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Q:\LGF3\LGF3Data\NNDR 1 - 3\NNDR1\2026-27\"/>
    </mc:Choice>
  </mc:AlternateContent>
  <xr:revisionPtr revIDLastSave="0" documentId="13_ncr:1_{9EE703BE-0C3E-42F3-8E94-ECF52687E4CC}" xr6:coauthVersionLast="47" xr6:coauthVersionMax="47" xr10:uidLastSave="{00000000-0000-0000-0000-000000000000}"/>
  <bookViews>
    <workbookView xWindow="-120" yWindow="-120" windowWidth="22800" windowHeight="13230" firstSheet="1" activeTab="1" xr2:uid="{A1B1EEDE-E405-4977-86C4-048E342BA355}"/>
  </bookViews>
  <sheets>
    <sheet name="Reference" sheetId="120" state="veryHidden" r:id="rId1"/>
    <sheet name="Title" sheetId="121" r:id="rId2"/>
    <sheet name="Part 1" sheetId="1" r:id="rId3"/>
    <sheet name="Part 2" sheetId="123" r:id="rId4"/>
    <sheet name="Part 3" sheetId="125" r:id="rId5"/>
    <sheet name="Part 3 DA summary" sheetId="126" r:id="rId6"/>
    <sheet name="Part 4" sheetId="23" r:id="rId7"/>
    <sheet name="Supplementary Information" sheetId="127" r:id="rId8"/>
    <sheet name="Main Validation" sheetId="24" r:id="rId9"/>
    <sheet name="Supplementary Validation" sheetId="30" r:id="rId10"/>
    <sheet name="Backsheet" sheetId="74" state="veryHidden" r:id="rId11"/>
    <sheet name="EZ list" sheetId="52" state="veryHidden" r:id="rId12"/>
    <sheet name="TierSplit" sheetId="12" state="veryHidden" r:id="rId13"/>
    <sheet name="Data" sheetId="9" state="veryHidden" r:id="rId14"/>
    <sheet name="LA List" sheetId="53" state="veryHidden" r:id="rId15"/>
    <sheet name="Placeholder Allocations" sheetId="101" state="veryHidden" r:id="rId16"/>
    <sheet name="LA_info" sheetId="55" state="veryHidden" r:id="rId17"/>
  </sheets>
  <externalReferences>
    <externalReference r:id="rId1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10" hidden="1">Backsheet!$A$1:$I$1267</definedName>
    <definedName name="_xlnm._FilterDatabase" localSheetId="13" hidden="1">Data!$A$4:$CU$301</definedName>
    <definedName name="_xlnm._FilterDatabase" localSheetId="11" hidden="1">'EZ list'!$A$1:$R$466</definedName>
    <definedName name="_xlnm._FilterDatabase" localSheetId="14" hidden="1">'LA List'!$A$2:$CB$298</definedName>
    <definedName name="_xlnm._FilterDatabase" localSheetId="2" hidden="1">'Part 1'!$C$105:$I$106</definedName>
    <definedName name="_xlnm._FilterDatabase" localSheetId="12" hidden="1">TierSplit!$A$4:$CU$302</definedName>
    <definedName name="_xlnm._FilterDatabase" hidden="1">#REF!</definedName>
    <definedName name="_Order1" hidden="1">255</definedName>
    <definedName name="_Order2" hidden="1">0</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1" hidden="1">{#N/A,#N/A,FALSE,"TMCOMP96";#N/A,#N/A,FALSE,"MAT96";#N/A,#N/A,FALSE,"FANDA96";#N/A,#N/A,FALSE,"INTRAN96";#N/A,#N/A,FALSE,"NAA9697";#N/A,#N/A,FALSE,"ECWEBB";#N/A,#N/A,FALSE,"MFT96";#N/A,#N/A,FALSE,"CTrecon"}</definedName>
    <definedName name="a_1_1_1" hidden="1">{#N/A,#N/A,FALSE,"TMCOMP96";#N/A,#N/A,FALSE,"MAT96";#N/A,#N/A,FALSE,"FANDA96";#N/A,#N/A,FALSE,"INTRAN96";#N/A,#N/A,FALSE,"NAA9697";#N/A,#N/A,FALSE,"ECWEBB";#N/A,#N/A,FALSE,"MFT96";#N/A,#N/A,FALSE,"CTrecon"}</definedName>
    <definedName name="a_1_1_1_1" hidden="1">{#N/A,#N/A,FALSE,"TMCOMP96";#N/A,#N/A,FALSE,"MAT96";#N/A,#N/A,FALSE,"FANDA96";#N/A,#N/A,FALSE,"INTRAN96";#N/A,#N/A,FALSE,"NAA9697";#N/A,#N/A,FALSE,"ECWEBB";#N/A,#N/A,FALSE,"MFT96";#N/A,#N/A,FALSE,"CTrecon"}</definedName>
    <definedName name="a_1_1_1_1_1" hidden="1">{#N/A,#N/A,FALSE,"TMCOMP96";#N/A,#N/A,FALSE,"MAT96";#N/A,#N/A,FALSE,"FANDA96";#N/A,#N/A,FALSE,"INTRAN96";#N/A,#N/A,FALSE,"NAA9697";#N/A,#N/A,FALSE,"ECWEBB";#N/A,#N/A,FALSE,"MFT96";#N/A,#N/A,FALSE,"CTrecon"}</definedName>
    <definedName name="a_1_1_1_1_1_1" hidden="1">{#N/A,#N/A,FALSE,"TMCOMP96";#N/A,#N/A,FALSE,"MAT96";#N/A,#N/A,FALSE,"FANDA96";#N/A,#N/A,FALSE,"INTRAN96";#N/A,#N/A,FALSE,"NAA9697";#N/A,#N/A,FALSE,"ECWEBB";#N/A,#N/A,FALSE,"MFT96";#N/A,#N/A,FALSE,"CTrecon"}</definedName>
    <definedName name="a_1_1_1_1_1_1_1" hidden="1">{#N/A,#N/A,FALSE,"TMCOMP96";#N/A,#N/A,FALSE,"MAT96";#N/A,#N/A,FALSE,"FANDA96";#N/A,#N/A,FALSE,"INTRAN96";#N/A,#N/A,FALSE,"NAA9697";#N/A,#N/A,FALSE,"ECWEBB";#N/A,#N/A,FALSE,"MFT96";#N/A,#N/A,FALSE,"CTrecon"}</definedName>
    <definedName name="a_1_1_1_1_1_2" hidden="1">{#N/A,#N/A,FALSE,"TMCOMP96";#N/A,#N/A,FALSE,"MAT96";#N/A,#N/A,FALSE,"FANDA96";#N/A,#N/A,FALSE,"INTRAN96";#N/A,#N/A,FALSE,"NAA9697";#N/A,#N/A,FALSE,"ECWEBB";#N/A,#N/A,FALSE,"MFT96";#N/A,#N/A,FALSE,"CTrecon"}</definedName>
    <definedName name="a_1_1_1_1_1_3" hidden="1">{#N/A,#N/A,FALSE,"TMCOMP96";#N/A,#N/A,FALSE,"MAT96";#N/A,#N/A,FALSE,"FANDA96";#N/A,#N/A,FALSE,"INTRAN96";#N/A,#N/A,FALSE,"NAA9697";#N/A,#N/A,FALSE,"ECWEBB";#N/A,#N/A,FALSE,"MFT96";#N/A,#N/A,FALSE,"CTrecon"}</definedName>
    <definedName name="a_1_1_1_1_1_4" hidden="1">{#N/A,#N/A,FALSE,"TMCOMP96";#N/A,#N/A,FALSE,"MAT96";#N/A,#N/A,FALSE,"FANDA96";#N/A,#N/A,FALSE,"INTRAN96";#N/A,#N/A,FALSE,"NAA9697";#N/A,#N/A,FALSE,"ECWEBB";#N/A,#N/A,FALSE,"MFT96";#N/A,#N/A,FALSE,"CTrecon"}</definedName>
    <definedName name="a_1_1_1_1_1_5" hidden="1">{#N/A,#N/A,FALSE,"TMCOMP96";#N/A,#N/A,FALSE,"MAT96";#N/A,#N/A,FALSE,"FANDA96";#N/A,#N/A,FALSE,"INTRAN96";#N/A,#N/A,FALSE,"NAA9697";#N/A,#N/A,FALSE,"ECWEBB";#N/A,#N/A,FALSE,"MFT96";#N/A,#N/A,FALSE,"CTrecon"}</definedName>
    <definedName name="a_1_1_1_1_2" hidden="1">{#N/A,#N/A,FALSE,"TMCOMP96";#N/A,#N/A,FALSE,"MAT96";#N/A,#N/A,FALSE,"FANDA96";#N/A,#N/A,FALSE,"INTRAN96";#N/A,#N/A,FALSE,"NAA9697";#N/A,#N/A,FALSE,"ECWEBB";#N/A,#N/A,FALSE,"MFT96";#N/A,#N/A,FALSE,"CTrecon"}</definedName>
    <definedName name="a_1_1_1_1_2_1" hidden="1">{#N/A,#N/A,FALSE,"TMCOMP96";#N/A,#N/A,FALSE,"MAT96";#N/A,#N/A,FALSE,"FANDA96";#N/A,#N/A,FALSE,"INTRAN96";#N/A,#N/A,FALSE,"NAA9697";#N/A,#N/A,FALSE,"ECWEBB";#N/A,#N/A,FALSE,"MFT96";#N/A,#N/A,FALSE,"CTrecon"}</definedName>
    <definedName name="a_1_1_1_1_2_2" hidden="1">{#N/A,#N/A,FALSE,"TMCOMP96";#N/A,#N/A,FALSE,"MAT96";#N/A,#N/A,FALSE,"FANDA96";#N/A,#N/A,FALSE,"INTRAN96";#N/A,#N/A,FALSE,"NAA9697";#N/A,#N/A,FALSE,"ECWEBB";#N/A,#N/A,FALSE,"MFT96";#N/A,#N/A,FALSE,"CTrecon"}</definedName>
    <definedName name="a_1_1_1_1_2_3" hidden="1">{#N/A,#N/A,FALSE,"TMCOMP96";#N/A,#N/A,FALSE,"MAT96";#N/A,#N/A,FALSE,"FANDA96";#N/A,#N/A,FALSE,"INTRAN96";#N/A,#N/A,FALSE,"NAA9697";#N/A,#N/A,FALSE,"ECWEBB";#N/A,#N/A,FALSE,"MFT96";#N/A,#N/A,FALSE,"CTrecon"}</definedName>
    <definedName name="a_1_1_1_1_2_4" hidden="1">{#N/A,#N/A,FALSE,"TMCOMP96";#N/A,#N/A,FALSE,"MAT96";#N/A,#N/A,FALSE,"FANDA96";#N/A,#N/A,FALSE,"INTRAN96";#N/A,#N/A,FALSE,"NAA9697";#N/A,#N/A,FALSE,"ECWEBB";#N/A,#N/A,FALSE,"MFT96";#N/A,#N/A,FALSE,"CTrecon"}</definedName>
    <definedName name="a_1_1_1_1_2_5" hidden="1">{#N/A,#N/A,FALSE,"TMCOMP96";#N/A,#N/A,FALSE,"MAT96";#N/A,#N/A,FALSE,"FANDA96";#N/A,#N/A,FALSE,"INTRAN96";#N/A,#N/A,FALSE,"NAA9697";#N/A,#N/A,FALSE,"ECWEBB";#N/A,#N/A,FALSE,"MFT96";#N/A,#N/A,FALSE,"CTrecon"}</definedName>
    <definedName name="a_1_1_1_1_3" hidden="1">{#N/A,#N/A,FALSE,"TMCOMP96";#N/A,#N/A,FALSE,"MAT96";#N/A,#N/A,FALSE,"FANDA96";#N/A,#N/A,FALSE,"INTRAN96";#N/A,#N/A,FALSE,"NAA9697";#N/A,#N/A,FALSE,"ECWEBB";#N/A,#N/A,FALSE,"MFT96";#N/A,#N/A,FALSE,"CTrecon"}</definedName>
    <definedName name="a_1_1_1_1_4" hidden="1">{#N/A,#N/A,FALSE,"TMCOMP96";#N/A,#N/A,FALSE,"MAT96";#N/A,#N/A,FALSE,"FANDA96";#N/A,#N/A,FALSE,"INTRAN96";#N/A,#N/A,FALSE,"NAA9697";#N/A,#N/A,FALSE,"ECWEBB";#N/A,#N/A,FALSE,"MFT96";#N/A,#N/A,FALSE,"CTrecon"}</definedName>
    <definedName name="a_1_1_1_1_5" hidden="1">{#N/A,#N/A,FALSE,"TMCOMP96";#N/A,#N/A,FALSE,"MAT96";#N/A,#N/A,FALSE,"FANDA96";#N/A,#N/A,FALSE,"INTRAN96";#N/A,#N/A,FALSE,"NAA9697";#N/A,#N/A,FALSE,"ECWEBB";#N/A,#N/A,FALSE,"MFT96";#N/A,#N/A,FALSE,"CTrecon"}</definedName>
    <definedName name="a_1_1_1_2" hidden="1">{#N/A,#N/A,FALSE,"TMCOMP96";#N/A,#N/A,FALSE,"MAT96";#N/A,#N/A,FALSE,"FANDA96";#N/A,#N/A,FALSE,"INTRAN96";#N/A,#N/A,FALSE,"NAA9697";#N/A,#N/A,FALSE,"ECWEBB";#N/A,#N/A,FALSE,"MFT96";#N/A,#N/A,FALSE,"CTrecon"}</definedName>
    <definedName name="a_1_1_1_2_1" hidden="1">{#N/A,#N/A,FALSE,"TMCOMP96";#N/A,#N/A,FALSE,"MAT96";#N/A,#N/A,FALSE,"FANDA96";#N/A,#N/A,FALSE,"INTRAN96";#N/A,#N/A,FALSE,"NAA9697";#N/A,#N/A,FALSE,"ECWEBB";#N/A,#N/A,FALSE,"MFT96";#N/A,#N/A,FALSE,"CTrecon"}</definedName>
    <definedName name="a_1_1_1_2_2" hidden="1">{#N/A,#N/A,FALSE,"TMCOMP96";#N/A,#N/A,FALSE,"MAT96";#N/A,#N/A,FALSE,"FANDA96";#N/A,#N/A,FALSE,"INTRAN96";#N/A,#N/A,FALSE,"NAA9697";#N/A,#N/A,FALSE,"ECWEBB";#N/A,#N/A,FALSE,"MFT96";#N/A,#N/A,FALSE,"CTrecon"}</definedName>
    <definedName name="a_1_1_1_2_3" hidden="1">{#N/A,#N/A,FALSE,"TMCOMP96";#N/A,#N/A,FALSE,"MAT96";#N/A,#N/A,FALSE,"FANDA96";#N/A,#N/A,FALSE,"INTRAN96";#N/A,#N/A,FALSE,"NAA9697";#N/A,#N/A,FALSE,"ECWEBB";#N/A,#N/A,FALSE,"MFT96";#N/A,#N/A,FALSE,"CTrecon"}</definedName>
    <definedName name="a_1_1_1_2_4" hidden="1">{#N/A,#N/A,FALSE,"TMCOMP96";#N/A,#N/A,FALSE,"MAT96";#N/A,#N/A,FALSE,"FANDA96";#N/A,#N/A,FALSE,"INTRAN96";#N/A,#N/A,FALSE,"NAA9697";#N/A,#N/A,FALSE,"ECWEBB";#N/A,#N/A,FALSE,"MFT96";#N/A,#N/A,FALSE,"CTrecon"}</definedName>
    <definedName name="a_1_1_1_2_5" hidden="1">{#N/A,#N/A,FALSE,"TMCOMP96";#N/A,#N/A,FALSE,"MAT96";#N/A,#N/A,FALSE,"FANDA96";#N/A,#N/A,FALSE,"INTRAN96";#N/A,#N/A,FALSE,"NAA9697";#N/A,#N/A,FALSE,"ECWEBB";#N/A,#N/A,FALSE,"MFT96";#N/A,#N/A,FALSE,"CTrecon"}</definedName>
    <definedName name="a_1_1_1_3" hidden="1">{#N/A,#N/A,FALSE,"TMCOMP96";#N/A,#N/A,FALSE,"MAT96";#N/A,#N/A,FALSE,"FANDA96";#N/A,#N/A,FALSE,"INTRAN96";#N/A,#N/A,FALSE,"NAA9697";#N/A,#N/A,FALSE,"ECWEBB";#N/A,#N/A,FALSE,"MFT96";#N/A,#N/A,FALSE,"CTrecon"}</definedName>
    <definedName name="a_1_1_1_3_1" hidden="1">{#N/A,#N/A,FALSE,"TMCOMP96";#N/A,#N/A,FALSE,"MAT96";#N/A,#N/A,FALSE,"FANDA96";#N/A,#N/A,FALSE,"INTRAN96";#N/A,#N/A,FALSE,"NAA9697";#N/A,#N/A,FALSE,"ECWEBB";#N/A,#N/A,FALSE,"MFT96";#N/A,#N/A,FALSE,"CTrecon"}</definedName>
    <definedName name="a_1_1_1_3_2" hidden="1">{#N/A,#N/A,FALSE,"TMCOMP96";#N/A,#N/A,FALSE,"MAT96";#N/A,#N/A,FALSE,"FANDA96";#N/A,#N/A,FALSE,"INTRAN96";#N/A,#N/A,FALSE,"NAA9697";#N/A,#N/A,FALSE,"ECWEBB";#N/A,#N/A,FALSE,"MFT96";#N/A,#N/A,FALSE,"CTrecon"}</definedName>
    <definedName name="a_1_1_1_3_3" hidden="1">{#N/A,#N/A,FALSE,"TMCOMP96";#N/A,#N/A,FALSE,"MAT96";#N/A,#N/A,FALSE,"FANDA96";#N/A,#N/A,FALSE,"INTRAN96";#N/A,#N/A,FALSE,"NAA9697";#N/A,#N/A,FALSE,"ECWEBB";#N/A,#N/A,FALSE,"MFT96";#N/A,#N/A,FALSE,"CTrecon"}</definedName>
    <definedName name="a_1_1_1_3_4" hidden="1">{#N/A,#N/A,FALSE,"TMCOMP96";#N/A,#N/A,FALSE,"MAT96";#N/A,#N/A,FALSE,"FANDA96";#N/A,#N/A,FALSE,"INTRAN96";#N/A,#N/A,FALSE,"NAA9697";#N/A,#N/A,FALSE,"ECWEBB";#N/A,#N/A,FALSE,"MFT96";#N/A,#N/A,FALSE,"CTrecon"}</definedName>
    <definedName name="a_1_1_1_3_5" hidden="1">{#N/A,#N/A,FALSE,"TMCOMP96";#N/A,#N/A,FALSE,"MAT96";#N/A,#N/A,FALSE,"FANDA96";#N/A,#N/A,FALSE,"INTRAN96";#N/A,#N/A,FALSE,"NAA9697";#N/A,#N/A,FALSE,"ECWEBB";#N/A,#N/A,FALSE,"MFT96";#N/A,#N/A,FALSE,"CTrecon"}</definedName>
    <definedName name="a_1_1_1_4" hidden="1">{#N/A,#N/A,FALSE,"TMCOMP96";#N/A,#N/A,FALSE,"MAT96";#N/A,#N/A,FALSE,"FANDA96";#N/A,#N/A,FALSE,"INTRAN96";#N/A,#N/A,FALSE,"NAA9697";#N/A,#N/A,FALSE,"ECWEBB";#N/A,#N/A,FALSE,"MFT96";#N/A,#N/A,FALSE,"CTrecon"}</definedName>
    <definedName name="a_1_1_1_4_1" hidden="1">{#N/A,#N/A,FALSE,"TMCOMP96";#N/A,#N/A,FALSE,"MAT96";#N/A,#N/A,FALSE,"FANDA96";#N/A,#N/A,FALSE,"INTRAN96";#N/A,#N/A,FALSE,"NAA9697";#N/A,#N/A,FALSE,"ECWEBB";#N/A,#N/A,FALSE,"MFT96";#N/A,#N/A,FALSE,"CTrecon"}</definedName>
    <definedName name="a_1_1_1_4_2" hidden="1">{#N/A,#N/A,FALSE,"TMCOMP96";#N/A,#N/A,FALSE,"MAT96";#N/A,#N/A,FALSE,"FANDA96";#N/A,#N/A,FALSE,"INTRAN96";#N/A,#N/A,FALSE,"NAA9697";#N/A,#N/A,FALSE,"ECWEBB";#N/A,#N/A,FALSE,"MFT96";#N/A,#N/A,FALSE,"CTrecon"}</definedName>
    <definedName name="a_1_1_1_4_3" hidden="1">{#N/A,#N/A,FALSE,"TMCOMP96";#N/A,#N/A,FALSE,"MAT96";#N/A,#N/A,FALSE,"FANDA96";#N/A,#N/A,FALSE,"INTRAN96";#N/A,#N/A,FALSE,"NAA9697";#N/A,#N/A,FALSE,"ECWEBB";#N/A,#N/A,FALSE,"MFT96";#N/A,#N/A,FALSE,"CTrecon"}</definedName>
    <definedName name="a_1_1_1_4_4" hidden="1">{#N/A,#N/A,FALSE,"TMCOMP96";#N/A,#N/A,FALSE,"MAT96";#N/A,#N/A,FALSE,"FANDA96";#N/A,#N/A,FALSE,"INTRAN96";#N/A,#N/A,FALSE,"NAA9697";#N/A,#N/A,FALSE,"ECWEBB";#N/A,#N/A,FALSE,"MFT96";#N/A,#N/A,FALSE,"CTrecon"}</definedName>
    <definedName name="a_1_1_1_4_5" hidden="1">{#N/A,#N/A,FALSE,"TMCOMP96";#N/A,#N/A,FALSE,"MAT96";#N/A,#N/A,FALSE,"FANDA96";#N/A,#N/A,FALSE,"INTRAN96";#N/A,#N/A,FALSE,"NAA9697";#N/A,#N/A,FALSE,"ECWEBB";#N/A,#N/A,FALSE,"MFT96";#N/A,#N/A,FALSE,"CTrecon"}</definedName>
    <definedName name="a_1_1_1_5" hidden="1">{#N/A,#N/A,FALSE,"TMCOMP96";#N/A,#N/A,FALSE,"MAT96";#N/A,#N/A,FALSE,"FANDA96";#N/A,#N/A,FALSE,"INTRAN96";#N/A,#N/A,FALSE,"NAA9697";#N/A,#N/A,FALSE,"ECWEBB";#N/A,#N/A,FALSE,"MFT96";#N/A,#N/A,FALSE,"CTrecon"}</definedName>
    <definedName name="a_1_1_1_5_1" hidden="1">{#N/A,#N/A,FALSE,"TMCOMP96";#N/A,#N/A,FALSE,"MAT96";#N/A,#N/A,FALSE,"FANDA96";#N/A,#N/A,FALSE,"INTRAN96";#N/A,#N/A,FALSE,"NAA9697";#N/A,#N/A,FALSE,"ECWEBB";#N/A,#N/A,FALSE,"MFT96";#N/A,#N/A,FALSE,"CTrecon"}</definedName>
    <definedName name="a_1_1_1_5_2" hidden="1">{#N/A,#N/A,FALSE,"TMCOMP96";#N/A,#N/A,FALSE,"MAT96";#N/A,#N/A,FALSE,"FANDA96";#N/A,#N/A,FALSE,"INTRAN96";#N/A,#N/A,FALSE,"NAA9697";#N/A,#N/A,FALSE,"ECWEBB";#N/A,#N/A,FALSE,"MFT96";#N/A,#N/A,FALSE,"CTrecon"}</definedName>
    <definedName name="a_1_1_1_5_3" hidden="1">{#N/A,#N/A,FALSE,"TMCOMP96";#N/A,#N/A,FALSE,"MAT96";#N/A,#N/A,FALSE,"FANDA96";#N/A,#N/A,FALSE,"INTRAN96";#N/A,#N/A,FALSE,"NAA9697";#N/A,#N/A,FALSE,"ECWEBB";#N/A,#N/A,FALSE,"MFT96";#N/A,#N/A,FALSE,"CTrecon"}</definedName>
    <definedName name="a_1_1_1_5_4" hidden="1">{#N/A,#N/A,FALSE,"TMCOMP96";#N/A,#N/A,FALSE,"MAT96";#N/A,#N/A,FALSE,"FANDA96";#N/A,#N/A,FALSE,"INTRAN96";#N/A,#N/A,FALSE,"NAA9697";#N/A,#N/A,FALSE,"ECWEBB";#N/A,#N/A,FALSE,"MFT96";#N/A,#N/A,FALSE,"CTrecon"}</definedName>
    <definedName name="a_1_1_1_5_5" hidden="1">{#N/A,#N/A,FALSE,"TMCOMP96";#N/A,#N/A,FALSE,"MAT96";#N/A,#N/A,FALSE,"FANDA96";#N/A,#N/A,FALSE,"INTRAN96";#N/A,#N/A,FALSE,"NAA9697";#N/A,#N/A,FALSE,"ECWEBB";#N/A,#N/A,FALSE,"MFT96";#N/A,#N/A,FALSE,"CTrecon"}</definedName>
    <definedName name="a_1_1_2" hidden="1">{#N/A,#N/A,FALSE,"TMCOMP96";#N/A,#N/A,FALSE,"MAT96";#N/A,#N/A,FALSE,"FANDA96";#N/A,#N/A,FALSE,"INTRAN96";#N/A,#N/A,FALSE,"NAA9697";#N/A,#N/A,FALSE,"ECWEBB";#N/A,#N/A,FALSE,"MFT96";#N/A,#N/A,FALSE,"CTrecon"}</definedName>
    <definedName name="a_1_1_2_1" hidden="1">{#N/A,#N/A,FALSE,"TMCOMP96";#N/A,#N/A,FALSE,"MAT96";#N/A,#N/A,FALSE,"FANDA96";#N/A,#N/A,FALSE,"INTRAN96";#N/A,#N/A,FALSE,"NAA9697";#N/A,#N/A,FALSE,"ECWEBB";#N/A,#N/A,FALSE,"MFT96";#N/A,#N/A,FALSE,"CTrecon"}</definedName>
    <definedName name="a_1_1_2_1_1" hidden="1">{#N/A,#N/A,FALSE,"TMCOMP96";#N/A,#N/A,FALSE,"MAT96";#N/A,#N/A,FALSE,"FANDA96";#N/A,#N/A,FALSE,"INTRAN96";#N/A,#N/A,FALSE,"NAA9697";#N/A,#N/A,FALSE,"ECWEBB";#N/A,#N/A,FALSE,"MFT96";#N/A,#N/A,FALSE,"CTrecon"}</definedName>
    <definedName name="a_1_1_2_2" hidden="1">{#N/A,#N/A,FALSE,"TMCOMP96";#N/A,#N/A,FALSE,"MAT96";#N/A,#N/A,FALSE,"FANDA96";#N/A,#N/A,FALSE,"INTRAN96";#N/A,#N/A,FALSE,"NAA9697";#N/A,#N/A,FALSE,"ECWEBB";#N/A,#N/A,FALSE,"MFT96";#N/A,#N/A,FALSE,"CTrecon"}</definedName>
    <definedName name="a_1_1_2_3" hidden="1">{#N/A,#N/A,FALSE,"TMCOMP96";#N/A,#N/A,FALSE,"MAT96";#N/A,#N/A,FALSE,"FANDA96";#N/A,#N/A,FALSE,"INTRAN96";#N/A,#N/A,FALSE,"NAA9697";#N/A,#N/A,FALSE,"ECWEBB";#N/A,#N/A,FALSE,"MFT96";#N/A,#N/A,FALSE,"CTrecon"}</definedName>
    <definedName name="a_1_1_2_4" hidden="1">{#N/A,#N/A,FALSE,"TMCOMP96";#N/A,#N/A,FALSE,"MAT96";#N/A,#N/A,FALSE,"FANDA96";#N/A,#N/A,FALSE,"INTRAN96";#N/A,#N/A,FALSE,"NAA9697";#N/A,#N/A,FALSE,"ECWEBB";#N/A,#N/A,FALSE,"MFT96";#N/A,#N/A,FALSE,"CTrecon"}</definedName>
    <definedName name="a_1_1_2_5" hidden="1">{#N/A,#N/A,FALSE,"TMCOMP96";#N/A,#N/A,FALSE,"MAT96";#N/A,#N/A,FALSE,"FANDA96";#N/A,#N/A,FALSE,"INTRAN96";#N/A,#N/A,FALSE,"NAA9697";#N/A,#N/A,FALSE,"ECWEBB";#N/A,#N/A,FALSE,"MFT96";#N/A,#N/A,FALSE,"CTrecon"}</definedName>
    <definedName name="a_1_1_3" hidden="1">{#N/A,#N/A,FALSE,"TMCOMP96";#N/A,#N/A,FALSE,"MAT96";#N/A,#N/A,FALSE,"FANDA96";#N/A,#N/A,FALSE,"INTRAN96";#N/A,#N/A,FALSE,"NAA9697";#N/A,#N/A,FALSE,"ECWEBB";#N/A,#N/A,FALSE,"MFT96";#N/A,#N/A,FALSE,"CTrecon"}</definedName>
    <definedName name="a_1_1_3_1" hidden="1">{#N/A,#N/A,FALSE,"TMCOMP96";#N/A,#N/A,FALSE,"MAT96";#N/A,#N/A,FALSE,"FANDA96";#N/A,#N/A,FALSE,"INTRAN96";#N/A,#N/A,FALSE,"NAA9697";#N/A,#N/A,FALSE,"ECWEBB";#N/A,#N/A,FALSE,"MFT96";#N/A,#N/A,FALSE,"CTrecon"}</definedName>
    <definedName name="a_1_1_3_1_1" hidden="1">{#N/A,#N/A,FALSE,"TMCOMP96";#N/A,#N/A,FALSE,"MAT96";#N/A,#N/A,FALSE,"FANDA96";#N/A,#N/A,FALSE,"INTRAN96";#N/A,#N/A,FALSE,"NAA9697";#N/A,#N/A,FALSE,"ECWEBB";#N/A,#N/A,FALSE,"MFT96";#N/A,#N/A,FALSE,"CTrecon"}</definedName>
    <definedName name="a_1_1_3_2" hidden="1">{#N/A,#N/A,FALSE,"TMCOMP96";#N/A,#N/A,FALSE,"MAT96";#N/A,#N/A,FALSE,"FANDA96";#N/A,#N/A,FALSE,"INTRAN96";#N/A,#N/A,FALSE,"NAA9697";#N/A,#N/A,FALSE,"ECWEBB";#N/A,#N/A,FALSE,"MFT96";#N/A,#N/A,FALSE,"CTrecon"}</definedName>
    <definedName name="a_1_1_3_3" hidden="1">{#N/A,#N/A,FALSE,"TMCOMP96";#N/A,#N/A,FALSE,"MAT96";#N/A,#N/A,FALSE,"FANDA96";#N/A,#N/A,FALSE,"INTRAN96";#N/A,#N/A,FALSE,"NAA9697";#N/A,#N/A,FALSE,"ECWEBB";#N/A,#N/A,FALSE,"MFT96";#N/A,#N/A,FALSE,"CTrecon"}</definedName>
    <definedName name="a_1_1_3_4" hidden="1">{#N/A,#N/A,FALSE,"TMCOMP96";#N/A,#N/A,FALSE,"MAT96";#N/A,#N/A,FALSE,"FANDA96";#N/A,#N/A,FALSE,"INTRAN96";#N/A,#N/A,FALSE,"NAA9697";#N/A,#N/A,FALSE,"ECWEBB";#N/A,#N/A,FALSE,"MFT96";#N/A,#N/A,FALSE,"CTrecon"}</definedName>
    <definedName name="a_1_1_3_5" hidden="1">{#N/A,#N/A,FALSE,"TMCOMP96";#N/A,#N/A,FALSE,"MAT96";#N/A,#N/A,FALSE,"FANDA96";#N/A,#N/A,FALSE,"INTRAN96";#N/A,#N/A,FALSE,"NAA9697";#N/A,#N/A,FALSE,"ECWEBB";#N/A,#N/A,FALSE,"MFT96";#N/A,#N/A,FALSE,"CTrecon"}</definedName>
    <definedName name="a_1_1_4" hidden="1">{#N/A,#N/A,FALSE,"TMCOMP96";#N/A,#N/A,FALSE,"MAT96";#N/A,#N/A,FALSE,"FANDA96";#N/A,#N/A,FALSE,"INTRAN96";#N/A,#N/A,FALSE,"NAA9697";#N/A,#N/A,FALSE,"ECWEBB";#N/A,#N/A,FALSE,"MFT96";#N/A,#N/A,FALSE,"CTrecon"}</definedName>
    <definedName name="a_1_1_4_1" hidden="1">{#N/A,#N/A,FALSE,"TMCOMP96";#N/A,#N/A,FALSE,"MAT96";#N/A,#N/A,FALSE,"FANDA96";#N/A,#N/A,FALSE,"INTRAN96";#N/A,#N/A,FALSE,"NAA9697";#N/A,#N/A,FALSE,"ECWEBB";#N/A,#N/A,FALSE,"MFT96";#N/A,#N/A,FALSE,"CTrecon"}</definedName>
    <definedName name="a_1_1_4_2" hidden="1">{#N/A,#N/A,FALSE,"TMCOMP96";#N/A,#N/A,FALSE,"MAT96";#N/A,#N/A,FALSE,"FANDA96";#N/A,#N/A,FALSE,"INTRAN96";#N/A,#N/A,FALSE,"NAA9697";#N/A,#N/A,FALSE,"ECWEBB";#N/A,#N/A,FALSE,"MFT96";#N/A,#N/A,FALSE,"CTrecon"}</definedName>
    <definedName name="a_1_1_4_3" hidden="1">{#N/A,#N/A,FALSE,"TMCOMP96";#N/A,#N/A,FALSE,"MAT96";#N/A,#N/A,FALSE,"FANDA96";#N/A,#N/A,FALSE,"INTRAN96";#N/A,#N/A,FALSE,"NAA9697";#N/A,#N/A,FALSE,"ECWEBB";#N/A,#N/A,FALSE,"MFT96";#N/A,#N/A,FALSE,"CTrecon"}</definedName>
    <definedName name="a_1_1_4_4" hidden="1">{#N/A,#N/A,FALSE,"TMCOMP96";#N/A,#N/A,FALSE,"MAT96";#N/A,#N/A,FALSE,"FANDA96";#N/A,#N/A,FALSE,"INTRAN96";#N/A,#N/A,FALSE,"NAA9697";#N/A,#N/A,FALSE,"ECWEBB";#N/A,#N/A,FALSE,"MFT96";#N/A,#N/A,FALSE,"CTrecon"}</definedName>
    <definedName name="a_1_1_4_5" hidden="1">{#N/A,#N/A,FALSE,"TMCOMP96";#N/A,#N/A,FALSE,"MAT96";#N/A,#N/A,FALSE,"FANDA96";#N/A,#N/A,FALSE,"INTRAN96";#N/A,#N/A,FALSE,"NAA9697";#N/A,#N/A,FALSE,"ECWEBB";#N/A,#N/A,FALSE,"MFT96";#N/A,#N/A,FALSE,"CTrecon"}</definedName>
    <definedName name="a_1_1_5" hidden="1">{#N/A,#N/A,FALSE,"TMCOMP96";#N/A,#N/A,FALSE,"MAT96";#N/A,#N/A,FALSE,"FANDA96";#N/A,#N/A,FALSE,"INTRAN96";#N/A,#N/A,FALSE,"NAA9697";#N/A,#N/A,FALSE,"ECWEBB";#N/A,#N/A,FALSE,"MFT96";#N/A,#N/A,FALSE,"CTrecon"}</definedName>
    <definedName name="a_1_1_5_1" hidden="1">{#N/A,#N/A,FALSE,"TMCOMP96";#N/A,#N/A,FALSE,"MAT96";#N/A,#N/A,FALSE,"FANDA96";#N/A,#N/A,FALSE,"INTRAN96";#N/A,#N/A,FALSE,"NAA9697";#N/A,#N/A,FALSE,"ECWEBB";#N/A,#N/A,FALSE,"MFT96";#N/A,#N/A,FALSE,"CTrecon"}</definedName>
    <definedName name="a_1_1_5_2" hidden="1">{#N/A,#N/A,FALSE,"TMCOMP96";#N/A,#N/A,FALSE,"MAT96";#N/A,#N/A,FALSE,"FANDA96";#N/A,#N/A,FALSE,"INTRAN96";#N/A,#N/A,FALSE,"NAA9697";#N/A,#N/A,FALSE,"ECWEBB";#N/A,#N/A,FALSE,"MFT96";#N/A,#N/A,FALSE,"CTrecon"}</definedName>
    <definedName name="a_1_1_5_3" hidden="1">{#N/A,#N/A,FALSE,"TMCOMP96";#N/A,#N/A,FALSE,"MAT96";#N/A,#N/A,FALSE,"FANDA96";#N/A,#N/A,FALSE,"INTRAN96";#N/A,#N/A,FALSE,"NAA9697";#N/A,#N/A,FALSE,"ECWEBB";#N/A,#N/A,FALSE,"MFT96";#N/A,#N/A,FALSE,"CTrecon"}</definedName>
    <definedName name="a_1_1_5_4" hidden="1">{#N/A,#N/A,FALSE,"TMCOMP96";#N/A,#N/A,FALSE,"MAT96";#N/A,#N/A,FALSE,"FANDA96";#N/A,#N/A,FALSE,"INTRAN96";#N/A,#N/A,FALSE,"NAA9697";#N/A,#N/A,FALSE,"ECWEBB";#N/A,#N/A,FALSE,"MFT96";#N/A,#N/A,FALSE,"CTrecon"}</definedName>
    <definedName name="a_1_1_5_5" hidden="1">{#N/A,#N/A,FALSE,"TMCOMP96";#N/A,#N/A,FALSE,"MAT96";#N/A,#N/A,FALSE,"FANDA96";#N/A,#N/A,FALSE,"INTRAN96";#N/A,#N/A,FALSE,"NAA9697";#N/A,#N/A,FALSE,"ECWEBB";#N/A,#N/A,FALSE,"MFT96";#N/A,#N/A,FALSE,"CTrecon"}</definedName>
    <definedName name="a_1_2" hidden="1">{#N/A,#N/A,FALSE,"TMCOMP96";#N/A,#N/A,FALSE,"MAT96";#N/A,#N/A,FALSE,"FANDA96";#N/A,#N/A,FALSE,"INTRAN96";#N/A,#N/A,FALSE,"NAA9697";#N/A,#N/A,FALSE,"ECWEBB";#N/A,#N/A,FALSE,"MFT96";#N/A,#N/A,FALSE,"CTrecon"}</definedName>
    <definedName name="a_1_2_1" hidden="1">{#N/A,#N/A,FALSE,"TMCOMP96";#N/A,#N/A,FALSE,"MAT96";#N/A,#N/A,FALSE,"FANDA96";#N/A,#N/A,FALSE,"INTRAN96";#N/A,#N/A,FALSE,"NAA9697";#N/A,#N/A,FALSE,"ECWEBB";#N/A,#N/A,FALSE,"MFT96";#N/A,#N/A,FALSE,"CTrecon"}</definedName>
    <definedName name="a_1_2_1_1" hidden="1">{#N/A,#N/A,FALSE,"TMCOMP96";#N/A,#N/A,FALSE,"MAT96";#N/A,#N/A,FALSE,"FANDA96";#N/A,#N/A,FALSE,"INTRAN96";#N/A,#N/A,FALSE,"NAA9697";#N/A,#N/A,FALSE,"ECWEBB";#N/A,#N/A,FALSE,"MFT96";#N/A,#N/A,FALSE,"CTrecon"}</definedName>
    <definedName name="a_1_2_1_1_1" hidden="1">{#N/A,#N/A,FALSE,"TMCOMP96";#N/A,#N/A,FALSE,"MAT96";#N/A,#N/A,FALSE,"FANDA96";#N/A,#N/A,FALSE,"INTRAN96";#N/A,#N/A,FALSE,"NAA9697";#N/A,#N/A,FALSE,"ECWEBB";#N/A,#N/A,FALSE,"MFT96";#N/A,#N/A,FALSE,"CTrecon"}</definedName>
    <definedName name="a_1_2_1_1_1_1" hidden="1">{#N/A,#N/A,FALSE,"TMCOMP96";#N/A,#N/A,FALSE,"MAT96";#N/A,#N/A,FALSE,"FANDA96";#N/A,#N/A,FALSE,"INTRAN96";#N/A,#N/A,FALSE,"NAA9697";#N/A,#N/A,FALSE,"ECWEBB";#N/A,#N/A,FALSE,"MFT96";#N/A,#N/A,FALSE,"CTrecon"}</definedName>
    <definedName name="a_1_2_1_1_1_1_1" hidden="1">{#N/A,#N/A,FALSE,"TMCOMP96";#N/A,#N/A,FALSE,"MAT96";#N/A,#N/A,FALSE,"FANDA96";#N/A,#N/A,FALSE,"INTRAN96";#N/A,#N/A,FALSE,"NAA9697";#N/A,#N/A,FALSE,"ECWEBB";#N/A,#N/A,FALSE,"MFT96";#N/A,#N/A,FALSE,"CTrecon"}</definedName>
    <definedName name="a_1_2_1_1_1_2" hidden="1">{#N/A,#N/A,FALSE,"TMCOMP96";#N/A,#N/A,FALSE,"MAT96";#N/A,#N/A,FALSE,"FANDA96";#N/A,#N/A,FALSE,"INTRAN96";#N/A,#N/A,FALSE,"NAA9697";#N/A,#N/A,FALSE,"ECWEBB";#N/A,#N/A,FALSE,"MFT96";#N/A,#N/A,FALSE,"CTrecon"}</definedName>
    <definedName name="a_1_2_1_1_1_3" hidden="1">{#N/A,#N/A,FALSE,"TMCOMP96";#N/A,#N/A,FALSE,"MAT96";#N/A,#N/A,FALSE,"FANDA96";#N/A,#N/A,FALSE,"INTRAN96";#N/A,#N/A,FALSE,"NAA9697";#N/A,#N/A,FALSE,"ECWEBB";#N/A,#N/A,FALSE,"MFT96";#N/A,#N/A,FALSE,"CTrecon"}</definedName>
    <definedName name="a_1_2_1_1_1_4" hidden="1">{#N/A,#N/A,FALSE,"TMCOMP96";#N/A,#N/A,FALSE,"MAT96";#N/A,#N/A,FALSE,"FANDA96";#N/A,#N/A,FALSE,"INTRAN96";#N/A,#N/A,FALSE,"NAA9697";#N/A,#N/A,FALSE,"ECWEBB";#N/A,#N/A,FALSE,"MFT96";#N/A,#N/A,FALSE,"CTrecon"}</definedName>
    <definedName name="a_1_2_1_1_1_5" hidden="1">{#N/A,#N/A,FALSE,"TMCOMP96";#N/A,#N/A,FALSE,"MAT96";#N/A,#N/A,FALSE,"FANDA96";#N/A,#N/A,FALSE,"INTRAN96";#N/A,#N/A,FALSE,"NAA9697";#N/A,#N/A,FALSE,"ECWEBB";#N/A,#N/A,FALSE,"MFT96";#N/A,#N/A,FALSE,"CTrecon"}</definedName>
    <definedName name="a_1_2_1_1_2" hidden="1">{#N/A,#N/A,FALSE,"TMCOMP96";#N/A,#N/A,FALSE,"MAT96";#N/A,#N/A,FALSE,"FANDA96";#N/A,#N/A,FALSE,"INTRAN96";#N/A,#N/A,FALSE,"NAA9697";#N/A,#N/A,FALSE,"ECWEBB";#N/A,#N/A,FALSE,"MFT96";#N/A,#N/A,FALSE,"CTrecon"}</definedName>
    <definedName name="a_1_2_1_1_2_1" hidden="1">{#N/A,#N/A,FALSE,"TMCOMP96";#N/A,#N/A,FALSE,"MAT96";#N/A,#N/A,FALSE,"FANDA96";#N/A,#N/A,FALSE,"INTRAN96";#N/A,#N/A,FALSE,"NAA9697";#N/A,#N/A,FALSE,"ECWEBB";#N/A,#N/A,FALSE,"MFT96";#N/A,#N/A,FALSE,"CTrecon"}</definedName>
    <definedName name="a_1_2_1_1_2_2" hidden="1">{#N/A,#N/A,FALSE,"TMCOMP96";#N/A,#N/A,FALSE,"MAT96";#N/A,#N/A,FALSE,"FANDA96";#N/A,#N/A,FALSE,"INTRAN96";#N/A,#N/A,FALSE,"NAA9697";#N/A,#N/A,FALSE,"ECWEBB";#N/A,#N/A,FALSE,"MFT96";#N/A,#N/A,FALSE,"CTrecon"}</definedName>
    <definedName name="a_1_2_1_1_2_3" hidden="1">{#N/A,#N/A,FALSE,"TMCOMP96";#N/A,#N/A,FALSE,"MAT96";#N/A,#N/A,FALSE,"FANDA96";#N/A,#N/A,FALSE,"INTRAN96";#N/A,#N/A,FALSE,"NAA9697";#N/A,#N/A,FALSE,"ECWEBB";#N/A,#N/A,FALSE,"MFT96";#N/A,#N/A,FALSE,"CTrecon"}</definedName>
    <definedName name="a_1_2_1_1_2_4" hidden="1">{#N/A,#N/A,FALSE,"TMCOMP96";#N/A,#N/A,FALSE,"MAT96";#N/A,#N/A,FALSE,"FANDA96";#N/A,#N/A,FALSE,"INTRAN96";#N/A,#N/A,FALSE,"NAA9697";#N/A,#N/A,FALSE,"ECWEBB";#N/A,#N/A,FALSE,"MFT96";#N/A,#N/A,FALSE,"CTrecon"}</definedName>
    <definedName name="a_1_2_1_1_2_5" hidden="1">{#N/A,#N/A,FALSE,"TMCOMP96";#N/A,#N/A,FALSE,"MAT96";#N/A,#N/A,FALSE,"FANDA96";#N/A,#N/A,FALSE,"INTRAN96";#N/A,#N/A,FALSE,"NAA9697";#N/A,#N/A,FALSE,"ECWEBB";#N/A,#N/A,FALSE,"MFT96";#N/A,#N/A,FALSE,"CTrecon"}</definedName>
    <definedName name="a_1_2_1_1_3" hidden="1">{#N/A,#N/A,FALSE,"TMCOMP96";#N/A,#N/A,FALSE,"MAT96";#N/A,#N/A,FALSE,"FANDA96";#N/A,#N/A,FALSE,"INTRAN96";#N/A,#N/A,FALSE,"NAA9697";#N/A,#N/A,FALSE,"ECWEBB";#N/A,#N/A,FALSE,"MFT96";#N/A,#N/A,FALSE,"CTrecon"}</definedName>
    <definedName name="a_1_2_1_1_4" hidden="1">{#N/A,#N/A,FALSE,"TMCOMP96";#N/A,#N/A,FALSE,"MAT96";#N/A,#N/A,FALSE,"FANDA96";#N/A,#N/A,FALSE,"INTRAN96";#N/A,#N/A,FALSE,"NAA9697";#N/A,#N/A,FALSE,"ECWEBB";#N/A,#N/A,FALSE,"MFT96";#N/A,#N/A,FALSE,"CTrecon"}</definedName>
    <definedName name="a_1_2_1_1_5" hidden="1">{#N/A,#N/A,FALSE,"TMCOMP96";#N/A,#N/A,FALSE,"MAT96";#N/A,#N/A,FALSE,"FANDA96";#N/A,#N/A,FALSE,"INTRAN96";#N/A,#N/A,FALSE,"NAA9697";#N/A,#N/A,FALSE,"ECWEBB";#N/A,#N/A,FALSE,"MFT96";#N/A,#N/A,FALSE,"CTrecon"}</definedName>
    <definedName name="a_1_2_1_2" hidden="1">{#N/A,#N/A,FALSE,"TMCOMP96";#N/A,#N/A,FALSE,"MAT96";#N/A,#N/A,FALSE,"FANDA96";#N/A,#N/A,FALSE,"INTRAN96";#N/A,#N/A,FALSE,"NAA9697";#N/A,#N/A,FALSE,"ECWEBB";#N/A,#N/A,FALSE,"MFT96";#N/A,#N/A,FALSE,"CTrecon"}</definedName>
    <definedName name="a_1_2_1_2_1" hidden="1">{#N/A,#N/A,FALSE,"TMCOMP96";#N/A,#N/A,FALSE,"MAT96";#N/A,#N/A,FALSE,"FANDA96";#N/A,#N/A,FALSE,"INTRAN96";#N/A,#N/A,FALSE,"NAA9697";#N/A,#N/A,FALSE,"ECWEBB";#N/A,#N/A,FALSE,"MFT96";#N/A,#N/A,FALSE,"CTrecon"}</definedName>
    <definedName name="a_1_2_1_2_2" hidden="1">{#N/A,#N/A,FALSE,"TMCOMP96";#N/A,#N/A,FALSE,"MAT96";#N/A,#N/A,FALSE,"FANDA96";#N/A,#N/A,FALSE,"INTRAN96";#N/A,#N/A,FALSE,"NAA9697";#N/A,#N/A,FALSE,"ECWEBB";#N/A,#N/A,FALSE,"MFT96";#N/A,#N/A,FALSE,"CTrecon"}</definedName>
    <definedName name="a_1_2_1_2_3" hidden="1">{#N/A,#N/A,FALSE,"TMCOMP96";#N/A,#N/A,FALSE,"MAT96";#N/A,#N/A,FALSE,"FANDA96";#N/A,#N/A,FALSE,"INTRAN96";#N/A,#N/A,FALSE,"NAA9697";#N/A,#N/A,FALSE,"ECWEBB";#N/A,#N/A,FALSE,"MFT96";#N/A,#N/A,FALSE,"CTrecon"}</definedName>
    <definedName name="a_1_2_1_2_4" hidden="1">{#N/A,#N/A,FALSE,"TMCOMP96";#N/A,#N/A,FALSE,"MAT96";#N/A,#N/A,FALSE,"FANDA96";#N/A,#N/A,FALSE,"INTRAN96";#N/A,#N/A,FALSE,"NAA9697";#N/A,#N/A,FALSE,"ECWEBB";#N/A,#N/A,FALSE,"MFT96";#N/A,#N/A,FALSE,"CTrecon"}</definedName>
    <definedName name="a_1_2_1_2_5" hidden="1">{#N/A,#N/A,FALSE,"TMCOMP96";#N/A,#N/A,FALSE,"MAT96";#N/A,#N/A,FALSE,"FANDA96";#N/A,#N/A,FALSE,"INTRAN96";#N/A,#N/A,FALSE,"NAA9697";#N/A,#N/A,FALSE,"ECWEBB";#N/A,#N/A,FALSE,"MFT96";#N/A,#N/A,FALSE,"CTrecon"}</definedName>
    <definedName name="a_1_2_1_3" hidden="1">{#N/A,#N/A,FALSE,"TMCOMP96";#N/A,#N/A,FALSE,"MAT96";#N/A,#N/A,FALSE,"FANDA96";#N/A,#N/A,FALSE,"INTRAN96";#N/A,#N/A,FALSE,"NAA9697";#N/A,#N/A,FALSE,"ECWEBB";#N/A,#N/A,FALSE,"MFT96";#N/A,#N/A,FALSE,"CTrecon"}</definedName>
    <definedName name="a_1_2_1_3_1" hidden="1">{#N/A,#N/A,FALSE,"TMCOMP96";#N/A,#N/A,FALSE,"MAT96";#N/A,#N/A,FALSE,"FANDA96";#N/A,#N/A,FALSE,"INTRAN96";#N/A,#N/A,FALSE,"NAA9697";#N/A,#N/A,FALSE,"ECWEBB";#N/A,#N/A,FALSE,"MFT96";#N/A,#N/A,FALSE,"CTrecon"}</definedName>
    <definedName name="a_1_2_1_3_2" hidden="1">{#N/A,#N/A,FALSE,"TMCOMP96";#N/A,#N/A,FALSE,"MAT96";#N/A,#N/A,FALSE,"FANDA96";#N/A,#N/A,FALSE,"INTRAN96";#N/A,#N/A,FALSE,"NAA9697";#N/A,#N/A,FALSE,"ECWEBB";#N/A,#N/A,FALSE,"MFT96";#N/A,#N/A,FALSE,"CTrecon"}</definedName>
    <definedName name="a_1_2_1_3_3" hidden="1">{#N/A,#N/A,FALSE,"TMCOMP96";#N/A,#N/A,FALSE,"MAT96";#N/A,#N/A,FALSE,"FANDA96";#N/A,#N/A,FALSE,"INTRAN96";#N/A,#N/A,FALSE,"NAA9697";#N/A,#N/A,FALSE,"ECWEBB";#N/A,#N/A,FALSE,"MFT96";#N/A,#N/A,FALSE,"CTrecon"}</definedName>
    <definedName name="a_1_2_1_3_4" hidden="1">{#N/A,#N/A,FALSE,"TMCOMP96";#N/A,#N/A,FALSE,"MAT96";#N/A,#N/A,FALSE,"FANDA96";#N/A,#N/A,FALSE,"INTRAN96";#N/A,#N/A,FALSE,"NAA9697";#N/A,#N/A,FALSE,"ECWEBB";#N/A,#N/A,FALSE,"MFT96";#N/A,#N/A,FALSE,"CTrecon"}</definedName>
    <definedName name="a_1_2_1_3_5" hidden="1">{#N/A,#N/A,FALSE,"TMCOMP96";#N/A,#N/A,FALSE,"MAT96";#N/A,#N/A,FALSE,"FANDA96";#N/A,#N/A,FALSE,"INTRAN96";#N/A,#N/A,FALSE,"NAA9697";#N/A,#N/A,FALSE,"ECWEBB";#N/A,#N/A,FALSE,"MFT96";#N/A,#N/A,FALSE,"CTrecon"}</definedName>
    <definedName name="a_1_2_1_4" hidden="1">{#N/A,#N/A,FALSE,"TMCOMP96";#N/A,#N/A,FALSE,"MAT96";#N/A,#N/A,FALSE,"FANDA96";#N/A,#N/A,FALSE,"INTRAN96";#N/A,#N/A,FALSE,"NAA9697";#N/A,#N/A,FALSE,"ECWEBB";#N/A,#N/A,FALSE,"MFT96";#N/A,#N/A,FALSE,"CTrecon"}</definedName>
    <definedName name="a_1_2_1_4_1" hidden="1">{#N/A,#N/A,FALSE,"TMCOMP96";#N/A,#N/A,FALSE,"MAT96";#N/A,#N/A,FALSE,"FANDA96";#N/A,#N/A,FALSE,"INTRAN96";#N/A,#N/A,FALSE,"NAA9697";#N/A,#N/A,FALSE,"ECWEBB";#N/A,#N/A,FALSE,"MFT96";#N/A,#N/A,FALSE,"CTrecon"}</definedName>
    <definedName name="a_1_2_1_4_2" hidden="1">{#N/A,#N/A,FALSE,"TMCOMP96";#N/A,#N/A,FALSE,"MAT96";#N/A,#N/A,FALSE,"FANDA96";#N/A,#N/A,FALSE,"INTRAN96";#N/A,#N/A,FALSE,"NAA9697";#N/A,#N/A,FALSE,"ECWEBB";#N/A,#N/A,FALSE,"MFT96";#N/A,#N/A,FALSE,"CTrecon"}</definedName>
    <definedName name="a_1_2_1_4_3" hidden="1">{#N/A,#N/A,FALSE,"TMCOMP96";#N/A,#N/A,FALSE,"MAT96";#N/A,#N/A,FALSE,"FANDA96";#N/A,#N/A,FALSE,"INTRAN96";#N/A,#N/A,FALSE,"NAA9697";#N/A,#N/A,FALSE,"ECWEBB";#N/A,#N/A,FALSE,"MFT96";#N/A,#N/A,FALSE,"CTrecon"}</definedName>
    <definedName name="a_1_2_1_4_4" hidden="1">{#N/A,#N/A,FALSE,"TMCOMP96";#N/A,#N/A,FALSE,"MAT96";#N/A,#N/A,FALSE,"FANDA96";#N/A,#N/A,FALSE,"INTRAN96";#N/A,#N/A,FALSE,"NAA9697";#N/A,#N/A,FALSE,"ECWEBB";#N/A,#N/A,FALSE,"MFT96";#N/A,#N/A,FALSE,"CTrecon"}</definedName>
    <definedName name="a_1_2_1_4_5" hidden="1">{#N/A,#N/A,FALSE,"TMCOMP96";#N/A,#N/A,FALSE,"MAT96";#N/A,#N/A,FALSE,"FANDA96";#N/A,#N/A,FALSE,"INTRAN96";#N/A,#N/A,FALSE,"NAA9697";#N/A,#N/A,FALSE,"ECWEBB";#N/A,#N/A,FALSE,"MFT96";#N/A,#N/A,FALSE,"CTrecon"}</definedName>
    <definedName name="a_1_2_1_5" hidden="1">{#N/A,#N/A,FALSE,"TMCOMP96";#N/A,#N/A,FALSE,"MAT96";#N/A,#N/A,FALSE,"FANDA96";#N/A,#N/A,FALSE,"INTRAN96";#N/A,#N/A,FALSE,"NAA9697";#N/A,#N/A,FALSE,"ECWEBB";#N/A,#N/A,FALSE,"MFT96";#N/A,#N/A,FALSE,"CTrecon"}</definedName>
    <definedName name="a_1_2_1_5_1" hidden="1">{#N/A,#N/A,FALSE,"TMCOMP96";#N/A,#N/A,FALSE,"MAT96";#N/A,#N/A,FALSE,"FANDA96";#N/A,#N/A,FALSE,"INTRAN96";#N/A,#N/A,FALSE,"NAA9697";#N/A,#N/A,FALSE,"ECWEBB";#N/A,#N/A,FALSE,"MFT96";#N/A,#N/A,FALSE,"CTrecon"}</definedName>
    <definedName name="a_1_2_1_5_2" hidden="1">{#N/A,#N/A,FALSE,"TMCOMP96";#N/A,#N/A,FALSE,"MAT96";#N/A,#N/A,FALSE,"FANDA96";#N/A,#N/A,FALSE,"INTRAN96";#N/A,#N/A,FALSE,"NAA9697";#N/A,#N/A,FALSE,"ECWEBB";#N/A,#N/A,FALSE,"MFT96";#N/A,#N/A,FALSE,"CTrecon"}</definedName>
    <definedName name="a_1_2_1_5_3" hidden="1">{#N/A,#N/A,FALSE,"TMCOMP96";#N/A,#N/A,FALSE,"MAT96";#N/A,#N/A,FALSE,"FANDA96";#N/A,#N/A,FALSE,"INTRAN96";#N/A,#N/A,FALSE,"NAA9697";#N/A,#N/A,FALSE,"ECWEBB";#N/A,#N/A,FALSE,"MFT96";#N/A,#N/A,FALSE,"CTrecon"}</definedName>
    <definedName name="a_1_2_1_5_4" hidden="1">{#N/A,#N/A,FALSE,"TMCOMP96";#N/A,#N/A,FALSE,"MAT96";#N/A,#N/A,FALSE,"FANDA96";#N/A,#N/A,FALSE,"INTRAN96";#N/A,#N/A,FALSE,"NAA9697";#N/A,#N/A,FALSE,"ECWEBB";#N/A,#N/A,FALSE,"MFT96";#N/A,#N/A,FALSE,"CTrecon"}</definedName>
    <definedName name="a_1_2_1_5_5" hidden="1">{#N/A,#N/A,FALSE,"TMCOMP96";#N/A,#N/A,FALSE,"MAT96";#N/A,#N/A,FALSE,"FANDA96";#N/A,#N/A,FALSE,"INTRAN96";#N/A,#N/A,FALSE,"NAA9697";#N/A,#N/A,FALSE,"ECWEBB";#N/A,#N/A,FALSE,"MFT96";#N/A,#N/A,FALSE,"CTrecon"}</definedName>
    <definedName name="a_1_2_2" hidden="1">{#N/A,#N/A,FALSE,"TMCOMP96";#N/A,#N/A,FALSE,"MAT96";#N/A,#N/A,FALSE,"FANDA96";#N/A,#N/A,FALSE,"INTRAN96";#N/A,#N/A,FALSE,"NAA9697";#N/A,#N/A,FALSE,"ECWEBB";#N/A,#N/A,FALSE,"MFT96";#N/A,#N/A,FALSE,"CTrecon"}</definedName>
    <definedName name="a_1_2_2_1" hidden="1">{#N/A,#N/A,FALSE,"TMCOMP96";#N/A,#N/A,FALSE,"MAT96";#N/A,#N/A,FALSE,"FANDA96";#N/A,#N/A,FALSE,"INTRAN96";#N/A,#N/A,FALSE,"NAA9697";#N/A,#N/A,FALSE,"ECWEBB";#N/A,#N/A,FALSE,"MFT96";#N/A,#N/A,FALSE,"CTrecon"}</definedName>
    <definedName name="a_1_2_2_2" hidden="1">{#N/A,#N/A,FALSE,"TMCOMP96";#N/A,#N/A,FALSE,"MAT96";#N/A,#N/A,FALSE,"FANDA96";#N/A,#N/A,FALSE,"INTRAN96";#N/A,#N/A,FALSE,"NAA9697";#N/A,#N/A,FALSE,"ECWEBB";#N/A,#N/A,FALSE,"MFT96";#N/A,#N/A,FALSE,"CTrecon"}</definedName>
    <definedName name="a_1_2_2_3" hidden="1">{#N/A,#N/A,FALSE,"TMCOMP96";#N/A,#N/A,FALSE,"MAT96";#N/A,#N/A,FALSE,"FANDA96";#N/A,#N/A,FALSE,"INTRAN96";#N/A,#N/A,FALSE,"NAA9697";#N/A,#N/A,FALSE,"ECWEBB";#N/A,#N/A,FALSE,"MFT96";#N/A,#N/A,FALSE,"CTrecon"}</definedName>
    <definedName name="a_1_2_2_4" hidden="1">{#N/A,#N/A,FALSE,"TMCOMP96";#N/A,#N/A,FALSE,"MAT96";#N/A,#N/A,FALSE,"FANDA96";#N/A,#N/A,FALSE,"INTRAN96";#N/A,#N/A,FALSE,"NAA9697";#N/A,#N/A,FALSE,"ECWEBB";#N/A,#N/A,FALSE,"MFT96";#N/A,#N/A,FALSE,"CTrecon"}</definedName>
    <definedName name="a_1_2_2_5" hidden="1">{#N/A,#N/A,FALSE,"TMCOMP96";#N/A,#N/A,FALSE,"MAT96";#N/A,#N/A,FALSE,"FANDA96";#N/A,#N/A,FALSE,"INTRAN96";#N/A,#N/A,FALSE,"NAA9697";#N/A,#N/A,FALSE,"ECWEBB";#N/A,#N/A,FALSE,"MFT96";#N/A,#N/A,FALSE,"CTrecon"}</definedName>
    <definedName name="a_1_2_3" hidden="1">{#N/A,#N/A,FALSE,"TMCOMP96";#N/A,#N/A,FALSE,"MAT96";#N/A,#N/A,FALSE,"FANDA96";#N/A,#N/A,FALSE,"INTRAN96";#N/A,#N/A,FALSE,"NAA9697";#N/A,#N/A,FALSE,"ECWEBB";#N/A,#N/A,FALSE,"MFT96";#N/A,#N/A,FALSE,"CTrecon"}</definedName>
    <definedName name="a_1_2_3_1" hidden="1">{#N/A,#N/A,FALSE,"TMCOMP96";#N/A,#N/A,FALSE,"MAT96";#N/A,#N/A,FALSE,"FANDA96";#N/A,#N/A,FALSE,"INTRAN96";#N/A,#N/A,FALSE,"NAA9697";#N/A,#N/A,FALSE,"ECWEBB";#N/A,#N/A,FALSE,"MFT96";#N/A,#N/A,FALSE,"CTrecon"}</definedName>
    <definedName name="a_1_2_3_2" hidden="1">{#N/A,#N/A,FALSE,"TMCOMP96";#N/A,#N/A,FALSE,"MAT96";#N/A,#N/A,FALSE,"FANDA96";#N/A,#N/A,FALSE,"INTRAN96";#N/A,#N/A,FALSE,"NAA9697";#N/A,#N/A,FALSE,"ECWEBB";#N/A,#N/A,FALSE,"MFT96";#N/A,#N/A,FALSE,"CTrecon"}</definedName>
    <definedName name="a_1_2_3_3" hidden="1">{#N/A,#N/A,FALSE,"TMCOMP96";#N/A,#N/A,FALSE,"MAT96";#N/A,#N/A,FALSE,"FANDA96";#N/A,#N/A,FALSE,"INTRAN96";#N/A,#N/A,FALSE,"NAA9697";#N/A,#N/A,FALSE,"ECWEBB";#N/A,#N/A,FALSE,"MFT96";#N/A,#N/A,FALSE,"CTrecon"}</definedName>
    <definedName name="a_1_2_3_4" hidden="1">{#N/A,#N/A,FALSE,"TMCOMP96";#N/A,#N/A,FALSE,"MAT96";#N/A,#N/A,FALSE,"FANDA96";#N/A,#N/A,FALSE,"INTRAN96";#N/A,#N/A,FALSE,"NAA9697";#N/A,#N/A,FALSE,"ECWEBB";#N/A,#N/A,FALSE,"MFT96";#N/A,#N/A,FALSE,"CTrecon"}</definedName>
    <definedName name="a_1_2_3_5" hidden="1">{#N/A,#N/A,FALSE,"TMCOMP96";#N/A,#N/A,FALSE,"MAT96";#N/A,#N/A,FALSE,"FANDA96";#N/A,#N/A,FALSE,"INTRAN96";#N/A,#N/A,FALSE,"NAA9697";#N/A,#N/A,FALSE,"ECWEBB";#N/A,#N/A,FALSE,"MFT96";#N/A,#N/A,FALSE,"CTrecon"}</definedName>
    <definedName name="a_1_2_4" hidden="1">{#N/A,#N/A,FALSE,"TMCOMP96";#N/A,#N/A,FALSE,"MAT96";#N/A,#N/A,FALSE,"FANDA96";#N/A,#N/A,FALSE,"INTRAN96";#N/A,#N/A,FALSE,"NAA9697";#N/A,#N/A,FALSE,"ECWEBB";#N/A,#N/A,FALSE,"MFT96";#N/A,#N/A,FALSE,"CTrecon"}</definedName>
    <definedName name="a_1_2_4_1" hidden="1">{#N/A,#N/A,FALSE,"TMCOMP96";#N/A,#N/A,FALSE,"MAT96";#N/A,#N/A,FALSE,"FANDA96";#N/A,#N/A,FALSE,"INTRAN96";#N/A,#N/A,FALSE,"NAA9697";#N/A,#N/A,FALSE,"ECWEBB";#N/A,#N/A,FALSE,"MFT96";#N/A,#N/A,FALSE,"CTrecon"}</definedName>
    <definedName name="a_1_2_4_2" hidden="1">{#N/A,#N/A,FALSE,"TMCOMP96";#N/A,#N/A,FALSE,"MAT96";#N/A,#N/A,FALSE,"FANDA96";#N/A,#N/A,FALSE,"INTRAN96";#N/A,#N/A,FALSE,"NAA9697";#N/A,#N/A,FALSE,"ECWEBB";#N/A,#N/A,FALSE,"MFT96";#N/A,#N/A,FALSE,"CTrecon"}</definedName>
    <definedName name="a_1_2_4_3" hidden="1">{#N/A,#N/A,FALSE,"TMCOMP96";#N/A,#N/A,FALSE,"MAT96";#N/A,#N/A,FALSE,"FANDA96";#N/A,#N/A,FALSE,"INTRAN96";#N/A,#N/A,FALSE,"NAA9697";#N/A,#N/A,FALSE,"ECWEBB";#N/A,#N/A,FALSE,"MFT96";#N/A,#N/A,FALSE,"CTrecon"}</definedName>
    <definedName name="a_1_2_4_4" hidden="1">{#N/A,#N/A,FALSE,"TMCOMP96";#N/A,#N/A,FALSE,"MAT96";#N/A,#N/A,FALSE,"FANDA96";#N/A,#N/A,FALSE,"INTRAN96";#N/A,#N/A,FALSE,"NAA9697";#N/A,#N/A,FALSE,"ECWEBB";#N/A,#N/A,FALSE,"MFT96";#N/A,#N/A,FALSE,"CTrecon"}</definedName>
    <definedName name="a_1_2_4_5" hidden="1">{#N/A,#N/A,FALSE,"TMCOMP96";#N/A,#N/A,FALSE,"MAT96";#N/A,#N/A,FALSE,"FANDA96";#N/A,#N/A,FALSE,"INTRAN96";#N/A,#N/A,FALSE,"NAA9697";#N/A,#N/A,FALSE,"ECWEBB";#N/A,#N/A,FALSE,"MFT96";#N/A,#N/A,FALSE,"CTrecon"}</definedName>
    <definedName name="a_1_2_5" hidden="1">{#N/A,#N/A,FALSE,"TMCOMP96";#N/A,#N/A,FALSE,"MAT96";#N/A,#N/A,FALSE,"FANDA96";#N/A,#N/A,FALSE,"INTRAN96";#N/A,#N/A,FALSE,"NAA9697";#N/A,#N/A,FALSE,"ECWEBB";#N/A,#N/A,FALSE,"MFT96";#N/A,#N/A,FALSE,"CTrecon"}</definedName>
    <definedName name="a_1_2_5_1" hidden="1">{#N/A,#N/A,FALSE,"TMCOMP96";#N/A,#N/A,FALSE,"MAT96";#N/A,#N/A,FALSE,"FANDA96";#N/A,#N/A,FALSE,"INTRAN96";#N/A,#N/A,FALSE,"NAA9697";#N/A,#N/A,FALSE,"ECWEBB";#N/A,#N/A,FALSE,"MFT96";#N/A,#N/A,FALSE,"CTrecon"}</definedName>
    <definedName name="a_1_2_5_2" hidden="1">{#N/A,#N/A,FALSE,"TMCOMP96";#N/A,#N/A,FALSE,"MAT96";#N/A,#N/A,FALSE,"FANDA96";#N/A,#N/A,FALSE,"INTRAN96";#N/A,#N/A,FALSE,"NAA9697";#N/A,#N/A,FALSE,"ECWEBB";#N/A,#N/A,FALSE,"MFT96";#N/A,#N/A,FALSE,"CTrecon"}</definedName>
    <definedName name="a_1_2_5_3" hidden="1">{#N/A,#N/A,FALSE,"TMCOMP96";#N/A,#N/A,FALSE,"MAT96";#N/A,#N/A,FALSE,"FANDA96";#N/A,#N/A,FALSE,"INTRAN96";#N/A,#N/A,FALSE,"NAA9697";#N/A,#N/A,FALSE,"ECWEBB";#N/A,#N/A,FALSE,"MFT96";#N/A,#N/A,FALSE,"CTrecon"}</definedName>
    <definedName name="a_1_2_5_4" hidden="1">{#N/A,#N/A,FALSE,"TMCOMP96";#N/A,#N/A,FALSE,"MAT96";#N/A,#N/A,FALSE,"FANDA96";#N/A,#N/A,FALSE,"INTRAN96";#N/A,#N/A,FALSE,"NAA9697";#N/A,#N/A,FALSE,"ECWEBB";#N/A,#N/A,FALSE,"MFT96";#N/A,#N/A,FALSE,"CTrecon"}</definedName>
    <definedName name="a_1_2_5_5" hidden="1">{#N/A,#N/A,FALSE,"TMCOMP96";#N/A,#N/A,FALSE,"MAT96";#N/A,#N/A,FALSE,"FANDA96";#N/A,#N/A,FALSE,"INTRAN96";#N/A,#N/A,FALSE,"NAA9697";#N/A,#N/A,FALSE,"ECWEBB";#N/A,#N/A,FALSE,"MFT96";#N/A,#N/A,FALSE,"CTrecon"}</definedName>
    <definedName name="a_1_3" hidden="1">{#N/A,#N/A,FALSE,"TMCOMP96";#N/A,#N/A,FALSE,"MAT96";#N/A,#N/A,FALSE,"FANDA96";#N/A,#N/A,FALSE,"INTRAN96";#N/A,#N/A,FALSE,"NAA9697";#N/A,#N/A,FALSE,"ECWEBB";#N/A,#N/A,FALSE,"MFT96";#N/A,#N/A,FALSE,"CTrecon"}</definedName>
    <definedName name="a_1_3_1" hidden="1">{#N/A,#N/A,FALSE,"TMCOMP96";#N/A,#N/A,FALSE,"MAT96";#N/A,#N/A,FALSE,"FANDA96";#N/A,#N/A,FALSE,"INTRAN96";#N/A,#N/A,FALSE,"NAA9697";#N/A,#N/A,FALSE,"ECWEBB";#N/A,#N/A,FALSE,"MFT96";#N/A,#N/A,FALSE,"CTrecon"}</definedName>
    <definedName name="a_1_3_1_1" hidden="1">{#N/A,#N/A,FALSE,"TMCOMP96";#N/A,#N/A,FALSE,"MAT96";#N/A,#N/A,FALSE,"FANDA96";#N/A,#N/A,FALSE,"INTRAN96";#N/A,#N/A,FALSE,"NAA9697";#N/A,#N/A,FALSE,"ECWEBB";#N/A,#N/A,FALSE,"MFT96";#N/A,#N/A,FALSE,"CTrecon"}</definedName>
    <definedName name="a_1_3_1_1_1" hidden="1">{#N/A,#N/A,FALSE,"TMCOMP96";#N/A,#N/A,FALSE,"MAT96";#N/A,#N/A,FALSE,"FANDA96";#N/A,#N/A,FALSE,"INTRAN96";#N/A,#N/A,FALSE,"NAA9697";#N/A,#N/A,FALSE,"ECWEBB";#N/A,#N/A,FALSE,"MFT96";#N/A,#N/A,FALSE,"CTrecon"}</definedName>
    <definedName name="a_1_3_1_1_1_1" hidden="1">{#N/A,#N/A,FALSE,"TMCOMP96";#N/A,#N/A,FALSE,"MAT96";#N/A,#N/A,FALSE,"FANDA96";#N/A,#N/A,FALSE,"INTRAN96";#N/A,#N/A,FALSE,"NAA9697";#N/A,#N/A,FALSE,"ECWEBB";#N/A,#N/A,FALSE,"MFT96";#N/A,#N/A,FALSE,"CTrecon"}</definedName>
    <definedName name="a_1_3_1_1_1_1_1" hidden="1">{#N/A,#N/A,FALSE,"TMCOMP96";#N/A,#N/A,FALSE,"MAT96";#N/A,#N/A,FALSE,"FANDA96";#N/A,#N/A,FALSE,"INTRAN96";#N/A,#N/A,FALSE,"NAA9697";#N/A,#N/A,FALSE,"ECWEBB";#N/A,#N/A,FALSE,"MFT96";#N/A,#N/A,FALSE,"CTrecon"}</definedName>
    <definedName name="a_1_3_1_1_1_2" hidden="1">{#N/A,#N/A,FALSE,"TMCOMP96";#N/A,#N/A,FALSE,"MAT96";#N/A,#N/A,FALSE,"FANDA96";#N/A,#N/A,FALSE,"INTRAN96";#N/A,#N/A,FALSE,"NAA9697";#N/A,#N/A,FALSE,"ECWEBB";#N/A,#N/A,FALSE,"MFT96";#N/A,#N/A,FALSE,"CTrecon"}</definedName>
    <definedName name="a_1_3_1_1_1_3" hidden="1">{#N/A,#N/A,FALSE,"TMCOMP96";#N/A,#N/A,FALSE,"MAT96";#N/A,#N/A,FALSE,"FANDA96";#N/A,#N/A,FALSE,"INTRAN96";#N/A,#N/A,FALSE,"NAA9697";#N/A,#N/A,FALSE,"ECWEBB";#N/A,#N/A,FALSE,"MFT96";#N/A,#N/A,FALSE,"CTrecon"}</definedName>
    <definedName name="a_1_3_1_1_1_4" hidden="1">{#N/A,#N/A,FALSE,"TMCOMP96";#N/A,#N/A,FALSE,"MAT96";#N/A,#N/A,FALSE,"FANDA96";#N/A,#N/A,FALSE,"INTRAN96";#N/A,#N/A,FALSE,"NAA9697";#N/A,#N/A,FALSE,"ECWEBB";#N/A,#N/A,FALSE,"MFT96";#N/A,#N/A,FALSE,"CTrecon"}</definedName>
    <definedName name="a_1_3_1_1_1_5" hidden="1">{#N/A,#N/A,FALSE,"TMCOMP96";#N/A,#N/A,FALSE,"MAT96";#N/A,#N/A,FALSE,"FANDA96";#N/A,#N/A,FALSE,"INTRAN96";#N/A,#N/A,FALSE,"NAA9697";#N/A,#N/A,FALSE,"ECWEBB";#N/A,#N/A,FALSE,"MFT96";#N/A,#N/A,FALSE,"CTrecon"}</definedName>
    <definedName name="a_1_3_1_1_2" hidden="1">{#N/A,#N/A,FALSE,"TMCOMP96";#N/A,#N/A,FALSE,"MAT96";#N/A,#N/A,FALSE,"FANDA96";#N/A,#N/A,FALSE,"INTRAN96";#N/A,#N/A,FALSE,"NAA9697";#N/A,#N/A,FALSE,"ECWEBB";#N/A,#N/A,FALSE,"MFT96";#N/A,#N/A,FALSE,"CTrecon"}</definedName>
    <definedName name="a_1_3_1_1_2_1" hidden="1">{#N/A,#N/A,FALSE,"TMCOMP96";#N/A,#N/A,FALSE,"MAT96";#N/A,#N/A,FALSE,"FANDA96";#N/A,#N/A,FALSE,"INTRAN96";#N/A,#N/A,FALSE,"NAA9697";#N/A,#N/A,FALSE,"ECWEBB";#N/A,#N/A,FALSE,"MFT96";#N/A,#N/A,FALSE,"CTrecon"}</definedName>
    <definedName name="a_1_3_1_1_2_2" hidden="1">{#N/A,#N/A,FALSE,"TMCOMP96";#N/A,#N/A,FALSE,"MAT96";#N/A,#N/A,FALSE,"FANDA96";#N/A,#N/A,FALSE,"INTRAN96";#N/A,#N/A,FALSE,"NAA9697";#N/A,#N/A,FALSE,"ECWEBB";#N/A,#N/A,FALSE,"MFT96";#N/A,#N/A,FALSE,"CTrecon"}</definedName>
    <definedName name="a_1_3_1_1_2_3" hidden="1">{#N/A,#N/A,FALSE,"TMCOMP96";#N/A,#N/A,FALSE,"MAT96";#N/A,#N/A,FALSE,"FANDA96";#N/A,#N/A,FALSE,"INTRAN96";#N/A,#N/A,FALSE,"NAA9697";#N/A,#N/A,FALSE,"ECWEBB";#N/A,#N/A,FALSE,"MFT96";#N/A,#N/A,FALSE,"CTrecon"}</definedName>
    <definedName name="a_1_3_1_1_2_4" hidden="1">{#N/A,#N/A,FALSE,"TMCOMP96";#N/A,#N/A,FALSE,"MAT96";#N/A,#N/A,FALSE,"FANDA96";#N/A,#N/A,FALSE,"INTRAN96";#N/A,#N/A,FALSE,"NAA9697";#N/A,#N/A,FALSE,"ECWEBB";#N/A,#N/A,FALSE,"MFT96";#N/A,#N/A,FALSE,"CTrecon"}</definedName>
    <definedName name="a_1_3_1_1_2_5" hidden="1">{#N/A,#N/A,FALSE,"TMCOMP96";#N/A,#N/A,FALSE,"MAT96";#N/A,#N/A,FALSE,"FANDA96";#N/A,#N/A,FALSE,"INTRAN96";#N/A,#N/A,FALSE,"NAA9697";#N/A,#N/A,FALSE,"ECWEBB";#N/A,#N/A,FALSE,"MFT96";#N/A,#N/A,FALSE,"CTrecon"}</definedName>
    <definedName name="a_1_3_1_1_3" hidden="1">{#N/A,#N/A,FALSE,"TMCOMP96";#N/A,#N/A,FALSE,"MAT96";#N/A,#N/A,FALSE,"FANDA96";#N/A,#N/A,FALSE,"INTRAN96";#N/A,#N/A,FALSE,"NAA9697";#N/A,#N/A,FALSE,"ECWEBB";#N/A,#N/A,FALSE,"MFT96";#N/A,#N/A,FALSE,"CTrecon"}</definedName>
    <definedName name="a_1_3_1_1_4" hidden="1">{#N/A,#N/A,FALSE,"TMCOMP96";#N/A,#N/A,FALSE,"MAT96";#N/A,#N/A,FALSE,"FANDA96";#N/A,#N/A,FALSE,"INTRAN96";#N/A,#N/A,FALSE,"NAA9697";#N/A,#N/A,FALSE,"ECWEBB";#N/A,#N/A,FALSE,"MFT96";#N/A,#N/A,FALSE,"CTrecon"}</definedName>
    <definedName name="a_1_3_1_1_5" hidden="1">{#N/A,#N/A,FALSE,"TMCOMP96";#N/A,#N/A,FALSE,"MAT96";#N/A,#N/A,FALSE,"FANDA96";#N/A,#N/A,FALSE,"INTRAN96";#N/A,#N/A,FALSE,"NAA9697";#N/A,#N/A,FALSE,"ECWEBB";#N/A,#N/A,FALSE,"MFT96";#N/A,#N/A,FALSE,"CTrecon"}</definedName>
    <definedName name="a_1_3_1_2" hidden="1">{#N/A,#N/A,FALSE,"TMCOMP96";#N/A,#N/A,FALSE,"MAT96";#N/A,#N/A,FALSE,"FANDA96";#N/A,#N/A,FALSE,"INTRAN96";#N/A,#N/A,FALSE,"NAA9697";#N/A,#N/A,FALSE,"ECWEBB";#N/A,#N/A,FALSE,"MFT96";#N/A,#N/A,FALSE,"CTrecon"}</definedName>
    <definedName name="a_1_3_1_2_1" hidden="1">{#N/A,#N/A,FALSE,"TMCOMP96";#N/A,#N/A,FALSE,"MAT96";#N/A,#N/A,FALSE,"FANDA96";#N/A,#N/A,FALSE,"INTRAN96";#N/A,#N/A,FALSE,"NAA9697";#N/A,#N/A,FALSE,"ECWEBB";#N/A,#N/A,FALSE,"MFT96";#N/A,#N/A,FALSE,"CTrecon"}</definedName>
    <definedName name="a_1_3_1_2_2" hidden="1">{#N/A,#N/A,FALSE,"TMCOMP96";#N/A,#N/A,FALSE,"MAT96";#N/A,#N/A,FALSE,"FANDA96";#N/A,#N/A,FALSE,"INTRAN96";#N/A,#N/A,FALSE,"NAA9697";#N/A,#N/A,FALSE,"ECWEBB";#N/A,#N/A,FALSE,"MFT96";#N/A,#N/A,FALSE,"CTrecon"}</definedName>
    <definedName name="a_1_3_1_2_3" hidden="1">{#N/A,#N/A,FALSE,"TMCOMP96";#N/A,#N/A,FALSE,"MAT96";#N/A,#N/A,FALSE,"FANDA96";#N/A,#N/A,FALSE,"INTRAN96";#N/A,#N/A,FALSE,"NAA9697";#N/A,#N/A,FALSE,"ECWEBB";#N/A,#N/A,FALSE,"MFT96";#N/A,#N/A,FALSE,"CTrecon"}</definedName>
    <definedName name="a_1_3_1_2_4" hidden="1">{#N/A,#N/A,FALSE,"TMCOMP96";#N/A,#N/A,FALSE,"MAT96";#N/A,#N/A,FALSE,"FANDA96";#N/A,#N/A,FALSE,"INTRAN96";#N/A,#N/A,FALSE,"NAA9697";#N/A,#N/A,FALSE,"ECWEBB";#N/A,#N/A,FALSE,"MFT96";#N/A,#N/A,FALSE,"CTrecon"}</definedName>
    <definedName name="a_1_3_1_2_5" hidden="1">{#N/A,#N/A,FALSE,"TMCOMP96";#N/A,#N/A,FALSE,"MAT96";#N/A,#N/A,FALSE,"FANDA96";#N/A,#N/A,FALSE,"INTRAN96";#N/A,#N/A,FALSE,"NAA9697";#N/A,#N/A,FALSE,"ECWEBB";#N/A,#N/A,FALSE,"MFT96";#N/A,#N/A,FALSE,"CTrecon"}</definedName>
    <definedName name="a_1_3_1_3" hidden="1">{#N/A,#N/A,FALSE,"TMCOMP96";#N/A,#N/A,FALSE,"MAT96";#N/A,#N/A,FALSE,"FANDA96";#N/A,#N/A,FALSE,"INTRAN96";#N/A,#N/A,FALSE,"NAA9697";#N/A,#N/A,FALSE,"ECWEBB";#N/A,#N/A,FALSE,"MFT96";#N/A,#N/A,FALSE,"CTrecon"}</definedName>
    <definedName name="a_1_3_1_3_1" hidden="1">{#N/A,#N/A,FALSE,"TMCOMP96";#N/A,#N/A,FALSE,"MAT96";#N/A,#N/A,FALSE,"FANDA96";#N/A,#N/A,FALSE,"INTRAN96";#N/A,#N/A,FALSE,"NAA9697";#N/A,#N/A,FALSE,"ECWEBB";#N/A,#N/A,FALSE,"MFT96";#N/A,#N/A,FALSE,"CTrecon"}</definedName>
    <definedName name="a_1_3_1_3_2" hidden="1">{#N/A,#N/A,FALSE,"TMCOMP96";#N/A,#N/A,FALSE,"MAT96";#N/A,#N/A,FALSE,"FANDA96";#N/A,#N/A,FALSE,"INTRAN96";#N/A,#N/A,FALSE,"NAA9697";#N/A,#N/A,FALSE,"ECWEBB";#N/A,#N/A,FALSE,"MFT96";#N/A,#N/A,FALSE,"CTrecon"}</definedName>
    <definedName name="a_1_3_1_3_3" hidden="1">{#N/A,#N/A,FALSE,"TMCOMP96";#N/A,#N/A,FALSE,"MAT96";#N/A,#N/A,FALSE,"FANDA96";#N/A,#N/A,FALSE,"INTRAN96";#N/A,#N/A,FALSE,"NAA9697";#N/A,#N/A,FALSE,"ECWEBB";#N/A,#N/A,FALSE,"MFT96";#N/A,#N/A,FALSE,"CTrecon"}</definedName>
    <definedName name="a_1_3_1_3_4" hidden="1">{#N/A,#N/A,FALSE,"TMCOMP96";#N/A,#N/A,FALSE,"MAT96";#N/A,#N/A,FALSE,"FANDA96";#N/A,#N/A,FALSE,"INTRAN96";#N/A,#N/A,FALSE,"NAA9697";#N/A,#N/A,FALSE,"ECWEBB";#N/A,#N/A,FALSE,"MFT96";#N/A,#N/A,FALSE,"CTrecon"}</definedName>
    <definedName name="a_1_3_1_3_5" hidden="1">{#N/A,#N/A,FALSE,"TMCOMP96";#N/A,#N/A,FALSE,"MAT96";#N/A,#N/A,FALSE,"FANDA96";#N/A,#N/A,FALSE,"INTRAN96";#N/A,#N/A,FALSE,"NAA9697";#N/A,#N/A,FALSE,"ECWEBB";#N/A,#N/A,FALSE,"MFT96";#N/A,#N/A,FALSE,"CTrecon"}</definedName>
    <definedName name="a_1_3_1_4" hidden="1">{#N/A,#N/A,FALSE,"TMCOMP96";#N/A,#N/A,FALSE,"MAT96";#N/A,#N/A,FALSE,"FANDA96";#N/A,#N/A,FALSE,"INTRAN96";#N/A,#N/A,FALSE,"NAA9697";#N/A,#N/A,FALSE,"ECWEBB";#N/A,#N/A,FALSE,"MFT96";#N/A,#N/A,FALSE,"CTrecon"}</definedName>
    <definedName name="a_1_3_1_4_1" hidden="1">{#N/A,#N/A,FALSE,"TMCOMP96";#N/A,#N/A,FALSE,"MAT96";#N/A,#N/A,FALSE,"FANDA96";#N/A,#N/A,FALSE,"INTRAN96";#N/A,#N/A,FALSE,"NAA9697";#N/A,#N/A,FALSE,"ECWEBB";#N/A,#N/A,FALSE,"MFT96";#N/A,#N/A,FALSE,"CTrecon"}</definedName>
    <definedName name="a_1_3_1_4_2" hidden="1">{#N/A,#N/A,FALSE,"TMCOMP96";#N/A,#N/A,FALSE,"MAT96";#N/A,#N/A,FALSE,"FANDA96";#N/A,#N/A,FALSE,"INTRAN96";#N/A,#N/A,FALSE,"NAA9697";#N/A,#N/A,FALSE,"ECWEBB";#N/A,#N/A,FALSE,"MFT96";#N/A,#N/A,FALSE,"CTrecon"}</definedName>
    <definedName name="a_1_3_1_4_3" hidden="1">{#N/A,#N/A,FALSE,"TMCOMP96";#N/A,#N/A,FALSE,"MAT96";#N/A,#N/A,FALSE,"FANDA96";#N/A,#N/A,FALSE,"INTRAN96";#N/A,#N/A,FALSE,"NAA9697";#N/A,#N/A,FALSE,"ECWEBB";#N/A,#N/A,FALSE,"MFT96";#N/A,#N/A,FALSE,"CTrecon"}</definedName>
    <definedName name="a_1_3_1_4_4" hidden="1">{#N/A,#N/A,FALSE,"TMCOMP96";#N/A,#N/A,FALSE,"MAT96";#N/A,#N/A,FALSE,"FANDA96";#N/A,#N/A,FALSE,"INTRAN96";#N/A,#N/A,FALSE,"NAA9697";#N/A,#N/A,FALSE,"ECWEBB";#N/A,#N/A,FALSE,"MFT96";#N/A,#N/A,FALSE,"CTrecon"}</definedName>
    <definedName name="a_1_3_1_4_5" hidden="1">{#N/A,#N/A,FALSE,"TMCOMP96";#N/A,#N/A,FALSE,"MAT96";#N/A,#N/A,FALSE,"FANDA96";#N/A,#N/A,FALSE,"INTRAN96";#N/A,#N/A,FALSE,"NAA9697";#N/A,#N/A,FALSE,"ECWEBB";#N/A,#N/A,FALSE,"MFT96";#N/A,#N/A,FALSE,"CTrecon"}</definedName>
    <definedName name="a_1_3_1_5" hidden="1">{#N/A,#N/A,FALSE,"TMCOMP96";#N/A,#N/A,FALSE,"MAT96";#N/A,#N/A,FALSE,"FANDA96";#N/A,#N/A,FALSE,"INTRAN96";#N/A,#N/A,FALSE,"NAA9697";#N/A,#N/A,FALSE,"ECWEBB";#N/A,#N/A,FALSE,"MFT96";#N/A,#N/A,FALSE,"CTrecon"}</definedName>
    <definedName name="a_1_3_1_5_1" hidden="1">{#N/A,#N/A,FALSE,"TMCOMP96";#N/A,#N/A,FALSE,"MAT96";#N/A,#N/A,FALSE,"FANDA96";#N/A,#N/A,FALSE,"INTRAN96";#N/A,#N/A,FALSE,"NAA9697";#N/A,#N/A,FALSE,"ECWEBB";#N/A,#N/A,FALSE,"MFT96";#N/A,#N/A,FALSE,"CTrecon"}</definedName>
    <definedName name="a_1_3_1_5_2" hidden="1">{#N/A,#N/A,FALSE,"TMCOMP96";#N/A,#N/A,FALSE,"MAT96";#N/A,#N/A,FALSE,"FANDA96";#N/A,#N/A,FALSE,"INTRAN96";#N/A,#N/A,FALSE,"NAA9697";#N/A,#N/A,FALSE,"ECWEBB";#N/A,#N/A,FALSE,"MFT96";#N/A,#N/A,FALSE,"CTrecon"}</definedName>
    <definedName name="a_1_3_1_5_3" hidden="1">{#N/A,#N/A,FALSE,"TMCOMP96";#N/A,#N/A,FALSE,"MAT96";#N/A,#N/A,FALSE,"FANDA96";#N/A,#N/A,FALSE,"INTRAN96";#N/A,#N/A,FALSE,"NAA9697";#N/A,#N/A,FALSE,"ECWEBB";#N/A,#N/A,FALSE,"MFT96";#N/A,#N/A,FALSE,"CTrecon"}</definedName>
    <definedName name="a_1_3_1_5_4" hidden="1">{#N/A,#N/A,FALSE,"TMCOMP96";#N/A,#N/A,FALSE,"MAT96";#N/A,#N/A,FALSE,"FANDA96";#N/A,#N/A,FALSE,"INTRAN96";#N/A,#N/A,FALSE,"NAA9697";#N/A,#N/A,FALSE,"ECWEBB";#N/A,#N/A,FALSE,"MFT96";#N/A,#N/A,FALSE,"CTrecon"}</definedName>
    <definedName name="a_1_3_1_5_5" hidden="1">{#N/A,#N/A,FALSE,"TMCOMP96";#N/A,#N/A,FALSE,"MAT96";#N/A,#N/A,FALSE,"FANDA96";#N/A,#N/A,FALSE,"INTRAN96";#N/A,#N/A,FALSE,"NAA9697";#N/A,#N/A,FALSE,"ECWEBB";#N/A,#N/A,FALSE,"MFT96";#N/A,#N/A,FALSE,"CTrecon"}</definedName>
    <definedName name="a_1_3_2" hidden="1">{#N/A,#N/A,FALSE,"TMCOMP96";#N/A,#N/A,FALSE,"MAT96";#N/A,#N/A,FALSE,"FANDA96";#N/A,#N/A,FALSE,"INTRAN96";#N/A,#N/A,FALSE,"NAA9697";#N/A,#N/A,FALSE,"ECWEBB";#N/A,#N/A,FALSE,"MFT96";#N/A,#N/A,FALSE,"CTrecon"}</definedName>
    <definedName name="a_1_3_2_1" hidden="1">{#N/A,#N/A,FALSE,"TMCOMP96";#N/A,#N/A,FALSE,"MAT96";#N/A,#N/A,FALSE,"FANDA96";#N/A,#N/A,FALSE,"INTRAN96";#N/A,#N/A,FALSE,"NAA9697";#N/A,#N/A,FALSE,"ECWEBB";#N/A,#N/A,FALSE,"MFT96";#N/A,#N/A,FALSE,"CTrecon"}</definedName>
    <definedName name="a_1_3_2_2" hidden="1">{#N/A,#N/A,FALSE,"TMCOMP96";#N/A,#N/A,FALSE,"MAT96";#N/A,#N/A,FALSE,"FANDA96";#N/A,#N/A,FALSE,"INTRAN96";#N/A,#N/A,FALSE,"NAA9697";#N/A,#N/A,FALSE,"ECWEBB";#N/A,#N/A,FALSE,"MFT96";#N/A,#N/A,FALSE,"CTrecon"}</definedName>
    <definedName name="a_1_3_2_3" hidden="1">{#N/A,#N/A,FALSE,"TMCOMP96";#N/A,#N/A,FALSE,"MAT96";#N/A,#N/A,FALSE,"FANDA96";#N/A,#N/A,FALSE,"INTRAN96";#N/A,#N/A,FALSE,"NAA9697";#N/A,#N/A,FALSE,"ECWEBB";#N/A,#N/A,FALSE,"MFT96";#N/A,#N/A,FALSE,"CTrecon"}</definedName>
    <definedName name="a_1_3_2_4" hidden="1">{#N/A,#N/A,FALSE,"TMCOMP96";#N/A,#N/A,FALSE,"MAT96";#N/A,#N/A,FALSE,"FANDA96";#N/A,#N/A,FALSE,"INTRAN96";#N/A,#N/A,FALSE,"NAA9697";#N/A,#N/A,FALSE,"ECWEBB";#N/A,#N/A,FALSE,"MFT96";#N/A,#N/A,FALSE,"CTrecon"}</definedName>
    <definedName name="a_1_3_2_5" hidden="1">{#N/A,#N/A,FALSE,"TMCOMP96";#N/A,#N/A,FALSE,"MAT96";#N/A,#N/A,FALSE,"FANDA96";#N/A,#N/A,FALSE,"INTRAN96";#N/A,#N/A,FALSE,"NAA9697";#N/A,#N/A,FALSE,"ECWEBB";#N/A,#N/A,FALSE,"MFT96";#N/A,#N/A,FALSE,"CTrecon"}</definedName>
    <definedName name="a_1_3_3" hidden="1">{#N/A,#N/A,FALSE,"TMCOMP96";#N/A,#N/A,FALSE,"MAT96";#N/A,#N/A,FALSE,"FANDA96";#N/A,#N/A,FALSE,"INTRAN96";#N/A,#N/A,FALSE,"NAA9697";#N/A,#N/A,FALSE,"ECWEBB";#N/A,#N/A,FALSE,"MFT96";#N/A,#N/A,FALSE,"CTrecon"}</definedName>
    <definedName name="a_1_3_3_1" hidden="1">{#N/A,#N/A,FALSE,"TMCOMP96";#N/A,#N/A,FALSE,"MAT96";#N/A,#N/A,FALSE,"FANDA96";#N/A,#N/A,FALSE,"INTRAN96";#N/A,#N/A,FALSE,"NAA9697";#N/A,#N/A,FALSE,"ECWEBB";#N/A,#N/A,FALSE,"MFT96";#N/A,#N/A,FALSE,"CTrecon"}</definedName>
    <definedName name="a_1_3_3_2" hidden="1">{#N/A,#N/A,FALSE,"TMCOMP96";#N/A,#N/A,FALSE,"MAT96";#N/A,#N/A,FALSE,"FANDA96";#N/A,#N/A,FALSE,"INTRAN96";#N/A,#N/A,FALSE,"NAA9697";#N/A,#N/A,FALSE,"ECWEBB";#N/A,#N/A,FALSE,"MFT96";#N/A,#N/A,FALSE,"CTrecon"}</definedName>
    <definedName name="a_1_3_3_3" hidden="1">{#N/A,#N/A,FALSE,"TMCOMP96";#N/A,#N/A,FALSE,"MAT96";#N/A,#N/A,FALSE,"FANDA96";#N/A,#N/A,FALSE,"INTRAN96";#N/A,#N/A,FALSE,"NAA9697";#N/A,#N/A,FALSE,"ECWEBB";#N/A,#N/A,FALSE,"MFT96";#N/A,#N/A,FALSE,"CTrecon"}</definedName>
    <definedName name="a_1_3_3_4" hidden="1">{#N/A,#N/A,FALSE,"TMCOMP96";#N/A,#N/A,FALSE,"MAT96";#N/A,#N/A,FALSE,"FANDA96";#N/A,#N/A,FALSE,"INTRAN96";#N/A,#N/A,FALSE,"NAA9697";#N/A,#N/A,FALSE,"ECWEBB";#N/A,#N/A,FALSE,"MFT96";#N/A,#N/A,FALSE,"CTrecon"}</definedName>
    <definedName name="a_1_3_3_5" hidden="1">{#N/A,#N/A,FALSE,"TMCOMP96";#N/A,#N/A,FALSE,"MAT96";#N/A,#N/A,FALSE,"FANDA96";#N/A,#N/A,FALSE,"INTRAN96";#N/A,#N/A,FALSE,"NAA9697";#N/A,#N/A,FALSE,"ECWEBB";#N/A,#N/A,FALSE,"MFT96";#N/A,#N/A,FALSE,"CTrecon"}</definedName>
    <definedName name="a_1_3_4" hidden="1">{#N/A,#N/A,FALSE,"TMCOMP96";#N/A,#N/A,FALSE,"MAT96";#N/A,#N/A,FALSE,"FANDA96";#N/A,#N/A,FALSE,"INTRAN96";#N/A,#N/A,FALSE,"NAA9697";#N/A,#N/A,FALSE,"ECWEBB";#N/A,#N/A,FALSE,"MFT96";#N/A,#N/A,FALSE,"CTrecon"}</definedName>
    <definedName name="a_1_3_4_1" hidden="1">{#N/A,#N/A,FALSE,"TMCOMP96";#N/A,#N/A,FALSE,"MAT96";#N/A,#N/A,FALSE,"FANDA96";#N/A,#N/A,FALSE,"INTRAN96";#N/A,#N/A,FALSE,"NAA9697";#N/A,#N/A,FALSE,"ECWEBB";#N/A,#N/A,FALSE,"MFT96";#N/A,#N/A,FALSE,"CTrecon"}</definedName>
    <definedName name="a_1_3_4_2" hidden="1">{#N/A,#N/A,FALSE,"TMCOMP96";#N/A,#N/A,FALSE,"MAT96";#N/A,#N/A,FALSE,"FANDA96";#N/A,#N/A,FALSE,"INTRAN96";#N/A,#N/A,FALSE,"NAA9697";#N/A,#N/A,FALSE,"ECWEBB";#N/A,#N/A,FALSE,"MFT96";#N/A,#N/A,FALSE,"CTrecon"}</definedName>
    <definedName name="a_1_3_4_3" hidden="1">{#N/A,#N/A,FALSE,"TMCOMP96";#N/A,#N/A,FALSE,"MAT96";#N/A,#N/A,FALSE,"FANDA96";#N/A,#N/A,FALSE,"INTRAN96";#N/A,#N/A,FALSE,"NAA9697";#N/A,#N/A,FALSE,"ECWEBB";#N/A,#N/A,FALSE,"MFT96";#N/A,#N/A,FALSE,"CTrecon"}</definedName>
    <definedName name="a_1_3_4_4" hidden="1">{#N/A,#N/A,FALSE,"TMCOMP96";#N/A,#N/A,FALSE,"MAT96";#N/A,#N/A,FALSE,"FANDA96";#N/A,#N/A,FALSE,"INTRAN96";#N/A,#N/A,FALSE,"NAA9697";#N/A,#N/A,FALSE,"ECWEBB";#N/A,#N/A,FALSE,"MFT96";#N/A,#N/A,FALSE,"CTrecon"}</definedName>
    <definedName name="a_1_3_4_5" hidden="1">{#N/A,#N/A,FALSE,"TMCOMP96";#N/A,#N/A,FALSE,"MAT96";#N/A,#N/A,FALSE,"FANDA96";#N/A,#N/A,FALSE,"INTRAN96";#N/A,#N/A,FALSE,"NAA9697";#N/A,#N/A,FALSE,"ECWEBB";#N/A,#N/A,FALSE,"MFT96";#N/A,#N/A,FALSE,"CTrecon"}</definedName>
    <definedName name="a_1_3_5" hidden="1">{#N/A,#N/A,FALSE,"TMCOMP96";#N/A,#N/A,FALSE,"MAT96";#N/A,#N/A,FALSE,"FANDA96";#N/A,#N/A,FALSE,"INTRAN96";#N/A,#N/A,FALSE,"NAA9697";#N/A,#N/A,FALSE,"ECWEBB";#N/A,#N/A,FALSE,"MFT96";#N/A,#N/A,FALSE,"CTrecon"}</definedName>
    <definedName name="a_1_3_5_1" hidden="1">{#N/A,#N/A,FALSE,"TMCOMP96";#N/A,#N/A,FALSE,"MAT96";#N/A,#N/A,FALSE,"FANDA96";#N/A,#N/A,FALSE,"INTRAN96";#N/A,#N/A,FALSE,"NAA9697";#N/A,#N/A,FALSE,"ECWEBB";#N/A,#N/A,FALSE,"MFT96";#N/A,#N/A,FALSE,"CTrecon"}</definedName>
    <definedName name="a_1_3_5_2" hidden="1">{#N/A,#N/A,FALSE,"TMCOMP96";#N/A,#N/A,FALSE,"MAT96";#N/A,#N/A,FALSE,"FANDA96";#N/A,#N/A,FALSE,"INTRAN96";#N/A,#N/A,FALSE,"NAA9697";#N/A,#N/A,FALSE,"ECWEBB";#N/A,#N/A,FALSE,"MFT96";#N/A,#N/A,FALSE,"CTrecon"}</definedName>
    <definedName name="a_1_3_5_3" hidden="1">{#N/A,#N/A,FALSE,"TMCOMP96";#N/A,#N/A,FALSE,"MAT96";#N/A,#N/A,FALSE,"FANDA96";#N/A,#N/A,FALSE,"INTRAN96";#N/A,#N/A,FALSE,"NAA9697";#N/A,#N/A,FALSE,"ECWEBB";#N/A,#N/A,FALSE,"MFT96";#N/A,#N/A,FALSE,"CTrecon"}</definedName>
    <definedName name="a_1_3_5_4" hidden="1">{#N/A,#N/A,FALSE,"TMCOMP96";#N/A,#N/A,FALSE,"MAT96";#N/A,#N/A,FALSE,"FANDA96";#N/A,#N/A,FALSE,"INTRAN96";#N/A,#N/A,FALSE,"NAA9697";#N/A,#N/A,FALSE,"ECWEBB";#N/A,#N/A,FALSE,"MFT96";#N/A,#N/A,FALSE,"CTrecon"}</definedName>
    <definedName name="a_1_3_5_5" hidden="1">{#N/A,#N/A,FALSE,"TMCOMP96";#N/A,#N/A,FALSE,"MAT96";#N/A,#N/A,FALSE,"FANDA96";#N/A,#N/A,FALSE,"INTRAN96";#N/A,#N/A,FALSE,"NAA9697";#N/A,#N/A,FALSE,"ECWEBB";#N/A,#N/A,FALSE,"MFT96";#N/A,#N/A,FALSE,"CTrecon"}</definedName>
    <definedName name="a_1_4" hidden="1">{#N/A,#N/A,FALSE,"TMCOMP96";#N/A,#N/A,FALSE,"MAT96";#N/A,#N/A,FALSE,"FANDA96";#N/A,#N/A,FALSE,"INTRAN96";#N/A,#N/A,FALSE,"NAA9697";#N/A,#N/A,FALSE,"ECWEBB";#N/A,#N/A,FALSE,"MFT96";#N/A,#N/A,FALSE,"CTrecon"}</definedName>
    <definedName name="a_1_4_1" hidden="1">{#N/A,#N/A,FALSE,"TMCOMP96";#N/A,#N/A,FALSE,"MAT96";#N/A,#N/A,FALSE,"FANDA96";#N/A,#N/A,FALSE,"INTRAN96";#N/A,#N/A,FALSE,"NAA9697";#N/A,#N/A,FALSE,"ECWEBB";#N/A,#N/A,FALSE,"MFT96";#N/A,#N/A,FALSE,"CTrecon"}</definedName>
    <definedName name="a_1_4_1_1" hidden="1">{#N/A,#N/A,FALSE,"TMCOMP96";#N/A,#N/A,FALSE,"MAT96";#N/A,#N/A,FALSE,"FANDA96";#N/A,#N/A,FALSE,"INTRAN96";#N/A,#N/A,FALSE,"NAA9697";#N/A,#N/A,FALSE,"ECWEBB";#N/A,#N/A,FALSE,"MFT96";#N/A,#N/A,FALSE,"CTrecon"}</definedName>
    <definedName name="a_1_4_1_1_1" hidden="1">{#N/A,#N/A,FALSE,"TMCOMP96";#N/A,#N/A,FALSE,"MAT96";#N/A,#N/A,FALSE,"FANDA96";#N/A,#N/A,FALSE,"INTRAN96";#N/A,#N/A,FALSE,"NAA9697";#N/A,#N/A,FALSE,"ECWEBB";#N/A,#N/A,FALSE,"MFT96";#N/A,#N/A,FALSE,"CTrecon"}</definedName>
    <definedName name="a_1_4_1_1_1_1" hidden="1">{#N/A,#N/A,FALSE,"TMCOMP96";#N/A,#N/A,FALSE,"MAT96";#N/A,#N/A,FALSE,"FANDA96";#N/A,#N/A,FALSE,"INTRAN96";#N/A,#N/A,FALSE,"NAA9697";#N/A,#N/A,FALSE,"ECWEBB";#N/A,#N/A,FALSE,"MFT96";#N/A,#N/A,FALSE,"CTrecon"}</definedName>
    <definedName name="a_1_4_1_1_2" hidden="1">{#N/A,#N/A,FALSE,"TMCOMP96";#N/A,#N/A,FALSE,"MAT96";#N/A,#N/A,FALSE,"FANDA96";#N/A,#N/A,FALSE,"INTRAN96";#N/A,#N/A,FALSE,"NAA9697";#N/A,#N/A,FALSE,"ECWEBB";#N/A,#N/A,FALSE,"MFT96";#N/A,#N/A,FALSE,"CTrecon"}</definedName>
    <definedName name="a_1_4_1_1_3" hidden="1">{#N/A,#N/A,FALSE,"TMCOMP96";#N/A,#N/A,FALSE,"MAT96";#N/A,#N/A,FALSE,"FANDA96";#N/A,#N/A,FALSE,"INTRAN96";#N/A,#N/A,FALSE,"NAA9697";#N/A,#N/A,FALSE,"ECWEBB";#N/A,#N/A,FALSE,"MFT96";#N/A,#N/A,FALSE,"CTrecon"}</definedName>
    <definedName name="a_1_4_1_1_4" hidden="1">{#N/A,#N/A,FALSE,"TMCOMP96";#N/A,#N/A,FALSE,"MAT96";#N/A,#N/A,FALSE,"FANDA96";#N/A,#N/A,FALSE,"INTRAN96";#N/A,#N/A,FALSE,"NAA9697";#N/A,#N/A,FALSE,"ECWEBB";#N/A,#N/A,FALSE,"MFT96";#N/A,#N/A,FALSE,"CTrecon"}</definedName>
    <definedName name="a_1_4_1_1_5" hidden="1">{#N/A,#N/A,FALSE,"TMCOMP96";#N/A,#N/A,FALSE,"MAT96";#N/A,#N/A,FALSE,"FANDA96";#N/A,#N/A,FALSE,"INTRAN96";#N/A,#N/A,FALSE,"NAA9697";#N/A,#N/A,FALSE,"ECWEBB";#N/A,#N/A,FALSE,"MFT96";#N/A,#N/A,FALSE,"CTrecon"}</definedName>
    <definedName name="a_1_4_1_2" hidden="1">{#N/A,#N/A,FALSE,"TMCOMP96";#N/A,#N/A,FALSE,"MAT96";#N/A,#N/A,FALSE,"FANDA96";#N/A,#N/A,FALSE,"INTRAN96";#N/A,#N/A,FALSE,"NAA9697";#N/A,#N/A,FALSE,"ECWEBB";#N/A,#N/A,FALSE,"MFT96";#N/A,#N/A,FALSE,"CTrecon"}</definedName>
    <definedName name="a_1_4_1_2_1" hidden="1">{#N/A,#N/A,FALSE,"TMCOMP96";#N/A,#N/A,FALSE,"MAT96";#N/A,#N/A,FALSE,"FANDA96";#N/A,#N/A,FALSE,"INTRAN96";#N/A,#N/A,FALSE,"NAA9697";#N/A,#N/A,FALSE,"ECWEBB";#N/A,#N/A,FALSE,"MFT96";#N/A,#N/A,FALSE,"CTrecon"}</definedName>
    <definedName name="a_1_4_1_2_2" hidden="1">{#N/A,#N/A,FALSE,"TMCOMP96";#N/A,#N/A,FALSE,"MAT96";#N/A,#N/A,FALSE,"FANDA96";#N/A,#N/A,FALSE,"INTRAN96";#N/A,#N/A,FALSE,"NAA9697";#N/A,#N/A,FALSE,"ECWEBB";#N/A,#N/A,FALSE,"MFT96";#N/A,#N/A,FALSE,"CTrecon"}</definedName>
    <definedName name="a_1_4_1_2_3" hidden="1">{#N/A,#N/A,FALSE,"TMCOMP96";#N/A,#N/A,FALSE,"MAT96";#N/A,#N/A,FALSE,"FANDA96";#N/A,#N/A,FALSE,"INTRAN96";#N/A,#N/A,FALSE,"NAA9697";#N/A,#N/A,FALSE,"ECWEBB";#N/A,#N/A,FALSE,"MFT96";#N/A,#N/A,FALSE,"CTrecon"}</definedName>
    <definedName name="a_1_4_1_2_4" hidden="1">{#N/A,#N/A,FALSE,"TMCOMP96";#N/A,#N/A,FALSE,"MAT96";#N/A,#N/A,FALSE,"FANDA96";#N/A,#N/A,FALSE,"INTRAN96";#N/A,#N/A,FALSE,"NAA9697";#N/A,#N/A,FALSE,"ECWEBB";#N/A,#N/A,FALSE,"MFT96";#N/A,#N/A,FALSE,"CTrecon"}</definedName>
    <definedName name="a_1_4_1_2_5" hidden="1">{#N/A,#N/A,FALSE,"TMCOMP96";#N/A,#N/A,FALSE,"MAT96";#N/A,#N/A,FALSE,"FANDA96";#N/A,#N/A,FALSE,"INTRAN96";#N/A,#N/A,FALSE,"NAA9697";#N/A,#N/A,FALSE,"ECWEBB";#N/A,#N/A,FALSE,"MFT96";#N/A,#N/A,FALSE,"CTrecon"}</definedName>
    <definedName name="a_1_4_1_3" hidden="1">{#N/A,#N/A,FALSE,"TMCOMP96";#N/A,#N/A,FALSE,"MAT96";#N/A,#N/A,FALSE,"FANDA96";#N/A,#N/A,FALSE,"INTRAN96";#N/A,#N/A,FALSE,"NAA9697";#N/A,#N/A,FALSE,"ECWEBB";#N/A,#N/A,FALSE,"MFT96";#N/A,#N/A,FALSE,"CTrecon"}</definedName>
    <definedName name="a_1_4_1_3_1" hidden="1">{#N/A,#N/A,FALSE,"TMCOMP96";#N/A,#N/A,FALSE,"MAT96";#N/A,#N/A,FALSE,"FANDA96";#N/A,#N/A,FALSE,"INTRAN96";#N/A,#N/A,FALSE,"NAA9697";#N/A,#N/A,FALSE,"ECWEBB";#N/A,#N/A,FALSE,"MFT96";#N/A,#N/A,FALSE,"CTrecon"}</definedName>
    <definedName name="a_1_4_1_3_2" hidden="1">{#N/A,#N/A,FALSE,"TMCOMP96";#N/A,#N/A,FALSE,"MAT96";#N/A,#N/A,FALSE,"FANDA96";#N/A,#N/A,FALSE,"INTRAN96";#N/A,#N/A,FALSE,"NAA9697";#N/A,#N/A,FALSE,"ECWEBB";#N/A,#N/A,FALSE,"MFT96";#N/A,#N/A,FALSE,"CTrecon"}</definedName>
    <definedName name="a_1_4_1_3_3" hidden="1">{#N/A,#N/A,FALSE,"TMCOMP96";#N/A,#N/A,FALSE,"MAT96";#N/A,#N/A,FALSE,"FANDA96";#N/A,#N/A,FALSE,"INTRAN96";#N/A,#N/A,FALSE,"NAA9697";#N/A,#N/A,FALSE,"ECWEBB";#N/A,#N/A,FALSE,"MFT96";#N/A,#N/A,FALSE,"CTrecon"}</definedName>
    <definedName name="a_1_4_1_3_4" hidden="1">{#N/A,#N/A,FALSE,"TMCOMP96";#N/A,#N/A,FALSE,"MAT96";#N/A,#N/A,FALSE,"FANDA96";#N/A,#N/A,FALSE,"INTRAN96";#N/A,#N/A,FALSE,"NAA9697";#N/A,#N/A,FALSE,"ECWEBB";#N/A,#N/A,FALSE,"MFT96";#N/A,#N/A,FALSE,"CTrecon"}</definedName>
    <definedName name="a_1_4_1_3_5" hidden="1">{#N/A,#N/A,FALSE,"TMCOMP96";#N/A,#N/A,FALSE,"MAT96";#N/A,#N/A,FALSE,"FANDA96";#N/A,#N/A,FALSE,"INTRAN96";#N/A,#N/A,FALSE,"NAA9697";#N/A,#N/A,FALSE,"ECWEBB";#N/A,#N/A,FALSE,"MFT96";#N/A,#N/A,FALSE,"CTrecon"}</definedName>
    <definedName name="a_1_4_1_4" hidden="1">{#N/A,#N/A,FALSE,"TMCOMP96";#N/A,#N/A,FALSE,"MAT96";#N/A,#N/A,FALSE,"FANDA96";#N/A,#N/A,FALSE,"INTRAN96";#N/A,#N/A,FALSE,"NAA9697";#N/A,#N/A,FALSE,"ECWEBB";#N/A,#N/A,FALSE,"MFT96";#N/A,#N/A,FALSE,"CTrecon"}</definedName>
    <definedName name="a_1_4_1_4_1" hidden="1">{#N/A,#N/A,FALSE,"TMCOMP96";#N/A,#N/A,FALSE,"MAT96";#N/A,#N/A,FALSE,"FANDA96";#N/A,#N/A,FALSE,"INTRAN96";#N/A,#N/A,FALSE,"NAA9697";#N/A,#N/A,FALSE,"ECWEBB";#N/A,#N/A,FALSE,"MFT96";#N/A,#N/A,FALSE,"CTrecon"}</definedName>
    <definedName name="a_1_4_1_4_2" hidden="1">{#N/A,#N/A,FALSE,"TMCOMP96";#N/A,#N/A,FALSE,"MAT96";#N/A,#N/A,FALSE,"FANDA96";#N/A,#N/A,FALSE,"INTRAN96";#N/A,#N/A,FALSE,"NAA9697";#N/A,#N/A,FALSE,"ECWEBB";#N/A,#N/A,FALSE,"MFT96";#N/A,#N/A,FALSE,"CTrecon"}</definedName>
    <definedName name="a_1_4_1_4_3" hidden="1">{#N/A,#N/A,FALSE,"TMCOMP96";#N/A,#N/A,FALSE,"MAT96";#N/A,#N/A,FALSE,"FANDA96";#N/A,#N/A,FALSE,"INTRAN96";#N/A,#N/A,FALSE,"NAA9697";#N/A,#N/A,FALSE,"ECWEBB";#N/A,#N/A,FALSE,"MFT96";#N/A,#N/A,FALSE,"CTrecon"}</definedName>
    <definedName name="a_1_4_1_4_4" hidden="1">{#N/A,#N/A,FALSE,"TMCOMP96";#N/A,#N/A,FALSE,"MAT96";#N/A,#N/A,FALSE,"FANDA96";#N/A,#N/A,FALSE,"INTRAN96";#N/A,#N/A,FALSE,"NAA9697";#N/A,#N/A,FALSE,"ECWEBB";#N/A,#N/A,FALSE,"MFT96";#N/A,#N/A,FALSE,"CTrecon"}</definedName>
    <definedName name="a_1_4_1_4_5" hidden="1">{#N/A,#N/A,FALSE,"TMCOMP96";#N/A,#N/A,FALSE,"MAT96";#N/A,#N/A,FALSE,"FANDA96";#N/A,#N/A,FALSE,"INTRAN96";#N/A,#N/A,FALSE,"NAA9697";#N/A,#N/A,FALSE,"ECWEBB";#N/A,#N/A,FALSE,"MFT96";#N/A,#N/A,FALSE,"CTrecon"}</definedName>
    <definedName name="a_1_4_1_5" hidden="1">{#N/A,#N/A,FALSE,"TMCOMP96";#N/A,#N/A,FALSE,"MAT96";#N/A,#N/A,FALSE,"FANDA96";#N/A,#N/A,FALSE,"INTRAN96";#N/A,#N/A,FALSE,"NAA9697";#N/A,#N/A,FALSE,"ECWEBB";#N/A,#N/A,FALSE,"MFT96";#N/A,#N/A,FALSE,"CTrecon"}</definedName>
    <definedName name="a_1_4_1_5_1" hidden="1">{#N/A,#N/A,FALSE,"TMCOMP96";#N/A,#N/A,FALSE,"MAT96";#N/A,#N/A,FALSE,"FANDA96";#N/A,#N/A,FALSE,"INTRAN96";#N/A,#N/A,FALSE,"NAA9697";#N/A,#N/A,FALSE,"ECWEBB";#N/A,#N/A,FALSE,"MFT96";#N/A,#N/A,FALSE,"CTrecon"}</definedName>
    <definedName name="a_1_4_1_5_2" hidden="1">{#N/A,#N/A,FALSE,"TMCOMP96";#N/A,#N/A,FALSE,"MAT96";#N/A,#N/A,FALSE,"FANDA96";#N/A,#N/A,FALSE,"INTRAN96";#N/A,#N/A,FALSE,"NAA9697";#N/A,#N/A,FALSE,"ECWEBB";#N/A,#N/A,FALSE,"MFT96";#N/A,#N/A,FALSE,"CTrecon"}</definedName>
    <definedName name="a_1_4_1_5_3" hidden="1">{#N/A,#N/A,FALSE,"TMCOMP96";#N/A,#N/A,FALSE,"MAT96";#N/A,#N/A,FALSE,"FANDA96";#N/A,#N/A,FALSE,"INTRAN96";#N/A,#N/A,FALSE,"NAA9697";#N/A,#N/A,FALSE,"ECWEBB";#N/A,#N/A,FALSE,"MFT96";#N/A,#N/A,FALSE,"CTrecon"}</definedName>
    <definedName name="a_1_4_1_5_4" hidden="1">{#N/A,#N/A,FALSE,"TMCOMP96";#N/A,#N/A,FALSE,"MAT96";#N/A,#N/A,FALSE,"FANDA96";#N/A,#N/A,FALSE,"INTRAN96";#N/A,#N/A,FALSE,"NAA9697";#N/A,#N/A,FALSE,"ECWEBB";#N/A,#N/A,FALSE,"MFT96";#N/A,#N/A,FALSE,"CTrecon"}</definedName>
    <definedName name="a_1_4_1_5_5" hidden="1">{#N/A,#N/A,FALSE,"TMCOMP96";#N/A,#N/A,FALSE,"MAT96";#N/A,#N/A,FALSE,"FANDA96";#N/A,#N/A,FALSE,"INTRAN96";#N/A,#N/A,FALSE,"NAA9697";#N/A,#N/A,FALSE,"ECWEBB";#N/A,#N/A,FALSE,"MFT96";#N/A,#N/A,FALSE,"CTrecon"}</definedName>
    <definedName name="a_1_4_2" hidden="1">{#N/A,#N/A,FALSE,"TMCOMP96";#N/A,#N/A,FALSE,"MAT96";#N/A,#N/A,FALSE,"FANDA96";#N/A,#N/A,FALSE,"INTRAN96";#N/A,#N/A,FALSE,"NAA9697";#N/A,#N/A,FALSE,"ECWEBB";#N/A,#N/A,FALSE,"MFT96";#N/A,#N/A,FALSE,"CTrecon"}</definedName>
    <definedName name="a_1_4_2_1" hidden="1">{#N/A,#N/A,FALSE,"TMCOMP96";#N/A,#N/A,FALSE,"MAT96";#N/A,#N/A,FALSE,"FANDA96";#N/A,#N/A,FALSE,"INTRAN96";#N/A,#N/A,FALSE,"NAA9697";#N/A,#N/A,FALSE,"ECWEBB";#N/A,#N/A,FALSE,"MFT96";#N/A,#N/A,FALSE,"CTrecon"}</definedName>
    <definedName name="a_1_4_2_2" hidden="1">{#N/A,#N/A,FALSE,"TMCOMP96";#N/A,#N/A,FALSE,"MAT96";#N/A,#N/A,FALSE,"FANDA96";#N/A,#N/A,FALSE,"INTRAN96";#N/A,#N/A,FALSE,"NAA9697";#N/A,#N/A,FALSE,"ECWEBB";#N/A,#N/A,FALSE,"MFT96";#N/A,#N/A,FALSE,"CTrecon"}</definedName>
    <definedName name="a_1_4_2_3" hidden="1">{#N/A,#N/A,FALSE,"TMCOMP96";#N/A,#N/A,FALSE,"MAT96";#N/A,#N/A,FALSE,"FANDA96";#N/A,#N/A,FALSE,"INTRAN96";#N/A,#N/A,FALSE,"NAA9697";#N/A,#N/A,FALSE,"ECWEBB";#N/A,#N/A,FALSE,"MFT96";#N/A,#N/A,FALSE,"CTrecon"}</definedName>
    <definedName name="a_1_4_2_4" hidden="1">{#N/A,#N/A,FALSE,"TMCOMP96";#N/A,#N/A,FALSE,"MAT96";#N/A,#N/A,FALSE,"FANDA96";#N/A,#N/A,FALSE,"INTRAN96";#N/A,#N/A,FALSE,"NAA9697";#N/A,#N/A,FALSE,"ECWEBB";#N/A,#N/A,FALSE,"MFT96";#N/A,#N/A,FALSE,"CTrecon"}</definedName>
    <definedName name="a_1_4_2_5" hidden="1">{#N/A,#N/A,FALSE,"TMCOMP96";#N/A,#N/A,FALSE,"MAT96";#N/A,#N/A,FALSE,"FANDA96";#N/A,#N/A,FALSE,"INTRAN96";#N/A,#N/A,FALSE,"NAA9697";#N/A,#N/A,FALSE,"ECWEBB";#N/A,#N/A,FALSE,"MFT96";#N/A,#N/A,FALSE,"CTrecon"}</definedName>
    <definedName name="a_1_4_3" hidden="1">{#N/A,#N/A,FALSE,"TMCOMP96";#N/A,#N/A,FALSE,"MAT96";#N/A,#N/A,FALSE,"FANDA96";#N/A,#N/A,FALSE,"INTRAN96";#N/A,#N/A,FALSE,"NAA9697";#N/A,#N/A,FALSE,"ECWEBB";#N/A,#N/A,FALSE,"MFT96";#N/A,#N/A,FALSE,"CTrecon"}</definedName>
    <definedName name="a_1_4_3_1" hidden="1">{#N/A,#N/A,FALSE,"TMCOMP96";#N/A,#N/A,FALSE,"MAT96";#N/A,#N/A,FALSE,"FANDA96";#N/A,#N/A,FALSE,"INTRAN96";#N/A,#N/A,FALSE,"NAA9697";#N/A,#N/A,FALSE,"ECWEBB";#N/A,#N/A,FALSE,"MFT96";#N/A,#N/A,FALSE,"CTrecon"}</definedName>
    <definedName name="a_1_4_3_2" hidden="1">{#N/A,#N/A,FALSE,"TMCOMP96";#N/A,#N/A,FALSE,"MAT96";#N/A,#N/A,FALSE,"FANDA96";#N/A,#N/A,FALSE,"INTRAN96";#N/A,#N/A,FALSE,"NAA9697";#N/A,#N/A,FALSE,"ECWEBB";#N/A,#N/A,FALSE,"MFT96";#N/A,#N/A,FALSE,"CTrecon"}</definedName>
    <definedName name="a_1_4_3_3" hidden="1">{#N/A,#N/A,FALSE,"TMCOMP96";#N/A,#N/A,FALSE,"MAT96";#N/A,#N/A,FALSE,"FANDA96";#N/A,#N/A,FALSE,"INTRAN96";#N/A,#N/A,FALSE,"NAA9697";#N/A,#N/A,FALSE,"ECWEBB";#N/A,#N/A,FALSE,"MFT96";#N/A,#N/A,FALSE,"CTrecon"}</definedName>
    <definedName name="a_1_4_3_4" hidden="1">{#N/A,#N/A,FALSE,"TMCOMP96";#N/A,#N/A,FALSE,"MAT96";#N/A,#N/A,FALSE,"FANDA96";#N/A,#N/A,FALSE,"INTRAN96";#N/A,#N/A,FALSE,"NAA9697";#N/A,#N/A,FALSE,"ECWEBB";#N/A,#N/A,FALSE,"MFT96";#N/A,#N/A,FALSE,"CTrecon"}</definedName>
    <definedName name="a_1_4_3_5" hidden="1">{#N/A,#N/A,FALSE,"TMCOMP96";#N/A,#N/A,FALSE,"MAT96";#N/A,#N/A,FALSE,"FANDA96";#N/A,#N/A,FALSE,"INTRAN96";#N/A,#N/A,FALSE,"NAA9697";#N/A,#N/A,FALSE,"ECWEBB";#N/A,#N/A,FALSE,"MFT96";#N/A,#N/A,FALSE,"CTrecon"}</definedName>
    <definedName name="a_1_4_4" hidden="1">{#N/A,#N/A,FALSE,"TMCOMP96";#N/A,#N/A,FALSE,"MAT96";#N/A,#N/A,FALSE,"FANDA96";#N/A,#N/A,FALSE,"INTRAN96";#N/A,#N/A,FALSE,"NAA9697";#N/A,#N/A,FALSE,"ECWEBB";#N/A,#N/A,FALSE,"MFT96";#N/A,#N/A,FALSE,"CTrecon"}</definedName>
    <definedName name="a_1_4_4_1" hidden="1">{#N/A,#N/A,FALSE,"TMCOMP96";#N/A,#N/A,FALSE,"MAT96";#N/A,#N/A,FALSE,"FANDA96";#N/A,#N/A,FALSE,"INTRAN96";#N/A,#N/A,FALSE,"NAA9697";#N/A,#N/A,FALSE,"ECWEBB";#N/A,#N/A,FALSE,"MFT96";#N/A,#N/A,FALSE,"CTrecon"}</definedName>
    <definedName name="a_1_4_4_2" hidden="1">{#N/A,#N/A,FALSE,"TMCOMP96";#N/A,#N/A,FALSE,"MAT96";#N/A,#N/A,FALSE,"FANDA96";#N/A,#N/A,FALSE,"INTRAN96";#N/A,#N/A,FALSE,"NAA9697";#N/A,#N/A,FALSE,"ECWEBB";#N/A,#N/A,FALSE,"MFT96";#N/A,#N/A,FALSE,"CTrecon"}</definedName>
    <definedName name="a_1_4_4_3" hidden="1">{#N/A,#N/A,FALSE,"TMCOMP96";#N/A,#N/A,FALSE,"MAT96";#N/A,#N/A,FALSE,"FANDA96";#N/A,#N/A,FALSE,"INTRAN96";#N/A,#N/A,FALSE,"NAA9697";#N/A,#N/A,FALSE,"ECWEBB";#N/A,#N/A,FALSE,"MFT96";#N/A,#N/A,FALSE,"CTrecon"}</definedName>
    <definedName name="a_1_4_4_4" hidden="1">{#N/A,#N/A,FALSE,"TMCOMP96";#N/A,#N/A,FALSE,"MAT96";#N/A,#N/A,FALSE,"FANDA96";#N/A,#N/A,FALSE,"INTRAN96";#N/A,#N/A,FALSE,"NAA9697";#N/A,#N/A,FALSE,"ECWEBB";#N/A,#N/A,FALSE,"MFT96";#N/A,#N/A,FALSE,"CTrecon"}</definedName>
    <definedName name="a_1_4_4_5" hidden="1">{#N/A,#N/A,FALSE,"TMCOMP96";#N/A,#N/A,FALSE,"MAT96";#N/A,#N/A,FALSE,"FANDA96";#N/A,#N/A,FALSE,"INTRAN96";#N/A,#N/A,FALSE,"NAA9697";#N/A,#N/A,FALSE,"ECWEBB";#N/A,#N/A,FALSE,"MFT96";#N/A,#N/A,FALSE,"CTrecon"}</definedName>
    <definedName name="a_1_4_5" hidden="1">{#N/A,#N/A,FALSE,"TMCOMP96";#N/A,#N/A,FALSE,"MAT96";#N/A,#N/A,FALSE,"FANDA96";#N/A,#N/A,FALSE,"INTRAN96";#N/A,#N/A,FALSE,"NAA9697";#N/A,#N/A,FALSE,"ECWEBB";#N/A,#N/A,FALSE,"MFT96";#N/A,#N/A,FALSE,"CTrecon"}</definedName>
    <definedName name="a_1_4_5_1" hidden="1">{#N/A,#N/A,FALSE,"TMCOMP96";#N/A,#N/A,FALSE,"MAT96";#N/A,#N/A,FALSE,"FANDA96";#N/A,#N/A,FALSE,"INTRAN96";#N/A,#N/A,FALSE,"NAA9697";#N/A,#N/A,FALSE,"ECWEBB";#N/A,#N/A,FALSE,"MFT96";#N/A,#N/A,FALSE,"CTrecon"}</definedName>
    <definedName name="a_1_4_5_2" hidden="1">{#N/A,#N/A,FALSE,"TMCOMP96";#N/A,#N/A,FALSE,"MAT96";#N/A,#N/A,FALSE,"FANDA96";#N/A,#N/A,FALSE,"INTRAN96";#N/A,#N/A,FALSE,"NAA9697";#N/A,#N/A,FALSE,"ECWEBB";#N/A,#N/A,FALSE,"MFT96";#N/A,#N/A,FALSE,"CTrecon"}</definedName>
    <definedName name="a_1_4_5_3" hidden="1">{#N/A,#N/A,FALSE,"TMCOMP96";#N/A,#N/A,FALSE,"MAT96";#N/A,#N/A,FALSE,"FANDA96";#N/A,#N/A,FALSE,"INTRAN96";#N/A,#N/A,FALSE,"NAA9697";#N/A,#N/A,FALSE,"ECWEBB";#N/A,#N/A,FALSE,"MFT96";#N/A,#N/A,FALSE,"CTrecon"}</definedName>
    <definedName name="a_1_4_5_4" hidden="1">{#N/A,#N/A,FALSE,"TMCOMP96";#N/A,#N/A,FALSE,"MAT96";#N/A,#N/A,FALSE,"FANDA96";#N/A,#N/A,FALSE,"INTRAN96";#N/A,#N/A,FALSE,"NAA9697";#N/A,#N/A,FALSE,"ECWEBB";#N/A,#N/A,FALSE,"MFT96";#N/A,#N/A,FALSE,"CTrecon"}</definedName>
    <definedName name="a_1_4_5_5" hidden="1">{#N/A,#N/A,FALSE,"TMCOMP96";#N/A,#N/A,FALSE,"MAT96";#N/A,#N/A,FALSE,"FANDA96";#N/A,#N/A,FALSE,"INTRAN96";#N/A,#N/A,FALSE,"NAA9697";#N/A,#N/A,FALSE,"ECWEBB";#N/A,#N/A,FALSE,"MFT96";#N/A,#N/A,FALSE,"CTrecon"}</definedName>
    <definedName name="a_1_5" hidden="1">{#N/A,#N/A,FALSE,"TMCOMP96";#N/A,#N/A,FALSE,"MAT96";#N/A,#N/A,FALSE,"FANDA96";#N/A,#N/A,FALSE,"INTRAN96";#N/A,#N/A,FALSE,"NAA9697";#N/A,#N/A,FALSE,"ECWEBB";#N/A,#N/A,FALSE,"MFT96";#N/A,#N/A,FALSE,"CTrecon"}</definedName>
    <definedName name="a_1_5_1" hidden="1">{#N/A,#N/A,FALSE,"TMCOMP96";#N/A,#N/A,FALSE,"MAT96";#N/A,#N/A,FALSE,"FANDA96";#N/A,#N/A,FALSE,"INTRAN96";#N/A,#N/A,FALSE,"NAA9697";#N/A,#N/A,FALSE,"ECWEBB";#N/A,#N/A,FALSE,"MFT96";#N/A,#N/A,FALSE,"CTrecon"}</definedName>
    <definedName name="a_1_5_1_1" hidden="1">{#N/A,#N/A,FALSE,"TMCOMP96";#N/A,#N/A,FALSE,"MAT96";#N/A,#N/A,FALSE,"FANDA96";#N/A,#N/A,FALSE,"INTRAN96";#N/A,#N/A,FALSE,"NAA9697";#N/A,#N/A,FALSE,"ECWEBB";#N/A,#N/A,FALSE,"MFT96";#N/A,#N/A,FALSE,"CTrecon"}</definedName>
    <definedName name="a_1_5_1_2" hidden="1">{#N/A,#N/A,FALSE,"TMCOMP96";#N/A,#N/A,FALSE,"MAT96";#N/A,#N/A,FALSE,"FANDA96";#N/A,#N/A,FALSE,"INTRAN96";#N/A,#N/A,FALSE,"NAA9697";#N/A,#N/A,FALSE,"ECWEBB";#N/A,#N/A,FALSE,"MFT96";#N/A,#N/A,FALSE,"CTrecon"}</definedName>
    <definedName name="a_1_5_1_3" hidden="1">{#N/A,#N/A,FALSE,"TMCOMP96";#N/A,#N/A,FALSE,"MAT96";#N/A,#N/A,FALSE,"FANDA96";#N/A,#N/A,FALSE,"INTRAN96";#N/A,#N/A,FALSE,"NAA9697";#N/A,#N/A,FALSE,"ECWEBB";#N/A,#N/A,FALSE,"MFT96";#N/A,#N/A,FALSE,"CTrecon"}</definedName>
    <definedName name="a_1_5_1_4" hidden="1">{#N/A,#N/A,FALSE,"TMCOMP96";#N/A,#N/A,FALSE,"MAT96";#N/A,#N/A,FALSE,"FANDA96";#N/A,#N/A,FALSE,"INTRAN96";#N/A,#N/A,FALSE,"NAA9697";#N/A,#N/A,FALSE,"ECWEBB";#N/A,#N/A,FALSE,"MFT96";#N/A,#N/A,FALSE,"CTrecon"}</definedName>
    <definedName name="a_1_5_1_5" hidden="1">{#N/A,#N/A,FALSE,"TMCOMP96";#N/A,#N/A,FALSE,"MAT96";#N/A,#N/A,FALSE,"FANDA96";#N/A,#N/A,FALSE,"INTRAN96";#N/A,#N/A,FALSE,"NAA9697";#N/A,#N/A,FALSE,"ECWEBB";#N/A,#N/A,FALSE,"MFT96";#N/A,#N/A,FALSE,"CTrecon"}</definedName>
    <definedName name="a_1_5_2" hidden="1">{#N/A,#N/A,FALSE,"TMCOMP96";#N/A,#N/A,FALSE,"MAT96";#N/A,#N/A,FALSE,"FANDA96";#N/A,#N/A,FALSE,"INTRAN96";#N/A,#N/A,FALSE,"NAA9697";#N/A,#N/A,FALSE,"ECWEBB";#N/A,#N/A,FALSE,"MFT96";#N/A,#N/A,FALSE,"CTrecon"}</definedName>
    <definedName name="a_1_5_2_1" hidden="1">{#N/A,#N/A,FALSE,"TMCOMP96";#N/A,#N/A,FALSE,"MAT96";#N/A,#N/A,FALSE,"FANDA96";#N/A,#N/A,FALSE,"INTRAN96";#N/A,#N/A,FALSE,"NAA9697";#N/A,#N/A,FALSE,"ECWEBB";#N/A,#N/A,FALSE,"MFT96";#N/A,#N/A,FALSE,"CTrecon"}</definedName>
    <definedName name="a_1_5_2_2" hidden="1">{#N/A,#N/A,FALSE,"TMCOMP96";#N/A,#N/A,FALSE,"MAT96";#N/A,#N/A,FALSE,"FANDA96";#N/A,#N/A,FALSE,"INTRAN96";#N/A,#N/A,FALSE,"NAA9697";#N/A,#N/A,FALSE,"ECWEBB";#N/A,#N/A,FALSE,"MFT96";#N/A,#N/A,FALSE,"CTrecon"}</definedName>
    <definedName name="a_1_5_2_3" hidden="1">{#N/A,#N/A,FALSE,"TMCOMP96";#N/A,#N/A,FALSE,"MAT96";#N/A,#N/A,FALSE,"FANDA96";#N/A,#N/A,FALSE,"INTRAN96";#N/A,#N/A,FALSE,"NAA9697";#N/A,#N/A,FALSE,"ECWEBB";#N/A,#N/A,FALSE,"MFT96";#N/A,#N/A,FALSE,"CTrecon"}</definedName>
    <definedName name="a_1_5_2_4" hidden="1">{#N/A,#N/A,FALSE,"TMCOMP96";#N/A,#N/A,FALSE,"MAT96";#N/A,#N/A,FALSE,"FANDA96";#N/A,#N/A,FALSE,"INTRAN96";#N/A,#N/A,FALSE,"NAA9697";#N/A,#N/A,FALSE,"ECWEBB";#N/A,#N/A,FALSE,"MFT96";#N/A,#N/A,FALSE,"CTrecon"}</definedName>
    <definedName name="a_1_5_2_5" hidden="1">{#N/A,#N/A,FALSE,"TMCOMP96";#N/A,#N/A,FALSE,"MAT96";#N/A,#N/A,FALSE,"FANDA96";#N/A,#N/A,FALSE,"INTRAN96";#N/A,#N/A,FALSE,"NAA9697";#N/A,#N/A,FALSE,"ECWEBB";#N/A,#N/A,FALSE,"MFT96";#N/A,#N/A,FALSE,"CTrecon"}</definedName>
    <definedName name="a_1_5_3" hidden="1">{#N/A,#N/A,FALSE,"TMCOMP96";#N/A,#N/A,FALSE,"MAT96";#N/A,#N/A,FALSE,"FANDA96";#N/A,#N/A,FALSE,"INTRAN96";#N/A,#N/A,FALSE,"NAA9697";#N/A,#N/A,FALSE,"ECWEBB";#N/A,#N/A,FALSE,"MFT96";#N/A,#N/A,FALSE,"CTrecon"}</definedName>
    <definedName name="a_1_5_3_1" hidden="1">{#N/A,#N/A,FALSE,"TMCOMP96";#N/A,#N/A,FALSE,"MAT96";#N/A,#N/A,FALSE,"FANDA96";#N/A,#N/A,FALSE,"INTRAN96";#N/A,#N/A,FALSE,"NAA9697";#N/A,#N/A,FALSE,"ECWEBB";#N/A,#N/A,FALSE,"MFT96";#N/A,#N/A,FALSE,"CTrecon"}</definedName>
    <definedName name="a_1_5_3_2" hidden="1">{#N/A,#N/A,FALSE,"TMCOMP96";#N/A,#N/A,FALSE,"MAT96";#N/A,#N/A,FALSE,"FANDA96";#N/A,#N/A,FALSE,"INTRAN96";#N/A,#N/A,FALSE,"NAA9697";#N/A,#N/A,FALSE,"ECWEBB";#N/A,#N/A,FALSE,"MFT96";#N/A,#N/A,FALSE,"CTrecon"}</definedName>
    <definedName name="a_1_5_3_3" hidden="1">{#N/A,#N/A,FALSE,"TMCOMP96";#N/A,#N/A,FALSE,"MAT96";#N/A,#N/A,FALSE,"FANDA96";#N/A,#N/A,FALSE,"INTRAN96";#N/A,#N/A,FALSE,"NAA9697";#N/A,#N/A,FALSE,"ECWEBB";#N/A,#N/A,FALSE,"MFT96";#N/A,#N/A,FALSE,"CTrecon"}</definedName>
    <definedName name="a_1_5_3_4" hidden="1">{#N/A,#N/A,FALSE,"TMCOMP96";#N/A,#N/A,FALSE,"MAT96";#N/A,#N/A,FALSE,"FANDA96";#N/A,#N/A,FALSE,"INTRAN96";#N/A,#N/A,FALSE,"NAA9697";#N/A,#N/A,FALSE,"ECWEBB";#N/A,#N/A,FALSE,"MFT96";#N/A,#N/A,FALSE,"CTrecon"}</definedName>
    <definedName name="a_1_5_3_5" hidden="1">{#N/A,#N/A,FALSE,"TMCOMP96";#N/A,#N/A,FALSE,"MAT96";#N/A,#N/A,FALSE,"FANDA96";#N/A,#N/A,FALSE,"INTRAN96";#N/A,#N/A,FALSE,"NAA9697";#N/A,#N/A,FALSE,"ECWEBB";#N/A,#N/A,FALSE,"MFT96";#N/A,#N/A,FALSE,"CTrecon"}</definedName>
    <definedName name="a_1_5_4" hidden="1">{#N/A,#N/A,FALSE,"TMCOMP96";#N/A,#N/A,FALSE,"MAT96";#N/A,#N/A,FALSE,"FANDA96";#N/A,#N/A,FALSE,"INTRAN96";#N/A,#N/A,FALSE,"NAA9697";#N/A,#N/A,FALSE,"ECWEBB";#N/A,#N/A,FALSE,"MFT96";#N/A,#N/A,FALSE,"CTrecon"}</definedName>
    <definedName name="a_1_5_4_1" hidden="1">{#N/A,#N/A,FALSE,"TMCOMP96";#N/A,#N/A,FALSE,"MAT96";#N/A,#N/A,FALSE,"FANDA96";#N/A,#N/A,FALSE,"INTRAN96";#N/A,#N/A,FALSE,"NAA9697";#N/A,#N/A,FALSE,"ECWEBB";#N/A,#N/A,FALSE,"MFT96";#N/A,#N/A,FALSE,"CTrecon"}</definedName>
    <definedName name="a_1_5_4_2" hidden="1">{#N/A,#N/A,FALSE,"TMCOMP96";#N/A,#N/A,FALSE,"MAT96";#N/A,#N/A,FALSE,"FANDA96";#N/A,#N/A,FALSE,"INTRAN96";#N/A,#N/A,FALSE,"NAA9697";#N/A,#N/A,FALSE,"ECWEBB";#N/A,#N/A,FALSE,"MFT96";#N/A,#N/A,FALSE,"CTrecon"}</definedName>
    <definedName name="a_1_5_4_3" hidden="1">{#N/A,#N/A,FALSE,"TMCOMP96";#N/A,#N/A,FALSE,"MAT96";#N/A,#N/A,FALSE,"FANDA96";#N/A,#N/A,FALSE,"INTRAN96";#N/A,#N/A,FALSE,"NAA9697";#N/A,#N/A,FALSE,"ECWEBB";#N/A,#N/A,FALSE,"MFT96";#N/A,#N/A,FALSE,"CTrecon"}</definedName>
    <definedName name="a_1_5_4_4" hidden="1">{#N/A,#N/A,FALSE,"TMCOMP96";#N/A,#N/A,FALSE,"MAT96";#N/A,#N/A,FALSE,"FANDA96";#N/A,#N/A,FALSE,"INTRAN96";#N/A,#N/A,FALSE,"NAA9697";#N/A,#N/A,FALSE,"ECWEBB";#N/A,#N/A,FALSE,"MFT96";#N/A,#N/A,FALSE,"CTrecon"}</definedName>
    <definedName name="a_1_5_4_5" hidden="1">{#N/A,#N/A,FALSE,"TMCOMP96";#N/A,#N/A,FALSE,"MAT96";#N/A,#N/A,FALSE,"FANDA96";#N/A,#N/A,FALSE,"INTRAN96";#N/A,#N/A,FALSE,"NAA9697";#N/A,#N/A,FALSE,"ECWEBB";#N/A,#N/A,FALSE,"MFT96";#N/A,#N/A,FALSE,"CTrecon"}</definedName>
    <definedName name="a_1_5_5" hidden="1">{#N/A,#N/A,FALSE,"TMCOMP96";#N/A,#N/A,FALSE,"MAT96";#N/A,#N/A,FALSE,"FANDA96";#N/A,#N/A,FALSE,"INTRAN96";#N/A,#N/A,FALSE,"NAA9697";#N/A,#N/A,FALSE,"ECWEBB";#N/A,#N/A,FALSE,"MFT96";#N/A,#N/A,FALSE,"CTrecon"}</definedName>
    <definedName name="a_1_5_5_1" hidden="1">{#N/A,#N/A,FALSE,"TMCOMP96";#N/A,#N/A,FALSE,"MAT96";#N/A,#N/A,FALSE,"FANDA96";#N/A,#N/A,FALSE,"INTRAN96";#N/A,#N/A,FALSE,"NAA9697";#N/A,#N/A,FALSE,"ECWEBB";#N/A,#N/A,FALSE,"MFT96";#N/A,#N/A,FALSE,"CTrecon"}</definedName>
    <definedName name="a_1_5_5_2" hidden="1">{#N/A,#N/A,FALSE,"TMCOMP96";#N/A,#N/A,FALSE,"MAT96";#N/A,#N/A,FALSE,"FANDA96";#N/A,#N/A,FALSE,"INTRAN96";#N/A,#N/A,FALSE,"NAA9697";#N/A,#N/A,FALSE,"ECWEBB";#N/A,#N/A,FALSE,"MFT96";#N/A,#N/A,FALSE,"CTrecon"}</definedName>
    <definedName name="a_1_5_5_3" hidden="1">{#N/A,#N/A,FALSE,"TMCOMP96";#N/A,#N/A,FALSE,"MAT96";#N/A,#N/A,FALSE,"FANDA96";#N/A,#N/A,FALSE,"INTRAN96";#N/A,#N/A,FALSE,"NAA9697";#N/A,#N/A,FALSE,"ECWEBB";#N/A,#N/A,FALSE,"MFT96";#N/A,#N/A,FALSE,"CTrecon"}</definedName>
    <definedName name="a_1_5_5_4" hidden="1">{#N/A,#N/A,FALSE,"TMCOMP96";#N/A,#N/A,FALSE,"MAT96";#N/A,#N/A,FALSE,"FANDA96";#N/A,#N/A,FALSE,"INTRAN96";#N/A,#N/A,FALSE,"NAA9697";#N/A,#N/A,FALSE,"ECWEBB";#N/A,#N/A,FALSE,"MFT96";#N/A,#N/A,FALSE,"CTrecon"}</definedName>
    <definedName name="a_1_5_5_5"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_1" hidden="1">{#N/A,#N/A,FALSE,"TMCOMP96";#N/A,#N/A,FALSE,"MAT96";#N/A,#N/A,FALSE,"FANDA96";#N/A,#N/A,FALSE,"INTRAN96";#N/A,#N/A,FALSE,"NAA9697";#N/A,#N/A,FALSE,"ECWEBB";#N/A,#N/A,FALSE,"MFT96";#N/A,#N/A,FALSE,"CTrecon"}</definedName>
    <definedName name="a_2_1_1" hidden="1">{#N/A,#N/A,FALSE,"TMCOMP96";#N/A,#N/A,FALSE,"MAT96";#N/A,#N/A,FALSE,"FANDA96";#N/A,#N/A,FALSE,"INTRAN96";#N/A,#N/A,FALSE,"NAA9697";#N/A,#N/A,FALSE,"ECWEBB";#N/A,#N/A,FALSE,"MFT96";#N/A,#N/A,FALSE,"CTrecon"}</definedName>
    <definedName name="a_2_1_1_1" hidden="1">{#N/A,#N/A,FALSE,"TMCOMP96";#N/A,#N/A,FALSE,"MAT96";#N/A,#N/A,FALSE,"FANDA96";#N/A,#N/A,FALSE,"INTRAN96";#N/A,#N/A,FALSE,"NAA9697";#N/A,#N/A,FALSE,"ECWEBB";#N/A,#N/A,FALSE,"MFT96";#N/A,#N/A,FALSE,"CTrecon"}</definedName>
    <definedName name="a_2_1_1_1_1" hidden="1">{#N/A,#N/A,FALSE,"TMCOMP96";#N/A,#N/A,FALSE,"MAT96";#N/A,#N/A,FALSE,"FANDA96";#N/A,#N/A,FALSE,"INTRAN96";#N/A,#N/A,FALSE,"NAA9697";#N/A,#N/A,FALSE,"ECWEBB";#N/A,#N/A,FALSE,"MFT96";#N/A,#N/A,FALSE,"CTrecon"}</definedName>
    <definedName name="a_2_1_1_1_1_1" hidden="1">{#N/A,#N/A,FALSE,"TMCOMP96";#N/A,#N/A,FALSE,"MAT96";#N/A,#N/A,FALSE,"FANDA96";#N/A,#N/A,FALSE,"INTRAN96";#N/A,#N/A,FALSE,"NAA9697";#N/A,#N/A,FALSE,"ECWEBB";#N/A,#N/A,FALSE,"MFT96";#N/A,#N/A,FALSE,"CTrecon"}</definedName>
    <definedName name="a_2_1_1_1_2" hidden="1">{#N/A,#N/A,FALSE,"TMCOMP96";#N/A,#N/A,FALSE,"MAT96";#N/A,#N/A,FALSE,"FANDA96";#N/A,#N/A,FALSE,"INTRAN96";#N/A,#N/A,FALSE,"NAA9697";#N/A,#N/A,FALSE,"ECWEBB";#N/A,#N/A,FALSE,"MFT96";#N/A,#N/A,FALSE,"CTrecon"}</definedName>
    <definedName name="a_2_1_1_1_3" hidden="1">{#N/A,#N/A,FALSE,"TMCOMP96";#N/A,#N/A,FALSE,"MAT96";#N/A,#N/A,FALSE,"FANDA96";#N/A,#N/A,FALSE,"INTRAN96";#N/A,#N/A,FALSE,"NAA9697";#N/A,#N/A,FALSE,"ECWEBB";#N/A,#N/A,FALSE,"MFT96";#N/A,#N/A,FALSE,"CTrecon"}</definedName>
    <definedName name="a_2_1_1_1_4" hidden="1">{#N/A,#N/A,FALSE,"TMCOMP96";#N/A,#N/A,FALSE,"MAT96";#N/A,#N/A,FALSE,"FANDA96";#N/A,#N/A,FALSE,"INTRAN96";#N/A,#N/A,FALSE,"NAA9697";#N/A,#N/A,FALSE,"ECWEBB";#N/A,#N/A,FALSE,"MFT96";#N/A,#N/A,FALSE,"CTrecon"}</definedName>
    <definedName name="a_2_1_1_1_5" hidden="1">{#N/A,#N/A,FALSE,"TMCOMP96";#N/A,#N/A,FALSE,"MAT96";#N/A,#N/A,FALSE,"FANDA96";#N/A,#N/A,FALSE,"INTRAN96";#N/A,#N/A,FALSE,"NAA9697";#N/A,#N/A,FALSE,"ECWEBB";#N/A,#N/A,FALSE,"MFT96";#N/A,#N/A,FALSE,"CTrecon"}</definedName>
    <definedName name="a_2_1_1_2" hidden="1">{#N/A,#N/A,FALSE,"TMCOMP96";#N/A,#N/A,FALSE,"MAT96";#N/A,#N/A,FALSE,"FANDA96";#N/A,#N/A,FALSE,"INTRAN96";#N/A,#N/A,FALSE,"NAA9697";#N/A,#N/A,FALSE,"ECWEBB";#N/A,#N/A,FALSE,"MFT96";#N/A,#N/A,FALSE,"CTrecon"}</definedName>
    <definedName name="a_2_1_1_2_1" hidden="1">{#N/A,#N/A,FALSE,"TMCOMP96";#N/A,#N/A,FALSE,"MAT96";#N/A,#N/A,FALSE,"FANDA96";#N/A,#N/A,FALSE,"INTRAN96";#N/A,#N/A,FALSE,"NAA9697";#N/A,#N/A,FALSE,"ECWEBB";#N/A,#N/A,FALSE,"MFT96";#N/A,#N/A,FALSE,"CTrecon"}</definedName>
    <definedName name="a_2_1_1_2_2" hidden="1">{#N/A,#N/A,FALSE,"TMCOMP96";#N/A,#N/A,FALSE,"MAT96";#N/A,#N/A,FALSE,"FANDA96";#N/A,#N/A,FALSE,"INTRAN96";#N/A,#N/A,FALSE,"NAA9697";#N/A,#N/A,FALSE,"ECWEBB";#N/A,#N/A,FALSE,"MFT96";#N/A,#N/A,FALSE,"CTrecon"}</definedName>
    <definedName name="a_2_1_1_2_3" hidden="1">{#N/A,#N/A,FALSE,"TMCOMP96";#N/A,#N/A,FALSE,"MAT96";#N/A,#N/A,FALSE,"FANDA96";#N/A,#N/A,FALSE,"INTRAN96";#N/A,#N/A,FALSE,"NAA9697";#N/A,#N/A,FALSE,"ECWEBB";#N/A,#N/A,FALSE,"MFT96";#N/A,#N/A,FALSE,"CTrecon"}</definedName>
    <definedName name="a_2_1_1_2_4" hidden="1">{#N/A,#N/A,FALSE,"TMCOMP96";#N/A,#N/A,FALSE,"MAT96";#N/A,#N/A,FALSE,"FANDA96";#N/A,#N/A,FALSE,"INTRAN96";#N/A,#N/A,FALSE,"NAA9697";#N/A,#N/A,FALSE,"ECWEBB";#N/A,#N/A,FALSE,"MFT96";#N/A,#N/A,FALSE,"CTrecon"}</definedName>
    <definedName name="a_2_1_1_2_5" hidden="1">{#N/A,#N/A,FALSE,"TMCOMP96";#N/A,#N/A,FALSE,"MAT96";#N/A,#N/A,FALSE,"FANDA96";#N/A,#N/A,FALSE,"INTRAN96";#N/A,#N/A,FALSE,"NAA9697";#N/A,#N/A,FALSE,"ECWEBB";#N/A,#N/A,FALSE,"MFT96";#N/A,#N/A,FALSE,"CTrecon"}</definedName>
    <definedName name="a_2_1_1_3" hidden="1">{#N/A,#N/A,FALSE,"TMCOMP96";#N/A,#N/A,FALSE,"MAT96";#N/A,#N/A,FALSE,"FANDA96";#N/A,#N/A,FALSE,"INTRAN96";#N/A,#N/A,FALSE,"NAA9697";#N/A,#N/A,FALSE,"ECWEBB";#N/A,#N/A,FALSE,"MFT96";#N/A,#N/A,FALSE,"CTrecon"}</definedName>
    <definedName name="a_2_1_1_4" hidden="1">{#N/A,#N/A,FALSE,"TMCOMP96";#N/A,#N/A,FALSE,"MAT96";#N/A,#N/A,FALSE,"FANDA96";#N/A,#N/A,FALSE,"INTRAN96";#N/A,#N/A,FALSE,"NAA9697";#N/A,#N/A,FALSE,"ECWEBB";#N/A,#N/A,FALSE,"MFT96";#N/A,#N/A,FALSE,"CTrecon"}</definedName>
    <definedName name="a_2_1_1_5" hidden="1">{#N/A,#N/A,FALSE,"TMCOMP96";#N/A,#N/A,FALSE,"MAT96";#N/A,#N/A,FALSE,"FANDA96";#N/A,#N/A,FALSE,"INTRAN96";#N/A,#N/A,FALSE,"NAA9697";#N/A,#N/A,FALSE,"ECWEBB";#N/A,#N/A,FALSE,"MFT96";#N/A,#N/A,FALSE,"CTrecon"}</definedName>
    <definedName name="a_2_1_2" hidden="1">{#N/A,#N/A,FALSE,"TMCOMP96";#N/A,#N/A,FALSE,"MAT96";#N/A,#N/A,FALSE,"FANDA96";#N/A,#N/A,FALSE,"INTRAN96";#N/A,#N/A,FALSE,"NAA9697";#N/A,#N/A,FALSE,"ECWEBB";#N/A,#N/A,FALSE,"MFT96";#N/A,#N/A,FALSE,"CTrecon"}</definedName>
    <definedName name="a_2_1_2_1" hidden="1">{#N/A,#N/A,FALSE,"TMCOMP96";#N/A,#N/A,FALSE,"MAT96";#N/A,#N/A,FALSE,"FANDA96";#N/A,#N/A,FALSE,"INTRAN96";#N/A,#N/A,FALSE,"NAA9697";#N/A,#N/A,FALSE,"ECWEBB";#N/A,#N/A,FALSE,"MFT96";#N/A,#N/A,FALSE,"CTrecon"}</definedName>
    <definedName name="a_2_1_2_1_1" hidden="1">{#N/A,#N/A,FALSE,"TMCOMP96";#N/A,#N/A,FALSE,"MAT96";#N/A,#N/A,FALSE,"FANDA96";#N/A,#N/A,FALSE,"INTRAN96";#N/A,#N/A,FALSE,"NAA9697";#N/A,#N/A,FALSE,"ECWEBB";#N/A,#N/A,FALSE,"MFT96";#N/A,#N/A,FALSE,"CTrecon"}</definedName>
    <definedName name="a_2_1_2_2" hidden="1">{#N/A,#N/A,FALSE,"TMCOMP96";#N/A,#N/A,FALSE,"MAT96";#N/A,#N/A,FALSE,"FANDA96";#N/A,#N/A,FALSE,"INTRAN96";#N/A,#N/A,FALSE,"NAA9697";#N/A,#N/A,FALSE,"ECWEBB";#N/A,#N/A,FALSE,"MFT96";#N/A,#N/A,FALSE,"CTrecon"}</definedName>
    <definedName name="a_2_1_2_3" hidden="1">{#N/A,#N/A,FALSE,"TMCOMP96";#N/A,#N/A,FALSE,"MAT96";#N/A,#N/A,FALSE,"FANDA96";#N/A,#N/A,FALSE,"INTRAN96";#N/A,#N/A,FALSE,"NAA9697";#N/A,#N/A,FALSE,"ECWEBB";#N/A,#N/A,FALSE,"MFT96";#N/A,#N/A,FALSE,"CTrecon"}</definedName>
    <definedName name="a_2_1_2_4" hidden="1">{#N/A,#N/A,FALSE,"TMCOMP96";#N/A,#N/A,FALSE,"MAT96";#N/A,#N/A,FALSE,"FANDA96";#N/A,#N/A,FALSE,"INTRAN96";#N/A,#N/A,FALSE,"NAA9697";#N/A,#N/A,FALSE,"ECWEBB";#N/A,#N/A,FALSE,"MFT96";#N/A,#N/A,FALSE,"CTrecon"}</definedName>
    <definedName name="a_2_1_2_5" hidden="1">{#N/A,#N/A,FALSE,"TMCOMP96";#N/A,#N/A,FALSE,"MAT96";#N/A,#N/A,FALSE,"FANDA96";#N/A,#N/A,FALSE,"INTRAN96";#N/A,#N/A,FALSE,"NAA9697";#N/A,#N/A,FALSE,"ECWEBB";#N/A,#N/A,FALSE,"MFT96";#N/A,#N/A,FALSE,"CTrecon"}</definedName>
    <definedName name="a_2_1_3" hidden="1">{#N/A,#N/A,FALSE,"TMCOMP96";#N/A,#N/A,FALSE,"MAT96";#N/A,#N/A,FALSE,"FANDA96";#N/A,#N/A,FALSE,"INTRAN96";#N/A,#N/A,FALSE,"NAA9697";#N/A,#N/A,FALSE,"ECWEBB";#N/A,#N/A,FALSE,"MFT96";#N/A,#N/A,FALSE,"CTrecon"}</definedName>
    <definedName name="a_2_1_3_1" hidden="1">{#N/A,#N/A,FALSE,"TMCOMP96";#N/A,#N/A,FALSE,"MAT96";#N/A,#N/A,FALSE,"FANDA96";#N/A,#N/A,FALSE,"INTRAN96";#N/A,#N/A,FALSE,"NAA9697";#N/A,#N/A,FALSE,"ECWEBB";#N/A,#N/A,FALSE,"MFT96";#N/A,#N/A,FALSE,"CTrecon"}</definedName>
    <definedName name="a_2_1_3_1_1" hidden="1">{#N/A,#N/A,FALSE,"TMCOMP96";#N/A,#N/A,FALSE,"MAT96";#N/A,#N/A,FALSE,"FANDA96";#N/A,#N/A,FALSE,"INTRAN96";#N/A,#N/A,FALSE,"NAA9697";#N/A,#N/A,FALSE,"ECWEBB";#N/A,#N/A,FALSE,"MFT96";#N/A,#N/A,FALSE,"CTrecon"}</definedName>
    <definedName name="a_2_1_3_2" hidden="1">{#N/A,#N/A,FALSE,"TMCOMP96";#N/A,#N/A,FALSE,"MAT96";#N/A,#N/A,FALSE,"FANDA96";#N/A,#N/A,FALSE,"INTRAN96";#N/A,#N/A,FALSE,"NAA9697";#N/A,#N/A,FALSE,"ECWEBB";#N/A,#N/A,FALSE,"MFT96";#N/A,#N/A,FALSE,"CTrecon"}</definedName>
    <definedName name="a_2_1_3_3" hidden="1">{#N/A,#N/A,FALSE,"TMCOMP96";#N/A,#N/A,FALSE,"MAT96";#N/A,#N/A,FALSE,"FANDA96";#N/A,#N/A,FALSE,"INTRAN96";#N/A,#N/A,FALSE,"NAA9697";#N/A,#N/A,FALSE,"ECWEBB";#N/A,#N/A,FALSE,"MFT96";#N/A,#N/A,FALSE,"CTrecon"}</definedName>
    <definedName name="a_2_1_3_4" hidden="1">{#N/A,#N/A,FALSE,"TMCOMP96";#N/A,#N/A,FALSE,"MAT96";#N/A,#N/A,FALSE,"FANDA96";#N/A,#N/A,FALSE,"INTRAN96";#N/A,#N/A,FALSE,"NAA9697";#N/A,#N/A,FALSE,"ECWEBB";#N/A,#N/A,FALSE,"MFT96";#N/A,#N/A,FALSE,"CTrecon"}</definedName>
    <definedName name="a_2_1_3_5" hidden="1">{#N/A,#N/A,FALSE,"TMCOMP96";#N/A,#N/A,FALSE,"MAT96";#N/A,#N/A,FALSE,"FANDA96";#N/A,#N/A,FALSE,"INTRAN96";#N/A,#N/A,FALSE,"NAA9697";#N/A,#N/A,FALSE,"ECWEBB";#N/A,#N/A,FALSE,"MFT96";#N/A,#N/A,FALSE,"CTrecon"}</definedName>
    <definedName name="a_2_1_4" hidden="1">{#N/A,#N/A,FALSE,"TMCOMP96";#N/A,#N/A,FALSE,"MAT96";#N/A,#N/A,FALSE,"FANDA96";#N/A,#N/A,FALSE,"INTRAN96";#N/A,#N/A,FALSE,"NAA9697";#N/A,#N/A,FALSE,"ECWEBB";#N/A,#N/A,FALSE,"MFT96";#N/A,#N/A,FALSE,"CTrecon"}</definedName>
    <definedName name="a_2_1_4_1" hidden="1">{#N/A,#N/A,FALSE,"TMCOMP96";#N/A,#N/A,FALSE,"MAT96";#N/A,#N/A,FALSE,"FANDA96";#N/A,#N/A,FALSE,"INTRAN96";#N/A,#N/A,FALSE,"NAA9697";#N/A,#N/A,FALSE,"ECWEBB";#N/A,#N/A,FALSE,"MFT96";#N/A,#N/A,FALSE,"CTrecon"}</definedName>
    <definedName name="a_2_1_4_2" hidden="1">{#N/A,#N/A,FALSE,"TMCOMP96";#N/A,#N/A,FALSE,"MAT96";#N/A,#N/A,FALSE,"FANDA96";#N/A,#N/A,FALSE,"INTRAN96";#N/A,#N/A,FALSE,"NAA9697";#N/A,#N/A,FALSE,"ECWEBB";#N/A,#N/A,FALSE,"MFT96";#N/A,#N/A,FALSE,"CTrecon"}</definedName>
    <definedName name="a_2_1_4_3" hidden="1">{#N/A,#N/A,FALSE,"TMCOMP96";#N/A,#N/A,FALSE,"MAT96";#N/A,#N/A,FALSE,"FANDA96";#N/A,#N/A,FALSE,"INTRAN96";#N/A,#N/A,FALSE,"NAA9697";#N/A,#N/A,FALSE,"ECWEBB";#N/A,#N/A,FALSE,"MFT96";#N/A,#N/A,FALSE,"CTrecon"}</definedName>
    <definedName name="a_2_1_4_4" hidden="1">{#N/A,#N/A,FALSE,"TMCOMP96";#N/A,#N/A,FALSE,"MAT96";#N/A,#N/A,FALSE,"FANDA96";#N/A,#N/A,FALSE,"INTRAN96";#N/A,#N/A,FALSE,"NAA9697";#N/A,#N/A,FALSE,"ECWEBB";#N/A,#N/A,FALSE,"MFT96";#N/A,#N/A,FALSE,"CTrecon"}</definedName>
    <definedName name="a_2_1_4_5" hidden="1">{#N/A,#N/A,FALSE,"TMCOMP96";#N/A,#N/A,FALSE,"MAT96";#N/A,#N/A,FALSE,"FANDA96";#N/A,#N/A,FALSE,"INTRAN96";#N/A,#N/A,FALSE,"NAA9697";#N/A,#N/A,FALSE,"ECWEBB";#N/A,#N/A,FALSE,"MFT96";#N/A,#N/A,FALSE,"CTrecon"}</definedName>
    <definedName name="a_2_1_5" hidden="1">{#N/A,#N/A,FALSE,"TMCOMP96";#N/A,#N/A,FALSE,"MAT96";#N/A,#N/A,FALSE,"FANDA96";#N/A,#N/A,FALSE,"INTRAN96";#N/A,#N/A,FALSE,"NAA9697";#N/A,#N/A,FALSE,"ECWEBB";#N/A,#N/A,FALSE,"MFT96";#N/A,#N/A,FALSE,"CTrecon"}</definedName>
    <definedName name="a_2_1_5_1" hidden="1">{#N/A,#N/A,FALSE,"TMCOMP96";#N/A,#N/A,FALSE,"MAT96";#N/A,#N/A,FALSE,"FANDA96";#N/A,#N/A,FALSE,"INTRAN96";#N/A,#N/A,FALSE,"NAA9697";#N/A,#N/A,FALSE,"ECWEBB";#N/A,#N/A,FALSE,"MFT96";#N/A,#N/A,FALSE,"CTrecon"}</definedName>
    <definedName name="a_2_1_5_2" hidden="1">{#N/A,#N/A,FALSE,"TMCOMP96";#N/A,#N/A,FALSE,"MAT96";#N/A,#N/A,FALSE,"FANDA96";#N/A,#N/A,FALSE,"INTRAN96";#N/A,#N/A,FALSE,"NAA9697";#N/A,#N/A,FALSE,"ECWEBB";#N/A,#N/A,FALSE,"MFT96";#N/A,#N/A,FALSE,"CTrecon"}</definedName>
    <definedName name="a_2_1_5_3" hidden="1">{#N/A,#N/A,FALSE,"TMCOMP96";#N/A,#N/A,FALSE,"MAT96";#N/A,#N/A,FALSE,"FANDA96";#N/A,#N/A,FALSE,"INTRAN96";#N/A,#N/A,FALSE,"NAA9697";#N/A,#N/A,FALSE,"ECWEBB";#N/A,#N/A,FALSE,"MFT96";#N/A,#N/A,FALSE,"CTrecon"}</definedName>
    <definedName name="a_2_1_5_4" hidden="1">{#N/A,#N/A,FALSE,"TMCOMP96";#N/A,#N/A,FALSE,"MAT96";#N/A,#N/A,FALSE,"FANDA96";#N/A,#N/A,FALSE,"INTRAN96";#N/A,#N/A,FALSE,"NAA9697";#N/A,#N/A,FALSE,"ECWEBB";#N/A,#N/A,FALSE,"MFT96";#N/A,#N/A,FALSE,"CTrecon"}</definedName>
    <definedName name="a_2_1_5_5" hidden="1">{#N/A,#N/A,FALSE,"TMCOMP96";#N/A,#N/A,FALSE,"MAT96";#N/A,#N/A,FALSE,"FANDA96";#N/A,#N/A,FALSE,"INTRAN96";#N/A,#N/A,FALSE,"NAA9697";#N/A,#N/A,FALSE,"ECWEBB";#N/A,#N/A,FALSE,"MFT96";#N/A,#N/A,FALSE,"CTrecon"}</definedName>
    <definedName name="a_2_2" hidden="1">{#N/A,#N/A,FALSE,"TMCOMP96";#N/A,#N/A,FALSE,"MAT96";#N/A,#N/A,FALSE,"FANDA96";#N/A,#N/A,FALSE,"INTRAN96";#N/A,#N/A,FALSE,"NAA9697";#N/A,#N/A,FALSE,"ECWEBB";#N/A,#N/A,FALSE,"MFT96";#N/A,#N/A,FALSE,"CTrecon"}</definedName>
    <definedName name="a_2_2_1" hidden="1">{#N/A,#N/A,FALSE,"TMCOMP96";#N/A,#N/A,FALSE,"MAT96";#N/A,#N/A,FALSE,"FANDA96";#N/A,#N/A,FALSE,"INTRAN96";#N/A,#N/A,FALSE,"NAA9697";#N/A,#N/A,FALSE,"ECWEBB";#N/A,#N/A,FALSE,"MFT96";#N/A,#N/A,FALSE,"CTrecon"}</definedName>
    <definedName name="a_2_2_1_1" hidden="1">{#N/A,#N/A,FALSE,"TMCOMP96";#N/A,#N/A,FALSE,"MAT96";#N/A,#N/A,FALSE,"FANDA96";#N/A,#N/A,FALSE,"INTRAN96";#N/A,#N/A,FALSE,"NAA9697";#N/A,#N/A,FALSE,"ECWEBB";#N/A,#N/A,FALSE,"MFT96";#N/A,#N/A,FALSE,"CTrecon"}</definedName>
    <definedName name="a_2_2_2" hidden="1">{#N/A,#N/A,FALSE,"TMCOMP96";#N/A,#N/A,FALSE,"MAT96";#N/A,#N/A,FALSE,"FANDA96";#N/A,#N/A,FALSE,"INTRAN96";#N/A,#N/A,FALSE,"NAA9697";#N/A,#N/A,FALSE,"ECWEBB";#N/A,#N/A,FALSE,"MFT96";#N/A,#N/A,FALSE,"CTrecon"}</definedName>
    <definedName name="a_2_2_3" hidden="1">{#N/A,#N/A,FALSE,"TMCOMP96";#N/A,#N/A,FALSE,"MAT96";#N/A,#N/A,FALSE,"FANDA96";#N/A,#N/A,FALSE,"INTRAN96";#N/A,#N/A,FALSE,"NAA9697";#N/A,#N/A,FALSE,"ECWEBB";#N/A,#N/A,FALSE,"MFT96";#N/A,#N/A,FALSE,"CTrecon"}</definedName>
    <definedName name="a_2_2_4" hidden="1">{#N/A,#N/A,FALSE,"TMCOMP96";#N/A,#N/A,FALSE,"MAT96";#N/A,#N/A,FALSE,"FANDA96";#N/A,#N/A,FALSE,"INTRAN96";#N/A,#N/A,FALSE,"NAA9697";#N/A,#N/A,FALSE,"ECWEBB";#N/A,#N/A,FALSE,"MFT96";#N/A,#N/A,FALSE,"CTrecon"}</definedName>
    <definedName name="a_2_2_5" hidden="1">{#N/A,#N/A,FALSE,"TMCOMP96";#N/A,#N/A,FALSE,"MAT96";#N/A,#N/A,FALSE,"FANDA96";#N/A,#N/A,FALSE,"INTRAN96";#N/A,#N/A,FALSE,"NAA9697";#N/A,#N/A,FALSE,"ECWEBB";#N/A,#N/A,FALSE,"MFT96";#N/A,#N/A,FALSE,"CTrecon"}</definedName>
    <definedName name="a_2_3" hidden="1">{#N/A,#N/A,FALSE,"TMCOMP96";#N/A,#N/A,FALSE,"MAT96";#N/A,#N/A,FALSE,"FANDA96";#N/A,#N/A,FALSE,"INTRAN96";#N/A,#N/A,FALSE,"NAA9697";#N/A,#N/A,FALSE,"ECWEBB";#N/A,#N/A,FALSE,"MFT96";#N/A,#N/A,FALSE,"CTrecon"}</definedName>
    <definedName name="a_2_3_1" hidden="1">{#N/A,#N/A,FALSE,"TMCOMP96";#N/A,#N/A,FALSE,"MAT96";#N/A,#N/A,FALSE,"FANDA96";#N/A,#N/A,FALSE,"INTRAN96";#N/A,#N/A,FALSE,"NAA9697";#N/A,#N/A,FALSE,"ECWEBB";#N/A,#N/A,FALSE,"MFT96";#N/A,#N/A,FALSE,"CTrecon"}</definedName>
    <definedName name="a_2_3_1_1" hidden="1">{#N/A,#N/A,FALSE,"TMCOMP96";#N/A,#N/A,FALSE,"MAT96";#N/A,#N/A,FALSE,"FANDA96";#N/A,#N/A,FALSE,"INTRAN96";#N/A,#N/A,FALSE,"NAA9697";#N/A,#N/A,FALSE,"ECWEBB";#N/A,#N/A,FALSE,"MFT96";#N/A,#N/A,FALSE,"CTrecon"}</definedName>
    <definedName name="a_2_3_2" hidden="1">{#N/A,#N/A,FALSE,"TMCOMP96";#N/A,#N/A,FALSE,"MAT96";#N/A,#N/A,FALSE,"FANDA96";#N/A,#N/A,FALSE,"INTRAN96";#N/A,#N/A,FALSE,"NAA9697";#N/A,#N/A,FALSE,"ECWEBB";#N/A,#N/A,FALSE,"MFT96";#N/A,#N/A,FALSE,"CTrecon"}</definedName>
    <definedName name="a_2_3_3" hidden="1">{#N/A,#N/A,FALSE,"TMCOMP96";#N/A,#N/A,FALSE,"MAT96";#N/A,#N/A,FALSE,"FANDA96";#N/A,#N/A,FALSE,"INTRAN96";#N/A,#N/A,FALSE,"NAA9697";#N/A,#N/A,FALSE,"ECWEBB";#N/A,#N/A,FALSE,"MFT96";#N/A,#N/A,FALSE,"CTrecon"}</definedName>
    <definedName name="a_2_3_4" hidden="1">{#N/A,#N/A,FALSE,"TMCOMP96";#N/A,#N/A,FALSE,"MAT96";#N/A,#N/A,FALSE,"FANDA96";#N/A,#N/A,FALSE,"INTRAN96";#N/A,#N/A,FALSE,"NAA9697";#N/A,#N/A,FALSE,"ECWEBB";#N/A,#N/A,FALSE,"MFT96";#N/A,#N/A,FALSE,"CTrecon"}</definedName>
    <definedName name="a_2_3_5" hidden="1">{#N/A,#N/A,FALSE,"TMCOMP96";#N/A,#N/A,FALSE,"MAT96";#N/A,#N/A,FALSE,"FANDA96";#N/A,#N/A,FALSE,"INTRAN96";#N/A,#N/A,FALSE,"NAA9697";#N/A,#N/A,FALSE,"ECWEBB";#N/A,#N/A,FALSE,"MFT96";#N/A,#N/A,FALSE,"CTrecon"}</definedName>
    <definedName name="a_2_4" hidden="1">{#N/A,#N/A,FALSE,"TMCOMP96";#N/A,#N/A,FALSE,"MAT96";#N/A,#N/A,FALSE,"FANDA96";#N/A,#N/A,FALSE,"INTRAN96";#N/A,#N/A,FALSE,"NAA9697";#N/A,#N/A,FALSE,"ECWEBB";#N/A,#N/A,FALSE,"MFT96";#N/A,#N/A,FALSE,"CTrecon"}</definedName>
    <definedName name="a_2_4_1" hidden="1">{#N/A,#N/A,FALSE,"TMCOMP96";#N/A,#N/A,FALSE,"MAT96";#N/A,#N/A,FALSE,"FANDA96";#N/A,#N/A,FALSE,"INTRAN96";#N/A,#N/A,FALSE,"NAA9697";#N/A,#N/A,FALSE,"ECWEBB";#N/A,#N/A,FALSE,"MFT96";#N/A,#N/A,FALSE,"CTrecon"}</definedName>
    <definedName name="a_2_4_1_1" hidden="1">{#N/A,#N/A,FALSE,"TMCOMP96";#N/A,#N/A,FALSE,"MAT96";#N/A,#N/A,FALSE,"FANDA96";#N/A,#N/A,FALSE,"INTRAN96";#N/A,#N/A,FALSE,"NAA9697";#N/A,#N/A,FALSE,"ECWEBB";#N/A,#N/A,FALSE,"MFT96";#N/A,#N/A,FALSE,"CTrecon"}</definedName>
    <definedName name="a_2_4_2" hidden="1">{#N/A,#N/A,FALSE,"TMCOMP96";#N/A,#N/A,FALSE,"MAT96";#N/A,#N/A,FALSE,"FANDA96";#N/A,#N/A,FALSE,"INTRAN96";#N/A,#N/A,FALSE,"NAA9697";#N/A,#N/A,FALSE,"ECWEBB";#N/A,#N/A,FALSE,"MFT96";#N/A,#N/A,FALSE,"CTrecon"}</definedName>
    <definedName name="a_2_4_3" hidden="1">{#N/A,#N/A,FALSE,"TMCOMP96";#N/A,#N/A,FALSE,"MAT96";#N/A,#N/A,FALSE,"FANDA96";#N/A,#N/A,FALSE,"INTRAN96";#N/A,#N/A,FALSE,"NAA9697";#N/A,#N/A,FALSE,"ECWEBB";#N/A,#N/A,FALSE,"MFT96";#N/A,#N/A,FALSE,"CTrecon"}</definedName>
    <definedName name="a_2_4_4" hidden="1">{#N/A,#N/A,FALSE,"TMCOMP96";#N/A,#N/A,FALSE,"MAT96";#N/A,#N/A,FALSE,"FANDA96";#N/A,#N/A,FALSE,"INTRAN96";#N/A,#N/A,FALSE,"NAA9697";#N/A,#N/A,FALSE,"ECWEBB";#N/A,#N/A,FALSE,"MFT96";#N/A,#N/A,FALSE,"CTrecon"}</definedName>
    <definedName name="a_2_4_5" hidden="1">{#N/A,#N/A,FALSE,"TMCOMP96";#N/A,#N/A,FALSE,"MAT96";#N/A,#N/A,FALSE,"FANDA96";#N/A,#N/A,FALSE,"INTRAN96";#N/A,#N/A,FALSE,"NAA9697";#N/A,#N/A,FALSE,"ECWEBB";#N/A,#N/A,FALSE,"MFT96";#N/A,#N/A,FALSE,"CTrecon"}</definedName>
    <definedName name="a_2_5" hidden="1">{#N/A,#N/A,FALSE,"TMCOMP96";#N/A,#N/A,FALSE,"MAT96";#N/A,#N/A,FALSE,"FANDA96";#N/A,#N/A,FALSE,"INTRAN96";#N/A,#N/A,FALSE,"NAA9697";#N/A,#N/A,FALSE,"ECWEBB";#N/A,#N/A,FALSE,"MFT96";#N/A,#N/A,FALSE,"CTrecon"}</definedName>
    <definedName name="a_2_5_1" hidden="1">{#N/A,#N/A,FALSE,"TMCOMP96";#N/A,#N/A,FALSE,"MAT96";#N/A,#N/A,FALSE,"FANDA96";#N/A,#N/A,FALSE,"INTRAN96";#N/A,#N/A,FALSE,"NAA9697";#N/A,#N/A,FALSE,"ECWEBB";#N/A,#N/A,FALSE,"MFT96";#N/A,#N/A,FALSE,"CTrecon"}</definedName>
    <definedName name="a_2_5_2" hidden="1">{#N/A,#N/A,FALSE,"TMCOMP96";#N/A,#N/A,FALSE,"MAT96";#N/A,#N/A,FALSE,"FANDA96";#N/A,#N/A,FALSE,"INTRAN96";#N/A,#N/A,FALSE,"NAA9697";#N/A,#N/A,FALSE,"ECWEBB";#N/A,#N/A,FALSE,"MFT96";#N/A,#N/A,FALSE,"CTrecon"}</definedName>
    <definedName name="a_2_5_3" hidden="1">{#N/A,#N/A,FALSE,"TMCOMP96";#N/A,#N/A,FALSE,"MAT96";#N/A,#N/A,FALSE,"FANDA96";#N/A,#N/A,FALSE,"INTRAN96";#N/A,#N/A,FALSE,"NAA9697";#N/A,#N/A,FALSE,"ECWEBB";#N/A,#N/A,FALSE,"MFT96";#N/A,#N/A,FALSE,"CTrecon"}</definedName>
    <definedName name="a_2_5_4" hidden="1">{#N/A,#N/A,FALSE,"TMCOMP96";#N/A,#N/A,FALSE,"MAT96";#N/A,#N/A,FALSE,"FANDA96";#N/A,#N/A,FALSE,"INTRAN96";#N/A,#N/A,FALSE,"NAA9697";#N/A,#N/A,FALSE,"ECWEBB";#N/A,#N/A,FALSE,"MFT96";#N/A,#N/A,FALSE,"CTrecon"}</definedName>
    <definedName name="a_2_5_5" hidden="1">{#N/A,#N/A,FALSE,"TMCOMP96";#N/A,#N/A,FALSE,"MAT96";#N/A,#N/A,FALSE,"FANDA96";#N/A,#N/A,FALSE,"INTRAN96";#N/A,#N/A,FALSE,"NAA9697";#N/A,#N/A,FALSE,"ECWEBB";#N/A,#N/A,FALSE,"MFT96";#N/A,#N/A,FALSE,"CTrecon"}</definedName>
    <definedName name="a_3" hidden="1">{#N/A,#N/A,FALSE,"TMCOMP96";#N/A,#N/A,FALSE,"MAT96";#N/A,#N/A,FALSE,"FANDA96";#N/A,#N/A,FALSE,"INTRAN96";#N/A,#N/A,FALSE,"NAA9697";#N/A,#N/A,FALSE,"ECWEBB";#N/A,#N/A,FALSE,"MFT96";#N/A,#N/A,FALSE,"CTrecon"}</definedName>
    <definedName name="a_3_1" hidden="1">{#N/A,#N/A,FALSE,"TMCOMP96";#N/A,#N/A,FALSE,"MAT96";#N/A,#N/A,FALSE,"FANDA96";#N/A,#N/A,FALSE,"INTRAN96";#N/A,#N/A,FALSE,"NAA9697";#N/A,#N/A,FALSE,"ECWEBB";#N/A,#N/A,FALSE,"MFT96";#N/A,#N/A,FALSE,"CTrecon"}</definedName>
    <definedName name="a_3_1_1" hidden="1">{#N/A,#N/A,FALSE,"TMCOMP96";#N/A,#N/A,FALSE,"MAT96";#N/A,#N/A,FALSE,"FANDA96";#N/A,#N/A,FALSE,"INTRAN96";#N/A,#N/A,FALSE,"NAA9697";#N/A,#N/A,FALSE,"ECWEBB";#N/A,#N/A,FALSE,"MFT96";#N/A,#N/A,FALSE,"CTrecon"}</definedName>
    <definedName name="a_3_1_1_1" hidden="1">{#N/A,#N/A,FALSE,"TMCOMP96";#N/A,#N/A,FALSE,"MAT96";#N/A,#N/A,FALSE,"FANDA96";#N/A,#N/A,FALSE,"INTRAN96";#N/A,#N/A,FALSE,"NAA9697";#N/A,#N/A,FALSE,"ECWEBB";#N/A,#N/A,FALSE,"MFT96";#N/A,#N/A,FALSE,"CTrecon"}</definedName>
    <definedName name="a_3_1_1_1_1" hidden="1">{#N/A,#N/A,FALSE,"TMCOMP96";#N/A,#N/A,FALSE,"MAT96";#N/A,#N/A,FALSE,"FANDA96";#N/A,#N/A,FALSE,"INTRAN96";#N/A,#N/A,FALSE,"NAA9697";#N/A,#N/A,FALSE,"ECWEBB";#N/A,#N/A,FALSE,"MFT96";#N/A,#N/A,FALSE,"CTrecon"}</definedName>
    <definedName name="a_3_1_1_1_1_1" hidden="1">{#N/A,#N/A,FALSE,"TMCOMP96";#N/A,#N/A,FALSE,"MAT96";#N/A,#N/A,FALSE,"FANDA96";#N/A,#N/A,FALSE,"INTRAN96";#N/A,#N/A,FALSE,"NAA9697";#N/A,#N/A,FALSE,"ECWEBB";#N/A,#N/A,FALSE,"MFT96";#N/A,#N/A,FALSE,"CTrecon"}</definedName>
    <definedName name="a_3_1_1_1_2" hidden="1">{#N/A,#N/A,FALSE,"TMCOMP96";#N/A,#N/A,FALSE,"MAT96";#N/A,#N/A,FALSE,"FANDA96";#N/A,#N/A,FALSE,"INTRAN96";#N/A,#N/A,FALSE,"NAA9697";#N/A,#N/A,FALSE,"ECWEBB";#N/A,#N/A,FALSE,"MFT96";#N/A,#N/A,FALSE,"CTrecon"}</definedName>
    <definedName name="a_3_1_1_1_3" hidden="1">{#N/A,#N/A,FALSE,"TMCOMP96";#N/A,#N/A,FALSE,"MAT96";#N/A,#N/A,FALSE,"FANDA96";#N/A,#N/A,FALSE,"INTRAN96";#N/A,#N/A,FALSE,"NAA9697";#N/A,#N/A,FALSE,"ECWEBB";#N/A,#N/A,FALSE,"MFT96";#N/A,#N/A,FALSE,"CTrecon"}</definedName>
    <definedName name="a_3_1_1_1_4" hidden="1">{#N/A,#N/A,FALSE,"TMCOMP96";#N/A,#N/A,FALSE,"MAT96";#N/A,#N/A,FALSE,"FANDA96";#N/A,#N/A,FALSE,"INTRAN96";#N/A,#N/A,FALSE,"NAA9697";#N/A,#N/A,FALSE,"ECWEBB";#N/A,#N/A,FALSE,"MFT96";#N/A,#N/A,FALSE,"CTrecon"}</definedName>
    <definedName name="a_3_1_1_1_5" hidden="1">{#N/A,#N/A,FALSE,"TMCOMP96";#N/A,#N/A,FALSE,"MAT96";#N/A,#N/A,FALSE,"FANDA96";#N/A,#N/A,FALSE,"INTRAN96";#N/A,#N/A,FALSE,"NAA9697";#N/A,#N/A,FALSE,"ECWEBB";#N/A,#N/A,FALSE,"MFT96";#N/A,#N/A,FALSE,"CTrecon"}</definedName>
    <definedName name="a_3_1_1_2" hidden="1">{#N/A,#N/A,FALSE,"TMCOMP96";#N/A,#N/A,FALSE,"MAT96";#N/A,#N/A,FALSE,"FANDA96";#N/A,#N/A,FALSE,"INTRAN96";#N/A,#N/A,FALSE,"NAA9697";#N/A,#N/A,FALSE,"ECWEBB";#N/A,#N/A,FALSE,"MFT96";#N/A,#N/A,FALSE,"CTrecon"}</definedName>
    <definedName name="a_3_1_1_2_1" hidden="1">{#N/A,#N/A,FALSE,"TMCOMP96";#N/A,#N/A,FALSE,"MAT96";#N/A,#N/A,FALSE,"FANDA96";#N/A,#N/A,FALSE,"INTRAN96";#N/A,#N/A,FALSE,"NAA9697";#N/A,#N/A,FALSE,"ECWEBB";#N/A,#N/A,FALSE,"MFT96";#N/A,#N/A,FALSE,"CTrecon"}</definedName>
    <definedName name="a_3_1_1_2_2" hidden="1">{#N/A,#N/A,FALSE,"TMCOMP96";#N/A,#N/A,FALSE,"MAT96";#N/A,#N/A,FALSE,"FANDA96";#N/A,#N/A,FALSE,"INTRAN96";#N/A,#N/A,FALSE,"NAA9697";#N/A,#N/A,FALSE,"ECWEBB";#N/A,#N/A,FALSE,"MFT96";#N/A,#N/A,FALSE,"CTrecon"}</definedName>
    <definedName name="a_3_1_1_2_3" hidden="1">{#N/A,#N/A,FALSE,"TMCOMP96";#N/A,#N/A,FALSE,"MAT96";#N/A,#N/A,FALSE,"FANDA96";#N/A,#N/A,FALSE,"INTRAN96";#N/A,#N/A,FALSE,"NAA9697";#N/A,#N/A,FALSE,"ECWEBB";#N/A,#N/A,FALSE,"MFT96";#N/A,#N/A,FALSE,"CTrecon"}</definedName>
    <definedName name="a_3_1_1_2_4" hidden="1">{#N/A,#N/A,FALSE,"TMCOMP96";#N/A,#N/A,FALSE,"MAT96";#N/A,#N/A,FALSE,"FANDA96";#N/A,#N/A,FALSE,"INTRAN96";#N/A,#N/A,FALSE,"NAA9697";#N/A,#N/A,FALSE,"ECWEBB";#N/A,#N/A,FALSE,"MFT96";#N/A,#N/A,FALSE,"CTrecon"}</definedName>
    <definedName name="a_3_1_1_2_5" hidden="1">{#N/A,#N/A,FALSE,"TMCOMP96";#N/A,#N/A,FALSE,"MAT96";#N/A,#N/A,FALSE,"FANDA96";#N/A,#N/A,FALSE,"INTRAN96";#N/A,#N/A,FALSE,"NAA9697";#N/A,#N/A,FALSE,"ECWEBB";#N/A,#N/A,FALSE,"MFT96";#N/A,#N/A,FALSE,"CTrecon"}</definedName>
    <definedName name="a_3_1_1_3" hidden="1">{#N/A,#N/A,FALSE,"TMCOMP96";#N/A,#N/A,FALSE,"MAT96";#N/A,#N/A,FALSE,"FANDA96";#N/A,#N/A,FALSE,"INTRAN96";#N/A,#N/A,FALSE,"NAA9697";#N/A,#N/A,FALSE,"ECWEBB";#N/A,#N/A,FALSE,"MFT96";#N/A,#N/A,FALSE,"CTrecon"}</definedName>
    <definedName name="a_3_1_1_4" hidden="1">{#N/A,#N/A,FALSE,"TMCOMP96";#N/A,#N/A,FALSE,"MAT96";#N/A,#N/A,FALSE,"FANDA96";#N/A,#N/A,FALSE,"INTRAN96";#N/A,#N/A,FALSE,"NAA9697";#N/A,#N/A,FALSE,"ECWEBB";#N/A,#N/A,FALSE,"MFT96";#N/A,#N/A,FALSE,"CTrecon"}</definedName>
    <definedName name="a_3_1_1_5" hidden="1">{#N/A,#N/A,FALSE,"TMCOMP96";#N/A,#N/A,FALSE,"MAT96";#N/A,#N/A,FALSE,"FANDA96";#N/A,#N/A,FALSE,"INTRAN96";#N/A,#N/A,FALSE,"NAA9697";#N/A,#N/A,FALSE,"ECWEBB";#N/A,#N/A,FALSE,"MFT96";#N/A,#N/A,FALSE,"CTrecon"}</definedName>
    <definedName name="a_3_1_2" hidden="1">{#N/A,#N/A,FALSE,"TMCOMP96";#N/A,#N/A,FALSE,"MAT96";#N/A,#N/A,FALSE,"FANDA96";#N/A,#N/A,FALSE,"INTRAN96";#N/A,#N/A,FALSE,"NAA9697";#N/A,#N/A,FALSE,"ECWEBB";#N/A,#N/A,FALSE,"MFT96";#N/A,#N/A,FALSE,"CTrecon"}</definedName>
    <definedName name="a_3_1_2_1" hidden="1">{#N/A,#N/A,FALSE,"TMCOMP96";#N/A,#N/A,FALSE,"MAT96";#N/A,#N/A,FALSE,"FANDA96";#N/A,#N/A,FALSE,"INTRAN96";#N/A,#N/A,FALSE,"NAA9697";#N/A,#N/A,FALSE,"ECWEBB";#N/A,#N/A,FALSE,"MFT96";#N/A,#N/A,FALSE,"CTrecon"}</definedName>
    <definedName name="a_3_1_2_1_1" hidden="1">{#N/A,#N/A,FALSE,"TMCOMP96";#N/A,#N/A,FALSE,"MAT96";#N/A,#N/A,FALSE,"FANDA96";#N/A,#N/A,FALSE,"INTRAN96";#N/A,#N/A,FALSE,"NAA9697";#N/A,#N/A,FALSE,"ECWEBB";#N/A,#N/A,FALSE,"MFT96";#N/A,#N/A,FALSE,"CTrecon"}</definedName>
    <definedName name="a_3_1_2_2" hidden="1">{#N/A,#N/A,FALSE,"TMCOMP96";#N/A,#N/A,FALSE,"MAT96";#N/A,#N/A,FALSE,"FANDA96";#N/A,#N/A,FALSE,"INTRAN96";#N/A,#N/A,FALSE,"NAA9697";#N/A,#N/A,FALSE,"ECWEBB";#N/A,#N/A,FALSE,"MFT96";#N/A,#N/A,FALSE,"CTrecon"}</definedName>
    <definedName name="a_3_1_2_3" hidden="1">{#N/A,#N/A,FALSE,"TMCOMP96";#N/A,#N/A,FALSE,"MAT96";#N/A,#N/A,FALSE,"FANDA96";#N/A,#N/A,FALSE,"INTRAN96";#N/A,#N/A,FALSE,"NAA9697";#N/A,#N/A,FALSE,"ECWEBB";#N/A,#N/A,FALSE,"MFT96";#N/A,#N/A,FALSE,"CTrecon"}</definedName>
    <definedName name="a_3_1_2_4" hidden="1">{#N/A,#N/A,FALSE,"TMCOMP96";#N/A,#N/A,FALSE,"MAT96";#N/A,#N/A,FALSE,"FANDA96";#N/A,#N/A,FALSE,"INTRAN96";#N/A,#N/A,FALSE,"NAA9697";#N/A,#N/A,FALSE,"ECWEBB";#N/A,#N/A,FALSE,"MFT96";#N/A,#N/A,FALSE,"CTrecon"}</definedName>
    <definedName name="a_3_1_2_5" hidden="1">{#N/A,#N/A,FALSE,"TMCOMP96";#N/A,#N/A,FALSE,"MAT96";#N/A,#N/A,FALSE,"FANDA96";#N/A,#N/A,FALSE,"INTRAN96";#N/A,#N/A,FALSE,"NAA9697";#N/A,#N/A,FALSE,"ECWEBB";#N/A,#N/A,FALSE,"MFT96";#N/A,#N/A,FALSE,"CTrecon"}</definedName>
    <definedName name="a_3_1_3" hidden="1">{#N/A,#N/A,FALSE,"TMCOMP96";#N/A,#N/A,FALSE,"MAT96";#N/A,#N/A,FALSE,"FANDA96";#N/A,#N/A,FALSE,"INTRAN96";#N/A,#N/A,FALSE,"NAA9697";#N/A,#N/A,FALSE,"ECWEBB";#N/A,#N/A,FALSE,"MFT96";#N/A,#N/A,FALSE,"CTrecon"}</definedName>
    <definedName name="a_3_1_3_1" hidden="1">{#N/A,#N/A,FALSE,"TMCOMP96";#N/A,#N/A,FALSE,"MAT96";#N/A,#N/A,FALSE,"FANDA96";#N/A,#N/A,FALSE,"INTRAN96";#N/A,#N/A,FALSE,"NAA9697";#N/A,#N/A,FALSE,"ECWEBB";#N/A,#N/A,FALSE,"MFT96";#N/A,#N/A,FALSE,"CTrecon"}</definedName>
    <definedName name="a_3_1_3_1_1" hidden="1">{#N/A,#N/A,FALSE,"TMCOMP96";#N/A,#N/A,FALSE,"MAT96";#N/A,#N/A,FALSE,"FANDA96";#N/A,#N/A,FALSE,"INTRAN96";#N/A,#N/A,FALSE,"NAA9697";#N/A,#N/A,FALSE,"ECWEBB";#N/A,#N/A,FALSE,"MFT96";#N/A,#N/A,FALSE,"CTrecon"}</definedName>
    <definedName name="a_3_1_3_2" hidden="1">{#N/A,#N/A,FALSE,"TMCOMP96";#N/A,#N/A,FALSE,"MAT96";#N/A,#N/A,FALSE,"FANDA96";#N/A,#N/A,FALSE,"INTRAN96";#N/A,#N/A,FALSE,"NAA9697";#N/A,#N/A,FALSE,"ECWEBB";#N/A,#N/A,FALSE,"MFT96";#N/A,#N/A,FALSE,"CTrecon"}</definedName>
    <definedName name="a_3_1_3_3" hidden="1">{#N/A,#N/A,FALSE,"TMCOMP96";#N/A,#N/A,FALSE,"MAT96";#N/A,#N/A,FALSE,"FANDA96";#N/A,#N/A,FALSE,"INTRAN96";#N/A,#N/A,FALSE,"NAA9697";#N/A,#N/A,FALSE,"ECWEBB";#N/A,#N/A,FALSE,"MFT96";#N/A,#N/A,FALSE,"CTrecon"}</definedName>
    <definedName name="a_3_1_3_4" hidden="1">{#N/A,#N/A,FALSE,"TMCOMP96";#N/A,#N/A,FALSE,"MAT96";#N/A,#N/A,FALSE,"FANDA96";#N/A,#N/A,FALSE,"INTRAN96";#N/A,#N/A,FALSE,"NAA9697";#N/A,#N/A,FALSE,"ECWEBB";#N/A,#N/A,FALSE,"MFT96";#N/A,#N/A,FALSE,"CTrecon"}</definedName>
    <definedName name="a_3_1_3_5" hidden="1">{#N/A,#N/A,FALSE,"TMCOMP96";#N/A,#N/A,FALSE,"MAT96";#N/A,#N/A,FALSE,"FANDA96";#N/A,#N/A,FALSE,"INTRAN96";#N/A,#N/A,FALSE,"NAA9697";#N/A,#N/A,FALSE,"ECWEBB";#N/A,#N/A,FALSE,"MFT96";#N/A,#N/A,FALSE,"CTrecon"}</definedName>
    <definedName name="a_3_1_4" hidden="1">{#N/A,#N/A,FALSE,"TMCOMP96";#N/A,#N/A,FALSE,"MAT96";#N/A,#N/A,FALSE,"FANDA96";#N/A,#N/A,FALSE,"INTRAN96";#N/A,#N/A,FALSE,"NAA9697";#N/A,#N/A,FALSE,"ECWEBB";#N/A,#N/A,FALSE,"MFT96";#N/A,#N/A,FALSE,"CTrecon"}</definedName>
    <definedName name="a_3_1_4_1" hidden="1">{#N/A,#N/A,FALSE,"TMCOMP96";#N/A,#N/A,FALSE,"MAT96";#N/A,#N/A,FALSE,"FANDA96";#N/A,#N/A,FALSE,"INTRAN96";#N/A,#N/A,FALSE,"NAA9697";#N/A,#N/A,FALSE,"ECWEBB";#N/A,#N/A,FALSE,"MFT96";#N/A,#N/A,FALSE,"CTrecon"}</definedName>
    <definedName name="a_3_1_4_2" hidden="1">{#N/A,#N/A,FALSE,"TMCOMP96";#N/A,#N/A,FALSE,"MAT96";#N/A,#N/A,FALSE,"FANDA96";#N/A,#N/A,FALSE,"INTRAN96";#N/A,#N/A,FALSE,"NAA9697";#N/A,#N/A,FALSE,"ECWEBB";#N/A,#N/A,FALSE,"MFT96";#N/A,#N/A,FALSE,"CTrecon"}</definedName>
    <definedName name="a_3_1_4_3" hidden="1">{#N/A,#N/A,FALSE,"TMCOMP96";#N/A,#N/A,FALSE,"MAT96";#N/A,#N/A,FALSE,"FANDA96";#N/A,#N/A,FALSE,"INTRAN96";#N/A,#N/A,FALSE,"NAA9697";#N/A,#N/A,FALSE,"ECWEBB";#N/A,#N/A,FALSE,"MFT96";#N/A,#N/A,FALSE,"CTrecon"}</definedName>
    <definedName name="a_3_1_4_4" hidden="1">{#N/A,#N/A,FALSE,"TMCOMP96";#N/A,#N/A,FALSE,"MAT96";#N/A,#N/A,FALSE,"FANDA96";#N/A,#N/A,FALSE,"INTRAN96";#N/A,#N/A,FALSE,"NAA9697";#N/A,#N/A,FALSE,"ECWEBB";#N/A,#N/A,FALSE,"MFT96";#N/A,#N/A,FALSE,"CTrecon"}</definedName>
    <definedName name="a_3_1_4_5" hidden="1">{#N/A,#N/A,FALSE,"TMCOMP96";#N/A,#N/A,FALSE,"MAT96";#N/A,#N/A,FALSE,"FANDA96";#N/A,#N/A,FALSE,"INTRAN96";#N/A,#N/A,FALSE,"NAA9697";#N/A,#N/A,FALSE,"ECWEBB";#N/A,#N/A,FALSE,"MFT96";#N/A,#N/A,FALSE,"CTrecon"}</definedName>
    <definedName name="a_3_1_5" hidden="1">{#N/A,#N/A,FALSE,"TMCOMP96";#N/A,#N/A,FALSE,"MAT96";#N/A,#N/A,FALSE,"FANDA96";#N/A,#N/A,FALSE,"INTRAN96";#N/A,#N/A,FALSE,"NAA9697";#N/A,#N/A,FALSE,"ECWEBB";#N/A,#N/A,FALSE,"MFT96";#N/A,#N/A,FALSE,"CTrecon"}</definedName>
    <definedName name="a_3_1_5_1" hidden="1">{#N/A,#N/A,FALSE,"TMCOMP96";#N/A,#N/A,FALSE,"MAT96";#N/A,#N/A,FALSE,"FANDA96";#N/A,#N/A,FALSE,"INTRAN96";#N/A,#N/A,FALSE,"NAA9697";#N/A,#N/A,FALSE,"ECWEBB";#N/A,#N/A,FALSE,"MFT96";#N/A,#N/A,FALSE,"CTrecon"}</definedName>
    <definedName name="a_3_1_5_2" hidden="1">{#N/A,#N/A,FALSE,"TMCOMP96";#N/A,#N/A,FALSE,"MAT96";#N/A,#N/A,FALSE,"FANDA96";#N/A,#N/A,FALSE,"INTRAN96";#N/A,#N/A,FALSE,"NAA9697";#N/A,#N/A,FALSE,"ECWEBB";#N/A,#N/A,FALSE,"MFT96";#N/A,#N/A,FALSE,"CTrecon"}</definedName>
    <definedName name="a_3_1_5_3" hidden="1">{#N/A,#N/A,FALSE,"TMCOMP96";#N/A,#N/A,FALSE,"MAT96";#N/A,#N/A,FALSE,"FANDA96";#N/A,#N/A,FALSE,"INTRAN96";#N/A,#N/A,FALSE,"NAA9697";#N/A,#N/A,FALSE,"ECWEBB";#N/A,#N/A,FALSE,"MFT96";#N/A,#N/A,FALSE,"CTrecon"}</definedName>
    <definedName name="a_3_1_5_4" hidden="1">{#N/A,#N/A,FALSE,"TMCOMP96";#N/A,#N/A,FALSE,"MAT96";#N/A,#N/A,FALSE,"FANDA96";#N/A,#N/A,FALSE,"INTRAN96";#N/A,#N/A,FALSE,"NAA9697";#N/A,#N/A,FALSE,"ECWEBB";#N/A,#N/A,FALSE,"MFT96";#N/A,#N/A,FALSE,"CTrecon"}</definedName>
    <definedName name="a_3_1_5_5" hidden="1">{#N/A,#N/A,FALSE,"TMCOMP96";#N/A,#N/A,FALSE,"MAT96";#N/A,#N/A,FALSE,"FANDA96";#N/A,#N/A,FALSE,"INTRAN96";#N/A,#N/A,FALSE,"NAA9697";#N/A,#N/A,FALSE,"ECWEBB";#N/A,#N/A,FALSE,"MFT96";#N/A,#N/A,FALSE,"CTrecon"}</definedName>
    <definedName name="a_3_2" hidden="1">{#N/A,#N/A,FALSE,"TMCOMP96";#N/A,#N/A,FALSE,"MAT96";#N/A,#N/A,FALSE,"FANDA96";#N/A,#N/A,FALSE,"INTRAN96";#N/A,#N/A,FALSE,"NAA9697";#N/A,#N/A,FALSE,"ECWEBB";#N/A,#N/A,FALSE,"MFT96";#N/A,#N/A,FALSE,"CTrecon"}</definedName>
    <definedName name="a_3_2_1" hidden="1">{#N/A,#N/A,FALSE,"TMCOMP96";#N/A,#N/A,FALSE,"MAT96";#N/A,#N/A,FALSE,"FANDA96";#N/A,#N/A,FALSE,"INTRAN96";#N/A,#N/A,FALSE,"NAA9697";#N/A,#N/A,FALSE,"ECWEBB";#N/A,#N/A,FALSE,"MFT96";#N/A,#N/A,FALSE,"CTrecon"}</definedName>
    <definedName name="a_3_2_1_1" hidden="1">{#N/A,#N/A,FALSE,"TMCOMP96";#N/A,#N/A,FALSE,"MAT96";#N/A,#N/A,FALSE,"FANDA96";#N/A,#N/A,FALSE,"INTRAN96";#N/A,#N/A,FALSE,"NAA9697";#N/A,#N/A,FALSE,"ECWEBB";#N/A,#N/A,FALSE,"MFT96";#N/A,#N/A,FALSE,"CTrecon"}</definedName>
    <definedName name="a_3_2_2" hidden="1">{#N/A,#N/A,FALSE,"TMCOMP96";#N/A,#N/A,FALSE,"MAT96";#N/A,#N/A,FALSE,"FANDA96";#N/A,#N/A,FALSE,"INTRAN96";#N/A,#N/A,FALSE,"NAA9697";#N/A,#N/A,FALSE,"ECWEBB";#N/A,#N/A,FALSE,"MFT96";#N/A,#N/A,FALSE,"CTrecon"}</definedName>
    <definedName name="a_3_2_3" hidden="1">{#N/A,#N/A,FALSE,"TMCOMP96";#N/A,#N/A,FALSE,"MAT96";#N/A,#N/A,FALSE,"FANDA96";#N/A,#N/A,FALSE,"INTRAN96";#N/A,#N/A,FALSE,"NAA9697";#N/A,#N/A,FALSE,"ECWEBB";#N/A,#N/A,FALSE,"MFT96";#N/A,#N/A,FALSE,"CTrecon"}</definedName>
    <definedName name="a_3_2_4" hidden="1">{#N/A,#N/A,FALSE,"TMCOMP96";#N/A,#N/A,FALSE,"MAT96";#N/A,#N/A,FALSE,"FANDA96";#N/A,#N/A,FALSE,"INTRAN96";#N/A,#N/A,FALSE,"NAA9697";#N/A,#N/A,FALSE,"ECWEBB";#N/A,#N/A,FALSE,"MFT96";#N/A,#N/A,FALSE,"CTrecon"}</definedName>
    <definedName name="a_3_2_5" hidden="1">{#N/A,#N/A,FALSE,"TMCOMP96";#N/A,#N/A,FALSE,"MAT96";#N/A,#N/A,FALSE,"FANDA96";#N/A,#N/A,FALSE,"INTRAN96";#N/A,#N/A,FALSE,"NAA9697";#N/A,#N/A,FALSE,"ECWEBB";#N/A,#N/A,FALSE,"MFT96";#N/A,#N/A,FALSE,"CTrecon"}</definedName>
    <definedName name="a_3_3" hidden="1">{#N/A,#N/A,FALSE,"TMCOMP96";#N/A,#N/A,FALSE,"MAT96";#N/A,#N/A,FALSE,"FANDA96";#N/A,#N/A,FALSE,"INTRAN96";#N/A,#N/A,FALSE,"NAA9697";#N/A,#N/A,FALSE,"ECWEBB";#N/A,#N/A,FALSE,"MFT96";#N/A,#N/A,FALSE,"CTrecon"}</definedName>
    <definedName name="a_3_3_1" hidden="1">{#N/A,#N/A,FALSE,"TMCOMP96";#N/A,#N/A,FALSE,"MAT96";#N/A,#N/A,FALSE,"FANDA96";#N/A,#N/A,FALSE,"INTRAN96";#N/A,#N/A,FALSE,"NAA9697";#N/A,#N/A,FALSE,"ECWEBB";#N/A,#N/A,FALSE,"MFT96";#N/A,#N/A,FALSE,"CTrecon"}</definedName>
    <definedName name="a_3_3_1_1" hidden="1">{#N/A,#N/A,FALSE,"TMCOMP96";#N/A,#N/A,FALSE,"MAT96";#N/A,#N/A,FALSE,"FANDA96";#N/A,#N/A,FALSE,"INTRAN96";#N/A,#N/A,FALSE,"NAA9697";#N/A,#N/A,FALSE,"ECWEBB";#N/A,#N/A,FALSE,"MFT96";#N/A,#N/A,FALSE,"CTrecon"}</definedName>
    <definedName name="a_3_3_2" hidden="1">{#N/A,#N/A,FALSE,"TMCOMP96";#N/A,#N/A,FALSE,"MAT96";#N/A,#N/A,FALSE,"FANDA96";#N/A,#N/A,FALSE,"INTRAN96";#N/A,#N/A,FALSE,"NAA9697";#N/A,#N/A,FALSE,"ECWEBB";#N/A,#N/A,FALSE,"MFT96";#N/A,#N/A,FALSE,"CTrecon"}</definedName>
    <definedName name="a_3_3_3" hidden="1">{#N/A,#N/A,FALSE,"TMCOMP96";#N/A,#N/A,FALSE,"MAT96";#N/A,#N/A,FALSE,"FANDA96";#N/A,#N/A,FALSE,"INTRAN96";#N/A,#N/A,FALSE,"NAA9697";#N/A,#N/A,FALSE,"ECWEBB";#N/A,#N/A,FALSE,"MFT96";#N/A,#N/A,FALSE,"CTrecon"}</definedName>
    <definedName name="a_3_3_4" hidden="1">{#N/A,#N/A,FALSE,"TMCOMP96";#N/A,#N/A,FALSE,"MAT96";#N/A,#N/A,FALSE,"FANDA96";#N/A,#N/A,FALSE,"INTRAN96";#N/A,#N/A,FALSE,"NAA9697";#N/A,#N/A,FALSE,"ECWEBB";#N/A,#N/A,FALSE,"MFT96";#N/A,#N/A,FALSE,"CTrecon"}</definedName>
    <definedName name="a_3_3_5" hidden="1">{#N/A,#N/A,FALSE,"TMCOMP96";#N/A,#N/A,FALSE,"MAT96";#N/A,#N/A,FALSE,"FANDA96";#N/A,#N/A,FALSE,"INTRAN96";#N/A,#N/A,FALSE,"NAA9697";#N/A,#N/A,FALSE,"ECWEBB";#N/A,#N/A,FALSE,"MFT96";#N/A,#N/A,FALSE,"CTrecon"}</definedName>
    <definedName name="a_3_4" hidden="1">{#N/A,#N/A,FALSE,"TMCOMP96";#N/A,#N/A,FALSE,"MAT96";#N/A,#N/A,FALSE,"FANDA96";#N/A,#N/A,FALSE,"INTRAN96";#N/A,#N/A,FALSE,"NAA9697";#N/A,#N/A,FALSE,"ECWEBB";#N/A,#N/A,FALSE,"MFT96";#N/A,#N/A,FALSE,"CTrecon"}</definedName>
    <definedName name="a_3_4_1" hidden="1">{#N/A,#N/A,FALSE,"TMCOMP96";#N/A,#N/A,FALSE,"MAT96";#N/A,#N/A,FALSE,"FANDA96";#N/A,#N/A,FALSE,"INTRAN96";#N/A,#N/A,FALSE,"NAA9697";#N/A,#N/A,FALSE,"ECWEBB";#N/A,#N/A,FALSE,"MFT96";#N/A,#N/A,FALSE,"CTrecon"}</definedName>
    <definedName name="a_3_4_1_1" hidden="1">{#N/A,#N/A,FALSE,"TMCOMP96";#N/A,#N/A,FALSE,"MAT96";#N/A,#N/A,FALSE,"FANDA96";#N/A,#N/A,FALSE,"INTRAN96";#N/A,#N/A,FALSE,"NAA9697";#N/A,#N/A,FALSE,"ECWEBB";#N/A,#N/A,FALSE,"MFT96";#N/A,#N/A,FALSE,"CTrecon"}</definedName>
    <definedName name="a_3_4_2" hidden="1">{#N/A,#N/A,FALSE,"TMCOMP96";#N/A,#N/A,FALSE,"MAT96";#N/A,#N/A,FALSE,"FANDA96";#N/A,#N/A,FALSE,"INTRAN96";#N/A,#N/A,FALSE,"NAA9697";#N/A,#N/A,FALSE,"ECWEBB";#N/A,#N/A,FALSE,"MFT96";#N/A,#N/A,FALSE,"CTrecon"}</definedName>
    <definedName name="a_3_4_3" hidden="1">{#N/A,#N/A,FALSE,"TMCOMP96";#N/A,#N/A,FALSE,"MAT96";#N/A,#N/A,FALSE,"FANDA96";#N/A,#N/A,FALSE,"INTRAN96";#N/A,#N/A,FALSE,"NAA9697";#N/A,#N/A,FALSE,"ECWEBB";#N/A,#N/A,FALSE,"MFT96";#N/A,#N/A,FALSE,"CTrecon"}</definedName>
    <definedName name="a_3_4_4" hidden="1">{#N/A,#N/A,FALSE,"TMCOMP96";#N/A,#N/A,FALSE,"MAT96";#N/A,#N/A,FALSE,"FANDA96";#N/A,#N/A,FALSE,"INTRAN96";#N/A,#N/A,FALSE,"NAA9697";#N/A,#N/A,FALSE,"ECWEBB";#N/A,#N/A,FALSE,"MFT96";#N/A,#N/A,FALSE,"CTrecon"}</definedName>
    <definedName name="a_3_4_5" hidden="1">{#N/A,#N/A,FALSE,"TMCOMP96";#N/A,#N/A,FALSE,"MAT96";#N/A,#N/A,FALSE,"FANDA96";#N/A,#N/A,FALSE,"INTRAN96";#N/A,#N/A,FALSE,"NAA9697";#N/A,#N/A,FALSE,"ECWEBB";#N/A,#N/A,FALSE,"MFT96";#N/A,#N/A,FALSE,"CTrecon"}</definedName>
    <definedName name="a_3_5" hidden="1">{#N/A,#N/A,FALSE,"TMCOMP96";#N/A,#N/A,FALSE,"MAT96";#N/A,#N/A,FALSE,"FANDA96";#N/A,#N/A,FALSE,"INTRAN96";#N/A,#N/A,FALSE,"NAA9697";#N/A,#N/A,FALSE,"ECWEBB";#N/A,#N/A,FALSE,"MFT96";#N/A,#N/A,FALSE,"CTrecon"}</definedName>
    <definedName name="a_3_5_1" hidden="1">{#N/A,#N/A,FALSE,"TMCOMP96";#N/A,#N/A,FALSE,"MAT96";#N/A,#N/A,FALSE,"FANDA96";#N/A,#N/A,FALSE,"INTRAN96";#N/A,#N/A,FALSE,"NAA9697";#N/A,#N/A,FALSE,"ECWEBB";#N/A,#N/A,FALSE,"MFT96";#N/A,#N/A,FALSE,"CTrecon"}</definedName>
    <definedName name="a_3_5_2" hidden="1">{#N/A,#N/A,FALSE,"TMCOMP96";#N/A,#N/A,FALSE,"MAT96";#N/A,#N/A,FALSE,"FANDA96";#N/A,#N/A,FALSE,"INTRAN96";#N/A,#N/A,FALSE,"NAA9697";#N/A,#N/A,FALSE,"ECWEBB";#N/A,#N/A,FALSE,"MFT96";#N/A,#N/A,FALSE,"CTrecon"}</definedName>
    <definedName name="a_3_5_3" hidden="1">{#N/A,#N/A,FALSE,"TMCOMP96";#N/A,#N/A,FALSE,"MAT96";#N/A,#N/A,FALSE,"FANDA96";#N/A,#N/A,FALSE,"INTRAN96";#N/A,#N/A,FALSE,"NAA9697";#N/A,#N/A,FALSE,"ECWEBB";#N/A,#N/A,FALSE,"MFT96";#N/A,#N/A,FALSE,"CTrecon"}</definedName>
    <definedName name="a_3_5_4" hidden="1">{#N/A,#N/A,FALSE,"TMCOMP96";#N/A,#N/A,FALSE,"MAT96";#N/A,#N/A,FALSE,"FANDA96";#N/A,#N/A,FALSE,"INTRAN96";#N/A,#N/A,FALSE,"NAA9697";#N/A,#N/A,FALSE,"ECWEBB";#N/A,#N/A,FALSE,"MFT96";#N/A,#N/A,FALSE,"CTrecon"}</definedName>
    <definedName name="a_3_5_5" hidden="1">{#N/A,#N/A,FALSE,"TMCOMP96";#N/A,#N/A,FALSE,"MAT96";#N/A,#N/A,FALSE,"FANDA96";#N/A,#N/A,FALSE,"INTRAN96";#N/A,#N/A,FALSE,"NAA9697";#N/A,#N/A,FALSE,"ECWEBB";#N/A,#N/A,FALSE,"MFT96";#N/A,#N/A,FALSE,"CTrecon"}</definedName>
    <definedName name="a_4" hidden="1">{#N/A,#N/A,FALSE,"TMCOMP96";#N/A,#N/A,FALSE,"MAT96";#N/A,#N/A,FALSE,"FANDA96";#N/A,#N/A,FALSE,"INTRAN96";#N/A,#N/A,FALSE,"NAA9697";#N/A,#N/A,FALSE,"ECWEBB";#N/A,#N/A,FALSE,"MFT96";#N/A,#N/A,FALSE,"CTrecon"}</definedName>
    <definedName name="a_4_1" hidden="1">{#N/A,#N/A,FALSE,"TMCOMP96";#N/A,#N/A,FALSE,"MAT96";#N/A,#N/A,FALSE,"FANDA96";#N/A,#N/A,FALSE,"INTRAN96";#N/A,#N/A,FALSE,"NAA9697";#N/A,#N/A,FALSE,"ECWEBB";#N/A,#N/A,FALSE,"MFT96";#N/A,#N/A,FALSE,"CTrecon"}</definedName>
    <definedName name="a_4_1_1" hidden="1">{#N/A,#N/A,FALSE,"TMCOMP96";#N/A,#N/A,FALSE,"MAT96";#N/A,#N/A,FALSE,"FANDA96";#N/A,#N/A,FALSE,"INTRAN96";#N/A,#N/A,FALSE,"NAA9697";#N/A,#N/A,FALSE,"ECWEBB";#N/A,#N/A,FALSE,"MFT96";#N/A,#N/A,FALSE,"CTrecon"}</definedName>
    <definedName name="a_4_1_1_1" hidden="1">{#N/A,#N/A,FALSE,"TMCOMP96";#N/A,#N/A,FALSE,"MAT96";#N/A,#N/A,FALSE,"FANDA96";#N/A,#N/A,FALSE,"INTRAN96";#N/A,#N/A,FALSE,"NAA9697";#N/A,#N/A,FALSE,"ECWEBB";#N/A,#N/A,FALSE,"MFT96";#N/A,#N/A,FALSE,"CTrecon"}</definedName>
    <definedName name="a_4_1_1_1_1" hidden="1">{#N/A,#N/A,FALSE,"TMCOMP96";#N/A,#N/A,FALSE,"MAT96";#N/A,#N/A,FALSE,"FANDA96";#N/A,#N/A,FALSE,"INTRAN96";#N/A,#N/A,FALSE,"NAA9697";#N/A,#N/A,FALSE,"ECWEBB";#N/A,#N/A,FALSE,"MFT96";#N/A,#N/A,FALSE,"CTrecon"}</definedName>
    <definedName name="a_4_1_1_1_1_1" hidden="1">{#N/A,#N/A,FALSE,"TMCOMP96";#N/A,#N/A,FALSE,"MAT96";#N/A,#N/A,FALSE,"FANDA96";#N/A,#N/A,FALSE,"INTRAN96";#N/A,#N/A,FALSE,"NAA9697";#N/A,#N/A,FALSE,"ECWEBB";#N/A,#N/A,FALSE,"MFT96";#N/A,#N/A,FALSE,"CTrecon"}</definedName>
    <definedName name="a_4_1_1_1_2" hidden="1">{#N/A,#N/A,FALSE,"TMCOMP96";#N/A,#N/A,FALSE,"MAT96";#N/A,#N/A,FALSE,"FANDA96";#N/A,#N/A,FALSE,"INTRAN96";#N/A,#N/A,FALSE,"NAA9697";#N/A,#N/A,FALSE,"ECWEBB";#N/A,#N/A,FALSE,"MFT96";#N/A,#N/A,FALSE,"CTrecon"}</definedName>
    <definedName name="a_4_1_1_1_3" hidden="1">{#N/A,#N/A,FALSE,"TMCOMP96";#N/A,#N/A,FALSE,"MAT96";#N/A,#N/A,FALSE,"FANDA96";#N/A,#N/A,FALSE,"INTRAN96";#N/A,#N/A,FALSE,"NAA9697";#N/A,#N/A,FALSE,"ECWEBB";#N/A,#N/A,FALSE,"MFT96";#N/A,#N/A,FALSE,"CTrecon"}</definedName>
    <definedName name="a_4_1_1_1_4" hidden="1">{#N/A,#N/A,FALSE,"TMCOMP96";#N/A,#N/A,FALSE,"MAT96";#N/A,#N/A,FALSE,"FANDA96";#N/A,#N/A,FALSE,"INTRAN96";#N/A,#N/A,FALSE,"NAA9697";#N/A,#N/A,FALSE,"ECWEBB";#N/A,#N/A,FALSE,"MFT96";#N/A,#N/A,FALSE,"CTrecon"}</definedName>
    <definedName name="a_4_1_1_1_5" hidden="1">{#N/A,#N/A,FALSE,"TMCOMP96";#N/A,#N/A,FALSE,"MAT96";#N/A,#N/A,FALSE,"FANDA96";#N/A,#N/A,FALSE,"INTRAN96";#N/A,#N/A,FALSE,"NAA9697";#N/A,#N/A,FALSE,"ECWEBB";#N/A,#N/A,FALSE,"MFT96";#N/A,#N/A,FALSE,"CTrecon"}</definedName>
    <definedName name="a_4_1_1_2" hidden="1">{#N/A,#N/A,FALSE,"TMCOMP96";#N/A,#N/A,FALSE,"MAT96";#N/A,#N/A,FALSE,"FANDA96";#N/A,#N/A,FALSE,"INTRAN96";#N/A,#N/A,FALSE,"NAA9697";#N/A,#N/A,FALSE,"ECWEBB";#N/A,#N/A,FALSE,"MFT96";#N/A,#N/A,FALSE,"CTrecon"}</definedName>
    <definedName name="a_4_1_1_2_1" hidden="1">{#N/A,#N/A,FALSE,"TMCOMP96";#N/A,#N/A,FALSE,"MAT96";#N/A,#N/A,FALSE,"FANDA96";#N/A,#N/A,FALSE,"INTRAN96";#N/A,#N/A,FALSE,"NAA9697";#N/A,#N/A,FALSE,"ECWEBB";#N/A,#N/A,FALSE,"MFT96";#N/A,#N/A,FALSE,"CTrecon"}</definedName>
    <definedName name="a_4_1_1_2_2" hidden="1">{#N/A,#N/A,FALSE,"TMCOMP96";#N/A,#N/A,FALSE,"MAT96";#N/A,#N/A,FALSE,"FANDA96";#N/A,#N/A,FALSE,"INTRAN96";#N/A,#N/A,FALSE,"NAA9697";#N/A,#N/A,FALSE,"ECWEBB";#N/A,#N/A,FALSE,"MFT96";#N/A,#N/A,FALSE,"CTrecon"}</definedName>
    <definedName name="a_4_1_1_2_3" hidden="1">{#N/A,#N/A,FALSE,"TMCOMP96";#N/A,#N/A,FALSE,"MAT96";#N/A,#N/A,FALSE,"FANDA96";#N/A,#N/A,FALSE,"INTRAN96";#N/A,#N/A,FALSE,"NAA9697";#N/A,#N/A,FALSE,"ECWEBB";#N/A,#N/A,FALSE,"MFT96";#N/A,#N/A,FALSE,"CTrecon"}</definedName>
    <definedName name="a_4_1_1_2_4" hidden="1">{#N/A,#N/A,FALSE,"TMCOMP96";#N/A,#N/A,FALSE,"MAT96";#N/A,#N/A,FALSE,"FANDA96";#N/A,#N/A,FALSE,"INTRAN96";#N/A,#N/A,FALSE,"NAA9697";#N/A,#N/A,FALSE,"ECWEBB";#N/A,#N/A,FALSE,"MFT96";#N/A,#N/A,FALSE,"CTrecon"}</definedName>
    <definedName name="a_4_1_1_2_5" hidden="1">{#N/A,#N/A,FALSE,"TMCOMP96";#N/A,#N/A,FALSE,"MAT96";#N/A,#N/A,FALSE,"FANDA96";#N/A,#N/A,FALSE,"INTRAN96";#N/A,#N/A,FALSE,"NAA9697";#N/A,#N/A,FALSE,"ECWEBB";#N/A,#N/A,FALSE,"MFT96";#N/A,#N/A,FALSE,"CTrecon"}</definedName>
    <definedName name="a_4_1_1_3" hidden="1">{#N/A,#N/A,FALSE,"TMCOMP96";#N/A,#N/A,FALSE,"MAT96";#N/A,#N/A,FALSE,"FANDA96";#N/A,#N/A,FALSE,"INTRAN96";#N/A,#N/A,FALSE,"NAA9697";#N/A,#N/A,FALSE,"ECWEBB";#N/A,#N/A,FALSE,"MFT96";#N/A,#N/A,FALSE,"CTrecon"}</definedName>
    <definedName name="a_4_1_1_4" hidden="1">{#N/A,#N/A,FALSE,"TMCOMP96";#N/A,#N/A,FALSE,"MAT96";#N/A,#N/A,FALSE,"FANDA96";#N/A,#N/A,FALSE,"INTRAN96";#N/A,#N/A,FALSE,"NAA9697";#N/A,#N/A,FALSE,"ECWEBB";#N/A,#N/A,FALSE,"MFT96";#N/A,#N/A,FALSE,"CTrecon"}</definedName>
    <definedName name="a_4_1_1_5" hidden="1">{#N/A,#N/A,FALSE,"TMCOMP96";#N/A,#N/A,FALSE,"MAT96";#N/A,#N/A,FALSE,"FANDA96";#N/A,#N/A,FALSE,"INTRAN96";#N/A,#N/A,FALSE,"NAA9697";#N/A,#N/A,FALSE,"ECWEBB";#N/A,#N/A,FALSE,"MFT96";#N/A,#N/A,FALSE,"CTrecon"}</definedName>
    <definedName name="a_4_1_2" hidden="1">{#N/A,#N/A,FALSE,"TMCOMP96";#N/A,#N/A,FALSE,"MAT96";#N/A,#N/A,FALSE,"FANDA96";#N/A,#N/A,FALSE,"INTRAN96";#N/A,#N/A,FALSE,"NAA9697";#N/A,#N/A,FALSE,"ECWEBB";#N/A,#N/A,FALSE,"MFT96";#N/A,#N/A,FALSE,"CTrecon"}</definedName>
    <definedName name="a_4_1_2_1" hidden="1">{#N/A,#N/A,FALSE,"TMCOMP96";#N/A,#N/A,FALSE,"MAT96";#N/A,#N/A,FALSE,"FANDA96";#N/A,#N/A,FALSE,"INTRAN96";#N/A,#N/A,FALSE,"NAA9697";#N/A,#N/A,FALSE,"ECWEBB";#N/A,#N/A,FALSE,"MFT96";#N/A,#N/A,FALSE,"CTrecon"}</definedName>
    <definedName name="a_4_1_2_2" hidden="1">{#N/A,#N/A,FALSE,"TMCOMP96";#N/A,#N/A,FALSE,"MAT96";#N/A,#N/A,FALSE,"FANDA96";#N/A,#N/A,FALSE,"INTRAN96";#N/A,#N/A,FALSE,"NAA9697";#N/A,#N/A,FALSE,"ECWEBB";#N/A,#N/A,FALSE,"MFT96";#N/A,#N/A,FALSE,"CTrecon"}</definedName>
    <definedName name="a_4_1_2_3" hidden="1">{#N/A,#N/A,FALSE,"TMCOMP96";#N/A,#N/A,FALSE,"MAT96";#N/A,#N/A,FALSE,"FANDA96";#N/A,#N/A,FALSE,"INTRAN96";#N/A,#N/A,FALSE,"NAA9697";#N/A,#N/A,FALSE,"ECWEBB";#N/A,#N/A,FALSE,"MFT96";#N/A,#N/A,FALSE,"CTrecon"}</definedName>
    <definedName name="a_4_1_2_4" hidden="1">{#N/A,#N/A,FALSE,"TMCOMP96";#N/A,#N/A,FALSE,"MAT96";#N/A,#N/A,FALSE,"FANDA96";#N/A,#N/A,FALSE,"INTRAN96";#N/A,#N/A,FALSE,"NAA9697";#N/A,#N/A,FALSE,"ECWEBB";#N/A,#N/A,FALSE,"MFT96";#N/A,#N/A,FALSE,"CTrecon"}</definedName>
    <definedName name="a_4_1_2_5" hidden="1">{#N/A,#N/A,FALSE,"TMCOMP96";#N/A,#N/A,FALSE,"MAT96";#N/A,#N/A,FALSE,"FANDA96";#N/A,#N/A,FALSE,"INTRAN96";#N/A,#N/A,FALSE,"NAA9697";#N/A,#N/A,FALSE,"ECWEBB";#N/A,#N/A,FALSE,"MFT96";#N/A,#N/A,FALSE,"CTrecon"}</definedName>
    <definedName name="a_4_1_3" hidden="1">{#N/A,#N/A,FALSE,"TMCOMP96";#N/A,#N/A,FALSE,"MAT96";#N/A,#N/A,FALSE,"FANDA96";#N/A,#N/A,FALSE,"INTRAN96";#N/A,#N/A,FALSE,"NAA9697";#N/A,#N/A,FALSE,"ECWEBB";#N/A,#N/A,FALSE,"MFT96";#N/A,#N/A,FALSE,"CTrecon"}</definedName>
    <definedName name="a_4_1_3_1" hidden="1">{#N/A,#N/A,FALSE,"TMCOMP96";#N/A,#N/A,FALSE,"MAT96";#N/A,#N/A,FALSE,"FANDA96";#N/A,#N/A,FALSE,"INTRAN96";#N/A,#N/A,FALSE,"NAA9697";#N/A,#N/A,FALSE,"ECWEBB";#N/A,#N/A,FALSE,"MFT96";#N/A,#N/A,FALSE,"CTrecon"}</definedName>
    <definedName name="a_4_1_3_2" hidden="1">{#N/A,#N/A,FALSE,"TMCOMP96";#N/A,#N/A,FALSE,"MAT96";#N/A,#N/A,FALSE,"FANDA96";#N/A,#N/A,FALSE,"INTRAN96";#N/A,#N/A,FALSE,"NAA9697";#N/A,#N/A,FALSE,"ECWEBB";#N/A,#N/A,FALSE,"MFT96";#N/A,#N/A,FALSE,"CTrecon"}</definedName>
    <definedName name="a_4_1_3_3" hidden="1">{#N/A,#N/A,FALSE,"TMCOMP96";#N/A,#N/A,FALSE,"MAT96";#N/A,#N/A,FALSE,"FANDA96";#N/A,#N/A,FALSE,"INTRAN96";#N/A,#N/A,FALSE,"NAA9697";#N/A,#N/A,FALSE,"ECWEBB";#N/A,#N/A,FALSE,"MFT96";#N/A,#N/A,FALSE,"CTrecon"}</definedName>
    <definedName name="a_4_1_3_4" hidden="1">{#N/A,#N/A,FALSE,"TMCOMP96";#N/A,#N/A,FALSE,"MAT96";#N/A,#N/A,FALSE,"FANDA96";#N/A,#N/A,FALSE,"INTRAN96";#N/A,#N/A,FALSE,"NAA9697";#N/A,#N/A,FALSE,"ECWEBB";#N/A,#N/A,FALSE,"MFT96";#N/A,#N/A,FALSE,"CTrecon"}</definedName>
    <definedName name="a_4_1_3_5" hidden="1">{#N/A,#N/A,FALSE,"TMCOMP96";#N/A,#N/A,FALSE,"MAT96";#N/A,#N/A,FALSE,"FANDA96";#N/A,#N/A,FALSE,"INTRAN96";#N/A,#N/A,FALSE,"NAA9697";#N/A,#N/A,FALSE,"ECWEBB";#N/A,#N/A,FALSE,"MFT96";#N/A,#N/A,FALSE,"CTrecon"}</definedName>
    <definedName name="a_4_1_4" hidden="1">{#N/A,#N/A,FALSE,"TMCOMP96";#N/A,#N/A,FALSE,"MAT96";#N/A,#N/A,FALSE,"FANDA96";#N/A,#N/A,FALSE,"INTRAN96";#N/A,#N/A,FALSE,"NAA9697";#N/A,#N/A,FALSE,"ECWEBB";#N/A,#N/A,FALSE,"MFT96";#N/A,#N/A,FALSE,"CTrecon"}</definedName>
    <definedName name="a_4_1_4_1" hidden="1">{#N/A,#N/A,FALSE,"TMCOMP96";#N/A,#N/A,FALSE,"MAT96";#N/A,#N/A,FALSE,"FANDA96";#N/A,#N/A,FALSE,"INTRAN96";#N/A,#N/A,FALSE,"NAA9697";#N/A,#N/A,FALSE,"ECWEBB";#N/A,#N/A,FALSE,"MFT96";#N/A,#N/A,FALSE,"CTrecon"}</definedName>
    <definedName name="a_4_1_4_2" hidden="1">{#N/A,#N/A,FALSE,"TMCOMP96";#N/A,#N/A,FALSE,"MAT96";#N/A,#N/A,FALSE,"FANDA96";#N/A,#N/A,FALSE,"INTRAN96";#N/A,#N/A,FALSE,"NAA9697";#N/A,#N/A,FALSE,"ECWEBB";#N/A,#N/A,FALSE,"MFT96";#N/A,#N/A,FALSE,"CTrecon"}</definedName>
    <definedName name="a_4_1_4_3" hidden="1">{#N/A,#N/A,FALSE,"TMCOMP96";#N/A,#N/A,FALSE,"MAT96";#N/A,#N/A,FALSE,"FANDA96";#N/A,#N/A,FALSE,"INTRAN96";#N/A,#N/A,FALSE,"NAA9697";#N/A,#N/A,FALSE,"ECWEBB";#N/A,#N/A,FALSE,"MFT96";#N/A,#N/A,FALSE,"CTrecon"}</definedName>
    <definedName name="a_4_1_4_4" hidden="1">{#N/A,#N/A,FALSE,"TMCOMP96";#N/A,#N/A,FALSE,"MAT96";#N/A,#N/A,FALSE,"FANDA96";#N/A,#N/A,FALSE,"INTRAN96";#N/A,#N/A,FALSE,"NAA9697";#N/A,#N/A,FALSE,"ECWEBB";#N/A,#N/A,FALSE,"MFT96";#N/A,#N/A,FALSE,"CTrecon"}</definedName>
    <definedName name="a_4_1_4_5" hidden="1">{#N/A,#N/A,FALSE,"TMCOMP96";#N/A,#N/A,FALSE,"MAT96";#N/A,#N/A,FALSE,"FANDA96";#N/A,#N/A,FALSE,"INTRAN96";#N/A,#N/A,FALSE,"NAA9697";#N/A,#N/A,FALSE,"ECWEBB";#N/A,#N/A,FALSE,"MFT96";#N/A,#N/A,FALSE,"CTrecon"}</definedName>
    <definedName name="a_4_1_5" hidden="1">{#N/A,#N/A,FALSE,"TMCOMP96";#N/A,#N/A,FALSE,"MAT96";#N/A,#N/A,FALSE,"FANDA96";#N/A,#N/A,FALSE,"INTRAN96";#N/A,#N/A,FALSE,"NAA9697";#N/A,#N/A,FALSE,"ECWEBB";#N/A,#N/A,FALSE,"MFT96";#N/A,#N/A,FALSE,"CTrecon"}</definedName>
    <definedName name="a_4_1_5_1" hidden="1">{#N/A,#N/A,FALSE,"TMCOMP96";#N/A,#N/A,FALSE,"MAT96";#N/A,#N/A,FALSE,"FANDA96";#N/A,#N/A,FALSE,"INTRAN96";#N/A,#N/A,FALSE,"NAA9697";#N/A,#N/A,FALSE,"ECWEBB";#N/A,#N/A,FALSE,"MFT96";#N/A,#N/A,FALSE,"CTrecon"}</definedName>
    <definedName name="a_4_1_5_2" hidden="1">{#N/A,#N/A,FALSE,"TMCOMP96";#N/A,#N/A,FALSE,"MAT96";#N/A,#N/A,FALSE,"FANDA96";#N/A,#N/A,FALSE,"INTRAN96";#N/A,#N/A,FALSE,"NAA9697";#N/A,#N/A,FALSE,"ECWEBB";#N/A,#N/A,FALSE,"MFT96";#N/A,#N/A,FALSE,"CTrecon"}</definedName>
    <definedName name="a_4_1_5_3" hidden="1">{#N/A,#N/A,FALSE,"TMCOMP96";#N/A,#N/A,FALSE,"MAT96";#N/A,#N/A,FALSE,"FANDA96";#N/A,#N/A,FALSE,"INTRAN96";#N/A,#N/A,FALSE,"NAA9697";#N/A,#N/A,FALSE,"ECWEBB";#N/A,#N/A,FALSE,"MFT96";#N/A,#N/A,FALSE,"CTrecon"}</definedName>
    <definedName name="a_4_1_5_4" hidden="1">{#N/A,#N/A,FALSE,"TMCOMP96";#N/A,#N/A,FALSE,"MAT96";#N/A,#N/A,FALSE,"FANDA96";#N/A,#N/A,FALSE,"INTRAN96";#N/A,#N/A,FALSE,"NAA9697";#N/A,#N/A,FALSE,"ECWEBB";#N/A,#N/A,FALSE,"MFT96";#N/A,#N/A,FALSE,"CTrecon"}</definedName>
    <definedName name="a_4_1_5_5" hidden="1">{#N/A,#N/A,FALSE,"TMCOMP96";#N/A,#N/A,FALSE,"MAT96";#N/A,#N/A,FALSE,"FANDA96";#N/A,#N/A,FALSE,"INTRAN96";#N/A,#N/A,FALSE,"NAA9697";#N/A,#N/A,FALSE,"ECWEBB";#N/A,#N/A,FALSE,"MFT96";#N/A,#N/A,FALSE,"CTrecon"}</definedName>
    <definedName name="a_4_2" hidden="1">{#N/A,#N/A,FALSE,"TMCOMP96";#N/A,#N/A,FALSE,"MAT96";#N/A,#N/A,FALSE,"FANDA96";#N/A,#N/A,FALSE,"INTRAN96";#N/A,#N/A,FALSE,"NAA9697";#N/A,#N/A,FALSE,"ECWEBB";#N/A,#N/A,FALSE,"MFT96";#N/A,#N/A,FALSE,"CTrecon"}</definedName>
    <definedName name="a_4_2_1" hidden="1">{#N/A,#N/A,FALSE,"TMCOMP96";#N/A,#N/A,FALSE,"MAT96";#N/A,#N/A,FALSE,"FANDA96";#N/A,#N/A,FALSE,"INTRAN96";#N/A,#N/A,FALSE,"NAA9697";#N/A,#N/A,FALSE,"ECWEBB";#N/A,#N/A,FALSE,"MFT96";#N/A,#N/A,FALSE,"CTrecon"}</definedName>
    <definedName name="a_4_2_1_1" hidden="1">{#N/A,#N/A,FALSE,"TMCOMP96";#N/A,#N/A,FALSE,"MAT96";#N/A,#N/A,FALSE,"FANDA96";#N/A,#N/A,FALSE,"INTRAN96";#N/A,#N/A,FALSE,"NAA9697";#N/A,#N/A,FALSE,"ECWEBB";#N/A,#N/A,FALSE,"MFT96";#N/A,#N/A,FALSE,"CTrecon"}</definedName>
    <definedName name="a_4_2_2" hidden="1">{#N/A,#N/A,FALSE,"TMCOMP96";#N/A,#N/A,FALSE,"MAT96";#N/A,#N/A,FALSE,"FANDA96";#N/A,#N/A,FALSE,"INTRAN96";#N/A,#N/A,FALSE,"NAA9697";#N/A,#N/A,FALSE,"ECWEBB";#N/A,#N/A,FALSE,"MFT96";#N/A,#N/A,FALSE,"CTrecon"}</definedName>
    <definedName name="a_4_2_3" hidden="1">{#N/A,#N/A,FALSE,"TMCOMP96";#N/A,#N/A,FALSE,"MAT96";#N/A,#N/A,FALSE,"FANDA96";#N/A,#N/A,FALSE,"INTRAN96";#N/A,#N/A,FALSE,"NAA9697";#N/A,#N/A,FALSE,"ECWEBB";#N/A,#N/A,FALSE,"MFT96";#N/A,#N/A,FALSE,"CTrecon"}</definedName>
    <definedName name="a_4_2_4" hidden="1">{#N/A,#N/A,FALSE,"TMCOMP96";#N/A,#N/A,FALSE,"MAT96";#N/A,#N/A,FALSE,"FANDA96";#N/A,#N/A,FALSE,"INTRAN96";#N/A,#N/A,FALSE,"NAA9697";#N/A,#N/A,FALSE,"ECWEBB";#N/A,#N/A,FALSE,"MFT96";#N/A,#N/A,FALSE,"CTrecon"}</definedName>
    <definedName name="a_4_2_5" hidden="1">{#N/A,#N/A,FALSE,"TMCOMP96";#N/A,#N/A,FALSE,"MAT96";#N/A,#N/A,FALSE,"FANDA96";#N/A,#N/A,FALSE,"INTRAN96";#N/A,#N/A,FALSE,"NAA9697";#N/A,#N/A,FALSE,"ECWEBB";#N/A,#N/A,FALSE,"MFT96";#N/A,#N/A,FALSE,"CTrecon"}</definedName>
    <definedName name="a_4_3" hidden="1">{#N/A,#N/A,FALSE,"TMCOMP96";#N/A,#N/A,FALSE,"MAT96";#N/A,#N/A,FALSE,"FANDA96";#N/A,#N/A,FALSE,"INTRAN96";#N/A,#N/A,FALSE,"NAA9697";#N/A,#N/A,FALSE,"ECWEBB";#N/A,#N/A,FALSE,"MFT96";#N/A,#N/A,FALSE,"CTrecon"}</definedName>
    <definedName name="a_4_3_1" hidden="1">{#N/A,#N/A,FALSE,"TMCOMP96";#N/A,#N/A,FALSE,"MAT96";#N/A,#N/A,FALSE,"FANDA96";#N/A,#N/A,FALSE,"INTRAN96";#N/A,#N/A,FALSE,"NAA9697";#N/A,#N/A,FALSE,"ECWEBB";#N/A,#N/A,FALSE,"MFT96";#N/A,#N/A,FALSE,"CTrecon"}</definedName>
    <definedName name="a_4_3_1_1" hidden="1">{#N/A,#N/A,FALSE,"TMCOMP96";#N/A,#N/A,FALSE,"MAT96";#N/A,#N/A,FALSE,"FANDA96";#N/A,#N/A,FALSE,"INTRAN96";#N/A,#N/A,FALSE,"NAA9697";#N/A,#N/A,FALSE,"ECWEBB";#N/A,#N/A,FALSE,"MFT96";#N/A,#N/A,FALSE,"CTrecon"}</definedName>
    <definedName name="a_4_3_2" hidden="1">{#N/A,#N/A,FALSE,"TMCOMP96";#N/A,#N/A,FALSE,"MAT96";#N/A,#N/A,FALSE,"FANDA96";#N/A,#N/A,FALSE,"INTRAN96";#N/A,#N/A,FALSE,"NAA9697";#N/A,#N/A,FALSE,"ECWEBB";#N/A,#N/A,FALSE,"MFT96";#N/A,#N/A,FALSE,"CTrecon"}</definedName>
    <definedName name="a_4_3_3" hidden="1">{#N/A,#N/A,FALSE,"TMCOMP96";#N/A,#N/A,FALSE,"MAT96";#N/A,#N/A,FALSE,"FANDA96";#N/A,#N/A,FALSE,"INTRAN96";#N/A,#N/A,FALSE,"NAA9697";#N/A,#N/A,FALSE,"ECWEBB";#N/A,#N/A,FALSE,"MFT96";#N/A,#N/A,FALSE,"CTrecon"}</definedName>
    <definedName name="a_4_3_4" hidden="1">{#N/A,#N/A,FALSE,"TMCOMP96";#N/A,#N/A,FALSE,"MAT96";#N/A,#N/A,FALSE,"FANDA96";#N/A,#N/A,FALSE,"INTRAN96";#N/A,#N/A,FALSE,"NAA9697";#N/A,#N/A,FALSE,"ECWEBB";#N/A,#N/A,FALSE,"MFT96";#N/A,#N/A,FALSE,"CTrecon"}</definedName>
    <definedName name="a_4_3_5" hidden="1">{#N/A,#N/A,FALSE,"TMCOMP96";#N/A,#N/A,FALSE,"MAT96";#N/A,#N/A,FALSE,"FANDA96";#N/A,#N/A,FALSE,"INTRAN96";#N/A,#N/A,FALSE,"NAA9697";#N/A,#N/A,FALSE,"ECWEBB";#N/A,#N/A,FALSE,"MFT96";#N/A,#N/A,FALSE,"CTrecon"}</definedName>
    <definedName name="a_4_4" hidden="1">{#N/A,#N/A,FALSE,"TMCOMP96";#N/A,#N/A,FALSE,"MAT96";#N/A,#N/A,FALSE,"FANDA96";#N/A,#N/A,FALSE,"INTRAN96";#N/A,#N/A,FALSE,"NAA9697";#N/A,#N/A,FALSE,"ECWEBB";#N/A,#N/A,FALSE,"MFT96";#N/A,#N/A,FALSE,"CTrecon"}</definedName>
    <definedName name="a_4_4_1" hidden="1">{#N/A,#N/A,FALSE,"TMCOMP96";#N/A,#N/A,FALSE,"MAT96";#N/A,#N/A,FALSE,"FANDA96";#N/A,#N/A,FALSE,"INTRAN96";#N/A,#N/A,FALSE,"NAA9697";#N/A,#N/A,FALSE,"ECWEBB";#N/A,#N/A,FALSE,"MFT96";#N/A,#N/A,FALSE,"CTrecon"}</definedName>
    <definedName name="a_4_4_2" hidden="1">{#N/A,#N/A,FALSE,"TMCOMP96";#N/A,#N/A,FALSE,"MAT96";#N/A,#N/A,FALSE,"FANDA96";#N/A,#N/A,FALSE,"INTRAN96";#N/A,#N/A,FALSE,"NAA9697";#N/A,#N/A,FALSE,"ECWEBB";#N/A,#N/A,FALSE,"MFT96";#N/A,#N/A,FALSE,"CTrecon"}</definedName>
    <definedName name="a_4_4_3" hidden="1">{#N/A,#N/A,FALSE,"TMCOMP96";#N/A,#N/A,FALSE,"MAT96";#N/A,#N/A,FALSE,"FANDA96";#N/A,#N/A,FALSE,"INTRAN96";#N/A,#N/A,FALSE,"NAA9697";#N/A,#N/A,FALSE,"ECWEBB";#N/A,#N/A,FALSE,"MFT96";#N/A,#N/A,FALSE,"CTrecon"}</definedName>
    <definedName name="a_4_4_4" hidden="1">{#N/A,#N/A,FALSE,"TMCOMP96";#N/A,#N/A,FALSE,"MAT96";#N/A,#N/A,FALSE,"FANDA96";#N/A,#N/A,FALSE,"INTRAN96";#N/A,#N/A,FALSE,"NAA9697";#N/A,#N/A,FALSE,"ECWEBB";#N/A,#N/A,FALSE,"MFT96";#N/A,#N/A,FALSE,"CTrecon"}</definedName>
    <definedName name="a_4_4_5" hidden="1">{#N/A,#N/A,FALSE,"TMCOMP96";#N/A,#N/A,FALSE,"MAT96";#N/A,#N/A,FALSE,"FANDA96";#N/A,#N/A,FALSE,"INTRAN96";#N/A,#N/A,FALSE,"NAA9697";#N/A,#N/A,FALSE,"ECWEBB";#N/A,#N/A,FALSE,"MFT96";#N/A,#N/A,FALSE,"CTrecon"}</definedName>
    <definedName name="a_4_5" hidden="1">{#N/A,#N/A,FALSE,"TMCOMP96";#N/A,#N/A,FALSE,"MAT96";#N/A,#N/A,FALSE,"FANDA96";#N/A,#N/A,FALSE,"INTRAN96";#N/A,#N/A,FALSE,"NAA9697";#N/A,#N/A,FALSE,"ECWEBB";#N/A,#N/A,FALSE,"MFT96";#N/A,#N/A,FALSE,"CTrecon"}</definedName>
    <definedName name="a_4_5_1" hidden="1">{#N/A,#N/A,FALSE,"TMCOMP96";#N/A,#N/A,FALSE,"MAT96";#N/A,#N/A,FALSE,"FANDA96";#N/A,#N/A,FALSE,"INTRAN96";#N/A,#N/A,FALSE,"NAA9697";#N/A,#N/A,FALSE,"ECWEBB";#N/A,#N/A,FALSE,"MFT96";#N/A,#N/A,FALSE,"CTrecon"}</definedName>
    <definedName name="a_4_5_2" hidden="1">{#N/A,#N/A,FALSE,"TMCOMP96";#N/A,#N/A,FALSE,"MAT96";#N/A,#N/A,FALSE,"FANDA96";#N/A,#N/A,FALSE,"INTRAN96";#N/A,#N/A,FALSE,"NAA9697";#N/A,#N/A,FALSE,"ECWEBB";#N/A,#N/A,FALSE,"MFT96";#N/A,#N/A,FALSE,"CTrecon"}</definedName>
    <definedName name="a_4_5_3" hidden="1">{#N/A,#N/A,FALSE,"TMCOMP96";#N/A,#N/A,FALSE,"MAT96";#N/A,#N/A,FALSE,"FANDA96";#N/A,#N/A,FALSE,"INTRAN96";#N/A,#N/A,FALSE,"NAA9697";#N/A,#N/A,FALSE,"ECWEBB";#N/A,#N/A,FALSE,"MFT96";#N/A,#N/A,FALSE,"CTrecon"}</definedName>
    <definedName name="a_4_5_4" hidden="1">{#N/A,#N/A,FALSE,"TMCOMP96";#N/A,#N/A,FALSE,"MAT96";#N/A,#N/A,FALSE,"FANDA96";#N/A,#N/A,FALSE,"INTRAN96";#N/A,#N/A,FALSE,"NAA9697";#N/A,#N/A,FALSE,"ECWEBB";#N/A,#N/A,FALSE,"MFT96";#N/A,#N/A,FALSE,"CTrecon"}</definedName>
    <definedName name="a_4_5_5" hidden="1">{#N/A,#N/A,FALSE,"TMCOMP96";#N/A,#N/A,FALSE,"MAT96";#N/A,#N/A,FALSE,"FANDA96";#N/A,#N/A,FALSE,"INTRAN96";#N/A,#N/A,FALSE,"NAA9697";#N/A,#N/A,FALSE,"ECWEBB";#N/A,#N/A,FALSE,"MFT96";#N/A,#N/A,FALSE,"CTrecon"}</definedName>
    <definedName name="a_5" hidden="1">{#N/A,#N/A,FALSE,"TMCOMP96";#N/A,#N/A,FALSE,"MAT96";#N/A,#N/A,FALSE,"FANDA96";#N/A,#N/A,FALSE,"INTRAN96";#N/A,#N/A,FALSE,"NAA9697";#N/A,#N/A,FALSE,"ECWEBB";#N/A,#N/A,FALSE,"MFT96";#N/A,#N/A,FALSE,"CTrecon"}</definedName>
    <definedName name="a_5_1" hidden="1">{#N/A,#N/A,FALSE,"TMCOMP96";#N/A,#N/A,FALSE,"MAT96";#N/A,#N/A,FALSE,"FANDA96";#N/A,#N/A,FALSE,"INTRAN96";#N/A,#N/A,FALSE,"NAA9697";#N/A,#N/A,FALSE,"ECWEBB";#N/A,#N/A,FALSE,"MFT96";#N/A,#N/A,FALSE,"CTrecon"}</definedName>
    <definedName name="a_5_1_1" hidden="1">{#N/A,#N/A,FALSE,"TMCOMP96";#N/A,#N/A,FALSE,"MAT96";#N/A,#N/A,FALSE,"FANDA96";#N/A,#N/A,FALSE,"INTRAN96";#N/A,#N/A,FALSE,"NAA9697";#N/A,#N/A,FALSE,"ECWEBB";#N/A,#N/A,FALSE,"MFT96";#N/A,#N/A,FALSE,"CTrecon"}</definedName>
    <definedName name="a_5_1_1_1" hidden="1">{#N/A,#N/A,FALSE,"TMCOMP96";#N/A,#N/A,FALSE,"MAT96";#N/A,#N/A,FALSE,"FANDA96";#N/A,#N/A,FALSE,"INTRAN96";#N/A,#N/A,FALSE,"NAA9697";#N/A,#N/A,FALSE,"ECWEBB";#N/A,#N/A,FALSE,"MFT96";#N/A,#N/A,FALSE,"CTrecon"}</definedName>
    <definedName name="a_5_1_1_1_1" hidden="1">{#N/A,#N/A,FALSE,"TMCOMP96";#N/A,#N/A,FALSE,"MAT96";#N/A,#N/A,FALSE,"FANDA96";#N/A,#N/A,FALSE,"INTRAN96";#N/A,#N/A,FALSE,"NAA9697";#N/A,#N/A,FALSE,"ECWEBB";#N/A,#N/A,FALSE,"MFT96";#N/A,#N/A,FALSE,"CTrecon"}</definedName>
    <definedName name="a_5_1_1_1_1_1" hidden="1">{#N/A,#N/A,FALSE,"TMCOMP96";#N/A,#N/A,FALSE,"MAT96";#N/A,#N/A,FALSE,"FANDA96";#N/A,#N/A,FALSE,"INTRAN96";#N/A,#N/A,FALSE,"NAA9697";#N/A,#N/A,FALSE,"ECWEBB";#N/A,#N/A,FALSE,"MFT96";#N/A,#N/A,FALSE,"CTrecon"}</definedName>
    <definedName name="a_5_1_1_1_2" hidden="1">{#N/A,#N/A,FALSE,"TMCOMP96";#N/A,#N/A,FALSE,"MAT96";#N/A,#N/A,FALSE,"FANDA96";#N/A,#N/A,FALSE,"INTRAN96";#N/A,#N/A,FALSE,"NAA9697";#N/A,#N/A,FALSE,"ECWEBB";#N/A,#N/A,FALSE,"MFT96";#N/A,#N/A,FALSE,"CTrecon"}</definedName>
    <definedName name="a_5_1_1_1_3" hidden="1">{#N/A,#N/A,FALSE,"TMCOMP96";#N/A,#N/A,FALSE,"MAT96";#N/A,#N/A,FALSE,"FANDA96";#N/A,#N/A,FALSE,"INTRAN96";#N/A,#N/A,FALSE,"NAA9697";#N/A,#N/A,FALSE,"ECWEBB";#N/A,#N/A,FALSE,"MFT96";#N/A,#N/A,FALSE,"CTrecon"}</definedName>
    <definedName name="a_5_1_1_1_4" hidden="1">{#N/A,#N/A,FALSE,"TMCOMP96";#N/A,#N/A,FALSE,"MAT96";#N/A,#N/A,FALSE,"FANDA96";#N/A,#N/A,FALSE,"INTRAN96";#N/A,#N/A,FALSE,"NAA9697";#N/A,#N/A,FALSE,"ECWEBB";#N/A,#N/A,FALSE,"MFT96";#N/A,#N/A,FALSE,"CTrecon"}</definedName>
    <definedName name="a_5_1_1_1_5" hidden="1">{#N/A,#N/A,FALSE,"TMCOMP96";#N/A,#N/A,FALSE,"MAT96";#N/A,#N/A,FALSE,"FANDA96";#N/A,#N/A,FALSE,"INTRAN96";#N/A,#N/A,FALSE,"NAA9697";#N/A,#N/A,FALSE,"ECWEBB";#N/A,#N/A,FALSE,"MFT96";#N/A,#N/A,FALSE,"CTrecon"}</definedName>
    <definedName name="a_5_1_1_2" hidden="1">{#N/A,#N/A,FALSE,"TMCOMP96";#N/A,#N/A,FALSE,"MAT96";#N/A,#N/A,FALSE,"FANDA96";#N/A,#N/A,FALSE,"INTRAN96";#N/A,#N/A,FALSE,"NAA9697";#N/A,#N/A,FALSE,"ECWEBB";#N/A,#N/A,FALSE,"MFT96";#N/A,#N/A,FALSE,"CTrecon"}</definedName>
    <definedName name="a_5_1_1_2_1" hidden="1">{#N/A,#N/A,FALSE,"TMCOMP96";#N/A,#N/A,FALSE,"MAT96";#N/A,#N/A,FALSE,"FANDA96";#N/A,#N/A,FALSE,"INTRAN96";#N/A,#N/A,FALSE,"NAA9697";#N/A,#N/A,FALSE,"ECWEBB";#N/A,#N/A,FALSE,"MFT96";#N/A,#N/A,FALSE,"CTrecon"}</definedName>
    <definedName name="a_5_1_1_2_2" hidden="1">{#N/A,#N/A,FALSE,"TMCOMP96";#N/A,#N/A,FALSE,"MAT96";#N/A,#N/A,FALSE,"FANDA96";#N/A,#N/A,FALSE,"INTRAN96";#N/A,#N/A,FALSE,"NAA9697";#N/A,#N/A,FALSE,"ECWEBB";#N/A,#N/A,FALSE,"MFT96";#N/A,#N/A,FALSE,"CTrecon"}</definedName>
    <definedName name="a_5_1_1_2_3" hidden="1">{#N/A,#N/A,FALSE,"TMCOMP96";#N/A,#N/A,FALSE,"MAT96";#N/A,#N/A,FALSE,"FANDA96";#N/A,#N/A,FALSE,"INTRAN96";#N/A,#N/A,FALSE,"NAA9697";#N/A,#N/A,FALSE,"ECWEBB";#N/A,#N/A,FALSE,"MFT96";#N/A,#N/A,FALSE,"CTrecon"}</definedName>
    <definedName name="a_5_1_1_2_4" hidden="1">{#N/A,#N/A,FALSE,"TMCOMP96";#N/A,#N/A,FALSE,"MAT96";#N/A,#N/A,FALSE,"FANDA96";#N/A,#N/A,FALSE,"INTRAN96";#N/A,#N/A,FALSE,"NAA9697";#N/A,#N/A,FALSE,"ECWEBB";#N/A,#N/A,FALSE,"MFT96";#N/A,#N/A,FALSE,"CTrecon"}</definedName>
    <definedName name="a_5_1_1_2_5" hidden="1">{#N/A,#N/A,FALSE,"TMCOMP96";#N/A,#N/A,FALSE,"MAT96";#N/A,#N/A,FALSE,"FANDA96";#N/A,#N/A,FALSE,"INTRAN96";#N/A,#N/A,FALSE,"NAA9697";#N/A,#N/A,FALSE,"ECWEBB";#N/A,#N/A,FALSE,"MFT96";#N/A,#N/A,FALSE,"CTrecon"}</definedName>
    <definedName name="a_5_1_1_3" hidden="1">{#N/A,#N/A,FALSE,"TMCOMP96";#N/A,#N/A,FALSE,"MAT96";#N/A,#N/A,FALSE,"FANDA96";#N/A,#N/A,FALSE,"INTRAN96";#N/A,#N/A,FALSE,"NAA9697";#N/A,#N/A,FALSE,"ECWEBB";#N/A,#N/A,FALSE,"MFT96";#N/A,#N/A,FALSE,"CTrecon"}</definedName>
    <definedName name="a_5_1_1_4" hidden="1">{#N/A,#N/A,FALSE,"TMCOMP96";#N/A,#N/A,FALSE,"MAT96";#N/A,#N/A,FALSE,"FANDA96";#N/A,#N/A,FALSE,"INTRAN96";#N/A,#N/A,FALSE,"NAA9697";#N/A,#N/A,FALSE,"ECWEBB";#N/A,#N/A,FALSE,"MFT96";#N/A,#N/A,FALSE,"CTrecon"}</definedName>
    <definedName name="a_5_1_1_5" hidden="1">{#N/A,#N/A,FALSE,"TMCOMP96";#N/A,#N/A,FALSE,"MAT96";#N/A,#N/A,FALSE,"FANDA96";#N/A,#N/A,FALSE,"INTRAN96";#N/A,#N/A,FALSE,"NAA9697";#N/A,#N/A,FALSE,"ECWEBB";#N/A,#N/A,FALSE,"MFT96";#N/A,#N/A,FALSE,"CTrecon"}</definedName>
    <definedName name="a_5_1_2" hidden="1">{#N/A,#N/A,FALSE,"TMCOMP96";#N/A,#N/A,FALSE,"MAT96";#N/A,#N/A,FALSE,"FANDA96";#N/A,#N/A,FALSE,"INTRAN96";#N/A,#N/A,FALSE,"NAA9697";#N/A,#N/A,FALSE,"ECWEBB";#N/A,#N/A,FALSE,"MFT96";#N/A,#N/A,FALSE,"CTrecon"}</definedName>
    <definedName name="a_5_1_2_1" hidden="1">{#N/A,#N/A,FALSE,"TMCOMP96";#N/A,#N/A,FALSE,"MAT96";#N/A,#N/A,FALSE,"FANDA96";#N/A,#N/A,FALSE,"INTRAN96";#N/A,#N/A,FALSE,"NAA9697";#N/A,#N/A,FALSE,"ECWEBB";#N/A,#N/A,FALSE,"MFT96";#N/A,#N/A,FALSE,"CTrecon"}</definedName>
    <definedName name="a_5_1_2_2" hidden="1">{#N/A,#N/A,FALSE,"TMCOMP96";#N/A,#N/A,FALSE,"MAT96";#N/A,#N/A,FALSE,"FANDA96";#N/A,#N/A,FALSE,"INTRAN96";#N/A,#N/A,FALSE,"NAA9697";#N/A,#N/A,FALSE,"ECWEBB";#N/A,#N/A,FALSE,"MFT96";#N/A,#N/A,FALSE,"CTrecon"}</definedName>
    <definedName name="a_5_1_2_3" hidden="1">{#N/A,#N/A,FALSE,"TMCOMP96";#N/A,#N/A,FALSE,"MAT96";#N/A,#N/A,FALSE,"FANDA96";#N/A,#N/A,FALSE,"INTRAN96";#N/A,#N/A,FALSE,"NAA9697";#N/A,#N/A,FALSE,"ECWEBB";#N/A,#N/A,FALSE,"MFT96";#N/A,#N/A,FALSE,"CTrecon"}</definedName>
    <definedName name="a_5_1_2_4" hidden="1">{#N/A,#N/A,FALSE,"TMCOMP96";#N/A,#N/A,FALSE,"MAT96";#N/A,#N/A,FALSE,"FANDA96";#N/A,#N/A,FALSE,"INTRAN96";#N/A,#N/A,FALSE,"NAA9697";#N/A,#N/A,FALSE,"ECWEBB";#N/A,#N/A,FALSE,"MFT96";#N/A,#N/A,FALSE,"CTrecon"}</definedName>
    <definedName name="a_5_1_2_5" hidden="1">{#N/A,#N/A,FALSE,"TMCOMP96";#N/A,#N/A,FALSE,"MAT96";#N/A,#N/A,FALSE,"FANDA96";#N/A,#N/A,FALSE,"INTRAN96";#N/A,#N/A,FALSE,"NAA9697";#N/A,#N/A,FALSE,"ECWEBB";#N/A,#N/A,FALSE,"MFT96";#N/A,#N/A,FALSE,"CTrecon"}</definedName>
    <definedName name="a_5_1_3" hidden="1">{#N/A,#N/A,FALSE,"TMCOMP96";#N/A,#N/A,FALSE,"MAT96";#N/A,#N/A,FALSE,"FANDA96";#N/A,#N/A,FALSE,"INTRAN96";#N/A,#N/A,FALSE,"NAA9697";#N/A,#N/A,FALSE,"ECWEBB";#N/A,#N/A,FALSE,"MFT96";#N/A,#N/A,FALSE,"CTrecon"}</definedName>
    <definedName name="a_5_1_3_1" hidden="1">{#N/A,#N/A,FALSE,"TMCOMP96";#N/A,#N/A,FALSE,"MAT96";#N/A,#N/A,FALSE,"FANDA96";#N/A,#N/A,FALSE,"INTRAN96";#N/A,#N/A,FALSE,"NAA9697";#N/A,#N/A,FALSE,"ECWEBB";#N/A,#N/A,FALSE,"MFT96";#N/A,#N/A,FALSE,"CTrecon"}</definedName>
    <definedName name="a_5_1_3_2" hidden="1">{#N/A,#N/A,FALSE,"TMCOMP96";#N/A,#N/A,FALSE,"MAT96";#N/A,#N/A,FALSE,"FANDA96";#N/A,#N/A,FALSE,"INTRAN96";#N/A,#N/A,FALSE,"NAA9697";#N/A,#N/A,FALSE,"ECWEBB";#N/A,#N/A,FALSE,"MFT96";#N/A,#N/A,FALSE,"CTrecon"}</definedName>
    <definedName name="a_5_1_3_3" hidden="1">{#N/A,#N/A,FALSE,"TMCOMP96";#N/A,#N/A,FALSE,"MAT96";#N/A,#N/A,FALSE,"FANDA96";#N/A,#N/A,FALSE,"INTRAN96";#N/A,#N/A,FALSE,"NAA9697";#N/A,#N/A,FALSE,"ECWEBB";#N/A,#N/A,FALSE,"MFT96";#N/A,#N/A,FALSE,"CTrecon"}</definedName>
    <definedName name="a_5_1_3_4" hidden="1">{#N/A,#N/A,FALSE,"TMCOMP96";#N/A,#N/A,FALSE,"MAT96";#N/A,#N/A,FALSE,"FANDA96";#N/A,#N/A,FALSE,"INTRAN96";#N/A,#N/A,FALSE,"NAA9697";#N/A,#N/A,FALSE,"ECWEBB";#N/A,#N/A,FALSE,"MFT96";#N/A,#N/A,FALSE,"CTrecon"}</definedName>
    <definedName name="a_5_1_3_5" hidden="1">{#N/A,#N/A,FALSE,"TMCOMP96";#N/A,#N/A,FALSE,"MAT96";#N/A,#N/A,FALSE,"FANDA96";#N/A,#N/A,FALSE,"INTRAN96";#N/A,#N/A,FALSE,"NAA9697";#N/A,#N/A,FALSE,"ECWEBB";#N/A,#N/A,FALSE,"MFT96";#N/A,#N/A,FALSE,"CTrecon"}</definedName>
    <definedName name="a_5_1_4" hidden="1">{#N/A,#N/A,FALSE,"TMCOMP96";#N/A,#N/A,FALSE,"MAT96";#N/A,#N/A,FALSE,"FANDA96";#N/A,#N/A,FALSE,"INTRAN96";#N/A,#N/A,FALSE,"NAA9697";#N/A,#N/A,FALSE,"ECWEBB";#N/A,#N/A,FALSE,"MFT96";#N/A,#N/A,FALSE,"CTrecon"}</definedName>
    <definedName name="a_5_1_4_1" hidden="1">{#N/A,#N/A,FALSE,"TMCOMP96";#N/A,#N/A,FALSE,"MAT96";#N/A,#N/A,FALSE,"FANDA96";#N/A,#N/A,FALSE,"INTRAN96";#N/A,#N/A,FALSE,"NAA9697";#N/A,#N/A,FALSE,"ECWEBB";#N/A,#N/A,FALSE,"MFT96";#N/A,#N/A,FALSE,"CTrecon"}</definedName>
    <definedName name="a_5_1_4_2" hidden="1">{#N/A,#N/A,FALSE,"TMCOMP96";#N/A,#N/A,FALSE,"MAT96";#N/A,#N/A,FALSE,"FANDA96";#N/A,#N/A,FALSE,"INTRAN96";#N/A,#N/A,FALSE,"NAA9697";#N/A,#N/A,FALSE,"ECWEBB";#N/A,#N/A,FALSE,"MFT96";#N/A,#N/A,FALSE,"CTrecon"}</definedName>
    <definedName name="a_5_1_4_3" hidden="1">{#N/A,#N/A,FALSE,"TMCOMP96";#N/A,#N/A,FALSE,"MAT96";#N/A,#N/A,FALSE,"FANDA96";#N/A,#N/A,FALSE,"INTRAN96";#N/A,#N/A,FALSE,"NAA9697";#N/A,#N/A,FALSE,"ECWEBB";#N/A,#N/A,FALSE,"MFT96";#N/A,#N/A,FALSE,"CTrecon"}</definedName>
    <definedName name="a_5_1_4_4" hidden="1">{#N/A,#N/A,FALSE,"TMCOMP96";#N/A,#N/A,FALSE,"MAT96";#N/A,#N/A,FALSE,"FANDA96";#N/A,#N/A,FALSE,"INTRAN96";#N/A,#N/A,FALSE,"NAA9697";#N/A,#N/A,FALSE,"ECWEBB";#N/A,#N/A,FALSE,"MFT96";#N/A,#N/A,FALSE,"CTrecon"}</definedName>
    <definedName name="a_5_1_4_5" hidden="1">{#N/A,#N/A,FALSE,"TMCOMP96";#N/A,#N/A,FALSE,"MAT96";#N/A,#N/A,FALSE,"FANDA96";#N/A,#N/A,FALSE,"INTRAN96";#N/A,#N/A,FALSE,"NAA9697";#N/A,#N/A,FALSE,"ECWEBB";#N/A,#N/A,FALSE,"MFT96";#N/A,#N/A,FALSE,"CTrecon"}</definedName>
    <definedName name="a_5_1_5" hidden="1">{#N/A,#N/A,FALSE,"TMCOMP96";#N/A,#N/A,FALSE,"MAT96";#N/A,#N/A,FALSE,"FANDA96";#N/A,#N/A,FALSE,"INTRAN96";#N/A,#N/A,FALSE,"NAA9697";#N/A,#N/A,FALSE,"ECWEBB";#N/A,#N/A,FALSE,"MFT96";#N/A,#N/A,FALSE,"CTrecon"}</definedName>
    <definedName name="a_5_1_5_1" hidden="1">{#N/A,#N/A,FALSE,"TMCOMP96";#N/A,#N/A,FALSE,"MAT96";#N/A,#N/A,FALSE,"FANDA96";#N/A,#N/A,FALSE,"INTRAN96";#N/A,#N/A,FALSE,"NAA9697";#N/A,#N/A,FALSE,"ECWEBB";#N/A,#N/A,FALSE,"MFT96";#N/A,#N/A,FALSE,"CTrecon"}</definedName>
    <definedName name="a_5_1_5_2" hidden="1">{#N/A,#N/A,FALSE,"TMCOMP96";#N/A,#N/A,FALSE,"MAT96";#N/A,#N/A,FALSE,"FANDA96";#N/A,#N/A,FALSE,"INTRAN96";#N/A,#N/A,FALSE,"NAA9697";#N/A,#N/A,FALSE,"ECWEBB";#N/A,#N/A,FALSE,"MFT96";#N/A,#N/A,FALSE,"CTrecon"}</definedName>
    <definedName name="a_5_1_5_3" hidden="1">{#N/A,#N/A,FALSE,"TMCOMP96";#N/A,#N/A,FALSE,"MAT96";#N/A,#N/A,FALSE,"FANDA96";#N/A,#N/A,FALSE,"INTRAN96";#N/A,#N/A,FALSE,"NAA9697";#N/A,#N/A,FALSE,"ECWEBB";#N/A,#N/A,FALSE,"MFT96";#N/A,#N/A,FALSE,"CTrecon"}</definedName>
    <definedName name="a_5_1_5_4" hidden="1">{#N/A,#N/A,FALSE,"TMCOMP96";#N/A,#N/A,FALSE,"MAT96";#N/A,#N/A,FALSE,"FANDA96";#N/A,#N/A,FALSE,"INTRAN96";#N/A,#N/A,FALSE,"NAA9697";#N/A,#N/A,FALSE,"ECWEBB";#N/A,#N/A,FALSE,"MFT96";#N/A,#N/A,FALSE,"CTrecon"}</definedName>
    <definedName name="a_5_1_5_5" hidden="1">{#N/A,#N/A,FALSE,"TMCOMP96";#N/A,#N/A,FALSE,"MAT96";#N/A,#N/A,FALSE,"FANDA96";#N/A,#N/A,FALSE,"INTRAN96";#N/A,#N/A,FALSE,"NAA9697";#N/A,#N/A,FALSE,"ECWEBB";#N/A,#N/A,FALSE,"MFT96";#N/A,#N/A,FALSE,"CTrecon"}</definedName>
    <definedName name="a_5_2" hidden="1">{#N/A,#N/A,FALSE,"TMCOMP96";#N/A,#N/A,FALSE,"MAT96";#N/A,#N/A,FALSE,"FANDA96";#N/A,#N/A,FALSE,"INTRAN96";#N/A,#N/A,FALSE,"NAA9697";#N/A,#N/A,FALSE,"ECWEBB";#N/A,#N/A,FALSE,"MFT96";#N/A,#N/A,FALSE,"CTrecon"}</definedName>
    <definedName name="a_5_2_1" hidden="1">{#N/A,#N/A,FALSE,"TMCOMP96";#N/A,#N/A,FALSE,"MAT96";#N/A,#N/A,FALSE,"FANDA96";#N/A,#N/A,FALSE,"INTRAN96";#N/A,#N/A,FALSE,"NAA9697";#N/A,#N/A,FALSE,"ECWEBB";#N/A,#N/A,FALSE,"MFT96";#N/A,#N/A,FALSE,"CTrecon"}</definedName>
    <definedName name="a_5_2_2" hidden="1">{#N/A,#N/A,FALSE,"TMCOMP96";#N/A,#N/A,FALSE,"MAT96";#N/A,#N/A,FALSE,"FANDA96";#N/A,#N/A,FALSE,"INTRAN96";#N/A,#N/A,FALSE,"NAA9697";#N/A,#N/A,FALSE,"ECWEBB";#N/A,#N/A,FALSE,"MFT96";#N/A,#N/A,FALSE,"CTrecon"}</definedName>
    <definedName name="a_5_2_3" hidden="1">{#N/A,#N/A,FALSE,"TMCOMP96";#N/A,#N/A,FALSE,"MAT96";#N/A,#N/A,FALSE,"FANDA96";#N/A,#N/A,FALSE,"INTRAN96";#N/A,#N/A,FALSE,"NAA9697";#N/A,#N/A,FALSE,"ECWEBB";#N/A,#N/A,FALSE,"MFT96";#N/A,#N/A,FALSE,"CTrecon"}</definedName>
    <definedName name="a_5_2_4" hidden="1">{#N/A,#N/A,FALSE,"TMCOMP96";#N/A,#N/A,FALSE,"MAT96";#N/A,#N/A,FALSE,"FANDA96";#N/A,#N/A,FALSE,"INTRAN96";#N/A,#N/A,FALSE,"NAA9697";#N/A,#N/A,FALSE,"ECWEBB";#N/A,#N/A,FALSE,"MFT96";#N/A,#N/A,FALSE,"CTrecon"}</definedName>
    <definedName name="a_5_2_5" hidden="1">{#N/A,#N/A,FALSE,"TMCOMP96";#N/A,#N/A,FALSE,"MAT96";#N/A,#N/A,FALSE,"FANDA96";#N/A,#N/A,FALSE,"INTRAN96";#N/A,#N/A,FALSE,"NAA9697";#N/A,#N/A,FALSE,"ECWEBB";#N/A,#N/A,FALSE,"MFT96";#N/A,#N/A,FALSE,"CTrecon"}</definedName>
    <definedName name="a_5_3" hidden="1">{#N/A,#N/A,FALSE,"TMCOMP96";#N/A,#N/A,FALSE,"MAT96";#N/A,#N/A,FALSE,"FANDA96";#N/A,#N/A,FALSE,"INTRAN96";#N/A,#N/A,FALSE,"NAA9697";#N/A,#N/A,FALSE,"ECWEBB";#N/A,#N/A,FALSE,"MFT96";#N/A,#N/A,FALSE,"CTrecon"}</definedName>
    <definedName name="a_5_3_1" hidden="1">{#N/A,#N/A,FALSE,"TMCOMP96";#N/A,#N/A,FALSE,"MAT96";#N/A,#N/A,FALSE,"FANDA96";#N/A,#N/A,FALSE,"INTRAN96";#N/A,#N/A,FALSE,"NAA9697";#N/A,#N/A,FALSE,"ECWEBB";#N/A,#N/A,FALSE,"MFT96";#N/A,#N/A,FALSE,"CTrecon"}</definedName>
    <definedName name="a_5_3_2" hidden="1">{#N/A,#N/A,FALSE,"TMCOMP96";#N/A,#N/A,FALSE,"MAT96";#N/A,#N/A,FALSE,"FANDA96";#N/A,#N/A,FALSE,"INTRAN96";#N/A,#N/A,FALSE,"NAA9697";#N/A,#N/A,FALSE,"ECWEBB";#N/A,#N/A,FALSE,"MFT96";#N/A,#N/A,FALSE,"CTrecon"}</definedName>
    <definedName name="a_5_3_3" hidden="1">{#N/A,#N/A,FALSE,"TMCOMP96";#N/A,#N/A,FALSE,"MAT96";#N/A,#N/A,FALSE,"FANDA96";#N/A,#N/A,FALSE,"INTRAN96";#N/A,#N/A,FALSE,"NAA9697";#N/A,#N/A,FALSE,"ECWEBB";#N/A,#N/A,FALSE,"MFT96";#N/A,#N/A,FALSE,"CTrecon"}</definedName>
    <definedName name="a_5_3_4" hidden="1">{#N/A,#N/A,FALSE,"TMCOMP96";#N/A,#N/A,FALSE,"MAT96";#N/A,#N/A,FALSE,"FANDA96";#N/A,#N/A,FALSE,"INTRAN96";#N/A,#N/A,FALSE,"NAA9697";#N/A,#N/A,FALSE,"ECWEBB";#N/A,#N/A,FALSE,"MFT96";#N/A,#N/A,FALSE,"CTrecon"}</definedName>
    <definedName name="a_5_3_5" hidden="1">{#N/A,#N/A,FALSE,"TMCOMP96";#N/A,#N/A,FALSE,"MAT96";#N/A,#N/A,FALSE,"FANDA96";#N/A,#N/A,FALSE,"INTRAN96";#N/A,#N/A,FALSE,"NAA9697";#N/A,#N/A,FALSE,"ECWEBB";#N/A,#N/A,FALSE,"MFT96";#N/A,#N/A,FALSE,"CTrecon"}</definedName>
    <definedName name="a_5_4" hidden="1">{#N/A,#N/A,FALSE,"TMCOMP96";#N/A,#N/A,FALSE,"MAT96";#N/A,#N/A,FALSE,"FANDA96";#N/A,#N/A,FALSE,"INTRAN96";#N/A,#N/A,FALSE,"NAA9697";#N/A,#N/A,FALSE,"ECWEBB";#N/A,#N/A,FALSE,"MFT96";#N/A,#N/A,FALSE,"CTrecon"}</definedName>
    <definedName name="a_5_4_1" hidden="1">{#N/A,#N/A,FALSE,"TMCOMP96";#N/A,#N/A,FALSE,"MAT96";#N/A,#N/A,FALSE,"FANDA96";#N/A,#N/A,FALSE,"INTRAN96";#N/A,#N/A,FALSE,"NAA9697";#N/A,#N/A,FALSE,"ECWEBB";#N/A,#N/A,FALSE,"MFT96";#N/A,#N/A,FALSE,"CTrecon"}</definedName>
    <definedName name="a_5_4_2" hidden="1">{#N/A,#N/A,FALSE,"TMCOMP96";#N/A,#N/A,FALSE,"MAT96";#N/A,#N/A,FALSE,"FANDA96";#N/A,#N/A,FALSE,"INTRAN96";#N/A,#N/A,FALSE,"NAA9697";#N/A,#N/A,FALSE,"ECWEBB";#N/A,#N/A,FALSE,"MFT96";#N/A,#N/A,FALSE,"CTrecon"}</definedName>
    <definedName name="a_5_4_3" hidden="1">{#N/A,#N/A,FALSE,"TMCOMP96";#N/A,#N/A,FALSE,"MAT96";#N/A,#N/A,FALSE,"FANDA96";#N/A,#N/A,FALSE,"INTRAN96";#N/A,#N/A,FALSE,"NAA9697";#N/A,#N/A,FALSE,"ECWEBB";#N/A,#N/A,FALSE,"MFT96";#N/A,#N/A,FALSE,"CTrecon"}</definedName>
    <definedName name="a_5_4_4" hidden="1">{#N/A,#N/A,FALSE,"TMCOMP96";#N/A,#N/A,FALSE,"MAT96";#N/A,#N/A,FALSE,"FANDA96";#N/A,#N/A,FALSE,"INTRAN96";#N/A,#N/A,FALSE,"NAA9697";#N/A,#N/A,FALSE,"ECWEBB";#N/A,#N/A,FALSE,"MFT96";#N/A,#N/A,FALSE,"CTrecon"}</definedName>
    <definedName name="a_5_4_5" hidden="1">{#N/A,#N/A,FALSE,"TMCOMP96";#N/A,#N/A,FALSE,"MAT96";#N/A,#N/A,FALSE,"FANDA96";#N/A,#N/A,FALSE,"INTRAN96";#N/A,#N/A,FALSE,"NAA9697";#N/A,#N/A,FALSE,"ECWEBB";#N/A,#N/A,FALSE,"MFT96";#N/A,#N/A,FALSE,"CTrecon"}</definedName>
    <definedName name="a_5_5" hidden="1">{#N/A,#N/A,FALSE,"TMCOMP96";#N/A,#N/A,FALSE,"MAT96";#N/A,#N/A,FALSE,"FANDA96";#N/A,#N/A,FALSE,"INTRAN96";#N/A,#N/A,FALSE,"NAA9697";#N/A,#N/A,FALSE,"ECWEBB";#N/A,#N/A,FALSE,"MFT96";#N/A,#N/A,FALSE,"CTrecon"}</definedName>
    <definedName name="a_5_5_1" hidden="1">{#N/A,#N/A,FALSE,"TMCOMP96";#N/A,#N/A,FALSE,"MAT96";#N/A,#N/A,FALSE,"FANDA96";#N/A,#N/A,FALSE,"INTRAN96";#N/A,#N/A,FALSE,"NAA9697";#N/A,#N/A,FALSE,"ECWEBB";#N/A,#N/A,FALSE,"MFT96";#N/A,#N/A,FALSE,"CTrecon"}</definedName>
    <definedName name="a_5_5_2" hidden="1">{#N/A,#N/A,FALSE,"TMCOMP96";#N/A,#N/A,FALSE,"MAT96";#N/A,#N/A,FALSE,"FANDA96";#N/A,#N/A,FALSE,"INTRAN96";#N/A,#N/A,FALSE,"NAA9697";#N/A,#N/A,FALSE,"ECWEBB";#N/A,#N/A,FALSE,"MFT96";#N/A,#N/A,FALSE,"CTrecon"}</definedName>
    <definedName name="a_5_5_3" hidden="1">{#N/A,#N/A,FALSE,"TMCOMP96";#N/A,#N/A,FALSE,"MAT96";#N/A,#N/A,FALSE,"FANDA96";#N/A,#N/A,FALSE,"INTRAN96";#N/A,#N/A,FALSE,"NAA9697";#N/A,#N/A,FALSE,"ECWEBB";#N/A,#N/A,FALSE,"MFT96";#N/A,#N/A,FALSE,"CTrecon"}</definedName>
    <definedName name="a_5_5_4" hidden="1">{#N/A,#N/A,FALSE,"TMCOMP96";#N/A,#N/A,FALSE,"MAT96";#N/A,#N/A,FALSE,"FANDA96";#N/A,#N/A,FALSE,"INTRAN96";#N/A,#N/A,FALSE,"NAA9697";#N/A,#N/A,FALSE,"ECWEBB";#N/A,#N/A,FALSE,"MFT96";#N/A,#N/A,FALSE,"CTrecon"}</definedName>
    <definedName name="a_5_5_5" hidden="1">{#N/A,#N/A,FALSE,"TMCOMP96";#N/A,#N/A,FALSE,"MAT96";#N/A,#N/A,FALSE,"FANDA96";#N/A,#N/A,FALSE,"INTRAN96";#N/A,#N/A,FALSE,"NAA9697";#N/A,#N/A,FALSE,"ECWEBB";#N/A,#N/A,FALSE,"MFT96";#N/A,#N/A,FALSE,"CTrecon"}</definedName>
    <definedName name="adj_factor">'Part 1'!$F$288</definedName>
    <definedName name="adj_factor_supp">'Part 1'!$F$289</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1" hidden="1">{#N/A,#N/A,FALSE,"TMCOMP96";#N/A,#N/A,FALSE,"MAT96";#N/A,#N/A,FALSE,"FANDA96";#N/A,#N/A,FALSE,"INTRAN96";#N/A,#N/A,FALSE,"NAA9697";#N/A,#N/A,FALSE,"ECWEBB";#N/A,#N/A,FALSE,"MFT96";#N/A,#N/A,FALSE,"CTrecon"}</definedName>
    <definedName name="asdas_1_1_1" hidden="1">{#N/A,#N/A,FALSE,"TMCOMP96";#N/A,#N/A,FALSE,"MAT96";#N/A,#N/A,FALSE,"FANDA96";#N/A,#N/A,FALSE,"INTRAN96";#N/A,#N/A,FALSE,"NAA9697";#N/A,#N/A,FALSE,"ECWEBB";#N/A,#N/A,FALSE,"MFT96";#N/A,#N/A,FALSE,"CTrecon"}</definedName>
    <definedName name="asdas_1_1_1_1" hidden="1">{#N/A,#N/A,FALSE,"TMCOMP96";#N/A,#N/A,FALSE,"MAT96";#N/A,#N/A,FALSE,"FANDA96";#N/A,#N/A,FALSE,"INTRAN96";#N/A,#N/A,FALSE,"NAA9697";#N/A,#N/A,FALSE,"ECWEBB";#N/A,#N/A,FALSE,"MFT96";#N/A,#N/A,FALSE,"CTrecon"}</definedName>
    <definedName name="asdas_1_1_1_1_1" hidden="1">{#N/A,#N/A,FALSE,"TMCOMP96";#N/A,#N/A,FALSE,"MAT96";#N/A,#N/A,FALSE,"FANDA96";#N/A,#N/A,FALSE,"INTRAN96";#N/A,#N/A,FALSE,"NAA9697";#N/A,#N/A,FALSE,"ECWEBB";#N/A,#N/A,FALSE,"MFT96";#N/A,#N/A,FALSE,"CTrecon"}</definedName>
    <definedName name="asdas_1_1_1_1_1_1" hidden="1">{#N/A,#N/A,FALSE,"TMCOMP96";#N/A,#N/A,FALSE,"MAT96";#N/A,#N/A,FALSE,"FANDA96";#N/A,#N/A,FALSE,"INTRAN96";#N/A,#N/A,FALSE,"NAA9697";#N/A,#N/A,FALSE,"ECWEBB";#N/A,#N/A,FALSE,"MFT96";#N/A,#N/A,FALSE,"CTrecon"}</definedName>
    <definedName name="asdas_1_1_1_1_1_1_1" hidden="1">{#N/A,#N/A,FALSE,"TMCOMP96";#N/A,#N/A,FALSE,"MAT96";#N/A,#N/A,FALSE,"FANDA96";#N/A,#N/A,FALSE,"INTRAN96";#N/A,#N/A,FALSE,"NAA9697";#N/A,#N/A,FALSE,"ECWEBB";#N/A,#N/A,FALSE,"MFT96";#N/A,#N/A,FALSE,"CTrecon"}</definedName>
    <definedName name="asdas_1_1_1_1_1_2" hidden="1">{#N/A,#N/A,FALSE,"TMCOMP96";#N/A,#N/A,FALSE,"MAT96";#N/A,#N/A,FALSE,"FANDA96";#N/A,#N/A,FALSE,"INTRAN96";#N/A,#N/A,FALSE,"NAA9697";#N/A,#N/A,FALSE,"ECWEBB";#N/A,#N/A,FALSE,"MFT96";#N/A,#N/A,FALSE,"CTrecon"}</definedName>
    <definedName name="asdas_1_1_1_1_1_3" hidden="1">{#N/A,#N/A,FALSE,"TMCOMP96";#N/A,#N/A,FALSE,"MAT96";#N/A,#N/A,FALSE,"FANDA96";#N/A,#N/A,FALSE,"INTRAN96";#N/A,#N/A,FALSE,"NAA9697";#N/A,#N/A,FALSE,"ECWEBB";#N/A,#N/A,FALSE,"MFT96";#N/A,#N/A,FALSE,"CTrecon"}</definedName>
    <definedName name="asdas_1_1_1_1_1_4" hidden="1">{#N/A,#N/A,FALSE,"TMCOMP96";#N/A,#N/A,FALSE,"MAT96";#N/A,#N/A,FALSE,"FANDA96";#N/A,#N/A,FALSE,"INTRAN96";#N/A,#N/A,FALSE,"NAA9697";#N/A,#N/A,FALSE,"ECWEBB";#N/A,#N/A,FALSE,"MFT96";#N/A,#N/A,FALSE,"CTrecon"}</definedName>
    <definedName name="asdas_1_1_1_1_1_5" hidden="1">{#N/A,#N/A,FALSE,"TMCOMP96";#N/A,#N/A,FALSE,"MAT96";#N/A,#N/A,FALSE,"FANDA96";#N/A,#N/A,FALSE,"INTRAN96";#N/A,#N/A,FALSE,"NAA9697";#N/A,#N/A,FALSE,"ECWEBB";#N/A,#N/A,FALSE,"MFT96";#N/A,#N/A,FALSE,"CTrecon"}</definedName>
    <definedName name="asdas_1_1_1_1_2" hidden="1">{#N/A,#N/A,FALSE,"TMCOMP96";#N/A,#N/A,FALSE,"MAT96";#N/A,#N/A,FALSE,"FANDA96";#N/A,#N/A,FALSE,"INTRAN96";#N/A,#N/A,FALSE,"NAA9697";#N/A,#N/A,FALSE,"ECWEBB";#N/A,#N/A,FALSE,"MFT96";#N/A,#N/A,FALSE,"CTrecon"}</definedName>
    <definedName name="asdas_1_1_1_1_2_1" hidden="1">{#N/A,#N/A,FALSE,"TMCOMP96";#N/A,#N/A,FALSE,"MAT96";#N/A,#N/A,FALSE,"FANDA96";#N/A,#N/A,FALSE,"INTRAN96";#N/A,#N/A,FALSE,"NAA9697";#N/A,#N/A,FALSE,"ECWEBB";#N/A,#N/A,FALSE,"MFT96";#N/A,#N/A,FALSE,"CTrecon"}</definedName>
    <definedName name="asdas_1_1_1_1_2_2" hidden="1">{#N/A,#N/A,FALSE,"TMCOMP96";#N/A,#N/A,FALSE,"MAT96";#N/A,#N/A,FALSE,"FANDA96";#N/A,#N/A,FALSE,"INTRAN96";#N/A,#N/A,FALSE,"NAA9697";#N/A,#N/A,FALSE,"ECWEBB";#N/A,#N/A,FALSE,"MFT96";#N/A,#N/A,FALSE,"CTrecon"}</definedName>
    <definedName name="asdas_1_1_1_1_2_3" hidden="1">{#N/A,#N/A,FALSE,"TMCOMP96";#N/A,#N/A,FALSE,"MAT96";#N/A,#N/A,FALSE,"FANDA96";#N/A,#N/A,FALSE,"INTRAN96";#N/A,#N/A,FALSE,"NAA9697";#N/A,#N/A,FALSE,"ECWEBB";#N/A,#N/A,FALSE,"MFT96";#N/A,#N/A,FALSE,"CTrecon"}</definedName>
    <definedName name="asdas_1_1_1_1_2_4" hidden="1">{#N/A,#N/A,FALSE,"TMCOMP96";#N/A,#N/A,FALSE,"MAT96";#N/A,#N/A,FALSE,"FANDA96";#N/A,#N/A,FALSE,"INTRAN96";#N/A,#N/A,FALSE,"NAA9697";#N/A,#N/A,FALSE,"ECWEBB";#N/A,#N/A,FALSE,"MFT96";#N/A,#N/A,FALSE,"CTrecon"}</definedName>
    <definedName name="asdas_1_1_1_1_2_5" hidden="1">{#N/A,#N/A,FALSE,"TMCOMP96";#N/A,#N/A,FALSE,"MAT96";#N/A,#N/A,FALSE,"FANDA96";#N/A,#N/A,FALSE,"INTRAN96";#N/A,#N/A,FALSE,"NAA9697";#N/A,#N/A,FALSE,"ECWEBB";#N/A,#N/A,FALSE,"MFT96";#N/A,#N/A,FALSE,"CTrecon"}</definedName>
    <definedName name="asdas_1_1_1_1_3" hidden="1">{#N/A,#N/A,FALSE,"TMCOMP96";#N/A,#N/A,FALSE,"MAT96";#N/A,#N/A,FALSE,"FANDA96";#N/A,#N/A,FALSE,"INTRAN96";#N/A,#N/A,FALSE,"NAA9697";#N/A,#N/A,FALSE,"ECWEBB";#N/A,#N/A,FALSE,"MFT96";#N/A,#N/A,FALSE,"CTrecon"}</definedName>
    <definedName name="asdas_1_1_1_1_4" hidden="1">{#N/A,#N/A,FALSE,"TMCOMP96";#N/A,#N/A,FALSE,"MAT96";#N/A,#N/A,FALSE,"FANDA96";#N/A,#N/A,FALSE,"INTRAN96";#N/A,#N/A,FALSE,"NAA9697";#N/A,#N/A,FALSE,"ECWEBB";#N/A,#N/A,FALSE,"MFT96";#N/A,#N/A,FALSE,"CTrecon"}</definedName>
    <definedName name="asdas_1_1_1_1_5" hidden="1">{#N/A,#N/A,FALSE,"TMCOMP96";#N/A,#N/A,FALSE,"MAT96";#N/A,#N/A,FALSE,"FANDA96";#N/A,#N/A,FALSE,"INTRAN96";#N/A,#N/A,FALSE,"NAA9697";#N/A,#N/A,FALSE,"ECWEBB";#N/A,#N/A,FALSE,"MFT96";#N/A,#N/A,FALSE,"CTrecon"}</definedName>
    <definedName name="asdas_1_1_1_2" hidden="1">{#N/A,#N/A,FALSE,"TMCOMP96";#N/A,#N/A,FALSE,"MAT96";#N/A,#N/A,FALSE,"FANDA96";#N/A,#N/A,FALSE,"INTRAN96";#N/A,#N/A,FALSE,"NAA9697";#N/A,#N/A,FALSE,"ECWEBB";#N/A,#N/A,FALSE,"MFT96";#N/A,#N/A,FALSE,"CTrecon"}</definedName>
    <definedName name="asdas_1_1_1_2_1" hidden="1">{#N/A,#N/A,FALSE,"TMCOMP96";#N/A,#N/A,FALSE,"MAT96";#N/A,#N/A,FALSE,"FANDA96";#N/A,#N/A,FALSE,"INTRAN96";#N/A,#N/A,FALSE,"NAA9697";#N/A,#N/A,FALSE,"ECWEBB";#N/A,#N/A,FALSE,"MFT96";#N/A,#N/A,FALSE,"CTrecon"}</definedName>
    <definedName name="asdas_1_1_1_2_2" hidden="1">{#N/A,#N/A,FALSE,"TMCOMP96";#N/A,#N/A,FALSE,"MAT96";#N/A,#N/A,FALSE,"FANDA96";#N/A,#N/A,FALSE,"INTRAN96";#N/A,#N/A,FALSE,"NAA9697";#N/A,#N/A,FALSE,"ECWEBB";#N/A,#N/A,FALSE,"MFT96";#N/A,#N/A,FALSE,"CTrecon"}</definedName>
    <definedName name="asdas_1_1_1_2_3" hidden="1">{#N/A,#N/A,FALSE,"TMCOMP96";#N/A,#N/A,FALSE,"MAT96";#N/A,#N/A,FALSE,"FANDA96";#N/A,#N/A,FALSE,"INTRAN96";#N/A,#N/A,FALSE,"NAA9697";#N/A,#N/A,FALSE,"ECWEBB";#N/A,#N/A,FALSE,"MFT96";#N/A,#N/A,FALSE,"CTrecon"}</definedName>
    <definedName name="asdas_1_1_1_2_4" hidden="1">{#N/A,#N/A,FALSE,"TMCOMP96";#N/A,#N/A,FALSE,"MAT96";#N/A,#N/A,FALSE,"FANDA96";#N/A,#N/A,FALSE,"INTRAN96";#N/A,#N/A,FALSE,"NAA9697";#N/A,#N/A,FALSE,"ECWEBB";#N/A,#N/A,FALSE,"MFT96";#N/A,#N/A,FALSE,"CTrecon"}</definedName>
    <definedName name="asdas_1_1_1_2_5" hidden="1">{#N/A,#N/A,FALSE,"TMCOMP96";#N/A,#N/A,FALSE,"MAT96";#N/A,#N/A,FALSE,"FANDA96";#N/A,#N/A,FALSE,"INTRAN96";#N/A,#N/A,FALSE,"NAA9697";#N/A,#N/A,FALSE,"ECWEBB";#N/A,#N/A,FALSE,"MFT96";#N/A,#N/A,FALSE,"CTrecon"}</definedName>
    <definedName name="asdas_1_1_1_3" hidden="1">{#N/A,#N/A,FALSE,"TMCOMP96";#N/A,#N/A,FALSE,"MAT96";#N/A,#N/A,FALSE,"FANDA96";#N/A,#N/A,FALSE,"INTRAN96";#N/A,#N/A,FALSE,"NAA9697";#N/A,#N/A,FALSE,"ECWEBB";#N/A,#N/A,FALSE,"MFT96";#N/A,#N/A,FALSE,"CTrecon"}</definedName>
    <definedName name="asdas_1_1_1_3_1" hidden="1">{#N/A,#N/A,FALSE,"TMCOMP96";#N/A,#N/A,FALSE,"MAT96";#N/A,#N/A,FALSE,"FANDA96";#N/A,#N/A,FALSE,"INTRAN96";#N/A,#N/A,FALSE,"NAA9697";#N/A,#N/A,FALSE,"ECWEBB";#N/A,#N/A,FALSE,"MFT96";#N/A,#N/A,FALSE,"CTrecon"}</definedName>
    <definedName name="asdas_1_1_1_3_2" hidden="1">{#N/A,#N/A,FALSE,"TMCOMP96";#N/A,#N/A,FALSE,"MAT96";#N/A,#N/A,FALSE,"FANDA96";#N/A,#N/A,FALSE,"INTRAN96";#N/A,#N/A,FALSE,"NAA9697";#N/A,#N/A,FALSE,"ECWEBB";#N/A,#N/A,FALSE,"MFT96";#N/A,#N/A,FALSE,"CTrecon"}</definedName>
    <definedName name="asdas_1_1_1_3_3" hidden="1">{#N/A,#N/A,FALSE,"TMCOMP96";#N/A,#N/A,FALSE,"MAT96";#N/A,#N/A,FALSE,"FANDA96";#N/A,#N/A,FALSE,"INTRAN96";#N/A,#N/A,FALSE,"NAA9697";#N/A,#N/A,FALSE,"ECWEBB";#N/A,#N/A,FALSE,"MFT96";#N/A,#N/A,FALSE,"CTrecon"}</definedName>
    <definedName name="asdas_1_1_1_3_4" hidden="1">{#N/A,#N/A,FALSE,"TMCOMP96";#N/A,#N/A,FALSE,"MAT96";#N/A,#N/A,FALSE,"FANDA96";#N/A,#N/A,FALSE,"INTRAN96";#N/A,#N/A,FALSE,"NAA9697";#N/A,#N/A,FALSE,"ECWEBB";#N/A,#N/A,FALSE,"MFT96";#N/A,#N/A,FALSE,"CTrecon"}</definedName>
    <definedName name="asdas_1_1_1_3_5" hidden="1">{#N/A,#N/A,FALSE,"TMCOMP96";#N/A,#N/A,FALSE,"MAT96";#N/A,#N/A,FALSE,"FANDA96";#N/A,#N/A,FALSE,"INTRAN96";#N/A,#N/A,FALSE,"NAA9697";#N/A,#N/A,FALSE,"ECWEBB";#N/A,#N/A,FALSE,"MFT96";#N/A,#N/A,FALSE,"CTrecon"}</definedName>
    <definedName name="asdas_1_1_1_4" hidden="1">{#N/A,#N/A,FALSE,"TMCOMP96";#N/A,#N/A,FALSE,"MAT96";#N/A,#N/A,FALSE,"FANDA96";#N/A,#N/A,FALSE,"INTRAN96";#N/A,#N/A,FALSE,"NAA9697";#N/A,#N/A,FALSE,"ECWEBB";#N/A,#N/A,FALSE,"MFT96";#N/A,#N/A,FALSE,"CTrecon"}</definedName>
    <definedName name="asdas_1_1_1_4_1" hidden="1">{#N/A,#N/A,FALSE,"TMCOMP96";#N/A,#N/A,FALSE,"MAT96";#N/A,#N/A,FALSE,"FANDA96";#N/A,#N/A,FALSE,"INTRAN96";#N/A,#N/A,FALSE,"NAA9697";#N/A,#N/A,FALSE,"ECWEBB";#N/A,#N/A,FALSE,"MFT96";#N/A,#N/A,FALSE,"CTrecon"}</definedName>
    <definedName name="asdas_1_1_1_4_2" hidden="1">{#N/A,#N/A,FALSE,"TMCOMP96";#N/A,#N/A,FALSE,"MAT96";#N/A,#N/A,FALSE,"FANDA96";#N/A,#N/A,FALSE,"INTRAN96";#N/A,#N/A,FALSE,"NAA9697";#N/A,#N/A,FALSE,"ECWEBB";#N/A,#N/A,FALSE,"MFT96";#N/A,#N/A,FALSE,"CTrecon"}</definedName>
    <definedName name="asdas_1_1_1_4_3" hidden="1">{#N/A,#N/A,FALSE,"TMCOMP96";#N/A,#N/A,FALSE,"MAT96";#N/A,#N/A,FALSE,"FANDA96";#N/A,#N/A,FALSE,"INTRAN96";#N/A,#N/A,FALSE,"NAA9697";#N/A,#N/A,FALSE,"ECWEBB";#N/A,#N/A,FALSE,"MFT96";#N/A,#N/A,FALSE,"CTrecon"}</definedName>
    <definedName name="asdas_1_1_1_4_4" hidden="1">{#N/A,#N/A,FALSE,"TMCOMP96";#N/A,#N/A,FALSE,"MAT96";#N/A,#N/A,FALSE,"FANDA96";#N/A,#N/A,FALSE,"INTRAN96";#N/A,#N/A,FALSE,"NAA9697";#N/A,#N/A,FALSE,"ECWEBB";#N/A,#N/A,FALSE,"MFT96";#N/A,#N/A,FALSE,"CTrecon"}</definedName>
    <definedName name="asdas_1_1_1_4_5" hidden="1">{#N/A,#N/A,FALSE,"TMCOMP96";#N/A,#N/A,FALSE,"MAT96";#N/A,#N/A,FALSE,"FANDA96";#N/A,#N/A,FALSE,"INTRAN96";#N/A,#N/A,FALSE,"NAA9697";#N/A,#N/A,FALSE,"ECWEBB";#N/A,#N/A,FALSE,"MFT96";#N/A,#N/A,FALSE,"CTrecon"}</definedName>
    <definedName name="asdas_1_1_1_5" hidden="1">{#N/A,#N/A,FALSE,"TMCOMP96";#N/A,#N/A,FALSE,"MAT96";#N/A,#N/A,FALSE,"FANDA96";#N/A,#N/A,FALSE,"INTRAN96";#N/A,#N/A,FALSE,"NAA9697";#N/A,#N/A,FALSE,"ECWEBB";#N/A,#N/A,FALSE,"MFT96";#N/A,#N/A,FALSE,"CTrecon"}</definedName>
    <definedName name="asdas_1_1_1_5_1" hidden="1">{#N/A,#N/A,FALSE,"TMCOMP96";#N/A,#N/A,FALSE,"MAT96";#N/A,#N/A,FALSE,"FANDA96";#N/A,#N/A,FALSE,"INTRAN96";#N/A,#N/A,FALSE,"NAA9697";#N/A,#N/A,FALSE,"ECWEBB";#N/A,#N/A,FALSE,"MFT96";#N/A,#N/A,FALSE,"CTrecon"}</definedName>
    <definedName name="asdas_1_1_1_5_2" hidden="1">{#N/A,#N/A,FALSE,"TMCOMP96";#N/A,#N/A,FALSE,"MAT96";#N/A,#N/A,FALSE,"FANDA96";#N/A,#N/A,FALSE,"INTRAN96";#N/A,#N/A,FALSE,"NAA9697";#N/A,#N/A,FALSE,"ECWEBB";#N/A,#N/A,FALSE,"MFT96";#N/A,#N/A,FALSE,"CTrecon"}</definedName>
    <definedName name="asdas_1_1_1_5_3" hidden="1">{#N/A,#N/A,FALSE,"TMCOMP96";#N/A,#N/A,FALSE,"MAT96";#N/A,#N/A,FALSE,"FANDA96";#N/A,#N/A,FALSE,"INTRAN96";#N/A,#N/A,FALSE,"NAA9697";#N/A,#N/A,FALSE,"ECWEBB";#N/A,#N/A,FALSE,"MFT96";#N/A,#N/A,FALSE,"CTrecon"}</definedName>
    <definedName name="asdas_1_1_1_5_4" hidden="1">{#N/A,#N/A,FALSE,"TMCOMP96";#N/A,#N/A,FALSE,"MAT96";#N/A,#N/A,FALSE,"FANDA96";#N/A,#N/A,FALSE,"INTRAN96";#N/A,#N/A,FALSE,"NAA9697";#N/A,#N/A,FALSE,"ECWEBB";#N/A,#N/A,FALSE,"MFT96";#N/A,#N/A,FALSE,"CTrecon"}</definedName>
    <definedName name="asdas_1_1_1_5_5" hidden="1">{#N/A,#N/A,FALSE,"TMCOMP96";#N/A,#N/A,FALSE,"MAT96";#N/A,#N/A,FALSE,"FANDA96";#N/A,#N/A,FALSE,"INTRAN96";#N/A,#N/A,FALSE,"NAA9697";#N/A,#N/A,FALSE,"ECWEBB";#N/A,#N/A,FALSE,"MFT96";#N/A,#N/A,FALSE,"CTrecon"}</definedName>
    <definedName name="asdas_1_1_2" hidden="1">{#N/A,#N/A,FALSE,"TMCOMP96";#N/A,#N/A,FALSE,"MAT96";#N/A,#N/A,FALSE,"FANDA96";#N/A,#N/A,FALSE,"INTRAN96";#N/A,#N/A,FALSE,"NAA9697";#N/A,#N/A,FALSE,"ECWEBB";#N/A,#N/A,FALSE,"MFT96";#N/A,#N/A,FALSE,"CTrecon"}</definedName>
    <definedName name="asdas_1_1_2_1" hidden="1">{#N/A,#N/A,FALSE,"TMCOMP96";#N/A,#N/A,FALSE,"MAT96";#N/A,#N/A,FALSE,"FANDA96";#N/A,#N/A,FALSE,"INTRAN96";#N/A,#N/A,FALSE,"NAA9697";#N/A,#N/A,FALSE,"ECWEBB";#N/A,#N/A,FALSE,"MFT96";#N/A,#N/A,FALSE,"CTrecon"}</definedName>
    <definedName name="asdas_1_1_2_1_1" hidden="1">{#N/A,#N/A,FALSE,"TMCOMP96";#N/A,#N/A,FALSE,"MAT96";#N/A,#N/A,FALSE,"FANDA96";#N/A,#N/A,FALSE,"INTRAN96";#N/A,#N/A,FALSE,"NAA9697";#N/A,#N/A,FALSE,"ECWEBB";#N/A,#N/A,FALSE,"MFT96";#N/A,#N/A,FALSE,"CTrecon"}</definedName>
    <definedName name="asdas_1_1_2_2" hidden="1">{#N/A,#N/A,FALSE,"TMCOMP96";#N/A,#N/A,FALSE,"MAT96";#N/A,#N/A,FALSE,"FANDA96";#N/A,#N/A,FALSE,"INTRAN96";#N/A,#N/A,FALSE,"NAA9697";#N/A,#N/A,FALSE,"ECWEBB";#N/A,#N/A,FALSE,"MFT96";#N/A,#N/A,FALSE,"CTrecon"}</definedName>
    <definedName name="asdas_1_1_2_3" hidden="1">{#N/A,#N/A,FALSE,"TMCOMP96";#N/A,#N/A,FALSE,"MAT96";#N/A,#N/A,FALSE,"FANDA96";#N/A,#N/A,FALSE,"INTRAN96";#N/A,#N/A,FALSE,"NAA9697";#N/A,#N/A,FALSE,"ECWEBB";#N/A,#N/A,FALSE,"MFT96";#N/A,#N/A,FALSE,"CTrecon"}</definedName>
    <definedName name="asdas_1_1_2_4" hidden="1">{#N/A,#N/A,FALSE,"TMCOMP96";#N/A,#N/A,FALSE,"MAT96";#N/A,#N/A,FALSE,"FANDA96";#N/A,#N/A,FALSE,"INTRAN96";#N/A,#N/A,FALSE,"NAA9697";#N/A,#N/A,FALSE,"ECWEBB";#N/A,#N/A,FALSE,"MFT96";#N/A,#N/A,FALSE,"CTrecon"}</definedName>
    <definedName name="asdas_1_1_2_5" hidden="1">{#N/A,#N/A,FALSE,"TMCOMP96";#N/A,#N/A,FALSE,"MAT96";#N/A,#N/A,FALSE,"FANDA96";#N/A,#N/A,FALSE,"INTRAN96";#N/A,#N/A,FALSE,"NAA9697";#N/A,#N/A,FALSE,"ECWEBB";#N/A,#N/A,FALSE,"MFT96";#N/A,#N/A,FALSE,"CTrecon"}</definedName>
    <definedName name="asdas_1_1_3" hidden="1">{#N/A,#N/A,FALSE,"TMCOMP96";#N/A,#N/A,FALSE,"MAT96";#N/A,#N/A,FALSE,"FANDA96";#N/A,#N/A,FALSE,"INTRAN96";#N/A,#N/A,FALSE,"NAA9697";#N/A,#N/A,FALSE,"ECWEBB";#N/A,#N/A,FALSE,"MFT96";#N/A,#N/A,FALSE,"CTrecon"}</definedName>
    <definedName name="asdas_1_1_3_1" hidden="1">{#N/A,#N/A,FALSE,"TMCOMP96";#N/A,#N/A,FALSE,"MAT96";#N/A,#N/A,FALSE,"FANDA96";#N/A,#N/A,FALSE,"INTRAN96";#N/A,#N/A,FALSE,"NAA9697";#N/A,#N/A,FALSE,"ECWEBB";#N/A,#N/A,FALSE,"MFT96";#N/A,#N/A,FALSE,"CTrecon"}</definedName>
    <definedName name="asdas_1_1_3_1_1" hidden="1">{#N/A,#N/A,FALSE,"TMCOMP96";#N/A,#N/A,FALSE,"MAT96";#N/A,#N/A,FALSE,"FANDA96";#N/A,#N/A,FALSE,"INTRAN96";#N/A,#N/A,FALSE,"NAA9697";#N/A,#N/A,FALSE,"ECWEBB";#N/A,#N/A,FALSE,"MFT96";#N/A,#N/A,FALSE,"CTrecon"}</definedName>
    <definedName name="asdas_1_1_3_2" hidden="1">{#N/A,#N/A,FALSE,"TMCOMP96";#N/A,#N/A,FALSE,"MAT96";#N/A,#N/A,FALSE,"FANDA96";#N/A,#N/A,FALSE,"INTRAN96";#N/A,#N/A,FALSE,"NAA9697";#N/A,#N/A,FALSE,"ECWEBB";#N/A,#N/A,FALSE,"MFT96";#N/A,#N/A,FALSE,"CTrecon"}</definedName>
    <definedName name="asdas_1_1_3_3" hidden="1">{#N/A,#N/A,FALSE,"TMCOMP96";#N/A,#N/A,FALSE,"MAT96";#N/A,#N/A,FALSE,"FANDA96";#N/A,#N/A,FALSE,"INTRAN96";#N/A,#N/A,FALSE,"NAA9697";#N/A,#N/A,FALSE,"ECWEBB";#N/A,#N/A,FALSE,"MFT96";#N/A,#N/A,FALSE,"CTrecon"}</definedName>
    <definedName name="asdas_1_1_3_4" hidden="1">{#N/A,#N/A,FALSE,"TMCOMP96";#N/A,#N/A,FALSE,"MAT96";#N/A,#N/A,FALSE,"FANDA96";#N/A,#N/A,FALSE,"INTRAN96";#N/A,#N/A,FALSE,"NAA9697";#N/A,#N/A,FALSE,"ECWEBB";#N/A,#N/A,FALSE,"MFT96";#N/A,#N/A,FALSE,"CTrecon"}</definedName>
    <definedName name="asdas_1_1_3_5" hidden="1">{#N/A,#N/A,FALSE,"TMCOMP96";#N/A,#N/A,FALSE,"MAT96";#N/A,#N/A,FALSE,"FANDA96";#N/A,#N/A,FALSE,"INTRAN96";#N/A,#N/A,FALSE,"NAA9697";#N/A,#N/A,FALSE,"ECWEBB";#N/A,#N/A,FALSE,"MFT96";#N/A,#N/A,FALSE,"CTrecon"}</definedName>
    <definedName name="asdas_1_1_4" hidden="1">{#N/A,#N/A,FALSE,"TMCOMP96";#N/A,#N/A,FALSE,"MAT96";#N/A,#N/A,FALSE,"FANDA96";#N/A,#N/A,FALSE,"INTRAN96";#N/A,#N/A,FALSE,"NAA9697";#N/A,#N/A,FALSE,"ECWEBB";#N/A,#N/A,FALSE,"MFT96";#N/A,#N/A,FALSE,"CTrecon"}</definedName>
    <definedName name="asdas_1_1_4_1" hidden="1">{#N/A,#N/A,FALSE,"TMCOMP96";#N/A,#N/A,FALSE,"MAT96";#N/A,#N/A,FALSE,"FANDA96";#N/A,#N/A,FALSE,"INTRAN96";#N/A,#N/A,FALSE,"NAA9697";#N/A,#N/A,FALSE,"ECWEBB";#N/A,#N/A,FALSE,"MFT96";#N/A,#N/A,FALSE,"CTrecon"}</definedName>
    <definedName name="asdas_1_1_4_2" hidden="1">{#N/A,#N/A,FALSE,"TMCOMP96";#N/A,#N/A,FALSE,"MAT96";#N/A,#N/A,FALSE,"FANDA96";#N/A,#N/A,FALSE,"INTRAN96";#N/A,#N/A,FALSE,"NAA9697";#N/A,#N/A,FALSE,"ECWEBB";#N/A,#N/A,FALSE,"MFT96";#N/A,#N/A,FALSE,"CTrecon"}</definedName>
    <definedName name="asdas_1_1_4_3" hidden="1">{#N/A,#N/A,FALSE,"TMCOMP96";#N/A,#N/A,FALSE,"MAT96";#N/A,#N/A,FALSE,"FANDA96";#N/A,#N/A,FALSE,"INTRAN96";#N/A,#N/A,FALSE,"NAA9697";#N/A,#N/A,FALSE,"ECWEBB";#N/A,#N/A,FALSE,"MFT96";#N/A,#N/A,FALSE,"CTrecon"}</definedName>
    <definedName name="asdas_1_1_4_4" hidden="1">{#N/A,#N/A,FALSE,"TMCOMP96";#N/A,#N/A,FALSE,"MAT96";#N/A,#N/A,FALSE,"FANDA96";#N/A,#N/A,FALSE,"INTRAN96";#N/A,#N/A,FALSE,"NAA9697";#N/A,#N/A,FALSE,"ECWEBB";#N/A,#N/A,FALSE,"MFT96";#N/A,#N/A,FALSE,"CTrecon"}</definedName>
    <definedName name="asdas_1_1_4_5" hidden="1">{#N/A,#N/A,FALSE,"TMCOMP96";#N/A,#N/A,FALSE,"MAT96";#N/A,#N/A,FALSE,"FANDA96";#N/A,#N/A,FALSE,"INTRAN96";#N/A,#N/A,FALSE,"NAA9697";#N/A,#N/A,FALSE,"ECWEBB";#N/A,#N/A,FALSE,"MFT96";#N/A,#N/A,FALSE,"CTrecon"}</definedName>
    <definedName name="asdas_1_1_5" hidden="1">{#N/A,#N/A,FALSE,"TMCOMP96";#N/A,#N/A,FALSE,"MAT96";#N/A,#N/A,FALSE,"FANDA96";#N/A,#N/A,FALSE,"INTRAN96";#N/A,#N/A,FALSE,"NAA9697";#N/A,#N/A,FALSE,"ECWEBB";#N/A,#N/A,FALSE,"MFT96";#N/A,#N/A,FALSE,"CTrecon"}</definedName>
    <definedName name="asdas_1_1_5_1" hidden="1">{#N/A,#N/A,FALSE,"TMCOMP96";#N/A,#N/A,FALSE,"MAT96";#N/A,#N/A,FALSE,"FANDA96";#N/A,#N/A,FALSE,"INTRAN96";#N/A,#N/A,FALSE,"NAA9697";#N/A,#N/A,FALSE,"ECWEBB";#N/A,#N/A,FALSE,"MFT96";#N/A,#N/A,FALSE,"CTrecon"}</definedName>
    <definedName name="asdas_1_1_5_2" hidden="1">{#N/A,#N/A,FALSE,"TMCOMP96";#N/A,#N/A,FALSE,"MAT96";#N/A,#N/A,FALSE,"FANDA96";#N/A,#N/A,FALSE,"INTRAN96";#N/A,#N/A,FALSE,"NAA9697";#N/A,#N/A,FALSE,"ECWEBB";#N/A,#N/A,FALSE,"MFT96";#N/A,#N/A,FALSE,"CTrecon"}</definedName>
    <definedName name="asdas_1_1_5_3" hidden="1">{#N/A,#N/A,FALSE,"TMCOMP96";#N/A,#N/A,FALSE,"MAT96";#N/A,#N/A,FALSE,"FANDA96";#N/A,#N/A,FALSE,"INTRAN96";#N/A,#N/A,FALSE,"NAA9697";#N/A,#N/A,FALSE,"ECWEBB";#N/A,#N/A,FALSE,"MFT96";#N/A,#N/A,FALSE,"CTrecon"}</definedName>
    <definedName name="asdas_1_1_5_4" hidden="1">{#N/A,#N/A,FALSE,"TMCOMP96";#N/A,#N/A,FALSE,"MAT96";#N/A,#N/A,FALSE,"FANDA96";#N/A,#N/A,FALSE,"INTRAN96";#N/A,#N/A,FALSE,"NAA9697";#N/A,#N/A,FALSE,"ECWEBB";#N/A,#N/A,FALSE,"MFT96";#N/A,#N/A,FALSE,"CTrecon"}</definedName>
    <definedName name="asdas_1_1_5_5" hidden="1">{#N/A,#N/A,FALSE,"TMCOMP96";#N/A,#N/A,FALSE,"MAT96";#N/A,#N/A,FALSE,"FANDA96";#N/A,#N/A,FALSE,"INTRAN96";#N/A,#N/A,FALSE,"NAA9697";#N/A,#N/A,FALSE,"ECWEBB";#N/A,#N/A,FALSE,"MFT96";#N/A,#N/A,FALSE,"CTrecon"}</definedName>
    <definedName name="asdas_1_2" hidden="1">{#N/A,#N/A,FALSE,"TMCOMP96";#N/A,#N/A,FALSE,"MAT96";#N/A,#N/A,FALSE,"FANDA96";#N/A,#N/A,FALSE,"INTRAN96";#N/A,#N/A,FALSE,"NAA9697";#N/A,#N/A,FALSE,"ECWEBB";#N/A,#N/A,FALSE,"MFT96";#N/A,#N/A,FALSE,"CTrecon"}</definedName>
    <definedName name="asdas_1_2_1" hidden="1">{#N/A,#N/A,FALSE,"TMCOMP96";#N/A,#N/A,FALSE,"MAT96";#N/A,#N/A,FALSE,"FANDA96";#N/A,#N/A,FALSE,"INTRAN96";#N/A,#N/A,FALSE,"NAA9697";#N/A,#N/A,FALSE,"ECWEBB";#N/A,#N/A,FALSE,"MFT96";#N/A,#N/A,FALSE,"CTrecon"}</definedName>
    <definedName name="asdas_1_2_1_1" hidden="1">{#N/A,#N/A,FALSE,"TMCOMP96";#N/A,#N/A,FALSE,"MAT96";#N/A,#N/A,FALSE,"FANDA96";#N/A,#N/A,FALSE,"INTRAN96";#N/A,#N/A,FALSE,"NAA9697";#N/A,#N/A,FALSE,"ECWEBB";#N/A,#N/A,FALSE,"MFT96";#N/A,#N/A,FALSE,"CTrecon"}</definedName>
    <definedName name="asdas_1_2_1_1_1" hidden="1">{#N/A,#N/A,FALSE,"TMCOMP96";#N/A,#N/A,FALSE,"MAT96";#N/A,#N/A,FALSE,"FANDA96";#N/A,#N/A,FALSE,"INTRAN96";#N/A,#N/A,FALSE,"NAA9697";#N/A,#N/A,FALSE,"ECWEBB";#N/A,#N/A,FALSE,"MFT96";#N/A,#N/A,FALSE,"CTrecon"}</definedName>
    <definedName name="asdas_1_2_1_1_1_1" hidden="1">{#N/A,#N/A,FALSE,"TMCOMP96";#N/A,#N/A,FALSE,"MAT96";#N/A,#N/A,FALSE,"FANDA96";#N/A,#N/A,FALSE,"INTRAN96";#N/A,#N/A,FALSE,"NAA9697";#N/A,#N/A,FALSE,"ECWEBB";#N/A,#N/A,FALSE,"MFT96";#N/A,#N/A,FALSE,"CTrecon"}</definedName>
    <definedName name="asdas_1_2_1_1_1_1_1" hidden="1">{#N/A,#N/A,FALSE,"TMCOMP96";#N/A,#N/A,FALSE,"MAT96";#N/A,#N/A,FALSE,"FANDA96";#N/A,#N/A,FALSE,"INTRAN96";#N/A,#N/A,FALSE,"NAA9697";#N/A,#N/A,FALSE,"ECWEBB";#N/A,#N/A,FALSE,"MFT96";#N/A,#N/A,FALSE,"CTrecon"}</definedName>
    <definedName name="asdas_1_2_1_1_1_2" hidden="1">{#N/A,#N/A,FALSE,"TMCOMP96";#N/A,#N/A,FALSE,"MAT96";#N/A,#N/A,FALSE,"FANDA96";#N/A,#N/A,FALSE,"INTRAN96";#N/A,#N/A,FALSE,"NAA9697";#N/A,#N/A,FALSE,"ECWEBB";#N/A,#N/A,FALSE,"MFT96";#N/A,#N/A,FALSE,"CTrecon"}</definedName>
    <definedName name="asdas_1_2_1_1_1_3" hidden="1">{#N/A,#N/A,FALSE,"TMCOMP96";#N/A,#N/A,FALSE,"MAT96";#N/A,#N/A,FALSE,"FANDA96";#N/A,#N/A,FALSE,"INTRAN96";#N/A,#N/A,FALSE,"NAA9697";#N/A,#N/A,FALSE,"ECWEBB";#N/A,#N/A,FALSE,"MFT96";#N/A,#N/A,FALSE,"CTrecon"}</definedName>
    <definedName name="asdas_1_2_1_1_1_4" hidden="1">{#N/A,#N/A,FALSE,"TMCOMP96";#N/A,#N/A,FALSE,"MAT96";#N/A,#N/A,FALSE,"FANDA96";#N/A,#N/A,FALSE,"INTRAN96";#N/A,#N/A,FALSE,"NAA9697";#N/A,#N/A,FALSE,"ECWEBB";#N/A,#N/A,FALSE,"MFT96";#N/A,#N/A,FALSE,"CTrecon"}</definedName>
    <definedName name="asdas_1_2_1_1_1_5" hidden="1">{#N/A,#N/A,FALSE,"TMCOMP96";#N/A,#N/A,FALSE,"MAT96";#N/A,#N/A,FALSE,"FANDA96";#N/A,#N/A,FALSE,"INTRAN96";#N/A,#N/A,FALSE,"NAA9697";#N/A,#N/A,FALSE,"ECWEBB";#N/A,#N/A,FALSE,"MFT96";#N/A,#N/A,FALSE,"CTrecon"}</definedName>
    <definedName name="asdas_1_2_1_1_2" hidden="1">{#N/A,#N/A,FALSE,"TMCOMP96";#N/A,#N/A,FALSE,"MAT96";#N/A,#N/A,FALSE,"FANDA96";#N/A,#N/A,FALSE,"INTRAN96";#N/A,#N/A,FALSE,"NAA9697";#N/A,#N/A,FALSE,"ECWEBB";#N/A,#N/A,FALSE,"MFT96";#N/A,#N/A,FALSE,"CTrecon"}</definedName>
    <definedName name="asdas_1_2_1_1_2_1" hidden="1">{#N/A,#N/A,FALSE,"TMCOMP96";#N/A,#N/A,FALSE,"MAT96";#N/A,#N/A,FALSE,"FANDA96";#N/A,#N/A,FALSE,"INTRAN96";#N/A,#N/A,FALSE,"NAA9697";#N/A,#N/A,FALSE,"ECWEBB";#N/A,#N/A,FALSE,"MFT96";#N/A,#N/A,FALSE,"CTrecon"}</definedName>
    <definedName name="asdas_1_2_1_1_2_2" hidden="1">{#N/A,#N/A,FALSE,"TMCOMP96";#N/A,#N/A,FALSE,"MAT96";#N/A,#N/A,FALSE,"FANDA96";#N/A,#N/A,FALSE,"INTRAN96";#N/A,#N/A,FALSE,"NAA9697";#N/A,#N/A,FALSE,"ECWEBB";#N/A,#N/A,FALSE,"MFT96";#N/A,#N/A,FALSE,"CTrecon"}</definedName>
    <definedName name="asdas_1_2_1_1_2_3" hidden="1">{#N/A,#N/A,FALSE,"TMCOMP96";#N/A,#N/A,FALSE,"MAT96";#N/A,#N/A,FALSE,"FANDA96";#N/A,#N/A,FALSE,"INTRAN96";#N/A,#N/A,FALSE,"NAA9697";#N/A,#N/A,FALSE,"ECWEBB";#N/A,#N/A,FALSE,"MFT96";#N/A,#N/A,FALSE,"CTrecon"}</definedName>
    <definedName name="asdas_1_2_1_1_2_4" hidden="1">{#N/A,#N/A,FALSE,"TMCOMP96";#N/A,#N/A,FALSE,"MAT96";#N/A,#N/A,FALSE,"FANDA96";#N/A,#N/A,FALSE,"INTRAN96";#N/A,#N/A,FALSE,"NAA9697";#N/A,#N/A,FALSE,"ECWEBB";#N/A,#N/A,FALSE,"MFT96";#N/A,#N/A,FALSE,"CTrecon"}</definedName>
    <definedName name="asdas_1_2_1_1_2_5" hidden="1">{#N/A,#N/A,FALSE,"TMCOMP96";#N/A,#N/A,FALSE,"MAT96";#N/A,#N/A,FALSE,"FANDA96";#N/A,#N/A,FALSE,"INTRAN96";#N/A,#N/A,FALSE,"NAA9697";#N/A,#N/A,FALSE,"ECWEBB";#N/A,#N/A,FALSE,"MFT96";#N/A,#N/A,FALSE,"CTrecon"}</definedName>
    <definedName name="asdas_1_2_1_1_3" hidden="1">{#N/A,#N/A,FALSE,"TMCOMP96";#N/A,#N/A,FALSE,"MAT96";#N/A,#N/A,FALSE,"FANDA96";#N/A,#N/A,FALSE,"INTRAN96";#N/A,#N/A,FALSE,"NAA9697";#N/A,#N/A,FALSE,"ECWEBB";#N/A,#N/A,FALSE,"MFT96";#N/A,#N/A,FALSE,"CTrecon"}</definedName>
    <definedName name="asdas_1_2_1_1_4" hidden="1">{#N/A,#N/A,FALSE,"TMCOMP96";#N/A,#N/A,FALSE,"MAT96";#N/A,#N/A,FALSE,"FANDA96";#N/A,#N/A,FALSE,"INTRAN96";#N/A,#N/A,FALSE,"NAA9697";#N/A,#N/A,FALSE,"ECWEBB";#N/A,#N/A,FALSE,"MFT96";#N/A,#N/A,FALSE,"CTrecon"}</definedName>
    <definedName name="asdas_1_2_1_1_5" hidden="1">{#N/A,#N/A,FALSE,"TMCOMP96";#N/A,#N/A,FALSE,"MAT96";#N/A,#N/A,FALSE,"FANDA96";#N/A,#N/A,FALSE,"INTRAN96";#N/A,#N/A,FALSE,"NAA9697";#N/A,#N/A,FALSE,"ECWEBB";#N/A,#N/A,FALSE,"MFT96";#N/A,#N/A,FALSE,"CTrecon"}</definedName>
    <definedName name="asdas_1_2_1_2" hidden="1">{#N/A,#N/A,FALSE,"TMCOMP96";#N/A,#N/A,FALSE,"MAT96";#N/A,#N/A,FALSE,"FANDA96";#N/A,#N/A,FALSE,"INTRAN96";#N/A,#N/A,FALSE,"NAA9697";#N/A,#N/A,FALSE,"ECWEBB";#N/A,#N/A,FALSE,"MFT96";#N/A,#N/A,FALSE,"CTrecon"}</definedName>
    <definedName name="asdas_1_2_1_2_1" hidden="1">{#N/A,#N/A,FALSE,"TMCOMP96";#N/A,#N/A,FALSE,"MAT96";#N/A,#N/A,FALSE,"FANDA96";#N/A,#N/A,FALSE,"INTRAN96";#N/A,#N/A,FALSE,"NAA9697";#N/A,#N/A,FALSE,"ECWEBB";#N/A,#N/A,FALSE,"MFT96";#N/A,#N/A,FALSE,"CTrecon"}</definedName>
    <definedName name="asdas_1_2_1_2_2" hidden="1">{#N/A,#N/A,FALSE,"TMCOMP96";#N/A,#N/A,FALSE,"MAT96";#N/A,#N/A,FALSE,"FANDA96";#N/A,#N/A,FALSE,"INTRAN96";#N/A,#N/A,FALSE,"NAA9697";#N/A,#N/A,FALSE,"ECWEBB";#N/A,#N/A,FALSE,"MFT96";#N/A,#N/A,FALSE,"CTrecon"}</definedName>
    <definedName name="asdas_1_2_1_2_3" hidden="1">{#N/A,#N/A,FALSE,"TMCOMP96";#N/A,#N/A,FALSE,"MAT96";#N/A,#N/A,FALSE,"FANDA96";#N/A,#N/A,FALSE,"INTRAN96";#N/A,#N/A,FALSE,"NAA9697";#N/A,#N/A,FALSE,"ECWEBB";#N/A,#N/A,FALSE,"MFT96";#N/A,#N/A,FALSE,"CTrecon"}</definedName>
    <definedName name="asdas_1_2_1_2_4" hidden="1">{#N/A,#N/A,FALSE,"TMCOMP96";#N/A,#N/A,FALSE,"MAT96";#N/A,#N/A,FALSE,"FANDA96";#N/A,#N/A,FALSE,"INTRAN96";#N/A,#N/A,FALSE,"NAA9697";#N/A,#N/A,FALSE,"ECWEBB";#N/A,#N/A,FALSE,"MFT96";#N/A,#N/A,FALSE,"CTrecon"}</definedName>
    <definedName name="asdas_1_2_1_2_5" hidden="1">{#N/A,#N/A,FALSE,"TMCOMP96";#N/A,#N/A,FALSE,"MAT96";#N/A,#N/A,FALSE,"FANDA96";#N/A,#N/A,FALSE,"INTRAN96";#N/A,#N/A,FALSE,"NAA9697";#N/A,#N/A,FALSE,"ECWEBB";#N/A,#N/A,FALSE,"MFT96";#N/A,#N/A,FALSE,"CTrecon"}</definedName>
    <definedName name="asdas_1_2_1_3" hidden="1">{#N/A,#N/A,FALSE,"TMCOMP96";#N/A,#N/A,FALSE,"MAT96";#N/A,#N/A,FALSE,"FANDA96";#N/A,#N/A,FALSE,"INTRAN96";#N/A,#N/A,FALSE,"NAA9697";#N/A,#N/A,FALSE,"ECWEBB";#N/A,#N/A,FALSE,"MFT96";#N/A,#N/A,FALSE,"CTrecon"}</definedName>
    <definedName name="asdas_1_2_1_3_1" hidden="1">{#N/A,#N/A,FALSE,"TMCOMP96";#N/A,#N/A,FALSE,"MAT96";#N/A,#N/A,FALSE,"FANDA96";#N/A,#N/A,FALSE,"INTRAN96";#N/A,#N/A,FALSE,"NAA9697";#N/A,#N/A,FALSE,"ECWEBB";#N/A,#N/A,FALSE,"MFT96";#N/A,#N/A,FALSE,"CTrecon"}</definedName>
    <definedName name="asdas_1_2_1_3_2" hidden="1">{#N/A,#N/A,FALSE,"TMCOMP96";#N/A,#N/A,FALSE,"MAT96";#N/A,#N/A,FALSE,"FANDA96";#N/A,#N/A,FALSE,"INTRAN96";#N/A,#N/A,FALSE,"NAA9697";#N/A,#N/A,FALSE,"ECWEBB";#N/A,#N/A,FALSE,"MFT96";#N/A,#N/A,FALSE,"CTrecon"}</definedName>
    <definedName name="asdas_1_2_1_3_3" hidden="1">{#N/A,#N/A,FALSE,"TMCOMP96";#N/A,#N/A,FALSE,"MAT96";#N/A,#N/A,FALSE,"FANDA96";#N/A,#N/A,FALSE,"INTRAN96";#N/A,#N/A,FALSE,"NAA9697";#N/A,#N/A,FALSE,"ECWEBB";#N/A,#N/A,FALSE,"MFT96";#N/A,#N/A,FALSE,"CTrecon"}</definedName>
    <definedName name="asdas_1_2_1_3_4" hidden="1">{#N/A,#N/A,FALSE,"TMCOMP96";#N/A,#N/A,FALSE,"MAT96";#N/A,#N/A,FALSE,"FANDA96";#N/A,#N/A,FALSE,"INTRAN96";#N/A,#N/A,FALSE,"NAA9697";#N/A,#N/A,FALSE,"ECWEBB";#N/A,#N/A,FALSE,"MFT96";#N/A,#N/A,FALSE,"CTrecon"}</definedName>
    <definedName name="asdas_1_2_1_3_5" hidden="1">{#N/A,#N/A,FALSE,"TMCOMP96";#N/A,#N/A,FALSE,"MAT96";#N/A,#N/A,FALSE,"FANDA96";#N/A,#N/A,FALSE,"INTRAN96";#N/A,#N/A,FALSE,"NAA9697";#N/A,#N/A,FALSE,"ECWEBB";#N/A,#N/A,FALSE,"MFT96";#N/A,#N/A,FALSE,"CTrecon"}</definedName>
    <definedName name="asdas_1_2_1_4" hidden="1">{#N/A,#N/A,FALSE,"TMCOMP96";#N/A,#N/A,FALSE,"MAT96";#N/A,#N/A,FALSE,"FANDA96";#N/A,#N/A,FALSE,"INTRAN96";#N/A,#N/A,FALSE,"NAA9697";#N/A,#N/A,FALSE,"ECWEBB";#N/A,#N/A,FALSE,"MFT96";#N/A,#N/A,FALSE,"CTrecon"}</definedName>
    <definedName name="asdas_1_2_1_4_1" hidden="1">{#N/A,#N/A,FALSE,"TMCOMP96";#N/A,#N/A,FALSE,"MAT96";#N/A,#N/A,FALSE,"FANDA96";#N/A,#N/A,FALSE,"INTRAN96";#N/A,#N/A,FALSE,"NAA9697";#N/A,#N/A,FALSE,"ECWEBB";#N/A,#N/A,FALSE,"MFT96";#N/A,#N/A,FALSE,"CTrecon"}</definedName>
    <definedName name="asdas_1_2_1_4_2" hidden="1">{#N/A,#N/A,FALSE,"TMCOMP96";#N/A,#N/A,FALSE,"MAT96";#N/A,#N/A,FALSE,"FANDA96";#N/A,#N/A,FALSE,"INTRAN96";#N/A,#N/A,FALSE,"NAA9697";#N/A,#N/A,FALSE,"ECWEBB";#N/A,#N/A,FALSE,"MFT96";#N/A,#N/A,FALSE,"CTrecon"}</definedName>
    <definedName name="asdas_1_2_1_4_3" hidden="1">{#N/A,#N/A,FALSE,"TMCOMP96";#N/A,#N/A,FALSE,"MAT96";#N/A,#N/A,FALSE,"FANDA96";#N/A,#N/A,FALSE,"INTRAN96";#N/A,#N/A,FALSE,"NAA9697";#N/A,#N/A,FALSE,"ECWEBB";#N/A,#N/A,FALSE,"MFT96";#N/A,#N/A,FALSE,"CTrecon"}</definedName>
    <definedName name="asdas_1_2_1_4_4" hidden="1">{#N/A,#N/A,FALSE,"TMCOMP96";#N/A,#N/A,FALSE,"MAT96";#N/A,#N/A,FALSE,"FANDA96";#N/A,#N/A,FALSE,"INTRAN96";#N/A,#N/A,FALSE,"NAA9697";#N/A,#N/A,FALSE,"ECWEBB";#N/A,#N/A,FALSE,"MFT96";#N/A,#N/A,FALSE,"CTrecon"}</definedName>
    <definedName name="asdas_1_2_1_4_5" hidden="1">{#N/A,#N/A,FALSE,"TMCOMP96";#N/A,#N/A,FALSE,"MAT96";#N/A,#N/A,FALSE,"FANDA96";#N/A,#N/A,FALSE,"INTRAN96";#N/A,#N/A,FALSE,"NAA9697";#N/A,#N/A,FALSE,"ECWEBB";#N/A,#N/A,FALSE,"MFT96";#N/A,#N/A,FALSE,"CTrecon"}</definedName>
    <definedName name="asdas_1_2_1_5" hidden="1">{#N/A,#N/A,FALSE,"TMCOMP96";#N/A,#N/A,FALSE,"MAT96";#N/A,#N/A,FALSE,"FANDA96";#N/A,#N/A,FALSE,"INTRAN96";#N/A,#N/A,FALSE,"NAA9697";#N/A,#N/A,FALSE,"ECWEBB";#N/A,#N/A,FALSE,"MFT96";#N/A,#N/A,FALSE,"CTrecon"}</definedName>
    <definedName name="asdas_1_2_1_5_1" hidden="1">{#N/A,#N/A,FALSE,"TMCOMP96";#N/A,#N/A,FALSE,"MAT96";#N/A,#N/A,FALSE,"FANDA96";#N/A,#N/A,FALSE,"INTRAN96";#N/A,#N/A,FALSE,"NAA9697";#N/A,#N/A,FALSE,"ECWEBB";#N/A,#N/A,FALSE,"MFT96";#N/A,#N/A,FALSE,"CTrecon"}</definedName>
    <definedName name="asdas_1_2_1_5_2" hidden="1">{#N/A,#N/A,FALSE,"TMCOMP96";#N/A,#N/A,FALSE,"MAT96";#N/A,#N/A,FALSE,"FANDA96";#N/A,#N/A,FALSE,"INTRAN96";#N/A,#N/A,FALSE,"NAA9697";#N/A,#N/A,FALSE,"ECWEBB";#N/A,#N/A,FALSE,"MFT96";#N/A,#N/A,FALSE,"CTrecon"}</definedName>
    <definedName name="asdas_1_2_1_5_3" hidden="1">{#N/A,#N/A,FALSE,"TMCOMP96";#N/A,#N/A,FALSE,"MAT96";#N/A,#N/A,FALSE,"FANDA96";#N/A,#N/A,FALSE,"INTRAN96";#N/A,#N/A,FALSE,"NAA9697";#N/A,#N/A,FALSE,"ECWEBB";#N/A,#N/A,FALSE,"MFT96";#N/A,#N/A,FALSE,"CTrecon"}</definedName>
    <definedName name="asdas_1_2_1_5_4" hidden="1">{#N/A,#N/A,FALSE,"TMCOMP96";#N/A,#N/A,FALSE,"MAT96";#N/A,#N/A,FALSE,"FANDA96";#N/A,#N/A,FALSE,"INTRAN96";#N/A,#N/A,FALSE,"NAA9697";#N/A,#N/A,FALSE,"ECWEBB";#N/A,#N/A,FALSE,"MFT96";#N/A,#N/A,FALSE,"CTrecon"}</definedName>
    <definedName name="asdas_1_2_1_5_5" hidden="1">{#N/A,#N/A,FALSE,"TMCOMP96";#N/A,#N/A,FALSE,"MAT96";#N/A,#N/A,FALSE,"FANDA96";#N/A,#N/A,FALSE,"INTRAN96";#N/A,#N/A,FALSE,"NAA9697";#N/A,#N/A,FALSE,"ECWEBB";#N/A,#N/A,FALSE,"MFT96";#N/A,#N/A,FALSE,"CTrecon"}</definedName>
    <definedName name="asdas_1_2_2" hidden="1">{#N/A,#N/A,FALSE,"TMCOMP96";#N/A,#N/A,FALSE,"MAT96";#N/A,#N/A,FALSE,"FANDA96";#N/A,#N/A,FALSE,"INTRAN96";#N/A,#N/A,FALSE,"NAA9697";#N/A,#N/A,FALSE,"ECWEBB";#N/A,#N/A,FALSE,"MFT96";#N/A,#N/A,FALSE,"CTrecon"}</definedName>
    <definedName name="asdas_1_2_2_1" hidden="1">{#N/A,#N/A,FALSE,"TMCOMP96";#N/A,#N/A,FALSE,"MAT96";#N/A,#N/A,FALSE,"FANDA96";#N/A,#N/A,FALSE,"INTRAN96";#N/A,#N/A,FALSE,"NAA9697";#N/A,#N/A,FALSE,"ECWEBB";#N/A,#N/A,FALSE,"MFT96";#N/A,#N/A,FALSE,"CTrecon"}</definedName>
    <definedName name="asdas_1_2_2_2" hidden="1">{#N/A,#N/A,FALSE,"TMCOMP96";#N/A,#N/A,FALSE,"MAT96";#N/A,#N/A,FALSE,"FANDA96";#N/A,#N/A,FALSE,"INTRAN96";#N/A,#N/A,FALSE,"NAA9697";#N/A,#N/A,FALSE,"ECWEBB";#N/A,#N/A,FALSE,"MFT96";#N/A,#N/A,FALSE,"CTrecon"}</definedName>
    <definedName name="asdas_1_2_2_3" hidden="1">{#N/A,#N/A,FALSE,"TMCOMP96";#N/A,#N/A,FALSE,"MAT96";#N/A,#N/A,FALSE,"FANDA96";#N/A,#N/A,FALSE,"INTRAN96";#N/A,#N/A,FALSE,"NAA9697";#N/A,#N/A,FALSE,"ECWEBB";#N/A,#N/A,FALSE,"MFT96";#N/A,#N/A,FALSE,"CTrecon"}</definedName>
    <definedName name="asdas_1_2_2_4" hidden="1">{#N/A,#N/A,FALSE,"TMCOMP96";#N/A,#N/A,FALSE,"MAT96";#N/A,#N/A,FALSE,"FANDA96";#N/A,#N/A,FALSE,"INTRAN96";#N/A,#N/A,FALSE,"NAA9697";#N/A,#N/A,FALSE,"ECWEBB";#N/A,#N/A,FALSE,"MFT96";#N/A,#N/A,FALSE,"CTrecon"}</definedName>
    <definedName name="asdas_1_2_2_5" hidden="1">{#N/A,#N/A,FALSE,"TMCOMP96";#N/A,#N/A,FALSE,"MAT96";#N/A,#N/A,FALSE,"FANDA96";#N/A,#N/A,FALSE,"INTRAN96";#N/A,#N/A,FALSE,"NAA9697";#N/A,#N/A,FALSE,"ECWEBB";#N/A,#N/A,FALSE,"MFT96";#N/A,#N/A,FALSE,"CTrecon"}</definedName>
    <definedName name="asdas_1_2_3" hidden="1">{#N/A,#N/A,FALSE,"TMCOMP96";#N/A,#N/A,FALSE,"MAT96";#N/A,#N/A,FALSE,"FANDA96";#N/A,#N/A,FALSE,"INTRAN96";#N/A,#N/A,FALSE,"NAA9697";#N/A,#N/A,FALSE,"ECWEBB";#N/A,#N/A,FALSE,"MFT96";#N/A,#N/A,FALSE,"CTrecon"}</definedName>
    <definedName name="asdas_1_2_3_1" hidden="1">{#N/A,#N/A,FALSE,"TMCOMP96";#N/A,#N/A,FALSE,"MAT96";#N/A,#N/A,FALSE,"FANDA96";#N/A,#N/A,FALSE,"INTRAN96";#N/A,#N/A,FALSE,"NAA9697";#N/A,#N/A,FALSE,"ECWEBB";#N/A,#N/A,FALSE,"MFT96";#N/A,#N/A,FALSE,"CTrecon"}</definedName>
    <definedName name="asdas_1_2_3_2" hidden="1">{#N/A,#N/A,FALSE,"TMCOMP96";#N/A,#N/A,FALSE,"MAT96";#N/A,#N/A,FALSE,"FANDA96";#N/A,#N/A,FALSE,"INTRAN96";#N/A,#N/A,FALSE,"NAA9697";#N/A,#N/A,FALSE,"ECWEBB";#N/A,#N/A,FALSE,"MFT96";#N/A,#N/A,FALSE,"CTrecon"}</definedName>
    <definedName name="asdas_1_2_3_3" hidden="1">{#N/A,#N/A,FALSE,"TMCOMP96";#N/A,#N/A,FALSE,"MAT96";#N/A,#N/A,FALSE,"FANDA96";#N/A,#N/A,FALSE,"INTRAN96";#N/A,#N/A,FALSE,"NAA9697";#N/A,#N/A,FALSE,"ECWEBB";#N/A,#N/A,FALSE,"MFT96";#N/A,#N/A,FALSE,"CTrecon"}</definedName>
    <definedName name="asdas_1_2_3_4" hidden="1">{#N/A,#N/A,FALSE,"TMCOMP96";#N/A,#N/A,FALSE,"MAT96";#N/A,#N/A,FALSE,"FANDA96";#N/A,#N/A,FALSE,"INTRAN96";#N/A,#N/A,FALSE,"NAA9697";#N/A,#N/A,FALSE,"ECWEBB";#N/A,#N/A,FALSE,"MFT96";#N/A,#N/A,FALSE,"CTrecon"}</definedName>
    <definedName name="asdas_1_2_3_5" hidden="1">{#N/A,#N/A,FALSE,"TMCOMP96";#N/A,#N/A,FALSE,"MAT96";#N/A,#N/A,FALSE,"FANDA96";#N/A,#N/A,FALSE,"INTRAN96";#N/A,#N/A,FALSE,"NAA9697";#N/A,#N/A,FALSE,"ECWEBB";#N/A,#N/A,FALSE,"MFT96";#N/A,#N/A,FALSE,"CTrecon"}</definedName>
    <definedName name="asdas_1_2_4" hidden="1">{#N/A,#N/A,FALSE,"TMCOMP96";#N/A,#N/A,FALSE,"MAT96";#N/A,#N/A,FALSE,"FANDA96";#N/A,#N/A,FALSE,"INTRAN96";#N/A,#N/A,FALSE,"NAA9697";#N/A,#N/A,FALSE,"ECWEBB";#N/A,#N/A,FALSE,"MFT96";#N/A,#N/A,FALSE,"CTrecon"}</definedName>
    <definedName name="asdas_1_2_4_1" hidden="1">{#N/A,#N/A,FALSE,"TMCOMP96";#N/A,#N/A,FALSE,"MAT96";#N/A,#N/A,FALSE,"FANDA96";#N/A,#N/A,FALSE,"INTRAN96";#N/A,#N/A,FALSE,"NAA9697";#N/A,#N/A,FALSE,"ECWEBB";#N/A,#N/A,FALSE,"MFT96";#N/A,#N/A,FALSE,"CTrecon"}</definedName>
    <definedName name="asdas_1_2_4_2" hidden="1">{#N/A,#N/A,FALSE,"TMCOMP96";#N/A,#N/A,FALSE,"MAT96";#N/A,#N/A,FALSE,"FANDA96";#N/A,#N/A,FALSE,"INTRAN96";#N/A,#N/A,FALSE,"NAA9697";#N/A,#N/A,FALSE,"ECWEBB";#N/A,#N/A,FALSE,"MFT96";#N/A,#N/A,FALSE,"CTrecon"}</definedName>
    <definedName name="asdas_1_2_4_3" hidden="1">{#N/A,#N/A,FALSE,"TMCOMP96";#N/A,#N/A,FALSE,"MAT96";#N/A,#N/A,FALSE,"FANDA96";#N/A,#N/A,FALSE,"INTRAN96";#N/A,#N/A,FALSE,"NAA9697";#N/A,#N/A,FALSE,"ECWEBB";#N/A,#N/A,FALSE,"MFT96";#N/A,#N/A,FALSE,"CTrecon"}</definedName>
    <definedName name="asdas_1_2_4_4" hidden="1">{#N/A,#N/A,FALSE,"TMCOMP96";#N/A,#N/A,FALSE,"MAT96";#N/A,#N/A,FALSE,"FANDA96";#N/A,#N/A,FALSE,"INTRAN96";#N/A,#N/A,FALSE,"NAA9697";#N/A,#N/A,FALSE,"ECWEBB";#N/A,#N/A,FALSE,"MFT96";#N/A,#N/A,FALSE,"CTrecon"}</definedName>
    <definedName name="asdas_1_2_4_5" hidden="1">{#N/A,#N/A,FALSE,"TMCOMP96";#N/A,#N/A,FALSE,"MAT96";#N/A,#N/A,FALSE,"FANDA96";#N/A,#N/A,FALSE,"INTRAN96";#N/A,#N/A,FALSE,"NAA9697";#N/A,#N/A,FALSE,"ECWEBB";#N/A,#N/A,FALSE,"MFT96";#N/A,#N/A,FALSE,"CTrecon"}</definedName>
    <definedName name="asdas_1_2_5" hidden="1">{#N/A,#N/A,FALSE,"TMCOMP96";#N/A,#N/A,FALSE,"MAT96";#N/A,#N/A,FALSE,"FANDA96";#N/A,#N/A,FALSE,"INTRAN96";#N/A,#N/A,FALSE,"NAA9697";#N/A,#N/A,FALSE,"ECWEBB";#N/A,#N/A,FALSE,"MFT96";#N/A,#N/A,FALSE,"CTrecon"}</definedName>
    <definedName name="asdas_1_2_5_1" hidden="1">{#N/A,#N/A,FALSE,"TMCOMP96";#N/A,#N/A,FALSE,"MAT96";#N/A,#N/A,FALSE,"FANDA96";#N/A,#N/A,FALSE,"INTRAN96";#N/A,#N/A,FALSE,"NAA9697";#N/A,#N/A,FALSE,"ECWEBB";#N/A,#N/A,FALSE,"MFT96";#N/A,#N/A,FALSE,"CTrecon"}</definedName>
    <definedName name="asdas_1_2_5_2" hidden="1">{#N/A,#N/A,FALSE,"TMCOMP96";#N/A,#N/A,FALSE,"MAT96";#N/A,#N/A,FALSE,"FANDA96";#N/A,#N/A,FALSE,"INTRAN96";#N/A,#N/A,FALSE,"NAA9697";#N/A,#N/A,FALSE,"ECWEBB";#N/A,#N/A,FALSE,"MFT96";#N/A,#N/A,FALSE,"CTrecon"}</definedName>
    <definedName name="asdas_1_2_5_3" hidden="1">{#N/A,#N/A,FALSE,"TMCOMP96";#N/A,#N/A,FALSE,"MAT96";#N/A,#N/A,FALSE,"FANDA96";#N/A,#N/A,FALSE,"INTRAN96";#N/A,#N/A,FALSE,"NAA9697";#N/A,#N/A,FALSE,"ECWEBB";#N/A,#N/A,FALSE,"MFT96";#N/A,#N/A,FALSE,"CTrecon"}</definedName>
    <definedName name="asdas_1_2_5_4" hidden="1">{#N/A,#N/A,FALSE,"TMCOMP96";#N/A,#N/A,FALSE,"MAT96";#N/A,#N/A,FALSE,"FANDA96";#N/A,#N/A,FALSE,"INTRAN96";#N/A,#N/A,FALSE,"NAA9697";#N/A,#N/A,FALSE,"ECWEBB";#N/A,#N/A,FALSE,"MFT96";#N/A,#N/A,FALSE,"CTrecon"}</definedName>
    <definedName name="asdas_1_2_5_5" hidden="1">{#N/A,#N/A,FALSE,"TMCOMP96";#N/A,#N/A,FALSE,"MAT96";#N/A,#N/A,FALSE,"FANDA96";#N/A,#N/A,FALSE,"INTRAN96";#N/A,#N/A,FALSE,"NAA9697";#N/A,#N/A,FALSE,"ECWEBB";#N/A,#N/A,FALSE,"MFT96";#N/A,#N/A,FALSE,"CTrecon"}</definedName>
    <definedName name="asdas_1_3" hidden="1">{#N/A,#N/A,FALSE,"TMCOMP96";#N/A,#N/A,FALSE,"MAT96";#N/A,#N/A,FALSE,"FANDA96";#N/A,#N/A,FALSE,"INTRAN96";#N/A,#N/A,FALSE,"NAA9697";#N/A,#N/A,FALSE,"ECWEBB";#N/A,#N/A,FALSE,"MFT96";#N/A,#N/A,FALSE,"CTrecon"}</definedName>
    <definedName name="asdas_1_3_1" hidden="1">{#N/A,#N/A,FALSE,"TMCOMP96";#N/A,#N/A,FALSE,"MAT96";#N/A,#N/A,FALSE,"FANDA96";#N/A,#N/A,FALSE,"INTRAN96";#N/A,#N/A,FALSE,"NAA9697";#N/A,#N/A,FALSE,"ECWEBB";#N/A,#N/A,FALSE,"MFT96";#N/A,#N/A,FALSE,"CTrecon"}</definedName>
    <definedName name="asdas_1_3_1_1" hidden="1">{#N/A,#N/A,FALSE,"TMCOMP96";#N/A,#N/A,FALSE,"MAT96";#N/A,#N/A,FALSE,"FANDA96";#N/A,#N/A,FALSE,"INTRAN96";#N/A,#N/A,FALSE,"NAA9697";#N/A,#N/A,FALSE,"ECWEBB";#N/A,#N/A,FALSE,"MFT96";#N/A,#N/A,FALSE,"CTrecon"}</definedName>
    <definedName name="asdas_1_3_1_1_1" hidden="1">{#N/A,#N/A,FALSE,"TMCOMP96";#N/A,#N/A,FALSE,"MAT96";#N/A,#N/A,FALSE,"FANDA96";#N/A,#N/A,FALSE,"INTRAN96";#N/A,#N/A,FALSE,"NAA9697";#N/A,#N/A,FALSE,"ECWEBB";#N/A,#N/A,FALSE,"MFT96";#N/A,#N/A,FALSE,"CTrecon"}</definedName>
    <definedName name="asdas_1_3_1_1_1_1" hidden="1">{#N/A,#N/A,FALSE,"TMCOMP96";#N/A,#N/A,FALSE,"MAT96";#N/A,#N/A,FALSE,"FANDA96";#N/A,#N/A,FALSE,"INTRAN96";#N/A,#N/A,FALSE,"NAA9697";#N/A,#N/A,FALSE,"ECWEBB";#N/A,#N/A,FALSE,"MFT96";#N/A,#N/A,FALSE,"CTrecon"}</definedName>
    <definedName name="asdas_1_3_1_1_1_1_1" hidden="1">{#N/A,#N/A,FALSE,"TMCOMP96";#N/A,#N/A,FALSE,"MAT96";#N/A,#N/A,FALSE,"FANDA96";#N/A,#N/A,FALSE,"INTRAN96";#N/A,#N/A,FALSE,"NAA9697";#N/A,#N/A,FALSE,"ECWEBB";#N/A,#N/A,FALSE,"MFT96";#N/A,#N/A,FALSE,"CTrecon"}</definedName>
    <definedName name="asdas_1_3_1_1_1_2" hidden="1">{#N/A,#N/A,FALSE,"TMCOMP96";#N/A,#N/A,FALSE,"MAT96";#N/A,#N/A,FALSE,"FANDA96";#N/A,#N/A,FALSE,"INTRAN96";#N/A,#N/A,FALSE,"NAA9697";#N/A,#N/A,FALSE,"ECWEBB";#N/A,#N/A,FALSE,"MFT96";#N/A,#N/A,FALSE,"CTrecon"}</definedName>
    <definedName name="asdas_1_3_1_1_1_3" hidden="1">{#N/A,#N/A,FALSE,"TMCOMP96";#N/A,#N/A,FALSE,"MAT96";#N/A,#N/A,FALSE,"FANDA96";#N/A,#N/A,FALSE,"INTRAN96";#N/A,#N/A,FALSE,"NAA9697";#N/A,#N/A,FALSE,"ECWEBB";#N/A,#N/A,FALSE,"MFT96";#N/A,#N/A,FALSE,"CTrecon"}</definedName>
    <definedName name="asdas_1_3_1_1_1_4" hidden="1">{#N/A,#N/A,FALSE,"TMCOMP96";#N/A,#N/A,FALSE,"MAT96";#N/A,#N/A,FALSE,"FANDA96";#N/A,#N/A,FALSE,"INTRAN96";#N/A,#N/A,FALSE,"NAA9697";#N/A,#N/A,FALSE,"ECWEBB";#N/A,#N/A,FALSE,"MFT96";#N/A,#N/A,FALSE,"CTrecon"}</definedName>
    <definedName name="asdas_1_3_1_1_1_5" hidden="1">{#N/A,#N/A,FALSE,"TMCOMP96";#N/A,#N/A,FALSE,"MAT96";#N/A,#N/A,FALSE,"FANDA96";#N/A,#N/A,FALSE,"INTRAN96";#N/A,#N/A,FALSE,"NAA9697";#N/A,#N/A,FALSE,"ECWEBB";#N/A,#N/A,FALSE,"MFT96";#N/A,#N/A,FALSE,"CTrecon"}</definedName>
    <definedName name="asdas_1_3_1_1_2" hidden="1">{#N/A,#N/A,FALSE,"TMCOMP96";#N/A,#N/A,FALSE,"MAT96";#N/A,#N/A,FALSE,"FANDA96";#N/A,#N/A,FALSE,"INTRAN96";#N/A,#N/A,FALSE,"NAA9697";#N/A,#N/A,FALSE,"ECWEBB";#N/A,#N/A,FALSE,"MFT96";#N/A,#N/A,FALSE,"CTrecon"}</definedName>
    <definedName name="asdas_1_3_1_1_2_1" hidden="1">{#N/A,#N/A,FALSE,"TMCOMP96";#N/A,#N/A,FALSE,"MAT96";#N/A,#N/A,FALSE,"FANDA96";#N/A,#N/A,FALSE,"INTRAN96";#N/A,#N/A,FALSE,"NAA9697";#N/A,#N/A,FALSE,"ECWEBB";#N/A,#N/A,FALSE,"MFT96";#N/A,#N/A,FALSE,"CTrecon"}</definedName>
    <definedName name="asdas_1_3_1_1_2_2" hidden="1">{#N/A,#N/A,FALSE,"TMCOMP96";#N/A,#N/A,FALSE,"MAT96";#N/A,#N/A,FALSE,"FANDA96";#N/A,#N/A,FALSE,"INTRAN96";#N/A,#N/A,FALSE,"NAA9697";#N/A,#N/A,FALSE,"ECWEBB";#N/A,#N/A,FALSE,"MFT96";#N/A,#N/A,FALSE,"CTrecon"}</definedName>
    <definedName name="asdas_1_3_1_1_2_3" hidden="1">{#N/A,#N/A,FALSE,"TMCOMP96";#N/A,#N/A,FALSE,"MAT96";#N/A,#N/A,FALSE,"FANDA96";#N/A,#N/A,FALSE,"INTRAN96";#N/A,#N/A,FALSE,"NAA9697";#N/A,#N/A,FALSE,"ECWEBB";#N/A,#N/A,FALSE,"MFT96";#N/A,#N/A,FALSE,"CTrecon"}</definedName>
    <definedName name="asdas_1_3_1_1_2_4" hidden="1">{#N/A,#N/A,FALSE,"TMCOMP96";#N/A,#N/A,FALSE,"MAT96";#N/A,#N/A,FALSE,"FANDA96";#N/A,#N/A,FALSE,"INTRAN96";#N/A,#N/A,FALSE,"NAA9697";#N/A,#N/A,FALSE,"ECWEBB";#N/A,#N/A,FALSE,"MFT96";#N/A,#N/A,FALSE,"CTrecon"}</definedName>
    <definedName name="asdas_1_3_1_1_2_5" hidden="1">{#N/A,#N/A,FALSE,"TMCOMP96";#N/A,#N/A,FALSE,"MAT96";#N/A,#N/A,FALSE,"FANDA96";#N/A,#N/A,FALSE,"INTRAN96";#N/A,#N/A,FALSE,"NAA9697";#N/A,#N/A,FALSE,"ECWEBB";#N/A,#N/A,FALSE,"MFT96";#N/A,#N/A,FALSE,"CTrecon"}</definedName>
    <definedName name="asdas_1_3_1_1_3" hidden="1">{#N/A,#N/A,FALSE,"TMCOMP96";#N/A,#N/A,FALSE,"MAT96";#N/A,#N/A,FALSE,"FANDA96";#N/A,#N/A,FALSE,"INTRAN96";#N/A,#N/A,FALSE,"NAA9697";#N/A,#N/A,FALSE,"ECWEBB";#N/A,#N/A,FALSE,"MFT96";#N/A,#N/A,FALSE,"CTrecon"}</definedName>
    <definedName name="asdas_1_3_1_1_4" hidden="1">{#N/A,#N/A,FALSE,"TMCOMP96";#N/A,#N/A,FALSE,"MAT96";#N/A,#N/A,FALSE,"FANDA96";#N/A,#N/A,FALSE,"INTRAN96";#N/A,#N/A,FALSE,"NAA9697";#N/A,#N/A,FALSE,"ECWEBB";#N/A,#N/A,FALSE,"MFT96";#N/A,#N/A,FALSE,"CTrecon"}</definedName>
    <definedName name="asdas_1_3_1_1_5" hidden="1">{#N/A,#N/A,FALSE,"TMCOMP96";#N/A,#N/A,FALSE,"MAT96";#N/A,#N/A,FALSE,"FANDA96";#N/A,#N/A,FALSE,"INTRAN96";#N/A,#N/A,FALSE,"NAA9697";#N/A,#N/A,FALSE,"ECWEBB";#N/A,#N/A,FALSE,"MFT96";#N/A,#N/A,FALSE,"CTrecon"}</definedName>
    <definedName name="asdas_1_3_1_2" hidden="1">{#N/A,#N/A,FALSE,"TMCOMP96";#N/A,#N/A,FALSE,"MAT96";#N/A,#N/A,FALSE,"FANDA96";#N/A,#N/A,FALSE,"INTRAN96";#N/A,#N/A,FALSE,"NAA9697";#N/A,#N/A,FALSE,"ECWEBB";#N/A,#N/A,FALSE,"MFT96";#N/A,#N/A,FALSE,"CTrecon"}</definedName>
    <definedName name="asdas_1_3_1_2_1" hidden="1">{#N/A,#N/A,FALSE,"TMCOMP96";#N/A,#N/A,FALSE,"MAT96";#N/A,#N/A,FALSE,"FANDA96";#N/A,#N/A,FALSE,"INTRAN96";#N/A,#N/A,FALSE,"NAA9697";#N/A,#N/A,FALSE,"ECWEBB";#N/A,#N/A,FALSE,"MFT96";#N/A,#N/A,FALSE,"CTrecon"}</definedName>
    <definedName name="asdas_1_3_1_2_2" hidden="1">{#N/A,#N/A,FALSE,"TMCOMP96";#N/A,#N/A,FALSE,"MAT96";#N/A,#N/A,FALSE,"FANDA96";#N/A,#N/A,FALSE,"INTRAN96";#N/A,#N/A,FALSE,"NAA9697";#N/A,#N/A,FALSE,"ECWEBB";#N/A,#N/A,FALSE,"MFT96";#N/A,#N/A,FALSE,"CTrecon"}</definedName>
    <definedName name="asdas_1_3_1_2_3" hidden="1">{#N/A,#N/A,FALSE,"TMCOMP96";#N/A,#N/A,FALSE,"MAT96";#N/A,#N/A,FALSE,"FANDA96";#N/A,#N/A,FALSE,"INTRAN96";#N/A,#N/A,FALSE,"NAA9697";#N/A,#N/A,FALSE,"ECWEBB";#N/A,#N/A,FALSE,"MFT96";#N/A,#N/A,FALSE,"CTrecon"}</definedName>
    <definedName name="asdas_1_3_1_2_4" hidden="1">{#N/A,#N/A,FALSE,"TMCOMP96";#N/A,#N/A,FALSE,"MAT96";#N/A,#N/A,FALSE,"FANDA96";#N/A,#N/A,FALSE,"INTRAN96";#N/A,#N/A,FALSE,"NAA9697";#N/A,#N/A,FALSE,"ECWEBB";#N/A,#N/A,FALSE,"MFT96";#N/A,#N/A,FALSE,"CTrecon"}</definedName>
    <definedName name="asdas_1_3_1_2_5" hidden="1">{#N/A,#N/A,FALSE,"TMCOMP96";#N/A,#N/A,FALSE,"MAT96";#N/A,#N/A,FALSE,"FANDA96";#N/A,#N/A,FALSE,"INTRAN96";#N/A,#N/A,FALSE,"NAA9697";#N/A,#N/A,FALSE,"ECWEBB";#N/A,#N/A,FALSE,"MFT96";#N/A,#N/A,FALSE,"CTrecon"}</definedName>
    <definedName name="asdas_1_3_1_3" hidden="1">{#N/A,#N/A,FALSE,"TMCOMP96";#N/A,#N/A,FALSE,"MAT96";#N/A,#N/A,FALSE,"FANDA96";#N/A,#N/A,FALSE,"INTRAN96";#N/A,#N/A,FALSE,"NAA9697";#N/A,#N/A,FALSE,"ECWEBB";#N/A,#N/A,FALSE,"MFT96";#N/A,#N/A,FALSE,"CTrecon"}</definedName>
    <definedName name="asdas_1_3_1_3_1" hidden="1">{#N/A,#N/A,FALSE,"TMCOMP96";#N/A,#N/A,FALSE,"MAT96";#N/A,#N/A,FALSE,"FANDA96";#N/A,#N/A,FALSE,"INTRAN96";#N/A,#N/A,FALSE,"NAA9697";#N/A,#N/A,FALSE,"ECWEBB";#N/A,#N/A,FALSE,"MFT96";#N/A,#N/A,FALSE,"CTrecon"}</definedName>
    <definedName name="asdas_1_3_1_3_2" hidden="1">{#N/A,#N/A,FALSE,"TMCOMP96";#N/A,#N/A,FALSE,"MAT96";#N/A,#N/A,FALSE,"FANDA96";#N/A,#N/A,FALSE,"INTRAN96";#N/A,#N/A,FALSE,"NAA9697";#N/A,#N/A,FALSE,"ECWEBB";#N/A,#N/A,FALSE,"MFT96";#N/A,#N/A,FALSE,"CTrecon"}</definedName>
    <definedName name="asdas_1_3_1_3_3" hidden="1">{#N/A,#N/A,FALSE,"TMCOMP96";#N/A,#N/A,FALSE,"MAT96";#N/A,#N/A,FALSE,"FANDA96";#N/A,#N/A,FALSE,"INTRAN96";#N/A,#N/A,FALSE,"NAA9697";#N/A,#N/A,FALSE,"ECWEBB";#N/A,#N/A,FALSE,"MFT96";#N/A,#N/A,FALSE,"CTrecon"}</definedName>
    <definedName name="asdas_1_3_1_3_4" hidden="1">{#N/A,#N/A,FALSE,"TMCOMP96";#N/A,#N/A,FALSE,"MAT96";#N/A,#N/A,FALSE,"FANDA96";#N/A,#N/A,FALSE,"INTRAN96";#N/A,#N/A,FALSE,"NAA9697";#N/A,#N/A,FALSE,"ECWEBB";#N/A,#N/A,FALSE,"MFT96";#N/A,#N/A,FALSE,"CTrecon"}</definedName>
    <definedName name="asdas_1_3_1_3_5" hidden="1">{#N/A,#N/A,FALSE,"TMCOMP96";#N/A,#N/A,FALSE,"MAT96";#N/A,#N/A,FALSE,"FANDA96";#N/A,#N/A,FALSE,"INTRAN96";#N/A,#N/A,FALSE,"NAA9697";#N/A,#N/A,FALSE,"ECWEBB";#N/A,#N/A,FALSE,"MFT96";#N/A,#N/A,FALSE,"CTrecon"}</definedName>
    <definedName name="asdas_1_3_1_4" hidden="1">{#N/A,#N/A,FALSE,"TMCOMP96";#N/A,#N/A,FALSE,"MAT96";#N/A,#N/A,FALSE,"FANDA96";#N/A,#N/A,FALSE,"INTRAN96";#N/A,#N/A,FALSE,"NAA9697";#N/A,#N/A,FALSE,"ECWEBB";#N/A,#N/A,FALSE,"MFT96";#N/A,#N/A,FALSE,"CTrecon"}</definedName>
    <definedName name="asdas_1_3_1_4_1" hidden="1">{#N/A,#N/A,FALSE,"TMCOMP96";#N/A,#N/A,FALSE,"MAT96";#N/A,#N/A,FALSE,"FANDA96";#N/A,#N/A,FALSE,"INTRAN96";#N/A,#N/A,FALSE,"NAA9697";#N/A,#N/A,FALSE,"ECWEBB";#N/A,#N/A,FALSE,"MFT96";#N/A,#N/A,FALSE,"CTrecon"}</definedName>
    <definedName name="asdas_1_3_1_4_2" hidden="1">{#N/A,#N/A,FALSE,"TMCOMP96";#N/A,#N/A,FALSE,"MAT96";#N/A,#N/A,FALSE,"FANDA96";#N/A,#N/A,FALSE,"INTRAN96";#N/A,#N/A,FALSE,"NAA9697";#N/A,#N/A,FALSE,"ECWEBB";#N/A,#N/A,FALSE,"MFT96";#N/A,#N/A,FALSE,"CTrecon"}</definedName>
    <definedName name="asdas_1_3_1_4_3" hidden="1">{#N/A,#N/A,FALSE,"TMCOMP96";#N/A,#N/A,FALSE,"MAT96";#N/A,#N/A,FALSE,"FANDA96";#N/A,#N/A,FALSE,"INTRAN96";#N/A,#N/A,FALSE,"NAA9697";#N/A,#N/A,FALSE,"ECWEBB";#N/A,#N/A,FALSE,"MFT96";#N/A,#N/A,FALSE,"CTrecon"}</definedName>
    <definedName name="asdas_1_3_1_4_4" hidden="1">{#N/A,#N/A,FALSE,"TMCOMP96";#N/A,#N/A,FALSE,"MAT96";#N/A,#N/A,FALSE,"FANDA96";#N/A,#N/A,FALSE,"INTRAN96";#N/A,#N/A,FALSE,"NAA9697";#N/A,#N/A,FALSE,"ECWEBB";#N/A,#N/A,FALSE,"MFT96";#N/A,#N/A,FALSE,"CTrecon"}</definedName>
    <definedName name="asdas_1_3_1_4_5" hidden="1">{#N/A,#N/A,FALSE,"TMCOMP96";#N/A,#N/A,FALSE,"MAT96";#N/A,#N/A,FALSE,"FANDA96";#N/A,#N/A,FALSE,"INTRAN96";#N/A,#N/A,FALSE,"NAA9697";#N/A,#N/A,FALSE,"ECWEBB";#N/A,#N/A,FALSE,"MFT96";#N/A,#N/A,FALSE,"CTrecon"}</definedName>
    <definedName name="asdas_1_3_1_5" hidden="1">{#N/A,#N/A,FALSE,"TMCOMP96";#N/A,#N/A,FALSE,"MAT96";#N/A,#N/A,FALSE,"FANDA96";#N/A,#N/A,FALSE,"INTRAN96";#N/A,#N/A,FALSE,"NAA9697";#N/A,#N/A,FALSE,"ECWEBB";#N/A,#N/A,FALSE,"MFT96";#N/A,#N/A,FALSE,"CTrecon"}</definedName>
    <definedName name="asdas_1_3_1_5_1" hidden="1">{#N/A,#N/A,FALSE,"TMCOMP96";#N/A,#N/A,FALSE,"MAT96";#N/A,#N/A,FALSE,"FANDA96";#N/A,#N/A,FALSE,"INTRAN96";#N/A,#N/A,FALSE,"NAA9697";#N/A,#N/A,FALSE,"ECWEBB";#N/A,#N/A,FALSE,"MFT96";#N/A,#N/A,FALSE,"CTrecon"}</definedName>
    <definedName name="asdas_1_3_1_5_2" hidden="1">{#N/A,#N/A,FALSE,"TMCOMP96";#N/A,#N/A,FALSE,"MAT96";#N/A,#N/A,FALSE,"FANDA96";#N/A,#N/A,FALSE,"INTRAN96";#N/A,#N/A,FALSE,"NAA9697";#N/A,#N/A,FALSE,"ECWEBB";#N/A,#N/A,FALSE,"MFT96";#N/A,#N/A,FALSE,"CTrecon"}</definedName>
    <definedName name="asdas_1_3_1_5_3" hidden="1">{#N/A,#N/A,FALSE,"TMCOMP96";#N/A,#N/A,FALSE,"MAT96";#N/A,#N/A,FALSE,"FANDA96";#N/A,#N/A,FALSE,"INTRAN96";#N/A,#N/A,FALSE,"NAA9697";#N/A,#N/A,FALSE,"ECWEBB";#N/A,#N/A,FALSE,"MFT96";#N/A,#N/A,FALSE,"CTrecon"}</definedName>
    <definedName name="asdas_1_3_1_5_4" hidden="1">{#N/A,#N/A,FALSE,"TMCOMP96";#N/A,#N/A,FALSE,"MAT96";#N/A,#N/A,FALSE,"FANDA96";#N/A,#N/A,FALSE,"INTRAN96";#N/A,#N/A,FALSE,"NAA9697";#N/A,#N/A,FALSE,"ECWEBB";#N/A,#N/A,FALSE,"MFT96";#N/A,#N/A,FALSE,"CTrecon"}</definedName>
    <definedName name="asdas_1_3_1_5_5" hidden="1">{#N/A,#N/A,FALSE,"TMCOMP96";#N/A,#N/A,FALSE,"MAT96";#N/A,#N/A,FALSE,"FANDA96";#N/A,#N/A,FALSE,"INTRAN96";#N/A,#N/A,FALSE,"NAA9697";#N/A,#N/A,FALSE,"ECWEBB";#N/A,#N/A,FALSE,"MFT96";#N/A,#N/A,FALSE,"CTrecon"}</definedName>
    <definedName name="asdas_1_3_2" hidden="1">{#N/A,#N/A,FALSE,"TMCOMP96";#N/A,#N/A,FALSE,"MAT96";#N/A,#N/A,FALSE,"FANDA96";#N/A,#N/A,FALSE,"INTRAN96";#N/A,#N/A,FALSE,"NAA9697";#N/A,#N/A,FALSE,"ECWEBB";#N/A,#N/A,FALSE,"MFT96";#N/A,#N/A,FALSE,"CTrecon"}</definedName>
    <definedName name="asdas_1_3_2_1" hidden="1">{#N/A,#N/A,FALSE,"TMCOMP96";#N/A,#N/A,FALSE,"MAT96";#N/A,#N/A,FALSE,"FANDA96";#N/A,#N/A,FALSE,"INTRAN96";#N/A,#N/A,FALSE,"NAA9697";#N/A,#N/A,FALSE,"ECWEBB";#N/A,#N/A,FALSE,"MFT96";#N/A,#N/A,FALSE,"CTrecon"}</definedName>
    <definedName name="asdas_1_3_2_2" hidden="1">{#N/A,#N/A,FALSE,"TMCOMP96";#N/A,#N/A,FALSE,"MAT96";#N/A,#N/A,FALSE,"FANDA96";#N/A,#N/A,FALSE,"INTRAN96";#N/A,#N/A,FALSE,"NAA9697";#N/A,#N/A,FALSE,"ECWEBB";#N/A,#N/A,FALSE,"MFT96";#N/A,#N/A,FALSE,"CTrecon"}</definedName>
    <definedName name="asdas_1_3_2_3" hidden="1">{#N/A,#N/A,FALSE,"TMCOMP96";#N/A,#N/A,FALSE,"MAT96";#N/A,#N/A,FALSE,"FANDA96";#N/A,#N/A,FALSE,"INTRAN96";#N/A,#N/A,FALSE,"NAA9697";#N/A,#N/A,FALSE,"ECWEBB";#N/A,#N/A,FALSE,"MFT96";#N/A,#N/A,FALSE,"CTrecon"}</definedName>
    <definedName name="asdas_1_3_2_4" hidden="1">{#N/A,#N/A,FALSE,"TMCOMP96";#N/A,#N/A,FALSE,"MAT96";#N/A,#N/A,FALSE,"FANDA96";#N/A,#N/A,FALSE,"INTRAN96";#N/A,#N/A,FALSE,"NAA9697";#N/A,#N/A,FALSE,"ECWEBB";#N/A,#N/A,FALSE,"MFT96";#N/A,#N/A,FALSE,"CTrecon"}</definedName>
    <definedName name="asdas_1_3_2_5" hidden="1">{#N/A,#N/A,FALSE,"TMCOMP96";#N/A,#N/A,FALSE,"MAT96";#N/A,#N/A,FALSE,"FANDA96";#N/A,#N/A,FALSE,"INTRAN96";#N/A,#N/A,FALSE,"NAA9697";#N/A,#N/A,FALSE,"ECWEBB";#N/A,#N/A,FALSE,"MFT96";#N/A,#N/A,FALSE,"CTrecon"}</definedName>
    <definedName name="asdas_1_3_3" hidden="1">{#N/A,#N/A,FALSE,"TMCOMP96";#N/A,#N/A,FALSE,"MAT96";#N/A,#N/A,FALSE,"FANDA96";#N/A,#N/A,FALSE,"INTRAN96";#N/A,#N/A,FALSE,"NAA9697";#N/A,#N/A,FALSE,"ECWEBB";#N/A,#N/A,FALSE,"MFT96";#N/A,#N/A,FALSE,"CTrecon"}</definedName>
    <definedName name="asdas_1_3_3_1" hidden="1">{#N/A,#N/A,FALSE,"TMCOMP96";#N/A,#N/A,FALSE,"MAT96";#N/A,#N/A,FALSE,"FANDA96";#N/A,#N/A,FALSE,"INTRAN96";#N/A,#N/A,FALSE,"NAA9697";#N/A,#N/A,FALSE,"ECWEBB";#N/A,#N/A,FALSE,"MFT96";#N/A,#N/A,FALSE,"CTrecon"}</definedName>
    <definedName name="asdas_1_3_3_2" hidden="1">{#N/A,#N/A,FALSE,"TMCOMP96";#N/A,#N/A,FALSE,"MAT96";#N/A,#N/A,FALSE,"FANDA96";#N/A,#N/A,FALSE,"INTRAN96";#N/A,#N/A,FALSE,"NAA9697";#N/A,#N/A,FALSE,"ECWEBB";#N/A,#N/A,FALSE,"MFT96";#N/A,#N/A,FALSE,"CTrecon"}</definedName>
    <definedName name="asdas_1_3_3_3" hidden="1">{#N/A,#N/A,FALSE,"TMCOMP96";#N/A,#N/A,FALSE,"MAT96";#N/A,#N/A,FALSE,"FANDA96";#N/A,#N/A,FALSE,"INTRAN96";#N/A,#N/A,FALSE,"NAA9697";#N/A,#N/A,FALSE,"ECWEBB";#N/A,#N/A,FALSE,"MFT96";#N/A,#N/A,FALSE,"CTrecon"}</definedName>
    <definedName name="asdas_1_3_3_4" hidden="1">{#N/A,#N/A,FALSE,"TMCOMP96";#N/A,#N/A,FALSE,"MAT96";#N/A,#N/A,FALSE,"FANDA96";#N/A,#N/A,FALSE,"INTRAN96";#N/A,#N/A,FALSE,"NAA9697";#N/A,#N/A,FALSE,"ECWEBB";#N/A,#N/A,FALSE,"MFT96";#N/A,#N/A,FALSE,"CTrecon"}</definedName>
    <definedName name="asdas_1_3_3_5" hidden="1">{#N/A,#N/A,FALSE,"TMCOMP96";#N/A,#N/A,FALSE,"MAT96";#N/A,#N/A,FALSE,"FANDA96";#N/A,#N/A,FALSE,"INTRAN96";#N/A,#N/A,FALSE,"NAA9697";#N/A,#N/A,FALSE,"ECWEBB";#N/A,#N/A,FALSE,"MFT96";#N/A,#N/A,FALSE,"CTrecon"}</definedName>
    <definedName name="asdas_1_3_4" hidden="1">{#N/A,#N/A,FALSE,"TMCOMP96";#N/A,#N/A,FALSE,"MAT96";#N/A,#N/A,FALSE,"FANDA96";#N/A,#N/A,FALSE,"INTRAN96";#N/A,#N/A,FALSE,"NAA9697";#N/A,#N/A,FALSE,"ECWEBB";#N/A,#N/A,FALSE,"MFT96";#N/A,#N/A,FALSE,"CTrecon"}</definedName>
    <definedName name="asdas_1_3_4_1" hidden="1">{#N/A,#N/A,FALSE,"TMCOMP96";#N/A,#N/A,FALSE,"MAT96";#N/A,#N/A,FALSE,"FANDA96";#N/A,#N/A,FALSE,"INTRAN96";#N/A,#N/A,FALSE,"NAA9697";#N/A,#N/A,FALSE,"ECWEBB";#N/A,#N/A,FALSE,"MFT96";#N/A,#N/A,FALSE,"CTrecon"}</definedName>
    <definedName name="asdas_1_3_4_2" hidden="1">{#N/A,#N/A,FALSE,"TMCOMP96";#N/A,#N/A,FALSE,"MAT96";#N/A,#N/A,FALSE,"FANDA96";#N/A,#N/A,FALSE,"INTRAN96";#N/A,#N/A,FALSE,"NAA9697";#N/A,#N/A,FALSE,"ECWEBB";#N/A,#N/A,FALSE,"MFT96";#N/A,#N/A,FALSE,"CTrecon"}</definedName>
    <definedName name="asdas_1_3_4_3" hidden="1">{#N/A,#N/A,FALSE,"TMCOMP96";#N/A,#N/A,FALSE,"MAT96";#N/A,#N/A,FALSE,"FANDA96";#N/A,#N/A,FALSE,"INTRAN96";#N/A,#N/A,FALSE,"NAA9697";#N/A,#N/A,FALSE,"ECWEBB";#N/A,#N/A,FALSE,"MFT96";#N/A,#N/A,FALSE,"CTrecon"}</definedName>
    <definedName name="asdas_1_3_4_4" hidden="1">{#N/A,#N/A,FALSE,"TMCOMP96";#N/A,#N/A,FALSE,"MAT96";#N/A,#N/A,FALSE,"FANDA96";#N/A,#N/A,FALSE,"INTRAN96";#N/A,#N/A,FALSE,"NAA9697";#N/A,#N/A,FALSE,"ECWEBB";#N/A,#N/A,FALSE,"MFT96";#N/A,#N/A,FALSE,"CTrecon"}</definedName>
    <definedName name="asdas_1_3_4_5" hidden="1">{#N/A,#N/A,FALSE,"TMCOMP96";#N/A,#N/A,FALSE,"MAT96";#N/A,#N/A,FALSE,"FANDA96";#N/A,#N/A,FALSE,"INTRAN96";#N/A,#N/A,FALSE,"NAA9697";#N/A,#N/A,FALSE,"ECWEBB";#N/A,#N/A,FALSE,"MFT96";#N/A,#N/A,FALSE,"CTrecon"}</definedName>
    <definedName name="asdas_1_3_5" hidden="1">{#N/A,#N/A,FALSE,"TMCOMP96";#N/A,#N/A,FALSE,"MAT96";#N/A,#N/A,FALSE,"FANDA96";#N/A,#N/A,FALSE,"INTRAN96";#N/A,#N/A,FALSE,"NAA9697";#N/A,#N/A,FALSE,"ECWEBB";#N/A,#N/A,FALSE,"MFT96";#N/A,#N/A,FALSE,"CTrecon"}</definedName>
    <definedName name="asdas_1_3_5_1" hidden="1">{#N/A,#N/A,FALSE,"TMCOMP96";#N/A,#N/A,FALSE,"MAT96";#N/A,#N/A,FALSE,"FANDA96";#N/A,#N/A,FALSE,"INTRAN96";#N/A,#N/A,FALSE,"NAA9697";#N/A,#N/A,FALSE,"ECWEBB";#N/A,#N/A,FALSE,"MFT96";#N/A,#N/A,FALSE,"CTrecon"}</definedName>
    <definedName name="asdas_1_3_5_2" hidden="1">{#N/A,#N/A,FALSE,"TMCOMP96";#N/A,#N/A,FALSE,"MAT96";#N/A,#N/A,FALSE,"FANDA96";#N/A,#N/A,FALSE,"INTRAN96";#N/A,#N/A,FALSE,"NAA9697";#N/A,#N/A,FALSE,"ECWEBB";#N/A,#N/A,FALSE,"MFT96";#N/A,#N/A,FALSE,"CTrecon"}</definedName>
    <definedName name="asdas_1_3_5_3" hidden="1">{#N/A,#N/A,FALSE,"TMCOMP96";#N/A,#N/A,FALSE,"MAT96";#N/A,#N/A,FALSE,"FANDA96";#N/A,#N/A,FALSE,"INTRAN96";#N/A,#N/A,FALSE,"NAA9697";#N/A,#N/A,FALSE,"ECWEBB";#N/A,#N/A,FALSE,"MFT96";#N/A,#N/A,FALSE,"CTrecon"}</definedName>
    <definedName name="asdas_1_3_5_4" hidden="1">{#N/A,#N/A,FALSE,"TMCOMP96";#N/A,#N/A,FALSE,"MAT96";#N/A,#N/A,FALSE,"FANDA96";#N/A,#N/A,FALSE,"INTRAN96";#N/A,#N/A,FALSE,"NAA9697";#N/A,#N/A,FALSE,"ECWEBB";#N/A,#N/A,FALSE,"MFT96";#N/A,#N/A,FALSE,"CTrecon"}</definedName>
    <definedName name="asdas_1_3_5_5" hidden="1">{#N/A,#N/A,FALSE,"TMCOMP96";#N/A,#N/A,FALSE,"MAT96";#N/A,#N/A,FALSE,"FANDA96";#N/A,#N/A,FALSE,"INTRAN96";#N/A,#N/A,FALSE,"NAA9697";#N/A,#N/A,FALSE,"ECWEBB";#N/A,#N/A,FALSE,"MFT96";#N/A,#N/A,FALSE,"CTrecon"}</definedName>
    <definedName name="asdas_1_4" hidden="1">{#N/A,#N/A,FALSE,"TMCOMP96";#N/A,#N/A,FALSE,"MAT96";#N/A,#N/A,FALSE,"FANDA96";#N/A,#N/A,FALSE,"INTRAN96";#N/A,#N/A,FALSE,"NAA9697";#N/A,#N/A,FALSE,"ECWEBB";#N/A,#N/A,FALSE,"MFT96";#N/A,#N/A,FALSE,"CTrecon"}</definedName>
    <definedName name="asdas_1_4_1" hidden="1">{#N/A,#N/A,FALSE,"TMCOMP96";#N/A,#N/A,FALSE,"MAT96";#N/A,#N/A,FALSE,"FANDA96";#N/A,#N/A,FALSE,"INTRAN96";#N/A,#N/A,FALSE,"NAA9697";#N/A,#N/A,FALSE,"ECWEBB";#N/A,#N/A,FALSE,"MFT96";#N/A,#N/A,FALSE,"CTrecon"}</definedName>
    <definedName name="asdas_1_4_1_1" hidden="1">{#N/A,#N/A,FALSE,"TMCOMP96";#N/A,#N/A,FALSE,"MAT96";#N/A,#N/A,FALSE,"FANDA96";#N/A,#N/A,FALSE,"INTRAN96";#N/A,#N/A,FALSE,"NAA9697";#N/A,#N/A,FALSE,"ECWEBB";#N/A,#N/A,FALSE,"MFT96";#N/A,#N/A,FALSE,"CTrecon"}</definedName>
    <definedName name="asdas_1_4_1_1_1" hidden="1">{#N/A,#N/A,FALSE,"TMCOMP96";#N/A,#N/A,FALSE,"MAT96";#N/A,#N/A,FALSE,"FANDA96";#N/A,#N/A,FALSE,"INTRAN96";#N/A,#N/A,FALSE,"NAA9697";#N/A,#N/A,FALSE,"ECWEBB";#N/A,#N/A,FALSE,"MFT96";#N/A,#N/A,FALSE,"CTrecon"}</definedName>
    <definedName name="asdas_1_4_1_1_1_1" hidden="1">{#N/A,#N/A,FALSE,"TMCOMP96";#N/A,#N/A,FALSE,"MAT96";#N/A,#N/A,FALSE,"FANDA96";#N/A,#N/A,FALSE,"INTRAN96";#N/A,#N/A,FALSE,"NAA9697";#N/A,#N/A,FALSE,"ECWEBB";#N/A,#N/A,FALSE,"MFT96";#N/A,#N/A,FALSE,"CTrecon"}</definedName>
    <definedName name="asdas_1_4_1_1_2" hidden="1">{#N/A,#N/A,FALSE,"TMCOMP96";#N/A,#N/A,FALSE,"MAT96";#N/A,#N/A,FALSE,"FANDA96";#N/A,#N/A,FALSE,"INTRAN96";#N/A,#N/A,FALSE,"NAA9697";#N/A,#N/A,FALSE,"ECWEBB";#N/A,#N/A,FALSE,"MFT96";#N/A,#N/A,FALSE,"CTrecon"}</definedName>
    <definedName name="asdas_1_4_1_1_3" hidden="1">{#N/A,#N/A,FALSE,"TMCOMP96";#N/A,#N/A,FALSE,"MAT96";#N/A,#N/A,FALSE,"FANDA96";#N/A,#N/A,FALSE,"INTRAN96";#N/A,#N/A,FALSE,"NAA9697";#N/A,#N/A,FALSE,"ECWEBB";#N/A,#N/A,FALSE,"MFT96";#N/A,#N/A,FALSE,"CTrecon"}</definedName>
    <definedName name="asdas_1_4_1_1_4" hidden="1">{#N/A,#N/A,FALSE,"TMCOMP96";#N/A,#N/A,FALSE,"MAT96";#N/A,#N/A,FALSE,"FANDA96";#N/A,#N/A,FALSE,"INTRAN96";#N/A,#N/A,FALSE,"NAA9697";#N/A,#N/A,FALSE,"ECWEBB";#N/A,#N/A,FALSE,"MFT96";#N/A,#N/A,FALSE,"CTrecon"}</definedName>
    <definedName name="asdas_1_4_1_1_5" hidden="1">{#N/A,#N/A,FALSE,"TMCOMP96";#N/A,#N/A,FALSE,"MAT96";#N/A,#N/A,FALSE,"FANDA96";#N/A,#N/A,FALSE,"INTRAN96";#N/A,#N/A,FALSE,"NAA9697";#N/A,#N/A,FALSE,"ECWEBB";#N/A,#N/A,FALSE,"MFT96";#N/A,#N/A,FALSE,"CTrecon"}</definedName>
    <definedName name="asdas_1_4_1_2" hidden="1">{#N/A,#N/A,FALSE,"TMCOMP96";#N/A,#N/A,FALSE,"MAT96";#N/A,#N/A,FALSE,"FANDA96";#N/A,#N/A,FALSE,"INTRAN96";#N/A,#N/A,FALSE,"NAA9697";#N/A,#N/A,FALSE,"ECWEBB";#N/A,#N/A,FALSE,"MFT96";#N/A,#N/A,FALSE,"CTrecon"}</definedName>
    <definedName name="asdas_1_4_1_2_1" hidden="1">{#N/A,#N/A,FALSE,"TMCOMP96";#N/A,#N/A,FALSE,"MAT96";#N/A,#N/A,FALSE,"FANDA96";#N/A,#N/A,FALSE,"INTRAN96";#N/A,#N/A,FALSE,"NAA9697";#N/A,#N/A,FALSE,"ECWEBB";#N/A,#N/A,FALSE,"MFT96";#N/A,#N/A,FALSE,"CTrecon"}</definedName>
    <definedName name="asdas_1_4_1_2_2" hidden="1">{#N/A,#N/A,FALSE,"TMCOMP96";#N/A,#N/A,FALSE,"MAT96";#N/A,#N/A,FALSE,"FANDA96";#N/A,#N/A,FALSE,"INTRAN96";#N/A,#N/A,FALSE,"NAA9697";#N/A,#N/A,FALSE,"ECWEBB";#N/A,#N/A,FALSE,"MFT96";#N/A,#N/A,FALSE,"CTrecon"}</definedName>
    <definedName name="asdas_1_4_1_2_3" hidden="1">{#N/A,#N/A,FALSE,"TMCOMP96";#N/A,#N/A,FALSE,"MAT96";#N/A,#N/A,FALSE,"FANDA96";#N/A,#N/A,FALSE,"INTRAN96";#N/A,#N/A,FALSE,"NAA9697";#N/A,#N/A,FALSE,"ECWEBB";#N/A,#N/A,FALSE,"MFT96";#N/A,#N/A,FALSE,"CTrecon"}</definedName>
    <definedName name="asdas_1_4_1_2_4" hidden="1">{#N/A,#N/A,FALSE,"TMCOMP96";#N/A,#N/A,FALSE,"MAT96";#N/A,#N/A,FALSE,"FANDA96";#N/A,#N/A,FALSE,"INTRAN96";#N/A,#N/A,FALSE,"NAA9697";#N/A,#N/A,FALSE,"ECWEBB";#N/A,#N/A,FALSE,"MFT96";#N/A,#N/A,FALSE,"CTrecon"}</definedName>
    <definedName name="asdas_1_4_1_2_5" hidden="1">{#N/A,#N/A,FALSE,"TMCOMP96";#N/A,#N/A,FALSE,"MAT96";#N/A,#N/A,FALSE,"FANDA96";#N/A,#N/A,FALSE,"INTRAN96";#N/A,#N/A,FALSE,"NAA9697";#N/A,#N/A,FALSE,"ECWEBB";#N/A,#N/A,FALSE,"MFT96";#N/A,#N/A,FALSE,"CTrecon"}</definedName>
    <definedName name="asdas_1_4_1_3" hidden="1">{#N/A,#N/A,FALSE,"TMCOMP96";#N/A,#N/A,FALSE,"MAT96";#N/A,#N/A,FALSE,"FANDA96";#N/A,#N/A,FALSE,"INTRAN96";#N/A,#N/A,FALSE,"NAA9697";#N/A,#N/A,FALSE,"ECWEBB";#N/A,#N/A,FALSE,"MFT96";#N/A,#N/A,FALSE,"CTrecon"}</definedName>
    <definedName name="asdas_1_4_1_3_1" hidden="1">{#N/A,#N/A,FALSE,"TMCOMP96";#N/A,#N/A,FALSE,"MAT96";#N/A,#N/A,FALSE,"FANDA96";#N/A,#N/A,FALSE,"INTRAN96";#N/A,#N/A,FALSE,"NAA9697";#N/A,#N/A,FALSE,"ECWEBB";#N/A,#N/A,FALSE,"MFT96";#N/A,#N/A,FALSE,"CTrecon"}</definedName>
    <definedName name="asdas_1_4_1_3_2" hidden="1">{#N/A,#N/A,FALSE,"TMCOMP96";#N/A,#N/A,FALSE,"MAT96";#N/A,#N/A,FALSE,"FANDA96";#N/A,#N/A,FALSE,"INTRAN96";#N/A,#N/A,FALSE,"NAA9697";#N/A,#N/A,FALSE,"ECWEBB";#N/A,#N/A,FALSE,"MFT96";#N/A,#N/A,FALSE,"CTrecon"}</definedName>
    <definedName name="asdas_1_4_1_3_3" hidden="1">{#N/A,#N/A,FALSE,"TMCOMP96";#N/A,#N/A,FALSE,"MAT96";#N/A,#N/A,FALSE,"FANDA96";#N/A,#N/A,FALSE,"INTRAN96";#N/A,#N/A,FALSE,"NAA9697";#N/A,#N/A,FALSE,"ECWEBB";#N/A,#N/A,FALSE,"MFT96";#N/A,#N/A,FALSE,"CTrecon"}</definedName>
    <definedName name="asdas_1_4_1_3_4" hidden="1">{#N/A,#N/A,FALSE,"TMCOMP96";#N/A,#N/A,FALSE,"MAT96";#N/A,#N/A,FALSE,"FANDA96";#N/A,#N/A,FALSE,"INTRAN96";#N/A,#N/A,FALSE,"NAA9697";#N/A,#N/A,FALSE,"ECWEBB";#N/A,#N/A,FALSE,"MFT96";#N/A,#N/A,FALSE,"CTrecon"}</definedName>
    <definedName name="asdas_1_4_1_3_5" hidden="1">{#N/A,#N/A,FALSE,"TMCOMP96";#N/A,#N/A,FALSE,"MAT96";#N/A,#N/A,FALSE,"FANDA96";#N/A,#N/A,FALSE,"INTRAN96";#N/A,#N/A,FALSE,"NAA9697";#N/A,#N/A,FALSE,"ECWEBB";#N/A,#N/A,FALSE,"MFT96";#N/A,#N/A,FALSE,"CTrecon"}</definedName>
    <definedName name="asdas_1_4_1_4" hidden="1">{#N/A,#N/A,FALSE,"TMCOMP96";#N/A,#N/A,FALSE,"MAT96";#N/A,#N/A,FALSE,"FANDA96";#N/A,#N/A,FALSE,"INTRAN96";#N/A,#N/A,FALSE,"NAA9697";#N/A,#N/A,FALSE,"ECWEBB";#N/A,#N/A,FALSE,"MFT96";#N/A,#N/A,FALSE,"CTrecon"}</definedName>
    <definedName name="asdas_1_4_1_4_1" hidden="1">{#N/A,#N/A,FALSE,"TMCOMP96";#N/A,#N/A,FALSE,"MAT96";#N/A,#N/A,FALSE,"FANDA96";#N/A,#N/A,FALSE,"INTRAN96";#N/A,#N/A,FALSE,"NAA9697";#N/A,#N/A,FALSE,"ECWEBB";#N/A,#N/A,FALSE,"MFT96";#N/A,#N/A,FALSE,"CTrecon"}</definedName>
    <definedName name="asdas_1_4_1_4_2" hidden="1">{#N/A,#N/A,FALSE,"TMCOMP96";#N/A,#N/A,FALSE,"MAT96";#N/A,#N/A,FALSE,"FANDA96";#N/A,#N/A,FALSE,"INTRAN96";#N/A,#N/A,FALSE,"NAA9697";#N/A,#N/A,FALSE,"ECWEBB";#N/A,#N/A,FALSE,"MFT96";#N/A,#N/A,FALSE,"CTrecon"}</definedName>
    <definedName name="asdas_1_4_1_4_3" hidden="1">{#N/A,#N/A,FALSE,"TMCOMP96";#N/A,#N/A,FALSE,"MAT96";#N/A,#N/A,FALSE,"FANDA96";#N/A,#N/A,FALSE,"INTRAN96";#N/A,#N/A,FALSE,"NAA9697";#N/A,#N/A,FALSE,"ECWEBB";#N/A,#N/A,FALSE,"MFT96";#N/A,#N/A,FALSE,"CTrecon"}</definedName>
    <definedName name="asdas_1_4_1_4_4" hidden="1">{#N/A,#N/A,FALSE,"TMCOMP96";#N/A,#N/A,FALSE,"MAT96";#N/A,#N/A,FALSE,"FANDA96";#N/A,#N/A,FALSE,"INTRAN96";#N/A,#N/A,FALSE,"NAA9697";#N/A,#N/A,FALSE,"ECWEBB";#N/A,#N/A,FALSE,"MFT96";#N/A,#N/A,FALSE,"CTrecon"}</definedName>
    <definedName name="asdas_1_4_1_4_5" hidden="1">{#N/A,#N/A,FALSE,"TMCOMP96";#N/A,#N/A,FALSE,"MAT96";#N/A,#N/A,FALSE,"FANDA96";#N/A,#N/A,FALSE,"INTRAN96";#N/A,#N/A,FALSE,"NAA9697";#N/A,#N/A,FALSE,"ECWEBB";#N/A,#N/A,FALSE,"MFT96";#N/A,#N/A,FALSE,"CTrecon"}</definedName>
    <definedName name="asdas_1_4_1_5" hidden="1">{#N/A,#N/A,FALSE,"TMCOMP96";#N/A,#N/A,FALSE,"MAT96";#N/A,#N/A,FALSE,"FANDA96";#N/A,#N/A,FALSE,"INTRAN96";#N/A,#N/A,FALSE,"NAA9697";#N/A,#N/A,FALSE,"ECWEBB";#N/A,#N/A,FALSE,"MFT96";#N/A,#N/A,FALSE,"CTrecon"}</definedName>
    <definedName name="asdas_1_4_1_5_1" hidden="1">{#N/A,#N/A,FALSE,"TMCOMP96";#N/A,#N/A,FALSE,"MAT96";#N/A,#N/A,FALSE,"FANDA96";#N/A,#N/A,FALSE,"INTRAN96";#N/A,#N/A,FALSE,"NAA9697";#N/A,#N/A,FALSE,"ECWEBB";#N/A,#N/A,FALSE,"MFT96";#N/A,#N/A,FALSE,"CTrecon"}</definedName>
    <definedName name="asdas_1_4_1_5_2" hidden="1">{#N/A,#N/A,FALSE,"TMCOMP96";#N/A,#N/A,FALSE,"MAT96";#N/A,#N/A,FALSE,"FANDA96";#N/A,#N/A,FALSE,"INTRAN96";#N/A,#N/A,FALSE,"NAA9697";#N/A,#N/A,FALSE,"ECWEBB";#N/A,#N/A,FALSE,"MFT96";#N/A,#N/A,FALSE,"CTrecon"}</definedName>
    <definedName name="asdas_1_4_1_5_3" hidden="1">{#N/A,#N/A,FALSE,"TMCOMP96";#N/A,#N/A,FALSE,"MAT96";#N/A,#N/A,FALSE,"FANDA96";#N/A,#N/A,FALSE,"INTRAN96";#N/A,#N/A,FALSE,"NAA9697";#N/A,#N/A,FALSE,"ECWEBB";#N/A,#N/A,FALSE,"MFT96";#N/A,#N/A,FALSE,"CTrecon"}</definedName>
    <definedName name="asdas_1_4_1_5_4" hidden="1">{#N/A,#N/A,FALSE,"TMCOMP96";#N/A,#N/A,FALSE,"MAT96";#N/A,#N/A,FALSE,"FANDA96";#N/A,#N/A,FALSE,"INTRAN96";#N/A,#N/A,FALSE,"NAA9697";#N/A,#N/A,FALSE,"ECWEBB";#N/A,#N/A,FALSE,"MFT96";#N/A,#N/A,FALSE,"CTrecon"}</definedName>
    <definedName name="asdas_1_4_1_5_5" hidden="1">{#N/A,#N/A,FALSE,"TMCOMP96";#N/A,#N/A,FALSE,"MAT96";#N/A,#N/A,FALSE,"FANDA96";#N/A,#N/A,FALSE,"INTRAN96";#N/A,#N/A,FALSE,"NAA9697";#N/A,#N/A,FALSE,"ECWEBB";#N/A,#N/A,FALSE,"MFT96";#N/A,#N/A,FALSE,"CTrecon"}</definedName>
    <definedName name="asdas_1_4_2" hidden="1">{#N/A,#N/A,FALSE,"TMCOMP96";#N/A,#N/A,FALSE,"MAT96";#N/A,#N/A,FALSE,"FANDA96";#N/A,#N/A,FALSE,"INTRAN96";#N/A,#N/A,FALSE,"NAA9697";#N/A,#N/A,FALSE,"ECWEBB";#N/A,#N/A,FALSE,"MFT96";#N/A,#N/A,FALSE,"CTrecon"}</definedName>
    <definedName name="asdas_1_4_2_1" hidden="1">{#N/A,#N/A,FALSE,"TMCOMP96";#N/A,#N/A,FALSE,"MAT96";#N/A,#N/A,FALSE,"FANDA96";#N/A,#N/A,FALSE,"INTRAN96";#N/A,#N/A,FALSE,"NAA9697";#N/A,#N/A,FALSE,"ECWEBB";#N/A,#N/A,FALSE,"MFT96";#N/A,#N/A,FALSE,"CTrecon"}</definedName>
    <definedName name="asdas_1_4_2_2" hidden="1">{#N/A,#N/A,FALSE,"TMCOMP96";#N/A,#N/A,FALSE,"MAT96";#N/A,#N/A,FALSE,"FANDA96";#N/A,#N/A,FALSE,"INTRAN96";#N/A,#N/A,FALSE,"NAA9697";#N/A,#N/A,FALSE,"ECWEBB";#N/A,#N/A,FALSE,"MFT96";#N/A,#N/A,FALSE,"CTrecon"}</definedName>
    <definedName name="asdas_1_4_2_3" hidden="1">{#N/A,#N/A,FALSE,"TMCOMP96";#N/A,#N/A,FALSE,"MAT96";#N/A,#N/A,FALSE,"FANDA96";#N/A,#N/A,FALSE,"INTRAN96";#N/A,#N/A,FALSE,"NAA9697";#N/A,#N/A,FALSE,"ECWEBB";#N/A,#N/A,FALSE,"MFT96";#N/A,#N/A,FALSE,"CTrecon"}</definedName>
    <definedName name="asdas_1_4_2_4" hidden="1">{#N/A,#N/A,FALSE,"TMCOMP96";#N/A,#N/A,FALSE,"MAT96";#N/A,#N/A,FALSE,"FANDA96";#N/A,#N/A,FALSE,"INTRAN96";#N/A,#N/A,FALSE,"NAA9697";#N/A,#N/A,FALSE,"ECWEBB";#N/A,#N/A,FALSE,"MFT96";#N/A,#N/A,FALSE,"CTrecon"}</definedName>
    <definedName name="asdas_1_4_2_5" hidden="1">{#N/A,#N/A,FALSE,"TMCOMP96";#N/A,#N/A,FALSE,"MAT96";#N/A,#N/A,FALSE,"FANDA96";#N/A,#N/A,FALSE,"INTRAN96";#N/A,#N/A,FALSE,"NAA9697";#N/A,#N/A,FALSE,"ECWEBB";#N/A,#N/A,FALSE,"MFT96";#N/A,#N/A,FALSE,"CTrecon"}</definedName>
    <definedName name="asdas_1_4_3" hidden="1">{#N/A,#N/A,FALSE,"TMCOMP96";#N/A,#N/A,FALSE,"MAT96";#N/A,#N/A,FALSE,"FANDA96";#N/A,#N/A,FALSE,"INTRAN96";#N/A,#N/A,FALSE,"NAA9697";#N/A,#N/A,FALSE,"ECWEBB";#N/A,#N/A,FALSE,"MFT96";#N/A,#N/A,FALSE,"CTrecon"}</definedName>
    <definedName name="asdas_1_4_3_1" hidden="1">{#N/A,#N/A,FALSE,"TMCOMP96";#N/A,#N/A,FALSE,"MAT96";#N/A,#N/A,FALSE,"FANDA96";#N/A,#N/A,FALSE,"INTRAN96";#N/A,#N/A,FALSE,"NAA9697";#N/A,#N/A,FALSE,"ECWEBB";#N/A,#N/A,FALSE,"MFT96";#N/A,#N/A,FALSE,"CTrecon"}</definedName>
    <definedName name="asdas_1_4_3_2" hidden="1">{#N/A,#N/A,FALSE,"TMCOMP96";#N/A,#N/A,FALSE,"MAT96";#N/A,#N/A,FALSE,"FANDA96";#N/A,#N/A,FALSE,"INTRAN96";#N/A,#N/A,FALSE,"NAA9697";#N/A,#N/A,FALSE,"ECWEBB";#N/A,#N/A,FALSE,"MFT96";#N/A,#N/A,FALSE,"CTrecon"}</definedName>
    <definedName name="asdas_1_4_3_3" hidden="1">{#N/A,#N/A,FALSE,"TMCOMP96";#N/A,#N/A,FALSE,"MAT96";#N/A,#N/A,FALSE,"FANDA96";#N/A,#N/A,FALSE,"INTRAN96";#N/A,#N/A,FALSE,"NAA9697";#N/A,#N/A,FALSE,"ECWEBB";#N/A,#N/A,FALSE,"MFT96";#N/A,#N/A,FALSE,"CTrecon"}</definedName>
    <definedName name="asdas_1_4_3_4" hidden="1">{#N/A,#N/A,FALSE,"TMCOMP96";#N/A,#N/A,FALSE,"MAT96";#N/A,#N/A,FALSE,"FANDA96";#N/A,#N/A,FALSE,"INTRAN96";#N/A,#N/A,FALSE,"NAA9697";#N/A,#N/A,FALSE,"ECWEBB";#N/A,#N/A,FALSE,"MFT96";#N/A,#N/A,FALSE,"CTrecon"}</definedName>
    <definedName name="asdas_1_4_3_5" hidden="1">{#N/A,#N/A,FALSE,"TMCOMP96";#N/A,#N/A,FALSE,"MAT96";#N/A,#N/A,FALSE,"FANDA96";#N/A,#N/A,FALSE,"INTRAN96";#N/A,#N/A,FALSE,"NAA9697";#N/A,#N/A,FALSE,"ECWEBB";#N/A,#N/A,FALSE,"MFT96";#N/A,#N/A,FALSE,"CTrecon"}</definedName>
    <definedName name="asdas_1_4_4" hidden="1">{#N/A,#N/A,FALSE,"TMCOMP96";#N/A,#N/A,FALSE,"MAT96";#N/A,#N/A,FALSE,"FANDA96";#N/A,#N/A,FALSE,"INTRAN96";#N/A,#N/A,FALSE,"NAA9697";#N/A,#N/A,FALSE,"ECWEBB";#N/A,#N/A,FALSE,"MFT96";#N/A,#N/A,FALSE,"CTrecon"}</definedName>
    <definedName name="asdas_1_4_4_1" hidden="1">{#N/A,#N/A,FALSE,"TMCOMP96";#N/A,#N/A,FALSE,"MAT96";#N/A,#N/A,FALSE,"FANDA96";#N/A,#N/A,FALSE,"INTRAN96";#N/A,#N/A,FALSE,"NAA9697";#N/A,#N/A,FALSE,"ECWEBB";#N/A,#N/A,FALSE,"MFT96";#N/A,#N/A,FALSE,"CTrecon"}</definedName>
    <definedName name="asdas_1_4_4_2" hidden="1">{#N/A,#N/A,FALSE,"TMCOMP96";#N/A,#N/A,FALSE,"MAT96";#N/A,#N/A,FALSE,"FANDA96";#N/A,#N/A,FALSE,"INTRAN96";#N/A,#N/A,FALSE,"NAA9697";#N/A,#N/A,FALSE,"ECWEBB";#N/A,#N/A,FALSE,"MFT96";#N/A,#N/A,FALSE,"CTrecon"}</definedName>
    <definedName name="asdas_1_4_4_3" hidden="1">{#N/A,#N/A,FALSE,"TMCOMP96";#N/A,#N/A,FALSE,"MAT96";#N/A,#N/A,FALSE,"FANDA96";#N/A,#N/A,FALSE,"INTRAN96";#N/A,#N/A,FALSE,"NAA9697";#N/A,#N/A,FALSE,"ECWEBB";#N/A,#N/A,FALSE,"MFT96";#N/A,#N/A,FALSE,"CTrecon"}</definedName>
    <definedName name="asdas_1_4_4_4" hidden="1">{#N/A,#N/A,FALSE,"TMCOMP96";#N/A,#N/A,FALSE,"MAT96";#N/A,#N/A,FALSE,"FANDA96";#N/A,#N/A,FALSE,"INTRAN96";#N/A,#N/A,FALSE,"NAA9697";#N/A,#N/A,FALSE,"ECWEBB";#N/A,#N/A,FALSE,"MFT96";#N/A,#N/A,FALSE,"CTrecon"}</definedName>
    <definedName name="asdas_1_4_4_5" hidden="1">{#N/A,#N/A,FALSE,"TMCOMP96";#N/A,#N/A,FALSE,"MAT96";#N/A,#N/A,FALSE,"FANDA96";#N/A,#N/A,FALSE,"INTRAN96";#N/A,#N/A,FALSE,"NAA9697";#N/A,#N/A,FALSE,"ECWEBB";#N/A,#N/A,FALSE,"MFT96";#N/A,#N/A,FALSE,"CTrecon"}</definedName>
    <definedName name="asdas_1_4_5" hidden="1">{#N/A,#N/A,FALSE,"TMCOMP96";#N/A,#N/A,FALSE,"MAT96";#N/A,#N/A,FALSE,"FANDA96";#N/A,#N/A,FALSE,"INTRAN96";#N/A,#N/A,FALSE,"NAA9697";#N/A,#N/A,FALSE,"ECWEBB";#N/A,#N/A,FALSE,"MFT96";#N/A,#N/A,FALSE,"CTrecon"}</definedName>
    <definedName name="asdas_1_4_5_1" hidden="1">{#N/A,#N/A,FALSE,"TMCOMP96";#N/A,#N/A,FALSE,"MAT96";#N/A,#N/A,FALSE,"FANDA96";#N/A,#N/A,FALSE,"INTRAN96";#N/A,#N/A,FALSE,"NAA9697";#N/A,#N/A,FALSE,"ECWEBB";#N/A,#N/A,FALSE,"MFT96";#N/A,#N/A,FALSE,"CTrecon"}</definedName>
    <definedName name="asdas_1_4_5_2" hidden="1">{#N/A,#N/A,FALSE,"TMCOMP96";#N/A,#N/A,FALSE,"MAT96";#N/A,#N/A,FALSE,"FANDA96";#N/A,#N/A,FALSE,"INTRAN96";#N/A,#N/A,FALSE,"NAA9697";#N/A,#N/A,FALSE,"ECWEBB";#N/A,#N/A,FALSE,"MFT96";#N/A,#N/A,FALSE,"CTrecon"}</definedName>
    <definedName name="asdas_1_4_5_3" hidden="1">{#N/A,#N/A,FALSE,"TMCOMP96";#N/A,#N/A,FALSE,"MAT96";#N/A,#N/A,FALSE,"FANDA96";#N/A,#N/A,FALSE,"INTRAN96";#N/A,#N/A,FALSE,"NAA9697";#N/A,#N/A,FALSE,"ECWEBB";#N/A,#N/A,FALSE,"MFT96";#N/A,#N/A,FALSE,"CTrecon"}</definedName>
    <definedName name="asdas_1_4_5_4" hidden="1">{#N/A,#N/A,FALSE,"TMCOMP96";#N/A,#N/A,FALSE,"MAT96";#N/A,#N/A,FALSE,"FANDA96";#N/A,#N/A,FALSE,"INTRAN96";#N/A,#N/A,FALSE,"NAA9697";#N/A,#N/A,FALSE,"ECWEBB";#N/A,#N/A,FALSE,"MFT96";#N/A,#N/A,FALSE,"CTrecon"}</definedName>
    <definedName name="asdas_1_4_5_5" hidden="1">{#N/A,#N/A,FALSE,"TMCOMP96";#N/A,#N/A,FALSE,"MAT96";#N/A,#N/A,FALSE,"FANDA96";#N/A,#N/A,FALSE,"INTRAN96";#N/A,#N/A,FALSE,"NAA9697";#N/A,#N/A,FALSE,"ECWEBB";#N/A,#N/A,FALSE,"MFT96";#N/A,#N/A,FALSE,"CTrecon"}</definedName>
    <definedName name="asdas_1_5" hidden="1">{#N/A,#N/A,FALSE,"TMCOMP96";#N/A,#N/A,FALSE,"MAT96";#N/A,#N/A,FALSE,"FANDA96";#N/A,#N/A,FALSE,"INTRAN96";#N/A,#N/A,FALSE,"NAA9697";#N/A,#N/A,FALSE,"ECWEBB";#N/A,#N/A,FALSE,"MFT96";#N/A,#N/A,FALSE,"CTrecon"}</definedName>
    <definedName name="asdas_1_5_1" hidden="1">{#N/A,#N/A,FALSE,"TMCOMP96";#N/A,#N/A,FALSE,"MAT96";#N/A,#N/A,FALSE,"FANDA96";#N/A,#N/A,FALSE,"INTRAN96";#N/A,#N/A,FALSE,"NAA9697";#N/A,#N/A,FALSE,"ECWEBB";#N/A,#N/A,FALSE,"MFT96";#N/A,#N/A,FALSE,"CTrecon"}</definedName>
    <definedName name="asdas_1_5_1_1" hidden="1">{#N/A,#N/A,FALSE,"TMCOMP96";#N/A,#N/A,FALSE,"MAT96";#N/A,#N/A,FALSE,"FANDA96";#N/A,#N/A,FALSE,"INTRAN96";#N/A,#N/A,FALSE,"NAA9697";#N/A,#N/A,FALSE,"ECWEBB";#N/A,#N/A,FALSE,"MFT96";#N/A,#N/A,FALSE,"CTrecon"}</definedName>
    <definedName name="asdas_1_5_1_2" hidden="1">{#N/A,#N/A,FALSE,"TMCOMP96";#N/A,#N/A,FALSE,"MAT96";#N/A,#N/A,FALSE,"FANDA96";#N/A,#N/A,FALSE,"INTRAN96";#N/A,#N/A,FALSE,"NAA9697";#N/A,#N/A,FALSE,"ECWEBB";#N/A,#N/A,FALSE,"MFT96";#N/A,#N/A,FALSE,"CTrecon"}</definedName>
    <definedName name="asdas_1_5_1_3" hidden="1">{#N/A,#N/A,FALSE,"TMCOMP96";#N/A,#N/A,FALSE,"MAT96";#N/A,#N/A,FALSE,"FANDA96";#N/A,#N/A,FALSE,"INTRAN96";#N/A,#N/A,FALSE,"NAA9697";#N/A,#N/A,FALSE,"ECWEBB";#N/A,#N/A,FALSE,"MFT96";#N/A,#N/A,FALSE,"CTrecon"}</definedName>
    <definedName name="asdas_1_5_1_4" hidden="1">{#N/A,#N/A,FALSE,"TMCOMP96";#N/A,#N/A,FALSE,"MAT96";#N/A,#N/A,FALSE,"FANDA96";#N/A,#N/A,FALSE,"INTRAN96";#N/A,#N/A,FALSE,"NAA9697";#N/A,#N/A,FALSE,"ECWEBB";#N/A,#N/A,FALSE,"MFT96";#N/A,#N/A,FALSE,"CTrecon"}</definedName>
    <definedName name="asdas_1_5_1_5" hidden="1">{#N/A,#N/A,FALSE,"TMCOMP96";#N/A,#N/A,FALSE,"MAT96";#N/A,#N/A,FALSE,"FANDA96";#N/A,#N/A,FALSE,"INTRAN96";#N/A,#N/A,FALSE,"NAA9697";#N/A,#N/A,FALSE,"ECWEBB";#N/A,#N/A,FALSE,"MFT96";#N/A,#N/A,FALSE,"CTrecon"}</definedName>
    <definedName name="asdas_1_5_2" hidden="1">{#N/A,#N/A,FALSE,"TMCOMP96";#N/A,#N/A,FALSE,"MAT96";#N/A,#N/A,FALSE,"FANDA96";#N/A,#N/A,FALSE,"INTRAN96";#N/A,#N/A,FALSE,"NAA9697";#N/A,#N/A,FALSE,"ECWEBB";#N/A,#N/A,FALSE,"MFT96";#N/A,#N/A,FALSE,"CTrecon"}</definedName>
    <definedName name="asdas_1_5_2_1" hidden="1">{#N/A,#N/A,FALSE,"TMCOMP96";#N/A,#N/A,FALSE,"MAT96";#N/A,#N/A,FALSE,"FANDA96";#N/A,#N/A,FALSE,"INTRAN96";#N/A,#N/A,FALSE,"NAA9697";#N/A,#N/A,FALSE,"ECWEBB";#N/A,#N/A,FALSE,"MFT96";#N/A,#N/A,FALSE,"CTrecon"}</definedName>
    <definedName name="asdas_1_5_2_2" hidden="1">{#N/A,#N/A,FALSE,"TMCOMP96";#N/A,#N/A,FALSE,"MAT96";#N/A,#N/A,FALSE,"FANDA96";#N/A,#N/A,FALSE,"INTRAN96";#N/A,#N/A,FALSE,"NAA9697";#N/A,#N/A,FALSE,"ECWEBB";#N/A,#N/A,FALSE,"MFT96";#N/A,#N/A,FALSE,"CTrecon"}</definedName>
    <definedName name="asdas_1_5_2_3" hidden="1">{#N/A,#N/A,FALSE,"TMCOMP96";#N/A,#N/A,FALSE,"MAT96";#N/A,#N/A,FALSE,"FANDA96";#N/A,#N/A,FALSE,"INTRAN96";#N/A,#N/A,FALSE,"NAA9697";#N/A,#N/A,FALSE,"ECWEBB";#N/A,#N/A,FALSE,"MFT96";#N/A,#N/A,FALSE,"CTrecon"}</definedName>
    <definedName name="asdas_1_5_2_4" hidden="1">{#N/A,#N/A,FALSE,"TMCOMP96";#N/A,#N/A,FALSE,"MAT96";#N/A,#N/A,FALSE,"FANDA96";#N/A,#N/A,FALSE,"INTRAN96";#N/A,#N/A,FALSE,"NAA9697";#N/A,#N/A,FALSE,"ECWEBB";#N/A,#N/A,FALSE,"MFT96";#N/A,#N/A,FALSE,"CTrecon"}</definedName>
    <definedName name="asdas_1_5_2_5" hidden="1">{#N/A,#N/A,FALSE,"TMCOMP96";#N/A,#N/A,FALSE,"MAT96";#N/A,#N/A,FALSE,"FANDA96";#N/A,#N/A,FALSE,"INTRAN96";#N/A,#N/A,FALSE,"NAA9697";#N/A,#N/A,FALSE,"ECWEBB";#N/A,#N/A,FALSE,"MFT96";#N/A,#N/A,FALSE,"CTrecon"}</definedName>
    <definedName name="asdas_1_5_3" hidden="1">{#N/A,#N/A,FALSE,"TMCOMP96";#N/A,#N/A,FALSE,"MAT96";#N/A,#N/A,FALSE,"FANDA96";#N/A,#N/A,FALSE,"INTRAN96";#N/A,#N/A,FALSE,"NAA9697";#N/A,#N/A,FALSE,"ECWEBB";#N/A,#N/A,FALSE,"MFT96";#N/A,#N/A,FALSE,"CTrecon"}</definedName>
    <definedName name="asdas_1_5_3_1" hidden="1">{#N/A,#N/A,FALSE,"TMCOMP96";#N/A,#N/A,FALSE,"MAT96";#N/A,#N/A,FALSE,"FANDA96";#N/A,#N/A,FALSE,"INTRAN96";#N/A,#N/A,FALSE,"NAA9697";#N/A,#N/A,FALSE,"ECWEBB";#N/A,#N/A,FALSE,"MFT96";#N/A,#N/A,FALSE,"CTrecon"}</definedName>
    <definedName name="asdas_1_5_3_2" hidden="1">{#N/A,#N/A,FALSE,"TMCOMP96";#N/A,#N/A,FALSE,"MAT96";#N/A,#N/A,FALSE,"FANDA96";#N/A,#N/A,FALSE,"INTRAN96";#N/A,#N/A,FALSE,"NAA9697";#N/A,#N/A,FALSE,"ECWEBB";#N/A,#N/A,FALSE,"MFT96";#N/A,#N/A,FALSE,"CTrecon"}</definedName>
    <definedName name="asdas_1_5_3_3" hidden="1">{#N/A,#N/A,FALSE,"TMCOMP96";#N/A,#N/A,FALSE,"MAT96";#N/A,#N/A,FALSE,"FANDA96";#N/A,#N/A,FALSE,"INTRAN96";#N/A,#N/A,FALSE,"NAA9697";#N/A,#N/A,FALSE,"ECWEBB";#N/A,#N/A,FALSE,"MFT96";#N/A,#N/A,FALSE,"CTrecon"}</definedName>
    <definedName name="asdas_1_5_3_4" hidden="1">{#N/A,#N/A,FALSE,"TMCOMP96";#N/A,#N/A,FALSE,"MAT96";#N/A,#N/A,FALSE,"FANDA96";#N/A,#N/A,FALSE,"INTRAN96";#N/A,#N/A,FALSE,"NAA9697";#N/A,#N/A,FALSE,"ECWEBB";#N/A,#N/A,FALSE,"MFT96";#N/A,#N/A,FALSE,"CTrecon"}</definedName>
    <definedName name="asdas_1_5_3_5" hidden="1">{#N/A,#N/A,FALSE,"TMCOMP96";#N/A,#N/A,FALSE,"MAT96";#N/A,#N/A,FALSE,"FANDA96";#N/A,#N/A,FALSE,"INTRAN96";#N/A,#N/A,FALSE,"NAA9697";#N/A,#N/A,FALSE,"ECWEBB";#N/A,#N/A,FALSE,"MFT96";#N/A,#N/A,FALSE,"CTrecon"}</definedName>
    <definedName name="asdas_1_5_4" hidden="1">{#N/A,#N/A,FALSE,"TMCOMP96";#N/A,#N/A,FALSE,"MAT96";#N/A,#N/A,FALSE,"FANDA96";#N/A,#N/A,FALSE,"INTRAN96";#N/A,#N/A,FALSE,"NAA9697";#N/A,#N/A,FALSE,"ECWEBB";#N/A,#N/A,FALSE,"MFT96";#N/A,#N/A,FALSE,"CTrecon"}</definedName>
    <definedName name="asdas_1_5_4_1" hidden="1">{#N/A,#N/A,FALSE,"TMCOMP96";#N/A,#N/A,FALSE,"MAT96";#N/A,#N/A,FALSE,"FANDA96";#N/A,#N/A,FALSE,"INTRAN96";#N/A,#N/A,FALSE,"NAA9697";#N/A,#N/A,FALSE,"ECWEBB";#N/A,#N/A,FALSE,"MFT96";#N/A,#N/A,FALSE,"CTrecon"}</definedName>
    <definedName name="asdas_1_5_4_2" hidden="1">{#N/A,#N/A,FALSE,"TMCOMP96";#N/A,#N/A,FALSE,"MAT96";#N/A,#N/A,FALSE,"FANDA96";#N/A,#N/A,FALSE,"INTRAN96";#N/A,#N/A,FALSE,"NAA9697";#N/A,#N/A,FALSE,"ECWEBB";#N/A,#N/A,FALSE,"MFT96";#N/A,#N/A,FALSE,"CTrecon"}</definedName>
    <definedName name="asdas_1_5_4_3" hidden="1">{#N/A,#N/A,FALSE,"TMCOMP96";#N/A,#N/A,FALSE,"MAT96";#N/A,#N/A,FALSE,"FANDA96";#N/A,#N/A,FALSE,"INTRAN96";#N/A,#N/A,FALSE,"NAA9697";#N/A,#N/A,FALSE,"ECWEBB";#N/A,#N/A,FALSE,"MFT96";#N/A,#N/A,FALSE,"CTrecon"}</definedName>
    <definedName name="asdas_1_5_4_4" hidden="1">{#N/A,#N/A,FALSE,"TMCOMP96";#N/A,#N/A,FALSE,"MAT96";#N/A,#N/A,FALSE,"FANDA96";#N/A,#N/A,FALSE,"INTRAN96";#N/A,#N/A,FALSE,"NAA9697";#N/A,#N/A,FALSE,"ECWEBB";#N/A,#N/A,FALSE,"MFT96";#N/A,#N/A,FALSE,"CTrecon"}</definedName>
    <definedName name="asdas_1_5_4_5" hidden="1">{#N/A,#N/A,FALSE,"TMCOMP96";#N/A,#N/A,FALSE,"MAT96";#N/A,#N/A,FALSE,"FANDA96";#N/A,#N/A,FALSE,"INTRAN96";#N/A,#N/A,FALSE,"NAA9697";#N/A,#N/A,FALSE,"ECWEBB";#N/A,#N/A,FALSE,"MFT96";#N/A,#N/A,FALSE,"CTrecon"}</definedName>
    <definedName name="asdas_1_5_5" hidden="1">{#N/A,#N/A,FALSE,"TMCOMP96";#N/A,#N/A,FALSE,"MAT96";#N/A,#N/A,FALSE,"FANDA96";#N/A,#N/A,FALSE,"INTRAN96";#N/A,#N/A,FALSE,"NAA9697";#N/A,#N/A,FALSE,"ECWEBB";#N/A,#N/A,FALSE,"MFT96";#N/A,#N/A,FALSE,"CTrecon"}</definedName>
    <definedName name="asdas_1_5_5_1" hidden="1">{#N/A,#N/A,FALSE,"TMCOMP96";#N/A,#N/A,FALSE,"MAT96";#N/A,#N/A,FALSE,"FANDA96";#N/A,#N/A,FALSE,"INTRAN96";#N/A,#N/A,FALSE,"NAA9697";#N/A,#N/A,FALSE,"ECWEBB";#N/A,#N/A,FALSE,"MFT96";#N/A,#N/A,FALSE,"CTrecon"}</definedName>
    <definedName name="asdas_1_5_5_2" hidden="1">{#N/A,#N/A,FALSE,"TMCOMP96";#N/A,#N/A,FALSE,"MAT96";#N/A,#N/A,FALSE,"FANDA96";#N/A,#N/A,FALSE,"INTRAN96";#N/A,#N/A,FALSE,"NAA9697";#N/A,#N/A,FALSE,"ECWEBB";#N/A,#N/A,FALSE,"MFT96";#N/A,#N/A,FALSE,"CTrecon"}</definedName>
    <definedName name="asdas_1_5_5_3" hidden="1">{#N/A,#N/A,FALSE,"TMCOMP96";#N/A,#N/A,FALSE,"MAT96";#N/A,#N/A,FALSE,"FANDA96";#N/A,#N/A,FALSE,"INTRAN96";#N/A,#N/A,FALSE,"NAA9697";#N/A,#N/A,FALSE,"ECWEBB";#N/A,#N/A,FALSE,"MFT96";#N/A,#N/A,FALSE,"CTrecon"}</definedName>
    <definedName name="asdas_1_5_5_4" hidden="1">{#N/A,#N/A,FALSE,"TMCOMP96";#N/A,#N/A,FALSE,"MAT96";#N/A,#N/A,FALSE,"FANDA96";#N/A,#N/A,FALSE,"INTRAN96";#N/A,#N/A,FALSE,"NAA9697";#N/A,#N/A,FALSE,"ECWEBB";#N/A,#N/A,FALSE,"MFT96";#N/A,#N/A,FALSE,"CTrecon"}</definedName>
    <definedName name="asdas_1_5_5_5"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1" hidden="1">{#N/A,#N/A,FALSE,"TMCOMP96";#N/A,#N/A,FALSE,"MAT96";#N/A,#N/A,FALSE,"FANDA96";#N/A,#N/A,FALSE,"INTRAN96";#N/A,#N/A,FALSE,"NAA9697";#N/A,#N/A,FALSE,"ECWEBB";#N/A,#N/A,FALSE,"MFT96";#N/A,#N/A,FALSE,"CTrecon"}</definedName>
    <definedName name="asdas_2_1_1" hidden="1">{#N/A,#N/A,FALSE,"TMCOMP96";#N/A,#N/A,FALSE,"MAT96";#N/A,#N/A,FALSE,"FANDA96";#N/A,#N/A,FALSE,"INTRAN96";#N/A,#N/A,FALSE,"NAA9697";#N/A,#N/A,FALSE,"ECWEBB";#N/A,#N/A,FALSE,"MFT96";#N/A,#N/A,FALSE,"CTrecon"}</definedName>
    <definedName name="asdas_2_1_1_1" hidden="1">{#N/A,#N/A,FALSE,"TMCOMP96";#N/A,#N/A,FALSE,"MAT96";#N/A,#N/A,FALSE,"FANDA96";#N/A,#N/A,FALSE,"INTRAN96";#N/A,#N/A,FALSE,"NAA9697";#N/A,#N/A,FALSE,"ECWEBB";#N/A,#N/A,FALSE,"MFT96";#N/A,#N/A,FALSE,"CTrecon"}</definedName>
    <definedName name="asdas_2_1_1_1_1" hidden="1">{#N/A,#N/A,FALSE,"TMCOMP96";#N/A,#N/A,FALSE,"MAT96";#N/A,#N/A,FALSE,"FANDA96";#N/A,#N/A,FALSE,"INTRAN96";#N/A,#N/A,FALSE,"NAA9697";#N/A,#N/A,FALSE,"ECWEBB";#N/A,#N/A,FALSE,"MFT96";#N/A,#N/A,FALSE,"CTrecon"}</definedName>
    <definedName name="asdas_2_1_1_1_1_1" hidden="1">{#N/A,#N/A,FALSE,"TMCOMP96";#N/A,#N/A,FALSE,"MAT96";#N/A,#N/A,FALSE,"FANDA96";#N/A,#N/A,FALSE,"INTRAN96";#N/A,#N/A,FALSE,"NAA9697";#N/A,#N/A,FALSE,"ECWEBB";#N/A,#N/A,FALSE,"MFT96";#N/A,#N/A,FALSE,"CTrecon"}</definedName>
    <definedName name="asdas_2_1_1_1_2" hidden="1">{#N/A,#N/A,FALSE,"TMCOMP96";#N/A,#N/A,FALSE,"MAT96";#N/A,#N/A,FALSE,"FANDA96";#N/A,#N/A,FALSE,"INTRAN96";#N/A,#N/A,FALSE,"NAA9697";#N/A,#N/A,FALSE,"ECWEBB";#N/A,#N/A,FALSE,"MFT96";#N/A,#N/A,FALSE,"CTrecon"}</definedName>
    <definedName name="asdas_2_1_1_1_3" hidden="1">{#N/A,#N/A,FALSE,"TMCOMP96";#N/A,#N/A,FALSE,"MAT96";#N/A,#N/A,FALSE,"FANDA96";#N/A,#N/A,FALSE,"INTRAN96";#N/A,#N/A,FALSE,"NAA9697";#N/A,#N/A,FALSE,"ECWEBB";#N/A,#N/A,FALSE,"MFT96";#N/A,#N/A,FALSE,"CTrecon"}</definedName>
    <definedName name="asdas_2_1_1_1_4" hidden="1">{#N/A,#N/A,FALSE,"TMCOMP96";#N/A,#N/A,FALSE,"MAT96";#N/A,#N/A,FALSE,"FANDA96";#N/A,#N/A,FALSE,"INTRAN96";#N/A,#N/A,FALSE,"NAA9697";#N/A,#N/A,FALSE,"ECWEBB";#N/A,#N/A,FALSE,"MFT96";#N/A,#N/A,FALSE,"CTrecon"}</definedName>
    <definedName name="asdas_2_1_1_1_5" hidden="1">{#N/A,#N/A,FALSE,"TMCOMP96";#N/A,#N/A,FALSE,"MAT96";#N/A,#N/A,FALSE,"FANDA96";#N/A,#N/A,FALSE,"INTRAN96";#N/A,#N/A,FALSE,"NAA9697";#N/A,#N/A,FALSE,"ECWEBB";#N/A,#N/A,FALSE,"MFT96";#N/A,#N/A,FALSE,"CTrecon"}</definedName>
    <definedName name="asdas_2_1_1_2" hidden="1">{#N/A,#N/A,FALSE,"TMCOMP96";#N/A,#N/A,FALSE,"MAT96";#N/A,#N/A,FALSE,"FANDA96";#N/A,#N/A,FALSE,"INTRAN96";#N/A,#N/A,FALSE,"NAA9697";#N/A,#N/A,FALSE,"ECWEBB";#N/A,#N/A,FALSE,"MFT96";#N/A,#N/A,FALSE,"CTrecon"}</definedName>
    <definedName name="asdas_2_1_1_2_1" hidden="1">{#N/A,#N/A,FALSE,"TMCOMP96";#N/A,#N/A,FALSE,"MAT96";#N/A,#N/A,FALSE,"FANDA96";#N/A,#N/A,FALSE,"INTRAN96";#N/A,#N/A,FALSE,"NAA9697";#N/A,#N/A,FALSE,"ECWEBB";#N/A,#N/A,FALSE,"MFT96";#N/A,#N/A,FALSE,"CTrecon"}</definedName>
    <definedName name="asdas_2_1_1_2_2" hidden="1">{#N/A,#N/A,FALSE,"TMCOMP96";#N/A,#N/A,FALSE,"MAT96";#N/A,#N/A,FALSE,"FANDA96";#N/A,#N/A,FALSE,"INTRAN96";#N/A,#N/A,FALSE,"NAA9697";#N/A,#N/A,FALSE,"ECWEBB";#N/A,#N/A,FALSE,"MFT96";#N/A,#N/A,FALSE,"CTrecon"}</definedName>
    <definedName name="asdas_2_1_1_2_3" hidden="1">{#N/A,#N/A,FALSE,"TMCOMP96";#N/A,#N/A,FALSE,"MAT96";#N/A,#N/A,FALSE,"FANDA96";#N/A,#N/A,FALSE,"INTRAN96";#N/A,#N/A,FALSE,"NAA9697";#N/A,#N/A,FALSE,"ECWEBB";#N/A,#N/A,FALSE,"MFT96";#N/A,#N/A,FALSE,"CTrecon"}</definedName>
    <definedName name="asdas_2_1_1_2_4" hidden="1">{#N/A,#N/A,FALSE,"TMCOMP96";#N/A,#N/A,FALSE,"MAT96";#N/A,#N/A,FALSE,"FANDA96";#N/A,#N/A,FALSE,"INTRAN96";#N/A,#N/A,FALSE,"NAA9697";#N/A,#N/A,FALSE,"ECWEBB";#N/A,#N/A,FALSE,"MFT96";#N/A,#N/A,FALSE,"CTrecon"}</definedName>
    <definedName name="asdas_2_1_1_2_5" hidden="1">{#N/A,#N/A,FALSE,"TMCOMP96";#N/A,#N/A,FALSE,"MAT96";#N/A,#N/A,FALSE,"FANDA96";#N/A,#N/A,FALSE,"INTRAN96";#N/A,#N/A,FALSE,"NAA9697";#N/A,#N/A,FALSE,"ECWEBB";#N/A,#N/A,FALSE,"MFT96";#N/A,#N/A,FALSE,"CTrecon"}</definedName>
    <definedName name="asdas_2_1_1_3" hidden="1">{#N/A,#N/A,FALSE,"TMCOMP96";#N/A,#N/A,FALSE,"MAT96";#N/A,#N/A,FALSE,"FANDA96";#N/A,#N/A,FALSE,"INTRAN96";#N/A,#N/A,FALSE,"NAA9697";#N/A,#N/A,FALSE,"ECWEBB";#N/A,#N/A,FALSE,"MFT96";#N/A,#N/A,FALSE,"CTrecon"}</definedName>
    <definedName name="asdas_2_1_1_4" hidden="1">{#N/A,#N/A,FALSE,"TMCOMP96";#N/A,#N/A,FALSE,"MAT96";#N/A,#N/A,FALSE,"FANDA96";#N/A,#N/A,FALSE,"INTRAN96";#N/A,#N/A,FALSE,"NAA9697";#N/A,#N/A,FALSE,"ECWEBB";#N/A,#N/A,FALSE,"MFT96";#N/A,#N/A,FALSE,"CTrecon"}</definedName>
    <definedName name="asdas_2_1_1_5" hidden="1">{#N/A,#N/A,FALSE,"TMCOMP96";#N/A,#N/A,FALSE,"MAT96";#N/A,#N/A,FALSE,"FANDA96";#N/A,#N/A,FALSE,"INTRAN96";#N/A,#N/A,FALSE,"NAA9697";#N/A,#N/A,FALSE,"ECWEBB";#N/A,#N/A,FALSE,"MFT96";#N/A,#N/A,FALSE,"CTrecon"}</definedName>
    <definedName name="asdas_2_1_2" hidden="1">{#N/A,#N/A,FALSE,"TMCOMP96";#N/A,#N/A,FALSE,"MAT96";#N/A,#N/A,FALSE,"FANDA96";#N/A,#N/A,FALSE,"INTRAN96";#N/A,#N/A,FALSE,"NAA9697";#N/A,#N/A,FALSE,"ECWEBB";#N/A,#N/A,FALSE,"MFT96";#N/A,#N/A,FALSE,"CTrecon"}</definedName>
    <definedName name="asdas_2_1_2_1" hidden="1">{#N/A,#N/A,FALSE,"TMCOMP96";#N/A,#N/A,FALSE,"MAT96";#N/A,#N/A,FALSE,"FANDA96";#N/A,#N/A,FALSE,"INTRAN96";#N/A,#N/A,FALSE,"NAA9697";#N/A,#N/A,FALSE,"ECWEBB";#N/A,#N/A,FALSE,"MFT96";#N/A,#N/A,FALSE,"CTrecon"}</definedName>
    <definedName name="asdas_2_1_2_1_1" hidden="1">{#N/A,#N/A,FALSE,"TMCOMP96";#N/A,#N/A,FALSE,"MAT96";#N/A,#N/A,FALSE,"FANDA96";#N/A,#N/A,FALSE,"INTRAN96";#N/A,#N/A,FALSE,"NAA9697";#N/A,#N/A,FALSE,"ECWEBB";#N/A,#N/A,FALSE,"MFT96";#N/A,#N/A,FALSE,"CTrecon"}</definedName>
    <definedName name="asdas_2_1_2_2" hidden="1">{#N/A,#N/A,FALSE,"TMCOMP96";#N/A,#N/A,FALSE,"MAT96";#N/A,#N/A,FALSE,"FANDA96";#N/A,#N/A,FALSE,"INTRAN96";#N/A,#N/A,FALSE,"NAA9697";#N/A,#N/A,FALSE,"ECWEBB";#N/A,#N/A,FALSE,"MFT96";#N/A,#N/A,FALSE,"CTrecon"}</definedName>
    <definedName name="asdas_2_1_2_3" hidden="1">{#N/A,#N/A,FALSE,"TMCOMP96";#N/A,#N/A,FALSE,"MAT96";#N/A,#N/A,FALSE,"FANDA96";#N/A,#N/A,FALSE,"INTRAN96";#N/A,#N/A,FALSE,"NAA9697";#N/A,#N/A,FALSE,"ECWEBB";#N/A,#N/A,FALSE,"MFT96";#N/A,#N/A,FALSE,"CTrecon"}</definedName>
    <definedName name="asdas_2_1_2_4" hidden="1">{#N/A,#N/A,FALSE,"TMCOMP96";#N/A,#N/A,FALSE,"MAT96";#N/A,#N/A,FALSE,"FANDA96";#N/A,#N/A,FALSE,"INTRAN96";#N/A,#N/A,FALSE,"NAA9697";#N/A,#N/A,FALSE,"ECWEBB";#N/A,#N/A,FALSE,"MFT96";#N/A,#N/A,FALSE,"CTrecon"}</definedName>
    <definedName name="asdas_2_1_2_5" hidden="1">{#N/A,#N/A,FALSE,"TMCOMP96";#N/A,#N/A,FALSE,"MAT96";#N/A,#N/A,FALSE,"FANDA96";#N/A,#N/A,FALSE,"INTRAN96";#N/A,#N/A,FALSE,"NAA9697";#N/A,#N/A,FALSE,"ECWEBB";#N/A,#N/A,FALSE,"MFT96";#N/A,#N/A,FALSE,"CTrecon"}</definedName>
    <definedName name="asdas_2_1_3" hidden="1">{#N/A,#N/A,FALSE,"TMCOMP96";#N/A,#N/A,FALSE,"MAT96";#N/A,#N/A,FALSE,"FANDA96";#N/A,#N/A,FALSE,"INTRAN96";#N/A,#N/A,FALSE,"NAA9697";#N/A,#N/A,FALSE,"ECWEBB";#N/A,#N/A,FALSE,"MFT96";#N/A,#N/A,FALSE,"CTrecon"}</definedName>
    <definedName name="asdas_2_1_3_1" hidden="1">{#N/A,#N/A,FALSE,"TMCOMP96";#N/A,#N/A,FALSE,"MAT96";#N/A,#N/A,FALSE,"FANDA96";#N/A,#N/A,FALSE,"INTRAN96";#N/A,#N/A,FALSE,"NAA9697";#N/A,#N/A,FALSE,"ECWEBB";#N/A,#N/A,FALSE,"MFT96";#N/A,#N/A,FALSE,"CTrecon"}</definedName>
    <definedName name="asdas_2_1_3_1_1" hidden="1">{#N/A,#N/A,FALSE,"TMCOMP96";#N/A,#N/A,FALSE,"MAT96";#N/A,#N/A,FALSE,"FANDA96";#N/A,#N/A,FALSE,"INTRAN96";#N/A,#N/A,FALSE,"NAA9697";#N/A,#N/A,FALSE,"ECWEBB";#N/A,#N/A,FALSE,"MFT96";#N/A,#N/A,FALSE,"CTrecon"}</definedName>
    <definedName name="asdas_2_1_3_2" hidden="1">{#N/A,#N/A,FALSE,"TMCOMP96";#N/A,#N/A,FALSE,"MAT96";#N/A,#N/A,FALSE,"FANDA96";#N/A,#N/A,FALSE,"INTRAN96";#N/A,#N/A,FALSE,"NAA9697";#N/A,#N/A,FALSE,"ECWEBB";#N/A,#N/A,FALSE,"MFT96";#N/A,#N/A,FALSE,"CTrecon"}</definedName>
    <definedName name="asdas_2_1_3_3" hidden="1">{#N/A,#N/A,FALSE,"TMCOMP96";#N/A,#N/A,FALSE,"MAT96";#N/A,#N/A,FALSE,"FANDA96";#N/A,#N/A,FALSE,"INTRAN96";#N/A,#N/A,FALSE,"NAA9697";#N/A,#N/A,FALSE,"ECWEBB";#N/A,#N/A,FALSE,"MFT96";#N/A,#N/A,FALSE,"CTrecon"}</definedName>
    <definedName name="asdas_2_1_3_4" hidden="1">{#N/A,#N/A,FALSE,"TMCOMP96";#N/A,#N/A,FALSE,"MAT96";#N/A,#N/A,FALSE,"FANDA96";#N/A,#N/A,FALSE,"INTRAN96";#N/A,#N/A,FALSE,"NAA9697";#N/A,#N/A,FALSE,"ECWEBB";#N/A,#N/A,FALSE,"MFT96";#N/A,#N/A,FALSE,"CTrecon"}</definedName>
    <definedName name="asdas_2_1_3_5" hidden="1">{#N/A,#N/A,FALSE,"TMCOMP96";#N/A,#N/A,FALSE,"MAT96";#N/A,#N/A,FALSE,"FANDA96";#N/A,#N/A,FALSE,"INTRAN96";#N/A,#N/A,FALSE,"NAA9697";#N/A,#N/A,FALSE,"ECWEBB";#N/A,#N/A,FALSE,"MFT96";#N/A,#N/A,FALSE,"CTrecon"}</definedName>
    <definedName name="asdas_2_1_4" hidden="1">{#N/A,#N/A,FALSE,"TMCOMP96";#N/A,#N/A,FALSE,"MAT96";#N/A,#N/A,FALSE,"FANDA96";#N/A,#N/A,FALSE,"INTRAN96";#N/A,#N/A,FALSE,"NAA9697";#N/A,#N/A,FALSE,"ECWEBB";#N/A,#N/A,FALSE,"MFT96";#N/A,#N/A,FALSE,"CTrecon"}</definedName>
    <definedName name="asdas_2_1_4_1" hidden="1">{#N/A,#N/A,FALSE,"TMCOMP96";#N/A,#N/A,FALSE,"MAT96";#N/A,#N/A,FALSE,"FANDA96";#N/A,#N/A,FALSE,"INTRAN96";#N/A,#N/A,FALSE,"NAA9697";#N/A,#N/A,FALSE,"ECWEBB";#N/A,#N/A,FALSE,"MFT96";#N/A,#N/A,FALSE,"CTrecon"}</definedName>
    <definedName name="asdas_2_1_4_2" hidden="1">{#N/A,#N/A,FALSE,"TMCOMP96";#N/A,#N/A,FALSE,"MAT96";#N/A,#N/A,FALSE,"FANDA96";#N/A,#N/A,FALSE,"INTRAN96";#N/A,#N/A,FALSE,"NAA9697";#N/A,#N/A,FALSE,"ECWEBB";#N/A,#N/A,FALSE,"MFT96";#N/A,#N/A,FALSE,"CTrecon"}</definedName>
    <definedName name="asdas_2_1_4_3" hidden="1">{#N/A,#N/A,FALSE,"TMCOMP96";#N/A,#N/A,FALSE,"MAT96";#N/A,#N/A,FALSE,"FANDA96";#N/A,#N/A,FALSE,"INTRAN96";#N/A,#N/A,FALSE,"NAA9697";#N/A,#N/A,FALSE,"ECWEBB";#N/A,#N/A,FALSE,"MFT96";#N/A,#N/A,FALSE,"CTrecon"}</definedName>
    <definedName name="asdas_2_1_4_4" hidden="1">{#N/A,#N/A,FALSE,"TMCOMP96";#N/A,#N/A,FALSE,"MAT96";#N/A,#N/A,FALSE,"FANDA96";#N/A,#N/A,FALSE,"INTRAN96";#N/A,#N/A,FALSE,"NAA9697";#N/A,#N/A,FALSE,"ECWEBB";#N/A,#N/A,FALSE,"MFT96";#N/A,#N/A,FALSE,"CTrecon"}</definedName>
    <definedName name="asdas_2_1_4_5" hidden="1">{#N/A,#N/A,FALSE,"TMCOMP96";#N/A,#N/A,FALSE,"MAT96";#N/A,#N/A,FALSE,"FANDA96";#N/A,#N/A,FALSE,"INTRAN96";#N/A,#N/A,FALSE,"NAA9697";#N/A,#N/A,FALSE,"ECWEBB";#N/A,#N/A,FALSE,"MFT96";#N/A,#N/A,FALSE,"CTrecon"}</definedName>
    <definedName name="asdas_2_1_5" hidden="1">{#N/A,#N/A,FALSE,"TMCOMP96";#N/A,#N/A,FALSE,"MAT96";#N/A,#N/A,FALSE,"FANDA96";#N/A,#N/A,FALSE,"INTRAN96";#N/A,#N/A,FALSE,"NAA9697";#N/A,#N/A,FALSE,"ECWEBB";#N/A,#N/A,FALSE,"MFT96";#N/A,#N/A,FALSE,"CTrecon"}</definedName>
    <definedName name="asdas_2_1_5_1" hidden="1">{#N/A,#N/A,FALSE,"TMCOMP96";#N/A,#N/A,FALSE,"MAT96";#N/A,#N/A,FALSE,"FANDA96";#N/A,#N/A,FALSE,"INTRAN96";#N/A,#N/A,FALSE,"NAA9697";#N/A,#N/A,FALSE,"ECWEBB";#N/A,#N/A,FALSE,"MFT96";#N/A,#N/A,FALSE,"CTrecon"}</definedName>
    <definedName name="asdas_2_1_5_2" hidden="1">{#N/A,#N/A,FALSE,"TMCOMP96";#N/A,#N/A,FALSE,"MAT96";#N/A,#N/A,FALSE,"FANDA96";#N/A,#N/A,FALSE,"INTRAN96";#N/A,#N/A,FALSE,"NAA9697";#N/A,#N/A,FALSE,"ECWEBB";#N/A,#N/A,FALSE,"MFT96";#N/A,#N/A,FALSE,"CTrecon"}</definedName>
    <definedName name="asdas_2_1_5_3" hidden="1">{#N/A,#N/A,FALSE,"TMCOMP96";#N/A,#N/A,FALSE,"MAT96";#N/A,#N/A,FALSE,"FANDA96";#N/A,#N/A,FALSE,"INTRAN96";#N/A,#N/A,FALSE,"NAA9697";#N/A,#N/A,FALSE,"ECWEBB";#N/A,#N/A,FALSE,"MFT96";#N/A,#N/A,FALSE,"CTrecon"}</definedName>
    <definedName name="asdas_2_1_5_4" hidden="1">{#N/A,#N/A,FALSE,"TMCOMP96";#N/A,#N/A,FALSE,"MAT96";#N/A,#N/A,FALSE,"FANDA96";#N/A,#N/A,FALSE,"INTRAN96";#N/A,#N/A,FALSE,"NAA9697";#N/A,#N/A,FALSE,"ECWEBB";#N/A,#N/A,FALSE,"MFT96";#N/A,#N/A,FALSE,"CTrecon"}</definedName>
    <definedName name="asdas_2_1_5_5" hidden="1">{#N/A,#N/A,FALSE,"TMCOMP96";#N/A,#N/A,FALSE,"MAT96";#N/A,#N/A,FALSE,"FANDA96";#N/A,#N/A,FALSE,"INTRAN96";#N/A,#N/A,FALSE,"NAA9697";#N/A,#N/A,FALSE,"ECWEBB";#N/A,#N/A,FALSE,"MFT96";#N/A,#N/A,FALSE,"CTrecon"}</definedName>
    <definedName name="asdas_2_2" hidden="1">{#N/A,#N/A,FALSE,"TMCOMP96";#N/A,#N/A,FALSE,"MAT96";#N/A,#N/A,FALSE,"FANDA96";#N/A,#N/A,FALSE,"INTRAN96";#N/A,#N/A,FALSE,"NAA9697";#N/A,#N/A,FALSE,"ECWEBB";#N/A,#N/A,FALSE,"MFT96";#N/A,#N/A,FALSE,"CTrecon"}</definedName>
    <definedName name="asdas_2_2_1" hidden="1">{#N/A,#N/A,FALSE,"TMCOMP96";#N/A,#N/A,FALSE,"MAT96";#N/A,#N/A,FALSE,"FANDA96";#N/A,#N/A,FALSE,"INTRAN96";#N/A,#N/A,FALSE,"NAA9697";#N/A,#N/A,FALSE,"ECWEBB";#N/A,#N/A,FALSE,"MFT96";#N/A,#N/A,FALSE,"CTrecon"}</definedName>
    <definedName name="asdas_2_2_1_1" hidden="1">{#N/A,#N/A,FALSE,"TMCOMP96";#N/A,#N/A,FALSE,"MAT96";#N/A,#N/A,FALSE,"FANDA96";#N/A,#N/A,FALSE,"INTRAN96";#N/A,#N/A,FALSE,"NAA9697";#N/A,#N/A,FALSE,"ECWEBB";#N/A,#N/A,FALSE,"MFT96";#N/A,#N/A,FALSE,"CTrecon"}</definedName>
    <definedName name="asdas_2_2_2" hidden="1">{#N/A,#N/A,FALSE,"TMCOMP96";#N/A,#N/A,FALSE,"MAT96";#N/A,#N/A,FALSE,"FANDA96";#N/A,#N/A,FALSE,"INTRAN96";#N/A,#N/A,FALSE,"NAA9697";#N/A,#N/A,FALSE,"ECWEBB";#N/A,#N/A,FALSE,"MFT96";#N/A,#N/A,FALSE,"CTrecon"}</definedName>
    <definedName name="asdas_2_2_3" hidden="1">{#N/A,#N/A,FALSE,"TMCOMP96";#N/A,#N/A,FALSE,"MAT96";#N/A,#N/A,FALSE,"FANDA96";#N/A,#N/A,FALSE,"INTRAN96";#N/A,#N/A,FALSE,"NAA9697";#N/A,#N/A,FALSE,"ECWEBB";#N/A,#N/A,FALSE,"MFT96";#N/A,#N/A,FALSE,"CTrecon"}</definedName>
    <definedName name="asdas_2_2_4" hidden="1">{#N/A,#N/A,FALSE,"TMCOMP96";#N/A,#N/A,FALSE,"MAT96";#N/A,#N/A,FALSE,"FANDA96";#N/A,#N/A,FALSE,"INTRAN96";#N/A,#N/A,FALSE,"NAA9697";#N/A,#N/A,FALSE,"ECWEBB";#N/A,#N/A,FALSE,"MFT96";#N/A,#N/A,FALSE,"CTrecon"}</definedName>
    <definedName name="asdas_2_2_5" hidden="1">{#N/A,#N/A,FALSE,"TMCOMP96";#N/A,#N/A,FALSE,"MAT96";#N/A,#N/A,FALSE,"FANDA96";#N/A,#N/A,FALSE,"INTRAN96";#N/A,#N/A,FALSE,"NAA9697";#N/A,#N/A,FALSE,"ECWEBB";#N/A,#N/A,FALSE,"MFT96";#N/A,#N/A,FALSE,"CTrecon"}</definedName>
    <definedName name="asdas_2_3" hidden="1">{#N/A,#N/A,FALSE,"TMCOMP96";#N/A,#N/A,FALSE,"MAT96";#N/A,#N/A,FALSE,"FANDA96";#N/A,#N/A,FALSE,"INTRAN96";#N/A,#N/A,FALSE,"NAA9697";#N/A,#N/A,FALSE,"ECWEBB";#N/A,#N/A,FALSE,"MFT96";#N/A,#N/A,FALSE,"CTrecon"}</definedName>
    <definedName name="asdas_2_3_1" hidden="1">{#N/A,#N/A,FALSE,"TMCOMP96";#N/A,#N/A,FALSE,"MAT96";#N/A,#N/A,FALSE,"FANDA96";#N/A,#N/A,FALSE,"INTRAN96";#N/A,#N/A,FALSE,"NAA9697";#N/A,#N/A,FALSE,"ECWEBB";#N/A,#N/A,FALSE,"MFT96";#N/A,#N/A,FALSE,"CTrecon"}</definedName>
    <definedName name="asdas_2_3_1_1" hidden="1">{#N/A,#N/A,FALSE,"TMCOMP96";#N/A,#N/A,FALSE,"MAT96";#N/A,#N/A,FALSE,"FANDA96";#N/A,#N/A,FALSE,"INTRAN96";#N/A,#N/A,FALSE,"NAA9697";#N/A,#N/A,FALSE,"ECWEBB";#N/A,#N/A,FALSE,"MFT96";#N/A,#N/A,FALSE,"CTrecon"}</definedName>
    <definedName name="asdas_2_3_2" hidden="1">{#N/A,#N/A,FALSE,"TMCOMP96";#N/A,#N/A,FALSE,"MAT96";#N/A,#N/A,FALSE,"FANDA96";#N/A,#N/A,FALSE,"INTRAN96";#N/A,#N/A,FALSE,"NAA9697";#N/A,#N/A,FALSE,"ECWEBB";#N/A,#N/A,FALSE,"MFT96";#N/A,#N/A,FALSE,"CTrecon"}</definedName>
    <definedName name="asdas_2_3_3" hidden="1">{#N/A,#N/A,FALSE,"TMCOMP96";#N/A,#N/A,FALSE,"MAT96";#N/A,#N/A,FALSE,"FANDA96";#N/A,#N/A,FALSE,"INTRAN96";#N/A,#N/A,FALSE,"NAA9697";#N/A,#N/A,FALSE,"ECWEBB";#N/A,#N/A,FALSE,"MFT96";#N/A,#N/A,FALSE,"CTrecon"}</definedName>
    <definedName name="asdas_2_3_4" hidden="1">{#N/A,#N/A,FALSE,"TMCOMP96";#N/A,#N/A,FALSE,"MAT96";#N/A,#N/A,FALSE,"FANDA96";#N/A,#N/A,FALSE,"INTRAN96";#N/A,#N/A,FALSE,"NAA9697";#N/A,#N/A,FALSE,"ECWEBB";#N/A,#N/A,FALSE,"MFT96";#N/A,#N/A,FALSE,"CTrecon"}</definedName>
    <definedName name="asdas_2_3_5" hidden="1">{#N/A,#N/A,FALSE,"TMCOMP96";#N/A,#N/A,FALSE,"MAT96";#N/A,#N/A,FALSE,"FANDA96";#N/A,#N/A,FALSE,"INTRAN96";#N/A,#N/A,FALSE,"NAA9697";#N/A,#N/A,FALSE,"ECWEBB";#N/A,#N/A,FALSE,"MFT96";#N/A,#N/A,FALSE,"CTrecon"}</definedName>
    <definedName name="asdas_2_4" hidden="1">{#N/A,#N/A,FALSE,"TMCOMP96";#N/A,#N/A,FALSE,"MAT96";#N/A,#N/A,FALSE,"FANDA96";#N/A,#N/A,FALSE,"INTRAN96";#N/A,#N/A,FALSE,"NAA9697";#N/A,#N/A,FALSE,"ECWEBB";#N/A,#N/A,FALSE,"MFT96";#N/A,#N/A,FALSE,"CTrecon"}</definedName>
    <definedName name="asdas_2_4_1" hidden="1">{#N/A,#N/A,FALSE,"TMCOMP96";#N/A,#N/A,FALSE,"MAT96";#N/A,#N/A,FALSE,"FANDA96";#N/A,#N/A,FALSE,"INTRAN96";#N/A,#N/A,FALSE,"NAA9697";#N/A,#N/A,FALSE,"ECWEBB";#N/A,#N/A,FALSE,"MFT96";#N/A,#N/A,FALSE,"CTrecon"}</definedName>
    <definedName name="asdas_2_4_1_1" hidden="1">{#N/A,#N/A,FALSE,"TMCOMP96";#N/A,#N/A,FALSE,"MAT96";#N/A,#N/A,FALSE,"FANDA96";#N/A,#N/A,FALSE,"INTRAN96";#N/A,#N/A,FALSE,"NAA9697";#N/A,#N/A,FALSE,"ECWEBB";#N/A,#N/A,FALSE,"MFT96";#N/A,#N/A,FALSE,"CTrecon"}</definedName>
    <definedName name="asdas_2_4_2" hidden="1">{#N/A,#N/A,FALSE,"TMCOMP96";#N/A,#N/A,FALSE,"MAT96";#N/A,#N/A,FALSE,"FANDA96";#N/A,#N/A,FALSE,"INTRAN96";#N/A,#N/A,FALSE,"NAA9697";#N/A,#N/A,FALSE,"ECWEBB";#N/A,#N/A,FALSE,"MFT96";#N/A,#N/A,FALSE,"CTrecon"}</definedName>
    <definedName name="asdas_2_4_3" hidden="1">{#N/A,#N/A,FALSE,"TMCOMP96";#N/A,#N/A,FALSE,"MAT96";#N/A,#N/A,FALSE,"FANDA96";#N/A,#N/A,FALSE,"INTRAN96";#N/A,#N/A,FALSE,"NAA9697";#N/A,#N/A,FALSE,"ECWEBB";#N/A,#N/A,FALSE,"MFT96";#N/A,#N/A,FALSE,"CTrecon"}</definedName>
    <definedName name="asdas_2_4_4" hidden="1">{#N/A,#N/A,FALSE,"TMCOMP96";#N/A,#N/A,FALSE,"MAT96";#N/A,#N/A,FALSE,"FANDA96";#N/A,#N/A,FALSE,"INTRAN96";#N/A,#N/A,FALSE,"NAA9697";#N/A,#N/A,FALSE,"ECWEBB";#N/A,#N/A,FALSE,"MFT96";#N/A,#N/A,FALSE,"CTrecon"}</definedName>
    <definedName name="asdas_2_4_5" hidden="1">{#N/A,#N/A,FALSE,"TMCOMP96";#N/A,#N/A,FALSE,"MAT96";#N/A,#N/A,FALSE,"FANDA96";#N/A,#N/A,FALSE,"INTRAN96";#N/A,#N/A,FALSE,"NAA9697";#N/A,#N/A,FALSE,"ECWEBB";#N/A,#N/A,FALSE,"MFT96";#N/A,#N/A,FALSE,"CTrecon"}</definedName>
    <definedName name="asdas_2_5" hidden="1">{#N/A,#N/A,FALSE,"TMCOMP96";#N/A,#N/A,FALSE,"MAT96";#N/A,#N/A,FALSE,"FANDA96";#N/A,#N/A,FALSE,"INTRAN96";#N/A,#N/A,FALSE,"NAA9697";#N/A,#N/A,FALSE,"ECWEBB";#N/A,#N/A,FALSE,"MFT96";#N/A,#N/A,FALSE,"CTrecon"}</definedName>
    <definedName name="asdas_2_5_1" hidden="1">{#N/A,#N/A,FALSE,"TMCOMP96";#N/A,#N/A,FALSE,"MAT96";#N/A,#N/A,FALSE,"FANDA96";#N/A,#N/A,FALSE,"INTRAN96";#N/A,#N/A,FALSE,"NAA9697";#N/A,#N/A,FALSE,"ECWEBB";#N/A,#N/A,FALSE,"MFT96";#N/A,#N/A,FALSE,"CTrecon"}</definedName>
    <definedName name="asdas_2_5_2" hidden="1">{#N/A,#N/A,FALSE,"TMCOMP96";#N/A,#N/A,FALSE,"MAT96";#N/A,#N/A,FALSE,"FANDA96";#N/A,#N/A,FALSE,"INTRAN96";#N/A,#N/A,FALSE,"NAA9697";#N/A,#N/A,FALSE,"ECWEBB";#N/A,#N/A,FALSE,"MFT96";#N/A,#N/A,FALSE,"CTrecon"}</definedName>
    <definedName name="asdas_2_5_3" hidden="1">{#N/A,#N/A,FALSE,"TMCOMP96";#N/A,#N/A,FALSE,"MAT96";#N/A,#N/A,FALSE,"FANDA96";#N/A,#N/A,FALSE,"INTRAN96";#N/A,#N/A,FALSE,"NAA9697";#N/A,#N/A,FALSE,"ECWEBB";#N/A,#N/A,FALSE,"MFT96";#N/A,#N/A,FALSE,"CTrecon"}</definedName>
    <definedName name="asdas_2_5_4" hidden="1">{#N/A,#N/A,FALSE,"TMCOMP96";#N/A,#N/A,FALSE,"MAT96";#N/A,#N/A,FALSE,"FANDA96";#N/A,#N/A,FALSE,"INTRAN96";#N/A,#N/A,FALSE,"NAA9697";#N/A,#N/A,FALSE,"ECWEBB";#N/A,#N/A,FALSE,"MFT96";#N/A,#N/A,FALSE,"CTrecon"}</definedName>
    <definedName name="asdas_2_5_5" hidden="1">{#N/A,#N/A,FALSE,"TMCOMP96";#N/A,#N/A,FALSE,"MAT96";#N/A,#N/A,FALSE,"FANDA96";#N/A,#N/A,FALSE,"INTRAN96";#N/A,#N/A,FALSE,"NAA9697";#N/A,#N/A,FALSE,"ECWEBB";#N/A,#N/A,FALSE,"MFT96";#N/A,#N/A,FALSE,"CTrecon"}</definedName>
    <definedName name="asdas_3" hidden="1">{#N/A,#N/A,FALSE,"TMCOMP96";#N/A,#N/A,FALSE,"MAT96";#N/A,#N/A,FALSE,"FANDA96";#N/A,#N/A,FALSE,"INTRAN96";#N/A,#N/A,FALSE,"NAA9697";#N/A,#N/A,FALSE,"ECWEBB";#N/A,#N/A,FALSE,"MFT96";#N/A,#N/A,FALSE,"CTrecon"}</definedName>
    <definedName name="asdas_3_1" hidden="1">{#N/A,#N/A,FALSE,"TMCOMP96";#N/A,#N/A,FALSE,"MAT96";#N/A,#N/A,FALSE,"FANDA96";#N/A,#N/A,FALSE,"INTRAN96";#N/A,#N/A,FALSE,"NAA9697";#N/A,#N/A,FALSE,"ECWEBB";#N/A,#N/A,FALSE,"MFT96";#N/A,#N/A,FALSE,"CTrecon"}</definedName>
    <definedName name="asdas_3_1_1" hidden="1">{#N/A,#N/A,FALSE,"TMCOMP96";#N/A,#N/A,FALSE,"MAT96";#N/A,#N/A,FALSE,"FANDA96";#N/A,#N/A,FALSE,"INTRAN96";#N/A,#N/A,FALSE,"NAA9697";#N/A,#N/A,FALSE,"ECWEBB";#N/A,#N/A,FALSE,"MFT96";#N/A,#N/A,FALSE,"CTrecon"}</definedName>
    <definedName name="asdas_3_1_1_1" hidden="1">{#N/A,#N/A,FALSE,"TMCOMP96";#N/A,#N/A,FALSE,"MAT96";#N/A,#N/A,FALSE,"FANDA96";#N/A,#N/A,FALSE,"INTRAN96";#N/A,#N/A,FALSE,"NAA9697";#N/A,#N/A,FALSE,"ECWEBB";#N/A,#N/A,FALSE,"MFT96";#N/A,#N/A,FALSE,"CTrecon"}</definedName>
    <definedName name="asdas_3_1_1_1_1" hidden="1">{#N/A,#N/A,FALSE,"TMCOMP96";#N/A,#N/A,FALSE,"MAT96";#N/A,#N/A,FALSE,"FANDA96";#N/A,#N/A,FALSE,"INTRAN96";#N/A,#N/A,FALSE,"NAA9697";#N/A,#N/A,FALSE,"ECWEBB";#N/A,#N/A,FALSE,"MFT96";#N/A,#N/A,FALSE,"CTrecon"}</definedName>
    <definedName name="asdas_3_1_1_1_1_1" hidden="1">{#N/A,#N/A,FALSE,"TMCOMP96";#N/A,#N/A,FALSE,"MAT96";#N/A,#N/A,FALSE,"FANDA96";#N/A,#N/A,FALSE,"INTRAN96";#N/A,#N/A,FALSE,"NAA9697";#N/A,#N/A,FALSE,"ECWEBB";#N/A,#N/A,FALSE,"MFT96";#N/A,#N/A,FALSE,"CTrecon"}</definedName>
    <definedName name="asdas_3_1_1_1_2" hidden="1">{#N/A,#N/A,FALSE,"TMCOMP96";#N/A,#N/A,FALSE,"MAT96";#N/A,#N/A,FALSE,"FANDA96";#N/A,#N/A,FALSE,"INTRAN96";#N/A,#N/A,FALSE,"NAA9697";#N/A,#N/A,FALSE,"ECWEBB";#N/A,#N/A,FALSE,"MFT96";#N/A,#N/A,FALSE,"CTrecon"}</definedName>
    <definedName name="asdas_3_1_1_1_3" hidden="1">{#N/A,#N/A,FALSE,"TMCOMP96";#N/A,#N/A,FALSE,"MAT96";#N/A,#N/A,FALSE,"FANDA96";#N/A,#N/A,FALSE,"INTRAN96";#N/A,#N/A,FALSE,"NAA9697";#N/A,#N/A,FALSE,"ECWEBB";#N/A,#N/A,FALSE,"MFT96";#N/A,#N/A,FALSE,"CTrecon"}</definedName>
    <definedName name="asdas_3_1_1_1_4" hidden="1">{#N/A,#N/A,FALSE,"TMCOMP96";#N/A,#N/A,FALSE,"MAT96";#N/A,#N/A,FALSE,"FANDA96";#N/A,#N/A,FALSE,"INTRAN96";#N/A,#N/A,FALSE,"NAA9697";#N/A,#N/A,FALSE,"ECWEBB";#N/A,#N/A,FALSE,"MFT96";#N/A,#N/A,FALSE,"CTrecon"}</definedName>
    <definedName name="asdas_3_1_1_1_5" hidden="1">{#N/A,#N/A,FALSE,"TMCOMP96";#N/A,#N/A,FALSE,"MAT96";#N/A,#N/A,FALSE,"FANDA96";#N/A,#N/A,FALSE,"INTRAN96";#N/A,#N/A,FALSE,"NAA9697";#N/A,#N/A,FALSE,"ECWEBB";#N/A,#N/A,FALSE,"MFT96";#N/A,#N/A,FALSE,"CTrecon"}</definedName>
    <definedName name="asdas_3_1_1_2" hidden="1">{#N/A,#N/A,FALSE,"TMCOMP96";#N/A,#N/A,FALSE,"MAT96";#N/A,#N/A,FALSE,"FANDA96";#N/A,#N/A,FALSE,"INTRAN96";#N/A,#N/A,FALSE,"NAA9697";#N/A,#N/A,FALSE,"ECWEBB";#N/A,#N/A,FALSE,"MFT96";#N/A,#N/A,FALSE,"CTrecon"}</definedName>
    <definedName name="asdas_3_1_1_2_1" hidden="1">{#N/A,#N/A,FALSE,"TMCOMP96";#N/A,#N/A,FALSE,"MAT96";#N/A,#N/A,FALSE,"FANDA96";#N/A,#N/A,FALSE,"INTRAN96";#N/A,#N/A,FALSE,"NAA9697";#N/A,#N/A,FALSE,"ECWEBB";#N/A,#N/A,FALSE,"MFT96";#N/A,#N/A,FALSE,"CTrecon"}</definedName>
    <definedName name="asdas_3_1_1_2_2" hidden="1">{#N/A,#N/A,FALSE,"TMCOMP96";#N/A,#N/A,FALSE,"MAT96";#N/A,#N/A,FALSE,"FANDA96";#N/A,#N/A,FALSE,"INTRAN96";#N/A,#N/A,FALSE,"NAA9697";#N/A,#N/A,FALSE,"ECWEBB";#N/A,#N/A,FALSE,"MFT96";#N/A,#N/A,FALSE,"CTrecon"}</definedName>
    <definedName name="asdas_3_1_1_2_3" hidden="1">{#N/A,#N/A,FALSE,"TMCOMP96";#N/A,#N/A,FALSE,"MAT96";#N/A,#N/A,FALSE,"FANDA96";#N/A,#N/A,FALSE,"INTRAN96";#N/A,#N/A,FALSE,"NAA9697";#N/A,#N/A,FALSE,"ECWEBB";#N/A,#N/A,FALSE,"MFT96";#N/A,#N/A,FALSE,"CTrecon"}</definedName>
    <definedName name="asdas_3_1_1_2_4" hidden="1">{#N/A,#N/A,FALSE,"TMCOMP96";#N/A,#N/A,FALSE,"MAT96";#N/A,#N/A,FALSE,"FANDA96";#N/A,#N/A,FALSE,"INTRAN96";#N/A,#N/A,FALSE,"NAA9697";#N/A,#N/A,FALSE,"ECWEBB";#N/A,#N/A,FALSE,"MFT96";#N/A,#N/A,FALSE,"CTrecon"}</definedName>
    <definedName name="asdas_3_1_1_2_5" hidden="1">{#N/A,#N/A,FALSE,"TMCOMP96";#N/A,#N/A,FALSE,"MAT96";#N/A,#N/A,FALSE,"FANDA96";#N/A,#N/A,FALSE,"INTRAN96";#N/A,#N/A,FALSE,"NAA9697";#N/A,#N/A,FALSE,"ECWEBB";#N/A,#N/A,FALSE,"MFT96";#N/A,#N/A,FALSE,"CTrecon"}</definedName>
    <definedName name="asdas_3_1_1_3" hidden="1">{#N/A,#N/A,FALSE,"TMCOMP96";#N/A,#N/A,FALSE,"MAT96";#N/A,#N/A,FALSE,"FANDA96";#N/A,#N/A,FALSE,"INTRAN96";#N/A,#N/A,FALSE,"NAA9697";#N/A,#N/A,FALSE,"ECWEBB";#N/A,#N/A,FALSE,"MFT96";#N/A,#N/A,FALSE,"CTrecon"}</definedName>
    <definedName name="asdas_3_1_1_4" hidden="1">{#N/A,#N/A,FALSE,"TMCOMP96";#N/A,#N/A,FALSE,"MAT96";#N/A,#N/A,FALSE,"FANDA96";#N/A,#N/A,FALSE,"INTRAN96";#N/A,#N/A,FALSE,"NAA9697";#N/A,#N/A,FALSE,"ECWEBB";#N/A,#N/A,FALSE,"MFT96";#N/A,#N/A,FALSE,"CTrecon"}</definedName>
    <definedName name="asdas_3_1_1_5" hidden="1">{#N/A,#N/A,FALSE,"TMCOMP96";#N/A,#N/A,FALSE,"MAT96";#N/A,#N/A,FALSE,"FANDA96";#N/A,#N/A,FALSE,"INTRAN96";#N/A,#N/A,FALSE,"NAA9697";#N/A,#N/A,FALSE,"ECWEBB";#N/A,#N/A,FALSE,"MFT96";#N/A,#N/A,FALSE,"CTrecon"}</definedName>
    <definedName name="asdas_3_1_2" hidden="1">{#N/A,#N/A,FALSE,"TMCOMP96";#N/A,#N/A,FALSE,"MAT96";#N/A,#N/A,FALSE,"FANDA96";#N/A,#N/A,FALSE,"INTRAN96";#N/A,#N/A,FALSE,"NAA9697";#N/A,#N/A,FALSE,"ECWEBB";#N/A,#N/A,FALSE,"MFT96";#N/A,#N/A,FALSE,"CTrecon"}</definedName>
    <definedName name="asdas_3_1_2_1" hidden="1">{#N/A,#N/A,FALSE,"TMCOMP96";#N/A,#N/A,FALSE,"MAT96";#N/A,#N/A,FALSE,"FANDA96";#N/A,#N/A,FALSE,"INTRAN96";#N/A,#N/A,FALSE,"NAA9697";#N/A,#N/A,FALSE,"ECWEBB";#N/A,#N/A,FALSE,"MFT96";#N/A,#N/A,FALSE,"CTrecon"}</definedName>
    <definedName name="asdas_3_1_2_1_1" hidden="1">{#N/A,#N/A,FALSE,"TMCOMP96";#N/A,#N/A,FALSE,"MAT96";#N/A,#N/A,FALSE,"FANDA96";#N/A,#N/A,FALSE,"INTRAN96";#N/A,#N/A,FALSE,"NAA9697";#N/A,#N/A,FALSE,"ECWEBB";#N/A,#N/A,FALSE,"MFT96";#N/A,#N/A,FALSE,"CTrecon"}</definedName>
    <definedName name="asdas_3_1_2_2" hidden="1">{#N/A,#N/A,FALSE,"TMCOMP96";#N/A,#N/A,FALSE,"MAT96";#N/A,#N/A,FALSE,"FANDA96";#N/A,#N/A,FALSE,"INTRAN96";#N/A,#N/A,FALSE,"NAA9697";#N/A,#N/A,FALSE,"ECWEBB";#N/A,#N/A,FALSE,"MFT96";#N/A,#N/A,FALSE,"CTrecon"}</definedName>
    <definedName name="asdas_3_1_2_3" hidden="1">{#N/A,#N/A,FALSE,"TMCOMP96";#N/A,#N/A,FALSE,"MAT96";#N/A,#N/A,FALSE,"FANDA96";#N/A,#N/A,FALSE,"INTRAN96";#N/A,#N/A,FALSE,"NAA9697";#N/A,#N/A,FALSE,"ECWEBB";#N/A,#N/A,FALSE,"MFT96";#N/A,#N/A,FALSE,"CTrecon"}</definedName>
    <definedName name="asdas_3_1_2_4" hidden="1">{#N/A,#N/A,FALSE,"TMCOMP96";#N/A,#N/A,FALSE,"MAT96";#N/A,#N/A,FALSE,"FANDA96";#N/A,#N/A,FALSE,"INTRAN96";#N/A,#N/A,FALSE,"NAA9697";#N/A,#N/A,FALSE,"ECWEBB";#N/A,#N/A,FALSE,"MFT96";#N/A,#N/A,FALSE,"CTrecon"}</definedName>
    <definedName name="asdas_3_1_2_5" hidden="1">{#N/A,#N/A,FALSE,"TMCOMP96";#N/A,#N/A,FALSE,"MAT96";#N/A,#N/A,FALSE,"FANDA96";#N/A,#N/A,FALSE,"INTRAN96";#N/A,#N/A,FALSE,"NAA9697";#N/A,#N/A,FALSE,"ECWEBB";#N/A,#N/A,FALSE,"MFT96";#N/A,#N/A,FALSE,"CTrecon"}</definedName>
    <definedName name="asdas_3_1_3" hidden="1">{#N/A,#N/A,FALSE,"TMCOMP96";#N/A,#N/A,FALSE,"MAT96";#N/A,#N/A,FALSE,"FANDA96";#N/A,#N/A,FALSE,"INTRAN96";#N/A,#N/A,FALSE,"NAA9697";#N/A,#N/A,FALSE,"ECWEBB";#N/A,#N/A,FALSE,"MFT96";#N/A,#N/A,FALSE,"CTrecon"}</definedName>
    <definedName name="asdas_3_1_3_1" hidden="1">{#N/A,#N/A,FALSE,"TMCOMP96";#N/A,#N/A,FALSE,"MAT96";#N/A,#N/A,FALSE,"FANDA96";#N/A,#N/A,FALSE,"INTRAN96";#N/A,#N/A,FALSE,"NAA9697";#N/A,#N/A,FALSE,"ECWEBB";#N/A,#N/A,FALSE,"MFT96";#N/A,#N/A,FALSE,"CTrecon"}</definedName>
    <definedName name="asdas_3_1_3_1_1" hidden="1">{#N/A,#N/A,FALSE,"TMCOMP96";#N/A,#N/A,FALSE,"MAT96";#N/A,#N/A,FALSE,"FANDA96";#N/A,#N/A,FALSE,"INTRAN96";#N/A,#N/A,FALSE,"NAA9697";#N/A,#N/A,FALSE,"ECWEBB";#N/A,#N/A,FALSE,"MFT96";#N/A,#N/A,FALSE,"CTrecon"}</definedName>
    <definedName name="asdas_3_1_3_2" hidden="1">{#N/A,#N/A,FALSE,"TMCOMP96";#N/A,#N/A,FALSE,"MAT96";#N/A,#N/A,FALSE,"FANDA96";#N/A,#N/A,FALSE,"INTRAN96";#N/A,#N/A,FALSE,"NAA9697";#N/A,#N/A,FALSE,"ECWEBB";#N/A,#N/A,FALSE,"MFT96";#N/A,#N/A,FALSE,"CTrecon"}</definedName>
    <definedName name="asdas_3_1_3_3" hidden="1">{#N/A,#N/A,FALSE,"TMCOMP96";#N/A,#N/A,FALSE,"MAT96";#N/A,#N/A,FALSE,"FANDA96";#N/A,#N/A,FALSE,"INTRAN96";#N/A,#N/A,FALSE,"NAA9697";#N/A,#N/A,FALSE,"ECWEBB";#N/A,#N/A,FALSE,"MFT96";#N/A,#N/A,FALSE,"CTrecon"}</definedName>
    <definedName name="asdas_3_1_3_4" hidden="1">{#N/A,#N/A,FALSE,"TMCOMP96";#N/A,#N/A,FALSE,"MAT96";#N/A,#N/A,FALSE,"FANDA96";#N/A,#N/A,FALSE,"INTRAN96";#N/A,#N/A,FALSE,"NAA9697";#N/A,#N/A,FALSE,"ECWEBB";#N/A,#N/A,FALSE,"MFT96";#N/A,#N/A,FALSE,"CTrecon"}</definedName>
    <definedName name="asdas_3_1_3_5" hidden="1">{#N/A,#N/A,FALSE,"TMCOMP96";#N/A,#N/A,FALSE,"MAT96";#N/A,#N/A,FALSE,"FANDA96";#N/A,#N/A,FALSE,"INTRAN96";#N/A,#N/A,FALSE,"NAA9697";#N/A,#N/A,FALSE,"ECWEBB";#N/A,#N/A,FALSE,"MFT96";#N/A,#N/A,FALSE,"CTrecon"}</definedName>
    <definedName name="asdas_3_1_4" hidden="1">{#N/A,#N/A,FALSE,"TMCOMP96";#N/A,#N/A,FALSE,"MAT96";#N/A,#N/A,FALSE,"FANDA96";#N/A,#N/A,FALSE,"INTRAN96";#N/A,#N/A,FALSE,"NAA9697";#N/A,#N/A,FALSE,"ECWEBB";#N/A,#N/A,FALSE,"MFT96";#N/A,#N/A,FALSE,"CTrecon"}</definedName>
    <definedName name="asdas_3_1_4_1" hidden="1">{#N/A,#N/A,FALSE,"TMCOMP96";#N/A,#N/A,FALSE,"MAT96";#N/A,#N/A,FALSE,"FANDA96";#N/A,#N/A,FALSE,"INTRAN96";#N/A,#N/A,FALSE,"NAA9697";#N/A,#N/A,FALSE,"ECWEBB";#N/A,#N/A,FALSE,"MFT96";#N/A,#N/A,FALSE,"CTrecon"}</definedName>
    <definedName name="asdas_3_1_4_2" hidden="1">{#N/A,#N/A,FALSE,"TMCOMP96";#N/A,#N/A,FALSE,"MAT96";#N/A,#N/A,FALSE,"FANDA96";#N/A,#N/A,FALSE,"INTRAN96";#N/A,#N/A,FALSE,"NAA9697";#N/A,#N/A,FALSE,"ECWEBB";#N/A,#N/A,FALSE,"MFT96";#N/A,#N/A,FALSE,"CTrecon"}</definedName>
    <definedName name="asdas_3_1_4_3" hidden="1">{#N/A,#N/A,FALSE,"TMCOMP96";#N/A,#N/A,FALSE,"MAT96";#N/A,#N/A,FALSE,"FANDA96";#N/A,#N/A,FALSE,"INTRAN96";#N/A,#N/A,FALSE,"NAA9697";#N/A,#N/A,FALSE,"ECWEBB";#N/A,#N/A,FALSE,"MFT96";#N/A,#N/A,FALSE,"CTrecon"}</definedName>
    <definedName name="asdas_3_1_4_4" hidden="1">{#N/A,#N/A,FALSE,"TMCOMP96";#N/A,#N/A,FALSE,"MAT96";#N/A,#N/A,FALSE,"FANDA96";#N/A,#N/A,FALSE,"INTRAN96";#N/A,#N/A,FALSE,"NAA9697";#N/A,#N/A,FALSE,"ECWEBB";#N/A,#N/A,FALSE,"MFT96";#N/A,#N/A,FALSE,"CTrecon"}</definedName>
    <definedName name="asdas_3_1_4_5" hidden="1">{#N/A,#N/A,FALSE,"TMCOMP96";#N/A,#N/A,FALSE,"MAT96";#N/A,#N/A,FALSE,"FANDA96";#N/A,#N/A,FALSE,"INTRAN96";#N/A,#N/A,FALSE,"NAA9697";#N/A,#N/A,FALSE,"ECWEBB";#N/A,#N/A,FALSE,"MFT96";#N/A,#N/A,FALSE,"CTrecon"}</definedName>
    <definedName name="asdas_3_1_5" hidden="1">{#N/A,#N/A,FALSE,"TMCOMP96";#N/A,#N/A,FALSE,"MAT96";#N/A,#N/A,FALSE,"FANDA96";#N/A,#N/A,FALSE,"INTRAN96";#N/A,#N/A,FALSE,"NAA9697";#N/A,#N/A,FALSE,"ECWEBB";#N/A,#N/A,FALSE,"MFT96";#N/A,#N/A,FALSE,"CTrecon"}</definedName>
    <definedName name="asdas_3_1_5_1" hidden="1">{#N/A,#N/A,FALSE,"TMCOMP96";#N/A,#N/A,FALSE,"MAT96";#N/A,#N/A,FALSE,"FANDA96";#N/A,#N/A,FALSE,"INTRAN96";#N/A,#N/A,FALSE,"NAA9697";#N/A,#N/A,FALSE,"ECWEBB";#N/A,#N/A,FALSE,"MFT96";#N/A,#N/A,FALSE,"CTrecon"}</definedName>
    <definedName name="asdas_3_1_5_2" hidden="1">{#N/A,#N/A,FALSE,"TMCOMP96";#N/A,#N/A,FALSE,"MAT96";#N/A,#N/A,FALSE,"FANDA96";#N/A,#N/A,FALSE,"INTRAN96";#N/A,#N/A,FALSE,"NAA9697";#N/A,#N/A,FALSE,"ECWEBB";#N/A,#N/A,FALSE,"MFT96";#N/A,#N/A,FALSE,"CTrecon"}</definedName>
    <definedName name="asdas_3_1_5_3" hidden="1">{#N/A,#N/A,FALSE,"TMCOMP96";#N/A,#N/A,FALSE,"MAT96";#N/A,#N/A,FALSE,"FANDA96";#N/A,#N/A,FALSE,"INTRAN96";#N/A,#N/A,FALSE,"NAA9697";#N/A,#N/A,FALSE,"ECWEBB";#N/A,#N/A,FALSE,"MFT96";#N/A,#N/A,FALSE,"CTrecon"}</definedName>
    <definedName name="asdas_3_1_5_4" hidden="1">{#N/A,#N/A,FALSE,"TMCOMP96";#N/A,#N/A,FALSE,"MAT96";#N/A,#N/A,FALSE,"FANDA96";#N/A,#N/A,FALSE,"INTRAN96";#N/A,#N/A,FALSE,"NAA9697";#N/A,#N/A,FALSE,"ECWEBB";#N/A,#N/A,FALSE,"MFT96";#N/A,#N/A,FALSE,"CTrecon"}</definedName>
    <definedName name="asdas_3_1_5_5" hidden="1">{#N/A,#N/A,FALSE,"TMCOMP96";#N/A,#N/A,FALSE,"MAT96";#N/A,#N/A,FALSE,"FANDA96";#N/A,#N/A,FALSE,"INTRAN96";#N/A,#N/A,FALSE,"NAA9697";#N/A,#N/A,FALSE,"ECWEBB";#N/A,#N/A,FALSE,"MFT96";#N/A,#N/A,FALSE,"CTrecon"}</definedName>
    <definedName name="asdas_3_2" hidden="1">{#N/A,#N/A,FALSE,"TMCOMP96";#N/A,#N/A,FALSE,"MAT96";#N/A,#N/A,FALSE,"FANDA96";#N/A,#N/A,FALSE,"INTRAN96";#N/A,#N/A,FALSE,"NAA9697";#N/A,#N/A,FALSE,"ECWEBB";#N/A,#N/A,FALSE,"MFT96";#N/A,#N/A,FALSE,"CTrecon"}</definedName>
    <definedName name="asdas_3_2_1" hidden="1">{#N/A,#N/A,FALSE,"TMCOMP96";#N/A,#N/A,FALSE,"MAT96";#N/A,#N/A,FALSE,"FANDA96";#N/A,#N/A,FALSE,"INTRAN96";#N/A,#N/A,FALSE,"NAA9697";#N/A,#N/A,FALSE,"ECWEBB";#N/A,#N/A,FALSE,"MFT96";#N/A,#N/A,FALSE,"CTrecon"}</definedName>
    <definedName name="asdas_3_2_1_1" hidden="1">{#N/A,#N/A,FALSE,"TMCOMP96";#N/A,#N/A,FALSE,"MAT96";#N/A,#N/A,FALSE,"FANDA96";#N/A,#N/A,FALSE,"INTRAN96";#N/A,#N/A,FALSE,"NAA9697";#N/A,#N/A,FALSE,"ECWEBB";#N/A,#N/A,FALSE,"MFT96";#N/A,#N/A,FALSE,"CTrecon"}</definedName>
    <definedName name="asdas_3_2_2" hidden="1">{#N/A,#N/A,FALSE,"TMCOMP96";#N/A,#N/A,FALSE,"MAT96";#N/A,#N/A,FALSE,"FANDA96";#N/A,#N/A,FALSE,"INTRAN96";#N/A,#N/A,FALSE,"NAA9697";#N/A,#N/A,FALSE,"ECWEBB";#N/A,#N/A,FALSE,"MFT96";#N/A,#N/A,FALSE,"CTrecon"}</definedName>
    <definedName name="asdas_3_2_3" hidden="1">{#N/A,#N/A,FALSE,"TMCOMP96";#N/A,#N/A,FALSE,"MAT96";#N/A,#N/A,FALSE,"FANDA96";#N/A,#N/A,FALSE,"INTRAN96";#N/A,#N/A,FALSE,"NAA9697";#N/A,#N/A,FALSE,"ECWEBB";#N/A,#N/A,FALSE,"MFT96";#N/A,#N/A,FALSE,"CTrecon"}</definedName>
    <definedName name="asdas_3_2_4" hidden="1">{#N/A,#N/A,FALSE,"TMCOMP96";#N/A,#N/A,FALSE,"MAT96";#N/A,#N/A,FALSE,"FANDA96";#N/A,#N/A,FALSE,"INTRAN96";#N/A,#N/A,FALSE,"NAA9697";#N/A,#N/A,FALSE,"ECWEBB";#N/A,#N/A,FALSE,"MFT96";#N/A,#N/A,FALSE,"CTrecon"}</definedName>
    <definedName name="asdas_3_2_5" hidden="1">{#N/A,#N/A,FALSE,"TMCOMP96";#N/A,#N/A,FALSE,"MAT96";#N/A,#N/A,FALSE,"FANDA96";#N/A,#N/A,FALSE,"INTRAN96";#N/A,#N/A,FALSE,"NAA9697";#N/A,#N/A,FALSE,"ECWEBB";#N/A,#N/A,FALSE,"MFT96";#N/A,#N/A,FALSE,"CTrecon"}</definedName>
    <definedName name="asdas_3_3" hidden="1">{#N/A,#N/A,FALSE,"TMCOMP96";#N/A,#N/A,FALSE,"MAT96";#N/A,#N/A,FALSE,"FANDA96";#N/A,#N/A,FALSE,"INTRAN96";#N/A,#N/A,FALSE,"NAA9697";#N/A,#N/A,FALSE,"ECWEBB";#N/A,#N/A,FALSE,"MFT96";#N/A,#N/A,FALSE,"CTrecon"}</definedName>
    <definedName name="asdas_3_3_1" hidden="1">{#N/A,#N/A,FALSE,"TMCOMP96";#N/A,#N/A,FALSE,"MAT96";#N/A,#N/A,FALSE,"FANDA96";#N/A,#N/A,FALSE,"INTRAN96";#N/A,#N/A,FALSE,"NAA9697";#N/A,#N/A,FALSE,"ECWEBB";#N/A,#N/A,FALSE,"MFT96";#N/A,#N/A,FALSE,"CTrecon"}</definedName>
    <definedName name="asdas_3_3_1_1" hidden="1">{#N/A,#N/A,FALSE,"TMCOMP96";#N/A,#N/A,FALSE,"MAT96";#N/A,#N/A,FALSE,"FANDA96";#N/A,#N/A,FALSE,"INTRAN96";#N/A,#N/A,FALSE,"NAA9697";#N/A,#N/A,FALSE,"ECWEBB";#N/A,#N/A,FALSE,"MFT96";#N/A,#N/A,FALSE,"CTrecon"}</definedName>
    <definedName name="asdas_3_3_2" hidden="1">{#N/A,#N/A,FALSE,"TMCOMP96";#N/A,#N/A,FALSE,"MAT96";#N/A,#N/A,FALSE,"FANDA96";#N/A,#N/A,FALSE,"INTRAN96";#N/A,#N/A,FALSE,"NAA9697";#N/A,#N/A,FALSE,"ECWEBB";#N/A,#N/A,FALSE,"MFT96";#N/A,#N/A,FALSE,"CTrecon"}</definedName>
    <definedName name="asdas_3_3_3" hidden="1">{#N/A,#N/A,FALSE,"TMCOMP96";#N/A,#N/A,FALSE,"MAT96";#N/A,#N/A,FALSE,"FANDA96";#N/A,#N/A,FALSE,"INTRAN96";#N/A,#N/A,FALSE,"NAA9697";#N/A,#N/A,FALSE,"ECWEBB";#N/A,#N/A,FALSE,"MFT96";#N/A,#N/A,FALSE,"CTrecon"}</definedName>
    <definedName name="asdas_3_3_4" hidden="1">{#N/A,#N/A,FALSE,"TMCOMP96";#N/A,#N/A,FALSE,"MAT96";#N/A,#N/A,FALSE,"FANDA96";#N/A,#N/A,FALSE,"INTRAN96";#N/A,#N/A,FALSE,"NAA9697";#N/A,#N/A,FALSE,"ECWEBB";#N/A,#N/A,FALSE,"MFT96";#N/A,#N/A,FALSE,"CTrecon"}</definedName>
    <definedName name="asdas_3_3_5" hidden="1">{#N/A,#N/A,FALSE,"TMCOMP96";#N/A,#N/A,FALSE,"MAT96";#N/A,#N/A,FALSE,"FANDA96";#N/A,#N/A,FALSE,"INTRAN96";#N/A,#N/A,FALSE,"NAA9697";#N/A,#N/A,FALSE,"ECWEBB";#N/A,#N/A,FALSE,"MFT96";#N/A,#N/A,FALSE,"CTrecon"}</definedName>
    <definedName name="asdas_3_4" hidden="1">{#N/A,#N/A,FALSE,"TMCOMP96";#N/A,#N/A,FALSE,"MAT96";#N/A,#N/A,FALSE,"FANDA96";#N/A,#N/A,FALSE,"INTRAN96";#N/A,#N/A,FALSE,"NAA9697";#N/A,#N/A,FALSE,"ECWEBB";#N/A,#N/A,FALSE,"MFT96";#N/A,#N/A,FALSE,"CTrecon"}</definedName>
    <definedName name="asdas_3_4_1" hidden="1">{#N/A,#N/A,FALSE,"TMCOMP96";#N/A,#N/A,FALSE,"MAT96";#N/A,#N/A,FALSE,"FANDA96";#N/A,#N/A,FALSE,"INTRAN96";#N/A,#N/A,FALSE,"NAA9697";#N/A,#N/A,FALSE,"ECWEBB";#N/A,#N/A,FALSE,"MFT96";#N/A,#N/A,FALSE,"CTrecon"}</definedName>
    <definedName name="asdas_3_4_1_1" hidden="1">{#N/A,#N/A,FALSE,"TMCOMP96";#N/A,#N/A,FALSE,"MAT96";#N/A,#N/A,FALSE,"FANDA96";#N/A,#N/A,FALSE,"INTRAN96";#N/A,#N/A,FALSE,"NAA9697";#N/A,#N/A,FALSE,"ECWEBB";#N/A,#N/A,FALSE,"MFT96";#N/A,#N/A,FALSE,"CTrecon"}</definedName>
    <definedName name="asdas_3_4_2" hidden="1">{#N/A,#N/A,FALSE,"TMCOMP96";#N/A,#N/A,FALSE,"MAT96";#N/A,#N/A,FALSE,"FANDA96";#N/A,#N/A,FALSE,"INTRAN96";#N/A,#N/A,FALSE,"NAA9697";#N/A,#N/A,FALSE,"ECWEBB";#N/A,#N/A,FALSE,"MFT96";#N/A,#N/A,FALSE,"CTrecon"}</definedName>
    <definedName name="asdas_3_4_3" hidden="1">{#N/A,#N/A,FALSE,"TMCOMP96";#N/A,#N/A,FALSE,"MAT96";#N/A,#N/A,FALSE,"FANDA96";#N/A,#N/A,FALSE,"INTRAN96";#N/A,#N/A,FALSE,"NAA9697";#N/A,#N/A,FALSE,"ECWEBB";#N/A,#N/A,FALSE,"MFT96";#N/A,#N/A,FALSE,"CTrecon"}</definedName>
    <definedName name="asdas_3_4_4" hidden="1">{#N/A,#N/A,FALSE,"TMCOMP96";#N/A,#N/A,FALSE,"MAT96";#N/A,#N/A,FALSE,"FANDA96";#N/A,#N/A,FALSE,"INTRAN96";#N/A,#N/A,FALSE,"NAA9697";#N/A,#N/A,FALSE,"ECWEBB";#N/A,#N/A,FALSE,"MFT96";#N/A,#N/A,FALSE,"CTrecon"}</definedName>
    <definedName name="asdas_3_4_5" hidden="1">{#N/A,#N/A,FALSE,"TMCOMP96";#N/A,#N/A,FALSE,"MAT96";#N/A,#N/A,FALSE,"FANDA96";#N/A,#N/A,FALSE,"INTRAN96";#N/A,#N/A,FALSE,"NAA9697";#N/A,#N/A,FALSE,"ECWEBB";#N/A,#N/A,FALSE,"MFT96";#N/A,#N/A,FALSE,"CTrecon"}</definedName>
    <definedName name="asdas_3_5" hidden="1">{#N/A,#N/A,FALSE,"TMCOMP96";#N/A,#N/A,FALSE,"MAT96";#N/A,#N/A,FALSE,"FANDA96";#N/A,#N/A,FALSE,"INTRAN96";#N/A,#N/A,FALSE,"NAA9697";#N/A,#N/A,FALSE,"ECWEBB";#N/A,#N/A,FALSE,"MFT96";#N/A,#N/A,FALSE,"CTrecon"}</definedName>
    <definedName name="asdas_3_5_1" hidden="1">{#N/A,#N/A,FALSE,"TMCOMP96";#N/A,#N/A,FALSE,"MAT96";#N/A,#N/A,FALSE,"FANDA96";#N/A,#N/A,FALSE,"INTRAN96";#N/A,#N/A,FALSE,"NAA9697";#N/A,#N/A,FALSE,"ECWEBB";#N/A,#N/A,FALSE,"MFT96";#N/A,#N/A,FALSE,"CTrecon"}</definedName>
    <definedName name="asdas_3_5_2" hidden="1">{#N/A,#N/A,FALSE,"TMCOMP96";#N/A,#N/A,FALSE,"MAT96";#N/A,#N/A,FALSE,"FANDA96";#N/A,#N/A,FALSE,"INTRAN96";#N/A,#N/A,FALSE,"NAA9697";#N/A,#N/A,FALSE,"ECWEBB";#N/A,#N/A,FALSE,"MFT96";#N/A,#N/A,FALSE,"CTrecon"}</definedName>
    <definedName name="asdas_3_5_3" hidden="1">{#N/A,#N/A,FALSE,"TMCOMP96";#N/A,#N/A,FALSE,"MAT96";#N/A,#N/A,FALSE,"FANDA96";#N/A,#N/A,FALSE,"INTRAN96";#N/A,#N/A,FALSE,"NAA9697";#N/A,#N/A,FALSE,"ECWEBB";#N/A,#N/A,FALSE,"MFT96";#N/A,#N/A,FALSE,"CTrecon"}</definedName>
    <definedName name="asdas_3_5_4" hidden="1">{#N/A,#N/A,FALSE,"TMCOMP96";#N/A,#N/A,FALSE,"MAT96";#N/A,#N/A,FALSE,"FANDA96";#N/A,#N/A,FALSE,"INTRAN96";#N/A,#N/A,FALSE,"NAA9697";#N/A,#N/A,FALSE,"ECWEBB";#N/A,#N/A,FALSE,"MFT96";#N/A,#N/A,FALSE,"CTrecon"}</definedName>
    <definedName name="asdas_3_5_5" hidden="1">{#N/A,#N/A,FALSE,"TMCOMP96";#N/A,#N/A,FALSE,"MAT96";#N/A,#N/A,FALSE,"FANDA96";#N/A,#N/A,FALSE,"INTRAN96";#N/A,#N/A,FALSE,"NAA9697";#N/A,#N/A,FALSE,"ECWEBB";#N/A,#N/A,FALSE,"MFT96";#N/A,#N/A,FALSE,"CTrecon"}</definedName>
    <definedName name="asdas_4" hidden="1">{#N/A,#N/A,FALSE,"TMCOMP96";#N/A,#N/A,FALSE,"MAT96";#N/A,#N/A,FALSE,"FANDA96";#N/A,#N/A,FALSE,"INTRAN96";#N/A,#N/A,FALSE,"NAA9697";#N/A,#N/A,FALSE,"ECWEBB";#N/A,#N/A,FALSE,"MFT96";#N/A,#N/A,FALSE,"CTrecon"}</definedName>
    <definedName name="asdas_4_1" hidden="1">{#N/A,#N/A,FALSE,"TMCOMP96";#N/A,#N/A,FALSE,"MAT96";#N/A,#N/A,FALSE,"FANDA96";#N/A,#N/A,FALSE,"INTRAN96";#N/A,#N/A,FALSE,"NAA9697";#N/A,#N/A,FALSE,"ECWEBB";#N/A,#N/A,FALSE,"MFT96";#N/A,#N/A,FALSE,"CTrecon"}</definedName>
    <definedName name="asdas_4_1_1" hidden="1">{#N/A,#N/A,FALSE,"TMCOMP96";#N/A,#N/A,FALSE,"MAT96";#N/A,#N/A,FALSE,"FANDA96";#N/A,#N/A,FALSE,"INTRAN96";#N/A,#N/A,FALSE,"NAA9697";#N/A,#N/A,FALSE,"ECWEBB";#N/A,#N/A,FALSE,"MFT96";#N/A,#N/A,FALSE,"CTrecon"}</definedName>
    <definedName name="asdas_4_1_1_1" hidden="1">{#N/A,#N/A,FALSE,"TMCOMP96";#N/A,#N/A,FALSE,"MAT96";#N/A,#N/A,FALSE,"FANDA96";#N/A,#N/A,FALSE,"INTRAN96";#N/A,#N/A,FALSE,"NAA9697";#N/A,#N/A,FALSE,"ECWEBB";#N/A,#N/A,FALSE,"MFT96";#N/A,#N/A,FALSE,"CTrecon"}</definedName>
    <definedName name="asdas_4_1_1_1_1" hidden="1">{#N/A,#N/A,FALSE,"TMCOMP96";#N/A,#N/A,FALSE,"MAT96";#N/A,#N/A,FALSE,"FANDA96";#N/A,#N/A,FALSE,"INTRAN96";#N/A,#N/A,FALSE,"NAA9697";#N/A,#N/A,FALSE,"ECWEBB";#N/A,#N/A,FALSE,"MFT96";#N/A,#N/A,FALSE,"CTrecon"}</definedName>
    <definedName name="asdas_4_1_1_1_1_1" hidden="1">{#N/A,#N/A,FALSE,"TMCOMP96";#N/A,#N/A,FALSE,"MAT96";#N/A,#N/A,FALSE,"FANDA96";#N/A,#N/A,FALSE,"INTRAN96";#N/A,#N/A,FALSE,"NAA9697";#N/A,#N/A,FALSE,"ECWEBB";#N/A,#N/A,FALSE,"MFT96";#N/A,#N/A,FALSE,"CTrecon"}</definedName>
    <definedName name="asdas_4_1_1_1_2" hidden="1">{#N/A,#N/A,FALSE,"TMCOMP96";#N/A,#N/A,FALSE,"MAT96";#N/A,#N/A,FALSE,"FANDA96";#N/A,#N/A,FALSE,"INTRAN96";#N/A,#N/A,FALSE,"NAA9697";#N/A,#N/A,FALSE,"ECWEBB";#N/A,#N/A,FALSE,"MFT96";#N/A,#N/A,FALSE,"CTrecon"}</definedName>
    <definedName name="asdas_4_1_1_1_3" hidden="1">{#N/A,#N/A,FALSE,"TMCOMP96";#N/A,#N/A,FALSE,"MAT96";#N/A,#N/A,FALSE,"FANDA96";#N/A,#N/A,FALSE,"INTRAN96";#N/A,#N/A,FALSE,"NAA9697";#N/A,#N/A,FALSE,"ECWEBB";#N/A,#N/A,FALSE,"MFT96";#N/A,#N/A,FALSE,"CTrecon"}</definedName>
    <definedName name="asdas_4_1_1_1_4" hidden="1">{#N/A,#N/A,FALSE,"TMCOMP96";#N/A,#N/A,FALSE,"MAT96";#N/A,#N/A,FALSE,"FANDA96";#N/A,#N/A,FALSE,"INTRAN96";#N/A,#N/A,FALSE,"NAA9697";#N/A,#N/A,FALSE,"ECWEBB";#N/A,#N/A,FALSE,"MFT96";#N/A,#N/A,FALSE,"CTrecon"}</definedName>
    <definedName name="asdas_4_1_1_1_5" hidden="1">{#N/A,#N/A,FALSE,"TMCOMP96";#N/A,#N/A,FALSE,"MAT96";#N/A,#N/A,FALSE,"FANDA96";#N/A,#N/A,FALSE,"INTRAN96";#N/A,#N/A,FALSE,"NAA9697";#N/A,#N/A,FALSE,"ECWEBB";#N/A,#N/A,FALSE,"MFT96";#N/A,#N/A,FALSE,"CTrecon"}</definedName>
    <definedName name="asdas_4_1_1_2" hidden="1">{#N/A,#N/A,FALSE,"TMCOMP96";#N/A,#N/A,FALSE,"MAT96";#N/A,#N/A,FALSE,"FANDA96";#N/A,#N/A,FALSE,"INTRAN96";#N/A,#N/A,FALSE,"NAA9697";#N/A,#N/A,FALSE,"ECWEBB";#N/A,#N/A,FALSE,"MFT96";#N/A,#N/A,FALSE,"CTrecon"}</definedName>
    <definedName name="asdas_4_1_1_2_1" hidden="1">{#N/A,#N/A,FALSE,"TMCOMP96";#N/A,#N/A,FALSE,"MAT96";#N/A,#N/A,FALSE,"FANDA96";#N/A,#N/A,FALSE,"INTRAN96";#N/A,#N/A,FALSE,"NAA9697";#N/A,#N/A,FALSE,"ECWEBB";#N/A,#N/A,FALSE,"MFT96";#N/A,#N/A,FALSE,"CTrecon"}</definedName>
    <definedName name="asdas_4_1_1_2_2" hidden="1">{#N/A,#N/A,FALSE,"TMCOMP96";#N/A,#N/A,FALSE,"MAT96";#N/A,#N/A,FALSE,"FANDA96";#N/A,#N/A,FALSE,"INTRAN96";#N/A,#N/A,FALSE,"NAA9697";#N/A,#N/A,FALSE,"ECWEBB";#N/A,#N/A,FALSE,"MFT96";#N/A,#N/A,FALSE,"CTrecon"}</definedName>
    <definedName name="asdas_4_1_1_2_3" hidden="1">{#N/A,#N/A,FALSE,"TMCOMP96";#N/A,#N/A,FALSE,"MAT96";#N/A,#N/A,FALSE,"FANDA96";#N/A,#N/A,FALSE,"INTRAN96";#N/A,#N/A,FALSE,"NAA9697";#N/A,#N/A,FALSE,"ECWEBB";#N/A,#N/A,FALSE,"MFT96";#N/A,#N/A,FALSE,"CTrecon"}</definedName>
    <definedName name="asdas_4_1_1_2_4" hidden="1">{#N/A,#N/A,FALSE,"TMCOMP96";#N/A,#N/A,FALSE,"MAT96";#N/A,#N/A,FALSE,"FANDA96";#N/A,#N/A,FALSE,"INTRAN96";#N/A,#N/A,FALSE,"NAA9697";#N/A,#N/A,FALSE,"ECWEBB";#N/A,#N/A,FALSE,"MFT96";#N/A,#N/A,FALSE,"CTrecon"}</definedName>
    <definedName name="asdas_4_1_1_2_5" hidden="1">{#N/A,#N/A,FALSE,"TMCOMP96";#N/A,#N/A,FALSE,"MAT96";#N/A,#N/A,FALSE,"FANDA96";#N/A,#N/A,FALSE,"INTRAN96";#N/A,#N/A,FALSE,"NAA9697";#N/A,#N/A,FALSE,"ECWEBB";#N/A,#N/A,FALSE,"MFT96";#N/A,#N/A,FALSE,"CTrecon"}</definedName>
    <definedName name="asdas_4_1_1_3" hidden="1">{#N/A,#N/A,FALSE,"TMCOMP96";#N/A,#N/A,FALSE,"MAT96";#N/A,#N/A,FALSE,"FANDA96";#N/A,#N/A,FALSE,"INTRAN96";#N/A,#N/A,FALSE,"NAA9697";#N/A,#N/A,FALSE,"ECWEBB";#N/A,#N/A,FALSE,"MFT96";#N/A,#N/A,FALSE,"CTrecon"}</definedName>
    <definedName name="asdas_4_1_1_4" hidden="1">{#N/A,#N/A,FALSE,"TMCOMP96";#N/A,#N/A,FALSE,"MAT96";#N/A,#N/A,FALSE,"FANDA96";#N/A,#N/A,FALSE,"INTRAN96";#N/A,#N/A,FALSE,"NAA9697";#N/A,#N/A,FALSE,"ECWEBB";#N/A,#N/A,FALSE,"MFT96";#N/A,#N/A,FALSE,"CTrecon"}</definedName>
    <definedName name="asdas_4_1_1_5" hidden="1">{#N/A,#N/A,FALSE,"TMCOMP96";#N/A,#N/A,FALSE,"MAT96";#N/A,#N/A,FALSE,"FANDA96";#N/A,#N/A,FALSE,"INTRAN96";#N/A,#N/A,FALSE,"NAA9697";#N/A,#N/A,FALSE,"ECWEBB";#N/A,#N/A,FALSE,"MFT96";#N/A,#N/A,FALSE,"CTrecon"}</definedName>
    <definedName name="asdas_4_1_2" hidden="1">{#N/A,#N/A,FALSE,"TMCOMP96";#N/A,#N/A,FALSE,"MAT96";#N/A,#N/A,FALSE,"FANDA96";#N/A,#N/A,FALSE,"INTRAN96";#N/A,#N/A,FALSE,"NAA9697";#N/A,#N/A,FALSE,"ECWEBB";#N/A,#N/A,FALSE,"MFT96";#N/A,#N/A,FALSE,"CTrecon"}</definedName>
    <definedName name="asdas_4_1_2_1" hidden="1">{#N/A,#N/A,FALSE,"TMCOMP96";#N/A,#N/A,FALSE,"MAT96";#N/A,#N/A,FALSE,"FANDA96";#N/A,#N/A,FALSE,"INTRAN96";#N/A,#N/A,FALSE,"NAA9697";#N/A,#N/A,FALSE,"ECWEBB";#N/A,#N/A,FALSE,"MFT96";#N/A,#N/A,FALSE,"CTrecon"}</definedName>
    <definedName name="asdas_4_1_2_2" hidden="1">{#N/A,#N/A,FALSE,"TMCOMP96";#N/A,#N/A,FALSE,"MAT96";#N/A,#N/A,FALSE,"FANDA96";#N/A,#N/A,FALSE,"INTRAN96";#N/A,#N/A,FALSE,"NAA9697";#N/A,#N/A,FALSE,"ECWEBB";#N/A,#N/A,FALSE,"MFT96";#N/A,#N/A,FALSE,"CTrecon"}</definedName>
    <definedName name="asdas_4_1_2_3" hidden="1">{#N/A,#N/A,FALSE,"TMCOMP96";#N/A,#N/A,FALSE,"MAT96";#N/A,#N/A,FALSE,"FANDA96";#N/A,#N/A,FALSE,"INTRAN96";#N/A,#N/A,FALSE,"NAA9697";#N/A,#N/A,FALSE,"ECWEBB";#N/A,#N/A,FALSE,"MFT96";#N/A,#N/A,FALSE,"CTrecon"}</definedName>
    <definedName name="asdas_4_1_2_4" hidden="1">{#N/A,#N/A,FALSE,"TMCOMP96";#N/A,#N/A,FALSE,"MAT96";#N/A,#N/A,FALSE,"FANDA96";#N/A,#N/A,FALSE,"INTRAN96";#N/A,#N/A,FALSE,"NAA9697";#N/A,#N/A,FALSE,"ECWEBB";#N/A,#N/A,FALSE,"MFT96";#N/A,#N/A,FALSE,"CTrecon"}</definedName>
    <definedName name="asdas_4_1_2_5" hidden="1">{#N/A,#N/A,FALSE,"TMCOMP96";#N/A,#N/A,FALSE,"MAT96";#N/A,#N/A,FALSE,"FANDA96";#N/A,#N/A,FALSE,"INTRAN96";#N/A,#N/A,FALSE,"NAA9697";#N/A,#N/A,FALSE,"ECWEBB";#N/A,#N/A,FALSE,"MFT96";#N/A,#N/A,FALSE,"CTrecon"}</definedName>
    <definedName name="asdas_4_1_3" hidden="1">{#N/A,#N/A,FALSE,"TMCOMP96";#N/A,#N/A,FALSE,"MAT96";#N/A,#N/A,FALSE,"FANDA96";#N/A,#N/A,FALSE,"INTRAN96";#N/A,#N/A,FALSE,"NAA9697";#N/A,#N/A,FALSE,"ECWEBB";#N/A,#N/A,FALSE,"MFT96";#N/A,#N/A,FALSE,"CTrecon"}</definedName>
    <definedName name="asdas_4_1_3_1" hidden="1">{#N/A,#N/A,FALSE,"TMCOMP96";#N/A,#N/A,FALSE,"MAT96";#N/A,#N/A,FALSE,"FANDA96";#N/A,#N/A,FALSE,"INTRAN96";#N/A,#N/A,FALSE,"NAA9697";#N/A,#N/A,FALSE,"ECWEBB";#N/A,#N/A,FALSE,"MFT96";#N/A,#N/A,FALSE,"CTrecon"}</definedName>
    <definedName name="asdas_4_1_3_2" hidden="1">{#N/A,#N/A,FALSE,"TMCOMP96";#N/A,#N/A,FALSE,"MAT96";#N/A,#N/A,FALSE,"FANDA96";#N/A,#N/A,FALSE,"INTRAN96";#N/A,#N/A,FALSE,"NAA9697";#N/A,#N/A,FALSE,"ECWEBB";#N/A,#N/A,FALSE,"MFT96";#N/A,#N/A,FALSE,"CTrecon"}</definedName>
    <definedName name="asdas_4_1_3_3" hidden="1">{#N/A,#N/A,FALSE,"TMCOMP96";#N/A,#N/A,FALSE,"MAT96";#N/A,#N/A,FALSE,"FANDA96";#N/A,#N/A,FALSE,"INTRAN96";#N/A,#N/A,FALSE,"NAA9697";#N/A,#N/A,FALSE,"ECWEBB";#N/A,#N/A,FALSE,"MFT96";#N/A,#N/A,FALSE,"CTrecon"}</definedName>
    <definedName name="asdas_4_1_3_4" hidden="1">{#N/A,#N/A,FALSE,"TMCOMP96";#N/A,#N/A,FALSE,"MAT96";#N/A,#N/A,FALSE,"FANDA96";#N/A,#N/A,FALSE,"INTRAN96";#N/A,#N/A,FALSE,"NAA9697";#N/A,#N/A,FALSE,"ECWEBB";#N/A,#N/A,FALSE,"MFT96";#N/A,#N/A,FALSE,"CTrecon"}</definedName>
    <definedName name="asdas_4_1_3_5" hidden="1">{#N/A,#N/A,FALSE,"TMCOMP96";#N/A,#N/A,FALSE,"MAT96";#N/A,#N/A,FALSE,"FANDA96";#N/A,#N/A,FALSE,"INTRAN96";#N/A,#N/A,FALSE,"NAA9697";#N/A,#N/A,FALSE,"ECWEBB";#N/A,#N/A,FALSE,"MFT96";#N/A,#N/A,FALSE,"CTrecon"}</definedName>
    <definedName name="asdas_4_1_4" hidden="1">{#N/A,#N/A,FALSE,"TMCOMP96";#N/A,#N/A,FALSE,"MAT96";#N/A,#N/A,FALSE,"FANDA96";#N/A,#N/A,FALSE,"INTRAN96";#N/A,#N/A,FALSE,"NAA9697";#N/A,#N/A,FALSE,"ECWEBB";#N/A,#N/A,FALSE,"MFT96";#N/A,#N/A,FALSE,"CTrecon"}</definedName>
    <definedName name="asdas_4_1_4_1" hidden="1">{#N/A,#N/A,FALSE,"TMCOMP96";#N/A,#N/A,FALSE,"MAT96";#N/A,#N/A,FALSE,"FANDA96";#N/A,#N/A,FALSE,"INTRAN96";#N/A,#N/A,FALSE,"NAA9697";#N/A,#N/A,FALSE,"ECWEBB";#N/A,#N/A,FALSE,"MFT96";#N/A,#N/A,FALSE,"CTrecon"}</definedName>
    <definedName name="asdas_4_1_4_2" hidden="1">{#N/A,#N/A,FALSE,"TMCOMP96";#N/A,#N/A,FALSE,"MAT96";#N/A,#N/A,FALSE,"FANDA96";#N/A,#N/A,FALSE,"INTRAN96";#N/A,#N/A,FALSE,"NAA9697";#N/A,#N/A,FALSE,"ECWEBB";#N/A,#N/A,FALSE,"MFT96";#N/A,#N/A,FALSE,"CTrecon"}</definedName>
    <definedName name="asdas_4_1_4_3" hidden="1">{#N/A,#N/A,FALSE,"TMCOMP96";#N/A,#N/A,FALSE,"MAT96";#N/A,#N/A,FALSE,"FANDA96";#N/A,#N/A,FALSE,"INTRAN96";#N/A,#N/A,FALSE,"NAA9697";#N/A,#N/A,FALSE,"ECWEBB";#N/A,#N/A,FALSE,"MFT96";#N/A,#N/A,FALSE,"CTrecon"}</definedName>
    <definedName name="asdas_4_1_4_4" hidden="1">{#N/A,#N/A,FALSE,"TMCOMP96";#N/A,#N/A,FALSE,"MAT96";#N/A,#N/A,FALSE,"FANDA96";#N/A,#N/A,FALSE,"INTRAN96";#N/A,#N/A,FALSE,"NAA9697";#N/A,#N/A,FALSE,"ECWEBB";#N/A,#N/A,FALSE,"MFT96";#N/A,#N/A,FALSE,"CTrecon"}</definedName>
    <definedName name="asdas_4_1_4_5" hidden="1">{#N/A,#N/A,FALSE,"TMCOMP96";#N/A,#N/A,FALSE,"MAT96";#N/A,#N/A,FALSE,"FANDA96";#N/A,#N/A,FALSE,"INTRAN96";#N/A,#N/A,FALSE,"NAA9697";#N/A,#N/A,FALSE,"ECWEBB";#N/A,#N/A,FALSE,"MFT96";#N/A,#N/A,FALSE,"CTrecon"}</definedName>
    <definedName name="asdas_4_1_5" hidden="1">{#N/A,#N/A,FALSE,"TMCOMP96";#N/A,#N/A,FALSE,"MAT96";#N/A,#N/A,FALSE,"FANDA96";#N/A,#N/A,FALSE,"INTRAN96";#N/A,#N/A,FALSE,"NAA9697";#N/A,#N/A,FALSE,"ECWEBB";#N/A,#N/A,FALSE,"MFT96";#N/A,#N/A,FALSE,"CTrecon"}</definedName>
    <definedName name="asdas_4_1_5_1" hidden="1">{#N/A,#N/A,FALSE,"TMCOMP96";#N/A,#N/A,FALSE,"MAT96";#N/A,#N/A,FALSE,"FANDA96";#N/A,#N/A,FALSE,"INTRAN96";#N/A,#N/A,FALSE,"NAA9697";#N/A,#N/A,FALSE,"ECWEBB";#N/A,#N/A,FALSE,"MFT96";#N/A,#N/A,FALSE,"CTrecon"}</definedName>
    <definedName name="asdas_4_1_5_2" hidden="1">{#N/A,#N/A,FALSE,"TMCOMP96";#N/A,#N/A,FALSE,"MAT96";#N/A,#N/A,FALSE,"FANDA96";#N/A,#N/A,FALSE,"INTRAN96";#N/A,#N/A,FALSE,"NAA9697";#N/A,#N/A,FALSE,"ECWEBB";#N/A,#N/A,FALSE,"MFT96";#N/A,#N/A,FALSE,"CTrecon"}</definedName>
    <definedName name="asdas_4_1_5_3" hidden="1">{#N/A,#N/A,FALSE,"TMCOMP96";#N/A,#N/A,FALSE,"MAT96";#N/A,#N/A,FALSE,"FANDA96";#N/A,#N/A,FALSE,"INTRAN96";#N/A,#N/A,FALSE,"NAA9697";#N/A,#N/A,FALSE,"ECWEBB";#N/A,#N/A,FALSE,"MFT96";#N/A,#N/A,FALSE,"CTrecon"}</definedName>
    <definedName name="asdas_4_1_5_4" hidden="1">{#N/A,#N/A,FALSE,"TMCOMP96";#N/A,#N/A,FALSE,"MAT96";#N/A,#N/A,FALSE,"FANDA96";#N/A,#N/A,FALSE,"INTRAN96";#N/A,#N/A,FALSE,"NAA9697";#N/A,#N/A,FALSE,"ECWEBB";#N/A,#N/A,FALSE,"MFT96";#N/A,#N/A,FALSE,"CTrecon"}</definedName>
    <definedName name="asdas_4_1_5_5" hidden="1">{#N/A,#N/A,FALSE,"TMCOMP96";#N/A,#N/A,FALSE,"MAT96";#N/A,#N/A,FALSE,"FANDA96";#N/A,#N/A,FALSE,"INTRAN96";#N/A,#N/A,FALSE,"NAA9697";#N/A,#N/A,FALSE,"ECWEBB";#N/A,#N/A,FALSE,"MFT96";#N/A,#N/A,FALSE,"CTrecon"}</definedName>
    <definedName name="asdas_4_2" hidden="1">{#N/A,#N/A,FALSE,"TMCOMP96";#N/A,#N/A,FALSE,"MAT96";#N/A,#N/A,FALSE,"FANDA96";#N/A,#N/A,FALSE,"INTRAN96";#N/A,#N/A,FALSE,"NAA9697";#N/A,#N/A,FALSE,"ECWEBB";#N/A,#N/A,FALSE,"MFT96";#N/A,#N/A,FALSE,"CTrecon"}</definedName>
    <definedName name="asdas_4_2_1" hidden="1">{#N/A,#N/A,FALSE,"TMCOMP96";#N/A,#N/A,FALSE,"MAT96";#N/A,#N/A,FALSE,"FANDA96";#N/A,#N/A,FALSE,"INTRAN96";#N/A,#N/A,FALSE,"NAA9697";#N/A,#N/A,FALSE,"ECWEBB";#N/A,#N/A,FALSE,"MFT96";#N/A,#N/A,FALSE,"CTrecon"}</definedName>
    <definedName name="asdas_4_2_1_1" hidden="1">{#N/A,#N/A,FALSE,"TMCOMP96";#N/A,#N/A,FALSE,"MAT96";#N/A,#N/A,FALSE,"FANDA96";#N/A,#N/A,FALSE,"INTRAN96";#N/A,#N/A,FALSE,"NAA9697";#N/A,#N/A,FALSE,"ECWEBB";#N/A,#N/A,FALSE,"MFT96";#N/A,#N/A,FALSE,"CTrecon"}</definedName>
    <definedName name="asdas_4_2_2" hidden="1">{#N/A,#N/A,FALSE,"TMCOMP96";#N/A,#N/A,FALSE,"MAT96";#N/A,#N/A,FALSE,"FANDA96";#N/A,#N/A,FALSE,"INTRAN96";#N/A,#N/A,FALSE,"NAA9697";#N/A,#N/A,FALSE,"ECWEBB";#N/A,#N/A,FALSE,"MFT96";#N/A,#N/A,FALSE,"CTrecon"}</definedName>
    <definedName name="asdas_4_2_3" hidden="1">{#N/A,#N/A,FALSE,"TMCOMP96";#N/A,#N/A,FALSE,"MAT96";#N/A,#N/A,FALSE,"FANDA96";#N/A,#N/A,FALSE,"INTRAN96";#N/A,#N/A,FALSE,"NAA9697";#N/A,#N/A,FALSE,"ECWEBB";#N/A,#N/A,FALSE,"MFT96";#N/A,#N/A,FALSE,"CTrecon"}</definedName>
    <definedName name="asdas_4_2_4" hidden="1">{#N/A,#N/A,FALSE,"TMCOMP96";#N/A,#N/A,FALSE,"MAT96";#N/A,#N/A,FALSE,"FANDA96";#N/A,#N/A,FALSE,"INTRAN96";#N/A,#N/A,FALSE,"NAA9697";#N/A,#N/A,FALSE,"ECWEBB";#N/A,#N/A,FALSE,"MFT96";#N/A,#N/A,FALSE,"CTrecon"}</definedName>
    <definedName name="asdas_4_2_5" hidden="1">{#N/A,#N/A,FALSE,"TMCOMP96";#N/A,#N/A,FALSE,"MAT96";#N/A,#N/A,FALSE,"FANDA96";#N/A,#N/A,FALSE,"INTRAN96";#N/A,#N/A,FALSE,"NAA9697";#N/A,#N/A,FALSE,"ECWEBB";#N/A,#N/A,FALSE,"MFT96";#N/A,#N/A,FALSE,"CTrecon"}</definedName>
    <definedName name="asdas_4_3" hidden="1">{#N/A,#N/A,FALSE,"TMCOMP96";#N/A,#N/A,FALSE,"MAT96";#N/A,#N/A,FALSE,"FANDA96";#N/A,#N/A,FALSE,"INTRAN96";#N/A,#N/A,FALSE,"NAA9697";#N/A,#N/A,FALSE,"ECWEBB";#N/A,#N/A,FALSE,"MFT96";#N/A,#N/A,FALSE,"CTrecon"}</definedName>
    <definedName name="asdas_4_3_1" hidden="1">{#N/A,#N/A,FALSE,"TMCOMP96";#N/A,#N/A,FALSE,"MAT96";#N/A,#N/A,FALSE,"FANDA96";#N/A,#N/A,FALSE,"INTRAN96";#N/A,#N/A,FALSE,"NAA9697";#N/A,#N/A,FALSE,"ECWEBB";#N/A,#N/A,FALSE,"MFT96";#N/A,#N/A,FALSE,"CTrecon"}</definedName>
    <definedName name="asdas_4_3_1_1" hidden="1">{#N/A,#N/A,FALSE,"TMCOMP96";#N/A,#N/A,FALSE,"MAT96";#N/A,#N/A,FALSE,"FANDA96";#N/A,#N/A,FALSE,"INTRAN96";#N/A,#N/A,FALSE,"NAA9697";#N/A,#N/A,FALSE,"ECWEBB";#N/A,#N/A,FALSE,"MFT96";#N/A,#N/A,FALSE,"CTrecon"}</definedName>
    <definedName name="asdas_4_3_2" hidden="1">{#N/A,#N/A,FALSE,"TMCOMP96";#N/A,#N/A,FALSE,"MAT96";#N/A,#N/A,FALSE,"FANDA96";#N/A,#N/A,FALSE,"INTRAN96";#N/A,#N/A,FALSE,"NAA9697";#N/A,#N/A,FALSE,"ECWEBB";#N/A,#N/A,FALSE,"MFT96";#N/A,#N/A,FALSE,"CTrecon"}</definedName>
    <definedName name="asdas_4_3_3" hidden="1">{#N/A,#N/A,FALSE,"TMCOMP96";#N/A,#N/A,FALSE,"MAT96";#N/A,#N/A,FALSE,"FANDA96";#N/A,#N/A,FALSE,"INTRAN96";#N/A,#N/A,FALSE,"NAA9697";#N/A,#N/A,FALSE,"ECWEBB";#N/A,#N/A,FALSE,"MFT96";#N/A,#N/A,FALSE,"CTrecon"}</definedName>
    <definedName name="asdas_4_3_4" hidden="1">{#N/A,#N/A,FALSE,"TMCOMP96";#N/A,#N/A,FALSE,"MAT96";#N/A,#N/A,FALSE,"FANDA96";#N/A,#N/A,FALSE,"INTRAN96";#N/A,#N/A,FALSE,"NAA9697";#N/A,#N/A,FALSE,"ECWEBB";#N/A,#N/A,FALSE,"MFT96";#N/A,#N/A,FALSE,"CTrecon"}</definedName>
    <definedName name="asdas_4_3_5" hidden="1">{#N/A,#N/A,FALSE,"TMCOMP96";#N/A,#N/A,FALSE,"MAT96";#N/A,#N/A,FALSE,"FANDA96";#N/A,#N/A,FALSE,"INTRAN96";#N/A,#N/A,FALSE,"NAA9697";#N/A,#N/A,FALSE,"ECWEBB";#N/A,#N/A,FALSE,"MFT96";#N/A,#N/A,FALSE,"CTrecon"}</definedName>
    <definedName name="asdas_4_4" hidden="1">{#N/A,#N/A,FALSE,"TMCOMP96";#N/A,#N/A,FALSE,"MAT96";#N/A,#N/A,FALSE,"FANDA96";#N/A,#N/A,FALSE,"INTRAN96";#N/A,#N/A,FALSE,"NAA9697";#N/A,#N/A,FALSE,"ECWEBB";#N/A,#N/A,FALSE,"MFT96";#N/A,#N/A,FALSE,"CTrecon"}</definedName>
    <definedName name="asdas_4_4_1" hidden="1">{#N/A,#N/A,FALSE,"TMCOMP96";#N/A,#N/A,FALSE,"MAT96";#N/A,#N/A,FALSE,"FANDA96";#N/A,#N/A,FALSE,"INTRAN96";#N/A,#N/A,FALSE,"NAA9697";#N/A,#N/A,FALSE,"ECWEBB";#N/A,#N/A,FALSE,"MFT96";#N/A,#N/A,FALSE,"CTrecon"}</definedName>
    <definedName name="asdas_4_4_2" hidden="1">{#N/A,#N/A,FALSE,"TMCOMP96";#N/A,#N/A,FALSE,"MAT96";#N/A,#N/A,FALSE,"FANDA96";#N/A,#N/A,FALSE,"INTRAN96";#N/A,#N/A,FALSE,"NAA9697";#N/A,#N/A,FALSE,"ECWEBB";#N/A,#N/A,FALSE,"MFT96";#N/A,#N/A,FALSE,"CTrecon"}</definedName>
    <definedName name="asdas_4_4_3" hidden="1">{#N/A,#N/A,FALSE,"TMCOMP96";#N/A,#N/A,FALSE,"MAT96";#N/A,#N/A,FALSE,"FANDA96";#N/A,#N/A,FALSE,"INTRAN96";#N/A,#N/A,FALSE,"NAA9697";#N/A,#N/A,FALSE,"ECWEBB";#N/A,#N/A,FALSE,"MFT96";#N/A,#N/A,FALSE,"CTrecon"}</definedName>
    <definedName name="asdas_4_4_4" hidden="1">{#N/A,#N/A,FALSE,"TMCOMP96";#N/A,#N/A,FALSE,"MAT96";#N/A,#N/A,FALSE,"FANDA96";#N/A,#N/A,FALSE,"INTRAN96";#N/A,#N/A,FALSE,"NAA9697";#N/A,#N/A,FALSE,"ECWEBB";#N/A,#N/A,FALSE,"MFT96";#N/A,#N/A,FALSE,"CTrecon"}</definedName>
    <definedName name="asdas_4_4_5" hidden="1">{#N/A,#N/A,FALSE,"TMCOMP96";#N/A,#N/A,FALSE,"MAT96";#N/A,#N/A,FALSE,"FANDA96";#N/A,#N/A,FALSE,"INTRAN96";#N/A,#N/A,FALSE,"NAA9697";#N/A,#N/A,FALSE,"ECWEBB";#N/A,#N/A,FALSE,"MFT96";#N/A,#N/A,FALSE,"CTrecon"}</definedName>
    <definedName name="asdas_4_5" hidden="1">{#N/A,#N/A,FALSE,"TMCOMP96";#N/A,#N/A,FALSE,"MAT96";#N/A,#N/A,FALSE,"FANDA96";#N/A,#N/A,FALSE,"INTRAN96";#N/A,#N/A,FALSE,"NAA9697";#N/A,#N/A,FALSE,"ECWEBB";#N/A,#N/A,FALSE,"MFT96";#N/A,#N/A,FALSE,"CTrecon"}</definedName>
    <definedName name="asdas_4_5_1" hidden="1">{#N/A,#N/A,FALSE,"TMCOMP96";#N/A,#N/A,FALSE,"MAT96";#N/A,#N/A,FALSE,"FANDA96";#N/A,#N/A,FALSE,"INTRAN96";#N/A,#N/A,FALSE,"NAA9697";#N/A,#N/A,FALSE,"ECWEBB";#N/A,#N/A,FALSE,"MFT96";#N/A,#N/A,FALSE,"CTrecon"}</definedName>
    <definedName name="asdas_4_5_2" hidden="1">{#N/A,#N/A,FALSE,"TMCOMP96";#N/A,#N/A,FALSE,"MAT96";#N/A,#N/A,FALSE,"FANDA96";#N/A,#N/A,FALSE,"INTRAN96";#N/A,#N/A,FALSE,"NAA9697";#N/A,#N/A,FALSE,"ECWEBB";#N/A,#N/A,FALSE,"MFT96";#N/A,#N/A,FALSE,"CTrecon"}</definedName>
    <definedName name="asdas_4_5_3" hidden="1">{#N/A,#N/A,FALSE,"TMCOMP96";#N/A,#N/A,FALSE,"MAT96";#N/A,#N/A,FALSE,"FANDA96";#N/A,#N/A,FALSE,"INTRAN96";#N/A,#N/A,FALSE,"NAA9697";#N/A,#N/A,FALSE,"ECWEBB";#N/A,#N/A,FALSE,"MFT96";#N/A,#N/A,FALSE,"CTrecon"}</definedName>
    <definedName name="asdas_4_5_4" hidden="1">{#N/A,#N/A,FALSE,"TMCOMP96";#N/A,#N/A,FALSE,"MAT96";#N/A,#N/A,FALSE,"FANDA96";#N/A,#N/A,FALSE,"INTRAN96";#N/A,#N/A,FALSE,"NAA9697";#N/A,#N/A,FALSE,"ECWEBB";#N/A,#N/A,FALSE,"MFT96";#N/A,#N/A,FALSE,"CTrecon"}</definedName>
    <definedName name="asdas_4_5_5" hidden="1">{#N/A,#N/A,FALSE,"TMCOMP96";#N/A,#N/A,FALSE,"MAT96";#N/A,#N/A,FALSE,"FANDA96";#N/A,#N/A,FALSE,"INTRAN96";#N/A,#N/A,FALSE,"NAA9697";#N/A,#N/A,FALSE,"ECWEBB";#N/A,#N/A,FALSE,"MFT96";#N/A,#N/A,FALSE,"CTrecon"}</definedName>
    <definedName name="asdas_5" hidden="1">{#N/A,#N/A,FALSE,"TMCOMP96";#N/A,#N/A,FALSE,"MAT96";#N/A,#N/A,FALSE,"FANDA96";#N/A,#N/A,FALSE,"INTRAN96";#N/A,#N/A,FALSE,"NAA9697";#N/A,#N/A,FALSE,"ECWEBB";#N/A,#N/A,FALSE,"MFT96";#N/A,#N/A,FALSE,"CTrecon"}</definedName>
    <definedName name="asdas_5_1" hidden="1">{#N/A,#N/A,FALSE,"TMCOMP96";#N/A,#N/A,FALSE,"MAT96";#N/A,#N/A,FALSE,"FANDA96";#N/A,#N/A,FALSE,"INTRAN96";#N/A,#N/A,FALSE,"NAA9697";#N/A,#N/A,FALSE,"ECWEBB";#N/A,#N/A,FALSE,"MFT96";#N/A,#N/A,FALSE,"CTrecon"}</definedName>
    <definedName name="asdas_5_1_1" hidden="1">{#N/A,#N/A,FALSE,"TMCOMP96";#N/A,#N/A,FALSE,"MAT96";#N/A,#N/A,FALSE,"FANDA96";#N/A,#N/A,FALSE,"INTRAN96";#N/A,#N/A,FALSE,"NAA9697";#N/A,#N/A,FALSE,"ECWEBB";#N/A,#N/A,FALSE,"MFT96";#N/A,#N/A,FALSE,"CTrecon"}</definedName>
    <definedName name="asdas_5_1_1_1" hidden="1">{#N/A,#N/A,FALSE,"TMCOMP96";#N/A,#N/A,FALSE,"MAT96";#N/A,#N/A,FALSE,"FANDA96";#N/A,#N/A,FALSE,"INTRAN96";#N/A,#N/A,FALSE,"NAA9697";#N/A,#N/A,FALSE,"ECWEBB";#N/A,#N/A,FALSE,"MFT96";#N/A,#N/A,FALSE,"CTrecon"}</definedName>
    <definedName name="asdas_5_1_1_1_1" hidden="1">{#N/A,#N/A,FALSE,"TMCOMP96";#N/A,#N/A,FALSE,"MAT96";#N/A,#N/A,FALSE,"FANDA96";#N/A,#N/A,FALSE,"INTRAN96";#N/A,#N/A,FALSE,"NAA9697";#N/A,#N/A,FALSE,"ECWEBB";#N/A,#N/A,FALSE,"MFT96";#N/A,#N/A,FALSE,"CTrecon"}</definedName>
    <definedName name="asdas_5_1_1_1_1_1" hidden="1">{#N/A,#N/A,FALSE,"TMCOMP96";#N/A,#N/A,FALSE,"MAT96";#N/A,#N/A,FALSE,"FANDA96";#N/A,#N/A,FALSE,"INTRAN96";#N/A,#N/A,FALSE,"NAA9697";#N/A,#N/A,FALSE,"ECWEBB";#N/A,#N/A,FALSE,"MFT96";#N/A,#N/A,FALSE,"CTrecon"}</definedName>
    <definedName name="asdas_5_1_1_1_2" hidden="1">{#N/A,#N/A,FALSE,"TMCOMP96";#N/A,#N/A,FALSE,"MAT96";#N/A,#N/A,FALSE,"FANDA96";#N/A,#N/A,FALSE,"INTRAN96";#N/A,#N/A,FALSE,"NAA9697";#N/A,#N/A,FALSE,"ECWEBB";#N/A,#N/A,FALSE,"MFT96";#N/A,#N/A,FALSE,"CTrecon"}</definedName>
    <definedName name="asdas_5_1_1_1_3" hidden="1">{#N/A,#N/A,FALSE,"TMCOMP96";#N/A,#N/A,FALSE,"MAT96";#N/A,#N/A,FALSE,"FANDA96";#N/A,#N/A,FALSE,"INTRAN96";#N/A,#N/A,FALSE,"NAA9697";#N/A,#N/A,FALSE,"ECWEBB";#N/A,#N/A,FALSE,"MFT96";#N/A,#N/A,FALSE,"CTrecon"}</definedName>
    <definedName name="asdas_5_1_1_1_4" hidden="1">{#N/A,#N/A,FALSE,"TMCOMP96";#N/A,#N/A,FALSE,"MAT96";#N/A,#N/A,FALSE,"FANDA96";#N/A,#N/A,FALSE,"INTRAN96";#N/A,#N/A,FALSE,"NAA9697";#N/A,#N/A,FALSE,"ECWEBB";#N/A,#N/A,FALSE,"MFT96";#N/A,#N/A,FALSE,"CTrecon"}</definedName>
    <definedName name="asdas_5_1_1_1_5" hidden="1">{#N/A,#N/A,FALSE,"TMCOMP96";#N/A,#N/A,FALSE,"MAT96";#N/A,#N/A,FALSE,"FANDA96";#N/A,#N/A,FALSE,"INTRAN96";#N/A,#N/A,FALSE,"NAA9697";#N/A,#N/A,FALSE,"ECWEBB";#N/A,#N/A,FALSE,"MFT96";#N/A,#N/A,FALSE,"CTrecon"}</definedName>
    <definedName name="asdas_5_1_1_2" hidden="1">{#N/A,#N/A,FALSE,"TMCOMP96";#N/A,#N/A,FALSE,"MAT96";#N/A,#N/A,FALSE,"FANDA96";#N/A,#N/A,FALSE,"INTRAN96";#N/A,#N/A,FALSE,"NAA9697";#N/A,#N/A,FALSE,"ECWEBB";#N/A,#N/A,FALSE,"MFT96";#N/A,#N/A,FALSE,"CTrecon"}</definedName>
    <definedName name="asdas_5_1_1_2_1" hidden="1">{#N/A,#N/A,FALSE,"TMCOMP96";#N/A,#N/A,FALSE,"MAT96";#N/A,#N/A,FALSE,"FANDA96";#N/A,#N/A,FALSE,"INTRAN96";#N/A,#N/A,FALSE,"NAA9697";#N/A,#N/A,FALSE,"ECWEBB";#N/A,#N/A,FALSE,"MFT96";#N/A,#N/A,FALSE,"CTrecon"}</definedName>
    <definedName name="asdas_5_1_1_2_2" hidden="1">{#N/A,#N/A,FALSE,"TMCOMP96";#N/A,#N/A,FALSE,"MAT96";#N/A,#N/A,FALSE,"FANDA96";#N/A,#N/A,FALSE,"INTRAN96";#N/A,#N/A,FALSE,"NAA9697";#N/A,#N/A,FALSE,"ECWEBB";#N/A,#N/A,FALSE,"MFT96";#N/A,#N/A,FALSE,"CTrecon"}</definedName>
    <definedName name="asdas_5_1_1_2_3" hidden="1">{#N/A,#N/A,FALSE,"TMCOMP96";#N/A,#N/A,FALSE,"MAT96";#N/A,#N/A,FALSE,"FANDA96";#N/A,#N/A,FALSE,"INTRAN96";#N/A,#N/A,FALSE,"NAA9697";#N/A,#N/A,FALSE,"ECWEBB";#N/A,#N/A,FALSE,"MFT96";#N/A,#N/A,FALSE,"CTrecon"}</definedName>
    <definedName name="asdas_5_1_1_2_4" hidden="1">{#N/A,#N/A,FALSE,"TMCOMP96";#N/A,#N/A,FALSE,"MAT96";#N/A,#N/A,FALSE,"FANDA96";#N/A,#N/A,FALSE,"INTRAN96";#N/A,#N/A,FALSE,"NAA9697";#N/A,#N/A,FALSE,"ECWEBB";#N/A,#N/A,FALSE,"MFT96";#N/A,#N/A,FALSE,"CTrecon"}</definedName>
    <definedName name="asdas_5_1_1_2_5" hidden="1">{#N/A,#N/A,FALSE,"TMCOMP96";#N/A,#N/A,FALSE,"MAT96";#N/A,#N/A,FALSE,"FANDA96";#N/A,#N/A,FALSE,"INTRAN96";#N/A,#N/A,FALSE,"NAA9697";#N/A,#N/A,FALSE,"ECWEBB";#N/A,#N/A,FALSE,"MFT96";#N/A,#N/A,FALSE,"CTrecon"}</definedName>
    <definedName name="asdas_5_1_1_3" hidden="1">{#N/A,#N/A,FALSE,"TMCOMP96";#N/A,#N/A,FALSE,"MAT96";#N/A,#N/A,FALSE,"FANDA96";#N/A,#N/A,FALSE,"INTRAN96";#N/A,#N/A,FALSE,"NAA9697";#N/A,#N/A,FALSE,"ECWEBB";#N/A,#N/A,FALSE,"MFT96";#N/A,#N/A,FALSE,"CTrecon"}</definedName>
    <definedName name="asdas_5_1_1_4" hidden="1">{#N/A,#N/A,FALSE,"TMCOMP96";#N/A,#N/A,FALSE,"MAT96";#N/A,#N/A,FALSE,"FANDA96";#N/A,#N/A,FALSE,"INTRAN96";#N/A,#N/A,FALSE,"NAA9697";#N/A,#N/A,FALSE,"ECWEBB";#N/A,#N/A,FALSE,"MFT96";#N/A,#N/A,FALSE,"CTrecon"}</definedName>
    <definedName name="asdas_5_1_1_5" hidden="1">{#N/A,#N/A,FALSE,"TMCOMP96";#N/A,#N/A,FALSE,"MAT96";#N/A,#N/A,FALSE,"FANDA96";#N/A,#N/A,FALSE,"INTRAN96";#N/A,#N/A,FALSE,"NAA9697";#N/A,#N/A,FALSE,"ECWEBB";#N/A,#N/A,FALSE,"MFT96";#N/A,#N/A,FALSE,"CTrecon"}</definedName>
    <definedName name="asdas_5_1_2" hidden="1">{#N/A,#N/A,FALSE,"TMCOMP96";#N/A,#N/A,FALSE,"MAT96";#N/A,#N/A,FALSE,"FANDA96";#N/A,#N/A,FALSE,"INTRAN96";#N/A,#N/A,FALSE,"NAA9697";#N/A,#N/A,FALSE,"ECWEBB";#N/A,#N/A,FALSE,"MFT96";#N/A,#N/A,FALSE,"CTrecon"}</definedName>
    <definedName name="asdas_5_1_2_1" hidden="1">{#N/A,#N/A,FALSE,"TMCOMP96";#N/A,#N/A,FALSE,"MAT96";#N/A,#N/A,FALSE,"FANDA96";#N/A,#N/A,FALSE,"INTRAN96";#N/A,#N/A,FALSE,"NAA9697";#N/A,#N/A,FALSE,"ECWEBB";#N/A,#N/A,FALSE,"MFT96";#N/A,#N/A,FALSE,"CTrecon"}</definedName>
    <definedName name="asdas_5_1_2_2" hidden="1">{#N/A,#N/A,FALSE,"TMCOMP96";#N/A,#N/A,FALSE,"MAT96";#N/A,#N/A,FALSE,"FANDA96";#N/A,#N/A,FALSE,"INTRAN96";#N/A,#N/A,FALSE,"NAA9697";#N/A,#N/A,FALSE,"ECWEBB";#N/A,#N/A,FALSE,"MFT96";#N/A,#N/A,FALSE,"CTrecon"}</definedName>
    <definedName name="asdas_5_1_2_3" hidden="1">{#N/A,#N/A,FALSE,"TMCOMP96";#N/A,#N/A,FALSE,"MAT96";#N/A,#N/A,FALSE,"FANDA96";#N/A,#N/A,FALSE,"INTRAN96";#N/A,#N/A,FALSE,"NAA9697";#N/A,#N/A,FALSE,"ECWEBB";#N/A,#N/A,FALSE,"MFT96";#N/A,#N/A,FALSE,"CTrecon"}</definedName>
    <definedName name="asdas_5_1_2_4" hidden="1">{#N/A,#N/A,FALSE,"TMCOMP96";#N/A,#N/A,FALSE,"MAT96";#N/A,#N/A,FALSE,"FANDA96";#N/A,#N/A,FALSE,"INTRAN96";#N/A,#N/A,FALSE,"NAA9697";#N/A,#N/A,FALSE,"ECWEBB";#N/A,#N/A,FALSE,"MFT96";#N/A,#N/A,FALSE,"CTrecon"}</definedName>
    <definedName name="asdas_5_1_2_5" hidden="1">{#N/A,#N/A,FALSE,"TMCOMP96";#N/A,#N/A,FALSE,"MAT96";#N/A,#N/A,FALSE,"FANDA96";#N/A,#N/A,FALSE,"INTRAN96";#N/A,#N/A,FALSE,"NAA9697";#N/A,#N/A,FALSE,"ECWEBB";#N/A,#N/A,FALSE,"MFT96";#N/A,#N/A,FALSE,"CTrecon"}</definedName>
    <definedName name="asdas_5_1_3" hidden="1">{#N/A,#N/A,FALSE,"TMCOMP96";#N/A,#N/A,FALSE,"MAT96";#N/A,#N/A,FALSE,"FANDA96";#N/A,#N/A,FALSE,"INTRAN96";#N/A,#N/A,FALSE,"NAA9697";#N/A,#N/A,FALSE,"ECWEBB";#N/A,#N/A,FALSE,"MFT96";#N/A,#N/A,FALSE,"CTrecon"}</definedName>
    <definedName name="asdas_5_1_3_1" hidden="1">{#N/A,#N/A,FALSE,"TMCOMP96";#N/A,#N/A,FALSE,"MAT96";#N/A,#N/A,FALSE,"FANDA96";#N/A,#N/A,FALSE,"INTRAN96";#N/A,#N/A,FALSE,"NAA9697";#N/A,#N/A,FALSE,"ECWEBB";#N/A,#N/A,FALSE,"MFT96";#N/A,#N/A,FALSE,"CTrecon"}</definedName>
    <definedName name="asdas_5_1_3_2" hidden="1">{#N/A,#N/A,FALSE,"TMCOMP96";#N/A,#N/A,FALSE,"MAT96";#N/A,#N/A,FALSE,"FANDA96";#N/A,#N/A,FALSE,"INTRAN96";#N/A,#N/A,FALSE,"NAA9697";#N/A,#N/A,FALSE,"ECWEBB";#N/A,#N/A,FALSE,"MFT96";#N/A,#N/A,FALSE,"CTrecon"}</definedName>
    <definedName name="asdas_5_1_3_3" hidden="1">{#N/A,#N/A,FALSE,"TMCOMP96";#N/A,#N/A,FALSE,"MAT96";#N/A,#N/A,FALSE,"FANDA96";#N/A,#N/A,FALSE,"INTRAN96";#N/A,#N/A,FALSE,"NAA9697";#N/A,#N/A,FALSE,"ECWEBB";#N/A,#N/A,FALSE,"MFT96";#N/A,#N/A,FALSE,"CTrecon"}</definedName>
    <definedName name="asdas_5_1_3_4" hidden="1">{#N/A,#N/A,FALSE,"TMCOMP96";#N/A,#N/A,FALSE,"MAT96";#N/A,#N/A,FALSE,"FANDA96";#N/A,#N/A,FALSE,"INTRAN96";#N/A,#N/A,FALSE,"NAA9697";#N/A,#N/A,FALSE,"ECWEBB";#N/A,#N/A,FALSE,"MFT96";#N/A,#N/A,FALSE,"CTrecon"}</definedName>
    <definedName name="asdas_5_1_3_5" hidden="1">{#N/A,#N/A,FALSE,"TMCOMP96";#N/A,#N/A,FALSE,"MAT96";#N/A,#N/A,FALSE,"FANDA96";#N/A,#N/A,FALSE,"INTRAN96";#N/A,#N/A,FALSE,"NAA9697";#N/A,#N/A,FALSE,"ECWEBB";#N/A,#N/A,FALSE,"MFT96";#N/A,#N/A,FALSE,"CTrecon"}</definedName>
    <definedName name="asdas_5_1_4" hidden="1">{#N/A,#N/A,FALSE,"TMCOMP96";#N/A,#N/A,FALSE,"MAT96";#N/A,#N/A,FALSE,"FANDA96";#N/A,#N/A,FALSE,"INTRAN96";#N/A,#N/A,FALSE,"NAA9697";#N/A,#N/A,FALSE,"ECWEBB";#N/A,#N/A,FALSE,"MFT96";#N/A,#N/A,FALSE,"CTrecon"}</definedName>
    <definedName name="asdas_5_1_4_1" hidden="1">{#N/A,#N/A,FALSE,"TMCOMP96";#N/A,#N/A,FALSE,"MAT96";#N/A,#N/A,FALSE,"FANDA96";#N/A,#N/A,FALSE,"INTRAN96";#N/A,#N/A,FALSE,"NAA9697";#N/A,#N/A,FALSE,"ECWEBB";#N/A,#N/A,FALSE,"MFT96";#N/A,#N/A,FALSE,"CTrecon"}</definedName>
    <definedName name="asdas_5_1_4_2" hidden="1">{#N/A,#N/A,FALSE,"TMCOMP96";#N/A,#N/A,FALSE,"MAT96";#N/A,#N/A,FALSE,"FANDA96";#N/A,#N/A,FALSE,"INTRAN96";#N/A,#N/A,FALSE,"NAA9697";#N/A,#N/A,FALSE,"ECWEBB";#N/A,#N/A,FALSE,"MFT96";#N/A,#N/A,FALSE,"CTrecon"}</definedName>
    <definedName name="asdas_5_1_4_3" hidden="1">{#N/A,#N/A,FALSE,"TMCOMP96";#N/A,#N/A,FALSE,"MAT96";#N/A,#N/A,FALSE,"FANDA96";#N/A,#N/A,FALSE,"INTRAN96";#N/A,#N/A,FALSE,"NAA9697";#N/A,#N/A,FALSE,"ECWEBB";#N/A,#N/A,FALSE,"MFT96";#N/A,#N/A,FALSE,"CTrecon"}</definedName>
    <definedName name="asdas_5_1_4_4" hidden="1">{#N/A,#N/A,FALSE,"TMCOMP96";#N/A,#N/A,FALSE,"MAT96";#N/A,#N/A,FALSE,"FANDA96";#N/A,#N/A,FALSE,"INTRAN96";#N/A,#N/A,FALSE,"NAA9697";#N/A,#N/A,FALSE,"ECWEBB";#N/A,#N/A,FALSE,"MFT96";#N/A,#N/A,FALSE,"CTrecon"}</definedName>
    <definedName name="asdas_5_1_4_5" hidden="1">{#N/A,#N/A,FALSE,"TMCOMP96";#N/A,#N/A,FALSE,"MAT96";#N/A,#N/A,FALSE,"FANDA96";#N/A,#N/A,FALSE,"INTRAN96";#N/A,#N/A,FALSE,"NAA9697";#N/A,#N/A,FALSE,"ECWEBB";#N/A,#N/A,FALSE,"MFT96";#N/A,#N/A,FALSE,"CTrecon"}</definedName>
    <definedName name="asdas_5_1_5" hidden="1">{#N/A,#N/A,FALSE,"TMCOMP96";#N/A,#N/A,FALSE,"MAT96";#N/A,#N/A,FALSE,"FANDA96";#N/A,#N/A,FALSE,"INTRAN96";#N/A,#N/A,FALSE,"NAA9697";#N/A,#N/A,FALSE,"ECWEBB";#N/A,#N/A,FALSE,"MFT96";#N/A,#N/A,FALSE,"CTrecon"}</definedName>
    <definedName name="asdas_5_1_5_1" hidden="1">{#N/A,#N/A,FALSE,"TMCOMP96";#N/A,#N/A,FALSE,"MAT96";#N/A,#N/A,FALSE,"FANDA96";#N/A,#N/A,FALSE,"INTRAN96";#N/A,#N/A,FALSE,"NAA9697";#N/A,#N/A,FALSE,"ECWEBB";#N/A,#N/A,FALSE,"MFT96";#N/A,#N/A,FALSE,"CTrecon"}</definedName>
    <definedName name="asdas_5_1_5_2" hidden="1">{#N/A,#N/A,FALSE,"TMCOMP96";#N/A,#N/A,FALSE,"MAT96";#N/A,#N/A,FALSE,"FANDA96";#N/A,#N/A,FALSE,"INTRAN96";#N/A,#N/A,FALSE,"NAA9697";#N/A,#N/A,FALSE,"ECWEBB";#N/A,#N/A,FALSE,"MFT96";#N/A,#N/A,FALSE,"CTrecon"}</definedName>
    <definedName name="asdas_5_1_5_3" hidden="1">{#N/A,#N/A,FALSE,"TMCOMP96";#N/A,#N/A,FALSE,"MAT96";#N/A,#N/A,FALSE,"FANDA96";#N/A,#N/A,FALSE,"INTRAN96";#N/A,#N/A,FALSE,"NAA9697";#N/A,#N/A,FALSE,"ECWEBB";#N/A,#N/A,FALSE,"MFT96";#N/A,#N/A,FALSE,"CTrecon"}</definedName>
    <definedName name="asdas_5_1_5_4" hidden="1">{#N/A,#N/A,FALSE,"TMCOMP96";#N/A,#N/A,FALSE,"MAT96";#N/A,#N/A,FALSE,"FANDA96";#N/A,#N/A,FALSE,"INTRAN96";#N/A,#N/A,FALSE,"NAA9697";#N/A,#N/A,FALSE,"ECWEBB";#N/A,#N/A,FALSE,"MFT96";#N/A,#N/A,FALSE,"CTrecon"}</definedName>
    <definedName name="asdas_5_1_5_5" hidden="1">{#N/A,#N/A,FALSE,"TMCOMP96";#N/A,#N/A,FALSE,"MAT96";#N/A,#N/A,FALSE,"FANDA96";#N/A,#N/A,FALSE,"INTRAN96";#N/A,#N/A,FALSE,"NAA9697";#N/A,#N/A,FALSE,"ECWEBB";#N/A,#N/A,FALSE,"MFT96";#N/A,#N/A,FALSE,"CTrecon"}</definedName>
    <definedName name="asdas_5_2" hidden="1">{#N/A,#N/A,FALSE,"TMCOMP96";#N/A,#N/A,FALSE,"MAT96";#N/A,#N/A,FALSE,"FANDA96";#N/A,#N/A,FALSE,"INTRAN96";#N/A,#N/A,FALSE,"NAA9697";#N/A,#N/A,FALSE,"ECWEBB";#N/A,#N/A,FALSE,"MFT96";#N/A,#N/A,FALSE,"CTrecon"}</definedName>
    <definedName name="asdas_5_2_1" hidden="1">{#N/A,#N/A,FALSE,"TMCOMP96";#N/A,#N/A,FALSE,"MAT96";#N/A,#N/A,FALSE,"FANDA96";#N/A,#N/A,FALSE,"INTRAN96";#N/A,#N/A,FALSE,"NAA9697";#N/A,#N/A,FALSE,"ECWEBB";#N/A,#N/A,FALSE,"MFT96";#N/A,#N/A,FALSE,"CTrecon"}</definedName>
    <definedName name="asdas_5_2_2" hidden="1">{#N/A,#N/A,FALSE,"TMCOMP96";#N/A,#N/A,FALSE,"MAT96";#N/A,#N/A,FALSE,"FANDA96";#N/A,#N/A,FALSE,"INTRAN96";#N/A,#N/A,FALSE,"NAA9697";#N/A,#N/A,FALSE,"ECWEBB";#N/A,#N/A,FALSE,"MFT96";#N/A,#N/A,FALSE,"CTrecon"}</definedName>
    <definedName name="asdas_5_2_3" hidden="1">{#N/A,#N/A,FALSE,"TMCOMP96";#N/A,#N/A,FALSE,"MAT96";#N/A,#N/A,FALSE,"FANDA96";#N/A,#N/A,FALSE,"INTRAN96";#N/A,#N/A,FALSE,"NAA9697";#N/A,#N/A,FALSE,"ECWEBB";#N/A,#N/A,FALSE,"MFT96";#N/A,#N/A,FALSE,"CTrecon"}</definedName>
    <definedName name="asdas_5_2_4" hidden="1">{#N/A,#N/A,FALSE,"TMCOMP96";#N/A,#N/A,FALSE,"MAT96";#N/A,#N/A,FALSE,"FANDA96";#N/A,#N/A,FALSE,"INTRAN96";#N/A,#N/A,FALSE,"NAA9697";#N/A,#N/A,FALSE,"ECWEBB";#N/A,#N/A,FALSE,"MFT96";#N/A,#N/A,FALSE,"CTrecon"}</definedName>
    <definedName name="asdas_5_2_5" hidden="1">{#N/A,#N/A,FALSE,"TMCOMP96";#N/A,#N/A,FALSE,"MAT96";#N/A,#N/A,FALSE,"FANDA96";#N/A,#N/A,FALSE,"INTRAN96";#N/A,#N/A,FALSE,"NAA9697";#N/A,#N/A,FALSE,"ECWEBB";#N/A,#N/A,FALSE,"MFT96";#N/A,#N/A,FALSE,"CTrecon"}</definedName>
    <definedName name="asdas_5_3" hidden="1">{#N/A,#N/A,FALSE,"TMCOMP96";#N/A,#N/A,FALSE,"MAT96";#N/A,#N/A,FALSE,"FANDA96";#N/A,#N/A,FALSE,"INTRAN96";#N/A,#N/A,FALSE,"NAA9697";#N/A,#N/A,FALSE,"ECWEBB";#N/A,#N/A,FALSE,"MFT96";#N/A,#N/A,FALSE,"CTrecon"}</definedName>
    <definedName name="asdas_5_3_1" hidden="1">{#N/A,#N/A,FALSE,"TMCOMP96";#N/A,#N/A,FALSE,"MAT96";#N/A,#N/A,FALSE,"FANDA96";#N/A,#N/A,FALSE,"INTRAN96";#N/A,#N/A,FALSE,"NAA9697";#N/A,#N/A,FALSE,"ECWEBB";#N/A,#N/A,FALSE,"MFT96";#N/A,#N/A,FALSE,"CTrecon"}</definedName>
    <definedName name="asdas_5_3_2" hidden="1">{#N/A,#N/A,FALSE,"TMCOMP96";#N/A,#N/A,FALSE,"MAT96";#N/A,#N/A,FALSE,"FANDA96";#N/A,#N/A,FALSE,"INTRAN96";#N/A,#N/A,FALSE,"NAA9697";#N/A,#N/A,FALSE,"ECWEBB";#N/A,#N/A,FALSE,"MFT96";#N/A,#N/A,FALSE,"CTrecon"}</definedName>
    <definedName name="asdas_5_3_3" hidden="1">{#N/A,#N/A,FALSE,"TMCOMP96";#N/A,#N/A,FALSE,"MAT96";#N/A,#N/A,FALSE,"FANDA96";#N/A,#N/A,FALSE,"INTRAN96";#N/A,#N/A,FALSE,"NAA9697";#N/A,#N/A,FALSE,"ECWEBB";#N/A,#N/A,FALSE,"MFT96";#N/A,#N/A,FALSE,"CTrecon"}</definedName>
    <definedName name="asdas_5_3_4" hidden="1">{#N/A,#N/A,FALSE,"TMCOMP96";#N/A,#N/A,FALSE,"MAT96";#N/A,#N/A,FALSE,"FANDA96";#N/A,#N/A,FALSE,"INTRAN96";#N/A,#N/A,FALSE,"NAA9697";#N/A,#N/A,FALSE,"ECWEBB";#N/A,#N/A,FALSE,"MFT96";#N/A,#N/A,FALSE,"CTrecon"}</definedName>
    <definedName name="asdas_5_3_5" hidden="1">{#N/A,#N/A,FALSE,"TMCOMP96";#N/A,#N/A,FALSE,"MAT96";#N/A,#N/A,FALSE,"FANDA96";#N/A,#N/A,FALSE,"INTRAN96";#N/A,#N/A,FALSE,"NAA9697";#N/A,#N/A,FALSE,"ECWEBB";#N/A,#N/A,FALSE,"MFT96";#N/A,#N/A,FALSE,"CTrecon"}</definedName>
    <definedName name="asdas_5_4" hidden="1">{#N/A,#N/A,FALSE,"TMCOMP96";#N/A,#N/A,FALSE,"MAT96";#N/A,#N/A,FALSE,"FANDA96";#N/A,#N/A,FALSE,"INTRAN96";#N/A,#N/A,FALSE,"NAA9697";#N/A,#N/A,FALSE,"ECWEBB";#N/A,#N/A,FALSE,"MFT96";#N/A,#N/A,FALSE,"CTrecon"}</definedName>
    <definedName name="asdas_5_4_1" hidden="1">{#N/A,#N/A,FALSE,"TMCOMP96";#N/A,#N/A,FALSE,"MAT96";#N/A,#N/A,FALSE,"FANDA96";#N/A,#N/A,FALSE,"INTRAN96";#N/A,#N/A,FALSE,"NAA9697";#N/A,#N/A,FALSE,"ECWEBB";#N/A,#N/A,FALSE,"MFT96";#N/A,#N/A,FALSE,"CTrecon"}</definedName>
    <definedName name="asdas_5_4_2" hidden="1">{#N/A,#N/A,FALSE,"TMCOMP96";#N/A,#N/A,FALSE,"MAT96";#N/A,#N/A,FALSE,"FANDA96";#N/A,#N/A,FALSE,"INTRAN96";#N/A,#N/A,FALSE,"NAA9697";#N/A,#N/A,FALSE,"ECWEBB";#N/A,#N/A,FALSE,"MFT96";#N/A,#N/A,FALSE,"CTrecon"}</definedName>
    <definedName name="asdas_5_4_3" hidden="1">{#N/A,#N/A,FALSE,"TMCOMP96";#N/A,#N/A,FALSE,"MAT96";#N/A,#N/A,FALSE,"FANDA96";#N/A,#N/A,FALSE,"INTRAN96";#N/A,#N/A,FALSE,"NAA9697";#N/A,#N/A,FALSE,"ECWEBB";#N/A,#N/A,FALSE,"MFT96";#N/A,#N/A,FALSE,"CTrecon"}</definedName>
    <definedName name="asdas_5_4_4" hidden="1">{#N/A,#N/A,FALSE,"TMCOMP96";#N/A,#N/A,FALSE,"MAT96";#N/A,#N/A,FALSE,"FANDA96";#N/A,#N/A,FALSE,"INTRAN96";#N/A,#N/A,FALSE,"NAA9697";#N/A,#N/A,FALSE,"ECWEBB";#N/A,#N/A,FALSE,"MFT96";#N/A,#N/A,FALSE,"CTrecon"}</definedName>
    <definedName name="asdas_5_4_5" hidden="1">{#N/A,#N/A,FALSE,"TMCOMP96";#N/A,#N/A,FALSE,"MAT96";#N/A,#N/A,FALSE,"FANDA96";#N/A,#N/A,FALSE,"INTRAN96";#N/A,#N/A,FALSE,"NAA9697";#N/A,#N/A,FALSE,"ECWEBB";#N/A,#N/A,FALSE,"MFT96";#N/A,#N/A,FALSE,"CTrecon"}</definedName>
    <definedName name="asdas_5_5" hidden="1">{#N/A,#N/A,FALSE,"TMCOMP96";#N/A,#N/A,FALSE,"MAT96";#N/A,#N/A,FALSE,"FANDA96";#N/A,#N/A,FALSE,"INTRAN96";#N/A,#N/A,FALSE,"NAA9697";#N/A,#N/A,FALSE,"ECWEBB";#N/A,#N/A,FALSE,"MFT96";#N/A,#N/A,FALSE,"CTrecon"}</definedName>
    <definedName name="asdas_5_5_1" hidden="1">{#N/A,#N/A,FALSE,"TMCOMP96";#N/A,#N/A,FALSE,"MAT96";#N/A,#N/A,FALSE,"FANDA96";#N/A,#N/A,FALSE,"INTRAN96";#N/A,#N/A,FALSE,"NAA9697";#N/A,#N/A,FALSE,"ECWEBB";#N/A,#N/A,FALSE,"MFT96";#N/A,#N/A,FALSE,"CTrecon"}</definedName>
    <definedName name="asdas_5_5_2" hidden="1">{#N/A,#N/A,FALSE,"TMCOMP96";#N/A,#N/A,FALSE,"MAT96";#N/A,#N/A,FALSE,"FANDA96";#N/A,#N/A,FALSE,"INTRAN96";#N/A,#N/A,FALSE,"NAA9697";#N/A,#N/A,FALSE,"ECWEBB";#N/A,#N/A,FALSE,"MFT96";#N/A,#N/A,FALSE,"CTrecon"}</definedName>
    <definedName name="asdas_5_5_3" hidden="1">{#N/A,#N/A,FALSE,"TMCOMP96";#N/A,#N/A,FALSE,"MAT96";#N/A,#N/A,FALSE,"FANDA96";#N/A,#N/A,FALSE,"INTRAN96";#N/A,#N/A,FALSE,"NAA9697";#N/A,#N/A,FALSE,"ECWEBB";#N/A,#N/A,FALSE,"MFT96";#N/A,#N/A,FALSE,"CTrecon"}</definedName>
    <definedName name="asdas_5_5_4" hidden="1">{#N/A,#N/A,FALSE,"TMCOMP96";#N/A,#N/A,FALSE,"MAT96";#N/A,#N/A,FALSE,"FANDA96";#N/A,#N/A,FALSE,"INTRAN96";#N/A,#N/A,FALSE,"NAA9697";#N/A,#N/A,FALSE,"ECWEBB";#N/A,#N/A,FALSE,"MFT96";#N/A,#N/A,FALSE,"CTrecon"}</definedName>
    <definedName name="asdas_5_5_5"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17aug_1_1" hidden="1">{#N/A,#N/A,FALSE,"TMCOMP96";#N/A,#N/A,FALSE,"MAT96";#N/A,#N/A,FALSE,"FANDA96";#N/A,#N/A,FALSE,"INTRAN96";#N/A,#N/A,FALSE,"NAA9697";#N/A,#N/A,FALSE,"ECWEBB";#N/A,#N/A,FALSE,"MFT96";#N/A,#N/A,FALSE,"CTrecon"}</definedName>
    <definedName name="asdas17aug_1_1_1" hidden="1">{#N/A,#N/A,FALSE,"TMCOMP96";#N/A,#N/A,FALSE,"MAT96";#N/A,#N/A,FALSE,"FANDA96";#N/A,#N/A,FALSE,"INTRAN96";#N/A,#N/A,FALSE,"NAA9697";#N/A,#N/A,FALSE,"ECWEBB";#N/A,#N/A,FALSE,"MFT96";#N/A,#N/A,FALSE,"CTrecon"}</definedName>
    <definedName name="asdas17aug_1_1_1_1" hidden="1">{#N/A,#N/A,FALSE,"TMCOMP96";#N/A,#N/A,FALSE,"MAT96";#N/A,#N/A,FALSE,"FANDA96";#N/A,#N/A,FALSE,"INTRAN96";#N/A,#N/A,FALSE,"NAA9697";#N/A,#N/A,FALSE,"ECWEBB";#N/A,#N/A,FALSE,"MFT96";#N/A,#N/A,FALSE,"CTrecon"}</definedName>
    <definedName name="asdas17aug_1_1_1_1_1" hidden="1">{#N/A,#N/A,FALSE,"TMCOMP96";#N/A,#N/A,FALSE,"MAT96";#N/A,#N/A,FALSE,"FANDA96";#N/A,#N/A,FALSE,"INTRAN96";#N/A,#N/A,FALSE,"NAA9697";#N/A,#N/A,FALSE,"ECWEBB";#N/A,#N/A,FALSE,"MFT96";#N/A,#N/A,FALSE,"CTrecon"}</definedName>
    <definedName name="asdas17aug_1_1_1_1_1_1" hidden="1">{#N/A,#N/A,FALSE,"TMCOMP96";#N/A,#N/A,FALSE,"MAT96";#N/A,#N/A,FALSE,"FANDA96";#N/A,#N/A,FALSE,"INTRAN96";#N/A,#N/A,FALSE,"NAA9697";#N/A,#N/A,FALSE,"ECWEBB";#N/A,#N/A,FALSE,"MFT96";#N/A,#N/A,FALSE,"CTrecon"}</definedName>
    <definedName name="asdas17aug_1_1_1_1_1_1_1" hidden="1">{#N/A,#N/A,FALSE,"TMCOMP96";#N/A,#N/A,FALSE,"MAT96";#N/A,#N/A,FALSE,"FANDA96";#N/A,#N/A,FALSE,"INTRAN96";#N/A,#N/A,FALSE,"NAA9697";#N/A,#N/A,FALSE,"ECWEBB";#N/A,#N/A,FALSE,"MFT96";#N/A,#N/A,FALSE,"CTrecon"}</definedName>
    <definedName name="asdas17aug_1_1_1_1_1_2" hidden="1">{#N/A,#N/A,FALSE,"TMCOMP96";#N/A,#N/A,FALSE,"MAT96";#N/A,#N/A,FALSE,"FANDA96";#N/A,#N/A,FALSE,"INTRAN96";#N/A,#N/A,FALSE,"NAA9697";#N/A,#N/A,FALSE,"ECWEBB";#N/A,#N/A,FALSE,"MFT96";#N/A,#N/A,FALSE,"CTrecon"}</definedName>
    <definedName name="asdas17aug_1_1_1_1_1_3" hidden="1">{#N/A,#N/A,FALSE,"TMCOMP96";#N/A,#N/A,FALSE,"MAT96";#N/A,#N/A,FALSE,"FANDA96";#N/A,#N/A,FALSE,"INTRAN96";#N/A,#N/A,FALSE,"NAA9697";#N/A,#N/A,FALSE,"ECWEBB";#N/A,#N/A,FALSE,"MFT96";#N/A,#N/A,FALSE,"CTrecon"}</definedName>
    <definedName name="asdas17aug_1_1_1_1_1_4" hidden="1">{#N/A,#N/A,FALSE,"TMCOMP96";#N/A,#N/A,FALSE,"MAT96";#N/A,#N/A,FALSE,"FANDA96";#N/A,#N/A,FALSE,"INTRAN96";#N/A,#N/A,FALSE,"NAA9697";#N/A,#N/A,FALSE,"ECWEBB";#N/A,#N/A,FALSE,"MFT96";#N/A,#N/A,FALSE,"CTrecon"}</definedName>
    <definedName name="asdas17aug_1_1_1_1_1_5" hidden="1">{#N/A,#N/A,FALSE,"TMCOMP96";#N/A,#N/A,FALSE,"MAT96";#N/A,#N/A,FALSE,"FANDA96";#N/A,#N/A,FALSE,"INTRAN96";#N/A,#N/A,FALSE,"NAA9697";#N/A,#N/A,FALSE,"ECWEBB";#N/A,#N/A,FALSE,"MFT96";#N/A,#N/A,FALSE,"CTrecon"}</definedName>
    <definedName name="asdas17aug_1_1_1_1_2" hidden="1">{#N/A,#N/A,FALSE,"TMCOMP96";#N/A,#N/A,FALSE,"MAT96";#N/A,#N/A,FALSE,"FANDA96";#N/A,#N/A,FALSE,"INTRAN96";#N/A,#N/A,FALSE,"NAA9697";#N/A,#N/A,FALSE,"ECWEBB";#N/A,#N/A,FALSE,"MFT96";#N/A,#N/A,FALSE,"CTrecon"}</definedName>
    <definedName name="asdas17aug_1_1_1_1_2_1" hidden="1">{#N/A,#N/A,FALSE,"TMCOMP96";#N/A,#N/A,FALSE,"MAT96";#N/A,#N/A,FALSE,"FANDA96";#N/A,#N/A,FALSE,"INTRAN96";#N/A,#N/A,FALSE,"NAA9697";#N/A,#N/A,FALSE,"ECWEBB";#N/A,#N/A,FALSE,"MFT96";#N/A,#N/A,FALSE,"CTrecon"}</definedName>
    <definedName name="asdas17aug_1_1_1_1_2_2" hidden="1">{#N/A,#N/A,FALSE,"TMCOMP96";#N/A,#N/A,FALSE,"MAT96";#N/A,#N/A,FALSE,"FANDA96";#N/A,#N/A,FALSE,"INTRAN96";#N/A,#N/A,FALSE,"NAA9697";#N/A,#N/A,FALSE,"ECWEBB";#N/A,#N/A,FALSE,"MFT96";#N/A,#N/A,FALSE,"CTrecon"}</definedName>
    <definedName name="asdas17aug_1_1_1_1_2_3" hidden="1">{#N/A,#N/A,FALSE,"TMCOMP96";#N/A,#N/A,FALSE,"MAT96";#N/A,#N/A,FALSE,"FANDA96";#N/A,#N/A,FALSE,"INTRAN96";#N/A,#N/A,FALSE,"NAA9697";#N/A,#N/A,FALSE,"ECWEBB";#N/A,#N/A,FALSE,"MFT96";#N/A,#N/A,FALSE,"CTrecon"}</definedName>
    <definedName name="asdas17aug_1_1_1_1_2_4" hidden="1">{#N/A,#N/A,FALSE,"TMCOMP96";#N/A,#N/A,FALSE,"MAT96";#N/A,#N/A,FALSE,"FANDA96";#N/A,#N/A,FALSE,"INTRAN96";#N/A,#N/A,FALSE,"NAA9697";#N/A,#N/A,FALSE,"ECWEBB";#N/A,#N/A,FALSE,"MFT96";#N/A,#N/A,FALSE,"CTrecon"}</definedName>
    <definedName name="asdas17aug_1_1_1_1_2_5" hidden="1">{#N/A,#N/A,FALSE,"TMCOMP96";#N/A,#N/A,FALSE,"MAT96";#N/A,#N/A,FALSE,"FANDA96";#N/A,#N/A,FALSE,"INTRAN96";#N/A,#N/A,FALSE,"NAA9697";#N/A,#N/A,FALSE,"ECWEBB";#N/A,#N/A,FALSE,"MFT96";#N/A,#N/A,FALSE,"CTrecon"}</definedName>
    <definedName name="asdas17aug_1_1_1_1_3" hidden="1">{#N/A,#N/A,FALSE,"TMCOMP96";#N/A,#N/A,FALSE,"MAT96";#N/A,#N/A,FALSE,"FANDA96";#N/A,#N/A,FALSE,"INTRAN96";#N/A,#N/A,FALSE,"NAA9697";#N/A,#N/A,FALSE,"ECWEBB";#N/A,#N/A,FALSE,"MFT96";#N/A,#N/A,FALSE,"CTrecon"}</definedName>
    <definedName name="asdas17aug_1_1_1_1_4" hidden="1">{#N/A,#N/A,FALSE,"TMCOMP96";#N/A,#N/A,FALSE,"MAT96";#N/A,#N/A,FALSE,"FANDA96";#N/A,#N/A,FALSE,"INTRAN96";#N/A,#N/A,FALSE,"NAA9697";#N/A,#N/A,FALSE,"ECWEBB";#N/A,#N/A,FALSE,"MFT96";#N/A,#N/A,FALSE,"CTrecon"}</definedName>
    <definedName name="asdas17aug_1_1_1_1_5" hidden="1">{#N/A,#N/A,FALSE,"TMCOMP96";#N/A,#N/A,FALSE,"MAT96";#N/A,#N/A,FALSE,"FANDA96";#N/A,#N/A,FALSE,"INTRAN96";#N/A,#N/A,FALSE,"NAA9697";#N/A,#N/A,FALSE,"ECWEBB";#N/A,#N/A,FALSE,"MFT96";#N/A,#N/A,FALSE,"CTrecon"}</definedName>
    <definedName name="asdas17aug_1_1_1_2" hidden="1">{#N/A,#N/A,FALSE,"TMCOMP96";#N/A,#N/A,FALSE,"MAT96";#N/A,#N/A,FALSE,"FANDA96";#N/A,#N/A,FALSE,"INTRAN96";#N/A,#N/A,FALSE,"NAA9697";#N/A,#N/A,FALSE,"ECWEBB";#N/A,#N/A,FALSE,"MFT96";#N/A,#N/A,FALSE,"CTrecon"}</definedName>
    <definedName name="asdas17aug_1_1_1_2_1" hidden="1">{#N/A,#N/A,FALSE,"TMCOMP96";#N/A,#N/A,FALSE,"MAT96";#N/A,#N/A,FALSE,"FANDA96";#N/A,#N/A,FALSE,"INTRAN96";#N/A,#N/A,FALSE,"NAA9697";#N/A,#N/A,FALSE,"ECWEBB";#N/A,#N/A,FALSE,"MFT96";#N/A,#N/A,FALSE,"CTrecon"}</definedName>
    <definedName name="asdas17aug_1_1_1_2_2" hidden="1">{#N/A,#N/A,FALSE,"TMCOMP96";#N/A,#N/A,FALSE,"MAT96";#N/A,#N/A,FALSE,"FANDA96";#N/A,#N/A,FALSE,"INTRAN96";#N/A,#N/A,FALSE,"NAA9697";#N/A,#N/A,FALSE,"ECWEBB";#N/A,#N/A,FALSE,"MFT96";#N/A,#N/A,FALSE,"CTrecon"}</definedName>
    <definedName name="asdas17aug_1_1_1_2_3" hidden="1">{#N/A,#N/A,FALSE,"TMCOMP96";#N/A,#N/A,FALSE,"MAT96";#N/A,#N/A,FALSE,"FANDA96";#N/A,#N/A,FALSE,"INTRAN96";#N/A,#N/A,FALSE,"NAA9697";#N/A,#N/A,FALSE,"ECWEBB";#N/A,#N/A,FALSE,"MFT96";#N/A,#N/A,FALSE,"CTrecon"}</definedName>
    <definedName name="asdas17aug_1_1_1_2_4" hidden="1">{#N/A,#N/A,FALSE,"TMCOMP96";#N/A,#N/A,FALSE,"MAT96";#N/A,#N/A,FALSE,"FANDA96";#N/A,#N/A,FALSE,"INTRAN96";#N/A,#N/A,FALSE,"NAA9697";#N/A,#N/A,FALSE,"ECWEBB";#N/A,#N/A,FALSE,"MFT96";#N/A,#N/A,FALSE,"CTrecon"}</definedName>
    <definedName name="asdas17aug_1_1_1_2_5" hidden="1">{#N/A,#N/A,FALSE,"TMCOMP96";#N/A,#N/A,FALSE,"MAT96";#N/A,#N/A,FALSE,"FANDA96";#N/A,#N/A,FALSE,"INTRAN96";#N/A,#N/A,FALSE,"NAA9697";#N/A,#N/A,FALSE,"ECWEBB";#N/A,#N/A,FALSE,"MFT96";#N/A,#N/A,FALSE,"CTrecon"}</definedName>
    <definedName name="asdas17aug_1_1_1_3" hidden="1">{#N/A,#N/A,FALSE,"TMCOMP96";#N/A,#N/A,FALSE,"MAT96";#N/A,#N/A,FALSE,"FANDA96";#N/A,#N/A,FALSE,"INTRAN96";#N/A,#N/A,FALSE,"NAA9697";#N/A,#N/A,FALSE,"ECWEBB";#N/A,#N/A,FALSE,"MFT96";#N/A,#N/A,FALSE,"CTrecon"}</definedName>
    <definedName name="asdas17aug_1_1_1_3_1" hidden="1">{#N/A,#N/A,FALSE,"TMCOMP96";#N/A,#N/A,FALSE,"MAT96";#N/A,#N/A,FALSE,"FANDA96";#N/A,#N/A,FALSE,"INTRAN96";#N/A,#N/A,FALSE,"NAA9697";#N/A,#N/A,FALSE,"ECWEBB";#N/A,#N/A,FALSE,"MFT96";#N/A,#N/A,FALSE,"CTrecon"}</definedName>
    <definedName name="asdas17aug_1_1_1_3_2" hidden="1">{#N/A,#N/A,FALSE,"TMCOMP96";#N/A,#N/A,FALSE,"MAT96";#N/A,#N/A,FALSE,"FANDA96";#N/A,#N/A,FALSE,"INTRAN96";#N/A,#N/A,FALSE,"NAA9697";#N/A,#N/A,FALSE,"ECWEBB";#N/A,#N/A,FALSE,"MFT96";#N/A,#N/A,FALSE,"CTrecon"}</definedName>
    <definedName name="asdas17aug_1_1_1_3_3" hidden="1">{#N/A,#N/A,FALSE,"TMCOMP96";#N/A,#N/A,FALSE,"MAT96";#N/A,#N/A,FALSE,"FANDA96";#N/A,#N/A,FALSE,"INTRAN96";#N/A,#N/A,FALSE,"NAA9697";#N/A,#N/A,FALSE,"ECWEBB";#N/A,#N/A,FALSE,"MFT96";#N/A,#N/A,FALSE,"CTrecon"}</definedName>
    <definedName name="asdas17aug_1_1_1_3_4" hidden="1">{#N/A,#N/A,FALSE,"TMCOMP96";#N/A,#N/A,FALSE,"MAT96";#N/A,#N/A,FALSE,"FANDA96";#N/A,#N/A,FALSE,"INTRAN96";#N/A,#N/A,FALSE,"NAA9697";#N/A,#N/A,FALSE,"ECWEBB";#N/A,#N/A,FALSE,"MFT96";#N/A,#N/A,FALSE,"CTrecon"}</definedName>
    <definedName name="asdas17aug_1_1_1_3_5" hidden="1">{#N/A,#N/A,FALSE,"TMCOMP96";#N/A,#N/A,FALSE,"MAT96";#N/A,#N/A,FALSE,"FANDA96";#N/A,#N/A,FALSE,"INTRAN96";#N/A,#N/A,FALSE,"NAA9697";#N/A,#N/A,FALSE,"ECWEBB";#N/A,#N/A,FALSE,"MFT96";#N/A,#N/A,FALSE,"CTrecon"}</definedName>
    <definedName name="asdas17aug_1_1_1_4" hidden="1">{#N/A,#N/A,FALSE,"TMCOMP96";#N/A,#N/A,FALSE,"MAT96";#N/A,#N/A,FALSE,"FANDA96";#N/A,#N/A,FALSE,"INTRAN96";#N/A,#N/A,FALSE,"NAA9697";#N/A,#N/A,FALSE,"ECWEBB";#N/A,#N/A,FALSE,"MFT96";#N/A,#N/A,FALSE,"CTrecon"}</definedName>
    <definedName name="asdas17aug_1_1_1_4_1" hidden="1">{#N/A,#N/A,FALSE,"TMCOMP96";#N/A,#N/A,FALSE,"MAT96";#N/A,#N/A,FALSE,"FANDA96";#N/A,#N/A,FALSE,"INTRAN96";#N/A,#N/A,FALSE,"NAA9697";#N/A,#N/A,FALSE,"ECWEBB";#N/A,#N/A,FALSE,"MFT96";#N/A,#N/A,FALSE,"CTrecon"}</definedName>
    <definedName name="asdas17aug_1_1_1_4_2" hidden="1">{#N/A,#N/A,FALSE,"TMCOMP96";#N/A,#N/A,FALSE,"MAT96";#N/A,#N/A,FALSE,"FANDA96";#N/A,#N/A,FALSE,"INTRAN96";#N/A,#N/A,FALSE,"NAA9697";#N/A,#N/A,FALSE,"ECWEBB";#N/A,#N/A,FALSE,"MFT96";#N/A,#N/A,FALSE,"CTrecon"}</definedName>
    <definedName name="asdas17aug_1_1_1_4_3" hidden="1">{#N/A,#N/A,FALSE,"TMCOMP96";#N/A,#N/A,FALSE,"MAT96";#N/A,#N/A,FALSE,"FANDA96";#N/A,#N/A,FALSE,"INTRAN96";#N/A,#N/A,FALSE,"NAA9697";#N/A,#N/A,FALSE,"ECWEBB";#N/A,#N/A,FALSE,"MFT96";#N/A,#N/A,FALSE,"CTrecon"}</definedName>
    <definedName name="asdas17aug_1_1_1_4_4" hidden="1">{#N/A,#N/A,FALSE,"TMCOMP96";#N/A,#N/A,FALSE,"MAT96";#N/A,#N/A,FALSE,"FANDA96";#N/A,#N/A,FALSE,"INTRAN96";#N/A,#N/A,FALSE,"NAA9697";#N/A,#N/A,FALSE,"ECWEBB";#N/A,#N/A,FALSE,"MFT96";#N/A,#N/A,FALSE,"CTrecon"}</definedName>
    <definedName name="asdas17aug_1_1_1_4_5" hidden="1">{#N/A,#N/A,FALSE,"TMCOMP96";#N/A,#N/A,FALSE,"MAT96";#N/A,#N/A,FALSE,"FANDA96";#N/A,#N/A,FALSE,"INTRAN96";#N/A,#N/A,FALSE,"NAA9697";#N/A,#N/A,FALSE,"ECWEBB";#N/A,#N/A,FALSE,"MFT96";#N/A,#N/A,FALSE,"CTrecon"}</definedName>
    <definedName name="asdas17aug_1_1_1_5" hidden="1">{#N/A,#N/A,FALSE,"TMCOMP96";#N/A,#N/A,FALSE,"MAT96";#N/A,#N/A,FALSE,"FANDA96";#N/A,#N/A,FALSE,"INTRAN96";#N/A,#N/A,FALSE,"NAA9697";#N/A,#N/A,FALSE,"ECWEBB";#N/A,#N/A,FALSE,"MFT96";#N/A,#N/A,FALSE,"CTrecon"}</definedName>
    <definedName name="asdas17aug_1_1_1_5_1" hidden="1">{#N/A,#N/A,FALSE,"TMCOMP96";#N/A,#N/A,FALSE,"MAT96";#N/A,#N/A,FALSE,"FANDA96";#N/A,#N/A,FALSE,"INTRAN96";#N/A,#N/A,FALSE,"NAA9697";#N/A,#N/A,FALSE,"ECWEBB";#N/A,#N/A,FALSE,"MFT96";#N/A,#N/A,FALSE,"CTrecon"}</definedName>
    <definedName name="asdas17aug_1_1_1_5_2" hidden="1">{#N/A,#N/A,FALSE,"TMCOMP96";#N/A,#N/A,FALSE,"MAT96";#N/A,#N/A,FALSE,"FANDA96";#N/A,#N/A,FALSE,"INTRAN96";#N/A,#N/A,FALSE,"NAA9697";#N/A,#N/A,FALSE,"ECWEBB";#N/A,#N/A,FALSE,"MFT96";#N/A,#N/A,FALSE,"CTrecon"}</definedName>
    <definedName name="asdas17aug_1_1_1_5_3" hidden="1">{#N/A,#N/A,FALSE,"TMCOMP96";#N/A,#N/A,FALSE,"MAT96";#N/A,#N/A,FALSE,"FANDA96";#N/A,#N/A,FALSE,"INTRAN96";#N/A,#N/A,FALSE,"NAA9697";#N/A,#N/A,FALSE,"ECWEBB";#N/A,#N/A,FALSE,"MFT96";#N/A,#N/A,FALSE,"CTrecon"}</definedName>
    <definedName name="asdas17aug_1_1_1_5_4" hidden="1">{#N/A,#N/A,FALSE,"TMCOMP96";#N/A,#N/A,FALSE,"MAT96";#N/A,#N/A,FALSE,"FANDA96";#N/A,#N/A,FALSE,"INTRAN96";#N/A,#N/A,FALSE,"NAA9697";#N/A,#N/A,FALSE,"ECWEBB";#N/A,#N/A,FALSE,"MFT96";#N/A,#N/A,FALSE,"CTrecon"}</definedName>
    <definedName name="asdas17aug_1_1_1_5_5" hidden="1">{#N/A,#N/A,FALSE,"TMCOMP96";#N/A,#N/A,FALSE,"MAT96";#N/A,#N/A,FALSE,"FANDA96";#N/A,#N/A,FALSE,"INTRAN96";#N/A,#N/A,FALSE,"NAA9697";#N/A,#N/A,FALSE,"ECWEBB";#N/A,#N/A,FALSE,"MFT96";#N/A,#N/A,FALSE,"CTrecon"}</definedName>
    <definedName name="asdas17aug_1_1_2" hidden="1">{#N/A,#N/A,FALSE,"TMCOMP96";#N/A,#N/A,FALSE,"MAT96";#N/A,#N/A,FALSE,"FANDA96";#N/A,#N/A,FALSE,"INTRAN96";#N/A,#N/A,FALSE,"NAA9697";#N/A,#N/A,FALSE,"ECWEBB";#N/A,#N/A,FALSE,"MFT96";#N/A,#N/A,FALSE,"CTrecon"}</definedName>
    <definedName name="asdas17aug_1_1_2_1" hidden="1">{#N/A,#N/A,FALSE,"TMCOMP96";#N/A,#N/A,FALSE,"MAT96";#N/A,#N/A,FALSE,"FANDA96";#N/A,#N/A,FALSE,"INTRAN96";#N/A,#N/A,FALSE,"NAA9697";#N/A,#N/A,FALSE,"ECWEBB";#N/A,#N/A,FALSE,"MFT96";#N/A,#N/A,FALSE,"CTrecon"}</definedName>
    <definedName name="asdas17aug_1_1_2_1_1" hidden="1">{#N/A,#N/A,FALSE,"TMCOMP96";#N/A,#N/A,FALSE,"MAT96";#N/A,#N/A,FALSE,"FANDA96";#N/A,#N/A,FALSE,"INTRAN96";#N/A,#N/A,FALSE,"NAA9697";#N/A,#N/A,FALSE,"ECWEBB";#N/A,#N/A,FALSE,"MFT96";#N/A,#N/A,FALSE,"CTrecon"}</definedName>
    <definedName name="asdas17aug_1_1_2_2" hidden="1">{#N/A,#N/A,FALSE,"TMCOMP96";#N/A,#N/A,FALSE,"MAT96";#N/A,#N/A,FALSE,"FANDA96";#N/A,#N/A,FALSE,"INTRAN96";#N/A,#N/A,FALSE,"NAA9697";#N/A,#N/A,FALSE,"ECWEBB";#N/A,#N/A,FALSE,"MFT96";#N/A,#N/A,FALSE,"CTrecon"}</definedName>
    <definedName name="asdas17aug_1_1_2_3" hidden="1">{#N/A,#N/A,FALSE,"TMCOMP96";#N/A,#N/A,FALSE,"MAT96";#N/A,#N/A,FALSE,"FANDA96";#N/A,#N/A,FALSE,"INTRAN96";#N/A,#N/A,FALSE,"NAA9697";#N/A,#N/A,FALSE,"ECWEBB";#N/A,#N/A,FALSE,"MFT96";#N/A,#N/A,FALSE,"CTrecon"}</definedName>
    <definedName name="asdas17aug_1_1_2_4" hidden="1">{#N/A,#N/A,FALSE,"TMCOMP96";#N/A,#N/A,FALSE,"MAT96";#N/A,#N/A,FALSE,"FANDA96";#N/A,#N/A,FALSE,"INTRAN96";#N/A,#N/A,FALSE,"NAA9697";#N/A,#N/A,FALSE,"ECWEBB";#N/A,#N/A,FALSE,"MFT96";#N/A,#N/A,FALSE,"CTrecon"}</definedName>
    <definedName name="asdas17aug_1_1_2_5" hidden="1">{#N/A,#N/A,FALSE,"TMCOMP96";#N/A,#N/A,FALSE,"MAT96";#N/A,#N/A,FALSE,"FANDA96";#N/A,#N/A,FALSE,"INTRAN96";#N/A,#N/A,FALSE,"NAA9697";#N/A,#N/A,FALSE,"ECWEBB";#N/A,#N/A,FALSE,"MFT96";#N/A,#N/A,FALSE,"CTrecon"}</definedName>
    <definedName name="asdas17aug_1_1_3" hidden="1">{#N/A,#N/A,FALSE,"TMCOMP96";#N/A,#N/A,FALSE,"MAT96";#N/A,#N/A,FALSE,"FANDA96";#N/A,#N/A,FALSE,"INTRAN96";#N/A,#N/A,FALSE,"NAA9697";#N/A,#N/A,FALSE,"ECWEBB";#N/A,#N/A,FALSE,"MFT96";#N/A,#N/A,FALSE,"CTrecon"}</definedName>
    <definedName name="asdas17aug_1_1_3_1" hidden="1">{#N/A,#N/A,FALSE,"TMCOMP96";#N/A,#N/A,FALSE,"MAT96";#N/A,#N/A,FALSE,"FANDA96";#N/A,#N/A,FALSE,"INTRAN96";#N/A,#N/A,FALSE,"NAA9697";#N/A,#N/A,FALSE,"ECWEBB";#N/A,#N/A,FALSE,"MFT96";#N/A,#N/A,FALSE,"CTrecon"}</definedName>
    <definedName name="asdas17aug_1_1_3_1_1" hidden="1">{#N/A,#N/A,FALSE,"TMCOMP96";#N/A,#N/A,FALSE,"MAT96";#N/A,#N/A,FALSE,"FANDA96";#N/A,#N/A,FALSE,"INTRAN96";#N/A,#N/A,FALSE,"NAA9697";#N/A,#N/A,FALSE,"ECWEBB";#N/A,#N/A,FALSE,"MFT96";#N/A,#N/A,FALSE,"CTrecon"}</definedName>
    <definedName name="asdas17aug_1_1_3_2" hidden="1">{#N/A,#N/A,FALSE,"TMCOMP96";#N/A,#N/A,FALSE,"MAT96";#N/A,#N/A,FALSE,"FANDA96";#N/A,#N/A,FALSE,"INTRAN96";#N/A,#N/A,FALSE,"NAA9697";#N/A,#N/A,FALSE,"ECWEBB";#N/A,#N/A,FALSE,"MFT96";#N/A,#N/A,FALSE,"CTrecon"}</definedName>
    <definedName name="asdas17aug_1_1_3_3" hidden="1">{#N/A,#N/A,FALSE,"TMCOMP96";#N/A,#N/A,FALSE,"MAT96";#N/A,#N/A,FALSE,"FANDA96";#N/A,#N/A,FALSE,"INTRAN96";#N/A,#N/A,FALSE,"NAA9697";#N/A,#N/A,FALSE,"ECWEBB";#N/A,#N/A,FALSE,"MFT96";#N/A,#N/A,FALSE,"CTrecon"}</definedName>
    <definedName name="asdas17aug_1_1_3_4" hidden="1">{#N/A,#N/A,FALSE,"TMCOMP96";#N/A,#N/A,FALSE,"MAT96";#N/A,#N/A,FALSE,"FANDA96";#N/A,#N/A,FALSE,"INTRAN96";#N/A,#N/A,FALSE,"NAA9697";#N/A,#N/A,FALSE,"ECWEBB";#N/A,#N/A,FALSE,"MFT96";#N/A,#N/A,FALSE,"CTrecon"}</definedName>
    <definedName name="asdas17aug_1_1_3_5" hidden="1">{#N/A,#N/A,FALSE,"TMCOMP96";#N/A,#N/A,FALSE,"MAT96";#N/A,#N/A,FALSE,"FANDA96";#N/A,#N/A,FALSE,"INTRAN96";#N/A,#N/A,FALSE,"NAA9697";#N/A,#N/A,FALSE,"ECWEBB";#N/A,#N/A,FALSE,"MFT96";#N/A,#N/A,FALSE,"CTrecon"}</definedName>
    <definedName name="asdas17aug_1_1_4" hidden="1">{#N/A,#N/A,FALSE,"TMCOMP96";#N/A,#N/A,FALSE,"MAT96";#N/A,#N/A,FALSE,"FANDA96";#N/A,#N/A,FALSE,"INTRAN96";#N/A,#N/A,FALSE,"NAA9697";#N/A,#N/A,FALSE,"ECWEBB";#N/A,#N/A,FALSE,"MFT96";#N/A,#N/A,FALSE,"CTrecon"}</definedName>
    <definedName name="asdas17aug_1_1_4_1" hidden="1">{#N/A,#N/A,FALSE,"TMCOMP96";#N/A,#N/A,FALSE,"MAT96";#N/A,#N/A,FALSE,"FANDA96";#N/A,#N/A,FALSE,"INTRAN96";#N/A,#N/A,FALSE,"NAA9697";#N/A,#N/A,FALSE,"ECWEBB";#N/A,#N/A,FALSE,"MFT96";#N/A,#N/A,FALSE,"CTrecon"}</definedName>
    <definedName name="asdas17aug_1_1_4_2" hidden="1">{#N/A,#N/A,FALSE,"TMCOMP96";#N/A,#N/A,FALSE,"MAT96";#N/A,#N/A,FALSE,"FANDA96";#N/A,#N/A,FALSE,"INTRAN96";#N/A,#N/A,FALSE,"NAA9697";#N/A,#N/A,FALSE,"ECWEBB";#N/A,#N/A,FALSE,"MFT96";#N/A,#N/A,FALSE,"CTrecon"}</definedName>
    <definedName name="asdas17aug_1_1_4_3" hidden="1">{#N/A,#N/A,FALSE,"TMCOMP96";#N/A,#N/A,FALSE,"MAT96";#N/A,#N/A,FALSE,"FANDA96";#N/A,#N/A,FALSE,"INTRAN96";#N/A,#N/A,FALSE,"NAA9697";#N/A,#N/A,FALSE,"ECWEBB";#N/A,#N/A,FALSE,"MFT96";#N/A,#N/A,FALSE,"CTrecon"}</definedName>
    <definedName name="asdas17aug_1_1_4_4" hidden="1">{#N/A,#N/A,FALSE,"TMCOMP96";#N/A,#N/A,FALSE,"MAT96";#N/A,#N/A,FALSE,"FANDA96";#N/A,#N/A,FALSE,"INTRAN96";#N/A,#N/A,FALSE,"NAA9697";#N/A,#N/A,FALSE,"ECWEBB";#N/A,#N/A,FALSE,"MFT96";#N/A,#N/A,FALSE,"CTrecon"}</definedName>
    <definedName name="asdas17aug_1_1_4_5" hidden="1">{#N/A,#N/A,FALSE,"TMCOMP96";#N/A,#N/A,FALSE,"MAT96";#N/A,#N/A,FALSE,"FANDA96";#N/A,#N/A,FALSE,"INTRAN96";#N/A,#N/A,FALSE,"NAA9697";#N/A,#N/A,FALSE,"ECWEBB";#N/A,#N/A,FALSE,"MFT96";#N/A,#N/A,FALSE,"CTrecon"}</definedName>
    <definedName name="asdas17aug_1_1_5" hidden="1">{#N/A,#N/A,FALSE,"TMCOMP96";#N/A,#N/A,FALSE,"MAT96";#N/A,#N/A,FALSE,"FANDA96";#N/A,#N/A,FALSE,"INTRAN96";#N/A,#N/A,FALSE,"NAA9697";#N/A,#N/A,FALSE,"ECWEBB";#N/A,#N/A,FALSE,"MFT96";#N/A,#N/A,FALSE,"CTrecon"}</definedName>
    <definedName name="asdas17aug_1_1_5_1" hidden="1">{#N/A,#N/A,FALSE,"TMCOMP96";#N/A,#N/A,FALSE,"MAT96";#N/A,#N/A,FALSE,"FANDA96";#N/A,#N/A,FALSE,"INTRAN96";#N/A,#N/A,FALSE,"NAA9697";#N/A,#N/A,FALSE,"ECWEBB";#N/A,#N/A,FALSE,"MFT96";#N/A,#N/A,FALSE,"CTrecon"}</definedName>
    <definedName name="asdas17aug_1_1_5_2" hidden="1">{#N/A,#N/A,FALSE,"TMCOMP96";#N/A,#N/A,FALSE,"MAT96";#N/A,#N/A,FALSE,"FANDA96";#N/A,#N/A,FALSE,"INTRAN96";#N/A,#N/A,FALSE,"NAA9697";#N/A,#N/A,FALSE,"ECWEBB";#N/A,#N/A,FALSE,"MFT96";#N/A,#N/A,FALSE,"CTrecon"}</definedName>
    <definedName name="asdas17aug_1_1_5_3" hidden="1">{#N/A,#N/A,FALSE,"TMCOMP96";#N/A,#N/A,FALSE,"MAT96";#N/A,#N/A,FALSE,"FANDA96";#N/A,#N/A,FALSE,"INTRAN96";#N/A,#N/A,FALSE,"NAA9697";#N/A,#N/A,FALSE,"ECWEBB";#N/A,#N/A,FALSE,"MFT96";#N/A,#N/A,FALSE,"CTrecon"}</definedName>
    <definedName name="asdas17aug_1_1_5_4" hidden="1">{#N/A,#N/A,FALSE,"TMCOMP96";#N/A,#N/A,FALSE,"MAT96";#N/A,#N/A,FALSE,"FANDA96";#N/A,#N/A,FALSE,"INTRAN96";#N/A,#N/A,FALSE,"NAA9697";#N/A,#N/A,FALSE,"ECWEBB";#N/A,#N/A,FALSE,"MFT96";#N/A,#N/A,FALSE,"CTrecon"}</definedName>
    <definedName name="asdas17aug_1_1_5_5" hidden="1">{#N/A,#N/A,FALSE,"TMCOMP96";#N/A,#N/A,FALSE,"MAT96";#N/A,#N/A,FALSE,"FANDA96";#N/A,#N/A,FALSE,"INTRAN96";#N/A,#N/A,FALSE,"NAA9697";#N/A,#N/A,FALSE,"ECWEBB";#N/A,#N/A,FALSE,"MFT96";#N/A,#N/A,FALSE,"CTrecon"}</definedName>
    <definedName name="asdas17aug_1_2" hidden="1">{#N/A,#N/A,FALSE,"TMCOMP96";#N/A,#N/A,FALSE,"MAT96";#N/A,#N/A,FALSE,"FANDA96";#N/A,#N/A,FALSE,"INTRAN96";#N/A,#N/A,FALSE,"NAA9697";#N/A,#N/A,FALSE,"ECWEBB";#N/A,#N/A,FALSE,"MFT96";#N/A,#N/A,FALSE,"CTrecon"}</definedName>
    <definedName name="asdas17aug_1_2_1" hidden="1">{#N/A,#N/A,FALSE,"TMCOMP96";#N/A,#N/A,FALSE,"MAT96";#N/A,#N/A,FALSE,"FANDA96";#N/A,#N/A,FALSE,"INTRAN96";#N/A,#N/A,FALSE,"NAA9697";#N/A,#N/A,FALSE,"ECWEBB";#N/A,#N/A,FALSE,"MFT96";#N/A,#N/A,FALSE,"CTrecon"}</definedName>
    <definedName name="asdas17aug_1_2_1_1" hidden="1">{#N/A,#N/A,FALSE,"TMCOMP96";#N/A,#N/A,FALSE,"MAT96";#N/A,#N/A,FALSE,"FANDA96";#N/A,#N/A,FALSE,"INTRAN96";#N/A,#N/A,FALSE,"NAA9697";#N/A,#N/A,FALSE,"ECWEBB";#N/A,#N/A,FALSE,"MFT96";#N/A,#N/A,FALSE,"CTrecon"}</definedName>
    <definedName name="asdas17aug_1_2_1_1_1" hidden="1">{#N/A,#N/A,FALSE,"TMCOMP96";#N/A,#N/A,FALSE,"MAT96";#N/A,#N/A,FALSE,"FANDA96";#N/A,#N/A,FALSE,"INTRAN96";#N/A,#N/A,FALSE,"NAA9697";#N/A,#N/A,FALSE,"ECWEBB";#N/A,#N/A,FALSE,"MFT96";#N/A,#N/A,FALSE,"CTrecon"}</definedName>
    <definedName name="asdas17aug_1_2_1_1_1_1" hidden="1">{#N/A,#N/A,FALSE,"TMCOMP96";#N/A,#N/A,FALSE,"MAT96";#N/A,#N/A,FALSE,"FANDA96";#N/A,#N/A,FALSE,"INTRAN96";#N/A,#N/A,FALSE,"NAA9697";#N/A,#N/A,FALSE,"ECWEBB";#N/A,#N/A,FALSE,"MFT96";#N/A,#N/A,FALSE,"CTrecon"}</definedName>
    <definedName name="asdas17aug_1_2_1_1_1_1_1" hidden="1">{#N/A,#N/A,FALSE,"TMCOMP96";#N/A,#N/A,FALSE,"MAT96";#N/A,#N/A,FALSE,"FANDA96";#N/A,#N/A,FALSE,"INTRAN96";#N/A,#N/A,FALSE,"NAA9697";#N/A,#N/A,FALSE,"ECWEBB";#N/A,#N/A,FALSE,"MFT96";#N/A,#N/A,FALSE,"CTrecon"}</definedName>
    <definedName name="asdas17aug_1_2_1_1_1_2" hidden="1">{#N/A,#N/A,FALSE,"TMCOMP96";#N/A,#N/A,FALSE,"MAT96";#N/A,#N/A,FALSE,"FANDA96";#N/A,#N/A,FALSE,"INTRAN96";#N/A,#N/A,FALSE,"NAA9697";#N/A,#N/A,FALSE,"ECWEBB";#N/A,#N/A,FALSE,"MFT96";#N/A,#N/A,FALSE,"CTrecon"}</definedName>
    <definedName name="asdas17aug_1_2_1_1_1_3" hidden="1">{#N/A,#N/A,FALSE,"TMCOMP96";#N/A,#N/A,FALSE,"MAT96";#N/A,#N/A,FALSE,"FANDA96";#N/A,#N/A,FALSE,"INTRAN96";#N/A,#N/A,FALSE,"NAA9697";#N/A,#N/A,FALSE,"ECWEBB";#N/A,#N/A,FALSE,"MFT96";#N/A,#N/A,FALSE,"CTrecon"}</definedName>
    <definedName name="asdas17aug_1_2_1_1_1_4" hidden="1">{#N/A,#N/A,FALSE,"TMCOMP96";#N/A,#N/A,FALSE,"MAT96";#N/A,#N/A,FALSE,"FANDA96";#N/A,#N/A,FALSE,"INTRAN96";#N/A,#N/A,FALSE,"NAA9697";#N/A,#N/A,FALSE,"ECWEBB";#N/A,#N/A,FALSE,"MFT96";#N/A,#N/A,FALSE,"CTrecon"}</definedName>
    <definedName name="asdas17aug_1_2_1_1_1_5" hidden="1">{#N/A,#N/A,FALSE,"TMCOMP96";#N/A,#N/A,FALSE,"MAT96";#N/A,#N/A,FALSE,"FANDA96";#N/A,#N/A,FALSE,"INTRAN96";#N/A,#N/A,FALSE,"NAA9697";#N/A,#N/A,FALSE,"ECWEBB";#N/A,#N/A,FALSE,"MFT96";#N/A,#N/A,FALSE,"CTrecon"}</definedName>
    <definedName name="asdas17aug_1_2_1_1_2" hidden="1">{#N/A,#N/A,FALSE,"TMCOMP96";#N/A,#N/A,FALSE,"MAT96";#N/A,#N/A,FALSE,"FANDA96";#N/A,#N/A,FALSE,"INTRAN96";#N/A,#N/A,FALSE,"NAA9697";#N/A,#N/A,FALSE,"ECWEBB";#N/A,#N/A,FALSE,"MFT96";#N/A,#N/A,FALSE,"CTrecon"}</definedName>
    <definedName name="asdas17aug_1_2_1_1_2_1" hidden="1">{#N/A,#N/A,FALSE,"TMCOMP96";#N/A,#N/A,FALSE,"MAT96";#N/A,#N/A,FALSE,"FANDA96";#N/A,#N/A,FALSE,"INTRAN96";#N/A,#N/A,FALSE,"NAA9697";#N/A,#N/A,FALSE,"ECWEBB";#N/A,#N/A,FALSE,"MFT96";#N/A,#N/A,FALSE,"CTrecon"}</definedName>
    <definedName name="asdas17aug_1_2_1_1_2_2" hidden="1">{#N/A,#N/A,FALSE,"TMCOMP96";#N/A,#N/A,FALSE,"MAT96";#N/A,#N/A,FALSE,"FANDA96";#N/A,#N/A,FALSE,"INTRAN96";#N/A,#N/A,FALSE,"NAA9697";#N/A,#N/A,FALSE,"ECWEBB";#N/A,#N/A,FALSE,"MFT96";#N/A,#N/A,FALSE,"CTrecon"}</definedName>
    <definedName name="asdas17aug_1_2_1_1_2_3" hidden="1">{#N/A,#N/A,FALSE,"TMCOMP96";#N/A,#N/A,FALSE,"MAT96";#N/A,#N/A,FALSE,"FANDA96";#N/A,#N/A,FALSE,"INTRAN96";#N/A,#N/A,FALSE,"NAA9697";#N/A,#N/A,FALSE,"ECWEBB";#N/A,#N/A,FALSE,"MFT96";#N/A,#N/A,FALSE,"CTrecon"}</definedName>
    <definedName name="asdas17aug_1_2_1_1_2_4" hidden="1">{#N/A,#N/A,FALSE,"TMCOMP96";#N/A,#N/A,FALSE,"MAT96";#N/A,#N/A,FALSE,"FANDA96";#N/A,#N/A,FALSE,"INTRAN96";#N/A,#N/A,FALSE,"NAA9697";#N/A,#N/A,FALSE,"ECWEBB";#N/A,#N/A,FALSE,"MFT96";#N/A,#N/A,FALSE,"CTrecon"}</definedName>
    <definedName name="asdas17aug_1_2_1_1_2_5" hidden="1">{#N/A,#N/A,FALSE,"TMCOMP96";#N/A,#N/A,FALSE,"MAT96";#N/A,#N/A,FALSE,"FANDA96";#N/A,#N/A,FALSE,"INTRAN96";#N/A,#N/A,FALSE,"NAA9697";#N/A,#N/A,FALSE,"ECWEBB";#N/A,#N/A,FALSE,"MFT96";#N/A,#N/A,FALSE,"CTrecon"}</definedName>
    <definedName name="asdas17aug_1_2_1_1_3" hidden="1">{#N/A,#N/A,FALSE,"TMCOMP96";#N/A,#N/A,FALSE,"MAT96";#N/A,#N/A,FALSE,"FANDA96";#N/A,#N/A,FALSE,"INTRAN96";#N/A,#N/A,FALSE,"NAA9697";#N/A,#N/A,FALSE,"ECWEBB";#N/A,#N/A,FALSE,"MFT96";#N/A,#N/A,FALSE,"CTrecon"}</definedName>
    <definedName name="asdas17aug_1_2_1_1_4" hidden="1">{#N/A,#N/A,FALSE,"TMCOMP96";#N/A,#N/A,FALSE,"MAT96";#N/A,#N/A,FALSE,"FANDA96";#N/A,#N/A,FALSE,"INTRAN96";#N/A,#N/A,FALSE,"NAA9697";#N/A,#N/A,FALSE,"ECWEBB";#N/A,#N/A,FALSE,"MFT96";#N/A,#N/A,FALSE,"CTrecon"}</definedName>
    <definedName name="asdas17aug_1_2_1_1_5" hidden="1">{#N/A,#N/A,FALSE,"TMCOMP96";#N/A,#N/A,FALSE,"MAT96";#N/A,#N/A,FALSE,"FANDA96";#N/A,#N/A,FALSE,"INTRAN96";#N/A,#N/A,FALSE,"NAA9697";#N/A,#N/A,FALSE,"ECWEBB";#N/A,#N/A,FALSE,"MFT96";#N/A,#N/A,FALSE,"CTrecon"}</definedName>
    <definedName name="asdas17aug_1_2_1_2" hidden="1">{#N/A,#N/A,FALSE,"TMCOMP96";#N/A,#N/A,FALSE,"MAT96";#N/A,#N/A,FALSE,"FANDA96";#N/A,#N/A,FALSE,"INTRAN96";#N/A,#N/A,FALSE,"NAA9697";#N/A,#N/A,FALSE,"ECWEBB";#N/A,#N/A,FALSE,"MFT96";#N/A,#N/A,FALSE,"CTrecon"}</definedName>
    <definedName name="asdas17aug_1_2_1_2_1" hidden="1">{#N/A,#N/A,FALSE,"TMCOMP96";#N/A,#N/A,FALSE,"MAT96";#N/A,#N/A,FALSE,"FANDA96";#N/A,#N/A,FALSE,"INTRAN96";#N/A,#N/A,FALSE,"NAA9697";#N/A,#N/A,FALSE,"ECWEBB";#N/A,#N/A,FALSE,"MFT96";#N/A,#N/A,FALSE,"CTrecon"}</definedName>
    <definedName name="asdas17aug_1_2_1_2_2" hidden="1">{#N/A,#N/A,FALSE,"TMCOMP96";#N/A,#N/A,FALSE,"MAT96";#N/A,#N/A,FALSE,"FANDA96";#N/A,#N/A,FALSE,"INTRAN96";#N/A,#N/A,FALSE,"NAA9697";#N/A,#N/A,FALSE,"ECWEBB";#N/A,#N/A,FALSE,"MFT96";#N/A,#N/A,FALSE,"CTrecon"}</definedName>
    <definedName name="asdas17aug_1_2_1_2_3" hidden="1">{#N/A,#N/A,FALSE,"TMCOMP96";#N/A,#N/A,FALSE,"MAT96";#N/A,#N/A,FALSE,"FANDA96";#N/A,#N/A,FALSE,"INTRAN96";#N/A,#N/A,FALSE,"NAA9697";#N/A,#N/A,FALSE,"ECWEBB";#N/A,#N/A,FALSE,"MFT96";#N/A,#N/A,FALSE,"CTrecon"}</definedName>
    <definedName name="asdas17aug_1_2_1_2_4" hidden="1">{#N/A,#N/A,FALSE,"TMCOMP96";#N/A,#N/A,FALSE,"MAT96";#N/A,#N/A,FALSE,"FANDA96";#N/A,#N/A,FALSE,"INTRAN96";#N/A,#N/A,FALSE,"NAA9697";#N/A,#N/A,FALSE,"ECWEBB";#N/A,#N/A,FALSE,"MFT96";#N/A,#N/A,FALSE,"CTrecon"}</definedName>
    <definedName name="asdas17aug_1_2_1_2_5" hidden="1">{#N/A,#N/A,FALSE,"TMCOMP96";#N/A,#N/A,FALSE,"MAT96";#N/A,#N/A,FALSE,"FANDA96";#N/A,#N/A,FALSE,"INTRAN96";#N/A,#N/A,FALSE,"NAA9697";#N/A,#N/A,FALSE,"ECWEBB";#N/A,#N/A,FALSE,"MFT96";#N/A,#N/A,FALSE,"CTrecon"}</definedName>
    <definedName name="asdas17aug_1_2_1_3" hidden="1">{#N/A,#N/A,FALSE,"TMCOMP96";#N/A,#N/A,FALSE,"MAT96";#N/A,#N/A,FALSE,"FANDA96";#N/A,#N/A,FALSE,"INTRAN96";#N/A,#N/A,FALSE,"NAA9697";#N/A,#N/A,FALSE,"ECWEBB";#N/A,#N/A,FALSE,"MFT96";#N/A,#N/A,FALSE,"CTrecon"}</definedName>
    <definedName name="asdas17aug_1_2_1_3_1" hidden="1">{#N/A,#N/A,FALSE,"TMCOMP96";#N/A,#N/A,FALSE,"MAT96";#N/A,#N/A,FALSE,"FANDA96";#N/A,#N/A,FALSE,"INTRAN96";#N/A,#N/A,FALSE,"NAA9697";#N/A,#N/A,FALSE,"ECWEBB";#N/A,#N/A,FALSE,"MFT96";#N/A,#N/A,FALSE,"CTrecon"}</definedName>
    <definedName name="asdas17aug_1_2_1_3_2" hidden="1">{#N/A,#N/A,FALSE,"TMCOMP96";#N/A,#N/A,FALSE,"MAT96";#N/A,#N/A,FALSE,"FANDA96";#N/A,#N/A,FALSE,"INTRAN96";#N/A,#N/A,FALSE,"NAA9697";#N/A,#N/A,FALSE,"ECWEBB";#N/A,#N/A,FALSE,"MFT96";#N/A,#N/A,FALSE,"CTrecon"}</definedName>
    <definedName name="asdas17aug_1_2_1_3_3" hidden="1">{#N/A,#N/A,FALSE,"TMCOMP96";#N/A,#N/A,FALSE,"MAT96";#N/A,#N/A,FALSE,"FANDA96";#N/A,#N/A,FALSE,"INTRAN96";#N/A,#N/A,FALSE,"NAA9697";#N/A,#N/A,FALSE,"ECWEBB";#N/A,#N/A,FALSE,"MFT96";#N/A,#N/A,FALSE,"CTrecon"}</definedName>
    <definedName name="asdas17aug_1_2_1_3_4" hidden="1">{#N/A,#N/A,FALSE,"TMCOMP96";#N/A,#N/A,FALSE,"MAT96";#N/A,#N/A,FALSE,"FANDA96";#N/A,#N/A,FALSE,"INTRAN96";#N/A,#N/A,FALSE,"NAA9697";#N/A,#N/A,FALSE,"ECWEBB";#N/A,#N/A,FALSE,"MFT96";#N/A,#N/A,FALSE,"CTrecon"}</definedName>
    <definedName name="asdas17aug_1_2_1_3_5" hidden="1">{#N/A,#N/A,FALSE,"TMCOMP96";#N/A,#N/A,FALSE,"MAT96";#N/A,#N/A,FALSE,"FANDA96";#N/A,#N/A,FALSE,"INTRAN96";#N/A,#N/A,FALSE,"NAA9697";#N/A,#N/A,FALSE,"ECWEBB";#N/A,#N/A,FALSE,"MFT96";#N/A,#N/A,FALSE,"CTrecon"}</definedName>
    <definedName name="asdas17aug_1_2_1_4" hidden="1">{#N/A,#N/A,FALSE,"TMCOMP96";#N/A,#N/A,FALSE,"MAT96";#N/A,#N/A,FALSE,"FANDA96";#N/A,#N/A,FALSE,"INTRAN96";#N/A,#N/A,FALSE,"NAA9697";#N/A,#N/A,FALSE,"ECWEBB";#N/A,#N/A,FALSE,"MFT96";#N/A,#N/A,FALSE,"CTrecon"}</definedName>
    <definedName name="asdas17aug_1_2_1_4_1" hidden="1">{#N/A,#N/A,FALSE,"TMCOMP96";#N/A,#N/A,FALSE,"MAT96";#N/A,#N/A,FALSE,"FANDA96";#N/A,#N/A,FALSE,"INTRAN96";#N/A,#N/A,FALSE,"NAA9697";#N/A,#N/A,FALSE,"ECWEBB";#N/A,#N/A,FALSE,"MFT96";#N/A,#N/A,FALSE,"CTrecon"}</definedName>
    <definedName name="asdas17aug_1_2_1_4_2" hidden="1">{#N/A,#N/A,FALSE,"TMCOMP96";#N/A,#N/A,FALSE,"MAT96";#N/A,#N/A,FALSE,"FANDA96";#N/A,#N/A,FALSE,"INTRAN96";#N/A,#N/A,FALSE,"NAA9697";#N/A,#N/A,FALSE,"ECWEBB";#N/A,#N/A,FALSE,"MFT96";#N/A,#N/A,FALSE,"CTrecon"}</definedName>
    <definedName name="asdas17aug_1_2_1_4_3" hidden="1">{#N/A,#N/A,FALSE,"TMCOMP96";#N/A,#N/A,FALSE,"MAT96";#N/A,#N/A,FALSE,"FANDA96";#N/A,#N/A,FALSE,"INTRAN96";#N/A,#N/A,FALSE,"NAA9697";#N/A,#N/A,FALSE,"ECWEBB";#N/A,#N/A,FALSE,"MFT96";#N/A,#N/A,FALSE,"CTrecon"}</definedName>
    <definedName name="asdas17aug_1_2_1_4_4" hidden="1">{#N/A,#N/A,FALSE,"TMCOMP96";#N/A,#N/A,FALSE,"MAT96";#N/A,#N/A,FALSE,"FANDA96";#N/A,#N/A,FALSE,"INTRAN96";#N/A,#N/A,FALSE,"NAA9697";#N/A,#N/A,FALSE,"ECWEBB";#N/A,#N/A,FALSE,"MFT96";#N/A,#N/A,FALSE,"CTrecon"}</definedName>
    <definedName name="asdas17aug_1_2_1_4_5" hidden="1">{#N/A,#N/A,FALSE,"TMCOMP96";#N/A,#N/A,FALSE,"MAT96";#N/A,#N/A,FALSE,"FANDA96";#N/A,#N/A,FALSE,"INTRAN96";#N/A,#N/A,FALSE,"NAA9697";#N/A,#N/A,FALSE,"ECWEBB";#N/A,#N/A,FALSE,"MFT96";#N/A,#N/A,FALSE,"CTrecon"}</definedName>
    <definedName name="asdas17aug_1_2_1_5" hidden="1">{#N/A,#N/A,FALSE,"TMCOMP96";#N/A,#N/A,FALSE,"MAT96";#N/A,#N/A,FALSE,"FANDA96";#N/A,#N/A,FALSE,"INTRAN96";#N/A,#N/A,FALSE,"NAA9697";#N/A,#N/A,FALSE,"ECWEBB";#N/A,#N/A,FALSE,"MFT96";#N/A,#N/A,FALSE,"CTrecon"}</definedName>
    <definedName name="asdas17aug_1_2_1_5_1" hidden="1">{#N/A,#N/A,FALSE,"TMCOMP96";#N/A,#N/A,FALSE,"MAT96";#N/A,#N/A,FALSE,"FANDA96";#N/A,#N/A,FALSE,"INTRAN96";#N/A,#N/A,FALSE,"NAA9697";#N/A,#N/A,FALSE,"ECWEBB";#N/A,#N/A,FALSE,"MFT96";#N/A,#N/A,FALSE,"CTrecon"}</definedName>
    <definedName name="asdas17aug_1_2_1_5_2" hidden="1">{#N/A,#N/A,FALSE,"TMCOMP96";#N/A,#N/A,FALSE,"MAT96";#N/A,#N/A,FALSE,"FANDA96";#N/A,#N/A,FALSE,"INTRAN96";#N/A,#N/A,FALSE,"NAA9697";#N/A,#N/A,FALSE,"ECWEBB";#N/A,#N/A,FALSE,"MFT96";#N/A,#N/A,FALSE,"CTrecon"}</definedName>
    <definedName name="asdas17aug_1_2_1_5_3" hidden="1">{#N/A,#N/A,FALSE,"TMCOMP96";#N/A,#N/A,FALSE,"MAT96";#N/A,#N/A,FALSE,"FANDA96";#N/A,#N/A,FALSE,"INTRAN96";#N/A,#N/A,FALSE,"NAA9697";#N/A,#N/A,FALSE,"ECWEBB";#N/A,#N/A,FALSE,"MFT96";#N/A,#N/A,FALSE,"CTrecon"}</definedName>
    <definedName name="asdas17aug_1_2_1_5_4" hidden="1">{#N/A,#N/A,FALSE,"TMCOMP96";#N/A,#N/A,FALSE,"MAT96";#N/A,#N/A,FALSE,"FANDA96";#N/A,#N/A,FALSE,"INTRAN96";#N/A,#N/A,FALSE,"NAA9697";#N/A,#N/A,FALSE,"ECWEBB";#N/A,#N/A,FALSE,"MFT96";#N/A,#N/A,FALSE,"CTrecon"}</definedName>
    <definedName name="asdas17aug_1_2_1_5_5" hidden="1">{#N/A,#N/A,FALSE,"TMCOMP96";#N/A,#N/A,FALSE,"MAT96";#N/A,#N/A,FALSE,"FANDA96";#N/A,#N/A,FALSE,"INTRAN96";#N/A,#N/A,FALSE,"NAA9697";#N/A,#N/A,FALSE,"ECWEBB";#N/A,#N/A,FALSE,"MFT96";#N/A,#N/A,FALSE,"CTrecon"}</definedName>
    <definedName name="asdas17aug_1_2_2" hidden="1">{#N/A,#N/A,FALSE,"TMCOMP96";#N/A,#N/A,FALSE,"MAT96";#N/A,#N/A,FALSE,"FANDA96";#N/A,#N/A,FALSE,"INTRAN96";#N/A,#N/A,FALSE,"NAA9697";#N/A,#N/A,FALSE,"ECWEBB";#N/A,#N/A,FALSE,"MFT96";#N/A,#N/A,FALSE,"CTrecon"}</definedName>
    <definedName name="asdas17aug_1_2_2_1" hidden="1">{#N/A,#N/A,FALSE,"TMCOMP96";#N/A,#N/A,FALSE,"MAT96";#N/A,#N/A,FALSE,"FANDA96";#N/A,#N/A,FALSE,"INTRAN96";#N/A,#N/A,FALSE,"NAA9697";#N/A,#N/A,FALSE,"ECWEBB";#N/A,#N/A,FALSE,"MFT96";#N/A,#N/A,FALSE,"CTrecon"}</definedName>
    <definedName name="asdas17aug_1_2_2_2" hidden="1">{#N/A,#N/A,FALSE,"TMCOMP96";#N/A,#N/A,FALSE,"MAT96";#N/A,#N/A,FALSE,"FANDA96";#N/A,#N/A,FALSE,"INTRAN96";#N/A,#N/A,FALSE,"NAA9697";#N/A,#N/A,FALSE,"ECWEBB";#N/A,#N/A,FALSE,"MFT96";#N/A,#N/A,FALSE,"CTrecon"}</definedName>
    <definedName name="asdas17aug_1_2_2_3" hidden="1">{#N/A,#N/A,FALSE,"TMCOMP96";#N/A,#N/A,FALSE,"MAT96";#N/A,#N/A,FALSE,"FANDA96";#N/A,#N/A,FALSE,"INTRAN96";#N/A,#N/A,FALSE,"NAA9697";#N/A,#N/A,FALSE,"ECWEBB";#N/A,#N/A,FALSE,"MFT96";#N/A,#N/A,FALSE,"CTrecon"}</definedName>
    <definedName name="asdas17aug_1_2_2_4" hidden="1">{#N/A,#N/A,FALSE,"TMCOMP96";#N/A,#N/A,FALSE,"MAT96";#N/A,#N/A,FALSE,"FANDA96";#N/A,#N/A,FALSE,"INTRAN96";#N/A,#N/A,FALSE,"NAA9697";#N/A,#N/A,FALSE,"ECWEBB";#N/A,#N/A,FALSE,"MFT96";#N/A,#N/A,FALSE,"CTrecon"}</definedName>
    <definedName name="asdas17aug_1_2_2_5" hidden="1">{#N/A,#N/A,FALSE,"TMCOMP96";#N/A,#N/A,FALSE,"MAT96";#N/A,#N/A,FALSE,"FANDA96";#N/A,#N/A,FALSE,"INTRAN96";#N/A,#N/A,FALSE,"NAA9697";#N/A,#N/A,FALSE,"ECWEBB";#N/A,#N/A,FALSE,"MFT96";#N/A,#N/A,FALSE,"CTrecon"}</definedName>
    <definedName name="asdas17aug_1_2_3" hidden="1">{#N/A,#N/A,FALSE,"TMCOMP96";#N/A,#N/A,FALSE,"MAT96";#N/A,#N/A,FALSE,"FANDA96";#N/A,#N/A,FALSE,"INTRAN96";#N/A,#N/A,FALSE,"NAA9697";#N/A,#N/A,FALSE,"ECWEBB";#N/A,#N/A,FALSE,"MFT96";#N/A,#N/A,FALSE,"CTrecon"}</definedName>
    <definedName name="asdas17aug_1_2_3_1" hidden="1">{#N/A,#N/A,FALSE,"TMCOMP96";#N/A,#N/A,FALSE,"MAT96";#N/A,#N/A,FALSE,"FANDA96";#N/A,#N/A,FALSE,"INTRAN96";#N/A,#N/A,FALSE,"NAA9697";#N/A,#N/A,FALSE,"ECWEBB";#N/A,#N/A,FALSE,"MFT96";#N/A,#N/A,FALSE,"CTrecon"}</definedName>
    <definedName name="asdas17aug_1_2_3_2" hidden="1">{#N/A,#N/A,FALSE,"TMCOMP96";#N/A,#N/A,FALSE,"MAT96";#N/A,#N/A,FALSE,"FANDA96";#N/A,#N/A,FALSE,"INTRAN96";#N/A,#N/A,FALSE,"NAA9697";#N/A,#N/A,FALSE,"ECWEBB";#N/A,#N/A,FALSE,"MFT96";#N/A,#N/A,FALSE,"CTrecon"}</definedName>
    <definedName name="asdas17aug_1_2_3_3" hidden="1">{#N/A,#N/A,FALSE,"TMCOMP96";#N/A,#N/A,FALSE,"MAT96";#N/A,#N/A,FALSE,"FANDA96";#N/A,#N/A,FALSE,"INTRAN96";#N/A,#N/A,FALSE,"NAA9697";#N/A,#N/A,FALSE,"ECWEBB";#N/A,#N/A,FALSE,"MFT96";#N/A,#N/A,FALSE,"CTrecon"}</definedName>
    <definedName name="asdas17aug_1_2_3_4" hidden="1">{#N/A,#N/A,FALSE,"TMCOMP96";#N/A,#N/A,FALSE,"MAT96";#N/A,#N/A,FALSE,"FANDA96";#N/A,#N/A,FALSE,"INTRAN96";#N/A,#N/A,FALSE,"NAA9697";#N/A,#N/A,FALSE,"ECWEBB";#N/A,#N/A,FALSE,"MFT96";#N/A,#N/A,FALSE,"CTrecon"}</definedName>
    <definedName name="asdas17aug_1_2_3_5" hidden="1">{#N/A,#N/A,FALSE,"TMCOMP96";#N/A,#N/A,FALSE,"MAT96";#N/A,#N/A,FALSE,"FANDA96";#N/A,#N/A,FALSE,"INTRAN96";#N/A,#N/A,FALSE,"NAA9697";#N/A,#N/A,FALSE,"ECWEBB";#N/A,#N/A,FALSE,"MFT96";#N/A,#N/A,FALSE,"CTrecon"}</definedName>
    <definedName name="asdas17aug_1_2_4" hidden="1">{#N/A,#N/A,FALSE,"TMCOMP96";#N/A,#N/A,FALSE,"MAT96";#N/A,#N/A,FALSE,"FANDA96";#N/A,#N/A,FALSE,"INTRAN96";#N/A,#N/A,FALSE,"NAA9697";#N/A,#N/A,FALSE,"ECWEBB";#N/A,#N/A,FALSE,"MFT96";#N/A,#N/A,FALSE,"CTrecon"}</definedName>
    <definedName name="asdas17aug_1_2_4_1" hidden="1">{#N/A,#N/A,FALSE,"TMCOMP96";#N/A,#N/A,FALSE,"MAT96";#N/A,#N/A,FALSE,"FANDA96";#N/A,#N/A,FALSE,"INTRAN96";#N/A,#N/A,FALSE,"NAA9697";#N/A,#N/A,FALSE,"ECWEBB";#N/A,#N/A,FALSE,"MFT96";#N/A,#N/A,FALSE,"CTrecon"}</definedName>
    <definedName name="asdas17aug_1_2_4_2" hidden="1">{#N/A,#N/A,FALSE,"TMCOMP96";#N/A,#N/A,FALSE,"MAT96";#N/A,#N/A,FALSE,"FANDA96";#N/A,#N/A,FALSE,"INTRAN96";#N/A,#N/A,FALSE,"NAA9697";#N/A,#N/A,FALSE,"ECWEBB";#N/A,#N/A,FALSE,"MFT96";#N/A,#N/A,FALSE,"CTrecon"}</definedName>
    <definedName name="asdas17aug_1_2_4_3" hidden="1">{#N/A,#N/A,FALSE,"TMCOMP96";#N/A,#N/A,FALSE,"MAT96";#N/A,#N/A,FALSE,"FANDA96";#N/A,#N/A,FALSE,"INTRAN96";#N/A,#N/A,FALSE,"NAA9697";#N/A,#N/A,FALSE,"ECWEBB";#N/A,#N/A,FALSE,"MFT96";#N/A,#N/A,FALSE,"CTrecon"}</definedName>
    <definedName name="asdas17aug_1_2_4_4" hidden="1">{#N/A,#N/A,FALSE,"TMCOMP96";#N/A,#N/A,FALSE,"MAT96";#N/A,#N/A,FALSE,"FANDA96";#N/A,#N/A,FALSE,"INTRAN96";#N/A,#N/A,FALSE,"NAA9697";#N/A,#N/A,FALSE,"ECWEBB";#N/A,#N/A,FALSE,"MFT96";#N/A,#N/A,FALSE,"CTrecon"}</definedName>
    <definedName name="asdas17aug_1_2_4_5" hidden="1">{#N/A,#N/A,FALSE,"TMCOMP96";#N/A,#N/A,FALSE,"MAT96";#N/A,#N/A,FALSE,"FANDA96";#N/A,#N/A,FALSE,"INTRAN96";#N/A,#N/A,FALSE,"NAA9697";#N/A,#N/A,FALSE,"ECWEBB";#N/A,#N/A,FALSE,"MFT96";#N/A,#N/A,FALSE,"CTrecon"}</definedName>
    <definedName name="asdas17aug_1_2_5" hidden="1">{#N/A,#N/A,FALSE,"TMCOMP96";#N/A,#N/A,FALSE,"MAT96";#N/A,#N/A,FALSE,"FANDA96";#N/A,#N/A,FALSE,"INTRAN96";#N/A,#N/A,FALSE,"NAA9697";#N/A,#N/A,FALSE,"ECWEBB";#N/A,#N/A,FALSE,"MFT96";#N/A,#N/A,FALSE,"CTrecon"}</definedName>
    <definedName name="asdas17aug_1_2_5_1" hidden="1">{#N/A,#N/A,FALSE,"TMCOMP96";#N/A,#N/A,FALSE,"MAT96";#N/A,#N/A,FALSE,"FANDA96";#N/A,#N/A,FALSE,"INTRAN96";#N/A,#N/A,FALSE,"NAA9697";#N/A,#N/A,FALSE,"ECWEBB";#N/A,#N/A,FALSE,"MFT96";#N/A,#N/A,FALSE,"CTrecon"}</definedName>
    <definedName name="asdas17aug_1_2_5_2" hidden="1">{#N/A,#N/A,FALSE,"TMCOMP96";#N/A,#N/A,FALSE,"MAT96";#N/A,#N/A,FALSE,"FANDA96";#N/A,#N/A,FALSE,"INTRAN96";#N/A,#N/A,FALSE,"NAA9697";#N/A,#N/A,FALSE,"ECWEBB";#N/A,#N/A,FALSE,"MFT96";#N/A,#N/A,FALSE,"CTrecon"}</definedName>
    <definedName name="asdas17aug_1_2_5_3" hidden="1">{#N/A,#N/A,FALSE,"TMCOMP96";#N/A,#N/A,FALSE,"MAT96";#N/A,#N/A,FALSE,"FANDA96";#N/A,#N/A,FALSE,"INTRAN96";#N/A,#N/A,FALSE,"NAA9697";#N/A,#N/A,FALSE,"ECWEBB";#N/A,#N/A,FALSE,"MFT96";#N/A,#N/A,FALSE,"CTrecon"}</definedName>
    <definedName name="asdas17aug_1_2_5_4" hidden="1">{#N/A,#N/A,FALSE,"TMCOMP96";#N/A,#N/A,FALSE,"MAT96";#N/A,#N/A,FALSE,"FANDA96";#N/A,#N/A,FALSE,"INTRAN96";#N/A,#N/A,FALSE,"NAA9697";#N/A,#N/A,FALSE,"ECWEBB";#N/A,#N/A,FALSE,"MFT96";#N/A,#N/A,FALSE,"CTrecon"}</definedName>
    <definedName name="asdas17aug_1_2_5_5" hidden="1">{#N/A,#N/A,FALSE,"TMCOMP96";#N/A,#N/A,FALSE,"MAT96";#N/A,#N/A,FALSE,"FANDA96";#N/A,#N/A,FALSE,"INTRAN96";#N/A,#N/A,FALSE,"NAA9697";#N/A,#N/A,FALSE,"ECWEBB";#N/A,#N/A,FALSE,"MFT96";#N/A,#N/A,FALSE,"CTrecon"}</definedName>
    <definedName name="asdas17aug_1_3" hidden="1">{#N/A,#N/A,FALSE,"TMCOMP96";#N/A,#N/A,FALSE,"MAT96";#N/A,#N/A,FALSE,"FANDA96";#N/A,#N/A,FALSE,"INTRAN96";#N/A,#N/A,FALSE,"NAA9697";#N/A,#N/A,FALSE,"ECWEBB";#N/A,#N/A,FALSE,"MFT96";#N/A,#N/A,FALSE,"CTrecon"}</definedName>
    <definedName name="asdas17aug_1_3_1" hidden="1">{#N/A,#N/A,FALSE,"TMCOMP96";#N/A,#N/A,FALSE,"MAT96";#N/A,#N/A,FALSE,"FANDA96";#N/A,#N/A,FALSE,"INTRAN96";#N/A,#N/A,FALSE,"NAA9697";#N/A,#N/A,FALSE,"ECWEBB";#N/A,#N/A,FALSE,"MFT96";#N/A,#N/A,FALSE,"CTrecon"}</definedName>
    <definedName name="asdas17aug_1_3_1_1" hidden="1">{#N/A,#N/A,FALSE,"TMCOMP96";#N/A,#N/A,FALSE,"MAT96";#N/A,#N/A,FALSE,"FANDA96";#N/A,#N/A,FALSE,"INTRAN96";#N/A,#N/A,FALSE,"NAA9697";#N/A,#N/A,FALSE,"ECWEBB";#N/A,#N/A,FALSE,"MFT96";#N/A,#N/A,FALSE,"CTrecon"}</definedName>
    <definedName name="asdas17aug_1_3_1_1_1" hidden="1">{#N/A,#N/A,FALSE,"TMCOMP96";#N/A,#N/A,FALSE,"MAT96";#N/A,#N/A,FALSE,"FANDA96";#N/A,#N/A,FALSE,"INTRAN96";#N/A,#N/A,FALSE,"NAA9697";#N/A,#N/A,FALSE,"ECWEBB";#N/A,#N/A,FALSE,"MFT96";#N/A,#N/A,FALSE,"CTrecon"}</definedName>
    <definedName name="asdas17aug_1_3_1_1_1_1" hidden="1">{#N/A,#N/A,FALSE,"TMCOMP96";#N/A,#N/A,FALSE,"MAT96";#N/A,#N/A,FALSE,"FANDA96";#N/A,#N/A,FALSE,"INTRAN96";#N/A,#N/A,FALSE,"NAA9697";#N/A,#N/A,FALSE,"ECWEBB";#N/A,#N/A,FALSE,"MFT96";#N/A,#N/A,FALSE,"CTrecon"}</definedName>
    <definedName name="asdas17aug_1_3_1_1_1_1_1" hidden="1">{#N/A,#N/A,FALSE,"TMCOMP96";#N/A,#N/A,FALSE,"MAT96";#N/A,#N/A,FALSE,"FANDA96";#N/A,#N/A,FALSE,"INTRAN96";#N/A,#N/A,FALSE,"NAA9697";#N/A,#N/A,FALSE,"ECWEBB";#N/A,#N/A,FALSE,"MFT96";#N/A,#N/A,FALSE,"CTrecon"}</definedName>
    <definedName name="asdas17aug_1_3_1_1_1_2" hidden="1">{#N/A,#N/A,FALSE,"TMCOMP96";#N/A,#N/A,FALSE,"MAT96";#N/A,#N/A,FALSE,"FANDA96";#N/A,#N/A,FALSE,"INTRAN96";#N/A,#N/A,FALSE,"NAA9697";#N/A,#N/A,FALSE,"ECWEBB";#N/A,#N/A,FALSE,"MFT96";#N/A,#N/A,FALSE,"CTrecon"}</definedName>
    <definedName name="asdas17aug_1_3_1_1_1_3" hidden="1">{#N/A,#N/A,FALSE,"TMCOMP96";#N/A,#N/A,FALSE,"MAT96";#N/A,#N/A,FALSE,"FANDA96";#N/A,#N/A,FALSE,"INTRAN96";#N/A,#N/A,FALSE,"NAA9697";#N/A,#N/A,FALSE,"ECWEBB";#N/A,#N/A,FALSE,"MFT96";#N/A,#N/A,FALSE,"CTrecon"}</definedName>
    <definedName name="asdas17aug_1_3_1_1_1_4" hidden="1">{#N/A,#N/A,FALSE,"TMCOMP96";#N/A,#N/A,FALSE,"MAT96";#N/A,#N/A,FALSE,"FANDA96";#N/A,#N/A,FALSE,"INTRAN96";#N/A,#N/A,FALSE,"NAA9697";#N/A,#N/A,FALSE,"ECWEBB";#N/A,#N/A,FALSE,"MFT96";#N/A,#N/A,FALSE,"CTrecon"}</definedName>
    <definedName name="asdas17aug_1_3_1_1_1_5" hidden="1">{#N/A,#N/A,FALSE,"TMCOMP96";#N/A,#N/A,FALSE,"MAT96";#N/A,#N/A,FALSE,"FANDA96";#N/A,#N/A,FALSE,"INTRAN96";#N/A,#N/A,FALSE,"NAA9697";#N/A,#N/A,FALSE,"ECWEBB";#N/A,#N/A,FALSE,"MFT96";#N/A,#N/A,FALSE,"CTrecon"}</definedName>
    <definedName name="asdas17aug_1_3_1_1_2" hidden="1">{#N/A,#N/A,FALSE,"TMCOMP96";#N/A,#N/A,FALSE,"MAT96";#N/A,#N/A,FALSE,"FANDA96";#N/A,#N/A,FALSE,"INTRAN96";#N/A,#N/A,FALSE,"NAA9697";#N/A,#N/A,FALSE,"ECWEBB";#N/A,#N/A,FALSE,"MFT96";#N/A,#N/A,FALSE,"CTrecon"}</definedName>
    <definedName name="asdas17aug_1_3_1_1_2_1" hidden="1">{#N/A,#N/A,FALSE,"TMCOMP96";#N/A,#N/A,FALSE,"MAT96";#N/A,#N/A,FALSE,"FANDA96";#N/A,#N/A,FALSE,"INTRAN96";#N/A,#N/A,FALSE,"NAA9697";#N/A,#N/A,FALSE,"ECWEBB";#N/A,#N/A,FALSE,"MFT96";#N/A,#N/A,FALSE,"CTrecon"}</definedName>
    <definedName name="asdas17aug_1_3_1_1_2_2" hidden="1">{#N/A,#N/A,FALSE,"TMCOMP96";#N/A,#N/A,FALSE,"MAT96";#N/A,#N/A,FALSE,"FANDA96";#N/A,#N/A,FALSE,"INTRAN96";#N/A,#N/A,FALSE,"NAA9697";#N/A,#N/A,FALSE,"ECWEBB";#N/A,#N/A,FALSE,"MFT96";#N/A,#N/A,FALSE,"CTrecon"}</definedName>
    <definedName name="asdas17aug_1_3_1_1_2_3" hidden="1">{#N/A,#N/A,FALSE,"TMCOMP96";#N/A,#N/A,FALSE,"MAT96";#N/A,#N/A,FALSE,"FANDA96";#N/A,#N/A,FALSE,"INTRAN96";#N/A,#N/A,FALSE,"NAA9697";#N/A,#N/A,FALSE,"ECWEBB";#N/A,#N/A,FALSE,"MFT96";#N/A,#N/A,FALSE,"CTrecon"}</definedName>
    <definedName name="asdas17aug_1_3_1_1_2_4" hidden="1">{#N/A,#N/A,FALSE,"TMCOMP96";#N/A,#N/A,FALSE,"MAT96";#N/A,#N/A,FALSE,"FANDA96";#N/A,#N/A,FALSE,"INTRAN96";#N/A,#N/A,FALSE,"NAA9697";#N/A,#N/A,FALSE,"ECWEBB";#N/A,#N/A,FALSE,"MFT96";#N/A,#N/A,FALSE,"CTrecon"}</definedName>
    <definedName name="asdas17aug_1_3_1_1_2_5" hidden="1">{#N/A,#N/A,FALSE,"TMCOMP96";#N/A,#N/A,FALSE,"MAT96";#N/A,#N/A,FALSE,"FANDA96";#N/A,#N/A,FALSE,"INTRAN96";#N/A,#N/A,FALSE,"NAA9697";#N/A,#N/A,FALSE,"ECWEBB";#N/A,#N/A,FALSE,"MFT96";#N/A,#N/A,FALSE,"CTrecon"}</definedName>
    <definedName name="asdas17aug_1_3_1_1_3" hidden="1">{#N/A,#N/A,FALSE,"TMCOMP96";#N/A,#N/A,FALSE,"MAT96";#N/A,#N/A,FALSE,"FANDA96";#N/A,#N/A,FALSE,"INTRAN96";#N/A,#N/A,FALSE,"NAA9697";#N/A,#N/A,FALSE,"ECWEBB";#N/A,#N/A,FALSE,"MFT96";#N/A,#N/A,FALSE,"CTrecon"}</definedName>
    <definedName name="asdas17aug_1_3_1_1_4" hidden="1">{#N/A,#N/A,FALSE,"TMCOMP96";#N/A,#N/A,FALSE,"MAT96";#N/A,#N/A,FALSE,"FANDA96";#N/A,#N/A,FALSE,"INTRAN96";#N/A,#N/A,FALSE,"NAA9697";#N/A,#N/A,FALSE,"ECWEBB";#N/A,#N/A,FALSE,"MFT96";#N/A,#N/A,FALSE,"CTrecon"}</definedName>
    <definedName name="asdas17aug_1_3_1_1_5" hidden="1">{#N/A,#N/A,FALSE,"TMCOMP96";#N/A,#N/A,FALSE,"MAT96";#N/A,#N/A,FALSE,"FANDA96";#N/A,#N/A,FALSE,"INTRAN96";#N/A,#N/A,FALSE,"NAA9697";#N/A,#N/A,FALSE,"ECWEBB";#N/A,#N/A,FALSE,"MFT96";#N/A,#N/A,FALSE,"CTrecon"}</definedName>
    <definedName name="asdas17aug_1_3_1_2" hidden="1">{#N/A,#N/A,FALSE,"TMCOMP96";#N/A,#N/A,FALSE,"MAT96";#N/A,#N/A,FALSE,"FANDA96";#N/A,#N/A,FALSE,"INTRAN96";#N/A,#N/A,FALSE,"NAA9697";#N/A,#N/A,FALSE,"ECWEBB";#N/A,#N/A,FALSE,"MFT96";#N/A,#N/A,FALSE,"CTrecon"}</definedName>
    <definedName name="asdas17aug_1_3_1_2_1" hidden="1">{#N/A,#N/A,FALSE,"TMCOMP96";#N/A,#N/A,FALSE,"MAT96";#N/A,#N/A,FALSE,"FANDA96";#N/A,#N/A,FALSE,"INTRAN96";#N/A,#N/A,FALSE,"NAA9697";#N/A,#N/A,FALSE,"ECWEBB";#N/A,#N/A,FALSE,"MFT96";#N/A,#N/A,FALSE,"CTrecon"}</definedName>
    <definedName name="asdas17aug_1_3_1_2_2" hidden="1">{#N/A,#N/A,FALSE,"TMCOMP96";#N/A,#N/A,FALSE,"MAT96";#N/A,#N/A,FALSE,"FANDA96";#N/A,#N/A,FALSE,"INTRAN96";#N/A,#N/A,FALSE,"NAA9697";#N/A,#N/A,FALSE,"ECWEBB";#N/A,#N/A,FALSE,"MFT96";#N/A,#N/A,FALSE,"CTrecon"}</definedName>
    <definedName name="asdas17aug_1_3_1_2_3" hidden="1">{#N/A,#N/A,FALSE,"TMCOMP96";#N/A,#N/A,FALSE,"MAT96";#N/A,#N/A,FALSE,"FANDA96";#N/A,#N/A,FALSE,"INTRAN96";#N/A,#N/A,FALSE,"NAA9697";#N/A,#N/A,FALSE,"ECWEBB";#N/A,#N/A,FALSE,"MFT96";#N/A,#N/A,FALSE,"CTrecon"}</definedName>
    <definedName name="asdas17aug_1_3_1_2_4" hidden="1">{#N/A,#N/A,FALSE,"TMCOMP96";#N/A,#N/A,FALSE,"MAT96";#N/A,#N/A,FALSE,"FANDA96";#N/A,#N/A,FALSE,"INTRAN96";#N/A,#N/A,FALSE,"NAA9697";#N/A,#N/A,FALSE,"ECWEBB";#N/A,#N/A,FALSE,"MFT96";#N/A,#N/A,FALSE,"CTrecon"}</definedName>
    <definedName name="asdas17aug_1_3_1_2_5" hidden="1">{#N/A,#N/A,FALSE,"TMCOMP96";#N/A,#N/A,FALSE,"MAT96";#N/A,#N/A,FALSE,"FANDA96";#N/A,#N/A,FALSE,"INTRAN96";#N/A,#N/A,FALSE,"NAA9697";#N/A,#N/A,FALSE,"ECWEBB";#N/A,#N/A,FALSE,"MFT96";#N/A,#N/A,FALSE,"CTrecon"}</definedName>
    <definedName name="asdas17aug_1_3_1_3" hidden="1">{#N/A,#N/A,FALSE,"TMCOMP96";#N/A,#N/A,FALSE,"MAT96";#N/A,#N/A,FALSE,"FANDA96";#N/A,#N/A,FALSE,"INTRAN96";#N/A,#N/A,FALSE,"NAA9697";#N/A,#N/A,FALSE,"ECWEBB";#N/A,#N/A,FALSE,"MFT96";#N/A,#N/A,FALSE,"CTrecon"}</definedName>
    <definedName name="asdas17aug_1_3_1_3_1" hidden="1">{#N/A,#N/A,FALSE,"TMCOMP96";#N/A,#N/A,FALSE,"MAT96";#N/A,#N/A,FALSE,"FANDA96";#N/A,#N/A,FALSE,"INTRAN96";#N/A,#N/A,FALSE,"NAA9697";#N/A,#N/A,FALSE,"ECWEBB";#N/A,#N/A,FALSE,"MFT96";#N/A,#N/A,FALSE,"CTrecon"}</definedName>
    <definedName name="asdas17aug_1_3_1_3_2" hidden="1">{#N/A,#N/A,FALSE,"TMCOMP96";#N/A,#N/A,FALSE,"MAT96";#N/A,#N/A,FALSE,"FANDA96";#N/A,#N/A,FALSE,"INTRAN96";#N/A,#N/A,FALSE,"NAA9697";#N/A,#N/A,FALSE,"ECWEBB";#N/A,#N/A,FALSE,"MFT96";#N/A,#N/A,FALSE,"CTrecon"}</definedName>
    <definedName name="asdas17aug_1_3_1_3_3" hidden="1">{#N/A,#N/A,FALSE,"TMCOMP96";#N/A,#N/A,FALSE,"MAT96";#N/A,#N/A,FALSE,"FANDA96";#N/A,#N/A,FALSE,"INTRAN96";#N/A,#N/A,FALSE,"NAA9697";#N/A,#N/A,FALSE,"ECWEBB";#N/A,#N/A,FALSE,"MFT96";#N/A,#N/A,FALSE,"CTrecon"}</definedName>
    <definedName name="asdas17aug_1_3_1_3_4" hidden="1">{#N/A,#N/A,FALSE,"TMCOMP96";#N/A,#N/A,FALSE,"MAT96";#N/A,#N/A,FALSE,"FANDA96";#N/A,#N/A,FALSE,"INTRAN96";#N/A,#N/A,FALSE,"NAA9697";#N/A,#N/A,FALSE,"ECWEBB";#N/A,#N/A,FALSE,"MFT96";#N/A,#N/A,FALSE,"CTrecon"}</definedName>
    <definedName name="asdas17aug_1_3_1_3_5" hidden="1">{#N/A,#N/A,FALSE,"TMCOMP96";#N/A,#N/A,FALSE,"MAT96";#N/A,#N/A,FALSE,"FANDA96";#N/A,#N/A,FALSE,"INTRAN96";#N/A,#N/A,FALSE,"NAA9697";#N/A,#N/A,FALSE,"ECWEBB";#N/A,#N/A,FALSE,"MFT96";#N/A,#N/A,FALSE,"CTrecon"}</definedName>
    <definedName name="asdas17aug_1_3_1_4" hidden="1">{#N/A,#N/A,FALSE,"TMCOMP96";#N/A,#N/A,FALSE,"MAT96";#N/A,#N/A,FALSE,"FANDA96";#N/A,#N/A,FALSE,"INTRAN96";#N/A,#N/A,FALSE,"NAA9697";#N/A,#N/A,FALSE,"ECWEBB";#N/A,#N/A,FALSE,"MFT96";#N/A,#N/A,FALSE,"CTrecon"}</definedName>
    <definedName name="asdas17aug_1_3_1_4_1" hidden="1">{#N/A,#N/A,FALSE,"TMCOMP96";#N/A,#N/A,FALSE,"MAT96";#N/A,#N/A,FALSE,"FANDA96";#N/A,#N/A,FALSE,"INTRAN96";#N/A,#N/A,FALSE,"NAA9697";#N/A,#N/A,FALSE,"ECWEBB";#N/A,#N/A,FALSE,"MFT96";#N/A,#N/A,FALSE,"CTrecon"}</definedName>
    <definedName name="asdas17aug_1_3_1_4_2" hidden="1">{#N/A,#N/A,FALSE,"TMCOMP96";#N/A,#N/A,FALSE,"MAT96";#N/A,#N/A,FALSE,"FANDA96";#N/A,#N/A,FALSE,"INTRAN96";#N/A,#N/A,FALSE,"NAA9697";#N/A,#N/A,FALSE,"ECWEBB";#N/A,#N/A,FALSE,"MFT96";#N/A,#N/A,FALSE,"CTrecon"}</definedName>
    <definedName name="asdas17aug_1_3_1_4_3" hidden="1">{#N/A,#N/A,FALSE,"TMCOMP96";#N/A,#N/A,FALSE,"MAT96";#N/A,#N/A,FALSE,"FANDA96";#N/A,#N/A,FALSE,"INTRAN96";#N/A,#N/A,FALSE,"NAA9697";#N/A,#N/A,FALSE,"ECWEBB";#N/A,#N/A,FALSE,"MFT96";#N/A,#N/A,FALSE,"CTrecon"}</definedName>
    <definedName name="asdas17aug_1_3_1_4_4" hidden="1">{#N/A,#N/A,FALSE,"TMCOMP96";#N/A,#N/A,FALSE,"MAT96";#N/A,#N/A,FALSE,"FANDA96";#N/A,#N/A,FALSE,"INTRAN96";#N/A,#N/A,FALSE,"NAA9697";#N/A,#N/A,FALSE,"ECWEBB";#N/A,#N/A,FALSE,"MFT96";#N/A,#N/A,FALSE,"CTrecon"}</definedName>
    <definedName name="asdas17aug_1_3_1_4_5" hidden="1">{#N/A,#N/A,FALSE,"TMCOMP96";#N/A,#N/A,FALSE,"MAT96";#N/A,#N/A,FALSE,"FANDA96";#N/A,#N/A,FALSE,"INTRAN96";#N/A,#N/A,FALSE,"NAA9697";#N/A,#N/A,FALSE,"ECWEBB";#N/A,#N/A,FALSE,"MFT96";#N/A,#N/A,FALSE,"CTrecon"}</definedName>
    <definedName name="asdas17aug_1_3_1_5" hidden="1">{#N/A,#N/A,FALSE,"TMCOMP96";#N/A,#N/A,FALSE,"MAT96";#N/A,#N/A,FALSE,"FANDA96";#N/A,#N/A,FALSE,"INTRAN96";#N/A,#N/A,FALSE,"NAA9697";#N/A,#N/A,FALSE,"ECWEBB";#N/A,#N/A,FALSE,"MFT96";#N/A,#N/A,FALSE,"CTrecon"}</definedName>
    <definedName name="asdas17aug_1_3_1_5_1" hidden="1">{#N/A,#N/A,FALSE,"TMCOMP96";#N/A,#N/A,FALSE,"MAT96";#N/A,#N/A,FALSE,"FANDA96";#N/A,#N/A,FALSE,"INTRAN96";#N/A,#N/A,FALSE,"NAA9697";#N/A,#N/A,FALSE,"ECWEBB";#N/A,#N/A,FALSE,"MFT96";#N/A,#N/A,FALSE,"CTrecon"}</definedName>
    <definedName name="asdas17aug_1_3_1_5_2" hidden="1">{#N/A,#N/A,FALSE,"TMCOMP96";#N/A,#N/A,FALSE,"MAT96";#N/A,#N/A,FALSE,"FANDA96";#N/A,#N/A,FALSE,"INTRAN96";#N/A,#N/A,FALSE,"NAA9697";#N/A,#N/A,FALSE,"ECWEBB";#N/A,#N/A,FALSE,"MFT96";#N/A,#N/A,FALSE,"CTrecon"}</definedName>
    <definedName name="asdas17aug_1_3_1_5_3" hidden="1">{#N/A,#N/A,FALSE,"TMCOMP96";#N/A,#N/A,FALSE,"MAT96";#N/A,#N/A,FALSE,"FANDA96";#N/A,#N/A,FALSE,"INTRAN96";#N/A,#N/A,FALSE,"NAA9697";#N/A,#N/A,FALSE,"ECWEBB";#N/A,#N/A,FALSE,"MFT96";#N/A,#N/A,FALSE,"CTrecon"}</definedName>
    <definedName name="asdas17aug_1_3_1_5_4" hidden="1">{#N/A,#N/A,FALSE,"TMCOMP96";#N/A,#N/A,FALSE,"MAT96";#N/A,#N/A,FALSE,"FANDA96";#N/A,#N/A,FALSE,"INTRAN96";#N/A,#N/A,FALSE,"NAA9697";#N/A,#N/A,FALSE,"ECWEBB";#N/A,#N/A,FALSE,"MFT96";#N/A,#N/A,FALSE,"CTrecon"}</definedName>
    <definedName name="asdas17aug_1_3_1_5_5" hidden="1">{#N/A,#N/A,FALSE,"TMCOMP96";#N/A,#N/A,FALSE,"MAT96";#N/A,#N/A,FALSE,"FANDA96";#N/A,#N/A,FALSE,"INTRAN96";#N/A,#N/A,FALSE,"NAA9697";#N/A,#N/A,FALSE,"ECWEBB";#N/A,#N/A,FALSE,"MFT96";#N/A,#N/A,FALSE,"CTrecon"}</definedName>
    <definedName name="asdas17aug_1_3_2" hidden="1">{#N/A,#N/A,FALSE,"TMCOMP96";#N/A,#N/A,FALSE,"MAT96";#N/A,#N/A,FALSE,"FANDA96";#N/A,#N/A,FALSE,"INTRAN96";#N/A,#N/A,FALSE,"NAA9697";#N/A,#N/A,FALSE,"ECWEBB";#N/A,#N/A,FALSE,"MFT96";#N/A,#N/A,FALSE,"CTrecon"}</definedName>
    <definedName name="asdas17aug_1_3_2_1" hidden="1">{#N/A,#N/A,FALSE,"TMCOMP96";#N/A,#N/A,FALSE,"MAT96";#N/A,#N/A,FALSE,"FANDA96";#N/A,#N/A,FALSE,"INTRAN96";#N/A,#N/A,FALSE,"NAA9697";#N/A,#N/A,FALSE,"ECWEBB";#N/A,#N/A,FALSE,"MFT96";#N/A,#N/A,FALSE,"CTrecon"}</definedName>
    <definedName name="asdas17aug_1_3_2_2" hidden="1">{#N/A,#N/A,FALSE,"TMCOMP96";#N/A,#N/A,FALSE,"MAT96";#N/A,#N/A,FALSE,"FANDA96";#N/A,#N/A,FALSE,"INTRAN96";#N/A,#N/A,FALSE,"NAA9697";#N/A,#N/A,FALSE,"ECWEBB";#N/A,#N/A,FALSE,"MFT96";#N/A,#N/A,FALSE,"CTrecon"}</definedName>
    <definedName name="asdas17aug_1_3_2_3" hidden="1">{#N/A,#N/A,FALSE,"TMCOMP96";#N/A,#N/A,FALSE,"MAT96";#N/A,#N/A,FALSE,"FANDA96";#N/A,#N/A,FALSE,"INTRAN96";#N/A,#N/A,FALSE,"NAA9697";#N/A,#N/A,FALSE,"ECWEBB";#N/A,#N/A,FALSE,"MFT96";#N/A,#N/A,FALSE,"CTrecon"}</definedName>
    <definedName name="asdas17aug_1_3_2_4" hidden="1">{#N/A,#N/A,FALSE,"TMCOMP96";#N/A,#N/A,FALSE,"MAT96";#N/A,#N/A,FALSE,"FANDA96";#N/A,#N/A,FALSE,"INTRAN96";#N/A,#N/A,FALSE,"NAA9697";#N/A,#N/A,FALSE,"ECWEBB";#N/A,#N/A,FALSE,"MFT96";#N/A,#N/A,FALSE,"CTrecon"}</definedName>
    <definedName name="asdas17aug_1_3_2_5" hidden="1">{#N/A,#N/A,FALSE,"TMCOMP96";#N/A,#N/A,FALSE,"MAT96";#N/A,#N/A,FALSE,"FANDA96";#N/A,#N/A,FALSE,"INTRAN96";#N/A,#N/A,FALSE,"NAA9697";#N/A,#N/A,FALSE,"ECWEBB";#N/A,#N/A,FALSE,"MFT96";#N/A,#N/A,FALSE,"CTrecon"}</definedName>
    <definedName name="asdas17aug_1_3_3" hidden="1">{#N/A,#N/A,FALSE,"TMCOMP96";#N/A,#N/A,FALSE,"MAT96";#N/A,#N/A,FALSE,"FANDA96";#N/A,#N/A,FALSE,"INTRAN96";#N/A,#N/A,FALSE,"NAA9697";#N/A,#N/A,FALSE,"ECWEBB";#N/A,#N/A,FALSE,"MFT96";#N/A,#N/A,FALSE,"CTrecon"}</definedName>
    <definedName name="asdas17aug_1_3_3_1" hidden="1">{#N/A,#N/A,FALSE,"TMCOMP96";#N/A,#N/A,FALSE,"MAT96";#N/A,#N/A,FALSE,"FANDA96";#N/A,#N/A,FALSE,"INTRAN96";#N/A,#N/A,FALSE,"NAA9697";#N/A,#N/A,FALSE,"ECWEBB";#N/A,#N/A,FALSE,"MFT96";#N/A,#N/A,FALSE,"CTrecon"}</definedName>
    <definedName name="asdas17aug_1_3_3_2" hidden="1">{#N/A,#N/A,FALSE,"TMCOMP96";#N/A,#N/A,FALSE,"MAT96";#N/A,#N/A,FALSE,"FANDA96";#N/A,#N/A,FALSE,"INTRAN96";#N/A,#N/A,FALSE,"NAA9697";#N/A,#N/A,FALSE,"ECWEBB";#N/A,#N/A,FALSE,"MFT96";#N/A,#N/A,FALSE,"CTrecon"}</definedName>
    <definedName name="asdas17aug_1_3_3_3" hidden="1">{#N/A,#N/A,FALSE,"TMCOMP96";#N/A,#N/A,FALSE,"MAT96";#N/A,#N/A,FALSE,"FANDA96";#N/A,#N/A,FALSE,"INTRAN96";#N/A,#N/A,FALSE,"NAA9697";#N/A,#N/A,FALSE,"ECWEBB";#N/A,#N/A,FALSE,"MFT96";#N/A,#N/A,FALSE,"CTrecon"}</definedName>
    <definedName name="asdas17aug_1_3_3_4" hidden="1">{#N/A,#N/A,FALSE,"TMCOMP96";#N/A,#N/A,FALSE,"MAT96";#N/A,#N/A,FALSE,"FANDA96";#N/A,#N/A,FALSE,"INTRAN96";#N/A,#N/A,FALSE,"NAA9697";#N/A,#N/A,FALSE,"ECWEBB";#N/A,#N/A,FALSE,"MFT96";#N/A,#N/A,FALSE,"CTrecon"}</definedName>
    <definedName name="asdas17aug_1_3_3_5" hidden="1">{#N/A,#N/A,FALSE,"TMCOMP96";#N/A,#N/A,FALSE,"MAT96";#N/A,#N/A,FALSE,"FANDA96";#N/A,#N/A,FALSE,"INTRAN96";#N/A,#N/A,FALSE,"NAA9697";#N/A,#N/A,FALSE,"ECWEBB";#N/A,#N/A,FALSE,"MFT96";#N/A,#N/A,FALSE,"CTrecon"}</definedName>
    <definedName name="asdas17aug_1_3_4" hidden="1">{#N/A,#N/A,FALSE,"TMCOMP96";#N/A,#N/A,FALSE,"MAT96";#N/A,#N/A,FALSE,"FANDA96";#N/A,#N/A,FALSE,"INTRAN96";#N/A,#N/A,FALSE,"NAA9697";#N/A,#N/A,FALSE,"ECWEBB";#N/A,#N/A,FALSE,"MFT96";#N/A,#N/A,FALSE,"CTrecon"}</definedName>
    <definedName name="asdas17aug_1_3_4_1" hidden="1">{#N/A,#N/A,FALSE,"TMCOMP96";#N/A,#N/A,FALSE,"MAT96";#N/A,#N/A,FALSE,"FANDA96";#N/A,#N/A,FALSE,"INTRAN96";#N/A,#N/A,FALSE,"NAA9697";#N/A,#N/A,FALSE,"ECWEBB";#N/A,#N/A,FALSE,"MFT96";#N/A,#N/A,FALSE,"CTrecon"}</definedName>
    <definedName name="asdas17aug_1_3_4_2" hidden="1">{#N/A,#N/A,FALSE,"TMCOMP96";#N/A,#N/A,FALSE,"MAT96";#N/A,#N/A,FALSE,"FANDA96";#N/A,#N/A,FALSE,"INTRAN96";#N/A,#N/A,FALSE,"NAA9697";#N/A,#N/A,FALSE,"ECWEBB";#N/A,#N/A,FALSE,"MFT96";#N/A,#N/A,FALSE,"CTrecon"}</definedName>
    <definedName name="asdas17aug_1_3_4_3" hidden="1">{#N/A,#N/A,FALSE,"TMCOMP96";#N/A,#N/A,FALSE,"MAT96";#N/A,#N/A,FALSE,"FANDA96";#N/A,#N/A,FALSE,"INTRAN96";#N/A,#N/A,FALSE,"NAA9697";#N/A,#N/A,FALSE,"ECWEBB";#N/A,#N/A,FALSE,"MFT96";#N/A,#N/A,FALSE,"CTrecon"}</definedName>
    <definedName name="asdas17aug_1_3_4_4" hidden="1">{#N/A,#N/A,FALSE,"TMCOMP96";#N/A,#N/A,FALSE,"MAT96";#N/A,#N/A,FALSE,"FANDA96";#N/A,#N/A,FALSE,"INTRAN96";#N/A,#N/A,FALSE,"NAA9697";#N/A,#N/A,FALSE,"ECWEBB";#N/A,#N/A,FALSE,"MFT96";#N/A,#N/A,FALSE,"CTrecon"}</definedName>
    <definedName name="asdas17aug_1_3_4_5" hidden="1">{#N/A,#N/A,FALSE,"TMCOMP96";#N/A,#N/A,FALSE,"MAT96";#N/A,#N/A,FALSE,"FANDA96";#N/A,#N/A,FALSE,"INTRAN96";#N/A,#N/A,FALSE,"NAA9697";#N/A,#N/A,FALSE,"ECWEBB";#N/A,#N/A,FALSE,"MFT96";#N/A,#N/A,FALSE,"CTrecon"}</definedName>
    <definedName name="asdas17aug_1_3_5" hidden="1">{#N/A,#N/A,FALSE,"TMCOMP96";#N/A,#N/A,FALSE,"MAT96";#N/A,#N/A,FALSE,"FANDA96";#N/A,#N/A,FALSE,"INTRAN96";#N/A,#N/A,FALSE,"NAA9697";#N/A,#N/A,FALSE,"ECWEBB";#N/A,#N/A,FALSE,"MFT96";#N/A,#N/A,FALSE,"CTrecon"}</definedName>
    <definedName name="asdas17aug_1_3_5_1" hidden="1">{#N/A,#N/A,FALSE,"TMCOMP96";#N/A,#N/A,FALSE,"MAT96";#N/A,#N/A,FALSE,"FANDA96";#N/A,#N/A,FALSE,"INTRAN96";#N/A,#N/A,FALSE,"NAA9697";#N/A,#N/A,FALSE,"ECWEBB";#N/A,#N/A,FALSE,"MFT96";#N/A,#N/A,FALSE,"CTrecon"}</definedName>
    <definedName name="asdas17aug_1_3_5_2" hidden="1">{#N/A,#N/A,FALSE,"TMCOMP96";#N/A,#N/A,FALSE,"MAT96";#N/A,#N/A,FALSE,"FANDA96";#N/A,#N/A,FALSE,"INTRAN96";#N/A,#N/A,FALSE,"NAA9697";#N/A,#N/A,FALSE,"ECWEBB";#N/A,#N/A,FALSE,"MFT96";#N/A,#N/A,FALSE,"CTrecon"}</definedName>
    <definedName name="asdas17aug_1_3_5_3" hidden="1">{#N/A,#N/A,FALSE,"TMCOMP96";#N/A,#N/A,FALSE,"MAT96";#N/A,#N/A,FALSE,"FANDA96";#N/A,#N/A,FALSE,"INTRAN96";#N/A,#N/A,FALSE,"NAA9697";#N/A,#N/A,FALSE,"ECWEBB";#N/A,#N/A,FALSE,"MFT96";#N/A,#N/A,FALSE,"CTrecon"}</definedName>
    <definedName name="asdas17aug_1_3_5_4" hidden="1">{#N/A,#N/A,FALSE,"TMCOMP96";#N/A,#N/A,FALSE,"MAT96";#N/A,#N/A,FALSE,"FANDA96";#N/A,#N/A,FALSE,"INTRAN96";#N/A,#N/A,FALSE,"NAA9697";#N/A,#N/A,FALSE,"ECWEBB";#N/A,#N/A,FALSE,"MFT96";#N/A,#N/A,FALSE,"CTrecon"}</definedName>
    <definedName name="asdas17aug_1_3_5_5" hidden="1">{#N/A,#N/A,FALSE,"TMCOMP96";#N/A,#N/A,FALSE,"MAT96";#N/A,#N/A,FALSE,"FANDA96";#N/A,#N/A,FALSE,"INTRAN96";#N/A,#N/A,FALSE,"NAA9697";#N/A,#N/A,FALSE,"ECWEBB";#N/A,#N/A,FALSE,"MFT96";#N/A,#N/A,FALSE,"CTrecon"}</definedName>
    <definedName name="asdas17aug_1_4" hidden="1">{#N/A,#N/A,FALSE,"TMCOMP96";#N/A,#N/A,FALSE,"MAT96";#N/A,#N/A,FALSE,"FANDA96";#N/A,#N/A,FALSE,"INTRAN96";#N/A,#N/A,FALSE,"NAA9697";#N/A,#N/A,FALSE,"ECWEBB";#N/A,#N/A,FALSE,"MFT96";#N/A,#N/A,FALSE,"CTrecon"}</definedName>
    <definedName name="asdas17aug_1_4_1" hidden="1">{#N/A,#N/A,FALSE,"TMCOMP96";#N/A,#N/A,FALSE,"MAT96";#N/A,#N/A,FALSE,"FANDA96";#N/A,#N/A,FALSE,"INTRAN96";#N/A,#N/A,FALSE,"NAA9697";#N/A,#N/A,FALSE,"ECWEBB";#N/A,#N/A,FALSE,"MFT96";#N/A,#N/A,FALSE,"CTrecon"}</definedName>
    <definedName name="asdas17aug_1_4_1_1" hidden="1">{#N/A,#N/A,FALSE,"TMCOMP96";#N/A,#N/A,FALSE,"MAT96";#N/A,#N/A,FALSE,"FANDA96";#N/A,#N/A,FALSE,"INTRAN96";#N/A,#N/A,FALSE,"NAA9697";#N/A,#N/A,FALSE,"ECWEBB";#N/A,#N/A,FALSE,"MFT96";#N/A,#N/A,FALSE,"CTrecon"}</definedName>
    <definedName name="asdas17aug_1_4_1_1_1" hidden="1">{#N/A,#N/A,FALSE,"TMCOMP96";#N/A,#N/A,FALSE,"MAT96";#N/A,#N/A,FALSE,"FANDA96";#N/A,#N/A,FALSE,"INTRAN96";#N/A,#N/A,FALSE,"NAA9697";#N/A,#N/A,FALSE,"ECWEBB";#N/A,#N/A,FALSE,"MFT96";#N/A,#N/A,FALSE,"CTrecon"}</definedName>
    <definedName name="asdas17aug_1_4_1_1_1_1" hidden="1">{#N/A,#N/A,FALSE,"TMCOMP96";#N/A,#N/A,FALSE,"MAT96";#N/A,#N/A,FALSE,"FANDA96";#N/A,#N/A,FALSE,"INTRAN96";#N/A,#N/A,FALSE,"NAA9697";#N/A,#N/A,FALSE,"ECWEBB";#N/A,#N/A,FALSE,"MFT96";#N/A,#N/A,FALSE,"CTrecon"}</definedName>
    <definedName name="asdas17aug_1_4_1_1_2" hidden="1">{#N/A,#N/A,FALSE,"TMCOMP96";#N/A,#N/A,FALSE,"MAT96";#N/A,#N/A,FALSE,"FANDA96";#N/A,#N/A,FALSE,"INTRAN96";#N/A,#N/A,FALSE,"NAA9697";#N/A,#N/A,FALSE,"ECWEBB";#N/A,#N/A,FALSE,"MFT96";#N/A,#N/A,FALSE,"CTrecon"}</definedName>
    <definedName name="asdas17aug_1_4_1_1_3" hidden="1">{#N/A,#N/A,FALSE,"TMCOMP96";#N/A,#N/A,FALSE,"MAT96";#N/A,#N/A,FALSE,"FANDA96";#N/A,#N/A,FALSE,"INTRAN96";#N/A,#N/A,FALSE,"NAA9697";#N/A,#N/A,FALSE,"ECWEBB";#N/A,#N/A,FALSE,"MFT96";#N/A,#N/A,FALSE,"CTrecon"}</definedName>
    <definedName name="asdas17aug_1_4_1_1_4" hidden="1">{#N/A,#N/A,FALSE,"TMCOMP96";#N/A,#N/A,FALSE,"MAT96";#N/A,#N/A,FALSE,"FANDA96";#N/A,#N/A,FALSE,"INTRAN96";#N/A,#N/A,FALSE,"NAA9697";#N/A,#N/A,FALSE,"ECWEBB";#N/A,#N/A,FALSE,"MFT96";#N/A,#N/A,FALSE,"CTrecon"}</definedName>
    <definedName name="asdas17aug_1_4_1_1_5" hidden="1">{#N/A,#N/A,FALSE,"TMCOMP96";#N/A,#N/A,FALSE,"MAT96";#N/A,#N/A,FALSE,"FANDA96";#N/A,#N/A,FALSE,"INTRAN96";#N/A,#N/A,FALSE,"NAA9697";#N/A,#N/A,FALSE,"ECWEBB";#N/A,#N/A,FALSE,"MFT96";#N/A,#N/A,FALSE,"CTrecon"}</definedName>
    <definedName name="asdas17aug_1_4_1_2" hidden="1">{#N/A,#N/A,FALSE,"TMCOMP96";#N/A,#N/A,FALSE,"MAT96";#N/A,#N/A,FALSE,"FANDA96";#N/A,#N/A,FALSE,"INTRAN96";#N/A,#N/A,FALSE,"NAA9697";#N/A,#N/A,FALSE,"ECWEBB";#N/A,#N/A,FALSE,"MFT96";#N/A,#N/A,FALSE,"CTrecon"}</definedName>
    <definedName name="asdas17aug_1_4_1_2_1" hidden="1">{#N/A,#N/A,FALSE,"TMCOMP96";#N/A,#N/A,FALSE,"MAT96";#N/A,#N/A,FALSE,"FANDA96";#N/A,#N/A,FALSE,"INTRAN96";#N/A,#N/A,FALSE,"NAA9697";#N/A,#N/A,FALSE,"ECWEBB";#N/A,#N/A,FALSE,"MFT96";#N/A,#N/A,FALSE,"CTrecon"}</definedName>
    <definedName name="asdas17aug_1_4_1_2_2" hidden="1">{#N/A,#N/A,FALSE,"TMCOMP96";#N/A,#N/A,FALSE,"MAT96";#N/A,#N/A,FALSE,"FANDA96";#N/A,#N/A,FALSE,"INTRAN96";#N/A,#N/A,FALSE,"NAA9697";#N/A,#N/A,FALSE,"ECWEBB";#N/A,#N/A,FALSE,"MFT96";#N/A,#N/A,FALSE,"CTrecon"}</definedName>
    <definedName name="asdas17aug_1_4_1_2_3" hidden="1">{#N/A,#N/A,FALSE,"TMCOMP96";#N/A,#N/A,FALSE,"MAT96";#N/A,#N/A,FALSE,"FANDA96";#N/A,#N/A,FALSE,"INTRAN96";#N/A,#N/A,FALSE,"NAA9697";#N/A,#N/A,FALSE,"ECWEBB";#N/A,#N/A,FALSE,"MFT96";#N/A,#N/A,FALSE,"CTrecon"}</definedName>
    <definedName name="asdas17aug_1_4_1_2_4" hidden="1">{#N/A,#N/A,FALSE,"TMCOMP96";#N/A,#N/A,FALSE,"MAT96";#N/A,#N/A,FALSE,"FANDA96";#N/A,#N/A,FALSE,"INTRAN96";#N/A,#N/A,FALSE,"NAA9697";#N/A,#N/A,FALSE,"ECWEBB";#N/A,#N/A,FALSE,"MFT96";#N/A,#N/A,FALSE,"CTrecon"}</definedName>
    <definedName name="asdas17aug_1_4_1_2_5" hidden="1">{#N/A,#N/A,FALSE,"TMCOMP96";#N/A,#N/A,FALSE,"MAT96";#N/A,#N/A,FALSE,"FANDA96";#N/A,#N/A,FALSE,"INTRAN96";#N/A,#N/A,FALSE,"NAA9697";#N/A,#N/A,FALSE,"ECWEBB";#N/A,#N/A,FALSE,"MFT96";#N/A,#N/A,FALSE,"CTrecon"}</definedName>
    <definedName name="asdas17aug_1_4_1_3" hidden="1">{#N/A,#N/A,FALSE,"TMCOMP96";#N/A,#N/A,FALSE,"MAT96";#N/A,#N/A,FALSE,"FANDA96";#N/A,#N/A,FALSE,"INTRAN96";#N/A,#N/A,FALSE,"NAA9697";#N/A,#N/A,FALSE,"ECWEBB";#N/A,#N/A,FALSE,"MFT96";#N/A,#N/A,FALSE,"CTrecon"}</definedName>
    <definedName name="asdas17aug_1_4_1_3_1" hidden="1">{#N/A,#N/A,FALSE,"TMCOMP96";#N/A,#N/A,FALSE,"MAT96";#N/A,#N/A,FALSE,"FANDA96";#N/A,#N/A,FALSE,"INTRAN96";#N/A,#N/A,FALSE,"NAA9697";#N/A,#N/A,FALSE,"ECWEBB";#N/A,#N/A,FALSE,"MFT96";#N/A,#N/A,FALSE,"CTrecon"}</definedName>
    <definedName name="asdas17aug_1_4_1_3_2" hidden="1">{#N/A,#N/A,FALSE,"TMCOMP96";#N/A,#N/A,FALSE,"MAT96";#N/A,#N/A,FALSE,"FANDA96";#N/A,#N/A,FALSE,"INTRAN96";#N/A,#N/A,FALSE,"NAA9697";#N/A,#N/A,FALSE,"ECWEBB";#N/A,#N/A,FALSE,"MFT96";#N/A,#N/A,FALSE,"CTrecon"}</definedName>
    <definedName name="asdas17aug_1_4_1_3_3" hidden="1">{#N/A,#N/A,FALSE,"TMCOMP96";#N/A,#N/A,FALSE,"MAT96";#N/A,#N/A,FALSE,"FANDA96";#N/A,#N/A,FALSE,"INTRAN96";#N/A,#N/A,FALSE,"NAA9697";#N/A,#N/A,FALSE,"ECWEBB";#N/A,#N/A,FALSE,"MFT96";#N/A,#N/A,FALSE,"CTrecon"}</definedName>
    <definedName name="asdas17aug_1_4_1_3_4" hidden="1">{#N/A,#N/A,FALSE,"TMCOMP96";#N/A,#N/A,FALSE,"MAT96";#N/A,#N/A,FALSE,"FANDA96";#N/A,#N/A,FALSE,"INTRAN96";#N/A,#N/A,FALSE,"NAA9697";#N/A,#N/A,FALSE,"ECWEBB";#N/A,#N/A,FALSE,"MFT96";#N/A,#N/A,FALSE,"CTrecon"}</definedName>
    <definedName name="asdas17aug_1_4_1_3_5" hidden="1">{#N/A,#N/A,FALSE,"TMCOMP96";#N/A,#N/A,FALSE,"MAT96";#N/A,#N/A,FALSE,"FANDA96";#N/A,#N/A,FALSE,"INTRAN96";#N/A,#N/A,FALSE,"NAA9697";#N/A,#N/A,FALSE,"ECWEBB";#N/A,#N/A,FALSE,"MFT96";#N/A,#N/A,FALSE,"CTrecon"}</definedName>
    <definedName name="asdas17aug_1_4_1_4" hidden="1">{#N/A,#N/A,FALSE,"TMCOMP96";#N/A,#N/A,FALSE,"MAT96";#N/A,#N/A,FALSE,"FANDA96";#N/A,#N/A,FALSE,"INTRAN96";#N/A,#N/A,FALSE,"NAA9697";#N/A,#N/A,FALSE,"ECWEBB";#N/A,#N/A,FALSE,"MFT96";#N/A,#N/A,FALSE,"CTrecon"}</definedName>
    <definedName name="asdas17aug_1_4_1_4_1" hidden="1">{#N/A,#N/A,FALSE,"TMCOMP96";#N/A,#N/A,FALSE,"MAT96";#N/A,#N/A,FALSE,"FANDA96";#N/A,#N/A,FALSE,"INTRAN96";#N/A,#N/A,FALSE,"NAA9697";#N/A,#N/A,FALSE,"ECWEBB";#N/A,#N/A,FALSE,"MFT96";#N/A,#N/A,FALSE,"CTrecon"}</definedName>
    <definedName name="asdas17aug_1_4_1_4_2" hidden="1">{#N/A,#N/A,FALSE,"TMCOMP96";#N/A,#N/A,FALSE,"MAT96";#N/A,#N/A,FALSE,"FANDA96";#N/A,#N/A,FALSE,"INTRAN96";#N/A,#N/A,FALSE,"NAA9697";#N/A,#N/A,FALSE,"ECWEBB";#N/A,#N/A,FALSE,"MFT96";#N/A,#N/A,FALSE,"CTrecon"}</definedName>
    <definedName name="asdas17aug_1_4_1_4_3" hidden="1">{#N/A,#N/A,FALSE,"TMCOMP96";#N/A,#N/A,FALSE,"MAT96";#N/A,#N/A,FALSE,"FANDA96";#N/A,#N/A,FALSE,"INTRAN96";#N/A,#N/A,FALSE,"NAA9697";#N/A,#N/A,FALSE,"ECWEBB";#N/A,#N/A,FALSE,"MFT96";#N/A,#N/A,FALSE,"CTrecon"}</definedName>
    <definedName name="asdas17aug_1_4_1_4_4" hidden="1">{#N/A,#N/A,FALSE,"TMCOMP96";#N/A,#N/A,FALSE,"MAT96";#N/A,#N/A,FALSE,"FANDA96";#N/A,#N/A,FALSE,"INTRAN96";#N/A,#N/A,FALSE,"NAA9697";#N/A,#N/A,FALSE,"ECWEBB";#N/A,#N/A,FALSE,"MFT96";#N/A,#N/A,FALSE,"CTrecon"}</definedName>
    <definedName name="asdas17aug_1_4_1_4_5" hidden="1">{#N/A,#N/A,FALSE,"TMCOMP96";#N/A,#N/A,FALSE,"MAT96";#N/A,#N/A,FALSE,"FANDA96";#N/A,#N/A,FALSE,"INTRAN96";#N/A,#N/A,FALSE,"NAA9697";#N/A,#N/A,FALSE,"ECWEBB";#N/A,#N/A,FALSE,"MFT96";#N/A,#N/A,FALSE,"CTrecon"}</definedName>
    <definedName name="asdas17aug_1_4_1_5" hidden="1">{#N/A,#N/A,FALSE,"TMCOMP96";#N/A,#N/A,FALSE,"MAT96";#N/A,#N/A,FALSE,"FANDA96";#N/A,#N/A,FALSE,"INTRAN96";#N/A,#N/A,FALSE,"NAA9697";#N/A,#N/A,FALSE,"ECWEBB";#N/A,#N/A,FALSE,"MFT96";#N/A,#N/A,FALSE,"CTrecon"}</definedName>
    <definedName name="asdas17aug_1_4_1_5_1" hidden="1">{#N/A,#N/A,FALSE,"TMCOMP96";#N/A,#N/A,FALSE,"MAT96";#N/A,#N/A,FALSE,"FANDA96";#N/A,#N/A,FALSE,"INTRAN96";#N/A,#N/A,FALSE,"NAA9697";#N/A,#N/A,FALSE,"ECWEBB";#N/A,#N/A,FALSE,"MFT96";#N/A,#N/A,FALSE,"CTrecon"}</definedName>
    <definedName name="asdas17aug_1_4_1_5_2" hidden="1">{#N/A,#N/A,FALSE,"TMCOMP96";#N/A,#N/A,FALSE,"MAT96";#N/A,#N/A,FALSE,"FANDA96";#N/A,#N/A,FALSE,"INTRAN96";#N/A,#N/A,FALSE,"NAA9697";#N/A,#N/A,FALSE,"ECWEBB";#N/A,#N/A,FALSE,"MFT96";#N/A,#N/A,FALSE,"CTrecon"}</definedName>
    <definedName name="asdas17aug_1_4_1_5_3" hidden="1">{#N/A,#N/A,FALSE,"TMCOMP96";#N/A,#N/A,FALSE,"MAT96";#N/A,#N/A,FALSE,"FANDA96";#N/A,#N/A,FALSE,"INTRAN96";#N/A,#N/A,FALSE,"NAA9697";#N/A,#N/A,FALSE,"ECWEBB";#N/A,#N/A,FALSE,"MFT96";#N/A,#N/A,FALSE,"CTrecon"}</definedName>
    <definedName name="asdas17aug_1_4_1_5_4" hidden="1">{#N/A,#N/A,FALSE,"TMCOMP96";#N/A,#N/A,FALSE,"MAT96";#N/A,#N/A,FALSE,"FANDA96";#N/A,#N/A,FALSE,"INTRAN96";#N/A,#N/A,FALSE,"NAA9697";#N/A,#N/A,FALSE,"ECWEBB";#N/A,#N/A,FALSE,"MFT96";#N/A,#N/A,FALSE,"CTrecon"}</definedName>
    <definedName name="asdas17aug_1_4_1_5_5" hidden="1">{#N/A,#N/A,FALSE,"TMCOMP96";#N/A,#N/A,FALSE,"MAT96";#N/A,#N/A,FALSE,"FANDA96";#N/A,#N/A,FALSE,"INTRAN96";#N/A,#N/A,FALSE,"NAA9697";#N/A,#N/A,FALSE,"ECWEBB";#N/A,#N/A,FALSE,"MFT96";#N/A,#N/A,FALSE,"CTrecon"}</definedName>
    <definedName name="asdas17aug_1_4_2" hidden="1">{#N/A,#N/A,FALSE,"TMCOMP96";#N/A,#N/A,FALSE,"MAT96";#N/A,#N/A,FALSE,"FANDA96";#N/A,#N/A,FALSE,"INTRAN96";#N/A,#N/A,FALSE,"NAA9697";#N/A,#N/A,FALSE,"ECWEBB";#N/A,#N/A,FALSE,"MFT96";#N/A,#N/A,FALSE,"CTrecon"}</definedName>
    <definedName name="asdas17aug_1_4_2_1" hidden="1">{#N/A,#N/A,FALSE,"TMCOMP96";#N/A,#N/A,FALSE,"MAT96";#N/A,#N/A,FALSE,"FANDA96";#N/A,#N/A,FALSE,"INTRAN96";#N/A,#N/A,FALSE,"NAA9697";#N/A,#N/A,FALSE,"ECWEBB";#N/A,#N/A,FALSE,"MFT96";#N/A,#N/A,FALSE,"CTrecon"}</definedName>
    <definedName name="asdas17aug_1_4_2_2" hidden="1">{#N/A,#N/A,FALSE,"TMCOMP96";#N/A,#N/A,FALSE,"MAT96";#N/A,#N/A,FALSE,"FANDA96";#N/A,#N/A,FALSE,"INTRAN96";#N/A,#N/A,FALSE,"NAA9697";#N/A,#N/A,FALSE,"ECWEBB";#N/A,#N/A,FALSE,"MFT96";#N/A,#N/A,FALSE,"CTrecon"}</definedName>
    <definedName name="asdas17aug_1_4_2_3" hidden="1">{#N/A,#N/A,FALSE,"TMCOMP96";#N/A,#N/A,FALSE,"MAT96";#N/A,#N/A,FALSE,"FANDA96";#N/A,#N/A,FALSE,"INTRAN96";#N/A,#N/A,FALSE,"NAA9697";#N/A,#N/A,FALSE,"ECWEBB";#N/A,#N/A,FALSE,"MFT96";#N/A,#N/A,FALSE,"CTrecon"}</definedName>
    <definedName name="asdas17aug_1_4_2_4" hidden="1">{#N/A,#N/A,FALSE,"TMCOMP96";#N/A,#N/A,FALSE,"MAT96";#N/A,#N/A,FALSE,"FANDA96";#N/A,#N/A,FALSE,"INTRAN96";#N/A,#N/A,FALSE,"NAA9697";#N/A,#N/A,FALSE,"ECWEBB";#N/A,#N/A,FALSE,"MFT96";#N/A,#N/A,FALSE,"CTrecon"}</definedName>
    <definedName name="asdas17aug_1_4_2_5" hidden="1">{#N/A,#N/A,FALSE,"TMCOMP96";#N/A,#N/A,FALSE,"MAT96";#N/A,#N/A,FALSE,"FANDA96";#N/A,#N/A,FALSE,"INTRAN96";#N/A,#N/A,FALSE,"NAA9697";#N/A,#N/A,FALSE,"ECWEBB";#N/A,#N/A,FALSE,"MFT96";#N/A,#N/A,FALSE,"CTrecon"}</definedName>
    <definedName name="asdas17aug_1_4_3" hidden="1">{#N/A,#N/A,FALSE,"TMCOMP96";#N/A,#N/A,FALSE,"MAT96";#N/A,#N/A,FALSE,"FANDA96";#N/A,#N/A,FALSE,"INTRAN96";#N/A,#N/A,FALSE,"NAA9697";#N/A,#N/A,FALSE,"ECWEBB";#N/A,#N/A,FALSE,"MFT96";#N/A,#N/A,FALSE,"CTrecon"}</definedName>
    <definedName name="asdas17aug_1_4_3_1" hidden="1">{#N/A,#N/A,FALSE,"TMCOMP96";#N/A,#N/A,FALSE,"MAT96";#N/A,#N/A,FALSE,"FANDA96";#N/A,#N/A,FALSE,"INTRAN96";#N/A,#N/A,FALSE,"NAA9697";#N/A,#N/A,FALSE,"ECWEBB";#N/A,#N/A,FALSE,"MFT96";#N/A,#N/A,FALSE,"CTrecon"}</definedName>
    <definedName name="asdas17aug_1_4_3_2" hidden="1">{#N/A,#N/A,FALSE,"TMCOMP96";#N/A,#N/A,FALSE,"MAT96";#N/A,#N/A,FALSE,"FANDA96";#N/A,#N/A,FALSE,"INTRAN96";#N/A,#N/A,FALSE,"NAA9697";#N/A,#N/A,FALSE,"ECWEBB";#N/A,#N/A,FALSE,"MFT96";#N/A,#N/A,FALSE,"CTrecon"}</definedName>
    <definedName name="asdas17aug_1_4_3_3" hidden="1">{#N/A,#N/A,FALSE,"TMCOMP96";#N/A,#N/A,FALSE,"MAT96";#N/A,#N/A,FALSE,"FANDA96";#N/A,#N/A,FALSE,"INTRAN96";#N/A,#N/A,FALSE,"NAA9697";#N/A,#N/A,FALSE,"ECWEBB";#N/A,#N/A,FALSE,"MFT96";#N/A,#N/A,FALSE,"CTrecon"}</definedName>
    <definedName name="asdas17aug_1_4_3_4" hidden="1">{#N/A,#N/A,FALSE,"TMCOMP96";#N/A,#N/A,FALSE,"MAT96";#N/A,#N/A,FALSE,"FANDA96";#N/A,#N/A,FALSE,"INTRAN96";#N/A,#N/A,FALSE,"NAA9697";#N/A,#N/A,FALSE,"ECWEBB";#N/A,#N/A,FALSE,"MFT96";#N/A,#N/A,FALSE,"CTrecon"}</definedName>
    <definedName name="asdas17aug_1_4_3_5" hidden="1">{#N/A,#N/A,FALSE,"TMCOMP96";#N/A,#N/A,FALSE,"MAT96";#N/A,#N/A,FALSE,"FANDA96";#N/A,#N/A,FALSE,"INTRAN96";#N/A,#N/A,FALSE,"NAA9697";#N/A,#N/A,FALSE,"ECWEBB";#N/A,#N/A,FALSE,"MFT96";#N/A,#N/A,FALSE,"CTrecon"}</definedName>
    <definedName name="asdas17aug_1_4_4" hidden="1">{#N/A,#N/A,FALSE,"TMCOMP96";#N/A,#N/A,FALSE,"MAT96";#N/A,#N/A,FALSE,"FANDA96";#N/A,#N/A,FALSE,"INTRAN96";#N/A,#N/A,FALSE,"NAA9697";#N/A,#N/A,FALSE,"ECWEBB";#N/A,#N/A,FALSE,"MFT96";#N/A,#N/A,FALSE,"CTrecon"}</definedName>
    <definedName name="asdas17aug_1_4_4_1" hidden="1">{#N/A,#N/A,FALSE,"TMCOMP96";#N/A,#N/A,FALSE,"MAT96";#N/A,#N/A,FALSE,"FANDA96";#N/A,#N/A,FALSE,"INTRAN96";#N/A,#N/A,FALSE,"NAA9697";#N/A,#N/A,FALSE,"ECWEBB";#N/A,#N/A,FALSE,"MFT96";#N/A,#N/A,FALSE,"CTrecon"}</definedName>
    <definedName name="asdas17aug_1_4_4_2" hidden="1">{#N/A,#N/A,FALSE,"TMCOMP96";#N/A,#N/A,FALSE,"MAT96";#N/A,#N/A,FALSE,"FANDA96";#N/A,#N/A,FALSE,"INTRAN96";#N/A,#N/A,FALSE,"NAA9697";#N/A,#N/A,FALSE,"ECWEBB";#N/A,#N/A,FALSE,"MFT96";#N/A,#N/A,FALSE,"CTrecon"}</definedName>
    <definedName name="asdas17aug_1_4_4_3" hidden="1">{#N/A,#N/A,FALSE,"TMCOMP96";#N/A,#N/A,FALSE,"MAT96";#N/A,#N/A,FALSE,"FANDA96";#N/A,#N/A,FALSE,"INTRAN96";#N/A,#N/A,FALSE,"NAA9697";#N/A,#N/A,FALSE,"ECWEBB";#N/A,#N/A,FALSE,"MFT96";#N/A,#N/A,FALSE,"CTrecon"}</definedName>
    <definedName name="asdas17aug_1_4_4_4" hidden="1">{#N/A,#N/A,FALSE,"TMCOMP96";#N/A,#N/A,FALSE,"MAT96";#N/A,#N/A,FALSE,"FANDA96";#N/A,#N/A,FALSE,"INTRAN96";#N/A,#N/A,FALSE,"NAA9697";#N/A,#N/A,FALSE,"ECWEBB";#N/A,#N/A,FALSE,"MFT96";#N/A,#N/A,FALSE,"CTrecon"}</definedName>
    <definedName name="asdas17aug_1_4_4_5" hidden="1">{#N/A,#N/A,FALSE,"TMCOMP96";#N/A,#N/A,FALSE,"MAT96";#N/A,#N/A,FALSE,"FANDA96";#N/A,#N/A,FALSE,"INTRAN96";#N/A,#N/A,FALSE,"NAA9697";#N/A,#N/A,FALSE,"ECWEBB";#N/A,#N/A,FALSE,"MFT96";#N/A,#N/A,FALSE,"CTrecon"}</definedName>
    <definedName name="asdas17aug_1_4_5" hidden="1">{#N/A,#N/A,FALSE,"TMCOMP96";#N/A,#N/A,FALSE,"MAT96";#N/A,#N/A,FALSE,"FANDA96";#N/A,#N/A,FALSE,"INTRAN96";#N/A,#N/A,FALSE,"NAA9697";#N/A,#N/A,FALSE,"ECWEBB";#N/A,#N/A,FALSE,"MFT96";#N/A,#N/A,FALSE,"CTrecon"}</definedName>
    <definedName name="asdas17aug_1_4_5_1" hidden="1">{#N/A,#N/A,FALSE,"TMCOMP96";#N/A,#N/A,FALSE,"MAT96";#N/A,#N/A,FALSE,"FANDA96";#N/A,#N/A,FALSE,"INTRAN96";#N/A,#N/A,FALSE,"NAA9697";#N/A,#N/A,FALSE,"ECWEBB";#N/A,#N/A,FALSE,"MFT96";#N/A,#N/A,FALSE,"CTrecon"}</definedName>
    <definedName name="asdas17aug_1_4_5_2" hidden="1">{#N/A,#N/A,FALSE,"TMCOMP96";#N/A,#N/A,FALSE,"MAT96";#N/A,#N/A,FALSE,"FANDA96";#N/A,#N/A,FALSE,"INTRAN96";#N/A,#N/A,FALSE,"NAA9697";#N/A,#N/A,FALSE,"ECWEBB";#N/A,#N/A,FALSE,"MFT96";#N/A,#N/A,FALSE,"CTrecon"}</definedName>
    <definedName name="asdas17aug_1_4_5_3" hidden="1">{#N/A,#N/A,FALSE,"TMCOMP96";#N/A,#N/A,FALSE,"MAT96";#N/A,#N/A,FALSE,"FANDA96";#N/A,#N/A,FALSE,"INTRAN96";#N/A,#N/A,FALSE,"NAA9697";#N/A,#N/A,FALSE,"ECWEBB";#N/A,#N/A,FALSE,"MFT96";#N/A,#N/A,FALSE,"CTrecon"}</definedName>
    <definedName name="asdas17aug_1_4_5_4" hidden="1">{#N/A,#N/A,FALSE,"TMCOMP96";#N/A,#N/A,FALSE,"MAT96";#N/A,#N/A,FALSE,"FANDA96";#N/A,#N/A,FALSE,"INTRAN96";#N/A,#N/A,FALSE,"NAA9697";#N/A,#N/A,FALSE,"ECWEBB";#N/A,#N/A,FALSE,"MFT96";#N/A,#N/A,FALSE,"CTrecon"}</definedName>
    <definedName name="asdas17aug_1_4_5_5" hidden="1">{#N/A,#N/A,FALSE,"TMCOMP96";#N/A,#N/A,FALSE,"MAT96";#N/A,#N/A,FALSE,"FANDA96";#N/A,#N/A,FALSE,"INTRAN96";#N/A,#N/A,FALSE,"NAA9697";#N/A,#N/A,FALSE,"ECWEBB";#N/A,#N/A,FALSE,"MFT96";#N/A,#N/A,FALSE,"CTrecon"}</definedName>
    <definedName name="asdas17aug_1_5" hidden="1">{#N/A,#N/A,FALSE,"TMCOMP96";#N/A,#N/A,FALSE,"MAT96";#N/A,#N/A,FALSE,"FANDA96";#N/A,#N/A,FALSE,"INTRAN96";#N/A,#N/A,FALSE,"NAA9697";#N/A,#N/A,FALSE,"ECWEBB";#N/A,#N/A,FALSE,"MFT96";#N/A,#N/A,FALSE,"CTrecon"}</definedName>
    <definedName name="asdas17aug_1_5_1" hidden="1">{#N/A,#N/A,FALSE,"TMCOMP96";#N/A,#N/A,FALSE,"MAT96";#N/A,#N/A,FALSE,"FANDA96";#N/A,#N/A,FALSE,"INTRAN96";#N/A,#N/A,FALSE,"NAA9697";#N/A,#N/A,FALSE,"ECWEBB";#N/A,#N/A,FALSE,"MFT96";#N/A,#N/A,FALSE,"CTrecon"}</definedName>
    <definedName name="asdas17aug_1_5_1_1" hidden="1">{#N/A,#N/A,FALSE,"TMCOMP96";#N/A,#N/A,FALSE,"MAT96";#N/A,#N/A,FALSE,"FANDA96";#N/A,#N/A,FALSE,"INTRAN96";#N/A,#N/A,FALSE,"NAA9697";#N/A,#N/A,FALSE,"ECWEBB";#N/A,#N/A,FALSE,"MFT96";#N/A,#N/A,FALSE,"CTrecon"}</definedName>
    <definedName name="asdas17aug_1_5_1_2" hidden="1">{#N/A,#N/A,FALSE,"TMCOMP96";#N/A,#N/A,FALSE,"MAT96";#N/A,#N/A,FALSE,"FANDA96";#N/A,#N/A,FALSE,"INTRAN96";#N/A,#N/A,FALSE,"NAA9697";#N/A,#N/A,FALSE,"ECWEBB";#N/A,#N/A,FALSE,"MFT96";#N/A,#N/A,FALSE,"CTrecon"}</definedName>
    <definedName name="asdas17aug_1_5_1_3" hidden="1">{#N/A,#N/A,FALSE,"TMCOMP96";#N/A,#N/A,FALSE,"MAT96";#N/A,#N/A,FALSE,"FANDA96";#N/A,#N/A,FALSE,"INTRAN96";#N/A,#N/A,FALSE,"NAA9697";#N/A,#N/A,FALSE,"ECWEBB";#N/A,#N/A,FALSE,"MFT96";#N/A,#N/A,FALSE,"CTrecon"}</definedName>
    <definedName name="asdas17aug_1_5_1_4" hidden="1">{#N/A,#N/A,FALSE,"TMCOMP96";#N/A,#N/A,FALSE,"MAT96";#N/A,#N/A,FALSE,"FANDA96";#N/A,#N/A,FALSE,"INTRAN96";#N/A,#N/A,FALSE,"NAA9697";#N/A,#N/A,FALSE,"ECWEBB";#N/A,#N/A,FALSE,"MFT96";#N/A,#N/A,FALSE,"CTrecon"}</definedName>
    <definedName name="asdas17aug_1_5_1_5" hidden="1">{#N/A,#N/A,FALSE,"TMCOMP96";#N/A,#N/A,FALSE,"MAT96";#N/A,#N/A,FALSE,"FANDA96";#N/A,#N/A,FALSE,"INTRAN96";#N/A,#N/A,FALSE,"NAA9697";#N/A,#N/A,FALSE,"ECWEBB";#N/A,#N/A,FALSE,"MFT96";#N/A,#N/A,FALSE,"CTrecon"}</definedName>
    <definedName name="asdas17aug_1_5_2" hidden="1">{#N/A,#N/A,FALSE,"TMCOMP96";#N/A,#N/A,FALSE,"MAT96";#N/A,#N/A,FALSE,"FANDA96";#N/A,#N/A,FALSE,"INTRAN96";#N/A,#N/A,FALSE,"NAA9697";#N/A,#N/A,FALSE,"ECWEBB";#N/A,#N/A,FALSE,"MFT96";#N/A,#N/A,FALSE,"CTrecon"}</definedName>
    <definedName name="asdas17aug_1_5_2_1" hidden="1">{#N/A,#N/A,FALSE,"TMCOMP96";#N/A,#N/A,FALSE,"MAT96";#N/A,#N/A,FALSE,"FANDA96";#N/A,#N/A,FALSE,"INTRAN96";#N/A,#N/A,FALSE,"NAA9697";#N/A,#N/A,FALSE,"ECWEBB";#N/A,#N/A,FALSE,"MFT96";#N/A,#N/A,FALSE,"CTrecon"}</definedName>
    <definedName name="asdas17aug_1_5_2_2" hidden="1">{#N/A,#N/A,FALSE,"TMCOMP96";#N/A,#N/A,FALSE,"MAT96";#N/A,#N/A,FALSE,"FANDA96";#N/A,#N/A,FALSE,"INTRAN96";#N/A,#N/A,FALSE,"NAA9697";#N/A,#N/A,FALSE,"ECWEBB";#N/A,#N/A,FALSE,"MFT96";#N/A,#N/A,FALSE,"CTrecon"}</definedName>
    <definedName name="asdas17aug_1_5_2_3" hidden="1">{#N/A,#N/A,FALSE,"TMCOMP96";#N/A,#N/A,FALSE,"MAT96";#N/A,#N/A,FALSE,"FANDA96";#N/A,#N/A,FALSE,"INTRAN96";#N/A,#N/A,FALSE,"NAA9697";#N/A,#N/A,FALSE,"ECWEBB";#N/A,#N/A,FALSE,"MFT96";#N/A,#N/A,FALSE,"CTrecon"}</definedName>
    <definedName name="asdas17aug_1_5_2_4" hidden="1">{#N/A,#N/A,FALSE,"TMCOMP96";#N/A,#N/A,FALSE,"MAT96";#N/A,#N/A,FALSE,"FANDA96";#N/A,#N/A,FALSE,"INTRAN96";#N/A,#N/A,FALSE,"NAA9697";#N/A,#N/A,FALSE,"ECWEBB";#N/A,#N/A,FALSE,"MFT96";#N/A,#N/A,FALSE,"CTrecon"}</definedName>
    <definedName name="asdas17aug_1_5_2_5" hidden="1">{#N/A,#N/A,FALSE,"TMCOMP96";#N/A,#N/A,FALSE,"MAT96";#N/A,#N/A,FALSE,"FANDA96";#N/A,#N/A,FALSE,"INTRAN96";#N/A,#N/A,FALSE,"NAA9697";#N/A,#N/A,FALSE,"ECWEBB";#N/A,#N/A,FALSE,"MFT96";#N/A,#N/A,FALSE,"CTrecon"}</definedName>
    <definedName name="asdas17aug_1_5_3" hidden="1">{#N/A,#N/A,FALSE,"TMCOMP96";#N/A,#N/A,FALSE,"MAT96";#N/A,#N/A,FALSE,"FANDA96";#N/A,#N/A,FALSE,"INTRAN96";#N/A,#N/A,FALSE,"NAA9697";#N/A,#N/A,FALSE,"ECWEBB";#N/A,#N/A,FALSE,"MFT96";#N/A,#N/A,FALSE,"CTrecon"}</definedName>
    <definedName name="asdas17aug_1_5_3_1" hidden="1">{#N/A,#N/A,FALSE,"TMCOMP96";#N/A,#N/A,FALSE,"MAT96";#N/A,#N/A,FALSE,"FANDA96";#N/A,#N/A,FALSE,"INTRAN96";#N/A,#N/A,FALSE,"NAA9697";#N/A,#N/A,FALSE,"ECWEBB";#N/A,#N/A,FALSE,"MFT96";#N/A,#N/A,FALSE,"CTrecon"}</definedName>
    <definedName name="asdas17aug_1_5_3_2" hidden="1">{#N/A,#N/A,FALSE,"TMCOMP96";#N/A,#N/A,FALSE,"MAT96";#N/A,#N/A,FALSE,"FANDA96";#N/A,#N/A,FALSE,"INTRAN96";#N/A,#N/A,FALSE,"NAA9697";#N/A,#N/A,FALSE,"ECWEBB";#N/A,#N/A,FALSE,"MFT96";#N/A,#N/A,FALSE,"CTrecon"}</definedName>
    <definedName name="asdas17aug_1_5_3_3" hidden="1">{#N/A,#N/A,FALSE,"TMCOMP96";#N/A,#N/A,FALSE,"MAT96";#N/A,#N/A,FALSE,"FANDA96";#N/A,#N/A,FALSE,"INTRAN96";#N/A,#N/A,FALSE,"NAA9697";#N/A,#N/A,FALSE,"ECWEBB";#N/A,#N/A,FALSE,"MFT96";#N/A,#N/A,FALSE,"CTrecon"}</definedName>
    <definedName name="asdas17aug_1_5_3_4" hidden="1">{#N/A,#N/A,FALSE,"TMCOMP96";#N/A,#N/A,FALSE,"MAT96";#N/A,#N/A,FALSE,"FANDA96";#N/A,#N/A,FALSE,"INTRAN96";#N/A,#N/A,FALSE,"NAA9697";#N/A,#N/A,FALSE,"ECWEBB";#N/A,#N/A,FALSE,"MFT96";#N/A,#N/A,FALSE,"CTrecon"}</definedName>
    <definedName name="asdas17aug_1_5_3_5" hidden="1">{#N/A,#N/A,FALSE,"TMCOMP96";#N/A,#N/A,FALSE,"MAT96";#N/A,#N/A,FALSE,"FANDA96";#N/A,#N/A,FALSE,"INTRAN96";#N/A,#N/A,FALSE,"NAA9697";#N/A,#N/A,FALSE,"ECWEBB";#N/A,#N/A,FALSE,"MFT96";#N/A,#N/A,FALSE,"CTrecon"}</definedName>
    <definedName name="asdas17aug_1_5_4" hidden="1">{#N/A,#N/A,FALSE,"TMCOMP96";#N/A,#N/A,FALSE,"MAT96";#N/A,#N/A,FALSE,"FANDA96";#N/A,#N/A,FALSE,"INTRAN96";#N/A,#N/A,FALSE,"NAA9697";#N/A,#N/A,FALSE,"ECWEBB";#N/A,#N/A,FALSE,"MFT96";#N/A,#N/A,FALSE,"CTrecon"}</definedName>
    <definedName name="asdas17aug_1_5_4_1" hidden="1">{#N/A,#N/A,FALSE,"TMCOMP96";#N/A,#N/A,FALSE,"MAT96";#N/A,#N/A,FALSE,"FANDA96";#N/A,#N/A,FALSE,"INTRAN96";#N/A,#N/A,FALSE,"NAA9697";#N/A,#N/A,FALSE,"ECWEBB";#N/A,#N/A,FALSE,"MFT96";#N/A,#N/A,FALSE,"CTrecon"}</definedName>
    <definedName name="asdas17aug_1_5_4_2" hidden="1">{#N/A,#N/A,FALSE,"TMCOMP96";#N/A,#N/A,FALSE,"MAT96";#N/A,#N/A,FALSE,"FANDA96";#N/A,#N/A,FALSE,"INTRAN96";#N/A,#N/A,FALSE,"NAA9697";#N/A,#N/A,FALSE,"ECWEBB";#N/A,#N/A,FALSE,"MFT96";#N/A,#N/A,FALSE,"CTrecon"}</definedName>
    <definedName name="asdas17aug_1_5_4_3" hidden="1">{#N/A,#N/A,FALSE,"TMCOMP96";#N/A,#N/A,FALSE,"MAT96";#N/A,#N/A,FALSE,"FANDA96";#N/A,#N/A,FALSE,"INTRAN96";#N/A,#N/A,FALSE,"NAA9697";#N/A,#N/A,FALSE,"ECWEBB";#N/A,#N/A,FALSE,"MFT96";#N/A,#N/A,FALSE,"CTrecon"}</definedName>
    <definedName name="asdas17aug_1_5_4_4" hidden="1">{#N/A,#N/A,FALSE,"TMCOMP96";#N/A,#N/A,FALSE,"MAT96";#N/A,#N/A,FALSE,"FANDA96";#N/A,#N/A,FALSE,"INTRAN96";#N/A,#N/A,FALSE,"NAA9697";#N/A,#N/A,FALSE,"ECWEBB";#N/A,#N/A,FALSE,"MFT96";#N/A,#N/A,FALSE,"CTrecon"}</definedName>
    <definedName name="asdas17aug_1_5_4_5" hidden="1">{#N/A,#N/A,FALSE,"TMCOMP96";#N/A,#N/A,FALSE,"MAT96";#N/A,#N/A,FALSE,"FANDA96";#N/A,#N/A,FALSE,"INTRAN96";#N/A,#N/A,FALSE,"NAA9697";#N/A,#N/A,FALSE,"ECWEBB";#N/A,#N/A,FALSE,"MFT96";#N/A,#N/A,FALSE,"CTrecon"}</definedName>
    <definedName name="asdas17aug_1_5_5" hidden="1">{#N/A,#N/A,FALSE,"TMCOMP96";#N/A,#N/A,FALSE,"MAT96";#N/A,#N/A,FALSE,"FANDA96";#N/A,#N/A,FALSE,"INTRAN96";#N/A,#N/A,FALSE,"NAA9697";#N/A,#N/A,FALSE,"ECWEBB";#N/A,#N/A,FALSE,"MFT96";#N/A,#N/A,FALSE,"CTrecon"}</definedName>
    <definedName name="asdas17aug_1_5_5_1" hidden="1">{#N/A,#N/A,FALSE,"TMCOMP96";#N/A,#N/A,FALSE,"MAT96";#N/A,#N/A,FALSE,"FANDA96";#N/A,#N/A,FALSE,"INTRAN96";#N/A,#N/A,FALSE,"NAA9697";#N/A,#N/A,FALSE,"ECWEBB";#N/A,#N/A,FALSE,"MFT96";#N/A,#N/A,FALSE,"CTrecon"}</definedName>
    <definedName name="asdas17aug_1_5_5_2" hidden="1">{#N/A,#N/A,FALSE,"TMCOMP96";#N/A,#N/A,FALSE,"MAT96";#N/A,#N/A,FALSE,"FANDA96";#N/A,#N/A,FALSE,"INTRAN96";#N/A,#N/A,FALSE,"NAA9697";#N/A,#N/A,FALSE,"ECWEBB";#N/A,#N/A,FALSE,"MFT96";#N/A,#N/A,FALSE,"CTrecon"}</definedName>
    <definedName name="asdas17aug_1_5_5_3" hidden="1">{#N/A,#N/A,FALSE,"TMCOMP96";#N/A,#N/A,FALSE,"MAT96";#N/A,#N/A,FALSE,"FANDA96";#N/A,#N/A,FALSE,"INTRAN96";#N/A,#N/A,FALSE,"NAA9697";#N/A,#N/A,FALSE,"ECWEBB";#N/A,#N/A,FALSE,"MFT96";#N/A,#N/A,FALSE,"CTrecon"}</definedName>
    <definedName name="asdas17aug_1_5_5_4" hidden="1">{#N/A,#N/A,FALSE,"TMCOMP96";#N/A,#N/A,FALSE,"MAT96";#N/A,#N/A,FALSE,"FANDA96";#N/A,#N/A,FALSE,"INTRAN96";#N/A,#N/A,FALSE,"NAA9697";#N/A,#N/A,FALSE,"ECWEBB";#N/A,#N/A,FALSE,"MFT96";#N/A,#N/A,FALSE,"CTrecon"}</definedName>
    <definedName name="asdas17aug_1_5_5_5" hidden="1">{#N/A,#N/A,FALSE,"TMCOMP96";#N/A,#N/A,FALSE,"MAT96";#N/A,#N/A,FALSE,"FANDA96";#N/A,#N/A,FALSE,"INTRAN96";#N/A,#N/A,FALSE,"NAA9697";#N/A,#N/A,FALSE,"ECWEBB";#N/A,#N/A,FALSE,"MFT96";#N/A,#N/A,FALSE,"CTrecon"}</definedName>
    <definedName name="asdas17aug_2" hidden="1">{#N/A,#N/A,FALSE,"TMCOMP96";#N/A,#N/A,FALSE,"MAT96";#N/A,#N/A,FALSE,"FANDA96";#N/A,#N/A,FALSE,"INTRAN96";#N/A,#N/A,FALSE,"NAA9697";#N/A,#N/A,FALSE,"ECWEBB";#N/A,#N/A,FALSE,"MFT96";#N/A,#N/A,FALSE,"CTrecon"}</definedName>
    <definedName name="asdas17aug_2_1" hidden="1">{#N/A,#N/A,FALSE,"TMCOMP96";#N/A,#N/A,FALSE,"MAT96";#N/A,#N/A,FALSE,"FANDA96";#N/A,#N/A,FALSE,"INTRAN96";#N/A,#N/A,FALSE,"NAA9697";#N/A,#N/A,FALSE,"ECWEBB";#N/A,#N/A,FALSE,"MFT96";#N/A,#N/A,FALSE,"CTrecon"}</definedName>
    <definedName name="asdas17aug_2_1_1" hidden="1">{#N/A,#N/A,FALSE,"TMCOMP96";#N/A,#N/A,FALSE,"MAT96";#N/A,#N/A,FALSE,"FANDA96";#N/A,#N/A,FALSE,"INTRAN96";#N/A,#N/A,FALSE,"NAA9697";#N/A,#N/A,FALSE,"ECWEBB";#N/A,#N/A,FALSE,"MFT96";#N/A,#N/A,FALSE,"CTrecon"}</definedName>
    <definedName name="asdas17aug_2_1_1_1" hidden="1">{#N/A,#N/A,FALSE,"TMCOMP96";#N/A,#N/A,FALSE,"MAT96";#N/A,#N/A,FALSE,"FANDA96";#N/A,#N/A,FALSE,"INTRAN96";#N/A,#N/A,FALSE,"NAA9697";#N/A,#N/A,FALSE,"ECWEBB";#N/A,#N/A,FALSE,"MFT96";#N/A,#N/A,FALSE,"CTrecon"}</definedName>
    <definedName name="asdas17aug_2_1_1_1_1" hidden="1">{#N/A,#N/A,FALSE,"TMCOMP96";#N/A,#N/A,FALSE,"MAT96";#N/A,#N/A,FALSE,"FANDA96";#N/A,#N/A,FALSE,"INTRAN96";#N/A,#N/A,FALSE,"NAA9697";#N/A,#N/A,FALSE,"ECWEBB";#N/A,#N/A,FALSE,"MFT96";#N/A,#N/A,FALSE,"CTrecon"}</definedName>
    <definedName name="asdas17aug_2_1_1_1_1_1" hidden="1">{#N/A,#N/A,FALSE,"TMCOMP96";#N/A,#N/A,FALSE,"MAT96";#N/A,#N/A,FALSE,"FANDA96";#N/A,#N/A,FALSE,"INTRAN96";#N/A,#N/A,FALSE,"NAA9697";#N/A,#N/A,FALSE,"ECWEBB";#N/A,#N/A,FALSE,"MFT96";#N/A,#N/A,FALSE,"CTrecon"}</definedName>
    <definedName name="asdas17aug_2_1_1_1_2" hidden="1">{#N/A,#N/A,FALSE,"TMCOMP96";#N/A,#N/A,FALSE,"MAT96";#N/A,#N/A,FALSE,"FANDA96";#N/A,#N/A,FALSE,"INTRAN96";#N/A,#N/A,FALSE,"NAA9697";#N/A,#N/A,FALSE,"ECWEBB";#N/A,#N/A,FALSE,"MFT96";#N/A,#N/A,FALSE,"CTrecon"}</definedName>
    <definedName name="asdas17aug_2_1_1_1_3" hidden="1">{#N/A,#N/A,FALSE,"TMCOMP96";#N/A,#N/A,FALSE,"MAT96";#N/A,#N/A,FALSE,"FANDA96";#N/A,#N/A,FALSE,"INTRAN96";#N/A,#N/A,FALSE,"NAA9697";#N/A,#N/A,FALSE,"ECWEBB";#N/A,#N/A,FALSE,"MFT96";#N/A,#N/A,FALSE,"CTrecon"}</definedName>
    <definedName name="asdas17aug_2_1_1_1_4" hidden="1">{#N/A,#N/A,FALSE,"TMCOMP96";#N/A,#N/A,FALSE,"MAT96";#N/A,#N/A,FALSE,"FANDA96";#N/A,#N/A,FALSE,"INTRAN96";#N/A,#N/A,FALSE,"NAA9697";#N/A,#N/A,FALSE,"ECWEBB";#N/A,#N/A,FALSE,"MFT96";#N/A,#N/A,FALSE,"CTrecon"}</definedName>
    <definedName name="asdas17aug_2_1_1_1_5" hidden="1">{#N/A,#N/A,FALSE,"TMCOMP96";#N/A,#N/A,FALSE,"MAT96";#N/A,#N/A,FALSE,"FANDA96";#N/A,#N/A,FALSE,"INTRAN96";#N/A,#N/A,FALSE,"NAA9697";#N/A,#N/A,FALSE,"ECWEBB";#N/A,#N/A,FALSE,"MFT96";#N/A,#N/A,FALSE,"CTrecon"}</definedName>
    <definedName name="asdas17aug_2_1_1_2" hidden="1">{#N/A,#N/A,FALSE,"TMCOMP96";#N/A,#N/A,FALSE,"MAT96";#N/A,#N/A,FALSE,"FANDA96";#N/A,#N/A,FALSE,"INTRAN96";#N/A,#N/A,FALSE,"NAA9697";#N/A,#N/A,FALSE,"ECWEBB";#N/A,#N/A,FALSE,"MFT96";#N/A,#N/A,FALSE,"CTrecon"}</definedName>
    <definedName name="asdas17aug_2_1_1_2_1" hidden="1">{#N/A,#N/A,FALSE,"TMCOMP96";#N/A,#N/A,FALSE,"MAT96";#N/A,#N/A,FALSE,"FANDA96";#N/A,#N/A,FALSE,"INTRAN96";#N/A,#N/A,FALSE,"NAA9697";#N/A,#N/A,FALSE,"ECWEBB";#N/A,#N/A,FALSE,"MFT96";#N/A,#N/A,FALSE,"CTrecon"}</definedName>
    <definedName name="asdas17aug_2_1_1_2_2" hidden="1">{#N/A,#N/A,FALSE,"TMCOMP96";#N/A,#N/A,FALSE,"MAT96";#N/A,#N/A,FALSE,"FANDA96";#N/A,#N/A,FALSE,"INTRAN96";#N/A,#N/A,FALSE,"NAA9697";#N/A,#N/A,FALSE,"ECWEBB";#N/A,#N/A,FALSE,"MFT96";#N/A,#N/A,FALSE,"CTrecon"}</definedName>
    <definedName name="asdas17aug_2_1_1_2_3" hidden="1">{#N/A,#N/A,FALSE,"TMCOMP96";#N/A,#N/A,FALSE,"MAT96";#N/A,#N/A,FALSE,"FANDA96";#N/A,#N/A,FALSE,"INTRAN96";#N/A,#N/A,FALSE,"NAA9697";#N/A,#N/A,FALSE,"ECWEBB";#N/A,#N/A,FALSE,"MFT96";#N/A,#N/A,FALSE,"CTrecon"}</definedName>
    <definedName name="asdas17aug_2_1_1_2_4" hidden="1">{#N/A,#N/A,FALSE,"TMCOMP96";#N/A,#N/A,FALSE,"MAT96";#N/A,#N/A,FALSE,"FANDA96";#N/A,#N/A,FALSE,"INTRAN96";#N/A,#N/A,FALSE,"NAA9697";#N/A,#N/A,FALSE,"ECWEBB";#N/A,#N/A,FALSE,"MFT96";#N/A,#N/A,FALSE,"CTrecon"}</definedName>
    <definedName name="asdas17aug_2_1_1_2_5" hidden="1">{#N/A,#N/A,FALSE,"TMCOMP96";#N/A,#N/A,FALSE,"MAT96";#N/A,#N/A,FALSE,"FANDA96";#N/A,#N/A,FALSE,"INTRAN96";#N/A,#N/A,FALSE,"NAA9697";#N/A,#N/A,FALSE,"ECWEBB";#N/A,#N/A,FALSE,"MFT96";#N/A,#N/A,FALSE,"CTrecon"}</definedName>
    <definedName name="asdas17aug_2_1_1_3" hidden="1">{#N/A,#N/A,FALSE,"TMCOMP96";#N/A,#N/A,FALSE,"MAT96";#N/A,#N/A,FALSE,"FANDA96";#N/A,#N/A,FALSE,"INTRAN96";#N/A,#N/A,FALSE,"NAA9697";#N/A,#N/A,FALSE,"ECWEBB";#N/A,#N/A,FALSE,"MFT96";#N/A,#N/A,FALSE,"CTrecon"}</definedName>
    <definedName name="asdas17aug_2_1_1_4" hidden="1">{#N/A,#N/A,FALSE,"TMCOMP96";#N/A,#N/A,FALSE,"MAT96";#N/A,#N/A,FALSE,"FANDA96";#N/A,#N/A,FALSE,"INTRAN96";#N/A,#N/A,FALSE,"NAA9697";#N/A,#N/A,FALSE,"ECWEBB";#N/A,#N/A,FALSE,"MFT96";#N/A,#N/A,FALSE,"CTrecon"}</definedName>
    <definedName name="asdas17aug_2_1_1_5" hidden="1">{#N/A,#N/A,FALSE,"TMCOMP96";#N/A,#N/A,FALSE,"MAT96";#N/A,#N/A,FALSE,"FANDA96";#N/A,#N/A,FALSE,"INTRAN96";#N/A,#N/A,FALSE,"NAA9697";#N/A,#N/A,FALSE,"ECWEBB";#N/A,#N/A,FALSE,"MFT96";#N/A,#N/A,FALSE,"CTrecon"}</definedName>
    <definedName name="asdas17aug_2_1_2" hidden="1">{#N/A,#N/A,FALSE,"TMCOMP96";#N/A,#N/A,FALSE,"MAT96";#N/A,#N/A,FALSE,"FANDA96";#N/A,#N/A,FALSE,"INTRAN96";#N/A,#N/A,FALSE,"NAA9697";#N/A,#N/A,FALSE,"ECWEBB";#N/A,#N/A,FALSE,"MFT96";#N/A,#N/A,FALSE,"CTrecon"}</definedName>
    <definedName name="asdas17aug_2_1_2_1" hidden="1">{#N/A,#N/A,FALSE,"TMCOMP96";#N/A,#N/A,FALSE,"MAT96";#N/A,#N/A,FALSE,"FANDA96";#N/A,#N/A,FALSE,"INTRAN96";#N/A,#N/A,FALSE,"NAA9697";#N/A,#N/A,FALSE,"ECWEBB";#N/A,#N/A,FALSE,"MFT96";#N/A,#N/A,FALSE,"CTrecon"}</definedName>
    <definedName name="asdas17aug_2_1_2_1_1" hidden="1">{#N/A,#N/A,FALSE,"TMCOMP96";#N/A,#N/A,FALSE,"MAT96";#N/A,#N/A,FALSE,"FANDA96";#N/A,#N/A,FALSE,"INTRAN96";#N/A,#N/A,FALSE,"NAA9697";#N/A,#N/A,FALSE,"ECWEBB";#N/A,#N/A,FALSE,"MFT96";#N/A,#N/A,FALSE,"CTrecon"}</definedName>
    <definedName name="asdas17aug_2_1_2_2" hidden="1">{#N/A,#N/A,FALSE,"TMCOMP96";#N/A,#N/A,FALSE,"MAT96";#N/A,#N/A,FALSE,"FANDA96";#N/A,#N/A,FALSE,"INTRAN96";#N/A,#N/A,FALSE,"NAA9697";#N/A,#N/A,FALSE,"ECWEBB";#N/A,#N/A,FALSE,"MFT96";#N/A,#N/A,FALSE,"CTrecon"}</definedName>
    <definedName name="asdas17aug_2_1_2_3" hidden="1">{#N/A,#N/A,FALSE,"TMCOMP96";#N/A,#N/A,FALSE,"MAT96";#N/A,#N/A,FALSE,"FANDA96";#N/A,#N/A,FALSE,"INTRAN96";#N/A,#N/A,FALSE,"NAA9697";#N/A,#N/A,FALSE,"ECWEBB";#N/A,#N/A,FALSE,"MFT96";#N/A,#N/A,FALSE,"CTrecon"}</definedName>
    <definedName name="asdas17aug_2_1_2_4" hidden="1">{#N/A,#N/A,FALSE,"TMCOMP96";#N/A,#N/A,FALSE,"MAT96";#N/A,#N/A,FALSE,"FANDA96";#N/A,#N/A,FALSE,"INTRAN96";#N/A,#N/A,FALSE,"NAA9697";#N/A,#N/A,FALSE,"ECWEBB";#N/A,#N/A,FALSE,"MFT96";#N/A,#N/A,FALSE,"CTrecon"}</definedName>
    <definedName name="asdas17aug_2_1_2_5" hidden="1">{#N/A,#N/A,FALSE,"TMCOMP96";#N/A,#N/A,FALSE,"MAT96";#N/A,#N/A,FALSE,"FANDA96";#N/A,#N/A,FALSE,"INTRAN96";#N/A,#N/A,FALSE,"NAA9697";#N/A,#N/A,FALSE,"ECWEBB";#N/A,#N/A,FALSE,"MFT96";#N/A,#N/A,FALSE,"CTrecon"}</definedName>
    <definedName name="asdas17aug_2_1_3" hidden="1">{#N/A,#N/A,FALSE,"TMCOMP96";#N/A,#N/A,FALSE,"MAT96";#N/A,#N/A,FALSE,"FANDA96";#N/A,#N/A,FALSE,"INTRAN96";#N/A,#N/A,FALSE,"NAA9697";#N/A,#N/A,FALSE,"ECWEBB";#N/A,#N/A,FALSE,"MFT96";#N/A,#N/A,FALSE,"CTrecon"}</definedName>
    <definedName name="asdas17aug_2_1_3_1" hidden="1">{#N/A,#N/A,FALSE,"TMCOMP96";#N/A,#N/A,FALSE,"MAT96";#N/A,#N/A,FALSE,"FANDA96";#N/A,#N/A,FALSE,"INTRAN96";#N/A,#N/A,FALSE,"NAA9697";#N/A,#N/A,FALSE,"ECWEBB";#N/A,#N/A,FALSE,"MFT96";#N/A,#N/A,FALSE,"CTrecon"}</definedName>
    <definedName name="asdas17aug_2_1_3_1_1" hidden="1">{#N/A,#N/A,FALSE,"TMCOMP96";#N/A,#N/A,FALSE,"MAT96";#N/A,#N/A,FALSE,"FANDA96";#N/A,#N/A,FALSE,"INTRAN96";#N/A,#N/A,FALSE,"NAA9697";#N/A,#N/A,FALSE,"ECWEBB";#N/A,#N/A,FALSE,"MFT96";#N/A,#N/A,FALSE,"CTrecon"}</definedName>
    <definedName name="asdas17aug_2_1_3_2" hidden="1">{#N/A,#N/A,FALSE,"TMCOMP96";#N/A,#N/A,FALSE,"MAT96";#N/A,#N/A,FALSE,"FANDA96";#N/A,#N/A,FALSE,"INTRAN96";#N/A,#N/A,FALSE,"NAA9697";#N/A,#N/A,FALSE,"ECWEBB";#N/A,#N/A,FALSE,"MFT96";#N/A,#N/A,FALSE,"CTrecon"}</definedName>
    <definedName name="asdas17aug_2_1_3_3" hidden="1">{#N/A,#N/A,FALSE,"TMCOMP96";#N/A,#N/A,FALSE,"MAT96";#N/A,#N/A,FALSE,"FANDA96";#N/A,#N/A,FALSE,"INTRAN96";#N/A,#N/A,FALSE,"NAA9697";#N/A,#N/A,FALSE,"ECWEBB";#N/A,#N/A,FALSE,"MFT96";#N/A,#N/A,FALSE,"CTrecon"}</definedName>
    <definedName name="asdas17aug_2_1_3_4" hidden="1">{#N/A,#N/A,FALSE,"TMCOMP96";#N/A,#N/A,FALSE,"MAT96";#N/A,#N/A,FALSE,"FANDA96";#N/A,#N/A,FALSE,"INTRAN96";#N/A,#N/A,FALSE,"NAA9697";#N/A,#N/A,FALSE,"ECWEBB";#N/A,#N/A,FALSE,"MFT96";#N/A,#N/A,FALSE,"CTrecon"}</definedName>
    <definedName name="asdas17aug_2_1_3_5" hidden="1">{#N/A,#N/A,FALSE,"TMCOMP96";#N/A,#N/A,FALSE,"MAT96";#N/A,#N/A,FALSE,"FANDA96";#N/A,#N/A,FALSE,"INTRAN96";#N/A,#N/A,FALSE,"NAA9697";#N/A,#N/A,FALSE,"ECWEBB";#N/A,#N/A,FALSE,"MFT96";#N/A,#N/A,FALSE,"CTrecon"}</definedName>
    <definedName name="asdas17aug_2_1_4" hidden="1">{#N/A,#N/A,FALSE,"TMCOMP96";#N/A,#N/A,FALSE,"MAT96";#N/A,#N/A,FALSE,"FANDA96";#N/A,#N/A,FALSE,"INTRAN96";#N/A,#N/A,FALSE,"NAA9697";#N/A,#N/A,FALSE,"ECWEBB";#N/A,#N/A,FALSE,"MFT96";#N/A,#N/A,FALSE,"CTrecon"}</definedName>
    <definedName name="asdas17aug_2_1_4_1" hidden="1">{#N/A,#N/A,FALSE,"TMCOMP96";#N/A,#N/A,FALSE,"MAT96";#N/A,#N/A,FALSE,"FANDA96";#N/A,#N/A,FALSE,"INTRAN96";#N/A,#N/A,FALSE,"NAA9697";#N/A,#N/A,FALSE,"ECWEBB";#N/A,#N/A,FALSE,"MFT96";#N/A,#N/A,FALSE,"CTrecon"}</definedName>
    <definedName name="asdas17aug_2_1_4_2" hidden="1">{#N/A,#N/A,FALSE,"TMCOMP96";#N/A,#N/A,FALSE,"MAT96";#N/A,#N/A,FALSE,"FANDA96";#N/A,#N/A,FALSE,"INTRAN96";#N/A,#N/A,FALSE,"NAA9697";#N/A,#N/A,FALSE,"ECWEBB";#N/A,#N/A,FALSE,"MFT96";#N/A,#N/A,FALSE,"CTrecon"}</definedName>
    <definedName name="asdas17aug_2_1_4_3" hidden="1">{#N/A,#N/A,FALSE,"TMCOMP96";#N/A,#N/A,FALSE,"MAT96";#N/A,#N/A,FALSE,"FANDA96";#N/A,#N/A,FALSE,"INTRAN96";#N/A,#N/A,FALSE,"NAA9697";#N/A,#N/A,FALSE,"ECWEBB";#N/A,#N/A,FALSE,"MFT96";#N/A,#N/A,FALSE,"CTrecon"}</definedName>
    <definedName name="asdas17aug_2_1_4_4" hidden="1">{#N/A,#N/A,FALSE,"TMCOMP96";#N/A,#N/A,FALSE,"MAT96";#N/A,#N/A,FALSE,"FANDA96";#N/A,#N/A,FALSE,"INTRAN96";#N/A,#N/A,FALSE,"NAA9697";#N/A,#N/A,FALSE,"ECWEBB";#N/A,#N/A,FALSE,"MFT96";#N/A,#N/A,FALSE,"CTrecon"}</definedName>
    <definedName name="asdas17aug_2_1_4_5" hidden="1">{#N/A,#N/A,FALSE,"TMCOMP96";#N/A,#N/A,FALSE,"MAT96";#N/A,#N/A,FALSE,"FANDA96";#N/A,#N/A,FALSE,"INTRAN96";#N/A,#N/A,FALSE,"NAA9697";#N/A,#N/A,FALSE,"ECWEBB";#N/A,#N/A,FALSE,"MFT96";#N/A,#N/A,FALSE,"CTrecon"}</definedName>
    <definedName name="asdas17aug_2_1_5" hidden="1">{#N/A,#N/A,FALSE,"TMCOMP96";#N/A,#N/A,FALSE,"MAT96";#N/A,#N/A,FALSE,"FANDA96";#N/A,#N/A,FALSE,"INTRAN96";#N/A,#N/A,FALSE,"NAA9697";#N/A,#N/A,FALSE,"ECWEBB";#N/A,#N/A,FALSE,"MFT96";#N/A,#N/A,FALSE,"CTrecon"}</definedName>
    <definedName name="asdas17aug_2_1_5_1" hidden="1">{#N/A,#N/A,FALSE,"TMCOMP96";#N/A,#N/A,FALSE,"MAT96";#N/A,#N/A,FALSE,"FANDA96";#N/A,#N/A,FALSE,"INTRAN96";#N/A,#N/A,FALSE,"NAA9697";#N/A,#N/A,FALSE,"ECWEBB";#N/A,#N/A,FALSE,"MFT96";#N/A,#N/A,FALSE,"CTrecon"}</definedName>
    <definedName name="asdas17aug_2_1_5_2" hidden="1">{#N/A,#N/A,FALSE,"TMCOMP96";#N/A,#N/A,FALSE,"MAT96";#N/A,#N/A,FALSE,"FANDA96";#N/A,#N/A,FALSE,"INTRAN96";#N/A,#N/A,FALSE,"NAA9697";#N/A,#N/A,FALSE,"ECWEBB";#N/A,#N/A,FALSE,"MFT96";#N/A,#N/A,FALSE,"CTrecon"}</definedName>
    <definedName name="asdas17aug_2_1_5_3" hidden="1">{#N/A,#N/A,FALSE,"TMCOMP96";#N/A,#N/A,FALSE,"MAT96";#N/A,#N/A,FALSE,"FANDA96";#N/A,#N/A,FALSE,"INTRAN96";#N/A,#N/A,FALSE,"NAA9697";#N/A,#N/A,FALSE,"ECWEBB";#N/A,#N/A,FALSE,"MFT96";#N/A,#N/A,FALSE,"CTrecon"}</definedName>
    <definedName name="asdas17aug_2_1_5_4" hidden="1">{#N/A,#N/A,FALSE,"TMCOMP96";#N/A,#N/A,FALSE,"MAT96";#N/A,#N/A,FALSE,"FANDA96";#N/A,#N/A,FALSE,"INTRAN96";#N/A,#N/A,FALSE,"NAA9697";#N/A,#N/A,FALSE,"ECWEBB";#N/A,#N/A,FALSE,"MFT96";#N/A,#N/A,FALSE,"CTrecon"}</definedName>
    <definedName name="asdas17aug_2_1_5_5" hidden="1">{#N/A,#N/A,FALSE,"TMCOMP96";#N/A,#N/A,FALSE,"MAT96";#N/A,#N/A,FALSE,"FANDA96";#N/A,#N/A,FALSE,"INTRAN96";#N/A,#N/A,FALSE,"NAA9697";#N/A,#N/A,FALSE,"ECWEBB";#N/A,#N/A,FALSE,"MFT96";#N/A,#N/A,FALSE,"CTrecon"}</definedName>
    <definedName name="asdas17aug_2_2" hidden="1">{#N/A,#N/A,FALSE,"TMCOMP96";#N/A,#N/A,FALSE,"MAT96";#N/A,#N/A,FALSE,"FANDA96";#N/A,#N/A,FALSE,"INTRAN96";#N/A,#N/A,FALSE,"NAA9697";#N/A,#N/A,FALSE,"ECWEBB";#N/A,#N/A,FALSE,"MFT96";#N/A,#N/A,FALSE,"CTrecon"}</definedName>
    <definedName name="asdas17aug_2_2_1" hidden="1">{#N/A,#N/A,FALSE,"TMCOMP96";#N/A,#N/A,FALSE,"MAT96";#N/A,#N/A,FALSE,"FANDA96";#N/A,#N/A,FALSE,"INTRAN96";#N/A,#N/A,FALSE,"NAA9697";#N/A,#N/A,FALSE,"ECWEBB";#N/A,#N/A,FALSE,"MFT96";#N/A,#N/A,FALSE,"CTrecon"}</definedName>
    <definedName name="asdas17aug_2_2_1_1" hidden="1">{#N/A,#N/A,FALSE,"TMCOMP96";#N/A,#N/A,FALSE,"MAT96";#N/A,#N/A,FALSE,"FANDA96";#N/A,#N/A,FALSE,"INTRAN96";#N/A,#N/A,FALSE,"NAA9697";#N/A,#N/A,FALSE,"ECWEBB";#N/A,#N/A,FALSE,"MFT96";#N/A,#N/A,FALSE,"CTrecon"}</definedName>
    <definedName name="asdas17aug_2_2_2" hidden="1">{#N/A,#N/A,FALSE,"TMCOMP96";#N/A,#N/A,FALSE,"MAT96";#N/A,#N/A,FALSE,"FANDA96";#N/A,#N/A,FALSE,"INTRAN96";#N/A,#N/A,FALSE,"NAA9697";#N/A,#N/A,FALSE,"ECWEBB";#N/A,#N/A,FALSE,"MFT96";#N/A,#N/A,FALSE,"CTrecon"}</definedName>
    <definedName name="asdas17aug_2_2_3" hidden="1">{#N/A,#N/A,FALSE,"TMCOMP96";#N/A,#N/A,FALSE,"MAT96";#N/A,#N/A,FALSE,"FANDA96";#N/A,#N/A,FALSE,"INTRAN96";#N/A,#N/A,FALSE,"NAA9697";#N/A,#N/A,FALSE,"ECWEBB";#N/A,#N/A,FALSE,"MFT96";#N/A,#N/A,FALSE,"CTrecon"}</definedName>
    <definedName name="asdas17aug_2_2_4" hidden="1">{#N/A,#N/A,FALSE,"TMCOMP96";#N/A,#N/A,FALSE,"MAT96";#N/A,#N/A,FALSE,"FANDA96";#N/A,#N/A,FALSE,"INTRAN96";#N/A,#N/A,FALSE,"NAA9697";#N/A,#N/A,FALSE,"ECWEBB";#N/A,#N/A,FALSE,"MFT96";#N/A,#N/A,FALSE,"CTrecon"}</definedName>
    <definedName name="asdas17aug_2_2_5" hidden="1">{#N/A,#N/A,FALSE,"TMCOMP96";#N/A,#N/A,FALSE,"MAT96";#N/A,#N/A,FALSE,"FANDA96";#N/A,#N/A,FALSE,"INTRAN96";#N/A,#N/A,FALSE,"NAA9697";#N/A,#N/A,FALSE,"ECWEBB";#N/A,#N/A,FALSE,"MFT96";#N/A,#N/A,FALSE,"CTrecon"}</definedName>
    <definedName name="asdas17aug_2_3" hidden="1">{#N/A,#N/A,FALSE,"TMCOMP96";#N/A,#N/A,FALSE,"MAT96";#N/A,#N/A,FALSE,"FANDA96";#N/A,#N/A,FALSE,"INTRAN96";#N/A,#N/A,FALSE,"NAA9697";#N/A,#N/A,FALSE,"ECWEBB";#N/A,#N/A,FALSE,"MFT96";#N/A,#N/A,FALSE,"CTrecon"}</definedName>
    <definedName name="asdas17aug_2_3_1" hidden="1">{#N/A,#N/A,FALSE,"TMCOMP96";#N/A,#N/A,FALSE,"MAT96";#N/A,#N/A,FALSE,"FANDA96";#N/A,#N/A,FALSE,"INTRAN96";#N/A,#N/A,FALSE,"NAA9697";#N/A,#N/A,FALSE,"ECWEBB";#N/A,#N/A,FALSE,"MFT96";#N/A,#N/A,FALSE,"CTrecon"}</definedName>
    <definedName name="asdas17aug_2_3_1_1" hidden="1">{#N/A,#N/A,FALSE,"TMCOMP96";#N/A,#N/A,FALSE,"MAT96";#N/A,#N/A,FALSE,"FANDA96";#N/A,#N/A,FALSE,"INTRAN96";#N/A,#N/A,FALSE,"NAA9697";#N/A,#N/A,FALSE,"ECWEBB";#N/A,#N/A,FALSE,"MFT96";#N/A,#N/A,FALSE,"CTrecon"}</definedName>
    <definedName name="asdas17aug_2_3_2" hidden="1">{#N/A,#N/A,FALSE,"TMCOMP96";#N/A,#N/A,FALSE,"MAT96";#N/A,#N/A,FALSE,"FANDA96";#N/A,#N/A,FALSE,"INTRAN96";#N/A,#N/A,FALSE,"NAA9697";#N/A,#N/A,FALSE,"ECWEBB";#N/A,#N/A,FALSE,"MFT96";#N/A,#N/A,FALSE,"CTrecon"}</definedName>
    <definedName name="asdas17aug_2_3_3" hidden="1">{#N/A,#N/A,FALSE,"TMCOMP96";#N/A,#N/A,FALSE,"MAT96";#N/A,#N/A,FALSE,"FANDA96";#N/A,#N/A,FALSE,"INTRAN96";#N/A,#N/A,FALSE,"NAA9697";#N/A,#N/A,FALSE,"ECWEBB";#N/A,#N/A,FALSE,"MFT96";#N/A,#N/A,FALSE,"CTrecon"}</definedName>
    <definedName name="asdas17aug_2_3_4" hidden="1">{#N/A,#N/A,FALSE,"TMCOMP96";#N/A,#N/A,FALSE,"MAT96";#N/A,#N/A,FALSE,"FANDA96";#N/A,#N/A,FALSE,"INTRAN96";#N/A,#N/A,FALSE,"NAA9697";#N/A,#N/A,FALSE,"ECWEBB";#N/A,#N/A,FALSE,"MFT96";#N/A,#N/A,FALSE,"CTrecon"}</definedName>
    <definedName name="asdas17aug_2_3_5" hidden="1">{#N/A,#N/A,FALSE,"TMCOMP96";#N/A,#N/A,FALSE,"MAT96";#N/A,#N/A,FALSE,"FANDA96";#N/A,#N/A,FALSE,"INTRAN96";#N/A,#N/A,FALSE,"NAA9697";#N/A,#N/A,FALSE,"ECWEBB";#N/A,#N/A,FALSE,"MFT96";#N/A,#N/A,FALSE,"CTrecon"}</definedName>
    <definedName name="asdas17aug_2_4" hidden="1">{#N/A,#N/A,FALSE,"TMCOMP96";#N/A,#N/A,FALSE,"MAT96";#N/A,#N/A,FALSE,"FANDA96";#N/A,#N/A,FALSE,"INTRAN96";#N/A,#N/A,FALSE,"NAA9697";#N/A,#N/A,FALSE,"ECWEBB";#N/A,#N/A,FALSE,"MFT96";#N/A,#N/A,FALSE,"CTrecon"}</definedName>
    <definedName name="asdas17aug_2_4_1" hidden="1">{#N/A,#N/A,FALSE,"TMCOMP96";#N/A,#N/A,FALSE,"MAT96";#N/A,#N/A,FALSE,"FANDA96";#N/A,#N/A,FALSE,"INTRAN96";#N/A,#N/A,FALSE,"NAA9697";#N/A,#N/A,FALSE,"ECWEBB";#N/A,#N/A,FALSE,"MFT96";#N/A,#N/A,FALSE,"CTrecon"}</definedName>
    <definedName name="asdas17aug_2_4_1_1" hidden="1">{#N/A,#N/A,FALSE,"TMCOMP96";#N/A,#N/A,FALSE,"MAT96";#N/A,#N/A,FALSE,"FANDA96";#N/A,#N/A,FALSE,"INTRAN96";#N/A,#N/A,FALSE,"NAA9697";#N/A,#N/A,FALSE,"ECWEBB";#N/A,#N/A,FALSE,"MFT96";#N/A,#N/A,FALSE,"CTrecon"}</definedName>
    <definedName name="asdas17aug_2_4_2" hidden="1">{#N/A,#N/A,FALSE,"TMCOMP96";#N/A,#N/A,FALSE,"MAT96";#N/A,#N/A,FALSE,"FANDA96";#N/A,#N/A,FALSE,"INTRAN96";#N/A,#N/A,FALSE,"NAA9697";#N/A,#N/A,FALSE,"ECWEBB";#N/A,#N/A,FALSE,"MFT96";#N/A,#N/A,FALSE,"CTrecon"}</definedName>
    <definedName name="asdas17aug_2_4_3" hidden="1">{#N/A,#N/A,FALSE,"TMCOMP96";#N/A,#N/A,FALSE,"MAT96";#N/A,#N/A,FALSE,"FANDA96";#N/A,#N/A,FALSE,"INTRAN96";#N/A,#N/A,FALSE,"NAA9697";#N/A,#N/A,FALSE,"ECWEBB";#N/A,#N/A,FALSE,"MFT96";#N/A,#N/A,FALSE,"CTrecon"}</definedName>
    <definedName name="asdas17aug_2_4_4" hidden="1">{#N/A,#N/A,FALSE,"TMCOMP96";#N/A,#N/A,FALSE,"MAT96";#N/A,#N/A,FALSE,"FANDA96";#N/A,#N/A,FALSE,"INTRAN96";#N/A,#N/A,FALSE,"NAA9697";#N/A,#N/A,FALSE,"ECWEBB";#N/A,#N/A,FALSE,"MFT96";#N/A,#N/A,FALSE,"CTrecon"}</definedName>
    <definedName name="asdas17aug_2_4_5" hidden="1">{#N/A,#N/A,FALSE,"TMCOMP96";#N/A,#N/A,FALSE,"MAT96";#N/A,#N/A,FALSE,"FANDA96";#N/A,#N/A,FALSE,"INTRAN96";#N/A,#N/A,FALSE,"NAA9697";#N/A,#N/A,FALSE,"ECWEBB";#N/A,#N/A,FALSE,"MFT96";#N/A,#N/A,FALSE,"CTrecon"}</definedName>
    <definedName name="asdas17aug_2_5" hidden="1">{#N/A,#N/A,FALSE,"TMCOMP96";#N/A,#N/A,FALSE,"MAT96";#N/A,#N/A,FALSE,"FANDA96";#N/A,#N/A,FALSE,"INTRAN96";#N/A,#N/A,FALSE,"NAA9697";#N/A,#N/A,FALSE,"ECWEBB";#N/A,#N/A,FALSE,"MFT96";#N/A,#N/A,FALSE,"CTrecon"}</definedName>
    <definedName name="asdas17aug_2_5_1" hidden="1">{#N/A,#N/A,FALSE,"TMCOMP96";#N/A,#N/A,FALSE,"MAT96";#N/A,#N/A,FALSE,"FANDA96";#N/A,#N/A,FALSE,"INTRAN96";#N/A,#N/A,FALSE,"NAA9697";#N/A,#N/A,FALSE,"ECWEBB";#N/A,#N/A,FALSE,"MFT96";#N/A,#N/A,FALSE,"CTrecon"}</definedName>
    <definedName name="asdas17aug_2_5_2" hidden="1">{#N/A,#N/A,FALSE,"TMCOMP96";#N/A,#N/A,FALSE,"MAT96";#N/A,#N/A,FALSE,"FANDA96";#N/A,#N/A,FALSE,"INTRAN96";#N/A,#N/A,FALSE,"NAA9697";#N/A,#N/A,FALSE,"ECWEBB";#N/A,#N/A,FALSE,"MFT96";#N/A,#N/A,FALSE,"CTrecon"}</definedName>
    <definedName name="asdas17aug_2_5_3" hidden="1">{#N/A,#N/A,FALSE,"TMCOMP96";#N/A,#N/A,FALSE,"MAT96";#N/A,#N/A,FALSE,"FANDA96";#N/A,#N/A,FALSE,"INTRAN96";#N/A,#N/A,FALSE,"NAA9697";#N/A,#N/A,FALSE,"ECWEBB";#N/A,#N/A,FALSE,"MFT96";#N/A,#N/A,FALSE,"CTrecon"}</definedName>
    <definedName name="asdas17aug_2_5_4" hidden="1">{#N/A,#N/A,FALSE,"TMCOMP96";#N/A,#N/A,FALSE,"MAT96";#N/A,#N/A,FALSE,"FANDA96";#N/A,#N/A,FALSE,"INTRAN96";#N/A,#N/A,FALSE,"NAA9697";#N/A,#N/A,FALSE,"ECWEBB";#N/A,#N/A,FALSE,"MFT96";#N/A,#N/A,FALSE,"CTrecon"}</definedName>
    <definedName name="asdas17aug_2_5_5" hidden="1">{#N/A,#N/A,FALSE,"TMCOMP96";#N/A,#N/A,FALSE,"MAT96";#N/A,#N/A,FALSE,"FANDA96";#N/A,#N/A,FALSE,"INTRAN96";#N/A,#N/A,FALSE,"NAA9697";#N/A,#N/A,FALSE,"ECWEBB";#N/A,#N/A,FALSE,"MFT96";#N/A,#N/A,FALSE,"CTrecon"}</definedName>
    <definedName name="asdas17aug_3" hidden="1">{#N/A,#N/A,FALSE,"TMCOMP96";#N/A,#N/A,FALSE,"MAT96";#N/A,#N/A,FALSE,"FANDA96";#N/A,#N/A,FALSE,"INTRAN96";#N/A,#N/A,FALSE,"NAA9697";#N/A,#N/A,FALSE,"ECWEBB";#N/A,#N/A,FALSE,"MFT96";#N/A,#N/A,FALSE,"CTrecon"}</definedName>
    <definedName name="asdas17aug_3_1" hidden="1">{#N/A,#N/A,FALSE,"TMCOMP96";#N/A,#N/A,FALSE,"MAT96";#N/A,#N/A,FALSE,"FANDA96";#N/A,#N/A,FALSE,"INTRAN96";#N/A,#N/A,FALSE,"NAA9697";#N/A,#N/A,FALSE,"ECWEBB";#N/A,#N/A,FALSE,"MFT96";#N/A,#N/A,FALSE,"CTrecon"}</definedName>
    <definedName name="asdas17aug_3_1_1" hidden="1">{#N/A,#N/A,FALSE,"TMCOMP96";#N/A,#N/A,FALSE,"MAT96";#N/A,#N/A,FALSE,"FANDA96";#N/A,#N/A,FALSE,"INTRAN96";#N/A,#N/A,FALSE,"NAA9697";#N/A,#N/A,FALSE,"ECWEBB";#N/A,#N/A,FALSE,"MFT96";#N/A,#N/A,FALSE,"CTrecon"}</definedName>
    <definedName name="asdas17aug_3_1_1_1" hidden="1">{#N/A,#N/A,FALSE,"TMCOMP96";#N/A,#N/A,FALSE,"MAT96";#N/A,#N/A,FALSE,"FANDA96";#N/A,#N/A,FALSE,"INTRAN96";#N/A,#N/A,FALSE,"NAA9697";#N/A,#N/A,FALSE,"ECWEBB";#N/A,#N/A,FALSE,"MFT96";#N/A,#N/A,FALSE,"CTrecon"}</definedName>
    <definedName name="asdas17aug_3_1_1_1_1" hidden="1">{#N/A,#N/A,FALSE,"TMCOMP96";#N/A,#N/A,FALSE,"MAT96";#N/A,#N/A,FALSE,"FANDA96";#N/A,#N/A,FALSE,"INTRAN96";#N/A,#N/A,FALSE,"NAA9697";#N/A,#N/A,FALSE,"ECWEBB";#N/A,#N/A,FALSE,"MFT96";#N/A,#N/A,FALSE,"CTrecon"}</definedName>
    <definedName name="asdas17aug_3_1_1_1_1_1" hidden="1">{#N/A,#N/A,FALSE,"TMCOMP96";#N/A,#N/A,FALSE,"MAT96";#N/A,#N/A,FALSE,"FANDA96";#N/A,#N/A,FALSE,"INTRAN96";#N/A,#N/A,FALSE,"NAA9697";#N/A,#N/A,FALSE,"ECWEBB";#N/A,#N/A,FALSE,"MFT96";#N/A,#N/A,FALSE,"CTrecon"}</definedName>
    <definedName name="asdas17aug_3_1_1_1_2" hidden="1">{#N/A,#N/A,FALSE,"TMCOMP96";#N/A,#N/A,FALSE,"MAT96";#N/A,#N/A,FALSE,"FANDA96";#N/A,#N/A,FALSE,"INTRAN96";#N/A,#N/A,FALSE,"NAA9697";#N/A,#N/A,FALSE,"ECWEBB";#N/A,#N/A,FALSE,"MFT96";#N/A,#N/A,FALSE,"CTrecon"}</definedName>
    <definedName name="asdas17aug_3_1_1_1_3" hidden="1">{#N/A,#N/A,FALSE,"TMCOMP96";#N/A,#N/A,FALSE,"MAT96";#N/A,#N/A,FALSE,"FANDA96";#N/A,#N/A,FALSE,"INTRAN96";#N/A,#N/A,FALSE,"NAA9697";#N/A,#N/A,FALSE,"ECWEBB";#N/A,#N/A,FALSE,"MFT96";#N/A,#N/A,FALSE,"CTrecon"}</definedName>
    <definedName name="asdas17aug_3_1_1_1_4" hidden="1">{#N/A,#N/A,FALSE,"TMCOMP96";#N/A,#N/A,FALSE,"MAT96";#N/A,#N/A,FALSE,"FANDA96";#N/A,#N/A,FALSE,"INTRAN96";#N/A,#N/A,FALSE,"NAA9697";#N/A,#N/A,FALSE,"ECWEBB";#N/A,#N/A,FALSE,"MFT96";#N/A,#N/A,FALSE,"CTrecon"}</definedName>
    <definedName name="asdas17aug_3_1_1_1_5" hidden="1">{#N/A,#N/A,FALSE,"TMCOMP96";#N/A,#N/A,FALSE,"MAT96";#N/A,#N/A,FALSE,"FANDA96";#N/A,#N/A,FALSE,"INTRAN96";#N/A,#N/A,FALSE,"NAA9697";#N/A,#N/A,FALSE,"ECWEBB";#N/A,#N/A,FALSE,"MFT96";#N/A,#N/A,FALSE,"CTrecon"}</definedName>
    <definedName name="asdas17aug_3_1_1_2" hidden="1">{#N/A,#N/A,FALSE,"TMCOMP96";#N/A,#N/A,FALSE,"MAT96";#N/A,#N/A,FALSE,"FANDA96";#N/A,#N/A,FALSE,"INTRAN96";#N/A,#N/A,FALSE,"NAA9697";#N/A,#N/A,FALSE,"ECWEBB";#N/A,#N/A,FALSE,"MFT96";#N/A,#N/A,FALSE,"CTrecon"}</definedName>
    <definedName name="asdas17aug_3_1_1_2_1" hidden="1">{#N/A,#N/A,FALSE,"TMCOMP96";#N/A,#N/A,FALSE,"MAT96";#N/A,#N/A,FALSE,"FANDA96";#N/A,#N/A,FALSE,"INTRAN96";#N/A,#N/A,FALSE,"NAA9697";#N/A,#N/A,FALSE,"ECWEBB";#N/A,#N/A,FALSE,"MFT96";#N/A,#N/A,FALSE,"CTrecon"}</definedName>
    <definedName name="asdas17aug_3_1_1_2_2" hidden="1">{#N/A,#N/A,FALSE,"TMCOMP96";#N/A,#N/A,FALSE,"MAT96";#N/A,#N/A,FALSE,"FANDA96";#N/A,#N/A,FALSE,"INTRAN96";#N/A,#N/A,FALSE,"NAA9697";#N/A,#N/A,FALSE,"ECWEBB";#N/A,#N/A,FALSE,"MFT96";#N/A,#N/A,FALSE,"CTrecon"}</definedName>
    <definedName name="asdas17aug_3_1_1_2_3" hidden="1">{#N/A,#N/A,FALSE,"TMCOMP96";#N/A,#N/A,FALSE,"MAT96";#N/A,#N/A,FALSE,"FANDA96";#N/A,#N/A,FALSE,"INTRAN96";#N/A,#N/A,FALSE,"NAA9697";#N/A,#N/A,FALSE,"ECWEBB";#N/A,#N/A,FALSE,"MFT96";#N/A,#N/A,FALSE,"CTrecon"}</definedName>
    <definedName name="asdas17aug_3_1_1_2_4" hidden="1">{#N/A,#N/A,FALSE,"TMCOMP96";#N/A,#N/A,FALSE,"MAT96";#N/A,#N/A,FALSE,"FANDA96";#N/A,#N/A,FALSE,"INTRAN96";#N/A,#N/A,FALSE,"NAA9697";#N/A,#N/A,FALSE,"ECWEBB";#N/A,#N/A,FALSE,"MFT96";#N/A,#N/A,FALSE,"CTrecon"}</definedName>
    <definedName name="asdas17aug_3_1_1_2_5" hidden="1">{#N/A,#N/A,FALSE,"TMCOMP96";#N/A,#N/A,FALSE,"MAT96";#N/A,#N/A,FALSE,"FANDA96";#N/A,#N/A,FALSE,"INTRAN96";#N/A,#N/A,FALSE,"NAA9697";#N/A,#N/A,FALSE,"ECWEBB";#N/A,#N/A,FALSE,"MFT96";#N/A,#N/A,FALSE,"CTrecon"}</definedName>
    <definedName name="asdas17aug_3_1_1_3" hidden="1">{#N/A,#N/A,FALSE,"TMCOMP96";#N/A,#N/A,FALSE,"MAT96";#N/A,#N/A,FALSE,"FANDA96";#N/A,#N/A,FALSE,"INTRAN96";#N/A,#N/A,FALSE,"NAA9697";#N/A,#N/A,FALSE,"ECWEBB";#N/A,#N/A,FALSE,"MFT96";#N/A,#N/A,FALSE,"CTrecon"}</definedName>
    <definedName name="asdas17aug_3_1_1_4" hidden="1">{#N/A,#N/A,FALSE,"TMCOMP96";#N/A,#N/A,FALSE,"MAT96";#N/A,#N/A,FALSE,"FANDA96";#N/A,#N/A,FALSE,"INTRAN96";#N/A,#N/A,FALSE,"NAA9697";#N/A,#N/A,FALSE,"ECWEBB";#N/A,#N/A,FALSE,"MFT96";#N/A,#N/A,FALSE,"CTrecon"}</definedName>
    <definedName name="asdas17aug_3_1_1_5" hidden="1">{#N/A,#N/A,FALSE,"TMCOMP96";#N/A,#N/A,FALSE,"MAT96";#N/A,#N/A,FALSE,"FANDA96";#N/A,#N/A,FALSE,"INTRAN96";#N/A,#N/A,FALSE,"NAA9697";#N/A,#N/A,FALSE,"ECWEBB";#N/A,#N/A,FALSE,"MFT96";#N/A,#N/A,FALSE,"CTrecon"}</definedName>
    <definedName name="asdas17aug_3_1_2" hidden="1">{#N/A,#N/A,FALSE,"TMCOMP96";#N/A,#N/A,FALSE,"MAT96";#N/A,#N/A,FALSE,"FANDA96";#N/A,#N/A,FALSE,"INTRAN96";#N/A,#N/A,FALSE,"NAA9697";#N/A,#N/A,FALSE,"ECWEBB";#N/A,#N/A,FALSE,"MFT96";#N/A,#N/A,FALSE,"CTrecon"}</definedName>
    <definedName name="asdas17aug_3_1_2_1" hidden="1">{#N/A,#N/A,FALSE,"TMCOMP96";#N/A,#N/A,FALSE,"MAT96";#N/A,#N/A,FALSE,"FANDA96";#N/A,#N/A,FALSE,"INTRAN96";#N/A,#N/A,FALSE,"NAA9697";#N/A,#N/A,FALSE,"ECWEBB";#N/A,#N/A,FALSE,"MFT96";#N/A,#N/A,FALSE,"CTrecon"}</definedName>
    <definedName name="asdas17aug_3_1_2_1_1" hidden="1">{#N/A,#N/A,FALSE,"TMCOMP96";#N/A,#N/A,FALSE,"MAT96";#N/A,#N/A,FALSE,"FANDA96";#N/A,#N/A,FALSE,"INTRAN96";#N/A,#N/A,FALSE,"NAA9697";#N/A,#N/A,FALSE,"ECWEBB";#N/A,#N/A,FALSE,"MFT96";#N/A,#N/A,FALSE,"CTrecon"}</definedName>
    <definedName name="asdas17aug_3_1_2_2" hidden="1">{#N/A,#N/A,FALSE,"TMCOMP96";#N/A,#N/A,FALSE,"MAT96";#N/A,#N/A,FALSE,"FANDA96";#N/A,#N/A,FALSE,"INTRAN96";#N/A,#N/A,FALSE,"NAA9697";#N/A,#N/A,FALSE,"ECWEBB";#N/A,#N/A,FALSE,"MFT96";#N/A,#N/A,FALSE,"CTrecon"}</definedName>
    <definedName name="asdas17aug_3_1_2_3" hidden="1">{#N/A,#N/A,FALSE,"TMCOMP96";#N/A,#N/A,FALSE,"MAT96";#N/A,#N/A,FALSE,"FANDA96";#N/A,#N/A,FALSE,"INTRAN96";#N/A,#N/A,FALSE,"NAA9697";#N/A,#N/A,FALSE,"ECWEBB";#N/A,#N/A,FALSE,"MFT96";#N/A,#N/A,FALSE,"CTrecon"}</definedName>
    <definedName name="asdas17aug_3_1_2_4" hidden="1">{#N/A,#N/A,FALSE,"TMCOMP96";#N/A,#N/A,FALSE,"MAT96";#N/A,#N/A,FALSE,"FANDA96";#N/A,#N/A,FALSE,"INTRAN96";#N/A,#N/A,FALSE,"NAA9697";#N/A,#N/A,FALSE,"ECWEBB";#N/A,#N/A,FALSE,"MFT96";#N/A,#N/A,FALSE,"CTrecon"}</definedName>
    <definedName name="asdas17aug_3_1_2_5" hidden="1">{#N/A,#N/A,FALSE,"TMCOMP96";#N/A,#N/A,FALSE,"MAT96";#N/A,#N/A,FALSE,"FANDA96";#N/A,#N/A,FALSE,"INTRAN96";#N/A,#N/A,FALSE,"NAA9697";#N/A,#N/A,FALSE,"ECWEBB";#N/A,#N/A,FALSE,"MFT96";#N/A,#N/A,FALSE,"CTrecon"}</definedName>
    <definedName name="asdas17aug_3_1_3" hidden="1">{#N/A,#N/A,FALSE,"TMCOMP96";#N/A,#N/A,FALSE,"MAT96";#N/A,#N/A,FALSE,"FANDA96";#N/A,#N/A,FALSE,"INTRAN96";#N/A,#N/A,FALSE,"NAA9697";#N/A,#N/A,FALSE,"ECWEBB";#N/A,#N/A,FALSE,"MFT96";#N/A,#N/A,FALSE,"CTrecon"}</definedName>
    <definedName name="asdas17aug_3_1_3_1" hidden="1">{#N/A,#N/A,FALSE,"TMCOMP96";#N/A,#N/A,FALSE,"MAT96";#N/A,#N/A,FALSE,"FANDA96";#N/A,#N/A,FALSE,"INTRAN96";#N/A,#N/A,FALSE,"NAA9697";#N/A,#N/A,FALSE,"ECWEBB";#N/A,#N/A,FALSE,"MFT96";#N/A,#N/A,FALSE,"CTrecon"}</definedName>
    <definedName name="asdas17aug_3_1_3_1_1" hidden="1">{#N/A,#N/A,FALSE,"TMCOMP96";#N/A,#N/A,FALSE,"MAT96";#N/A,#N/A,FALSE,"FANDA96";#N/A,#N/A,FALSE,"INTRAN96";#N/A,#N/A,FALSE,"NAA9697";#N/A,#N/A,FALSE,"ECWEBB";#N/A,#N/A,FALSE,"MFT96";#N/A,#N/A,FALSE,"CTrecon"}</definedName>
    <definedName name="asdas17aug_3_1_3_2" hidden="1">{#N/A,#N/A,FALSE,"TMCOMP96";#N/A,#N/A,FALSE,"MAT96";#N/A,#N/A,FALSE,"FANDA96";#N/A,#N/A,FALSE,"INTRAN96";#N/A,#N/A,FALSE,"NAA9697";#N/A,#N/A,FALSE,"ECWEBB";#N/A,#N/A,FALSE,"MFT96";#N/A,#N/A,FALSE,"CTrecon"}</definedName>
    <definedName name="asdas17aug_3_1_3_3" hidden="1">{#N/A,#N/A,FALSE,"TMCOMP96";#N/A,#N/A,FALSE,"MAT96";#N/A,#N/A,FALSE,"FANDA96";#N/A,#N/A,FALSE,"INTRAN96";#N/A,#N/A,FALSE,"NAA9697";#N/A,#N/A,FALSE,"ECWEBB";#N/A,#N/A,FALSE,"MFT96";#N/A,#N/A,FALSE,"CTrecon"}</definedName>
    <definedName name="asdas17aug_3_1_3_4" hidden="1">{#N/A,#N/A,FALSE,"TMCOMP96";#N/A,#N/A,FALSE,"MAT96";#N/A,#N/A,FALSE,"FANDA96";#N/A,#N/A,FALSE,"INTRAN96";#N/A,#N/A,FALSE,"NAA9697";#N/A,#N/A,FALSE,"ECWEBB";#N/A,#N/A,FALSE,"MFT96";#N/A,#N/A,FALSE,"CTrecon"}</definedName>
    <definedName name="asdas17aug_3_1_3_5" hidden="1">{#N/A,#N/A,FALSE,"TMCOMP96";#N/A,#N/A,FALSE,"MAT96";#N/A,#N/A,FALSE,"FANDA96";#N/A,#N/A,FALSE,"INTRAN96";#N/A,#N/A,FALSE,"NAA9697";#N/A,#N/A,FALSE,"ECWEBB";#N/A,#N/A,FALSE,"MFT96";#N/A,#N/A,FALSE,"CTrecon"}</definedName>
    <definedName name="asdas17aug_3_1_4" hidden="1">{#N/A,#N/A,FALSE,"TMCOMP96";#N/A,#N/A,FALSE,"MAT96";#N/A,#N/A,FALSE,"FANDA96";#N/A,#N/A,FALSE,"INTRAN96";#N/A,#N/A,FALSE,"NAA9697";#N/A,#N/A,FALSE,"ECWEBB";#N/A,#N/A,FALSE,"MFT96";#N/A,#N/A,FALSE,"CTrecon"}</definedName>
    <definedName name="asdas17aug_3_1_4_1" hidden="1">{#N/A,#N/A,FALSE,"TMCOMP96";#N/A,#N/A,FALSE,"MAT96";#N/A,#N/A,FALSE,"FANDA96";#N/A,#N/A,FALSE,"INTRAN96";#N/A,#N/A,FALSE,"NAA9697";#N/A,#N/A,FALSE,"ECWEBB";#N/A,#N/A,FALSE,"MFT96";#N/A,#N/A,FALSE,"CTrecon"}</definedName>
    <definedName name="asdas17aug_3_1_4_2" hidden="1">{#N/A,#N/A,FALSE,"TMCOMP96";#N/A,#N/A,FALSE,"MAT96";#N/A,#N/A,FALSE,"FANDA96";#N/A,#N/A,FALSE,"INTRAN96";#N/A,#N/A,FALSE,"NAA9697";#N/A,#N/A,FALSE,"ECWEBB";#N/A,#N/A,FALSE,"MFT96";#N/A,#N/A,FALSE,"CTrecon"}</definedName>
    <definedName name="asdas17aug_3_1_4_3" hidden="1">{#N/A,#N/A,FALSE,"TMCOMP96";#N/A,#N/A,FALSE,"MAT96";#N/A,#N/A,FALSE,"FANDA96";#N/A,#N/A,FALSE,"INTRAN96";#N/A,#N/A,FALSE,"NAA9697";#N/A,#N/A,FALSE,"ECWEBB";#N/A,#N/A,FALSE,"MFT96";#N/A,#N/A,FALSE,"CTrecon"}</definedName>
    <definedName name="asdas17aug_3_1_4_4" hidden="1">{#N/A,#N/A,FALSE,"TMCOMP96";#N/A,#N/A,FALSE,"MAT96";#N/A,#N/A,FALSE,"FANDA96";#N/A,#N/A,FALSE,"INTRAN96";#N/A,#N/A,FALSE,"NAA9697";#N/A,#N/A,FALSE,"ECWEBB";#N/A,#N/A,FALSE,"MFT96";#N/A,#N/A,FALSE,"CTrecon"}</definedName>
    <definedName name="asdas17aug_3_1_4_5" hidden="1">{#N/A,#N/A,FALSE,"TMCOMP96";#N/A,#N/A,FALSE,"MAT96";#N/A,#N/A,FALSE,"FANDA96";#N/A,#N/A,FALSE,"INTRAN96";#N/A,#N/A,FALSE,"NAA9697";#N/A,#N/A,FALSE,"ECWEBB";#N/A,#N/A,FALSE,"MFT96";#N/A,#N/A,FALSE,"CTrecon"}</definedName>
    <definedName name="asdas17aug_3_1_5" hidden="1">{#N/A,#N/A,FALSE,"TMCOMP96";#N/A,#N/A,FALSE,"MAT96";#N/A,#N/A,FALSE,"FANDA96";#N/A,#N/A,FALSE,"INTRAN96";#N/A,#N/A,FALSE,"NAA9697";#N/A,#N/A,FALSE,"ECWEBB";#N/A,#N/A,FALSE,"MFT96";#N/A,#N/A,FALSE,"CTrecon"}</definedName>
    <definedName name="asdas17aug_3_1_5_1" hidden="1">{#N/A,#N/A,FALSE,"TMCOMP96";#N/A,#N/A,FALSE,"MAT96";#N/A,#N/A,FALSE,"FANDA96";#N/A,#N/A,FALSE,"INTRAN96";#N/A,#N/A,FALSE,"NAA9697";#N/A,#N/A,FALSE,"ECWEBB";#N/A,#N/A,FALSE,"MFT96";#N/A,#N/A,FALSE,"CTrecon"}</definedName>
    <definedName name="asdas17aug_3_1_5_2" hidden="1">{#N/A,#N/A,FALSE,"TMCOMP96";#N/A,#N/A,FALSE,"MAT96";#N/A,#N/A,FALSE,"FANDA96";#N/A,#N/A,FALSE,"INTRAN96";#N/A,#N/A,FALSE,"NAA9697";#N/A,#N/A,FALSE,"ECWEBB";#N/A,#N/A,FALSE,"MFT96";#N/A,#N/A,FALSE,"CTrecon"}</definedName>
    <definedName name="asdas17aug_3_1_5_3" hidden="1">{#N/A,#N/A,FALSE,"TMCOMP96";#N/A,#N/A,FALSE,"MAT96";#N/A,#N/A,FALSE,"FANDA96";#N/A,#N/A,FALSE,"INTRAN96";#N/A,#N/A,FALSE,"NAA9697";#N/A,#N/A,FALSE,"ECWEBB";#N/A,#N/A,FALSE,"MFT96";#N/A,#N/A,FALSE,"CTrecon"}</definedName>
    <definedName name="asdas17aug_3_1_5_4" hidden="1">{#N/A,#N/A,FALSE,"TMCOMP96";#N/A,#N/A,FALSE,"MAT96";#N/A,#N/A,FALSE,"FANDA96";#N/A,#N/A,FALSE,"INTRAN96";#N/A,#N/A,FALSE,"NAA9697";#N/A,#N/A,FALSE,"ECWEBB";#N/A,#N/A,FALSE,"MFT96";#N/A,#N/A,FALSE,"CTrecon"}</definedName>
    <definedName name="asdas17aug_3_1_5_5" hidden="1">{#N/A,#N/A,FALSE,"TMCOMP96";#N/A,#N/A,FALSE,"MAT96";#N/A,#N/A,FALSE,"FANDA96";#N/A,#N/A,FALSE,"INTRAN96";#N/A,#N/A,FALSE,"NAA9697";#N/A,#N/A,FALSE,"ECWEBB";#N/A,#N/A,FALSE,"MFT96";#N/A,#N/A,FALSE,"CTrecon"}</definedName>
    <definedName name="asdas17aug_3_2" hidden="1">{#N/A,#N/A,FALSE,"TMCOMP96";#N/A,#N/A,FALSE,"MAT96";#N/A,#N/A,FALSE,"FANDA96";#N/A,#N/A,FALSE,"INTRAN96";#N/A,#N/A,FALSE,"NAA9697";#N/A,#N/A,FALSE,"ECWEBB";#N/A,#N/A,FALSE,"MFT96";#N/A,#N/A,FALSE,"CTrecon"}</definedName>
    <definedName name="asdas17aug_3_2_1" hidden="1">{#N/A,#N/A,FALSE,"TMCOMP96";#N/A,#N/A,FALSE,"MAT96";#N/A,#N/A,FALSE,"FANDA96";#N/A,#N/A,FALSE,"INTRAN96";#N/A,#N/A,FALSE,"NAA9697";#N/A,#N/A,FALSE,"ECWEBB";#N/A,#N/A,FALSE,"MFT96";#N/A,#N/A,FALSE,"CTrecon"}</definedName>
    <definedName name="asdas17aug_3_2_1_1" hidden="1">{#N/A,#N/A,FALSE,"TMCOMP96";#N/A,#N/A,FALSE,"MAT96";#N/A,#N/A,FALSE,"FANDA96";#N/A,#N/A,FALSE,"INTRAN96";#N/A,#N/A,FALSE,"NAA9697";#N/A,#N/A,FALSE,"ECWEBB";#N/A,#N/A,FALSE,"MFT96";#N/A,#N/A,FALSE,"CTrecon"}</definedName>
    <definedName name="asdas17aug_3_2_2" hidden="1">{#N/A,#N/A,FALSE,"TMCOMP96";#N/A,#N/A,FALSE,"MAT96";#N/A,#N/A,FALSE,"FANDA96";#N/A,#N/A,FALSE,"INTRAN96";#N/A,#N/A,FALSE,"NAA9697";#N/A,#N/A,FALSE,"ECWEBB";#N/A,#N/A,FALSE,"MFT96";#N/A,#N/A,FALSE,"CTrecon"}</definedName>
    <definedName name="asdas17aug_3_2_3" hidden="1">{#N/A,#N/A,FALSE,"TMCOMP96";#N/A,#N/A,FALSE,"MAT96";#N/A,#N/A,FALSE,"FANDA96";#N/A,#N/A,FALSE,"INTRAN96";#N/A,#N/A,FALSE,"NAA9697";#N/A,#N/A,FALSE,"ECWEBB";#N/A,#N/A,FALSE,"MFT96";#N/A,#N/A,FALSE,"CTrecon"}</definedName>
    <definedName name="asdas17aug_3_2_4" hidden="1">{#N/A,#N/A,FALSE,"TMCOMP96";#N/A,#N/A,FALSE,"MAT96";#N/A,#N/A,FALSE,"FANDA96";#N/A,#N/A,FALSE,"INTRAN96";#N/A,#N/A,FALSE,"NAA9697";#N/A,#N/A,FALSE,"ECWEBB";#N/A,#N/A,FALSE,"MFT96";#N/A,#N/A,FALSE,"CTrecon"}</definedName>
    <definedName name="asdas17aug_3_2_5" hidden="1">{#N/A,#N/A,FALSE,"TMCOMP96";#N/A,#N/A,FALSE,"MAT96";#N/A,#N/A,FALSE,"FANDA96";#N/A,#N/A,FALSE,"INTRAN96";#N/A,#N/A,FALSE,"NAA9697";#N/A,#N/A,FALSE,"ECWEBB";#N/A,#N/A,FALSE,"MFT96";#N/A,#N/A,FALSE,"CTrecon"}</definedName>
    <definedName name="asdas17aug_3_3" hidden="1">{#N/A,#N/A,FALSE,"TMCOMP96";#N/A,#N/A,FALSE,"MAT96";#N/A,#N/A,FALSE,"FANDA96";#N/A,#N/A,FALSE,"INTRAN96";#N/A,#N/A,FALSE,"NAA9697";#N/A,#N/A,FALSE,"ECWEBB";#N/A,#N/A,FALSE,"MFT96";#N/A,#N/A,FALSE,"CTrecon"}</definedName>
    <definedName name="asdas17aug_3_3_1" hidden="1">{#N/A,#N/A,FALSE,"TMCOMP96";#N/A,#N/A,FALSE,"MAT96";#N/A,#N/A,FALSE,"FANDA96";#N/A,#N/A,FALSE,"INTRAN96";#N/A,#N/A,FALSE,"NAA9697";#N/A,#N/A,FALSE,"ECWEBB";#N/A,#N/A,FALSE,"MFT96";#N/A,#N/A,FALSE,"CTrecon"}</definedName>
    <definedName name="asdas17aug_3_3_1_1" hidden="1">{#N/A,#N/A,FALSE,"TMCOMP96";#N/A,#N/A,FALSE,"MAT96";#N/A,#N/A,FALSE,"FANDA96";#N/A,#N/A,FALSE,"INTRAN96";#N/A,#N/A,FALSE,"NAA9697";#N/A,#N/A,FALSE,"ECWEBB";#N/A,#N/A,FALSE,"MFT96";#N/A,#N/A,FALSE,"CTrecon"}</definedName>
    <definedName name="asdas17aug_3_3_2" hidden="1">{#N/A,#N/A,FALSE,"TMCOMP96";#N/A,#N/A,FALSE,"MAT96";#N/A,#N/A,FALSE,"FANDA96";#N/A,#N/A,FALSE,"INTRAN96";#N/A,#N/A,FALSE,"NAA9697";#N/A,#N/A,FALSE,"ECWEBB";#N/A,#N/A,FALSE,"MFT96";#N/A,#N/A,FALSE,"CTrecon"}</definedName>
    <definedName name="asdas17aug_3_3_3" hidden="1">{#N/A,#N/A,FALSE,"TMCOMP96";#N/A,#N/A,FALSE,"MAT96";#N/A,#N/A,FALSE,"FANDA96";#N/A,#N/A,FALSE,"INTRAN96";#N/A,#N/A,FALSE,"NAA9697";#N/A,#N/A,FALSE,"ECWEBB";#N/A,#N/A,FALSE,"MFT96";#N/A,#N/A,FALSE,"CTrecon"}</definedName>
    <definedName name="asdas17aug_3_3_4" hidden="1">{#N/A,#N/A,FALSE,"TMCOMP96";#N/A,#N/A,FALSE,"MAT96";#N/A,#N/A,FALSE,"FANDA96";#N/A,#N/A,FALSE,"INTRAN96";#N/A,#N/A,FALSE,"NAA9697";#N/A,#N/A,FALSE,"ECWEBB";#N/A,#N/A,FALSE,"MFT96";#N/A,#N/A,FALSE,"CTrecon"}</definedName>
    <definedName name="asdas17aug_3_3_5" hidden="1">{#N/A,#N/A,FALSE,"TMCOMP96";#N/A,#N/A,FALSE,"MAT96";#N/A,#N/A,FALSE,"FANDA96";#N/A,#N/A,FALSE,"INTRAN96";#N/A,#N/A,FALSE,"NAA9697";#N/A,#N/A,FALSE,"ECWEBB";#N/A,#N/A,FALSE,"MFT96";#N/A,#N/A,FALSE,"CTrecon"}</definedName>
    <definedName name="asdas17aug_3_4" hidden="1">{#N/A,#N/A,FALSE,"TMCOMP96";#N/A,#N/A,FALSE,"MAT96";#N/A,#N/A,FALSE,"FANDA96";#N/A,#N/A,FALSE,"INTRAN96";#N/A,#N/A,FALSE,"NAA9697";#N/A,#N/A,FALSE,"ECWEBB";#N/A,#N/A,FALSE,"MFT96";#N/A,#N/A,FALSE,"CTrecon"}</definedName>
    <definedName name="asdas17aug_3_4_1" hidden="1">{#N/A,#N/A,FALSE,"TMCOMP96";#N/A,#N/A,FALSE,"MAT96";#N/A,#N/A,FALSE,"FANDA96";#N/A,#N/A,FALSE,"INTRAN96";#N/A,#N/A,FALSE,"NAA9697";#N/A,#N/A,FALSE,"ECWEBB";#N/A,#N/A,FALSE,"MFT96";#N/A,#N/A,FALSE,"CTrecon"}</definedName>
    <definedName name="asdas17aug_3_4_1_1" hidden="1">{#N/A,#N/A,FALSE,"TMCOMP96";#N/A,#N/A,FALSE,"MAT96";#N/A,#N/A,FALSE,"FANDA96";#N/A,#N/A,FALSE,"INTRAN96";#N/A,#N/A,FALSE,"NAA9697";#N/A,#N/A,FALSE,"ECWEBB";#N/A,#N/A,FALSE,"MFT96";#N/A,#N/A,FALSE,"CTrecon"}</definedName>
    <definedName name="asdas17aug_3_4_2" hidden="1">{#N/A,#N/A,FALSE,"TMCOMP96";#N/A,#N/A,FALSE,"MAT96";#N/A,#N/A,FALSE,"FANDA96";#N/A,#N/A,FALSE,"INTRAN96";#N/A,#N/A,FALSE,"NAA9697";#N/A,#N/A,FALSE,"ECWEBB";#N/A,#N/A,FALSE,"MFT96";#N/A,#N/A,FALSE,"CTrecon"}</definedName>
    <definedName name="asdas17aug_3_4_3" hidden="1">{#N/A,#N/A,FALSE,"TMCOMP96";#N/A,#N/A,FALSE,"MAT96";#N/A,#N/A,FALSE,"FANDA96";#N/A,#N/A,FALSE,"INTRAN96";#N/A,#N/A,FALSE,"NAA9697";#N/A,#N/A,FALSE,"ECWEBB";#N/A,#N/A,FALSE,"MFT96";#N/A,#N/A,FALSE,"CTrecon"}</definedName>
    <definedName name="asdas17aug_3_4_4" hidden="1">{#N/A,#N/A,FALSE,"TMCOMP96";#N/A,#N/A,FALSE,"MAT96";#N/A,#N/A,FALSE,"FANDA96";#N/A,#N/A,FALSE,"INTRAN96";#N/A,#N/A,FALSE,"NAA9697";#N/A,#N/A,FALSE,"ECWEBB";#N/A,#N/A,FALSE,"MFT96";#N/A,#N/A,FALSE,"CTrecon"}</definedName>
    <definedName name="asdas17aug_3_4_5" hidden="1">{#N/A,#N/A,FALSE,"TMCOMP96";#N/A,#N/A,FALSE,"MAT96";#N/A,#N/A,FALSE,"FANDA96";#N/A,#N/A,FALSE,"INTRAN96";#N/A,#N/A,FALSE,"NAA9697";#N/A,#N/A,FALSE,"ECWEBB";#N/A,#N/A,FALSE,"MFT96";#N/A,#N/A,FALSE,"CTrecon"}</definedName>
    <definedName name="asdas17aug_3_5" hidden="1">{#N/A,#N/A,FALSE,"TMCOMP96";#N/A,#N/A,FALSE,"MAT96";#N/A,#N/A,FALSE,"FANDA96";#N/A,#N/A,FALSE,"INTRAN96";#N/A,#N/A,FALSE,"NAA9697";#N/A,#N/A,FALSE,"ECWEBB";#N/A,#N/A,FALSE,"MFT96";#N/A,#N/A,FALSE,"CTrecon"}</definedName>
    <definedName name="asdas17aug_3_5_1" hidden="1">{#N/A,#N/A,FALSE,"TMCOMP96";#N/A,#N/A,FALSE,"MAT96";#N/A,#N/A,FALSE,"FANDA96";#N/A,#N/A,FALSE,"INTRAN96";#N/A,#N/A,FALSE,"NAA9697";#N/A,#N/A,FALSE,"ECWEBB";#N/A,#N/A,FALSE,"MFT96";#N/A,#N/A,FALSE,"CTrecon"}</definedName>
    <definedName name="asdas17aug_3_5_2" hidden="1">{#N/A,#N/A,FALSE,"TMCOMP96";#N/A,#N/A,FALSE,"MAT96";#N/A,#N/A,FALSE,"FANDA96";#N/A,#N/A,FALSE,"INTRAN96";#N/A,#N/A,FALSE,"NAA9697";#N/A,#N/A,FALSE,"ECWEBB";#N/A,#N/A,FALSE,"MFT96";#N/A,#N/A,FALSE,"CTrecon"}</definedName>
    <definedName name="asdas17aug_3_5_3" hidden="1">{#N/A,#N/A,FALSE,"TMCOMP96";#N/A,#N/A,FALSE,"MAT96";#N/A,#N/A,FALSE,"FANDA96";#N/A,#N/A,FALSE,"INTRAN96";#N/A,#N/A,FALSE,"NAA9697";#N/A,#N/A,FALSE,"ECWEBB";#N/A,#N/A,FALSE,"MFT96";#N/A,#N/A,FALSE,"CTrecon"}</definedName>
    <definedName name="asdas17aug_3_5_4" hidden="1">{#N/A,#N/A,FALSE,"TMCOMP96";#N/A,#N/A,FALSE,"MAT96";#N/A,#N/A,FALSE,"FANDA96";#N/A,#N/A,FALSE,"INTRAN96";#N/A,#N/A,FALSE,"NAA9697";#N/A,#N/A,FALSE,"ECWEBB";#N/A,#N/A,FALSE,"MFT96";#N/A,#N/A,FALSE,"CTrecon"}</definedName>
    <definedName name="asdas17aug_3_5_5" hidden="1">{#N/A,#N/A,FALSE,"TMCOMP96";#N/A,#N/A,FALSE,"MAT96";#N/A,#N/A,FALSE,"FANDA96";#N/A,#N/A,FALSE,"INTRAN96";#N/A,#N/A,FALSE,"NAA9697";#N/A,#N/A,FALSE,"ECWEBB";#N/A,#N/A,FALSE,"MFT96";#N/A,#N/A,FALSE,"CTrecon"}</definedName>
    <definedName name="asdas17aug_4" hidden="1">{#N/A,#N/A,FALSE,"TMCOMP96";#N/A,#N/A,FALSE,"MAT96";#N/A,#N/A,FALSE,"FANDA96";#N/A,#N/A,FALSE,"INTRAN96";#N/A,#N/A,FALSE,"NAA9697";#N/A,#N/A,FALSE,"ECWEBB";#N/A,#N/A,FALSE,"MFT96";#N/A,#N/A,FALSE,"CTrecon"}</definedName>
    <definedName name="asdas17aug_4_1" hidden="1">{#N/A,#N/A,FALSE,"TMCOMP96";#N/A,#N/A,FALSE,"MAT96";#N/A,#N/A,FALSE,"FANDA96";#N/A,#N/A,FALSE,"INTRAN96";#N/A,#N/A,FALSE,"NAA9697";#N/A,#N/A,FALSE,"ECWEBB";#N/A,#N/A,FALSE,"MFT96";#N/A,#N/A,FALSE,"CTrecon"}</definedName>
    <definedName name="asdas17aug_4_1_1" hidden="1">{#N/A,#N/A,FALSE,"TMCOMP96";#N/A,#N/A,FALSE,"MAT96";#N/A,#N/A,FALSE,"FANDA96";#N/A,#N/A,FALSE,"INTRAN96";#N/A,#N/A,FALSE,"NAA9697";#N/A,#N/A,FALSE,"ECWEBB";#N/A,#N/A,FALSE,"MFT96";#N/A,#N/A,FALSE,"CTrecon"}</definedName>
    <definedName name="asdas17aug_4_1_1_1" hidden="1">{#N/A,#N/A,FALSE,"TMCOMP96";#N/A,#N/A,FALSE,"MAT96";#N/A,#N/A,FALSE,"FANDA96";#N/A,#N/A,FALSE,"INTRAN96";#N/A,#N/A,FALSE,"NAA9697";#N/A,#N/A,FALSE,"ECWEBB";#N/A,#N/A,FALSE,"MFT96";#N/A,#N/A,FALSE,"CTrecon"}</definedName>
    <definedName name="asdas17aug_4_1_1_1_1" hidden="1">{#N/A,#N/A,FALSE,"TMCOMP96";#N/A,#N/A,FALSE,"MAT96";#N/A,#N/A,FALSE,"FANDA96";#N/A,#N/A,FALSE,"INTRAN96";#N/A,#N/A,FALSE,"NAA9697";#N/A,#N/A,FALSE,"ECWEBB";#N/A,#N/A,FALSE,"MFT96";#N/A,#N/A,FALSE,"CTrecon"}</definedName>
    <definedName name="asdas17aug_4_1_1_1_1_1" hidden="1">{#N/A,#N/A,FALSE,"TMCOMP96";#N/A,#N/A,FALSE,"MAT96";#N/A,#N/A,FALSE,"FANDA96";#N/A,#N/A,FALSE,"INTRAN96";#N/A,#N/A,FALSE,"NAA9697";#N/A,#N/A,FALSE,"ECWEBB";#N/A,#N/A,FALSE,"MFT96";#N/A,#N/A,FALSE,"CTrecon"}</definedName>
    <definedName name="asdas17aug_4_1_1_1_2" hidden="1">{#N/A,#N/A,FALSE,"TMCOMP96";#N/A,#N/A,FALSE,"MAT96";#N/A,#N/A,FALSE,"FANDA96";#N/A,#N/A,FALSE,"INTRAN96";#N/A,#N/A,FALSE,"NAA9697";#N/A,#N/A,FALSE,"ECWEBB";#N/A,#N/A,FALSE,"MFT96";#N/A,#N/A,FALSE,"CTrecon"}</definedName>
    <definedName name="asdas17aug_4_1_1_1_3" hidden="1">{#N/A,#N/A,FALSE,"TMCOMP96";#N/A,#N/A,FALSE,"MAT96";#N/A,#N/A,FALSE,"FANDA96";#N/A,#N/A,FALSE,"INTRAN96";#N/A,#N/A,FALSE,"NAA9697";#N/A,#N/A,FALSE,"ECWEBB";#N/A,#N/A,FALSE,"MFT96";#N/A,#N/A,FALSE,"CTrecon"}</definedName>
    <definedName name="asdas17aug_4_1_1_1_4" hidden="1">{#N/A,#N/A,FALSE,"TMCOMP96";#N/A,#N/A,FALSE,"MAT96";#N/A,#N/A,FALSE,"FANDA96";#N/A,#N/A,FALSE,"INTRAN96";#N/A,#N/A,FALSE,"NAA9697";#N/A,#N/A,FALSE,"ECWEBB";#N/A,#N/A,FALSE,"MFT96";#N/A,#N/A,FALSE,"CTrecon"}</definedName>
    <definedName name="asdas17aug_4_1_1_1_5" hidden="1">{#N/A,#N/A,FALSE,"TMCOMP96";#N/A,#N/A,FALSE,"MAT96";#N/A,#N/A,FALSE,"FANDA96";#N/A,#N/A,FALSE,"INTRAN96";#N/A,#N/A,FALSE,"NAA9697";#N/A,#N/A,FALSE,"ECWEBB";#N/A,#N/A,FALSE,"MFT96";#N/A,#N/A,FALSE,"CTrecon"}</definedName>
    <definedName name="asdas17aug_4_1_1_2" hidden="1">{#N/A,#N/A,FALSE,"TMCOMP96";#N/A,#N/A,FALSE,"MAT96";#N/A,#N/A,FALSE,"FANDA96";#N/A,#N/A,FALSE,"INTRAN96";#N/A,#N/A,FALSE,"NAA9697";#N/A,#N/A,FALSE,"ECWEBB";#N/A,#N/A,FALSE,"MFT96";#N/A,#N/A,FALSE,"CTrecon"}</definedName>
    <definedName name="asdas17aug_4_1_1_2_1" hidden="1">{#N/A,#N/A,FALSE,"TMCOMP96";#N/A,#N/A,FALSE,"MAT96";#N/A,#N/A,FALSE,"FANDA96";#N/A,#N/A,FALSE,"INTRAN96";#N/A,#N/A,FALSE,"NAA9697";#N/A,#N/A,FALSE,"ECWEBB";#N/A,#N/A,FALSE,"MFT96";#N/A,#N/A,FALSE,"CTrecon"}</definedName>
    <definedName name="asdas17aug_4_1_1_2_2" hidden="1">{#N/A,#N/A,FALSE,"TMCOMP96";#N/A,#N/A,FALSE,"MAT96";#N/A,#N/A,FALSE,"FANDA96";#N/A,#N/A,FALSE,"INTRAN96";#N/A,#N/A,FALSE,"NAA9697";#N/A,#N/A,FALSE,"ECWEBB";#N/A,#N/A,FALSE,"MFT96";#N/A,#N/A,FALSE,"CTrecon"}</definedName>
    <definedName name="asdas17aug_4_1_1_2_3" hidden="1">{#N/A,#N/A,FALSE,"TMCOMP96";#N/A,#N/A,FALSE,"MAT96";#N/A,#N/A,FALSE,"FANDA96";#N/A,#N/A,FALSE,"INTRAN96";#N/A,#N/A,FALSE,"NAA9697";#N/A,#N/A,FALSE,"ECWEBB";#N/A,#N/A,FALSE,"MFT96";#N/A,#N/A,FALSE,"CTrecon"}</definedName>
    <definedName name="asdas17aug_4_1_1_2_4" hidden="1">{#N/A,#N/A,FALSE,"TMCOMP96";#N/A,#N/A,FALSE,"MAT96";#N/A,#N/A,FALSE,"FANDA96";#N/A,#N/A,FALSE,"INTRAN96";#N/A,#N/A,FALSE,"NAA9697";#N/A,#N/A,FALSE,"ECWEBB";#N/A,#N/A,FALSE,"MFT96";#N/A,#N/A,FALSE,"CTrecon"}</definedName>
    <definedName name="asdas17aug_4_1_1_2_5" hidden="1">{#N/A,#N/A,FALSE,"TMCOMP96";#N/A,#N/A,FALSE,"MAT96";#N/A,#N/A,FALSE,"FANDA96";#N/A,#N/A,FALSE,"INTRAN96";#N/A,#N/A,FALSE,"NAA9697";#N/A,#N/A,FALSE,"ECWEBB";#N/A,#N/A,FALSE,"MFT96";#N/A,#N/A,FALSE,"CTrecon"}</definedName>
    <definedName name="asdas17aug_4_1_1_3" hidden="1">{#N/A,#N/A,FALSE,"TMCOMP96";#N/A,#N/A,FALSE,"MAT96";#N/A,#N/A,FALSE,"FANDA96";#N/A,#N/A,FALSE,"INTRAN96";#N/A,#N/A,FALSE,"NAA9697";#N/A,#N/A,FALSE,"ECWEBB";#N/A,#N/A,FALSE,"MFT96";#N/A,#N/A,FALSE,"CTrecon"}</definedName>
    <definedName name="asdas17aug_4_1_1_4" hidden="1">{#N/A,#N/A,FALSE,"TMCOMP96";#N/A,#N/A,FALSE,"MAT96";#N/A,#N/A,FALSE,"FANDA96";#N/A,#N/A,FALSE,"INTRAN96";#N/A,#N/A,FALSE,"NAA9697";#N/A,#N/A,FALSE,"ECWEBB";#N/A,#N/A,FALSE,"MFT96";#N/A,#N/A,FALSE,"CTrecon"}</definedName>
    <definedName name="asdas17aug_4_1_1_5" hidden="1">{#N/A,#N/A,FALSE,"TMCOMP96";#N/A,#N/A,FALSE,"MAT96";#N/A,#N/A,FALSE,"FANDA96";#N/A,#N/A,FALSE,"INTRAN96";#N/A,#N/A,FALSE,"NAA9697";#N/A,#N/A,FALSE,"ECWEBB";#N/A,#N/A,FALSE,"MFT96";#N/A,#N/A,FALSE,"CTrecon"}</definedName>
    <definedName name="asdas17aug_4_1_2" hidden="1">{#N/A,#N/A,FALSE,"TMCOMP96";#N/A,#N/A,FALSE,"MAT96";#N/A,#N/A,FALSE,"FANDA96";#N/A,#N/A,FALSE,"INTRAN96";#N/A,#N/A,FALSE,"NAA9697";#N/A,#N/A,FALSE,"ECWEBB";#N/A,#N/A,FALSE,"MFT96";#N/A,#N/A,FALSE,"CTrecon"}</definedName>
    <definedName name="asdas17aug_4_1_2_1" hidden="1">{#N/A,#N/A,FALSE,"TMCOMP96";#N/A,#N/A,FALSE,"MAT96";#N/A,#N/A,FALSE,"FANDA96";#N/A,#N/A,FALSE,"INTRAN96";#N/A,#N/A,FALSE,"NAA9697";#N/A,#N/A,FALSE,"ECWEBB";#N/A,#N/A,FALSE,"MFT96";#N/A,#N/A,FALSE,"CTrecon"}</definedName>
    <definedName name="asdas17aug_4_1_2_2" hidden="1">{#N/A,#N/A,FALSE,"TMCOMP96";#N/A,#N/A,FALSE,"MAT96";#N/A,#N/A,FALSE,"FANDA96";#N/A,#N/A,FALSE,"INTRAN96";#N/A,#N/A,FALSE,"NAA9697";#N/A,#N/A,FALSE,"ECWEBB";#N/A,#N/A,FALSE,"MFT96";#N/A,#N/A,FALSE,"CTrecon"}</definedName>
    <definedName name="asdas17aug_4_1_2_3" hidden="1">{#N/A,#N/A,FALSE,"TMCOMP96";#N/A,#N/A,FALSE,"MAT96";#N/A,#N/A,FALSE,"FANDA96";#N/A,#N/A,FALSE,"INTRAN96";#N/A,#N/A,FALSE,"NAA9697";#N/A,#N/A,FALSE,"ECWEBB";#N/A,#N/A,FALSE,"MFT96";#N/A,#N/A,FALSE,"CTrecon"}</definedName>
    <definedName name="asdas17aug_4_1_2_4" hidden="1">{#N/A,#N/A,FALSE,"TMCOMP96";#N/A,#N/A,FALSE,"MAT96";#N/A,#N/A,FALSE,"FANDA96";#N/A,#N/A,FALSE,"INTRAN96";#N/A,#N/A,FALSE,"NAA9697";#N/A,#N/A,FALSE,"ECWEBB";#N/A,#N/A,FALSE,"MFT96";#N/A,#N/A,FALSE,"CTrecon"}</definedName>
    <definedName name="asdas17aug_4_1_2_5" hidden="1">{#N/A,#N/A,FALSE,"TMCOMP96";#N/A,#N/A,FALSE,"MAT96";#N/A,#N/A,FALSE,"FANDA96";#N/A,#N/A,FALSE,"INTRAN96";#N/A,#N/A,FALSE,"NAA9697";#N/A,#N/A,FALSE,"ECWEBB";#N/A,#N/A,FALSE,"MFT96";#N/A,#N/A,FALSE,"CTrecon"}</definedName>
    <definedName name="asdas17aug_4_1_3" hidden="1">{#N/A,#N/A,FALSE,"TMCOMP96";#N/A,#N/A,FALSE,"MAT96";#N/A,#N/A,FALSE,"FANDA96";#N/A,#N/A,FALSE,"INTRAN96";#N/A,#N/A,FALSE,"NAA9697";#N/A,#N/A,FALSE,"ECWEBB";#N/A,#N/A,FALSE,"MFT96";#N/A,#N/A,FALSE,"CTrecon"}</definedName>
    <definedName name="asdas17aug_4_1_3_1" hidden="1">{#N/A,#N/A,FALSE,"TMCOMP96";#N/A,#N/A,FALSE,"MAT96";#N/A,#N/A,FALSE,"FANDA96";#N/A,#N/A,FALSE,"INTRAN96";#N/A,#N/A,FALSE,"NAA9697";#N/A,#N/A,FALSE,"ECWEBB";#N/A,#N/A,FALSE,"MFT96";#N/A,#N/A,FALSE,"CTrecon"}</definedName>
    <definedName name="asdas17aug_4_1_3_2" hidden="1">{#N/A,#N/A,FALSE,"TMCOMP96";#N/A,#N/A,FALSE,"MAT96";#N/A,#N/A,FALSE,"FANDA96";#N/A,#N/A,FALSE,"INTRAN96";#N/A,#N/A,FALSE,"NAA9697";#N/A,#N/A,FALSE,"ECWEBB";#N/A,#N/A,FALSE,"MFT96";#N/A,#N/A,FALSE,"CTrecon"}</definedName>
    <definedName name="asdas17aug_4_1_3_3" hidden="1">{#N/A,#N/A,FALSE,"TMCOMP96";#N/A,#N/A,FALSE,"MAT96";#N/A,#N/A,FALSE,"FANDA96";#N/A,#N/A,FALSE,"INTRAN96";#N/A,#N/A,FALSE,"NAA9697";#N/A,#N/A,FALSE,"ECWEBB";#N/A,#N/A,FALSE,"MFT96";#N/A,#N/A,FALSE,"CTrecon"}</definedName>
    <definedName name="asdas17aug_4_1_3_4" hidden="1">{#N/A,#N/A,FALSE,"TMCOMP96";#N/A,#N/A,FALSE,"MAT96";#N/A,#N/A,FALSE,"FANDA96";#N/A,#N/A,FALSE,"INTRAN96";#N/A,#N/A,FALSE,"NAA9697";#N/A,#N/A,FALSE,"ECWEBB";#N/A,#N/A,FALSE,"MFT96";#N/A,#N/A,FALSE,"CTrecon"}</definedName>
    <definedName name="asdas17aug_4_1_3_5" hidden="1">{#N/A,#N/A,FALSE,"TMCOMP96";#N/A,#N/A,FALSE,"MAT96";#N/A,#N/A,FALSE,"FANDA96";#N/A,#N/A,FALSE,"INTRAN96";#N/A,#N/A,FALSE,"NAA9697";#N/A,#N/A,FALSE,"ECWEBB";#N/A,#N/A,FALSE,"MFT96";#N/A,#N/A,FALSE,"CTrecon"}</definedName>
    <definedName name="asdas17aug_4_1_4" hidden="1">{#N/A,#N/A,FALSE,"TMCOMP96";#N/A,#N/A,FALSE,"MAT96";#N/A,#N/A,FALSE,"FANDA96";#N/A,#N/A,FALSE,"INTRAN96";#N/A,#N/A,FALSE,"NAA9697";#N/A,#N/A,FALSE,"ECWEBB";#N/A,#N/A,FALSE,"MFT96";#N/A,#N/A,FALSE,"CTrecon"}</definedName>
    <definedName name="asdas17aug_4_1_4_1" hidden="1">{#N/A,#N/A,FALSE,"TMCOMP96";#N/A,#N/A,FALSE,"MAT96";#N/A,#N/A,FALSE,"FANDA96";#N/A,#N/A,FALSE,"INTRAN96";#N/A,#N/A,FALSE,"NAA9697";#N/A,#N/A,FALSE,"ECWEBB";#N/A,#N/A,FALSE,"MFT96";#N/A,#N/A,FALSE,"CTrecon"}</definedName>
    <definedName name="asdas17aug_4_1_4_2" hidden="1">{#N/A,#N/A,FALSE,"TMCOMP96";#N/A,#N/A,FALSE,"MAT96";#N/A,#N/A,FALSE,"FANDA96";#N/A,#N/A,FALSE,"INTRAN96";#N/A,#N/A,FALSE,"NAA9697";#N/A,#N/A,FALSE,"ECWEBB";#N/A,#N/A,FALSE,"MFT96";#N/A,#N/A,FALSE,"CTrecon"}</definedName>
    <definedName name="asdas17aug_4_1_4_3" hidden="1">{#N/A,#N/A,FALSE,"TMCOMP96";#N/A,#N/A,FALSE,"MAT96";#N/A,#N/A,FALSE,"FANDA96";#N/A,#N/A,FALSE,"INTRAN96";#N/A,#N/A,FALSE,"NAA9697";#N/A,#N/A,FALSE,"ECWEBB";#N/A,#N/A,FALSE,"MFT96";#N/A,#N/A,FALSE,"CTrecon"}</definedName>
    <definedName name="asdas17aug_4_1_4_4" hidden="1">{#N/A,#N/A,FALSE,"TMCOMP96";#N/A,#N/A,FALSE,"MAT96";#N/A,#N/A,FALSE,"FANDA96";#N/A,#N/A,FALSE,"INTRAN96";#N/A,#N/A,FALSE,"NAA9697";#N/A,#N/A,FALSE,"ECWEBB";#N/A,#N/A,FALSE,"MFT96";#N/A,#N/A,FALSE,"CTrecon"}</definedName>
    <definedName name="asdas17aug_4_1_4_5" hidden="1">{#N/A,#N/A,FALSE,"TMCOMP96";#N/A,#N/A,FALSE,"MAT96";#N/A,#N/A,FALSE,"FANDA96";#N/A,#N/A,FALSE,"INTRAN96";#N/A,#N/A,FALSE,"NAA9697";#N/A,#N/A,FALSE,"ECWEBB";#N/A,#N/A,FALSE,"MFT96";#N/A,#N/A,FALSE,"CTrecon"}</definedName>
    <definedName name="asdas17aug_4_1_5" hidden="1">{#N/A,#N/A,FALSE,"TMCOMP96";#N/A,#N/A,FALSE,"MAT96";#N/A,#N/A,FALSE,"FANDA96";#N/A,#N/A,FALSE,"INTRAN96";#N/A,#N/A,FALSE,"NAA9697";#N/A,#N/A,FALSE,"ECWEBB";#N/A,#N/A,FALSE,"MFT96";#N/A,#N/A,FALSE,"CTrecon"}</definedName>
    <definedName name="asdas17aug_4_1_5_1" hidden="1">{#N/A,#N/A,FALSE,"TMCOMP96";#N/A,#N/A,FALSE,"MAT96";#N/A,#N/A,FALSE,"FANDA96";#N/A,#N/A,FALSE,"INTRAN96";#N/A,#N/A,FALSE,"NAA9697";#N/A,#N/A,FALSE,"ECWEBB";#N/A,#N/A,FALSE,"MFT96";#N/A,#N/A,FALSE,"CTrecon"}</definedName>
    <definedName name="asdas17aug_4_1_5_2" hidden="1">{#N/A,#N/A,FALSE,"TMCOMP96";#N/A,#N/A,FALSE,"MAT96";#N/A,#N/A,FALSE,"FANDA96";#N/A,#N/A,FALSE,"INTRAN96";#N/A,#N/A,FALSE,"NAA9697";#N/A,#N/A,FALSE,"ECWEBB";#N/A,#N/A,FALSE,"MFT96";#N/A,#N/A,FALSE,"CTrecon"}</definedName>
    <definedName name="asdas17aug_4_1_5_3" hidden="1">{#N/A,#N/A,FALSE,"TMCOMP96";#N/A,#N/A,FALSE,"MAT96";#N/A,#N/A,FALSE,"FANDA96";#N/A,#N/A,FALSE,"INTRAN96";#N/A,#N/A,FALSE,"NAA9697";#N/A,#N/A,FALSE,"ECWEBB";#N/A,#N/A,FALSE,"MFT96";#N/A,#N/A,FALSE,"CTrecon"}</definedName>
    <definedName name="asdas17aug_4_1_5_4" hidden="1">{#N/A,#N/A,FALSE,"TMCOMP96";#N/A,#N/A,FALSE,"MAT96";#N/A,#N/A,FALSE,"FANDA96";#N/A,#N/A,FALSE,"INTRAN96";#N/A,#N/A,FALSE,"NAA9697";#N/A,#N/A,FALSE,"ECWEBB";#N/A,#N/A,FALSE,"MFT96";#N/A,#N/A,FALSE,"CTrecon"}</definedName>
    <definedName name="asdas17aug_4_1_5_5" hidden="1">{#N/A,#N/A,FALSE,"TMCOMP96";#N/A,#N/A,FALSE,"MAT96";#N/A,#N/A,FALSE,"FANDA96";#N/A,#N/A,FALSE,"INTRAN96";#N/A,#N/A,FALSE,"NAA9697";#N/A,#N/A,FALSE,"ECWEBB";#N/A,#N/A,FALSE,"MFT96";#N/A,#N/A,FALSE,"CTrecon"}</definedName>
    <definedName name="asdas17aug_4_2" hidden="1">{#N/A,#N/A,FALSE,"TMCOMP96";#N/A,#N/A,FALSE,"MAT96";#N/A,#N/A,FALSE,"FANDA96";#N/A,#N/A,FALSE,"INTRAN96";#N/A,#N/A,FALSE,"NAA9697";#N/A,#N/A,FALSE,"ECWEBB";#N/A,#N/A,FALSE,"MFT96";#N/A,#N/A,FALSE,"CTrecon"}</definedName>
    <definedName name="asdas17aug_4_2_1" hidden="1">{#N/A,#N/A,FALSE,"TMCOMP96";#N/A,#N/A,FALSE,"MAT96";#N/A,#N/A,FALSE,"FANDA96";#N/A,#N/A,FALSE,"INTRAN96";#N/A,#N/A,FALSE,"NAA9697";#N/A,#N/A,FALSE,"ECWEBB";#N/A,#N/A,FALSE,"MFT96";#N/A,#N/A,FALSE,"CTrecon"}</definedName>
    <definedName name="asdas17aug_4_2_1_1" hidden="1">{#N/A,#N/A,FALSE,"TMCOMP96";#N/A,#N/A,FALSE,"MAT96";#N/A,#N/A,FALSE,"FANDA96";#N/A,#N/A,FALSE,"INTRAN96";#N/A,#N/A,FALSE,"NAA9697";#N/A,#N/A,FALSE,"ECWEBB";#N/A,#N/A,FALSE,"MFT96";#N/A,#N/A,FALSE,"CTrecon"}</definedName>
    <definedName name="asdas17aug_4_2_2" hidden="1">{#N/A,#N/A,FALSE,"TMCOMP96";#N/A,#N/A,FALSE,"MAT96";#N/A,#N/A,FALSE,"FANDA96";#N/A,#N/A,FALSE,"INTRAN96";#N/A,#N/A,FALSE,"NAA9697";#N/A,#N/A,FALSE,"ECWEBB";#N/A,#N/A,FALSE,"MFT96";#N/A,#N/A,FALSE,"CTrecon"}</definedName>
    <definedName name="asdas17aug_4_2_3" hidden="1">{#N/A,#N/A,FALSE,"TMCOMP96";#N/A,#N/A,FALSE,"MAT96";#N/A,#N/A,FALSE,"FANDA96";#N/A,#N/A,FALSE,"INTRAN96";#N/A,#N/A,FALSE,"NAA9697";#N/A,#N/A,FALSE,"ECWEBB";#N/A,#N/A,FALSE,"MFT96";#N/A,#N/A,FALSE,"CTrecon"}</definedName>
    <definedName name="asdas17aug_4_2_4" hidden="1">{#N/A,#N/A,FALSE,"TMCOMP96";#N/A,#N/A,FALSE,"MAT96";#N/A,#N/A,FALSE,"FANDA96";#N/A,#N/A,FALSE,"INTRAN96";#N/A,#N/A,FALSE,"NAA9697";#N/A,#N/A,FALSE,"ECWEBB";#N/A,#N/A,FALSE,"MFT96";#N/A,#N/A,FALSE,"CTrecon"}</definedName>
    <definedName name="asdas17aug_4_2_5" hidden="1">{#N/A,#N/A,FALSE,"TMCOMP96";#N/A,#N/A,FALSE,"MAT96";#N/A,#N/A,FALSE,"FANDA96";#N/A,#N/A,FALSE,"INTRAN96";#N/A,#N/A,FALSE,"NAA9697";#N/A,#N/A,FALSE,"ECWEBB";#N/A,#N/A,FALSE,"MFT96";#N/A,#N/A,FALSE,"CTrecon"}</definedName>
    <definedName name="asdas17aug_4_3" hidden="1">{#N/A,#N/A,FALSE,"TMCOMP96";#N/A,#N/A,FALSE,"MAT96";#N/A,#N/A,FALSE,"FANDA96";#N/A,#N/A,FALSE,"INTRAN96";#N/A,#N/A,FALSE,"NAA9697";#N/A,#N/A,FALSE,"ECWEBB";#N/A,#N/A,FALSE,"MFT96";#N/A,#N/A,FALSE,"CTrecon"}</definedName>
    <definedName name="asdas17aug_4_3_1" hidden="1">{#N/A,#N/A,FALSE,"TMCOMP96";#N/A,#N/A,FALSE,"MAT96";#N/A,#N/A,FALSE,"FANDA96";#N/A,#N/A,FALSE,"INTRAN96";#N/A,#N/A,FALSE,"NAA9697";#N/A,#N/A,FALSE,"ECWEBB";#N/A,#N/A,FALSE,"MFT96";#N/A,#N/A,FALSE,"CTrecon"}</definedName>
    <definedName name="asdas17aug_4_3_1_1" hidden="1">{#N/A,#N/A,FALSE,"TMCOMP96";#N/A,#N/A,FALSE,"MAT96";#N/A,#N/A,FALSE,"FANDA96";#N/A,#N/A,FALSE,"INTRAN96";#N/A,#N/A,FALSE,"NAA9697";#N/A,#N/A,FALSE,"ECWEBB";#N/A,#N/A,FALSE,"MFT96";#N/A,#N/A,FALSE,"CTrecon"}</definedName>
    <definedName name="asdas17aug_4_3_2" hidden="1">{#N/A,#N/A,FALSE,"TMCOMP96";#N/A,#N/A,FALSE,"MAT96";#N/A,#N/A,FALSE,"FANDA96";#N/A,#N/A,FALSE,"INTRAN96";#N/A,#N/A,FALSE,"NAA9697";#N/A,#N/A,FALSE,"ECWEBB";#N/A,#N/A,FALSE,"MFT96";#N/A,#N/A,FALSE,"CTrecon"}</definedName>
    <definedName name="asdas17aug_4_3_3" hidden="1">{#N/A,#N/A,FALSE,"TMCOMP96";#N/A,#N/A,FALSE,"MAT96";#N/A,#N/A,FALSE,"FANDA96";#N/A,#N/A,FALSE,"INTRAN96";#N/A,#N/A,FALSE,"NAA9697";#N/A,#N/A,FALSE,"ECWEBB";#N/A,#N/A,FALSE,"MFT96";#N/A,#N/A,FALSE,"CTrecon"}</definedName>
    <definedName name="asdas17aug_4_3_4" hidden="1">{#N/A,#N/A,FALSE,"TMCOMP96";#N/A,#N/A,FALSE,"MAT96";#N/A,#N/A,FALSE,"FANDA96";#N/A,#N/A,FALSE,"INTRAN96";#N/A,#N/A,FALSE,"NAA9697";#N/A,#N/A,FALSE,"ECWEBB";#N/A,#N/A,FALSE,"MFT96";#N/A,#N/A,FALSE,"CTrecon"}</definedName>
    <definedName name="asdas17aug_4_3_5" hidden="1">{#N/A,#N/A,FALSE,"TMCOMP96";#N/A,#N/A,FALSE,"MAT96";#N/A,#N/A,FALSE,"FANDA96";#N/A,#N/A,FALSE,"INTRAN96";#N/A,#N/A,FALSE,"NAA9697";#N/A,#N/A,FALSE,"ECWEBB";#N/A,#N/A,FALSE,"MFT96";#N/A,#N/A,FALSE,"CTrecon"}</definedName>
    <definedName name="asdas17aug_4_4" hidden="1">{#N/A,#N/A,FALSE,"TMCOMP96";#N/A,#N/A,FALSE,"MAT96";#N/A,#N/A,FALSE,"FANDA96";#N/A,#N/A,FALSE,"INTRAN96";#N/A,#N/A,FALSE,"NAA9697";#N/A,#N/A,FALSE,"ECWEBB";#N/A,#N/A,FALSE,"MFT96";#N/A,#N/A,FALSE,"CTrecon"}</definedName>
    <definedName name="asdas17aug_4_4_1" hidden="1">{#N/A,#N/A,FALSE,"TMCOMP96";#N/A,#N/A,FALSE,"MAT96";#N/A,#N/A,FALSE,"FANDA96";#N/A,#N/A,FALSE,"INTRAN96";#N/A,#N/A,FALSE,"NAA9697";#N/A,#N/A,FALSE,"ECWEBB";#N/A,#N/A,FALSE,"MFT96";#N/A,#N/A,FALSE,"CTrecon"}</definedName>
    <definedName name="asdas17aug_4_4_2" hidden="1">{#N/A,#N/A,FALSE,"TMCOMP96";#N/A,#N/A,FALSE,"MAT96";#N/A,#N/A,FALSE,"FANDA96";#N/A,#N/A,FALSE,"INTRAN96";#N/A,#N/A,FALSE,"NAA9697";#N/A,#N/A,FALSE,"ECWEBB";#N/A,#N/A,FALSE,"MFT96";#N/A,#N/A,FALSE,"CTrecon"}</definedName>
    <definedName name="asdas17aug_4_4_3" hidden="1">{#N/A,#N/A,FALSE,"TMCOMP96";#N/A,#N/A,FALSE,"MAT96";#N/A,#N/A,FALSE,"FANDA96";#N/A,#N/A,FALSE,"INTRAN96";#N/A,#N/A,FALSE,"NAA9697";#N/A,#N/A,FALSE,"ECWEBB";#N/A,#N/A,FALSE,"MFT96";#N/A,#N/A,FALSE,"CTrecon"}</definedName>
    <definedName name="asdas17aug_4_4_4" hidden="1">{#N/A,#N/A,FALSE,"TMCOMP96";#N/A,#N/A,FALSE,"MAT96";#N/A,#N/A,FALSE,"FANDA96";#N/A,#N/A,FALSE,"INTRAN96";#N/A,#N/A,FALSE,"NAA9697";#N/A,#N/A,FALSE,"ECWEBB";#N/A,#N/A,FALSE,"MFT96";#N/A,#N/A,FALSE,"CTrecon"}</definedName>
    <definedName name="asdas17aug_4_4_5" hidden="1">{#N/A,#N/A,FALSE,"TMCOMP96";#N/A,#N/A,FALSE,"MAT96";#N/A,#N/A,FALSE,"FANDA96";#N/A,#N/A,FALSE,"INTRAN96";#N/A,#N/A,FALSE,"NAA9697";#N/A,#N/A,FALSE,"ECWEBB";#N/A,#N/A,FALSE,"MFT96";#N/A,#N/A,FALSE,"CTrecon"}</definedName>
    <definedName name="asdas17aug_4_5" hidden="1">{#N/A,#N/A,FALSE,"TMCOMP96";#N/A,#N/A,FALSE,"MAT96";#N/A,#N/A,FALSE,"FANDA96";#N/A,#N/A,FALSE,"INTRAN96";#N/A,#N/A,FALSE,"NAA9697";#N/A,#N/A,FALSE,"ECWEBB";#N/A,#N/A,FALSE,"MFT96";#N/A,#N/A,FALSE,"CTrecon"}</definedName>
    <definedName name="asdas17aug_4_5_1" hidden="1">{#N/A,#N/A,FALSE,"TMCOMP96";#N/A,#N/A,FALSE,"MAT96";#N/A,#N/A,FALSE,"FANDA96";#N/A,#N/A,FALSE,"INTRAN96";#N/A,#N/A,FALSE,"NAA9697";#N/A,#N/A,FALSE,"ECWEBB";#N/A,#N/A,FALSE,"MFT96";#N/A,#N/A,FALSE,"CTrecon"}</definedName>
    <definedName name="asdas17aug_4_5_2" hidden="1">{#N/A,#N/A,FALSE,"TMCOMP96";#N/A,#N/A,FALSE,"MAT96";#N/A,#N/A,FALSE,"FANDA96";#N/A,#N/A,FALSE,"INTRAN96";#N/A,#N/A,FALSE,"NAA9697";#N/A,#N/A,FALSE,"ECWEBB";#N/A,#N/A,FALSE,"MFT96";#N/A,#N/A,FALSE,"CTrecon"}</definedName>
    <definedName name="asdas17aug_4_5_3" hidden="1">{#N/A,#N/A,FALSE,"TMCOMP96";#N/A,#N/A,FALSE,"MAT96";#N/A,#N/A,FALSE,"FANDA96";#N/A,#N/A,FALSE,"INTRAN96";#N/A,#N/A,FALSE,"NAA9697";#N/A,#N/A,FALSE,"ECWEBB";#N/A,#N/A,FALSE,"MFT96";#N/A,#N/A,FALSE,"CTrecon"}</definedName>
    <definedName name="asdas17aug_4_5_4" hidden="1">{#N/A,#N/A,FALSE,"TMCOMP96";#N/A,#N/A,FALSE,"MAT96";#N/A,#N/A,FALSE,"FANDA96";#N/A,#N/A,FALSE,"INTRAN96";#N/A,#N/A,FALSE,"NAA9697";#N/A,#N/A,FALSE,"ECWEBB";#N/A,#N/A,FALSE,"MFT96";#N/A,#N/A,FALSE,"CTrecon"}</definedName>
    <definedName name="asdas17aug_4_5_5" hidden="1">{#N/A,#N/A,FALSE,"TMCOMP96";#N/A,#N/A,FALSE,"MAT96";#N/A,#N/A,FALSE,"FANDA96";#N/A,#N/A,FALSE,"INTRAN96";#N/A,#N/A,FALSE,"NAA9697";#N/A,#N/A,FALSE,"ECWEBB";#N/A,#N/A,FALSE,"MFT96";#N/A,#N/A,FALSE,"CTrecon"}</definedName>
    <definedName name="asdas17aug_5" hidden="1">{#N/A,#N/A,FALSE,"TMCOMP96";#N/A,#N/A,FALSE,"MAT96";#N/A,#N/A,FALSE,"FANDA96";#N/A,#N/A,FALSE,"INTRAN96";#N/A,#N/A,FALSE,"NAA9697";#N/A,#N/A,FALSE,"ECWEBB";#N/A,#N/A,FALSE,"MFT96";#N/A,#N/A,FALSE,"CTrecon"}</definedName>
    <definedName name="asdas17aug_5_1" hidden="1">{#N/A,#N/A,FALSE,"TMCOMP96";#N/A,#N/A,FALSE,"MAT96";#N/A,#N/A,FALSE,"FANDA96";#N/A,#N/A,FALSE,"INTRAN96";#N/A,#N/A,FALSE,"NAA9697";#N/A,#N/A,FALSE,"ECWEBB";#N/A,#N/A,FALSE,"MFT96";#N/A,#N/A,FALSE,"CTrecon"}</definedName>
    <definedName name="asdas17aug_5_1_1" hidden="1">{#N/A,#N/A,FALSE,"TMCOMP96";#N/A,#N/A,FALSE,"MAT96";#N/A,#N/A,FALSE,"FANDA96";#N/A,#N/A,FALSE,"INTRAN96";#N/A,#N/A,FALSE,"NAA9697";#N/A,#N/A,FALSE,"ECWEBB";#N/A,#N/A,FALSE,"MFT96";#N/A,#N/A,FALSE,"CTrecon"}</definedName>
    <definedName name="asdas17aug_5_1_1_1" hidden="1">{#N/A,#N/A,FALSE,"TMCOMP96";#N/A,#N/A,FALSE,"MAT96";#N/A,#N/A,FALSE,"FANDA96";#N/A,#N/A,FALSE,"INTRAN96";#N/A,#N/A,FALSE,"NAA9697";#N/A,#N/A,FALSE,"ECWEBB";#N/A,#N/A,FALSE,"MFT96";#N/A,#N/A,FALSE,"CTrecon"}</definedName>
    <definedName name="asdas17aug_5_1_1_1_1" hidden="1">{#N/A,#N/A,FALSE,"TMCOMP96";#N/A,#N/A,FALSE,"MAT96";#N/A,#N/A,FALSE,"FANDA96";#N/A,#N/A,FALSE,"INTRAN96";#N/A,#N/A,FALSE,"NAA9697";#N/A,#N/A,FALSE,"ECWEBB";#N/A,#N/A,FALSE,"MFT96";#N/A,#N/A,FALSE,"CTrecon"}</definedName>
    <definedName name="asdas17aug_5_1_1_1_1_1" hidden="1">{#N/A,#N/A,FALSE,"TMCOMP96";#N/A,#N/A,FALSE,"MAT96";#N/A,#N/A,FALSE,"FANDA96";#N/A,#N/A,FALSE,"INTRAN96";#N/A,#N/A,FALSE,"NAA9697";#N/A,#N/A,FALSE,"ECWEBB";#N/A,#N/A,FALSE,"MFT96";#N/A,#N/A,FALSE,"CTrecon"}</definedName>
    <definedName name="asdas17aug_5_1_1_1_2" hidden="1">{#N/A,#N/A,FALSE,"TMCOMP96";#N/A,#N/A,FALSE,"MAT96";#N/A,#N/A,FALSE,"FANDA96";#N/A,#N/A,FALSE,"INTRAN96";#N/A,#N/A,FALSE,"NAA9697";#N/A,#N/A,FALSE,"ECWEBB";#N/A,#N/A,FALSE,"MFT96";#N/A,#N/A,FALSE,"CTrecon"}</definedName>
    <definedName name="asdas17aug_5_1_1_1_3" hidden="1">{#N/A,#N/A,FALSE,"TMCOMP96";#N/A,#N/A,FALSE,"MAT96";#N/A,#N/A,FALSE,"FANDA96";#N/A,#N/A,FALSE,"INTRAN96";#N/A,#N/A,FALSE,"NAA9697";#N/A,#N/A,FALSE,"ECWEBB";#N/A,#N/A,FALSE,"MFT96";#N/A,#N/A,FALSE,"CTrecon"}</definedName>
    <definedName name="asdas17aug_5_1_1_1_4" hidden="1">{#N/A,#N/A,FALSE,"TMCOMP96";#N/A,#N/A,FALSE,"MAT96";#N/A,#N/A,FALSE,"FANDA96";#N/A,#N/A,FALSE,"INTRAN96";#N/A,#N/A,FALSE,"NAA9697";#N/A,#N/A,FALSE,"ECWEBB";#N/A,#N/A,FALSE,"MFT96";#N/A,#N/A,FALSE,"CTrecon"}</definedName>
    <definedName name="asdas17aug_5_1_1_1_5" hidden="1">{#N/A,#N/A,FALSE,"TMCOMP96";#N/A,#N/A,FALSE,"MAT96";#N/A,#N/A,FALSE,"FANDA96";#N/A,#N/A,FALSE,"INTRAN96";#N/A,#N/A,FALSE,"NAA9697";#N/A,#N/A,FALSE,"ECWEBB";#N/A,#N/A,FALSE,"MFT96";#N/A,#N/A,FALSE,"CTrecon"}</definedName>
    <definedName name="asdas17aug_5_1_1_2" hidden="1">{#N/A,#N/A,FALSE,"TMCOMP96";#N/A,#N/A,FALSE,"MAT96";#N/A,#N/A,FALSE,"FANDA96";#N/A,#N/A,FALSE,"INTRAN96";#N/A,#N/A,FALSE,"NAA9697";#N/A,#N/A,FALSE,"ECWEBB";#N/A,#N/A,FALSE,"MFT96";#N/A,#N/A,FALSE,"CTrecon"}</definedName>
    <definedName name="asdas17aug_5_1_1_2_1" hidden="1">{#N/A,#N/A,FALSE,"TMCOMP96";#N/A,#N/A,FALSE,"MAT96";#N/A,#N/A,FALSE,"FANDA96";#N/A,#N/A,FALSE,"INTRAN96";#N/A,#N/A,FALSE,"NAA9697";#N/A,#N/A,FALSE,"ECWEBB";#N/A,#N/A,FALSE,"MFT96";#N/A,#N/A,FALSE,"CTrecon"}</definedName>
    <definedName name="asdas17aug_5_1_1_2_2" hidden="1">{#N/A,#N/A,FALSE,"TMCOMP96";#N/A,#N/A,FALSE,"MAT96";#N/A,#N/A,FALSE,"FANDA96";#N/A,#N/A,FALSE,"INTRAN96";#N/A,#N/A,FALSE,"NAA9697";#N/A,#N/A,FALSE,"ECWEBB";#N/A,#N/A,FALSE,"MFT96";#N/A,#N/A,FALSE,"CTrecon"}</definedName>
    <definedName name="asdas17aug_5_1_1_2_3" hidden="1">{#N/A,#N/A,FALSE,"TMCOMP96";#N/A,#N/A,FALSE,"MAT96";#N/A,#N/A,FALSE,"FANDA96";#N/A,#N/A,FALSE,"INTRAN96";#N/A,#N/A,FALSE,"NAA9697";#N/A,#N/A,FALSE,"ECWEBB";#N/A,#N/A,FALSE,"MFT96";#N/A,#N/A,FALSE,"CTrecon"}</definedName>
    <definedName name="asdas17aug_5_1_1_2_4" hidden="1">{#N/A,#N/A,FALSE,"TMCOMP96";#N/A,#N/A,FALSE,"MAT96";#N/A,#N/A,FALSE,"FANDA96";#N/A,#N/A,FALSE,"INTRAN96";#N/A,#N/A,FALSE,"NAA9697";#N/A,#N/A,FALSE,"ECWEBB";#N/A,#N/A,FALSE,"MFT96";#N/A,#N/A,FALSE,"CTrecon"}</definedName>
    <definedName name="asdas17aug_5_1_1_2_5" hidden="1">{#N/A,#N/A,FALSE,"TMCOMP96";#N/A,#N/A,FALSE,"MAT96";#N/A,#N/A,FALSE,"FANDA96";#N/A,#N/A,FALSE,"INTRAN96";#N/A,#N/A,FALSE,"NAA9697";#N/A,#N/A,FALSE,"ECWEBB";#N/A,#N/A,FALSE,"MFT96";#N/A,#N/A,FALSE,"CTrecon"}</definedName>
    <definedName name="asdas17aug_5_1_1_3" hidden="1">{#N/A,#N/A,FALSE,"TMCOMP96";#N/A,#N/A,FALSE,"MAT96";#N/A,#N/A,FALSE,"FANDA96";#N/A,#N/A,FALSE,"INTRAN96";#N/A,#N/A,FALSE,"NAA9697";#N/A,#N/A,FALSE,"ECWEBB";#N/A,#N/A,FALSE,"MFT96";#N/A,#N/A,FALSE,"CTrecon"}</definedName>
    <definedName name="asdas17aug_5_1_1_4" hidden="1">{#N/A,#N/A,FALSE,"TMCOMP96";#N/A,#N/A,FALSE,"MAT96";#N/A,#N/A,FALSE,"FANDA96";#N/A,#N/A,FALSE,"INTRAN96";#N/A,#N/A,FALSE,"NAA9697";#N/A,#N/A,FALSE,"ECWEBB";#N/A,#N/A,FALSE,"MFT96";#N/A,#N/A,FALSE,"CTrecon"}</definedName>
    <definedName name="asdas17aug_5_1_1_5" hidden="1">{#N/A,#N/A,FALSE,"TMCOMP96";#N/A,#N/A,FALSE,"MAT96";#N/A,#N/A,FALSE,"FANDA96";#N/A,#N/A,FALSE,"INTRAN96";#N/A,#N/A,FALSE,"NAA9697";#N/A,#N/A,FALSE,"ECWEBB";#N/A,#N/A,FALSE,"MFT96";#N/A,#N/A,FALSE,"CTrecon"}</definedName>
    <definedName name="asdas17aug_5_1_2" hidden="1">{#N/A,#N/A,FALSE,"TMCOMP96";#N/A,#N/A,FALSE,"MAT96";#N/A,#N/A,FALSE,"FANDA96";#N/A,#N/A,FALSE,"INTRAN96";#N/A,#N/A,FALSE,"NAA9697";#N/A,#N/A,FALSE,"ECWEBB";#N/A,#N/A,FALSE,"MFT96";#N/A,#N/A,FALSE,"CTrecon"}</definedName>
    <definedName name="asdas17aug_5_1_2_1" hidden="1">{#N/A,#N/A,FALSE,"TMCOMP96";#N/A,#N/A,FALSE,"MAT96";#N/A,#N/A,FALSE,"FANDA96";#N/A,#N/A,FALSE,"INTRAN96";#N/A,#N/A,FALSE,"NAA9697";#N/A,#N/A,FALSE,"ECWEBB";#N/A,#N/A,FALSE,"MFT96";#N/A,#N/A,FALSE,"CTrecon"}</definedName>
    <definedName name="asdas17aug_5_1_2_2" hidden="1">{#N/A,#N/A,FALSE,"TMCOMP96";#N/A,#N/A,FALSE,"MAT96";#N/A,#N/A,FALSE,"FANDA96";#N/A,#N/A,FALSE,"INTRAN96";#N/A,#N/A,FALSE,"NAA9697";#N/A,#N/A,FALSE,"ECWEBB";#N/A,#N/A,FALSE,"MFT96";#N/A,#N/A,FALSE,"CTrecon"}</definedName>
    <definedName name="asdas17aug_5_1_2_3" hidden="1">{#N/A,#N/A,FALSE,"TMCOMP96";#N/A,#N/A,FALSE,"MAT96";#N/A,#N/A,FALSE,"FANDA96";#N/A,#N/A,FALSE,"INTRAN96";#N/A,#N/A,FALSE,"NAA9697";#N/A,#N/A,FALSE,"ECWEBB";#N/A,#N/A,FALSE,"MFT96";#N/A,#N/A,FALSE,"CTrecon"}</definedName>
    <definedName name="asdas17aug_5_1_2_4" hidden="1">{#N/A,#N/A,FALSE,"TMCOMP96";#N/A,#N/A,FALSE,"MAT96";#N/A,#N/A,FALSE,"FANDA96";#N/A,#N/A,FALSE,"INTRAN96";#N/A,#N/A,FALSE,"NAA9697";#N/A,#N/A,FALSE,"ECWEBB";#N/A,#N/A,FALSE,"MFT96";#N/A,#N/A,FALSE,"CTrecon"}</definedName>
    <definedName name="asdas17aug_5_1_2_5" hidden="1">{#N/A,#N/A,FALSE,"TMCOMP96";#N/A,#N/A,FALSE,"MAT96";#N/A,#N/A,FALSE,"FANDA96";#N/A,#N/A,FALSE,"INTRAN96";#N/A,#N/A,FALSE,"NAA9697";#N/A,#N/A,FALSE,"ECWEBB";#N/A,#N/A,FALSE,"MFT96";#N/A,#N/A,FALSE,"CTrecon"}</definedName>
    <definedName name="asdas17aug_5_1_3" hidden="1">{#N/A,#N/A,FALSE,"TMCOMP96";#N/A,#N/A,FALSE,"MAT96";#N/A,#N/A,FALSE,"FANDA96";#N/A,#N/A,FALSE,"INTRAN96";#N/A,#N/A,FALSE,"NAA9697";#N/A,#N/A,FALSE,"ECWEBB";#N/A,#N/A,FALSE,"MFT96";#N/A,#N/A,FALSE,"CTrecon"}</definedName>
    <definedName name="asdas17aug_5_1_3_1" hidden="1">{#N/A,#N/A,FALSE,"TMCOMP96";#N/A,#N/A,FALSE,"MAT96";#N/A,#N/A,FALSE,"FANDA96";#N/A,#N/A,FALSE,"INTRAN96";#N/A,#N/A,FALSE,"NAA9697";#N/A,#N/A,FALSE,"ECWEBB";#N/A,#N/A,FALSE,"MFT96";#N/A,#N/A,FALSE,"CTrecon"}</definedName>
    <definedName name="asdas17aug_5_1_3_2" hidden="1">{#N/A,#N/A,FALSE,"TMCOMP96";#N/A,#N/A,FALSE,"MAT96";#N/A,#N/A,FALSE,"FANDA96";#N/A,#N/A,FALSE,"INTRAN96";#N/A,#N/A,FALSE,"NAA9697";#N/A,#N/A,FALSE,"ECWEBB";#N/A,#N/A,FALSE,"MFT96";#N/A,#N/A,FALSE,"CTrecon"}</definedName>
    <definedName name="asdas17aug_5_1_3_3" hidden="1">{#N/A,#N/A,FALSE,"TMCOMP96";#N/A,#N/A,FALSE,"MAT96";#N/A,#N/A,FALSE,"FANDA96";#N/A,#N/A,FALSE,"INTRAN96";#N/A,#N/A,FALSE,"NAA9697";#N/A,#N/A,FALSE,"ECWEBB";#N/A,#N/A,FALSE,"MFT96";#N/A,#N/A,FALSE,"CTrecon"}</definedName>
    <definedName name="asdas17aug_5_1_3_4" hidden="1">{#N/A,#N/A,FALSE,"TMCOMP96";#N/A,#N/A,FALSE,"MAT96";#N/A,#N/A,FALSE,"FANDA96";#N/A,#N/A,FALSE,"INTRAN96";#N/A,#N/A,FALSE,"NAA9697";#N/A,#N/A,FALSE,"ECWEBB";#N/A,#N/A,FALSE,"MFT96";#N/A,#N/A,FALSE,"CTrecon"}</definedName>
    <definedName name="asdas17aug_5_1_3_5" hidden="1">{#N/A,#N/A,FALSE,"TMCOMP96";#N/A,#N/A,FALSE,"MAT96";#N/A,#N/A,FALSE,"FANDA96";#N/A,#N/A,FALSE,"INTRAN96";#N/A,#N/A,FALSE,"NAA9697";#N/A,#N/A,FALSE,"ECWEBB";#N/A,#N/A,FALSE,"MFT96";#N/A,#N/A,FALSE,"CTrecon"}</definedName>
    <definedName name="asdas17aug_5_1_4" hidden="1">{#N/A,#N/A,FALSE,"TMCOMP96";#N/A,#N/A,FALSE,"MAT96";#N/A,#N/A,FALSE,"FANDA96";#N/A,#N/A,FALSE,"INTRAN96";#N/A,#N/A,FALSE,"NAA9697";#N/A,#N/A,FALSE,"ECWEBB";#N/A,#N/A,FALSE,"MFT96";#N/A,#N/A,FALSE,"CTrecon"}</definedName>
    <definedName name="asdas17aug_5_1_4_1" hidden="1">{#N/A,#N/A,FALSE,"TMCOMP96";#N/A,#N/A,FALSE,"MAT96";#N/A,#N/A,FALSE,"FANDA96";#N/A,#N/A,FALSE,"INTRAN96";#N/A,#N/A,FALSE,"NAA9697";#N/A,#N/A,FALSE,"ECWEBB";#N/A,#N/A,FALSE,"MFT96";#N/A,#N/A,FALSE,"CTrecon"}</definedName>
    <definedName name="asdas17aug_5_1_4_2" hidden="1">{#N/A,#N/A,FALSE,"TMCOMP96";#N/A,#N/A,FALSE,"MAT96";#N/A,#N/A,FALSE,"FANDA96";#N/A,#N/A,FALSE,"INTRAN96";#N/A,#N/A,FALSE,"NAA9697";#N/A,#N/A,FALSE,"ECWEBB";#N/A,#N/A,FALSE,"MFT96";#N/A,#N/A,FALSE,"CTrecon"}</definedName>
    <definedName name="asdas17aug_5_1_4_3" hidden="1">{#N/A,#N/A,FALSE,"TMCOMP96";#N/A,#N/A,FALSE,"MAT96";#N/A,#N/A,FALSE,"FANDA96";#N/A,#N/A,FALSE,"INTRAN96";#N/A,#N/A,FALSE,"NAA9697";#N/A,#N/A,FALSE,"ECWEBB";#N/A,#N/A,FALSE,"MFT96";#N/A,#N/A,FALSE,"CTrecon"}</definedName>
    <definedName name="asdas17aug_5_1_4_4" hidden="1">{#N/A,#N/A,FALSE,"TMCOMP96";#N/A,#N/A,FALSE,"MAT96";#N/A,#N/A,FALSE,"FANDA96";#N/A,#N/A,FALSE,"INTRAN96";#N/A,#N/A,FALSE,"NAA9697";#N/A,#N/A,FALSE,"ECWEBB";#N/A,#N/A,FALSE,"MFT96";#N/A,#N/A,FALSE,"CTrecon"}</definedName>
    <definedName name="asdas17aug_5_1_4_5" hidden="1">{#N/A,#N/A,FALSE,"TMCOMP96";#N/A,#N/A,FALSE,"MAT96";#N/A,#N/A,FALSE,"FANDA96";#N/A,#N/A,FALSE,"INTRAN96";#N/A,#N/A,FALSE,"NAA9697";#N/A,#N/A,FALSE,"ECWEBB";#N/A,#N/A,FALSE,"MFT96";#N/A,#N/A,FALSE,"CTrecon"}</definedName>
    <definedName name="asdas17aug_5_1_5" hidden="1">{#N/A,#N/A,FALSE,"TMCOMP96";#N/A,#N/A,FALSE,"MAT96";#N/A,#N/A,FALSE,"FANDA96";#N/A,#N/A,FALSE,"INTRAN96";#N/A,#N/A,FALSE,"NAA9697";#N/A,#N/A,FALSE,"ECWEBB";#N/A,#N/A,FALSE,"MFT96";#N/A,#N/A,FALSE,"CTrecon"}</definedName>
    <definedName name="asdas17aug_5_1_5_1" hidden="1">{#N/A,#N/A,FALSE,"TMCOMP96";#N/A,#N/A,FALSE,"MAT96";#N/A,#N/A,FALSE,"FANDA96";#N/A,#N/A,FALSE,"INTRAN96";#N/A,#N/A,FALSE,"NAA9697";#N/A,#N/A,FALSE,"ECWEBB";#N/A,#N/A,FALSE,"MFT96";#N/A,#N/A,FALSE,"CTrecon"}</definedName>
    <definedName name="asdas17aug_5_1_5_2" hidden="1">{#N/A,#N/A,FALSE,"TMCOMP96";#N/A,#N/A,FALSE,"MAT96";#N/A,#N/A,FALSE,"FANDA96";#N/A,#N/A,FALSE,"INTRAN96";#N/A,#N/A,FALSE,"NAA9697";#N/A,#N/A,FALSE,"ECWEBB";#N/A,#N/A,FALSE,"MFT96";#N/A,#N/A,FALSE,"CTrecon"}</definedName>
    <definedName name="asdas17aug_5_1_5_3" hidden="1">{#N/A,#N/A,FALSE,"TMCOMP96";#N/A,#N/A,FALSE,"MAT96";#N/A,#N/A,FALSE,"FANDA96";#N/A,#N/A,FALSE,"INTRAN96";#N/A,#N/A,FALSE,"NAA9697";#N/A,#N/A,FALSE,"ECWEBB";#N/A,#N/A,FALSE,"MFT96";#N/A,#N/A,FALSE,"CTrecon"}</definedName>
    <definedName name="asdas17aug_5_1_5_4" hidden="1">{#N/A,#N/A,FALSE,"TMCOMP96";#N/A,#N/A,FALSE,"MAT96";#N/A,#N/A,FALSE,"FANDA96";#N/A,#N/A,FALSE,"INTRAN96";#N/A,#N/A,FALSE,"NAA9697";#N/A,#N/A,FALSE,"ECWEBB";#N/A,#N/A,FALSE,"MFT96";#N/A,#N/A,FALSE,"CTrecon"}</definedName>
    <definedName name="asdas17aug_5_1_5_5" hidden="1">{#N/A,#N/A,FALSE,"TMCOMP96";#N/A,#N/A,FALSE,"MAT96";#N/A,#N/A,FALSE,"FANDA96";#N/A,#N/A,FALSE,"INTRAN96";#N/A,#N/A,FALSE,"NAA9697";#N/A,#N/A,FALSE,"ECWEBB";#N/A,#N/A,FALSE,"MFT96";#N/A,#N/A,FALSE,"CTrecon"}</definedName>
    <definedName name="asdas17aug_5_2" hidden="1">{#N/A,#N/A,FALSE,"TMCOMP96";#N/A,#N/A,FALSE,"MAT96";#N/A,#N/A,FALSE,"FANDA96";#N/A,#N/A,FALSE,"INTRAN96";#N/A,#N/A,FALSE,"NAA9697";#N/A,#N/A,FALSE,"ECWEBB";#N/A,#N/A,FALSE,"MFT96";#N/A,#N/A,FALSE,"CTrecon"}</definedName>
    <definedName name="asdas17aug_5_2_1" hidden="1">{#N/A,#N/A,FALSE,"TMCOMP96";#N/A,#N/A,FALSE,"MAT96";#N/A,#N/A,FALSE,"FANDA96";#N/A,#N/A,FALSE,"INTRAN96";#N/A,#N/A,FALSE,"NAA9697";#N/A,#N/A,FALSE,"ECWEBB";#N/A,#N/A,FALSE,"MFT96";#N/A,#N/A,FALSE,"CTrecon"}</definedName>
    <definedName name="asdas17aug_5_2_2" hidden="1">{#N/A,#N/A,FALSE,"TMCOMP96";#N/A,#N/A,FALSE,"MAT96";#N/A,#N/A,FALSE,"FANDA96";#N/A,#N/A,FALSE,"INTRAN96";#N/A,#N/A,FALSE,"NAA9697";#N/A,#N/A,FALSE,"ECWEBB";#N/A,#N/A,FALSE,"MFT96";#N/A,#N/A,FALSE,"CTrecon"}</definedName>
    <definedName name="asdas17aug_5_2_3" hidden="1">{#N/A,#N/A,FALSE,"TMCOMP96";#N/A,#N/A,FALSE,"MAT96";#N/A,#N/A,FALSE,"FANDA96";#N/A,#N/A,FALSE,"INTRAN96";#N/A,#N/A,FALSE,"NAA9697";#N/A,#N/A,FALSE,"ECWEBB";#N/A,#N/A,FALSE,"MFT96";#N/A,#N/A,FALSE,"CTrecon"}</definedName>
    <definedName name="asdas17aug_5_2_4" hidden="1">{#N/A,#N/A,FALSE,"TMCOMP96";#N/A,#N/A,FALSE,"MAT96";#N/A,#N/A,FALSE,"FANDA96";#N/A,#N/A,FALSE,"INTRAN96";#N/A,#N/A,FALSE,"NAA9697";#N/A,#N/A,FALSE,"ECWEBB";#N/A,#N/A,FALSE,"MFT96";#N/A,#N/A,FALSE,"CTrecon"}</definedName>
    <definedName name="asdas17aug_5_2_5" hidden="1">{#N/A,#N/A,FALSE,"TMCOMP96";#N/A,#N/A,FALSE,"MAT96";#N/A,#N/A,FALSE,"FANDA96";#N/A,#N/A,FALSE,"INTRAN96";#N/A,#N/A,FALSE,"NAA9697";#N/A,#N/A,FALSE,"ECWEBB";#N/A,#N/A,FALSE,"MFT96";#N/A,#N/A,FALSE,"CTrecon"}</definedName>
    <definedName name="asdas17aug_5_3" hidden="1">{#N/A,#N/A,FALSE,"TMCOMP96";#N/A,#N/A,FALSE,"MAT96";#N/A,#N/A,FALSE,"FANDA96";#N/A,#N/A,FALSE,"INTRAN96";#N/A,#N/A,FALSE,"NAA9697";#N/A,#N/A,FALSE,"ECWEBB";#N/A,#N/A,FALSE,"MFT96";#N/A,#N/A,FALSE,"CTrecon"}</definedName>
    <definedName name="asdas17aug_5_3_1" hidden="1">{#N/A,#N/A,FALSE,"TMCOMP96";#N/A,#N/A,FALSE,"MAT96";#N/A,#N/A,FALSE,"FANDA96";#N/A,#N/A,FALSE,"INTRAN96";#N/A,#N/A,FALSE,"NAA9697";#N/A,#N/A,FALSE,"ECWEBB";#N/A,#N/A,FALSE,"MFT96";#N/A,#N/A,FALSE,"CTrecon"}</definedName>
    <definedName name="asdas17aug_5_3_2" hidden="1">{#N/A,#N/A,FALSE,"TMCOMP96";#N/A,#N/A,FALSE,"MAT96";#N/A,#N/A,FALSE,"FANDA96";#N/A,#N/A,FALSE,"INTRAN96";#N/A,#N/A,FALSE,"NAA9697";#N/A,#N/A,FALSE,"ECWEBB";#N/A,#N/A,FALSE,"MFT96";#N/A,#N/A,FALSE,"CTrecon"}</definedName>
    <definedName name="asdas17aug_5_3_3" hidden="1">{#N/A,#N/A,FALSE,"TMCOMP96";#N/A,#N/A,FALSE,"MAT96";#N/A,#N/A,FALSE,"FANDA96";#N/A,#N/A,FALSE,"INTRAN96";#N/A,#N/A,FALSE,"NAA9697";#N/A,#N/A,FALSE,"ECWEBB";#N/A,#N/A,FALSE,"MFT96";#N/A,#N/A,FALSE,"CTrecon"}</definedName>
    <definedName name="asdas17aug_5_3_4" hidden="1">{#N/A,#N/A,FALSE,"TMCOMP96";#N/A,#N/A,FALSE,"MAT96";#N/A,#N/A,FALSE,"FANDA96";#N/A,#N/A,FALSE,"INTRAN96";#N/A,#N/A,FALSE,"NAA9697";#N/A,#N/A,FALSE,"ECWEBB";#N/A,#N/A,FALSE,"MFT96";#N/A,#N/A,FALSE,"CTrecon"}</definedName>
    <definedName name="asdas17aug_5_3_5" hidden="1">{#N/A,#N/A,FALSE,"TMCOMP96";#N/A,#N/A,FALSE,"MAT96";#N/A,#N/A,FALSE,"FANDA96";#N/A,#N/A,FALSE,"INTRAN96";#N/A,#N/A,FALSE,"NAA9697";#N/A,#N/A,FALSE,"ECWEBB";#N/A,#N/A,FALSE,"MFT96";#N/A,#N/A,FALSE,"CTrecon"}</definedName>
    <definedName name="asdas17aug_5_4" hidden="1">{#N/A,#N/A,FALSE,"TMCOMP96";#N/A,#N/A,FALSE,"MAT96";#N/A,#N/A,FALSE,"FANDA96";#N/A,#N/A,FALSE,"INTRAN96";#N/A,#N/A,FALSE,"NAA9697";#N/A,#N/A,FALSE,"ECWEBB";#N/A,#N/A,FALSE,"MFT96";#N/A,#N/A,FALSE,"CTrecon"}</definedName>
    <definedName name="asdas17aug_5_4_1" hidden="1">{#N/A,#N/A,FALSE,"TMCOMP96";#N/A,#N/A,FALSE,"MAT96";#N/A,#N/A,FALSE,"FANDA96";#N/A,#N/A,FALSE,"INTRAN96";#N/A,#N/A,FALSE,"NAA9697";#N/A,#N/A,FALSE,"ECWEBB";#N/A,#N/A,FALSE,"MFT96";#N/A,#N/A,FALSE,"CTrecon"}</definedName>
    <definedName name="asdas17aug_5_4_2" hidden="1">{#N/A,#N/A,FALSE,"TMCOMP96";#N/A,#N/A,FALSE,"MAT96";#N/A,#N/A,FALSE,"FANDA96";#N/A,#N/A,FALSE,"INTRAN96";#N/A,#N/A,FALSE,"NAA9697";#N/A,#N/A,FALSE,"ECWEBB";#N/A,#N/A,FALSE,"MFT96";#N/A,#N/A,FALSE,"CTrecon"}</definedName>
    <definedName name="asdas17aug_5_4_3" hidden="1">{#N/A,#N/A,FALSE,"TMCOMP96";#N/A,#N/A,FALSE,"MAT96";#N/A,#N/A,FALSE,"FANDA96";#N/A,#N/A,FALSE,"INTRAN96";#N/A,#N/A,FALSE,"NAA9697";#N/A,#N/A,FALSE,"ECWEBB";#N/A,#N/A,FALSE,"MFT96";#N/A,#N/A,FALSE,"CTrecon"}</definedName>
    <definedName name="asdas17aug_5_4_4" hidden="1">{#N/A,#N/A,FALSE,"TMCOMP96";#N/A,#N/A,FALSE,"MAT96";#N/A,#N/A,FALSE,"FANDA96";#N/A,#N/A,FALSE,"INTRAN96";#N/A,#N/A,FALSE,"NAA9697";#N/A,#N/A,FALSE,"ECWEBB";#N/A,#N/A,FALSE,"MFT96";#N/A,#N/A,FALSE,"CTrecon"}</definedName>
    <definedName name="asdas17aug_5_4_5" hidden="1">{#N/A,#N/A,FALSE,"TMCOMP96";#N/A,#N/A,FALSE,"MAT96";#N/A,#N/A,FALSE,"FANDA96";#N/A,#N/A,FALSE,"INTRAN96";#N/A,#N/A,FALSE,"NAA9697";#N/A,#N/A,FALSE,"ECWEBB";#N/A,#N/A,FALSE,"MFT96";#N/A,#N/A,FALSE,"CTrecon"}</definedName>
    <definedName name="asdas17aug_5_5" hidden="1">{#N/A,#N/A,FALSE,"TMCOMP96";#N/A,#N/A,FALSE,"MAT96";#N/A,#N/A,FALSE,"FANDA96";#N/A,#N/A,FALSE,"INTRAN96";#N/A,#N/A,FALSE,"NAA9697";#N/A,#N/A,FALSE,"ECWEBB";#N/A,#N/A,FALSE,"MFT96";#N/A,#N/A,FALSE,"CTrecon"}</definedName>
    <definedName name="asdas17aug_5_5_1" hidden="1">{#N/A,#N/A,FALSE,"TMCOMP96";#N/A,#N/A,FALSE,"MAT96";#N/A,#N/A,FALSE,"FANDA96";#N/A,#N/A,FALSE,"INTRAN96";#N/A,#N/A,FALSE,"NAA9697";#N/A,#N/A,FALSE,"ECWEBB";#N/A,#N/A,FALSE,"MFT96";#N/A,#N/A,FALSE,"CTrecon"}</definedName>
    <definedName name="asdas17aug_5_5_2" hidden="1">{#N/A,#N/A,FALSE,"TMCOMP96";#N/A,#N/A,FALSE,"MAT96";#N/A,#N/A,FALSE,"FANDA96";#N/A,#N/A,FALSE,"INTRAN96";#N/A,#N/A,FALSE,"NAA9697";#N/A,#N/A,FALSE,"ECWEBB";#N/A,#N/A,FALSE,"MFT96";#N/A,#N/A,FALSE,"CTrecon"}</definedName>
    <definedName name="asdas17aug_5_5_3" hidden="1">{#N/A,#N/A,FALSE,"TMCOMP96";#N/A,#N/A,FALSE,"MAT96";#N/A,#N/A,FALSE,"FANDA96";#N/A,#N/A,FALSE,"INTRAN96";#N/A,#N/A,FALSE,"NAA9697";#N/A,#N/A,FALSE,"ECWEBB";#N/A,#N/A,FALSE,"MFT96";#N/A,#N/A,FALSE,"CTrecon"}</definedName>
    <definedName name="asdas17aug_5_5_4" hidden="1">{#N/A,#N/A,FALSE,"TMCOMP96";#N/A,#N/A,FALSE,"MAT96";#N/A,#N/A,FALSE,"FANDA96";#N/A,#N/A,FALSE,"INTRAN96";#N/A,#N/A,FALSE,"NAA9697";#N/A,#N/A,FALSE,"ECWEBB";#N/A,#N/A,FALSE,"MFT96";#N/A,#N/A,FALSE,"CTrecon"}</definedName>
    <definedName name="asdas17aug_5_5_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1_1" hidden="1">{#N/A,#N/A,FALSE,"TMCOMP96";#N/A,#N/A,FALSE,"MAT96";#N/A,#N/A,FALSE,"FANDA96";#N/A,#N/A,FALSE,"INTRAN96";#N/A,#N/A,FALSE,"NAA9697";#N/A,#N/A,FALSE,"ECWEBB";#N/A,#N/A,FALSE,"MFT96";#N/A,#N/A,FALSE,"CTrecon"}</definedName>
    <definedName name="ASDASFD_1_1_1" hidden="1">{#N/A,#N/A,FALSE,"TMCOMP96";#N/A,#N/A,FALSE,"MAT96";#N/A,#N/A,FALSE,"FANDA96";#N/A,#N/A,FALSE,"INTRAN96";#N/A,#N/A,FALSE,"NAA9697";#N/A,#N/A,FALSE,"ECWEBB";#N/A,#N/A,FALSE,"MFT96";#N/A,#N/A,FALSE,"CTrecon"}</definedName>
    <definedName name="ASDASFD_1_1_1_1" hidden="1">{#N/A,#N/A,FALSE,"TMCOMP96";#N/A,#N/A,FALSE,"MAT96";#N/A,#N/A,FALSE,"FANDA96";#N/A,#N/A,FALSE,"INTRAN96";#N/A,#N/A,FALSE,"NAA9697";#N/A,#N/A,FALSE,"ECWEBB";#N/A,#N/A,FALSE,"MFT96";#N/A,#N/A,FALSE,"CTrecon"}</definedName>
    <definedName name="ASDASFD_1_1_1_1_1" hidden="1">{#N/A,#N/A,FALSE,"TMCOMP96";#N/A,#N/A,FALSE,"MAT96";#N/A,#N/A,FALSE,"FANDA96";#N/A,#N/A,FALSE,"INTRAN96";#N/A,#N/A,FALSE,"NAA9697";#N/A,#N/A,FALSE,"ECWEBB";#N/A,#N/A,FALSE,"MFT96";#N/A,#N/A,FALSE,"CTrecon"}</definedName>
    <definedName name="ASDASFD_1_1_1_1_1_1" hidden="1">{#N/A,#N/A,FALSE,"TMCOMP96";#N/A,#N/A,FALSE,"MAT96";#N/A,#N/A,FALSE,"FANDA96";#N/A,#N/A,FALSE,"INTRAN96";#N/A,#N/A,FALSE,"NAA9697";#N/A,#N/A,FALSE,"ECWEBB";#N/A,#N/A,FALSE,"MFT96";#N/A,#N/A,FALSE,"CTrecon"}</definedName>
    <definedName name="ASDASFD_1_1_1_1_1_1_1" hidden="1">{#N/A,#N/A,FALSE,"TMCOMP96";#N/A,#N/A,FALSE,"MAT96";#N/A,#N/A,FALSE,"FANDA96";#N/A,#N/A,FALSE,"INTRAN96";#N/A,#N/A,FALSE,"NAA9697";#N/A,#N/A,FALSE,"ECWEBB";#N/A,#N/A,FALSE,"MFT96";#N/A,#N/A,FALSE,"CTrecon"}</definedName>
    <definedName name="ASDASFD_1_1_1_1_1_2" hidden="1">{#N/A,#N/A,FALSE,"TMCOMP96";#N/A,#N/A,FALSE,"MAT96";#N/A,#N/A,FALSE,"FANDA96";#N/A,#N/A,FALSE,"INTRAN96";#N/A,#N/A,FALSE,"NAA9697";#N/A,#N/A,FALSE,"ECWEBB";#N/A,#N/A,FALSE,"MFT96";#N/A,#N/A,FALSE,"CTrecon"}</definedName>
    <definedName name="ASDASFD_1_1_1_1_1_3" hidden="1">{#N/A,#N/A,FALSE,"TMCOMP96";#N/A,#N/A,FALSE,"MAT96";#N/A,#N/A,FALSE,"FANDA96";#N/A,#N/A,FALSE,"INTRAN96";#N/A,#N/A,FALSE,"NAA9697";#N/A,#N/A,FALSE,"ECWEBB";#N/A,#N/A,FALSE,"MFT96";#N/A,#N/A,FALSE,"CTrecon"}</definedName>
    <definedName name="ASDASFD_1_1_1_1_1_4" hidden="1">{#N/A,#N/A,FALSE,"TMCOMP96";#N/A,#N/A,FALSE,"MAT96";#N/A,#N/A,FALSE,"FANDA96";#N/A,#N/A,FALSE,"INTRAN96";#N/A,#N/A,FALSE,"NAA9697";#N/A,#N/A,FALSE,"ECWEBB";#N/A,#N/A,FALSE,"MFT96";#N/A,#N/A,FALSE,"CTrecon"}</definedName>
    <definedName name="ASDASFD_1_1_1_1_1_5" hidden="1">{#N/A,#N/A,FALSE,"TMCOMP96";#N/A,#N/A,FALSE,"MAT96";#N/A,#N/A,FALSE,"FANDA96";#N/A,#N/A,FALSE,"INTRAN96";#N/A,#N/A,FALSE,"NAA9697";#N/A,#N/A,FALSE,"ECWEBB";#N/A,#N/A,FALSE,"MFT96";#N/A,#N/A,FALSE,"CTrecon"}</definedName>
    <definedName name="ASDASFD_1_1_1_1_2" hidden="1">{#N/A,#N/A,FALSE,"TMCOMP96";#N/A,#N/A,FALSE,"MAT96";#N/A,#N/A,FALSE,"FANDA96";#N/A,#N/A,FALSE,"INTRAN96";#N/A,#N/A,FALSE,"NAA9697";#N/A,#N/A,FALSE,"ECWEBB";#N/A,#N/A,FALSE,"MFT96";#N/A,#N/A,FALSE,"CTrecon"}</definedName>
    <definedName name="ASDASFD_1_1_1_1_2_1" hidden="1">{#N/A,#N/A,FALSE,"TMCOMP96";#N/A,#N/A,FALSE,"MAT96";#N/A,#N/A,FALSE,"FANDA96";#N/A,#N/A,FALSE,"INTRAN96";#N/A,#N/A,FALSE,"NAA9697";#N/A,#N/A,FALSE,"ECWEBB";#N/A,#N/A,FALSE,"MFT96";#N/A,#N/A,FALSE,"CTrecon"}</definedName>
    <definedName name="ASDASFD_1_1_1_1_2_2" hidden="1">{#N/A,#N/A,FALSE,"TMCOMP96";#N/A,#N/A,FALSE,"MAT96";#N/A,#N/A,FALSE,"FANDA96";#N/A,#N/A,FALSE,"INTRAN96";#N/A,#N/A,FALSE,"NAA9697";#N/A,#N/A,FALSE,"ECWEBB";#N/A,#N/A,FALSE,"MFT96";#N/A,#N/A,FALSE,"CTrecon"}</definedName>
    <definedName name="ASDASFD_1_1_1_1_2_3" hidden="1">{#N/A,#N/A,FALSE,"TMCOMP96";#N/A,#N/A,FALSE,"MAT96";#N/A,#N/A,FALSE,"FANDA96";#N/A,#N/A,FALSE,"INTRAN96";#N/A,#N/A,FALSE,"NAA9697";#N/A,#N/A,FALSE,"ECWEBB";#N/A,#N/A,FALSE,"MFT96";#N/A,#N/A,FALSE,"CTrecon"}</definedName>
    <definedName name="ASDASFD_1_1_1_1_2_4" hidden="1">{#N/A,#N/A,FALSE,"TMCOMP96";#N/A,#N/A,FALSE,"MAT96";#N/A,#N/A,FALSE,"FANDA96";#N/A,#N/A,FALSE,"INTRAN96";#N/A,#N/A,FALSE,"NAA9697";#N/A,#N/A,FALSE,"ECWEBB";#N/A,#N/A,FALSE,"MFT96";#N/A,#N/A,FALSE,"CTrecon"}</definedName>
    <definedName name="ASDASFD_1_1_1_1_2_5" hidden="1">{#N/A,#N/A,FALSE,"TMCOMP96";#N/A,#N/A,FALSE,"MAT96";#N/A,#N/A,FALSE,"FANDA96";#N/A,#N/A,FALSE,"INTRAN96";#N/A,#N/A,FALSE,"NAA9697";#N/A,#N/A,FALSE,"ECWEBB";#N/A,#N/A,FALSE,"MFT96";#N/A,#N/A,FALSE,"CTrecon"}</definedName>
    <definedName name="ASDASFD_1_1_1_1_3" hidden="1">{#N/A,#N/A,FALSE,"TMCOMP96";#N/A,#N/A,FALSE,"MAT96";#N/A,#N/A,FALSE,"FANDA96";#N/A,#N/A,FALSE,"INTRAN96";#N/A,#N/A,FALSE,"NAA9697";#N/A,#N/A,FALSE,"ECWEBB";#N/A,#N/A,FALSE,"MFT96";#N/A,#N/A,FALSE,"CTrecon"}</definedName>
    <definedName name="ASDASFD_1_1_1_1_4" hidden="1">{#N/A,#N/A,FALSE,"TMCOMP96";#N/A,#N/A,FALSE,"MAT96";#N/A,#N/A,FALSE,"FANDA96";#N/A,#N/A,FALSE,"INTRAN96";#N/A,#N/A,FALSE,"NAA9697";#N/A,#N/A,FALSE,"ECWEBB";#N/A,#N/A,FALSE,"MFT96";#N/A,#N/A,FALSE,"CTrecon"}</definedName>
    <definedName name="ASDASFD_1_1_1_1_5" hidden="1">{#N/A,#N/A,FALSE,"TMCOMP96";#N/A,#N/A,FALSE,"MAT96";#N/A,#N/A,FALSE,"FANDA96";#N/A,#N/A,FALSE,"INTRAN96";#N/A,#N/A,FALSE,"NAA9697";#N/A,#N/A,FALSE,"ECWEBB";#N/A,#N/A,FALSE,"MFT96";#N/A,#N/A,FALSE,"CTrecon"}</definedName>
    <definedName name="ASDASFD_1_1_1_2" hidden="1">{#N/A,#N/A,FALSE,"TMCOMP96";#N/A,#N/A,FALSE,"MAT96";#N/A,#N/A,FALSE,"FANDA96";#N/A,#N/A,FALSE,"INTRAN96";#N/A,#N/A,FALSE,"NAA9697";#N/A,#N/A,FALSE,"ECWEBB";#N/A,#N/A,FALSE,"MFT96";#N/A,#N/A,FALSE,"CTrecon"}</definedName>
    <definedName name="ASDASFD_1_1_1_2_1" hidden="1">{#N/A,#N/A,FALSE,"TMCOMP96";#N/A,#N/A,FALSE,"MAT96";#N/A,#N/A,FALSE,"FANDA96";#N/A,#N/A,FALSE,"INTRAN96";#N/A,#N/A,FALSE,"NAA9697";#N/A,#N/A,FALSE,"ECWEBB";#N/A,#N/A,FALSE,"MFT96";#N/A,#N/A,FALSE,"CTrecon"}</definedName>
    <definedName name="ASDASFD_1_1_1_2_2" hidden="1">{#N/A,#N/A,FALSE,"TMCOMP96";#N/A,#N/A,FALSE,"MAT96";#N/A,#N/A,FALSE,"FANDA96";#N/A,#N/A,FALSE,"INTRAN96";#N/A,#N/A,FALSE,"NAA9697";#N/A,#N/A,FALSE,"ECWEBB";#N/A,#N/A,FALSE,"MFT96";#N/A,#N/A,FALSE,"CTrecon"}</definedName>
    <definedName name="ASDASFD_1_1_1_2_3" hidden="1">{#N/A,#N/A,FALSE,"TMCOMP96";#N/A,#N/A,FALSE,"MAT96";#N/A,#N/A,FALSE,"FANDA96";#N/A,#N/A,FALSE,"INTRAN96";#N/A,#N/A,FALSE,"NAA9697";#N/A,#N/A,FALSE,"ECWEBB";#N/A,#N/A,FALSE,"MFT96";#N/A,#N/A,FALSE,"CTrecon"}</definedName>
    <definedName name="ASDASFD_1_1_1_2_4" hidden="1">{#N/A,#N/A,FALSE,"TMCOMP96";#N/A,#N/A,FALSE,"MAT96";#N/A,#N/A,FALSE,"FANDA96";#N/A,#N/A,FALSE,"INTRAN96";#N/A,#N/A,FALSE,"NAA9697";#N/A,#N/A,FALSE,"ECWEBB";#N/A,#N/A,FALSE,"MFT96";#N/A,#N/A,FALSE,"CTrecon"}</definedName>
    <definedName name="ASDASFD_1_1_1_2_5" hidden="1">{#N/A,#N/A,FALSE,"TMCOMP96";#N/A,#N/A,FALSE,"MAT96";#N/A,#N/A,FALSE,"FANDA96";#N/A,#N/A,FALSE,"INTRAN96";#N/A,#N/A,FALSE,"NAA9697";#N/A,#N/A,FALSE,"ECWEBB";#N/A,#N/A,FALSE,"MFT96";#N/A,#N/A,FALSE,"CTrecon"}</definedName>
    <definedName name="ASDASFD_1_1_1_3" hidden="1">{#N/A,#N/A,FALSE,"TMCOMP96";#N/A,#N/A,FALSE,"MAT96";#N/A,#N/A,FALSE,"FANDA96";#N/A,#N/A,FALSE,"INTRAN96";#N/A,#N/A,FALSE,"NAA9697";#N/A,#N/A,FALSE,"ECWEBB";#N/A,#N/A,FALSE,"MFT96";#N/A,#N/A,FALSE,"CTrecon"}</definedName>
    <definedName name="ASDASFD_1_1_1_3_1" hidden="1">{#N/A,#N/A,FALSE,"TMCOMP96";#N/A,#N/A,FALSE,"MAT96";#N/A,#N/A,FALSE,"FANDA96";#N/A,#N/A,FALSE,"INTRAN96";#N/A,#N/A,FALSE,"NAA9697";#N/A,#N/A,FALSE,"ECWEBB";#N/A,#N/A,FALSE,"MFT96";#N/A,#N/A,FALSE,"CTrecon"}</definedName>
    <definedName name="ASDASFD_1_1_1_3_2" hidden="1">{#N/A,#N/A,FALSE,"TMCOMP96";#N/A,#N/A,FALSE,"MAT96";#N/A,#N/A,FALSE,"FANDA96";#N/A,#N/A,FALSE,"INTRAN96";#N/A,#N/A,FALSE,"NAA9697";#N/A,#N/A,FALSE,"ECWEBB";#N/A,#N/A,FALSE,"MFT96";#N/A,#N/A,FALSE,"CTrecon"}</definedName>
    <definedName name="ASDASFD_1_1_1_3_3" hidden="1">{#N/A,#N/A,FALSE,"TMCOMP96";#N/A,#N/A,FALSE,"MAT96";#N/A,#N/A,FALSE,"FANDA96";#N/A,#N/A,FALSE,"INTRAN96";#N/A,#N/A,FALSE,"NAA9697";#N/A,#N/A,FALSE,"ECWEBB";#N/A,#N/A,FALSE,"MFT96";#N/A,#N/A,FALSE,"CTrecon"}</definedName>
    <definedName name="ASDASFD_1_1_1_3_4" hidden="1">{#N/A,#N/A,FALSE,"TMCOMP96";#N/A,#N/A,FALSE,"MAT96";#N/A,#N/A,FALSE,"FANDA96";#N/A,#N/A,FALSE,"INTRAN96";#N/A,#N/A,FALSE,"NAA9697";#N/A,#N/A,FALSE,"ECWEBB";#N/A,#N/A,FALSE,"MFT96";#N/A,#N/A,FALSE,"CTrecon"}</definedName>
    <definedName name="ASDASFD_1_1_1_3_5" hidden="1">{#N/A,#N/A,FALSE,"TMCOMP96";#N/A,#N/A,FALSE,"MAT96";#N/A,#N/A,FALSE,"FANDA96";#N/A,#N/A,FALSE,"INTRAN96";#N/A,#N/A,FALSE,"NAA9697";#N/A,#N/A,FALSE,"ECWEBB";#N/A,#N/A,FALSE,"MFT96";#N/A,#N/A,FALSE,"CTrecon"}</definedName>
    <definedName name="ASDASFD_1_1_1_4" hidden="1">{#N/A,#N/A,FALSE,"TMCOMP96";#N/A,#N/A,FALSE,"MAT96";#N/A,#N/A,FALSE,"FANDA96";#N/A,#N/A,FALSE,"INTRAN96";#N/A,#N/A,FALSE,"NAA9697";#N/A,#N/A,FALSE,"ECWEBB";#N/A,#N/A,FALSE,"MFT96";#N/A,#N/A,FALSE,"CTrecon"}</definedName>
    <definedName name="ASDASFD_1_1_1_4_1" hidden="1">{#N/A,#N/A,FALSE,"TMCOMP96";#N/A,#N/A,FALSE,"MAT96";#N/A,#N/A,FALSE,"FANDA96";#N/A,#N/A,FALSE,"INTRAN96";#N/A,#N/A,FALSE,"NAA9697";#N/A,#N/A,FALSE,"ECWEBB";#N/A,#N/A,FALSE,"MFT96";#N/A,#N/A,FALSE,"CTrecon"}</definedName>
    <definedName name="ASDASFD_1_1_1_4_2" hidden="1">{#N/A,#N/A,FALSE,"TMCOMP96";#N/A,#N/A,FALSE,"MAT96";#N/A,#N/A,FALSE,"FANDA96";#N/A,#N/A,FALSE,"INTRAN96";#N/A,#N/A,FALSE,"NAA9697";#N/A,#N/A,FALSE,"ECWEBB";#N/A,#N/A,FALSE,"MFT96";#N/A,#N/A,FALSE,"CTrecon"}</definedName>
    <definedName name="ASDASFD_1_1_1_4_3" hidden="1">{#N/A,#N/A,FALSE,"TMCOMP96";#N/A,#N/A,FALSE,"MAT96";#N/A,#N/A,FALSE,"FANDA96";#N/A,#N/A,FALSE,"INTRAN96";#N/A,#N/A,FALSE,"NAA9697";#N/A,#N/A,FALSE,"ECWEBB";#N/A,#N/A,FALSE,"MFT96";#N/A,#N/A,FALSE,"CTrecon"}</definedName>
    <definedName name="ASDASFD_1_1_1_4_4" hidden="1">{#N/A,#N/A,FALSE,"TMCOMP96";#N/A,#N/A,FALSE,"MAT96";#N/A,#N/A,FALSE,"FANDA96";#N/A,#N/A,FALSE,"INTRAN96";#N/A,#N/A,FALSE,"NAA9697";#N/A,#N/A,FALSE,"ECWEBB";#N/A,#N/A,FALSE,"MFT96";#N/A,#N/A,FALSE,"CTrecon"}</definedName>
    <definedName name="ASDASFD_1_1_1_4_5" hidden="1">{#N/A,#N/A,FALSE,"TMCOMP96";#N/A,#N/A,FALSE,"MAT96";#N/A,#N/A,FALSE,"FANDA96";#N/A,#N/A,FALSE,"INTRAN96";#N/A,#N/A,FALSE,"NAA9697";#N/A,#N/A,FALSE,"ECWEBB";#N/A,#N/A,FALSE,"MFT96";#N/A,#N/A,FALSE,"CTrecon"}</definedName>
    <definedName name="ASDASFD_1_1_1_5" hidden="1">{#N/A,#N/A,FALSE,"TMCOMP96";#N/A,#N/A,FALSE,"MAT96";#N/A,#N/A,FALSE,"FANDA96";#N/A,#N/A,FALSE,"INTRAN96";#N/A,#N/A,FALSE,"NAA9697";#N/A,#N/A,FALSE,"ECWEBB";#N/A,#N/A,FALSE,"MFT96";#N/A,#N/A,FALSE,"CTrecon"}</definedName>
    <definedName name="ASDASFD_1_1_1_5_1" hidden="1">{#N/A,#N/A,FALSE,"TMCOMP96";#N/A,#N/A,FALSE,"MAT96";#N/A,#N/A,FALSE,"FANDA96";#N/A,#N/A,FALSE,"INTRAN96";#N/A,#N/A,FALSE,"NAA9697";#N/A,#N/A,FALSE,"ECWEBB";#N/A,#N/A,FALSE,"MFT96";#N/A,#N/A,FALSE,"CTrecon"}</definedName>
    <definedName name="ASDASFD_1_1_1_5_2" hidden="1">{#N/A,#N/A,FALSE,"TMCOMP96";#N/A,#N/A,FALSE,"MAT96";#N/A,#N/A,FALSE,"FANDA96";#N/A,#N/A,FALSE,"INTRAN96";#N/A,#N/A,FALSE,"NAA9697";#N/A,#N/A,FALSE,"ECWEBB";#N/A,#N/A,FALSE,"MFT96";#N/A,#N/A,FALSE,"CTrecon"}</definedName>
    <definedName name="ASDASFD_1_1_1_5_3" hidden="1">{#N/A,#N/A,FALSE,"TMCOMP96";#N/A,#N/A,FALSE,"MAT96";#N/A,#N/A,FALSE,"FANDA96";#N/A,#N/A,FALSE,"INTRAN96";#N/A,#N/A,FALSE,"NAA9697";#N/A,#N/A,FALSE,"ECWEBB";#N/A,#N/A,FALSE,"MFT96";#N/A,#N/A,FALSE,"CTrecon"}</definedName>
    <definedName name="ASDASFD_1_1_1_5_4" hidden="1">{#N/A,#N/A,FALSE,"TMCOMP96";#N/A,#N/A,FALSE,"MAT96";#N/A,#N/A,FALSE,"FANDA96";#N/A,#N/A,FALSE,"INTRAN96";#N/A,#N/A,FALSE,"NAA9697";#N/A,#N/A,FALSE,"ECWEBB";#N/A,#N/A,FALSE,"MFT96";#N/A,#N/A,FALSE,"CTrecon"}</definedName>
    <definedName name="ASDASFD_1_1_1_5_5" hidden="1">{#N/A,#N/A,FALSE,"TMCOMP96";#N/A,#N/A,FALSE,"MAT96";#N/A,#N/A,FALSE,"FANDA96";#N/A,#N/A,FALSE,"INTRAN96";#N/A,#N/A,FALSE,"NAA9697";#N/A,#N/A,FALSE,"ECWEBB";#N/A,#N/A,FALSE,"MFT96";#N/A,#N/A,FALSE,"CTrecon"}</definedName>
    <definedName name="ASDASFD_1_1_2" hidden="1">{#N/A,#N/A,FALSE,"TMCOMP96";#N/A,#N/A,FALSE,"MAT96";#N/A,#N/A,FALSE,"FANDA96";#N/A,#N/A,FALSE,"INTRAN96";#N/A,#N/A,FALSE,"NAA9697";#N/A,#N/A,FALSE,"ECWEBB";#N/A,#N/A,FALSE,"MFT96";#N/A,#N/A,FALSE,"CTrecon"}</definedName>
    <definedName name="ASDASFD_1_1_2_1" hidden="1">{#N/A,#N/A,FALSE,"TMCOMP96";#N/A,#N/A,FALSE,"MAT96";#N/A,#N/A,FALSE,"FANDA96";#N/A,#N/A,FALSE,"INTRAN96";#N/A,#N/A,FALSE,"NAA9697";#N/A,#N/A,FALSE,"ECWEBB";#N/A,#N/A,FALSE,"MFT96";#N/A,#N/A,FALSE,"CTrecon"}</definedName>
    <definedName name="ASDASFD_1_1_2_1_1" hidden="1">{#N/A,#N/A,FALSE,"TMCOMP96";#N/A,#N/A,FALSE,"MAT96";#N/A,#N/A,FALSE,"FANDA96";#N/A,#N/A,FALSE,"INTRAN96";#N/A,#N/A,FALSE,"NAA9697";#N/A,#N/A,FALSE,"ECWEBB";#N/A,#N/A,FALSE,"MFT96";#N/A,#N/A,FALSE,"CTrecon"}</definedName>
    <definedName name="ASDASFD_1_1_2_2" hidden="1">{#N/A,#N/A,FALSE,"TMCOMP96";#N/A,#N/A,FALSE,"MAT96";#N/A,#N/A,FALSE,"FANDA96";#N/A,#N/A,FALSE,"INTRAN96";#N/A,#N/A,FALSE,"NAA9697";#N/A,#N/A,FALSE,"ECWEBB";#N/A,#N/A,FALSE,"MFT96";#N/A,#N/A,FALSE,"CTrecon"}</definedName>
    <definedName name="ASDASFD_1_1_2_3" hidden="1">{#N/A,#N/A,FALSE,"TMCOMP96";#N/A,#N/A,FALSE,"MAT96";#N/A,#N/A,FALSE,"FANDA96";#N/A,#N/A,FALSE,"INTRAN96";#N/A,#N/A,FALSE,"NAA9697";#N/A,#N/A,FALSE,"ECWEBB";#N/A,#N/A,FALSE,"MFT96";#N/A,#N/A,FALSE,"CTrecon"}</definedName>
    <definedName name="ASDASFD_1_1_2_4" hidden="1">{#N/A,#N/A,FALSE,"TMCOMP96";#N/A,#N/A,FALSE,"MAT96";#N/A,#N/A,FALSE,"FANDA96";#N/A,#N/A,FALSE,"INTRAN96";#N/A,#N/A,FALSE,"NAA9697";#N/A,#N/A,FALSE,"ECWEBB";#N/A,#N/A,FALSE,"MFT96";#N/A,#N/A,FALSE,"CTrecon"}</definedName>
    <definedName name="ASDASFD_1_1_2_5" hidden="1">{#N/A,#N/A,FALSE,"TMCOMP96";#N/A,#N/A,FALSE,"MAT96";#N/A,#N/A,FALSE,"FANDA96";#N/A,#N/A,FALSE,"INTRAN96";#N/A,#N/A,FALSE,"NAA9697";#N/A,#N/A,FALSE,"ECWEBB";#N/A,#N/A,FALSE,"MFT96";#N/A,#N/A,FALSE,"CTrecon"}</definedName>
    <definedName name="ASDASFD_1_1_3" hidden="1">{#N/A,#N/A,FALSE,"TMCOMP96";#N/A,#N/A,FALSE,"MAT96";#N/A,#N/A,FALSE,"FANDA96";#N/A,#N/A,FALSE,"INTRAN96";#N/A,#N/A,FALSE,"NAA9697";#N/A,#N/A,FALSE,"ECWEBB";#N/A,#N/A,FALSE,"MFT96";#N/A,#N/A,FALSE,"CTrecon"}</definedName>
    <definedName name="ASDASFD_1_1_3_1" hidden="1">{#N/A,#N/A,FALSE,"TMCOMP96";#N/A,#N/A,FALSE,"MAT96";#N/A,#N/A,FALSE,"FANDA96";#N/A,#N/A,FALSE,"INTRAN96";#N/A,#N/A,FALSE,"NAA9697";#N/A,#N/A,FALSE,"ECWEBB";#N/A,#N/A,FALSE,"MFT96";#N/A,#N/A,FALSE,"CTrecon"}</definedName>
    <definedName name="ASDASFD_1_1_3_1_1" hidden="1">{#N/A,#N/A,FALSE,"TMCOMP96";#N/A,#N/A,FALSE,"MAT96";#N/A,#N/A,FALSE,"FANDA96";#N/A,#N/A,FALSE,"INTRAN96";#N/A,#N/A,FALSE,"NAA9697";#N/A,#N/A,FALSE,"ECWEBB";#N/A,#N/A,FALSE,"MFT96";#N/A,#N/A,FALSE,"CTrecon"}</definedName>
    <definedName name="ASDASFD_1_1_3_2" hidden="1">{#N/A,#N/A,FALSE,"TMCOMP96";#N/A,#N/A,FALSE,"MAT96";#N/A,#N/A,FALSE,"FANDA96";#N/A,#N/A,FALSE,"INTRAN96";#N/A,#N/A,FALSE,"NAA9697";#N/A,#N/A,FALSE,"ECWEBB";#N/A,#N/A,FALSE,"MFT96";#N/A,#N/A,FALSE,"CTrecon"}</definedName>
    <definedName name="ASDASFD_1_1_3_3" hidden="1">{#N/A,#N/A,FALSE,"TMCOMP96";#N/A,#N/A,FALSE,"MAT96";#N/A,#N/A,FALSE,"FANDA96";#N/A,#N/A,FALSE,"INTRAN96";#N/A,#N/A,FALSE,"NAA9697";#N/A,#N/A,FALSE,"ECWEBB";#N/A,#N/A,FALSE,"MFT96";#N/A,#N/A,FALSE,"CTrecon"}</definedName>
    <definedName name="ASDASFD_1_1_3_4" hidden="1">{#N/A,#N/A,FALSE,"TMCOMP96";#N/A,#N/A,FALSE,"MAT96";#N/A,#N/A,FALSE,"FANDA96";#N/A,#N/A,FALSE,"INTRAN96";#N/A,#N/A,FALSE,"NAA9697";#N/A,#N/A,FALSE,"ECWEBB";#N/A,#N/A,FALSE,"MFT96";#N/A,#N/A,FALSE,"CTrecon"}</definedName>
    <definedName name="ASDASFD_1_1_3_5" hidden="1">{#N/A,#N/A,FALSE,"TMCOMP96";#N/A,#N/A,FALSE,"MAT96";#N/A,#N/A,FALSE,"FANDA96";#N/A,#N/A,FALSE,"INTRAN96";#N/A,#N/A,FALSE,"NAA9697";#N/A,#N/A,FALSE,"ECWEBB";#N/A,#N/A,FALSE,"MFT96";#N/A,#N/A,FALSE,"CTrecon"}</definedName>
    <definedName name="ASDASFD_1_1_4" hidden="1">{#N/A,#N/A,FALSE,"TMCOMP96";#N/A,#N/A,FALSE,"MAT96";#N/A,#N/A,FALSE,"FANDA96";#N/A,#N/A,FALSE,"INTRAN96";#N/A,#N/A,FALSE,"NAA9697";#N/A,#N/A,FALSE,"ECWEBB";#N/A,#N/A,FALSE,"MFT96";#N/A,#N/A,FALSE,"CTrecon"}</definedName>
    <definedName name="ASDASFD_1_1_4_1" hidden="1">{#N/A,#N/A,FALSE,"TMCOMP96";#N/A,#N/A,FALSE,"MAT96";#N/A,#N/A,FALSE,"FANDA96";#N/A,#N/A,FALSE,"INTRAN96";#N/A,#N/A,FALSE,"NAA9697";#N/A,#N/A,FALSE,"ECWEBB";#N/A,#N/A,FALSE,"MFT96";#N/A,#N/A,FALSE,"CTrecon"}</definedName>
    <definedName name="ASDASFD_1_1_4_2" hidden="1">{#N/A,#N/A,FALSE,"TMCOMP96";#N/A,#N/A,FALSE,"MAT96";#N/A,#N/A,FALSE,"FANDA96";#N/A,#N/A,FALSE,"INTRAN96";#N/A,#N/A,FALSE,"NAA9697";#N/A,#N/A,FALSE,"ECWEBB";#N/A,#N/A,FALSE,"MFT96";#N/A,#N/A,FALSE,"CTrecon"}</definedName>
    <definedName name="ASDASFD_1_1_4_3" hidden="1">{#N/A,#N/A,FALSE,"TMCOMP96";#N/A,#N/A,FALSE,"MAT96";#N/A,#N/A,FALSE,"FANDA96";#N/A,#N/A,FALSE,"INTRAN96";#N/A,#N/A,FALSE,"NAA9697";#N/A,#N/A,FALSE,"ECWEBB";#N/A,#N/A,FALSE,"MFT96";#N/A,#N/A,FALSE,"CTrecon"}</definedName>
    <definedName name="ASDASFD_1_1_4_4" hidden="1">{#N/A,#N/A,FALSE,"TMCOMP96";#N/A,#N/A,FALSE,"MAT96";#N/A,#N/A,FALSE,"FANDA96";#N/A,#N/A,FALSE,"INTRAN96";#N/A,#N/A,FALSE,"NAA9697";#N/A,#N/A,FALSE,"ECWEBB";#N/A,#N/A,FALSE,"MFT96";#N/A,#N/A,FALSE,"CTrecon"}</definedName>
    <definedName name="ASDASFD_1_1_4_5" hidden="1">{#N/A,#N/A,FALSE,"TMCOMP96";#N/A,#N/A,FALSE,"MAT96";#N/A,#N/A,FALSE,"FANDA96";#N/A,#N/A,FALSE,"INTRAN96";#N/A,#N/A,FALSE,"NAA9697";#N/A,#N/A,FALSE,"ECWEBB";#N/A,#N/A,FALSE,"MFT96";#N/A,#N/A,FALSE,"CTrecon"}</definedName>
    <definedName name="ASDASFD_1_1_5" hidden="1">{#N/A,#N/A,FALSE,"TMCOMP96";#N/A,#N/A,FALSE,"MAT96";#N/A,#N/A,FALSE,"FANDA96";#N/A,#N/A,FALSE,"INTRAN96";#N/A,#N/A,FALSE,"NAA9697";#N/A,#N/A,FALSE,"ECWEBB";#N/A,#N/A,FALSE,"MFT96";#N/A,#N/A,FALSE,"CTrecon"}</definedName>
    <definedName name="ASDASFD_1_1_5_1" hidden="1">{#N/A,#N/A,FALSE,"TMCOMP96";#N/A,#N/A,FALSE,"MAT96";#N/A,#N/A,FALSE,"FANDA96";#N/A,#N/A,FALSE,"INTRAN96";#N/A,#N/A,FALSE,"NAA9697";#N/A,#N/A,FALSE,"ECWEBB";#N/A,#N/A,FALSE,"MFT96";#N/A,#N/A,FALSE,"CTrecon"}</definedName>
    <definedName name="ASDASFD_1_1_5_2" hidden="1">{#N/A,#N/A,FALSE,"TMCOMP96";#N/A,#N/A,FALSE,"MAT96";#N/A,#N/A,FALSE,"FANDA96";#N/A,#N/A,FALSE,"INTRAN96";#N/A,#N/A,FALSE,"NAA9697";#N/A,#N/A,FALSE,"ECWEBB";#N/A,#N/A,FALSE,"MFT96";#N/A,#N/A,FALSE,"CTrecon"}</definedName>
    <definedName name="ASDASFD_1_1_5_3" hidden="1">{#N/A,#N/A,FALSE,"TMCOMP96";#N/A,#N/A,FALSE,"MAT96";#N/A,#N/A,FALSE,"FANDA96";#N/A,#N/A,FALSE,"INTRAN96";#N/A,#N/A,FALSE,"NAA9697";#N/A,#N/A,FALSE,"ECWEBB";#N/A,#N/A,FALSE,"MFT96";#N/A,#N/A,FALSE,"CTrecon"}</definedName>
    <definedName name="ASDASFD_1_1_5_4" hidden="1">{#N/A,#N/A,FALSE,"TMCOMP96";#N/A,#N/A,FALSE,"MAT96";#N/A,#N/A,FALSE,"FANDA96";#N/A,#N/A,FALSE,"INTRAN96";#N/A,#N/A,FALSE,"NAA9697";#N/A,#N/A,FALSE,"ECWEBB";#N/A,#N/A,FALSE,"MFT96";#N/A,#N/A,FALSE,"CTrecon"}</definedName>
    <definedName name="ASDASFD_1_1_5_5" hidden="1">{#N/A,#N/A,FALSE,"TMCOMP96";#N/A,#N/A,FALSE,"MAT96";#N/A,#N/A,FALSE,"FANDA96";#N/A,#N/A,FALSE,"INTRAN96";#N/A,#N/A,FALSE,"NAA9697";#N/A,#N/A,FALSE,"ECWEBB";#N/A,#N/A,FALSE,"MFT96";#N/A,#N/A,FALSE,"CTrecon"}</definedName>
    <definedName name="ASDASFD_1_2" hidden="1">{#N/A,#N/A,FALSE,"TMCOMP96";#N/A,#N/A,FALSE,"MAT96";#N/A,#N/A,FALSE,"FANDA96";#N/A,#N/A,FALSE,"INTRAN96";#N/A,#N/A,FALSE,"NAA9697";#N/A,#N/A,FALSE,"ECWEBB";#N/A,#N/A,FALSE,"MFT96";#N/A,#N/A,FALSE,"CTrecon"}</definedName>
    <definedName name="ASDASFD_1_2_1" hidden="1">{#N/A,#N/A,FALSE,"TMCOMP96";#N/A,#N/A,FALSE,"MAT96";#N/A,#N/A,FALSE,"FANDA96";#N/A,#N/A,FALSE,"INTRAN96";#N/A,#N/A,FALSE,"NAA9697";#N/A,#N/A,FALSE,"ECWEBB";#N/A,#N/A,FALSE,"MFT96";#N/A,#N/A,FALSE,"CTrecon"}</definedName>
    <definedName name="ASDASFD_1_2_1_1" hidden="1">{#N/A,#N/A,FALSE,"TMCOMP96";#N/A,#N/A,FALSE,"MAT96";#N/A,#N/A,FALSE,"FANDA96";#N/A,#N/A,FALSE,"INTRAN96";#N/A,#N/A,FALSE,"NAA9697";#N/A,#N/A,FALSE,"ECWEBB";#N/A,#N/A,FALSE,"MFT96";#N/A,#N/A,FALSE,"CTrecon"}</definedName>
    <definedName name="ASDASFD_1_2_1_1_1" hidden="1">{#N/A,#N/A,FALSE,"TMCOMP96";#N/A,#N/A,FALSE,"MAT96";#N/A,#N/A,FALSE,"FANDA96";#N/A,#N/A,FALSE,"INTRAN96";#N/A,#N/A,FALSE,"NAA9697";#N/A,#N/A,FALSE,"ECWEBB";#N/A,#N/A,FALSE,"MFT96";#N/A,#N/A,FALSE,"CTrecon"}</definedName>
    <definedName name="ASDASFD_1_2_1_1_1_1" hidden="1">{#N/A,#N/A,FALSE,"TMCOMP96";#N/A,#N/A,FALSE,"MAT96";#N/A,#N/A,FALSE,"FANDA96";#N/A,#N/A,FALSE,"INTRAN96";#N/A,#N/A,FALSE,"NAA9697";#N/A,#N/A,FALSE,"ECWEBB";#N/A,#N/A,FALSE,"MFT96";#N/A,#N/A,FALSE,"CTrecon"}</definedName>
    <definedName name="ASDASFD_1_2_1_1_1_1_1" hidden="1">{#N/A,#N/A,FALSE,"TMCOMP96";#N/A,#N/A,FALSE,"MAT96";#N/A,#N/A,FALSE,"FANDA96";#N/A,#N/A,FALSE,"INTRAN96";#N/A,#N/A,FALSE,"NAA9697";#N/A,#N/A,FALSE,"ECWEBB";#N/A,#N/A,FALSE,"MFT96";#N/A,#N/A,FALSE,"CTrecon"}</definedName>
    <definedName name="ASDASFD_1_2_1_1_1_2" hidden="1">{#N/A,#N/A,FALSE,"TMCOMP96";#N/A,#N/A,FALSE,"MAT96";#N/A,#N/A,FALSE,"FANDA96";#N/A,#N/A,FALSE,"INTRAN96";#N/A,#N/A,FALSE,"NAA9697";#N/A,#N/A,FALSE,"ECWEBB";#N/A,#N/A,FALSE,"MFT96";#N/A,#N/A,FALSE,"CTrecon"}</definedName>
    <definedName name="ASDASFD_1_2_1_1_1_3" hidden="1">{#N/A,#N/A,FALSE,"TMCOMP96";#N/A,#N/A,FALSE,"MAT96";#N/A,#N/A,FALSE,"FANDA96";#N/A,#N/A,FALSE,"INTRAN96";#N/A,#N/A,FALSE,"NAA9697";#N/A,#N/A,FALSE,"ECWEBB";#N/A,#N/A,FALSE,"MFT96";#N/A,#N/A,FALSE,"CTrecon"}</definedName>
    <definedName name="ASDASFD_1_2_1_1_1_4" hidden="1">{#N/A,#N/A,FALSE,"TMCOMP96";#N/A,#N/A,FALSE,"MAT96";#N/A,#N/A,FALSE,"FANDA96";#N/A,#N/A,FALSE,"INTRAN96";#N/A,#N/A,FALSE,"NAA9697";#N/A,#N/A,FALSE,"ECWEBB";#N/A,#N/A,FALSE,"MFT96";#N/A,#N/A,FALSE,"CTrecon"}</definedName>
    <definedName name="ASDASFD_1_2_1_1_1_5" hidden="1">{#N/A,#N/A,FALSE,"TMCOMP96";#N/A,#N/A,FALSE,"MAT96";#N/A,#N/A,FALSE,"FANDA96";#N/A,#N/A,FALSE,"INTRAN96";#N/A,#N/A,FALSE,"NAA9697";#N/A,#N/A,FALSE,"ECWEBB";#N/A,#N/A,FALSE,"MFT96";#N/A,#N/A,FALSE,"CTrecon"}</definedName>
    <definedName name="ASDASFD_1_2_1_1_2" hidden="1">{#N/A,#N/A,FALSE,"TMCOMP96";#N/A,#N/A,FALSE,"MAT96";#N/A,#N/A,FALSE,"FANDA96";#N/A,#N/A,FALSE,"INTRAN96";#N/A,#N/A,FALSE,"NAA9697";#N/A,#N/A,FALSE,"ECWEBB";#N/A,#N/A,FALSE,"MFT96";#N/A,#N/A,FALSE,"CTrecon"}</definedName>
    <definedName name="ASDASFD_1_2_1_1_2_1" hidden="1">{#N/A,#N/A,FALSE,"TMCOMP96";#N/A,#N/A,FALSE,"MAT96";#N/A,#N/A,FALSE,"FANDA96";#N/A,#N/A,FALSE,"INTRAN96";#N/A,#N/A,FALSE,"NAA9697";#N/A,#N/A,FALSE,"ECWEBB";#N/A,#N/A,FALSE,"MFT96";#N/A,#N/A,FALSE,"CTrecon"}</definedName>
    <definedName name="ASDASFD_1_2_1_1_2_2" hidden="1">{#N/A,#N/A,FALSE,"TMCOMP96";#N/A,#N/A,FALSE,"MAT96";#N/A,#N/A,FALSE,"FANDA96";#N/A,#N/A,FALSE,"INTRAN96";#N/A,#N/A,FALSE,"NAA9697";#N/A,#N/A,FALSE,"ECWEBB";#N/A,#N/A,FALSE,"MFT96";#N/A,#N/A,FALSE,"CTrecon"}</definedName>
    <definedName name="ASDASFD_1_2_1_1_2_3" hidden="1">{#N/A,#N/A,FALSE,"TMCOMP96";#N/A,#N/A,FALSE,"MAT96";#N/A,#N/A,FALSE,"FANDA96";#N/A,#N/A,FALSE,"INTRAN96";#N/A,#N/A,FALSE,"NAA9697";#N/A,#N/A,FALSE,"ECWEBB";#N/A,#N/A,FALSE,"MFT96";#N/A,#N/A,FALSE,"CTrecon"}</definedName>
    <definedName name="ASDASFD_1_2_1_1_2_4" hidden="1">{#N/A,#N/A,FALSE,"TMCOMP96";#N/A,#N/A,FALSE,"MAT96";#N/A,#N/A,FALSE,"FANDA96";#N/A,#N/A,FALSE,"INTRAN96";#N/A,#N/A,FALSE,"NAA9697";#N/A,#N/A,FALSE,"ECWEBB";#N/A,#N/A,FALSE,"MFT96";#N/A,#N/A,FALSE,"CTrecon"}</definedName>
    <definedName name="ASDASFD_1_2_1_1_2_5" hidden="1">{#N/A,#N/A,FALSE,"TMCOMP96";#N/A,#N/A,FALSE,"MAT96";#N/A,#N/A,FALSE,"FANDA96";#N/A,#N/A,FALSE,"INTRAN96";#N/A,#N/A,FALSE,"NAA9697";#N/A,#N/A,FALSE,"ECWEBB";#N/A,#N/A,FALSE,"MFT96";#N/A,#N/A,FALSE,"CTrecon"}</definedName>
    <definedName name="ASDASFD_1_2_1_1_3" hidden="1">{#N/A,#N/A,FALSE,"TMCOMP96";#N/A,#N/A,FALSE,"MAT96";#N/A,#N/A,FALSE,"FANDA96";#N/A,#N/A,FALSE,"INTRAN96";#N/A,#N/A,FALSE,"NAA9697";#N/A,#N/A,FALSE,"ECWEBB";#N/A,#N/A,FALSE,"MFT96";#N/A,#N/A,FALSE,"CTrecon"}</definedName>
    <definedName name="ASDASFD_1_2_1_1_4" hidden="1">{#N/A,#N/A,FALSE,"TMCOMP96";#N/A,#N/A,FALSE,"MAT96";#N/A,#N/A,FALSE,"FANDA96";#N/A,#N/A,FALSE,"INTRAN96";#N/A,#N/A,FALSE,"NAA9697";#N/A,#N/A,FALSE,"ECWEBB";#N/A,#N/A,FALSE,"MFT96";#N/A,#N/A,FALSE,"CTrecon"}</definedName>
    <definedName name="ASDASFD_1_2_1_1_5" hidden="1">{#N/A,#N/A,FALSE,"TMCOMP96";#N/A,#N/A,FALSE,"MAT96";#N/A,#N/A,FALSE,"FANDA96";#N/A,#N/A,FALSE,"INTRAN96";#N/A,#N/A,FALSE,"NAA9697";#N/A,#N/A,FALSE,"ECWEBB";#N/A,#N/A,FALSE,"MFT96";#N/A,#N/A,FALSE,"CTrecon"}</definedName>
    <definedName name="ASDASFD_1_2_1_2" hidden="1">{#N/A,#N/A,FALSE,"TMCOMP96";#N/A,#N/A,FALSE,"MAT96";#N/A,#N/A,FALSE,"FANDA96";#N/A,#N/A,FALSE,"INTRAN96";#N/A,#N/A,FALSE,"NAA9697";#N/A,#N/A,FALSE,"ECWEBB";#N/A,#N/A,FALSE,"MFT96";#N/A,#N/A,FALSE,"CTrecon"}</definedName>
    <definedName name="ASDASFD_1_2_1_2_1" hidden="1">{#N/A,#N/A,FALSE,"TMCOMP96";#N/A,#N/A,FALSE,"MAT96";#N/A,#N/A,FALSE,"FANDA96";#N/A,#N/A,FALSE,"INTRAN96";#N/A,#N/A,FALSE,"NAA9697";#N/A,#N/A,FALSE,"ECWEBB";#N/A,#N/A,FALSE,"MFT96";#N/A,#N/A,FALSE,"CTrecon"}</definedName>
    <definedName name="ASDASFD_1_2_1_2_2" hidden="1">{#N/A,#N/A,FALSE,"TMCOMP96";#N/A,#N/A,FALSE,"MAT96";#N/A,#N/A,FALSE,"FANDA96";#N/A,#N/A,FALSE,"INTRAN96";#N/A,#N/A,FALSE,"NAA9697";#N/A,#N/A,FALSE,"ECWEBB";#N/A,#N/A,FALSE,"MFT96";#N/A,#N/A,FALSE,"CTrecon"}</definedName>
    <definedName name="ASDASFD_1_2_1_2_3" hidden="1">{#N/A,#N/A,FALSE,"TMCOMP96";#N/A,#N/A,FALSE,"MAT96";#N/A,#N/A,FALSE,"FANDA96";#N/A,#N/A,FALSE,"INTRAN96";#N/A,#N/A,FALSE,"NAA9697";#N/A,#N/A,FALSE,"ECWEBB";#N/A,#N/A,FALSE,"MFT96";#N/A,#N/A,FALSE,"CTrecon"}</definedName>
    <definedName name="ASDASFD_1_2_1_2_4" hidden="1">{#N/A,#N/A,FALSE,"TMCOMP96";#N/A,#N/A,FALSE,"MAT96";#N/A,#N/A,FALSE,"FANDA96";#N/A,#N/A,FALSE,"INTRAN96";#N/A,#N/A,FALSE,"NAA9697";#N/A,#N/A,FALSE,"ECWEBB";#N/A,#N/A,FALSE,"MFT96";#N/A,#N/A,FALSE,"CTrecon"}</definedName>
    <definedName name="ASDASFD_1_2_1_2_5" hidden="1">{#N/A,#N/A,FALSE,"TMCOMP96";#N/A,#N/A,FALSE,"MAT96";#N/A,#N/A,FALSE,"FANDA96";#N/A,#N/A,FALSE,"INTRAN96";#N/A,#N/A,FALSE,"NAA9697";#N/A,#N/A,FALSE,"ECWEBB";#N/A,#N/A,FALSE,"MFT96";#N/A,#N/A,FALSE,"CTrecon"}</definedName>
    <definedName name="ASDASFD_1_2_1_3" hidden="1">{#N/A,#N/A,FALSE,"TMCOMP96";#N/A,#N/A,FALSE,"MAT96";#N/A,#N/A,FALSE,"FANDA96";#N/A,#N/A,FALSE,"INTRAN96";#N/A,#N/A,FALSE,"NAA9697";#N/A,#N/A,FALSE,"ECWEBB";#N/A,#N/A,FALSE,"MFT96";#N/A,#N/A,FALSE,"CTrecon"}</definedName>
    <definedName name="ASDASFD_1_2_1_3_1" hidden="1">{#N/A,#N/A,FALSE,"TMCOMP96";#N/A,#N/A,FALSE,"MAT96";#N/A,#N/A,FALSE,"FANDA96";#N/A,#N/A,FALSE,"INTRAN96";#N/A,#N/A,FALSE,"NAA9697";#N/A,#N/A,FALSE,"ECWEBB";#N/A,#N/A,FALSE,"MFT96";#N/A,#N/A,FALSE,"CTrecon"}</definedName>
    <definedName name="ASDASFD_1_2_1_3_2" hidden="1">{#N/A,#N/A,FALSE,"TMCOMP96";#N/A,#N/A,FALSE,"MAT96";#N/A,#N/A,FALSE,"FANDA96";#N/A,#N/A,FALSE,"INTRAN96";#N/A,#N/A,FALSE,"NAA9697";#N/A,#N/A,FALSE,"ECWEBB";#N/A,#N/A,FALSE,"MFT96";#N/A,#N/A,FALSE,"CTrecon"}</definedName>
    <definedName name="ASDASFD_1_2_1_3_3" hidden="1">{#N/A,#N/A,FALSE,"TMCOMP96";#N/A,#N/A,FALSE,"MAT96";#N/A,#N/A,FALSE,"FANDA96";#N/A,#N/A,FALSE,"INTRAN96";#N/A,#N/A,FALSE,"NAA9697";#N/A,#N/A,FALSE,"ECWEBB";#N/A,#N/A,FALSE,"MFT96";#N/A,#N/A,FALSE,"CTrecon"}</definedName>
    <definedName name="ASDASFD_1_2_1_3_4" hidden="1">{#N/A,#N/A,FALSE,"TMCOMP96";#N/A,#N/A,FALSE,"MAT96";#N/A,#N/A,FALSE,"FANDA96";#N/A,#N/A,FALSE,"INTRAN96";#N/A,#N/A,FALSE,"NAA9697";#N/A,#N/A,FALSE,"ECWEBB";#N/A,#N/A,FALSE,"MFT96";#N/A,#N/A,FALSE,"CTrecon"}</definedName>
    <definedName name="ASDASFD_1_2_1_3_5" hidden="1">{#N/A,#N/A,FALSE,"TMCOMP96";#N/A,#N/A,FALSE,"MAT96";#N/A,#N/A,FALSE,"FANDA96";#N/A,#N/A,FALSE,"INTRAN96";#N/A,#N/A,FALSE,"NAA9697";#N/A,#N/A,FALSE,"ECWEBB";#N/A,#N/A,FALSE,"MFT96";#N/A,#N/A,FALSE,"CTrecon"}</definedName>
    <definedName name="ASDASFD_1_2_1_4" hidden="1">{#N/A,#N/A,FALSE,"TMCOMP96";#N/A,#N/A,FALSE,"MAT96";#N/A,#N/A,FALSE,"FANDA96";#N/A,#N/A,FALSE,"INTRAN96";#N/A,#N/A,FALSE,"NAA9697";#N/A,#N/A,FALSE,"ECWEBB";#N/A,#N/A,FALSE,"MFT96";#N/A,#N/A,FALSE,"CTrecon"}</definedName>
    <definedName name="ASDASFD_1_2_1_4_1" hidden="1">{#N/A,#N/A,FALSE,"TMCOMP96";#N/A,#N/A,FALSE,"MAT96";#N/A,#N/A,FALSE,"FANDA96";#N/A,#N/A,FALSE,"INTRAN96";#N/A,#N/A,FALSE,"NAA9697";#N/A,#N/A,FALSE,"ECWEBB";#N/A,#N/A,FALSE,"MFT96";#N/A,#N/A,FALSE,"CTrecon"}</definedName>
    <definedName name="ASDASFD_1_2_1_4_2" hidden="1">{#N/A,#N/A,FALSE,"TMCOMP96";#N/A,#N/A,FALSE,"MAT96";#N/A,#N/A,FALSE,"FANDA96";#N/A,#N/A,FALSE,"INTRAN96";#N/A,#N/A,FALSE,"NAA9697";#N/A,#N/A,FALSE,"ECWEBB";#N/A,#N/A,FALSE,"MFT96";#N/A,#N/A,FALSE,"CTrecon"}</definedName>
    <definedName name="ASDASFD_1_2_1_4_3" hidden="1">{#N/A,#N/A,FALSE,"TMCOMP96";#N/A,#N/A,FALSE,"MAT96";#N/A,#N/A,FALSE,"FANDA96";#N/A,#N/A,FALSE,"INTRAN96";#N/A,#N/A,FALSE,"NAA9697";#N/A,#N/A,FALSE,"ECWEBB";#N/A,#N/A,FALSE,"MFT96";#N/A,#N/A,FALSE,"CTrecon"}</definedName>
    <definedName name="ASDASFD_1_2_1_4_4" hidden="1">{#N/A,#N/A,FALSE,"TMCOMP96";#N/A,#N/A,FALSE,"MAT96";#N/A,#N/A,FALSE,"FANDA96";#N/A,#N/A,FALSE,"INTRAN96";#N/A,#N/A,FALSE,"NAA9697";#N/A,#N/A,FALSE,"ECWEBB";#N/A,#N/A,FALSE,"MFT96";#N/A,#N/A,FALSE,"CTrecon"}</definedName>
    <definedName name="ASDASFD_1_2_1_4_5" hidden="1">{#N/A,#N/A,FALSE,"TMCOMP96";#N/A,#N/A,FALSE,"MAT96";#N/A,#N/A,FALSE,"FANDA96";#N/A,#N/A,FALSE,"INTRAN96";#N/A,#N/A,FALSE,"NAA9697";#N/A,#N/A,FALSE,"ECWEBB";#N/A,#N/A,FALSE,"MFT96";#N/A,#N/A,FALSE,"CTrecon"}</definedName>
    <definedName name="ASDASFD_1_2_1_5" hidden="1">{#N/A,#N/A,FALSE,"TMCOMP96";#N/A,#N/A,FALSE,"MAT96";#N/A,#N/A,FALSE,"FANDA96";#N/A,#N/A,FALSE,"INTRAN96";#N/A,#N/A,FALSE,"NAA9697";#N/A,#N/A,FALSE,"ECWEBB";#N/A,#N/A,FALSE,"MFT96";#N/A,#N/A,FALSE,"CTrecon"}</definedName>
    <definedName name="ASDASFD_1_2_1_5_1" hidden="1">{#N/A,#N/A,FALSE,"TMCOMP96";#N/A,#N/A,FALSE,"MAT96";#N/A,#N/A,FALSE,"FANDA96";#N/A,#N/A,FALSE,"INTRAN96";#N/A,#N/A,FALSE,"NAA9697";#N/A,#N/A,FALSE,"ECWEBB";#N/A,#N/A,FALSE,"MFT96";#N/A,#N/A,FALSE,"CTrecon"}</definedName>
    <definedName name="ASDASFD_1_2_1_5_2" hidden="1">{#N/A,#N/A,FALSE,"TMCOMP96";#N/A,#N/A,FALSE,"MAT96";#N/A,#N/A,FALSE,"FANDA96";#N/A,#N/A,FALSE,"INTRAN96";#N/A,#N/A,FALSE,"NAA9697";#N/A,#N/A,FALSE,"ECWEBB";#N/A,#N/A,FALSE,"MFT96";#N/A,#N/A,FALSE,"CTrecon"}</definedName>
    <definedName name="ASDASFD_1_2_1_5_3" hidden="1">{#N/A,#N/A,FALSE,"TMCOMP96";#N/A,#N/A,FALSE,"MAT96";#N/A,#N/A,FALSE,"FANDA96";#N/A,#N/A,FALSE,"INTRAN96";#N/A,#N/A,FALSE,"NAA9697";#N/A,#N/A,FALSE,"ECWEBB";#N/A,#N/A,FALSE,"MFT96";#N/A,#N/A,FALSE,"CTrecon"}</definedName>
    <definedName name="ASDASFD_1_2_1_5_4" hidden="1">{#N/A,#N/A,FALSE,"TMCOMP96";#N/A,#N/A,FALSE,"MAT96";#N/A,#N/A,FALSE,"FANDA96";#N/A,#N/A,FALSE,"INTRAN96";#N/A,#N/A,FALSE,"NAA9697";#N/A,#N/A,FALSE,"ECWEBB";#N/A,#N/A,FALSE,"MFT96";#N/A,#N/A,FALSE,"CTrecon"}</definedName>
    <definedName name="ASDASFD_1_2_1_5_5" hidden="1">{#N/A,#N/A,FALSE,"TMCOMP96";#N/A,#N/A,FALSE,"MAT96";#N/A,#N/A,FALSE,"FANDA96";#N/A,#N/A,FALSE,"INTRAN96";#N/A,#N/A,FALSE,"NAA9697";#N/A,#N/A,FALSE,"ECWEBB";#N/A,#N/A,FALSE,"MFT96";#N/A,#N/A,FALSE,"CTrecon"}</definedName>
    <definedName name="ASDASFD_1_2_2" hidden="1">{#N/A,#N/A,FALSE,"TMCOMP96";#N/A,#N/A,FALSE,"MAT96";#N/A,#N/A,FALSE,"FANDA96";#N/A,#N/A,FALSE,"INTRAN96";#N/A,#N/A,FALSE,"NAA9697";#N/A,#N/A,FALSE,"ECWEBB";#N/A,#N/A,FALSE,"MFT96";#N/A,#N/A,FALSE,"CTrecon"}</definedName>
    <definedName name="ASDASFD_1_2_2_1" hidden="1">{#N/A,#N/A,FALSE,"TMCOMP96";#N/A,#N/A,FALSE,"MAT96";#N/A,#N/A,FALSE,"FANDA96";#N/A,#N/A,FALSE,"INTRAN96";#N/A,#N/A,FALSE,"NAA9697";#N/A,#N/A,FALSE,"ECWEBB";#N/A,#N/A,FALSE,"MFT96";#N/A,#N/A,FALSE,"CTrecon"}</definedName>
    <definedName name="ASDASFD_1_2_2_2" hidden="1">{#N/A,#N/A,FALSE,"TMCOMP96";#N/A,#N/A,FALSE,"MAT96";#N/A,#N/A,FALSE,"FANDA96";#N/A,#N/A,FALSE,"INTRAN96";#N/A,#N/A,FALSE,"NAA9697";#N/A,#N/A,FALSE,"ECWEBB";#N/A,#N/A,FALSE,"MFT96";#N/A,#N/A,FALSE,"CTrecon"}</definedName>
    <definedName name="ASDASFD_1_2_2_3" hidden="1">{#N/A,#N/A,FALSE,"TMCOMP96";#N/A,#N/A,FALSE,"MAT96";#N/A,#N/A,FALSE,"FANDA96";#N/A,#N/A,FALSE,"INTRAN96";#N/A,#N/A,FALSE,"NAA9697";#N/A,#N/A,FALSE,"ECWEBB";#N/A,#N/A,FALSE,"MFT96";#N/A,#N/A,FALSE,"CTrecon"}</definedName>
    <definedName name="ASDASFD_1_2_2_4" hidden="1">{#N/A,#N/A,FALSE,"TMCOMP96";#N/A,#N/A,FALSE,"MAT96";#N/A,#N/A,FALSE,"FANDA96";#N/A,#N/A,FALSE,"INTRAN96";#N/A,#N/A,FALSE,"NAA9697";#N/A,#N/A,FALSE,"ECWEBB";#N/A,#N/A,FALSE,"MFT96";#N/A,#N/A,FALSE,"CTrecon"}</definedName>
    <definedName name="ASDASFD_1_2_2_5" hidden="1">{#N/A,#N/A,FALSE,"TMCOMP96";#N/A,#N/A,FALSE,"MAT96";#N/A,#N/A,FALSE,"FANDA96";#N/A,#N/A,FALSE,"INTRAN96";#N/A,#N/A,FALSE,"NAA9697";#N/A,#N/A,FALSE,"ECWEBB";#N/A,#N/A,FALSE,"MFT96";#N/A,#N/A,FALSE,"CTrecon"}</definedName>
    <definedName name="ASDASFD_1_2_3" hidden="1">{#N/A,#N/A,FALSE,"TMCOMP96";#N/A,#N/A,FALSE,"MAT96";#N/A,#N/A,FALSE,"FANDA96";#N/A,#N/A,FALSE,"INTRAN96";#N/A,#N/A,FALSE,"NAA9697";#N/A,#N/A,FALSE,"ECWEBB";#N/A,#N/A,FALSE,"MFT96";#N/A,#N/A,FALSE,"CTrecon"}</definedName>
    <definedName name="ASDASFD_1_2_3_1" hidden="1">{#N/A,#N/A,FALSE,"TMCOMP96";#N/A,#N/A,FALSE,"MAT96";#N/A,#N/A,FALSE,"FANDA96";#N/A,#N/A,FALSE,"INTRAN96";#N/A,#N/A,FALSE,"NAA9697";#N/A,#N/A,FALSE,"ECWEBB";#N/A,#N/A,FALSE,"MFT96";#N/A,#N/A,FALSE,"CTrecon"}</definedName>
    <definedName name="ASDASFD_1_2_3_2" hidden="1">{#N/A,#N/A,FALSE,"TMCOMP96";#N/A,#N/A,FALSE,"MAT96";#N/A,#N/A,FALSE,"FANDA96";#N/A,#N/A,FALSE,"INTRAN96";#N/A,#N/A,FALSE,"NAA9697";#N/A,#N/A,FALSE,"ECWEBB";#N/A,#N/A,FALSE,"MFT96";#N/A,#N/A,FALSE,"CTrecon"}</definedName>
    <definedName name="ASDASFD_1_2_3_3" hidden="1">{#N/A,#N/A,FALSE,"TMCOMP96";#N/A,#N/A,FALSE,"MAT96";#N/A,#N/A,FALSE,"FANDA96";#N/A,#N/A,FALSE,"INTRAN96";#N/A,#N/A,FALSE,"NAA9697";#N/A,#N/A,FALSE,"ECWEBB";#N/A,#N/A,FALSE,"MFT96";#N/A,#N/A,FALSE,"CTrecon"}</definedName>
    <definedName name="ASDASFD_1_2_3_4" hidden="1">{#N/A,#N/A,FALSE,"TMCOMP96";#N/A,#N/A,FALSE,"MAT96";#N/A,#N/A,FALSE,"FANDA96";#N/A,#N/A,FALSE,"INTRAN96";#N/A,#N/A,FALSE,"NAA9697";#N/A,#N/A,FALSE,"ECWEBB";#N/A,#N/A,FALSE,"MFT96";#N/A,#N/A,FALSE,"CTrecon"}</definedName>
    <definedName name="ASDASFD_1_2_3_5" hidden="1">{#N/A,#N/A,FALSE,"TMCOMP96";#N/A,#N/A,FALSE,"MAT96";#N/A,#N/A,FALSE,"FANDA96";#N/A,#N/A,FALSE,"INTRAN96";#N/A,#N/A,FALSE,"NAA9697";#N/A,#N/A,FALSE,"ECWEBB";#N/A,#N/A,FALSE,"MFT96";#N/A,#N/A,FALSE,"CTrecon"}</definedName>
    <definedName name="ASDASFD_1_2_4" hidden="1">{#N/A,#N/A,FALSE,"TMCOMP96";#N/A,#N/A,FALSE,"MAT96";#N/A,#N/A,FALSE,"FANDA96";#N/A,#N/A,FALSE,"INTRAN96";#N/A,#N/A,FALSE,"NAA9697";#N/A,#N/A,FALSE,"ECWEBB";#N/A,#N/A,FALSE,"MFT96";#N/A,#N/A,FALSE,"CTrecon"}</definedName>
    <definedName name="ASDASFD_1_2_4_1" hidden="1">{#N/A,#N/A,FALSE,"TMCOMP96";#N/A,#N/A,FALSE,"MAT96";#N/A,#N/A,FALSE,"FANDA96";#N/A,#N/A,FALSE,"INTRAN96";#N/A,#N/A,FALSE,"NAA9697";#N/A,#N/A,FALSE,"ECWEBB";#N/A,#N/A,FALSE,"MFT96";#N/A,#N/A,FALSE,"CTrecon"}</definedName>
    <definedName name="ASDASFD_1_2_4_2" hidden="1">{#N/A,#N/A,FALSE,"TMCOMP96";#N/A,#N/A,FALSE,"MAT96";#N/A,#N/A,FALSE,"FANDA96";#N/A,#N/A,FALSE,"INTRAN96";#N/A,#N/A,FALSE,"NAA9697";#N/A,#N/A,FALSE,"ECWEBB";#N/A,#N/A,FALSE,"MFT96";#N/A,#N/A,FALSE,"CTrecon"}</definedName>
    <definedName name="ASDASFD_1_2_4_3" hidden="1">{#N/A,#N/A,FALSE,"TMCOMP96";#N/A,#N/A,FALSE,"MAT96";#N/A,#N/A,FALSE,"FANDA96";#N/A,#N/A,FALSE,"INTRAN96";#N/A,#N/A,FALSE,"NAA9697";#N/A,#N/A,FALSE,"ECWEBB";#N/A,#N/A,FALSE,"MFT96";#N/A,#N/A,FALSE,"CTrecon"}</definedName>
    <definedName name="ASDASFD_1_2_4_4" hidden="1">{#N/A,#N/A,FALSE,"TMCOMP96";#N/A,#N/A,FALSE,"MAT96";#N/A,#N/A,FALSE,"FANDA96";#N/A,#N/A,FALSE,"INTRAN96";#N/A,#N/A,FALSE,"NAA9697";#N/A,#N/A,FALSE,"ECWEBB";#N/A,#N/A,FALSE,"MFT96";#N/A,#N/A,FALSE,"CTrecon"}</definedName>
    <definedName name="ASDASFD_1_2_4_5" hidden="1">{#N/A,#N/A,FALSE,"TMCOMP96";#N/A,#N/A,FALSE,"MAT96";#N/A,#N/A,FALSE,"FANDA96";#N/A,#N/A,FALSE,"INTRAN96";#N/A,#N/A,FALSE,"NAA9697";#N/A,#N/A,FALSE,"ECWEBB";#N/A,#N/A,FALSE,"MFT96";#N/A,#N/A,FALSE,"CTrecon"}</definedName>
    <definedName name="ASDASFD_1_2_5" hidden="1">{#N/A,#N/A,FALSE,"TMCOMP96";#N/A,#N/A,FALSE,"MAT96";#N/A,#N/A,FALSE,"FANDA96";#N/A,#N/A,FALSE,"INTRAN96";#N/A,#N/A,FALSE,"NAA9697";#N/A,#N/A,FALSE,"ECWEBB";#N/A,#N/A,FALSE,"MFT96";#N/A,#N/A,FALSE,"CTrecon"}</definedName>
    <definedName name="ASDASFD_1_2_5_1" hidden="1">{#N/A,#N/A,FALSE,"TMCOMP96";#N/A,#N/A,FALSE,"MAT96";#N/A,#N/A,FALSE,"FANDA96";#N/A,#N/A,FALSE,"INTRAN96";#N/A,#N/A,FALSE,"NAA9697";#N/A,#N/A,FALSE,"ECWEBB";#N/A,#N/A,FALSE,"MFT96";#N/A,#N/A,FALSE,"CTrecon"}</definedName>
    <definedName name="ASDASFD_1_2_5_2" hidden="1">{#N/A,#N/A,FALSE,"TMCOMP96";#N/A,#N/A,FALSE,"MAT96";#N/A,#N/A,FALSE,"FANDA96";#N/A,#N/A,FALSE,"INTRAN96";#N/A,#N/A,FALSE,"NAA9697";#N/A,#N/A,FALSE,"ECWEBB";#N/A,#N/A,FALSE,"MFT96";#N/A,#N/A,FALSE,"CTrecon"}</definedName>
    <definedName name="ASDASFD_1_2_5_3" hidden="1">{#N/A,#N/A,FALSE,"TMCOMP96";#N/A,#N/A,FALSE,"MAT96";#N/A,#N/A,FALSE,"FANDA96";#N/A,#N/A,FALSE,"INTRAN96";#N/A,#N/A,FALSE,"NAA9697";#N/A,#N/A,FALSE,"ECWEBB";#N/A,#N/A,FALSE,"MFT96";#N/A,#N/A,FALSE,"CTrecon"}</definedName>
    <definedName name="ASDASFD_1_2_5_4" hidden="1">{#N/A,#N/A,FALSE,"TMCOMP96";#N/A,#N/A,FALSE,"MAT96";#N/A,#N/A,FALSE,"FANDA96";#N/A,#N/A,FALSE,"INTRAN96";#N/A,#N/A,FALSE,"NAA9697";#N/A,#N/A,FALSE,"ECWEBB";#N/A,#N/A,FALSE,"MFT96";#N/A,#N/A,FALSE,"CTrecon"}</definedName>
    <definedName name="ASDASFD_1_2_5_5" hidden="1">{#N/A,#N/A,FALSE,"TMCOMP96";#N/A,#N/A,FALSE,"MAT96";#N/A,#N/A,FALSE,"FANDA96";#N/A,#N/A,FALSE,"INTRAN96";#N/A,#N/A,FALSE,"NAA9697";#N/A,#N/A,FALSE,"ECWEBB";#N/A,#N/A,FALSE,"MFT96";#N/A,#N/A,FALSE,"CTrecon"}</definedName>
    <definedName name="ASDASFD_1_3" hidden="1">{#N/A,#N/A,FALSE,"TMCOMP96";#N/A,#N/A,FALSE,"MAT96";#N/A,#N/A,FALSE,"FANDA96";#N/A,#N/A,FALSE,"INTRAN96";#N/A,#N/A,FALSE,"NAA9697";#N/A,#N/A,FALSE,"ECWEBB";#N/A,#N/A,FALSE,"MFT96";#N/A,#N/A,FALSE,"CTrecon"}</definedName>
    <definedName name="ASDASFD_1_3_1" hidden="1">{#N/A,#N/A,FALSE,"TMCOMP96";#N/A,#N/A,FALSE,"MAT96";#N/A,#N/A,FALSE,"FANDA96";#N/A,#N/A,FALSE,"INTRAN96";#N/A,#N/A,FALSE,"NAA9697";#N/A,#N/A,FALSE,"ECWEBB";#N/A,#N/A,FALSE,"MFT96";#N/A,#N/A,FALSE,"CTrecon"}</definedName>
    <definedName name="ASDASFD_1_3_1_1" hidden="1">{#N/A,#N/A,FALSE,"TMCOMP96";#N/A,#N/A,FALSE,"MAT96";#N/A,#N/A,FALSE,"FANDA96";#N/A,#N/A,FALSE,"INTRAN96";#N/A,#N/A,FALSE,"NAA9697";#N/A,#N/A,FALSE,"ECWEBB";#N/A,#N/A,FALSE,"MFT96";#N/A,#N/A,FALSE,"CTrecon"}</definedName>
    <definedName name="ASDASFD_1_3_1_1_1" hidden="1">{#N/A,#N/A,FALSE,"TMCOMP96";#N/A,#N/A,FALSE,"MAT96";#N/A,#N/A,FALSE,"FANDA96";#N/A,#N/A,FALSE,"INTRAN96";#N/A,#N/A,FALSE,"NAA9697";#N/A,#N/A,FALSE,"ECWEBB";#N/A,#N/A,FALSE,"MFT96";#N/A,#N/A,FALSE,"CTrecon"}</definedName>
    <definedName name="ASDASFD_1_3_1_1_1_1" hidden="1">{#N/A,#N/A,FALSE,"TMCOMP96";#N/A,#N/A,FALSE,"MAT96";#N/A,#N/A,FALSE,"FANDA96";#N/A,#N/A,FALSE,"INTRAN96";#N/A,#N/A,FALSE,"NAA9697";#N/A,#N/A,FALSE,"ECWEBB";#N/A,#N/A,FALSE,"MFT96";#N/A,#N/A,FALSE,"CTrecon"}</definedName>
    <definedName name="ASDASFD_1_3_1_1_1_1_1" hidden="1">{#N/A,#N/A,FALSE,"TMCOMP96";#N/A,#N/A,FALSE,"MAT96";#N/A,#N/A,FALSE,"FANDA96";#N/A,#N/A,FALSE,"INTRAN96";#N/A,#N/A,FALSE,"NAA9697";#N/A,#N/A,FALSE,"ECWEBB";#N/A,#N/A,FALSE,"MFT96";#N/A,#N/A,FALSE,"CTrecon"}</definedName>
    <definedName name="ASDASFD_1_3_1_1_1_2" hidden="1">{#N/A,#N/A,FALSE,"TMCOMP96";#N/A,#N/A,FALSE,"MAT96";#N/A,#N/A,FALSE,"FANDA96";#N/A,#N/A,FALSE,"INTRAN96";#N/A,#N/A,FALSE,"NAA9697";#N/A,#N/A,FALSE,"ECWEBB";#N/A,#N/A,FALSE,"MFT96";#N/A,#N/A,FALSE,"CTrecon"}</definedName>
    <definedName name="ASDASFD_1_3_1_1_1_3" hidden="1">{#N/A,#N/A,FALSE,"TMCOMP96";#N/A,#N/A,FALSE,"MAT96";#N/A,#N/A,FALSE,"FANDA96";#N/A,#N/A,FALSE,"INTRAN96";#N/A,#N/A,FALSE,"NAA9697";#N/A,#N/A,FALSE,"ECWEBB";#N/A,#N/A,FALSE,"MFT96";#N/A,#N/A,FALSE,"CTrecon"}</definedName>
    <definedName name="ASDASFD_1_3_1_1_1_4" hidden="1">{#N/A,#N/A,FALSE,"TMCOMP96";#N/A,#N/A,FALSE,"MAT96";#N/A,#N/A,FALSE,"FANDA96";#N/A,#N/A,FALSE,"INTRAN96";#N/A,#N/A,FALSE,"NAA9697";#N/A,#N/A,FALSE,"ECWEBB";#N/A,#N/A,FALSE,"MFT96";#N/A,#N/A,FALSE,"CTrecon"}</definedName>
    <definedName name="ASDASFD_1_3_1_1_1_5" hidden="1">{#N/A,#N/A,FALSE,"TMCOMP96";#N/A,#N/A,FALSE,"MAT96";#N/A,#N/A,FALSE,"FANDA96";#N/A,#N/A,FALSE,"INTRAN96";#N/A,#N/A,FALSE,"NAA9697";#N/A,#N/A,FALSE,"ECWEBB";#N/A,#N/A,FALSE,"MFT96";#N/A,#N/A,FALSE,"CTrecon"}</definedName>
    <definedName name="ASDASFD_1_3_1_1_2" hidden="1">{#N/A,#N/A,FALSE,"TMCOMP96";#N/A,#N/A,FALSE,"MAT96";#N/A,#N/A,FALSE,"FANDA96";#N/A,#N/A,FALSE,"INTRAN96";#N/A,#N/A,FALSE,"NAA9697";#N/A,#N/A,FALSE,"ECWEBB";#N/A,#N/A,FALSE,"MFT96";#N/A,#N/A,FALSE,"CTrecon"}</definedName>
    <definedName name="ASDASFD_1_3_1_1_2_1" hidden="1">{#N/A,#N/A,FALSE,"TMCOMP96";#N/A,#N/A,FALSE,"MAT96";#N/A,#N/A,FALSE,"FANDA96";#N/A,#N/A,FALSE,"INTRAN96";#N/A,#N/A,FALSE,"NAA9697";#N/A,#N/A,FALSE,"ECWEBB";#N/A,#N/A,FALSE,"MFT96";#N/A,#N/A,FALSE,"CTrecon"}</definedName>
    <definedName name="ASDASFD_1_3_1_1_2_2" hidden="1">{#N/A,#N/A,FALSE,"TMCOMP96";#N/A,#N/A,FALSE,"MAT96";#N/A,#N/A,FALSE,"FANDA96";#N/A,#N/A,FALSE,"INTRAN96";#N/A,#N/A,FALSE,"NAA9697";#N/A,#N/A,FALSE,"ECWEBB";#N/A,#N/A,FALSE,"MFT96";#N/A,#N/A,FALSE,"CTrecon"}</definedName>
    <definedName name="ASDASFD_1_3_1_1_2_3" hidden="1">{#N/A,#N/A,FALSE,"TMCOMP96";#N/A,#N/A,FALSE,"MAT96";#N/A,#N/A,FALSE,"FANDA96";#N/A,#N/A,FALSE,"INTRAN96";#N/A,#N/A,FALSE,"NAA9697";#N/A,#N/A,FALSE,"ECWEBB";#N/A,#N/A,FALSE,"MFT96";#N/A,#N/A,FALSE,"CTrecon"}</definedName>
    <definedName name="ASDASFD_1_3_1_1_2_4" hidden="1">{#N/A,#N/A,FALSE,"TMCOMP96";#N/A,#N/A,FALSE,"MAT96";#N/A,#N/A,FALSE,"FANDA96";#N/A,#N/A,FALSE,"INTRAN96";#N/A,#N/A,FALSE,"NAA9697";#N/A,#N/A,FALSE,"ECWEBB";#N/A,#N/A,FALSE,"MFT96";#N/A,#N/A,FALSE,"CTrecon"}</definedName>
    <definedName name="ASDASFD_1_3_1_1_2_5" hidden="1">{#N/A,#N/A,FALSE,"TMCOMP96";#N/A,#N/A,FALSE,"MAT96";#N/A,#N/A,FALSE,"FANDA96";#N/A,#N/A,FALSE,"INTRAN96";#N/A,#N/A,FALSE,"NAA9697";#N/A,#N/A,FALSE,"ECWEBB";#N/A,#N/A,FALSE,"MFT96";#N/A,#N/A,FALSE,"CTrecon"}</definedName>
    <definedName name="ASDASFD_1_3_1_1_3" hidden="1">{#N/A,#N/A,FALSE,"TMCOMP96";#N/A,#N/A,FALSE,"MAT96";#N/A,#N/A,FALSE,"FANDA96";#N/A,#N/A,FALSE,"INTRAN96";#N/A,#N/A,FALSE,"NAA9697";#N/A,#N/A,FALSE,"ECWEBB";#N/A,#N/A,FALSE,"MFT96";#N/A,#N/A,FALSE,"CTrecon"}</definedName>
    <definedName name="ASDASFD_1_3_1_1_4" hidden="1">{#N/A,#N/A,FALSE,"TMCOMP96";#N/A,#N/A,FALSE,"MAT96";#N/A,#N/A,FALSE,"FANDA96";#N/A,#N/A,FALSE,"INTRAN96";#N/A,#N/A,FALSE,"NAA9697";#N/A,#N/A,FALSE,"ECWEBB";#N/A,#N/A,FALSE,"MFT96";#N/A,#N/A,FALSE,"CTrecon"}</definedName>
    <definedName name="ASDASFD_1_3_1_1_5" hidden="1">{#N/A,#N/A,FALSE,"TMCOMP96";#N/A,#N/A,FALSE,"MAT96";#N/A,#N/A,FALSE,"FANDA96";#N/A,#N/A,FALSE,"INTRAN96";#N/A,#N/A,FALSE,"NAA9697";#N/A,#N/A,FALSE,"ECWEBB";#N/A,#N/A,FALSE,"MFT96";#N/A,#N/A,FALSE,"CTrecon"}</definedName>
    <definedName name="ASDASFD_1_3_1_2" hidden="1">{#N/A,#N/A,FALSE,"TMCOMP96";#N/A,#N/A,FALSE,"MAT96";#N/A,#N/A,FALSE,"FANDA96";#N/A,#N/A,FALSE,"INTRAN96";#N/A,#N/A,FALSE,"NAA9697";#N/A,#N/A,FALSE,"ECWEBB";#N/A,#N/A,FALSE,"MFT96";#N/A,#N/A,FALSE,"CTrecon"}</definedName>
    <definedName name="ASDASFD_1_3_1_2_1" hidden="1">{#N/A,#N/A,FALSE,"TMCOMP96";#N/A,#N/A,FALSE,"MAT96";#N/A,#N/A,FALSE,"FANDA96";#N/A,#N/A,FALSE,"INTRAN96";#N/A,#N/A,FALSE,"NAA9697";#N/A,#N/A,FALSE,"ECWEBB";#N/A,#N/A,FALSE,"MFT96";#N/A,#N/A,FALSE,"CTrecon"}</definedName>
    <definedName name="ASDASFD_1_3_1_2_2" hidden="1">{#N/A,#N/A,FALSE,"TMCOMP96";#N/A,#N/A,FALSE,"MAT96";#N/A,#N/A,FALSE,"FANDA96";#N/A,#N/A,FALSE,"INTRAN96";#N/A,#N/A,FALSE,"NAA9697";#N/A,#N/A,FALSE,"ECWEBB";#N/A,#N/A,FALSE,"MFT96";#N/A,#N/A,FALSE,"CTrecon"}</definedName>
    <definedName name="ASDASFD_1_3_1_2_3" hidden="1">{#N/A,#N/A,FALSE,"TMCOMP96";#N/A,#N/A,FALSE,"MAT96";#N/A,#N/A,FALSE,"FANDA96";#N/A,#N/A,FALSE,"INTRAN96";#N/A,#N/A,FALSE,"NAA9697";#N/A,#N/A,FALSE,"ECWEBB";#N/A,#N/A,FALSE,"MFT96";#N/A,#N/A,FALSE,"CTrecon"}</definedName>
    <definedName name="ASDASFD_1_3_1_2_4" hidden="1">{#N/A,#N/A,FALSE,"TMCOMP96";#N/A,#N/A,FALSE,"MAT96";#N/A,#N/A,FALSE,"FANDA96";#N/A,#N/A,FALSE,"INTRAN96";#N/A,#N/A,FALSE,"NAA9697";#N/A,#N/A,FALSE,"ECWEBB";#N/A,#N/A,FALSE,"MFT96";#N/A,#N/A,FALSE,"CTrecon"}</definedName>
    <definedName name="ASDASFD_1_3_1_2_5" hidden="1">{#N/A,#N/A,FALSE,"TMCOMP96";#N/A,#N/A,FALSE,"MAT96";#N/A,#N/A,FALSE,"FANDA96";#N/A,#N/A,FALSE,"INTRAN96";#N/A,#N/A,FALSE,"NAA9697";#N/A,#N/A,FALSE,"ECWEBB";#N/A,#N/A,FALSE,"MFT96";#N/A,#N/A,FALSE,"CTrecon"}</definedName>
    <definedName name="ASDASFD_1_3_1_3" hidden="1">{#N/A,#N/A,FALSE,"TMCOMP96";#N/A,#N/A,FALSE,"MAT96";#N/A,#N/A,FALSE,"FANDA96";#N/A,#N/A,FALSE,"INTRAN96";#N/A,#N/A,FALSE,"NAA9697";#N/A,#N/A,FALSE,"ECWEBB";#N/A,#N/A,FALSE,"MFT96";#N/A,#N/A,FALSE,"CTrecon"}</definedName>
    <definedName name="ASDASFD_1_3_1_3_1" hidden="1">{#N/A,#N/A,FALSE,"TMCOMP96";#N/A,#N/A,FALSE,"MAT96";#N/A,#N/A,FALSE,"FANDA96";#N/A,#N/A,FALSE,"INTRAN96";#N/A,#N/A,FALSE,"NAA9697";#N/A,#N/A,FALSE,"ECWEBB";#N/A,#N/A,FALSE,"MFT96";#N/A,#N/A,FALSE,"CTrecon"}</definedName>
    <definedName name="ASDASFD_1_3_1_3_2" hidden="1">{#N/A,#N/A,FALSE,"TMCOMP96";#N/A,#N/A,FALSE,"MAT96";#N/A,#N/A,FALSE,"FANDA96";#N/A,#N/A,FALSE,"INTRAN96";#N/A,#N/A,FALSE,"NAA9697";#N/A,#N/A,FALSE,"ECWEBB";#N/A,#N/A,FALSE,"MFT96";#N/A,#N/A,FALSE,"CTrecon"}</definedName>
    <definedName name="ASDASFD_1_3_1_3_3" hidden="1">{#N/A,#N/A,FALSE,"TMCOMP96";#N/A,#N/A,FALSE,"MAT96";#N/A,#N/A,FALSE,"FANDA96";#N/A,#N/A,FALSE,"INTRAN96";#N/A,#N/A,FALSE,"NAA9697";#N/A,#N/A,FALSE,"ECWEBB";#N/A,#N/A,FALSE,"MFT96";#N/A,#N/A,FALSE,"CTrecon"}</definedName>
    <definedName name="ASDASFD_1_3_1_3_4" hidden="1">{#N/A,#N/A,FALSE,"TMCOMP96";#N/A,#N/A,FALSE,"MAT96";#N/A,#N/A,FALSE,"FANDA96";#N/A,#N/A,FALSE,"INTRAN96";#N/A,#N/A,FALSE,"NAA9697";#N/A,#N/A,FALSE,"ECWEBB";#N/A,#N/A,FALSE,"MFT96";#N/A,#N/A,FALSE,"CTrecon"}</definedName>
    <definedName name="ASDASFD_1_3_1_3_5" hidden="1">{#N/A,#N/A,FALSE,"TMCOMP96";#N/A,#N/A,FALSE,"MAT96";#N/A,#N/A,FALSE,"FANDA96";#N/A,#N/A,FALSE,"INTRAN96";#N/A,#N/A,FALSE,"NAA9697";#N/A,#N/A,FALSE,"ECWEBB";#N/A,#N/A,FALSE,"MFT96";#N/A,#N/A,FALSE,"CTrecon"}</definedName>
    <definedName name="ASDASFD_1_3_1_4" hidden="1">{#N/A,#N/A,FALSE,"TMCOMP96";#N/A,#N/A,FALSE,"MAT96";#N/A,#N/A,FALSE,"FANDA96";#N/A,#N/A,FALSE,"INTRAN96";#N/A,#N/A,FALSE,"NAA9697";#N/A,#N/A,FALSE,"ECWEBB";#N/A,#N/A,FALSE,"MFT96";#N/A,#N/A,FALSE,"CTrecon"}</definedName>
    <definedName name="ASDASFD_1_3_1_4_1" hidden="1">{#N/A,#N/A,FALSE,"TMCOMP96";#N/A,#N/A,FALSE,"MAT96";#N/A,#N/A,FALSE,"FANDA96";#N/A,#N/A,FALSE,"INTRAN96";#N/A,#N/A,FALSE,"NAA9697";#N/A,#N/A,FALSE,"ECWEBB";#N/A,#N/A,FALSE,"MFT96";#N/A,#N/A,FALSE,"CTrecon"}</definedName>
    <definedName name="ASDASFD_1_3_1_4_2" hidden="1">{#N/A,#N/A,FALSE,"TMCOMP96";#N/A,#N/A,FALSE,"MAT96";#N/A,#N/A,FALSE,"FANDA96";#N/A,#N/A,FALSE,"INTRAN96";#N/A,#N/A,FALSE,"NAA9697";#N/A,#N/A,FALSE,"ECWEBB";#N/A,#N/A,FALSE,"MFT96";#N/A,#N/A,FALSE,"CTrecon"}</definedName>
    <definedName name="ASDASFD_1_3_1_4_3" hidden="1">{#N/A,#N/A,FALSE,"TMCOMP96";#N/A,#N/A,FALSE,"MAT96";#N/A,#N/A,FALSE,"FANDA96";#N/A,#N/A,FALSE,"INTRAN96";#N/A,#N/A,FALSE,"NAA9697";#N/A,#N/A,FALSE,"ECWEBB";#N/A,#N/A,FALSE,"MFT96";#N/A,#N/A,FALSE,"CTrecon"}</definedName>
    <definedName name="ASDASFD_1_3_1_4_4" hidden="1">{#N/A,#N/A,FALSE,"TMCOMP96";#N/A,#N/A,FALSE,"MAT96";#N/A,#N/A,FALSE,"FANDA96";#N/A,#N/A,FALSE,"INTRAN96";#N/A,#N/A,FALSE,"NAA9697";#N/A,#N/A,FALSE,"ECWEBB";#N/A,#N/A,FALSE,"MFT96";#N/A,#N/A,FALSE,"CTrecon"}</definedName>
    <definedName name="ASDASFD_1_3_1_4_5" hidden="1">{#N/A,#N/A,FALSE,"TMCOMP96";#N/A,#N/A,FALSE,"MAT96";#N/A,#N/A,FALSE,"FANDA96";#N/A,#N/A,FALSE,"INTRAN96";#N/A,#N/A,FALSE,"NAA9697";#N/A,#N/A,FALSE,"ECWEBB";#N/A,#N/A,FALSE,"MFT96";#N/A,#N/A,FALSE,"CTrecon"}</definedName>
    <definedName name="ASDASFD_1_3_1_5" hidden="1">{#N/A,#N/A,FALSE,"TMCOMP96";#N/A,#N/A,FALSE,"MAT96";#N/A,#N/A,FALSE,"FANDA96";#N/A,#N/A,FALSE,"INTRAN96";#N/A,#N/A,FALSE,"NAA9697";#N/A,#N/A,FALSE,"ECWEBB";#N/A,#N/A,FALSE,"MFT96";#N/A,#N/A,FALSE,"CTrecon"}</definedName>
    <definedName name="ASDASFD_1_3_1_5_1" hidden="1">{#N/A,#N/A,FALSE,"TMCOMP96";#N/A,#N/A,FALSE,"MAT96";#N/A,#N/A,FALSE,"FANDA96";#N/A,#N/A,FALSE,"INTRAN96";#N/A,#N/A,FALSE,"NAA9697";#N/A,#N/A,FALSE,"ECWEBB";#N/A,#N/A,FALSE,"MFT96";#N/A,#N/A,FALSE,"CTrecon"}</definedName>
    <definedName name="ASDASFD_1_3_1_5_2" hidden="1">{#N/A,#N/A,FALSE,"TMCOMP96";#N/A,#N/A,FALSE,"MAT96";#N/A,#N/A,FALSE,"FANDA96";#N/A,#N/A,FALSE,"INTRAN96";#N/A,#N/A,FALSE,"NAA9697";#N/A,#N/A,FALSE,"ECWEBB";#N/A,#N/A,FALSE,"MFT96";#N/A,#N/A,FALSE,"CTrecon"}</definedName>
    <definedName name="ASDASFD_1_3_1_5_3" hidden="1">{#N/A,#N/A,FALSE,"TMCOMP96";#N/A,#N/A,FALSE,"MAT96";#N/A,#N/A,FALSE,"FANDA96";#N/A,#N/A,FALSE,"INTRAN96";#N/A,#N/A,FALSE,"NAA9697";#N/A,#N/A,FALSE,"ECWEBB";#N/A,#N/A,FALSE,"MFT96";#N/A,#N/A,FALSE,"CTrecon"}</definedName>
    <definedName name="ASDASFD_1_3_1_5_4" hidden="1">{#N/A,#N/A,FALSE,"TMCOMP96";#N/A,#N/A,FALSE,"MAT96";#N/A,#N/A,FALSE,"FANDA96";#N/A,#N/A,FALSE,"INTRAN96";#N/A,#N/A,FALSE,"NAA9697";#N/A,#N/A,FALSE,"ECWEBB";#N/A,#N/A,FALSE,"MFT96";#N/A,#N/A,FALSE,"CTrecon"}</definedName>
    <definedName name="ASDASFD_1_3_1_5_5" hidden="1">{#N/A,#N/A,FALSE,"TMCOMP96";#N/A,#N/A,FALSE,"MAT96";#N/A,#N/A,FALSE,"FANDA96";#N/A,#N/A,FALSE,"INTRAN96";#N/A,#N/A,FALSE,"NAA9697";#N/A,#N/A,FALSE,"ECWEBB";#N/A,#N/A,FALSE,"MFT96";#N/A,#N/A,FALSE,"CTrecon"}</definedName>
    <definedName name="ASDASFD_1_3_2" hidden="1">{#N/A,#N/A,FALSE,"TMCOMP96";#N/A,#N/A,FALSE,"MAT96";#N/A,#N/A,FALSE,"FANDA96";#N/A,#N/A,FALSE,"INTRAN96";#N/A,#N/A,FALSE,"NAA9697";#N/A,#N/A,FALSE,"ECWEBB";#N/A,#N/A,FALSE,"MFT96";#N/A,#N/A,FALSE,"CTrecon"}</definedName>
    <definedName name="ASDASFD_1_3_2_1" hidden="1">{#N/A,#N/A,FALSE,"TMCOMP96";#N/A,#N/A,FALSE,"MAT96";#N/A,#N/A,FALSE,"FANDA96";#N/A,#N/A,FALSE,"INTRAN96";#N/A,#N/A,FALSE,"NAA9697";#N/A,#N/A,FALSE,"ECWEBB";#N/A,#N/A,FALSE,"MFT96";#N/A,#N/A,FALSE,"CTrecon"}</definedName>
    <definedName name="ASDASFD_1_3_2_2" hidden="1">{#N/A,#N/A,FALSE,"TMCOMP96";#N/A,#N/A,FALSE,"MAT96";#N/A,#N/A,FALSE,"FANDA96";#N/A,#N/A,FALSE,"INTRAN96";#N/A,#N/A,FALSE,"NAA9697";#N/A,#N/A,FALSE,"ECWEBB";#N/A,#N/A,FALSE,"MFT96";#N/A,#N/A,FALSE,"CTrecon"}</definedName>
    <definedName name="ASDASFD_1_3_2_3" hidden="1">{#N/A,#N/A,FALSE,"TMCOMP96";#N/A,#N/A,FALSE,"MAT96";#N/A,#N/A,FALSE,"FANDA96";#N/A,#N/A,FALSE,"INTRAN96";#N/A,#N/A,FALSE,"NAA9697";#N/A,#N/A,FALSE,"ECWEBB";#N/A,#N/A,FALSE,"MFT96";#N/A,#N/A,FALSE,"CTrecon"}</definedName>
    <definedName name="ASDASFD_1_3_2_4" hidden="1">{#N/A,#N/A,FALSE,"TMCOMP96";#N/A,#N/A,FALSE,"MAT96";#N/A,#N/A,FALSE,"FANDA96";#N/A,#N/A,FALSE,"INTRAN96";#N/A,#N/A,FALSE,"NAA9697";#N/A,#N/A,FALSE,"ECWEBB";#N/A,#N/A,FALSE,"MFT96";#N/A,#N/A,FALSE,"CTrecon"}</definedName>
    <definedName name="ASDASFD_1_3_2_5" hidden="1">{#N/A,#N/A,FALSE,"TMCOMP96";#N/A,#N/A,FALSE,"MAT96";#N/A,#N/A,FALSE,"FANDA96";#N/A,#N/A,FALSE,"INTRAN96";#N/A,#N/A,FALSE,"NAA9697";#N/A,#N/A,FALSE,"ECWEBB";#N/A,#N/A,FALSE,"MFT96";#N/A,#N/A,FALSE,"CTrecon"}</definedName>
    <definedName name="ASDASFD_1_3_3" hidden="1">{#N/A,#N/A,FALSE,"TMCOMP96";#N/A,#N/A,FALSE,"MAT96";#N/A,#N/A,FALSE,"FANDA96";#N/A,#N/A,FALSE,"INTRAN96";#N/A,#N/A,FALSE,"NAA9697";#N/A,#N/A,FALSE,"ECWEBB";#N/A,#N/A,FALSE,"MFT96";#N/A,#N/A,FALSE,"CTrecon"}</definedName>
    <definedName name="ASDASFD_1_3_3_1" hidden="1">{#N/A,#N/A,FALSE,"TMCOMP96";#N/A,#N/A,FALSE,"MAT96";#N/A,#N/A,FALSE,"FANDA96";#N/A,#N/A,FALSE,"INTRAN96";#N/A,#N/A,FALSE,"NAA9697";#N/A,#N/A,FALSE,"ECWEBB";#N/A,#N/A,FALSE,"MFT96";#N/A,#N/A,FALSE,"CTrecon"}</definedName>
    <definedName name="ASDASFD_1_3_3_2" hidden="1">{#N/A,#N/A,FALSE,"TMCOMP96";#N/A,#N/A,FALSE,"MAT96";#N/A,#N/A,FALSE,"FANDA96";#N/A,#N/A,FALSE,"INTRAN96";#N/A,#N/A,FALSE,"NAA9697";#N/A,#N/A,FALSE,"ECWEBB";#N/A,#N/A,FALSE,"MFT96";#N/A,#N/A,FALSE,"CTrecon"}</definedName>
    <definedName name="ASDASFD_1_3_3_3" hidden="1">{#N/A,#N/A,FALSE,"TMCOMP96";#N/A,#N/A,FALSE,"MAT96";#N/A,#N/A,FALSE,"FANDA96";#N/A,#N/A,FALSE,"INTRAN96";#N/A,#N/A,FALSE,"NAA9697";#N/A,#N/A,FALSE,"ECWEBB";#N/A,#N/A,FALSE,"MFT96";#N/A,#N/A,FALSE,"CTrecon"}</definedName>
    <definedName name="ASDASFD_1_3_3_4" hidden="1">{#N/A,#N/A,FALSE,"TMCOMP96";#N/A,#N/A,FALSE,"MAT96";#N/A,#N/A,FALSE,"FANDA96";#N/A,#N/A,FALSE,"INTRAN96";#N/A,#N/A,FALSE,"NAA9697";#N/A,#N/A,FALSE,"ECWEBB";#N/A,#N/A,FALSE,"MFT96";#N/A,#N/A,FALSE,"CTrecon"}</definedName>
    <definedName name="ASDASFD_1_3_3_5" hidden="1">{#N/A,#N/A,FALSE,"TMCOMP96";#N/A,#N/A,FALSE,"MAT96";#N/A,#N/A,FALSE,"FANDA96";#N/A,#N/A,FALSE,"INTRAN96";#N/A,#N/A,FALSE,"NAA9697";#N/A,#N/A,FALSE,"ECWEBB";#N/A,#N/A,FALSE,"MFT96";#N/A,#N/A,FALSE,"CTrecon"}</definedName>
    <definedName name="ASDASFD_1_3_4" hidden="1">{#N/A,#N/A,FALSE,"TMCOMP96";#N/A,#N/A,FALSE,"MAT96";#N/A,#N/A,FALSE,"FANDA96";#N/A,#N/A,FALSE,"INTRAN96";#N/A,#N/A,FALSE,"NAA9697";#N/A,#N/A,FALSE,"ECWEBB";#N/A,#N/A,FALSE,"MFT96";#N/A,#N/A,FALSE,"CTrecon"}</definedName>
    <definedName name="ASDASFD_1_3_4_1" hidden="1">{#N/A,#N/A,FALSE,"TMCOMP96";#N/A,#N/A,FALSE,"MAT96";#N/A,#N/A,FALSE,"FANDA96";#N/A,#N/A,FALSE,"INTRAN96";#N/A,#N/A,FALSE,"NAA9697";#N/A,#N/A,FALSE,"ECWEBB";#N/A,#N/A,FALSE,"MFT96";#N/A,#N/A,FALSE,"CTrecon"}</definedName>
    <definedName name="ASDASFD_1_3_4_2" hidden="1">{#N/A,#N/A,FALSE,"TMCOMP96";#N/A,#N/A,FALSE,"MAT96";#N/A,#N/A,FALSE,"FANDA96";#N/A,#N/A,FALSE,"INTRAN96";#N/A,#N/A,FALSE,"NAA9697";#N/A,#N/A,FALSE,"ECWEBB";#N/A,#N/A,FALSE,"MFT96";#N/A,#N/A,FALSE,"CTrecon"}</definedName>
    <definedName name="ASDASFD_1_3_4_3" hidden="1">{#N/A,#N/A,FALSE,"TMCOMP96";#N/A,#N/A,FALSE,"MAT96";#N/A,#N/A,FALSE,"FANDA96";#N/A,#N/A,FALSE,"INTRAN96";#N/A,#N/A,FALSE,"NAA9697";#N/A,#N/A,FALSE,"ECWEBB";#N/A,#N/A,FALSE,"MFT96";#N/A,#N/A,FALSE,"CTrecon"}</definedName>
    <definedName name="ASDASFD_1_3_4_4" hidden="1">{#N/A,#N/A,FALSE,"TMCOMP96";#N/A,#N/A,FALSE,"MAT96";#N/A,#N/A,FALSE,"FANDA96";#N/A,#N/A,FALSE,"INTRAN96";#N/A,#N/A,FALSE,"NAA9697";#N/A,#N/A,FALSE,"ECWEBB";#N/A,#N/A,FALSE,"MFT96";#N/A,#N/A,FALSE,"CTrecon"}</definedName>
    <definedName name="ASDASFD_1_3_4_5" hidden="1">{#N/A,#N/A,FALSE,"TMCOMP96";#N/A,#N/A,FALSE,"MAT96";#N/A,#N/A,FALSE,"FANDA96";#N/A,#N/A,FALSE,"INTRAN96";#N/A,#N/A,FALSE,"NAA9697";#N/A,#N/A,FALSE,"ECWEBB";#N/A,#N/A,FALSE,"MFT96";#N/A,#N/A,FALSE,"CTrecon"}</definedName>
    <definedName name="ASDASFD_1_3_5" hidden="1">{#N/A,#N/A,FALSE,"TMCOMP96";#N/A,#N/A,FALSE,"MAT96";#N/A,#N/A,FALSE,"FANDA96";#N/A,#N/A,FALSE,"INTRAN96";#N/A,#N/A,FALSE,"NAA9697";#N/A,#N/A,FALSE,"ECWEBB";#N/A,#N/A,FALSE,"MFT96";#N/A,#N/A,FALSE,"CTrecon"}</definedName>
    <definedName name="ASDASFD_1_3_5_1" hidden="1">{#N/A,#N/A,FALSE,"TMCOMP96";#N/A,#N/A,FALSE,"MAT96";#N/A,#N/A,FALSE,"FANDA96";#N/A,#N/A,FALSE,"INTRAN96";#N/A,#N/A,FALSE,"NAA9697";#N/A,#N/A,FALSE,"ECWEBB";#N/A,#N/A,FALSE,"MFT96";#N/A,#N/A,FALSE,"CTrecon"}</definedName>
    <definedName name="ASDASFD_1_3_5_2" hidden="1">{#N/A,#N/A,FALSE,"TMCOMP96";#N/A,#N/A,FALSE,"MAT96";#N/A,#N/A,FALSE,"FANDA96";#N/A,#N/A,FALSE,"INTRAN96";#N/A,#N/A,FALSE,"NAA9697";#N/A,#N/A,FALSE,"ECWEBB";#N/A,#N/A,FALSE,"MFT96";#N/A,#N/A,FALSE,"CTrecon"}</definedName>
    <definedName name="ASDASFD_1_3_5_3" hidden="1">{#N/A,#N/A,FALSE,"TMCOMP96";#N/A,#N/A,FALSE,"MAT96";#N/A,#N/A,FALSE,"FANDA96";#N/A,#N/A,FALSE,"INTRAN96";#N/A,#N/A,FALSE,"NAA9697";#N/A,#N/A,FALSE,"ECWEBB";#N/A,#N/A,FALSE,"MFT96";#N/A,#N/A,FALSE,"CTrecon"}</definedName>
    <definedName name="ASDASFD_1_3_5_4" hidden="1">{#N/A,#N/A,FALSE,"TMCOMP96";#N/A,#N/A,FALSE,"MAT96";#N/A,#N/A,FALSE,"FANDA96";#N/A,#N/A,FALSE,"INTRAN96";#N/A,#N/A,FALSE,"NAA9697";#N/A,#N/A,FALSE,"ECWEBB";#N/A,#N/A,FALSE,"MFT96";#N/A,#N/A,FALSE,"CTrecon"}</definedName>
    <definedName name="ASDASFD_1_3_5_5" hidden="1">{#N/A,#N/A,FALSE,"TMCOMP96";#N/A,#N/A,FALSE,"MAT96";#N/A,#N/A,FALSE,"FANDA96";#N/A,#N/A,FALSE,"INTRAN96";#N/A,#N/A,FALSE,"NAA9697";#N/A,#N/A,FALSE,"ECWEBB";#N/A,#N/A,FALSE,"MFT96";#N/A,#N/A,FALSE,"CTrecon"}</definedName>
    <definedName name="ASDASFD_1_4" hidden="1">{#N/A,#N/A,FALSE,"TMCOMP96";#N/A,#N/A,FALSE,"MAT96";#N/A,#N/A,FALSE,"FANDA96";#N/A,#N/A,FALSE,"INTRAN96";#N/A,#N/A,FALSE,"NAA9697";#N/A,#N/A,FALSE,"ECWEBB";#N/A,#N/A,FALSE,"MFT96";#N/A,#N/A,FALSE,"CTrecon"}</definedName>
    <definedName name="ASDASFD_1_4_1" hidden="1">{#N/A,#N/A,FALSE,"TMCOMP96";#N/A,#N/A,FALSE,"MAT96";#N/A,#N/A,FALSE,"FANDA96";#N/A,#N/A,FALSE,"INTRAN96";#N/A,#N/A,FALSE,"NAA9697";#N/A,#N/A,FALSE,"ECWEBB";#N/A,#N/A,FALSE,"MFT96";#N/A,#N/A,FALSE,"CTrecon"}</definedName>
    <definedName name="ASDASFD_1_4_1_1" hidden="1">{#N/A,#N/A,FALSE,"TMCOMP96";#N/A,#N/A,FALSE,"MAT96";#N/A,#N/A,FALSE,"FANDA96";#N/A,#N/A,FALSE,"INTRAN96";#N/A,#N/A,FALSE,"NAA9697";#N/A,#N/A,FALSE,"ECWEBB";#N/A,#N/A,FALSE,"MFT96";#N/A,#N/A,FALSE,"CTrecon"}</definedName>
    <definedName name="ASDASFD_1_4_1_1_1" hidden="1">{#N/A,#N/A,FALSE,"TMCOMP96";#N/A,#N/A,FALSE,"MAT96";#N/A,#N/A,FALSE,"FANDA96";#N/A,#N/A,FALSE,"INTRAN96";#N/A,#N/A,FALSE,"NAA9697";#N/A,#N/A,FALSE,"ECWEBB";#N/A,#N/A,FALSE,"MFT96";#N/A,#N/A,FALSE,"CTrecon"}</definedName>
    <definedName name="ASDASFD_1_4_1_1_1_1" hidden="1">{#N/A,#N/A,FALSE,"TMCOMP96";#N/A,#N/A,FALSE,"MAT96";#N/A,#N/A,FALSE,"FANDA96";#N/A,#N/A,FALSE,"INTRAN96";#N/A,#N/A,FALSE,"NAA9697";#N/A,#N/A,FALSE,"ECWEBB";#N/A,#N/A,FALSE,"MFT96";#N/A,#N/A,FALSE,"CTrecon"}</definedName>
    <definedName name="ASDASFD_1_4_1_1_2" hidden="1">{#N/A,#N/A,FALSE,"TMCOMP96";#N/A,#N/A,FALSE,"MAT96";#N/A,#N/A,FALSE,"FANDA96";#N/A,#N/A,FALSE,"INTRAN96";#N/A,#N/A,FALSE,"NAA9697";#N/A,#N/A,FALSE,"ECWEBB";#N/A,#N/A,FALSE,"MFT96";#N/A,#N/A,FALSE,"CTrecon"}</definedName>
    <definedName name="ASDASFD_1_4_1_1_3" hidden="1">{#N/A,#N/A,FALSE,"TMCOMP96";#N/A,#N/A,FALSE,"MAT96";#N/A,#N/A,FALSE,"FANDA96";#N/A,#N/A,FALSE,"INTRAN96";#N/A,#N/A,FALSE,"NAA9697";#N/A,#N/A,FALSE,"ECWEBB";#N/A,#N/A,FALSE,"MFT96";#N/A,#N/A,FALSE,"CTrecon"}</definedName>
    <definedName name="ASDASFD_1_4_1_1_4" hidden="1">{#N/A,#N/A,FALSE,"TMCOMP96";#N/A,#N/A,FALSE,"MAT96";#N/A,#N/A,FALSE,"FANDA96";#N/A,#N/A,FALSE,"INTRAN96";#N/A,#N/A,FALSE,"NAA9697";#N/A,#N/A,FALSE,"ECWEBB";#N/A,#N/A,FALSE,"MFT96";#N/A,#N/A,FALSE,"CTrecon"}</definedName>
    <definedName name="ASDASFD_1_4_1_1_5" hidden="1">{#N/A,#N/A,FALSE,"TMCOMP96";#N/A,#N/A,FALSE,"MAT96";#N/A,#N/A,FALSE,"FANDA96";#N/A,#N/A,FALSE,"INTRAN96";#N/A,#N/A,FALSE,"NAA9697";#N/A,#N/A,FALSE,"ECWEBB";#N/A,#N/A,FALSE,"MFT96";#N/A,#N/A,FALSE,"CTrecon"}</definedName>
    <definedName name="ASDASFD_1_4_1_2" hidden="1">{#N/A,#N/A,FALSE,"TMCOMP96";#N/A,#N/A,FALSE,"MAT96";#N/A,#N/A,FALSE,"FANDA96";#N/A,#N/A,FALSE,"INTRAN96";#N/A,#N/A,FALSE,"NAA9697";#N/A,#N/A,FALSE,"ECWEBB";#N/A,#N/A,FALSE,"MFT96";#N/A,#N/A,FALSE,"CTrecon"}</definedName>
    <definedName name="ASDASFD_1_4_1_2_1" hidden="1">{#N/A,#N/A,FALSE,"TMCOMP96";#N/A,#N/A,FALSE,"MAT96";#N/A,#N/A,FALSE,"FANDA96";#N/A,#N/A,FALSE,"INTRAN96";#N/A,#N/A,FALSE,"NAA9697";#N/A,#N/A,FALSE,"ECWEBB";#N/A,#N/A,FALSE,"MFT96";#N/A,#N/A,FALSE,"CTrecon"}</definedName>
    <definedName name="ASDASFD_1_4_1_2_2" hidden="1">{#N/A,#N/A,FALSE,"TMCOMP96";#N/A,#N/A,FALSE,"MAT96";#N/A,#N/A,FALSE,"FANDA96";#N/A,#N/A,FALSE,"INTRAN96";#N/A,#N/A,FALSE,"NAA9697";#N/A,#N/A,FALSE,"ECWEBB";#N/A,#N/A,FALSE,"MFT96";#N/A,#N/A,FALSE,"CTrecon"}</definedName>
    <definedName name="ASDASFD_1_4_1_2_3" hidden="1">{#N/A,#N/A,FALSE,"TMCOMP96";#N/A,#N/A,FALSE,"MAT96";#N/A,#N/A,FALSE,"FANDA96";#N/A,#N/A,FALSE,"INTRAN96";#N/A,#N/A,FALSE,"NAA9697";#N/A,#N/A,FALSE,"ECWEBB";#N/A,#N/A,FALSE,"MFT96";#N/A,#N/A,FALSE,"CTrecon"}</definedName>
    <definedName name="ASDASFD_1_4_1_2_4" hidden="1">{#N/A,#N/A,FALSE,"TMCOMP96";#N/A,#N/A,FALSE,"MAT96";#N/A,#N/A,FALSE,"FANDA96";#N/A,#N/A,FALSE,"INTRAN96";#N/A,#N/A,FALSE,"NAA9697";#N/A,#N/A,FALSE,"ECWEBB";#N/A,#N/A,FALSE,"MFT96";#N/A,#N/A,FALSE,"CTrecon"}</definedName>
    <definedName name="ASDASFD_1_4_1_2_5" hidden="1">{#N/A,#N/A,FALSE,"TMCOMP96";#N/A,#N/A,FALSE,"MAT96";#N/A,#N/A,FALSE,"FANDA96";#N/A,#N/A,FALSE,"INTRAN96";#N/A,#N/A,FALSE,"NAA9697";#N/A,#N/A,FALSE,"ECWEBB";#N/A,#N/A,FALSE,"MFT96";#N/A,#N/A,FALSE,"CTrecon"}</definedName>
    <definedName name="ASDASFD_1_4_1_3" hidden="1">{#N/A,#N/A,FALSE,"TMCOMP96";#N/A,#N/A,FALSE,"MAT96";#N/A,#N/A,FALSE,"FANDA96";#N/A,#N/A,FALSE,"INTRAN96";#N/A,#N/A,FALSE,"NAA9697";#N/A,#N/A,FALSE,"ECWEBB";#N/A,#N/A,FALSE,"MFT96";#N/A,#N/A,FALSE,"CTrecon"}</definedName>
    <definedName name="ASDASFD_1_4_1_3_1" hidden="1">{#N/A,#N/A,FALSE,"TMCOMP96";#N/A,#N/A,FALSE,"MAT96";#N/A,#N/A,FALSE,"FANDA96";#N/A,#N/A,FALSE,"INTRAN96";#N/A,#N/A,FALSE,"NAA9697";#N/A,#N/A,FALSE,"ECWEBB";#N/A,#N/A,FALSE,"MFT96";#N/A,#N/A,FALSE,"CTrecon"}</definedName>
    <definedName name="ASDASFD_1_4_1_3_2" hidden="1">{#N/A,#N/A,FALSE,"TMCOMP96";#N/A,#N/A,FALSE,"MAT96";#N/A,#N/A,FALSE,"FANDA96";#N/A,#N/A,FALSE,"INTRAN96";#N/A,#N/A,FALSE,"NAA9697";#N/A,#N/A,FALSE,"ECWEBB";#N/A,#N/A,FALSE,"MFT96";#N/A,#N/A,FALSE,"CTrecon"}</definedName>
    <definedName name="ASDASFD_1_4_1_3_3" hidden="1">{#N/A,#N/A,FALSE,"TMCOMP96";#N/A,#N/A,FALSE,"MAT96";#N/A,#N/A,FALSE,"FANDA96";#N/A,#N/A,FALSE,"INTRAN96";#N/A,#N/A,FALSE,"NAA9697";#N/A,#N/A,FALSE,"ECWEBB";#N/A,#N/A,FALSE,"MFT96";#N/A,#N/A,FALSE,"CTrecon"}</definedName>
    <definedName name="ASDASFD_1_4_1_3_4" hidden="1">{#N/A,#N/A,FALSE,"TMCOMP96";#N/A,#N/A,FALSE,"MAT96";#N/A,#N/A,FALSE,"FANDA96";#N/A,#N/A,FALSE,"INTRAN96";#N/A,#N/A,FALSE,"NAA9697";#N/A,#N/A,FALSE,"ECWEBB";#N/A,#N/A,FALSE,"MFT96";#N/A,#N/A,FALSE,"CTrecon"}</definedName>
    <definedName name="ASDASFD_1_4_1_3_5" hidden="1">{#N/A,#N/A,FALSE,"TMCOMP96";#N/A,#N/A,FALSE,"MAT96";#N/A,#N/A,FALSE,"FANDA96";#N/A,#N/A,FALSE,"INTRAN96";#N/A,#N/A,FALSE,"NAA9697";#N/A,#N/A,FALSE,"ECWEBB";#N/A,#N/A,FALSE,"MFT96";#N/A,#N/A,FALSE,"CTrecon"}</definedName>
    <definedName name="ASDASFD_1_4_1_4" hidden="1">{#N/A,#N/A,FALSE,"TMCOMP96";#N/A,#N/A,FALSE,"MAT96";#N/A,#N/A,FALSE,"FANDA96";#N/A,#N/A,FALSE,"INTRAN96";#N/A,#N/A,FALSE,"NAA9697";#N/A,#N/A,FALSE,"ECWEBB";#N/A,#N/A,FALSE,"MFT96";#N/A,#N/A,FALSE,"CTrecon"}</definedName>
    <definedName name="ASDASFD_1_4_1_4_1" hidden="1">{#N/A,#N/A,FALSE,"TMCOMP96";#N/A,#N/A,FALSE,"MAT96";#N/A,#N/A,FALSE,"FANDA96";#N/A,#N/A,FALSE,"INTRAN96";#N/A,#N/A,FALSE,"NAA9697";#N/A,#N/A,FALSE,"ECWEBB";#N/A,#N/A,FALSE,"MFT96";#N/A,#N/A,FALSE,"CTrecon"}</definedName>
    <definedName name="ASDASFD_1_4_1_4_2" hidden="1">{#N/A,#N/A,FALSE,"TMCOMP96";#N/A,#N/A,FALSE,"MAT96";#N/A,#N/A,FALSE,"FANDA96";#N/A,#N/A,FALSE,"INTRAN96";#N/A,#N/A,FALSE,"NAA9697";#N/A,#N/A,FALSE,"ECWEBB";#N/A,#N/A,FALSE,"MFT96";#N/A,#N/A,FALSE,"CTrecon"}</definedName>
    <definedName name="ASDASFD_1_4_1_4_3" hidden="1">{#N/A,#N/A,FALSE,"TMCOMP96";#N/A,#N/A,FALSE,"MAT96";#N/A,#N/A,FALSE,"FANDA96";#N/A,#N/A,FALSE,"INTRAN96";#N/A,#N/A,FALSE,"NAA9697";#N/A,#N/A,FALSE,"ECWEBB";#N/A,#N/A,FALSE,"MFT96";#N/A,#N/A,FALSE,"CTrecon"}</definedName>
    <definedName name="ASDASFD_1_4_1_4_4" hidden="1">{#N/A,#N/A,FALSE,"TMCOMP96";#N/A,#N/A,FALSE,"MAT96";#N/A,#N/A,FALSE,"FANDA96";#N/A,#N/A,FALSE,"INTRAN96";#N/A,#N/A,FALSE,"NAA9697";#N/A,#N/A,FALSE,"ECWEBB";#N/A,#N/A,FALSE,"MFT96";#N/A,#N/A,FALSE,"CTrecon"}</definedName>
    <definedName name="ASDASFD_1_4_1_4_5" hidden="1">{#N/A,#N/A,FALSE,"TMCOMP96";#N/A,#N/A,FALSE,"MAT96";#N/A,#N/A,FALSE,"FANDA96";#N/A,#N/A,FALSE,"INTRAN96";#N/A,#N/A,FALSE,"NAA9697";#N/A,#N/A,FALSE,"ECWEBB";#N/A,#N/A,FALSE,"MFT96";#N/A,#N/A,FALSE,"CTrecon"}</definedName>
    <definedName name="ASDASFD_1_4_1_5" hidden="1">{#N/A,#N/A,FALSE,"TMCOMP96";#N/A,#N/A,FALSE,"MAT96";#N/A,#N/A,FALSE,"FANDA96";#N/A,#N/A,FALSE,"INTRAN96";#N/A,#N/A,FALSE,"NAA9697";#N/A,#N/A,FALSE,"ECWEBB";#N/A,#N/A,FALSE,"MFT96";#N/A,#N/A,FALSE,"CTrecon"}</definedName>
    <definedName name="ASDASFD_1_4_1_5_1" hidden="1">{#N/A,#N/A,FALSE,"TMCOMP96";#N/A,#N/A,FALSE,"MAT96";#N/A,#N/A,FALSE,"FANDA96";#N/A,#N/A,FALSE,"INTRAN96";#N/A,#N/A,FALSE,"NAA9697";#N/A,#N/A,FALSE,"ECWEBB";#N/A,#N/A,FALSE,"MFT96";#N/A,#N/A,FALSE,"CTrecon"}</definedName>
    <definedName name="ASDASFD_1_4_1_5_2" hidden="1">{#N/A,#N/A,FALSE,"TMCOMP96";#N/A,#N/A,FALSE,"MAT96";#N/A,#N/A,FALSE,"FANDA96";#N/A,#N/A,FALSE,"INTRAN96";#N/A,#N/A,FALSE,"NAA9697";#N/A,#N/A,FALSE,"ECWEBB";#N/A,#N/A,FALSE,"MFT96";#N/A,#N/A,FALSE,"CTrecon"}</definedName>
    <definedName name="ASDASFD_1_4_1_5_3" hidden="1">{#N/A,#N/A,FALSE,"TMCOMP96";#N/A,#N/A,FALSE,"MAT96";#N/A,#N/A,FALSE,"FANDA96";#N/A,#N/A,FALSE,"INTRAN96";#N/A,#N/A,FALSE,"NAA9697";#N/A,#N/A,FALSE,"ECWEBB";#N/A,#N/A,FALSE,"MFT96";#N/A,#N/A,FALSE,"CTrecon"}</definedName>
    <definedName name="ASDASFD_1_4_1_5_4" hidden="1">{#N/A,#N/A,FALSE,"TMCOMP96";#N/A,#N/A,FALSE,"MAT96";#N/A,#N/A,FALSE,"FANDA96";#N/A,#N/A,FALSE,"INTRAN96";#N/A,#N/A,FALSE,"NAA9697";#N/A,#N/A,FALSE,"ECWEBB";#N/A,#N/A,FALSE,"MFT96";#N/A,#N/A,FALSE,"CTrecon"}</definedName>
    <definedName name="ASDASFD_1_4_1_5_5" hidden="1">{#N/A,#N/A,FALSE,"TMCOMP96";#N/A,#N/A,FALSE,"MAT96";#N/A,#N/A,FALSE,"FANDA96";#N/A,#N/A,FALSE,"INTRAN96";#N/A,#N/A,FALSE,"NAA9697";#N/A,#N/A,FALSE,"ECWEBB";#N/A,#N/A,FALSE,"MFT96";#N/A,#N/A,FALSE,"CTrecon"}</definedName>
    <definedName name="ASDASFD_1_4_2" hidden="1">{#N/A,#N/A,FALSE,"TMCOMP96";#N/A,#N/A,FALSE,"MAT96";#N/A,#N/A,FALSE,"FANDA96";#N/A,#N/A,FALSE,"INTRAN96";#N/A,#N/A,FALSE,"NAA9697";#N/A,#N/A,FALSE,"ECWEBB";#N/A,#N/A,FALSE,"MFT96";#N/A,#N/A,FALSE,"CTrecon"}</definedName>
    <definedName name="ASDASFD_1_4_2_1" hidden="1">{#N/A,#N/A,FALSE,"TMCOMP96";#N/A,#N/A,FALSE,"MAT96";#N/A,#N/A,FALSE,"FANDA96";#N/A,#N/A,FALSE,"INTRAN96";#N/A,#N/A,FALSE,"NAA9697";#N/A,#N/A,FALSE,"ECWEBB";#N/A,#N/A,FALSE,"MFT96";#N/A,#N/A,FALSE,"CTrecon"}</definedName>
    <definedName name="ASDASFD_1_4_2_2" hidden="1">{#N/A,#N/A,FALSE,"TMCOMP96";#N/A,#N/A,FALSE,"MAT96";#N/A,#N/A,FALSE,"FANDA96";#N/A,#N/A,FALSE,"INTRAN96";#N/A,#N/A,FALSE,"NAA9697";#N/A,#N/A,FALSE,"ECWEBB";#N/A,#N/A,FALSE,"MFT96";#N/A,#N/A,FALSE,"CTrecon"}</definedName>
    <definedName name="ASDASFD_1_4_2_3" hidden="1">{#N/A,#N/A,FALSE,"TMCOMP96";#N/A,#N/A,FALSE,"MAT96";#N/A,#N/A,FALSE,"FANDA96";#N/A,#N/A,FALSE,"INTRAN96";#N/A,#N/A,FALSE,"NAA9697";#N/A,#N/A,FALSE,"ECWEBB";#N/A,#N/A,FALSE,"MFT96";#N/A,#N/A,FALSE,"CTrecon"}</definedName>
    <definedName name="ASDASFD_1_4_2_4" hidden="1">{#N/A,#N/A,FALSE,"TMCOMP96";#N/A,#N/A,FALSE,"MAT96";#N/A,#N/A,FALSE,"FANDA96";#N/A,#N/A,FALSE,"INTRAN96";#N/A,#N/A,FALSE,"NAA9697";#N/A,#N/A,FALSE,"ECWEBB";#N/A,#N/A,FALSE,"MFT96";#N/A,#N/A,FALSE,"CTrecon"}</definedName>
    <definedName name="ASDASFD_1_4_2_5" hidden="1">{#N/A,#N/A,FALSE,"TMCOMP96";#N/A,#N/A,FALSE,"MAT96";#N/A,#N/A,FALSE,"FANDA96";#N/A,#N/A,FALSE,"INTRAN96";#N/A,#N/A,FALSE,"NAA9697";#N/A,#N/A,FALSE,"ECWEBB";#N/A,#N/A,FALSE,"MFT96";#N/A,#N/A,FALSE,"CTrecon"}</definedName>
    <definedName name="ASDASFD_1_4_3" hidden="1">{#N/A,#N/A,FALSE,"TMCOMP96";#N/A,#N/A,FALSE,"MAT96";#N/A,#N/A,FALSE,"FANDA96";#N/A,#N/A,FALSE,"INTRAN96";#N/A,#N/A,FALSE,"NAA9697";#N/A,#N/A,FALSE,"ECWEBB";#N/A,#N/A,FALSE,"MFT96";#N/A,#N/A,FALSE,"CTrecon"}</definedName>
    <definedName name="ASDASFD_1_4_3_1" hidden="1">{#N/A,#N/A,FALSE,"TMCOMP96";#N/A,#N/A,FALSE,"MAT96";#N/A,#N/A,FALSE,"FANDA96";#N/A,#N/A,FALSE,"INTRAN96";#N/A,#N/A,FALSE,"NAA9697";#N/A,#N/A,FALSE,"ECWEBB";#N/A,#N/A,FALSE,"MFT96";#N/A,#N/A,FALSE,"CTrecon"}</definedName>
    <definedName name="ASDASFD_1_4_3_2" hidden="1">{#N/A,#N/A,FALSE,"TMCOMP96";#N/A,#N/A,FALSE,"MAT96";#N/A,#N/A,FALSE,"FANDA96";#N/A,#N/A,FALSE,"INTRAN96";#N/A,#N/A,FALSE,"NAA9697";#N/A,#N/A,FALSE,"ECWEBB";#N/A,#N/A,FALSE,"MFT96";#N/A,#N/A,FALSE,"CTrecon"}</definedName>
    <definedName name="ASDASFD_1_4_3_3" hidden="1">{#N/A,#N/A,FALSE,"TMCOMP96";#N/A,#N/A,FALSE,"MAT96";#N/A,#N/A,FALSE,"FANDA96";#N/A,#N/A,FALSE,"INTRAN96";#N/A,#N/A,FALSE,"NAA9697";#N/A,#N/A,FALSE,"ECWEBB";#N/A,#N/A,FALSE,"MFT96";#N/A,#N/A,FALSE,"CTrecon"}</definedName>
    <definedName name="ASDASFD_1_4_3_4" hidden="1">{#N/A,#N/A,FALSE,"TMCOMP96";#N/A,#N/A,FALSE,"MAT96";#N/A,#N/A,FALSE,"FANDA96";#N/A,#N/A,FALSE,"INTRAN96";#N/A,#N/A,FALSE,"NAA9697";#N/A,#N/A,FALSE,"ECWEBB";#N/A,#N/A,FALSE,"MFT96";#N/A,#N/A,FALSE,"CTrecon"}</definedName>
    <definedName name="ASDASFD_1_4_3_5" hidden="1">{#N/A,#N/A,FALSE,"TMCOMP96";#N/A,#N/A,FALSE,"MAT96";#N/A,#N/A,FALSE,"FANDA96";#N/A,#N/A,FALSE,"INTRAN96";#N/A,#N/A,FALSE,"NAA9697";#N/A,#N/A,FALSE,"ECWEBB";#N/A,#N/A,FALSE,"MFT96";#N/A,#N/A,FALSE,"CTrecon"}</definedName>
    <definedName name="ASDASFD_1_4_4" hidden="1">{#N/A,#N/A,FALSE,"TMCOMP96";#N/A,#N/A,FALSE,"MAT96";#N/A,#N/A,FALSE,"FANDA96";#N/A,#N/A,FALSE,"INTRAN96";#N/A,#N/A,FALSE,"NAA9697";#N/A,#N/A,FALSE,"ECWEBB";#N/A,#N/A,FALSE,"MFT96";#N/A,#N/A,FALSE,"CTrecon"}</definedName>
    <definedName name="ASDASFD_1_4_4_1" hidden="1">{#N/A,#N/A,FALSE,"TMCOMP96";#N/A,#N/A,FALSE,"MAT96";#N/A,#N/A,FALSE,"FANDA96";#N/A,#N/A,FALSE,"INTRAN96";#N/A,#N/A,FALSE,"NAA9697";#N/A,#N/A,FALSE,"ECWEBB";#N/A,#N/A,FALSE,"MFT96";#N/A,#N/A,FALSE,"CTrecon"}</definedName>
    <definedName name="ASDASFD_1_4_4_2" hidden="1">{#N/A,#N/A,FALSE,"TMCOMP96";#N/A,#N/A,FALSE,"MAT96";#N/A,#N/A,FALSE,"FANDA96";#N/A,#N/A,FALSE,"INTRAN96";#N/A,#N/A,FALSE,"NAA9697";#N/A,#N/A,FALSE,"ECWEBB";#N/A,#N/A,FALSE,"MFT96";#N/A,#N/A,FALSE,"CTrecon"}</definedName>
    <definedName name="ASDASFD_1_4_4_3" hidden="1">{#N/A,#N/A,FALSE,"TMCOMP96";#N/A,#N/A,FALSE,"MAT96";#N/A,#N/A,FALSE,"FANDA96";#N/A,#N/A,FALSE,"INTRAN96";#N/A,#N/A,FALSE,"NAA9697";#N/A,#N/A,FALSE,"ECWEBB";#N/A,#N/A,FALSE,"MFT96";#N/A,#N/A,FALSE,"CTrecon"}</definedName>
    <definedName name="ASDASFD_1_4_4_4" hidden="1">{#N/A,#N/A,FALSE,"TMCOMP96";#N/A,#N/A,FALSE,"MAT96";#N/A,#N/A,FALSE,"FANDA96";#N/A,#N/A,FALSE,"INTRAN96";#N/A,#N/A,FALSE,"NAA9697";#N/A,#N/A,FALSE,"ECWEBB";#N/A,#N/A,FALSE,"MFT96";#N/A,#N/A,FALSE,"CTrecon"}</definedName>
    <definedName name="ASDASFD_1_4_4_5" hidden="1">{#N/A,#N/A,FALSE,"TMCOMP96";#N/A,#N/A,FALSE,"MAT96";#N/A,#N/A,FALSE,"FANDA96";#N/A,#N/A,FALSE,"INTRAN96";#N/A,#N/A,FALSE,"NAA9697";#N/A,#N/A,FALSE,"ECWEBB";#N/A,#N/A,FALSE,"MFT96";#N/A,#N/A,FALSE,"CTrecon"}</definedName>
    <definedName name="ASDASFD_1_4_5" hidden="1">{#N/A,#N/A,FALSE,"TMCOMP96";#N/A,#N/A,FALSE,"MAT96";#N/A,#N/A,FALSE,"FANDA96";#N/A,#N/A,FALSE,"INTRAN96";#N/A,#N/A,FALSE,"NAA9697";#N/A,#N/A,FALSE,"ECWEBB";#N/A,#N/A,FALSE,"MFT96";#N/A,#N/A,FALSE,"CTrecon"}</definedName>
    <definedName name="ASDASFD_1_4_5_1" hidden="1">{#N/A,#N/A,FALSE,"TMCOMP96";#N/A,#N/A,FALSE,"MAT96";#N/A,#N/A,FALSE,"FANDA96";#N/A,#N/A,FALSE,"INTRAN96";#N/A,#N/A,FALSE,"NAA9697";#N/A,#N/A,FALSE,"ECWEBB";#N/A,#N/A,FALSE,"MFT96";#N/A,#N/A,FALSE,"CTrecon"}</definedName>
    <definedName name="ASDASFD_1_4_5_2" hidden="1">{#N/A,#N/A,FALSE,"TMCOMP96";#N/A,#N/A,FALSE,"MAT96";#N/A,#N/A,FALSE,"FANDA96";#N/A,#N/A,FALSE,"INTRAN96";#N/A,#N/A,FALSE,"NAA9697";#N/A,#N/A,FALSE,"ECWEBB";#N/A,#N/A,FALSE,"MFT96";#N/A,#N/A,FALSE,"CTrecon"}</definedName>
    <definedName name="ASDASFD_1_4_5_3" hidden="1">{#N/A,#N/A,FALSE,"TMCOMP96";#N/A,#N/A,FALSE,"MAT96";#N/A,#N/A,FALSE,"FANDA96";#N/A,#N/A,FALSE,"INTRAN96";#N/A,#N/A,FALSE,"NAA9697";#N/A,#N/A,FALSE,"ECWEBB";#N/A,#N/A,FALSE,"MFT96";#N/A,#N/A,FALSE,"CTrecon"}</definedName>
    <definedName name="ASDASFD_1_4_5_4" hidden="1">{#N/A,#N/A,FALSE,"TMCOMP96";#N/A,#N/A,FALSE,"MAT96";#N/A,#N/A,FALSE,"FANDA96";#N/A,#N/A,FALSE,"INTRAN96";#N/A,#N/A,FALSE,"NAA9697";#N/A,#N/A,FALSE,"ECWEBB";#N/A,#N/A,FALSE,"MFT96";#N/A,#N/A,FALSE,"CTrecon"}</definedName>
    <definedName name="ASDASFD_1_4_5_5" hidden="1">{#N/A,#N/A,FALSE,"TMCOMP96";#N/A,#N/A,FALSE,"MAT96";#N/A,#N/A,FALSE,"FANDA96";#N/A,#N/A,FALSE,"INTRAN96";#N/A,#N/A,FALSE,"NAA9697";#N/A,#N/A,FALSE,"ECWEBB";#N/A,#N/A,FALSE,"MFT96";#N/A,#N/A,FALSE,"CTrecon"}</definedName>
    <definedName name="ASDASFD_1_5" hidden="1">{#N/A,#N/A,FALSE,"TMCOMP96";#N/A,#N/A,FALSE,"MAT96";#N/A,#N/A,FALSE,"FANDA96";#N/A,#N/A,FALSE,"INTRAN96";#N/A,#N/A,FALSE,"NAA9697";#N/A,#N/A,FALSE,"ECWEBB";#N/A,#N/A,FALSE,"MFT96";#N/A,#N/A,FALSE,"CTrecon"}</definedName>
    <definedName name="ASDASFD_1_5_1" hidden="1">{#N/A,#N/A,FALSE,"TMCOMP96";#N/A,#N/A,FALSE,"MAT96";#N/A,#N/A,FALSE,"FANDA96";#N/A,#N/A,FALSE,"INTRAN96";#N/A,#N/A,FALSE,"NAA9697";#N/A,#N/A,FALSE,"ECWEBB";#N/A,#N/A,FALSE,"MFT96";#N/A,#N/A,FALSE,"CTrecon"}</definedName>
    <definedName name="ASDASFD_1_5_1_1" hidden="1">{#N/A,#N/A,FALSE,"TMCOMP96";#N/A,#N/A,FALSE,"MAT96";#N/A,#N/A,FALSE,"FANDA96";#N/A,#N/A,FALSE,"INTRAN96";#N/A,#N/A,FALSE,"NAA9697";#N/A,#N/A,FALSE,"ECWEBB";#N/A,#N/A,FALSE,"MFT96";#N/A,#N/A,FALSE,"CTrecon"}</definedName>
    <definedName name="ASDASFD_1_5_1_2" hidden="1">{#N/A,#N/A,FALSE,"TMCOMP96";#N/A,#N/A,FALSE,"MAT96";#N/A,#N/A,FALSE,"FANDA96";#N/A,#N/A,FALSE,"INTRAN96";#N/A,#N/A,FALSE,"NAA9697";#N/A,#N/A,FALSE,"ECWEBB";#N/A,#N/A,FALSE,"MFT96";#N/A,#N/A,FALSE,"CTrecon"}</definedName>
    <definedName name="ASDASFD_1_5_1_3" hidden="1">{#N/A,#N/A,FALSE,"TMCOMP96";#N/A,#N/A,FALSE,"MAT96";#N/A,#N/A,FALSE,"FANDA96";#N/A,#N/A,FALSE,"INTRAN96";#N/A,#N/A,FALSE,"NAA9697";#N/A,#N/A,FALSE,"ECWEBB";#N/A,#N/A,FALSE,"MFT96";#N/A,#N/A,FALSE,"CTrecon"}</definedName>
    <definedName name="ASDASFD_1_5_1_4" hidden="1">{#N/A,#N/A,FALSE,"TMCOMP96";#N/A,#N/A,FALSE,"MAT96";#N/A,#N/A,FALSE,"FANDA96";#N/A,#N/A,FALSE,"INTRAN96";#N/A,#N/A,FALSE,"NAA9697";#N/A,#N/A,FALSE,"ECWEBB";#N/A,#N/A,FALSE,"MFT96";#N/A,#N/A,FALSE,"CTrecon"}</definedName>
    <definedName name="ASDASFD_1_5_1_5" hidden="1">{#N/A,#N/A,FALSE,"TMCOMP96";#N/A,#N/A,FALSE,"MAT96";#N/A,#N/A,FALSE,"FANDA96";#N/A,#N/A,FALSE,"INTRAN96";#N/A,#N/A,FALSE,"NAA9697";#N/A,#N/A,FALSE,"ECWEBB";#N/A,#N/A,FALSE,"MFT96";#N/A,#N/A,FALSE,"CTrecon"}</definedName>
    <definedName name="ASDASFD_1_5_2" hidden="1">{#N/A,#N/A,FALSE,"TMCOMP96";#N/A,#N/A,FALSE,"MAT96";#N/A,#N/A,FALSE,"FANDA96";#N/A,#N/A,FALSE,"INTRAN96";#N/A,#N/A,FALSE,"NAA9697";#N/A,#N/A,FALSE,"ECWEBB";#N/A,#N/A,FALSE,"MFT96";#N/A,#N/A,FALSE,"CTrecon"}</definedName>
    <definedName name="ASDASFD_1_5_2_1" hidden="1">{#N/A,#N/A,FALSE,"TMCOMP96";#N/A,#N/A,FALSE,"MAT96";#N/A,#N/A,FALSE,"FANDA96";#N/A,#N/A,FALSE,"INTRAN96";#N/A,#N/A,FALSE,"NAA9697";#N/A,#N/A,FALSE,"ECWEBB";#N/A,#N/A,FALSE,"MFT96";#N/A,#N/A,FALSE,"CTrecon"}</definedName>
    <definedName name="ASDASFD_1_5_2_2" hidden="1">{#N/A,#N/A,FALSE,"TMCOMP96";#N/A,#N/A,FALSE,"MAT96";#N/A,#N/A,FALSE,"FANDA96";#N/A,#N/A,FALSE,"INTRAN96";#N/A,#N/A,FALSE,"NAA9697";#N/A,#N/A,FALSE,"ECWEBB";#N/A,#N/A,FALSE,"MFT96";#N/A,#N/A,FALSE,"CTrecon"}</definedName>
    <definedName name="ASDASFD_1_5_2_3" hidden="1">{#N/A,#N/A,FALSE,"TMCOMP96";#N/A,#N/A,FALSE,"MAT96";#N/A,#N/A,FALSE,"FANDA96";#N/A,#N/A,FALSE,"INTRAN96";#N/A,#N/A,FALSE,"NAA9697";#N/A,#N/A,FALSE,"ECWEBB";#N/A,#N/A,FALSE,"MFT96";#N/A,#N/A,FALSE,"CTrecon"}</definedName>
    <definedName name="ASDASFD_1_5_2_4" hidden="1">{#N/A,#N/A,FALSE,"TMCOMP96";#N/A,#N/A,FALSE,"MAT96";#N/A,#N/A,FALSE,"FANDA96";#N/A,#N/A,FALSE,"INTRAN96";#N/A,#N/A,FALSE,"NAA9697";#N/A,#N/A,FALSE,"ECWEBB";#N/A,#N/A,FALSE,"MFT96";#N/A,#N/A,FALSE,"CTrecon"}</definedName>
    <definedName name="ASDASFD_1_5_2_5" hidden="1">{#N/A,#N/A,FALSE,"TMCOMP96";#N/A,#N/A,FALSE,"MAT96";#N/A,#N/A,FALSE,"FANDA96";#N/A,#N/A,FALSE,"INTRAN96";#N/A,#N/A,FALSE,"NAA9697";#N/A,#N/A,FALSE,"ECWEBB";#N/A,#N/A,FALSE,"MFT96";#N/A,#N/A,FALSE,"CTrecon"}</definedName>
    <definedName name="ASDASFD_1_5_3" hidden="1">{#N/A,#N/A,FALSE,"TMCOMP96";#N/A,#N/A,FALSE,"MAT96";#N/A,#N/A,FALSE,"FANDA96";#N/A,#N/A,FALSE,"INTRAN96";#N/A,#N/A,FALSE,"NAA9697";#N/A,#N/A,FALSE,"ECWEBB";#N/A,#N/A,FALSE,"MFT96";#N/A,#N/A,FALSE,"CTrecon"}</definedName>
    <definedName name="ASDASFD_1_5_3_1" hidden="1">{#N/A,#N/A,FALSE,"TMCOMP96";#N/A,#N/A,FALSE,"MAT96";#N/A,#N/A,FALSE,"FANDA96";#N/A,#N/A,FALSE,"INTRAN96";#N/A,#N/A,FALSE,"NAA9697";#N/A,#N/A,FALSE,"ECWEBB";#N/A,#N/A,FALSE,"MFT96";#N/A,#N/A,FALSE,"CTrecon"}</definedName>
    <definedName name="ASDASFD_1_5_3_2" hidden="1">{#N/A,#N/A,FALSE,"TMCOMP96";#N/A,#N/A,FALSE,"MAT96";#N/A,#N/A,FALSE,"FANDA96";#N/A,#N/A,FALSE,"INTRAN96";#N/A,#N/A,FALSE,"NAA9697";#N/A,#N/A,FALSE,"ECWEBB";#N/A,#N/A,FALSE,"MFT96";#N/A,#N/A,FALSE,"CTrecon"}</definedName>
    <definedName name="ASDASFD_1_5_3_3" hidden="1">{#N/A,#N/A,FALSE,"TMCOMP96";#N/A,#N/A,FALSE,"MAT96";#N/A,#N/A,FALSE,"FANDA96";#N/A,#N/A,FALSE,"INTRAN96";#N/A,#N/A,FALSE,"NAA9697";#N/A,#N/A,FALSE,"ECWEBB";#N/A,#N/A,FALSE,"MFT96";#N/A,#N/A,FALSE,"CTrecon"}</definedName>
    <definedName name="ASDASFD_1_5_3_4" hidden="1">{#N/A,#N/A,FALSE,"TMCOMP96";#N/A,#N/A,FALSE,"MAT96";#N/A,#N/A,FALSE,"FANDA96";#N/A,#N/A,FALSE,"INTRAN96";#N/A,#N/A,FALSE,"NAA9697";#N/A,#N/A,FALSE,"ECWEBB";#N/A,#N/A,FALSE,"MFT96";#N/A,#N/A,FALSE,"CTrecon"}</definedName>
    <definedName name="ASDASFD_1_5_3_5" hidden="1">{#N/A,#N/A,FALSE,"TMCOMP96";#N/A,#N/A,FALSE,"MAT96";#N/A,#N/A,FALSE,"FANDA96";#N/A,#N/A,FALSE,"INTRAN96";#N/A,#N/A,FALSE,"NAA9697";#N/A,#N/A,FALSE,"ECWEBB";#N/A,#N/A,FALSE,"MFT96";#N/A,#N/A,FALSE,"CTrecon"}</definedName>
    <definedName name="ASDASFD_1_5_4" hidden="1">{#N/A,#N/A,FALSE,"TMCOMP96";#N/A,#N/A,FALSE,"MAT96";#N/A,#N/A,FALSE,"FANDA96";#N/A,#N/A,FALSE,"INTRAN96";#N/A,#N/A,FALSE,"NAA9697";#N/A,#N/A,FALSE,"ECWEBB";#N/A,#N/A,FALSE,"MFT96";#N/A,#N/A,FALSE,"CTrecon"}</definedName>
    <definedName name="ASDASFD_1_5_4_1" hidden="1">{#N/A,#N/A,FALSE,"TMCOMP96";#N/A,#N/A,FALSE,"MAT96";#N/A,#N/A,FALSE,"FANDA96";#N/A,#N/A,FALSE,"INTRAN96";#N/A,#N/A,FALSE,"NAA9697";#N/A,#N/A,FALSE,"ECWEBB";#N/A,#N/A,FALSE,"MFT96";#N/A,#N/A,FALSE,"CTrecon"}</definedName>
    <definedName name="ASDASFD_1_5_4_2" hidden="1">{#N/A,#N/A,FALSE,"TMCOMP96";#N/A,#N/A,FALSE,"MAT96";#N/A,#N/A,FALSE,"FANDA96";#N/A,#N/A,FALSE,"INTRAN96";#N/A,#N/A,FALSE,"NAA9697";#N/A,#N/A,FALSE,"ECWEBB";#N/A,#N/A,FALSE,"MFT96";#N/A,#N/A,FALSE,"CTrecon"}</definedName>
    <definedName name="ASDASFD_1_5_4_3" hidden="1">{#N/A,#N/A,FALSE,"TMCOMP96";#N/A,#N/A,FALSE,"MAT96";#N/A,#N/A,FALSE,"FANDA96";#N/A,#N/A,FALSE,"INTRAN96";#N/A,#N/A,FALSE,"NAA9697";#N/A,#N/A,FALSE,"ECWEBB";#N/A,#N/A,FALSE,"MFT96";#N/A,#N/A,FALSE,"CTrecon"}</definedName>
    <definedName name="ASDASFD_1_5_4_4" hidden="1">{#N/A,#N/A,FALSE,"TMCOMP96";#N/A,#N/A,FALSE,"MAT96";#N/A,#N/A,FALSE,"FANDA96";#N/A,#N/A,FALSE,"INTRAN96";#N/A,#N/A,FALSE,"NAA9697";#N/A,#N/A,FALSE,"ECWEBB";#N/A,#N/A,FALSE,"MFT96";#N/A,#N/A,FALSE,"CTrecon"}</definedName>
    <definedName name="ASDASFD_1_5_4_5" hidden="1">{#N/A,#N/A,FALSE,"TMCOMP96";#N/A,#N/A,FALSE,"MAT96";#N/A,#N/A,FALSE,"FANDA96";#N/A,#N/A,FALSE,"INTRAN96";#N/A,#N/A,FALSE,"NAA9697";#N/A,#N/A,FALSE,"ECWEBB";#N/A,#N/A,FALSE,"MFT96";#N/A,#N/A,FALSE,"CTrecon"}</definedName>
    <definedName name="ASDASFD_1_5_5" hidden="1">{#N/A,#N/A,FALSE,"TMCOMP96";#N/A,#N/A,FALSE,"MAT96";#N/A,#N/A,FALSE,"FANDA96";#N/A,#N/A,FALSE,"INTRAN96";#N/A,#N/A,FALSE,"NAA9697";#N/A,#N/A,FALSE,"ECWEBB";#N/A,#N/A,FALSE,"MFT96";#N/A,#N/A,FALSE,"CTrecon"}</definedName>
    <definedName name="ASDASFD_1_5_5_1" hidden="1">{#N/A,#N/A,FALSE,"TMCOMP96";#N/A,#N/A,FALSE,"MAT96";#N/A,#N/A,FALSE,"FANDA96";#N/A,#N/A,FALSE,"INTRAN96";#N/A,#N/A,FALSE,"NAA9697";#N/A,#N/A,FALSE,"ECWEBB";#N/A,#N/A,FALSE,"MFT96";#N/A,#N/A,FALSE,"CTrecon"}</definedName>
    <definedName name="ASDASFD_1_5_5_2" hidden="1">{#N/A,#N/A,FALSE,"TMCOMP96";#N/A,#N/A,FALSE,"MAT96";#N/A,#N/A,FALSE,"FANDA96";#N/A,#N/A,FALSE,"INTRAN96";#N/A,#N/A,FALSE,"NAA9697";#N/A,#N/A,FALSE,"ECWEBB";#N/A,#N/A,FALSE,"MFT96";#N/A,#N/A,FALSE,"CTrecon"}</definedName>
    <definedName name="ASDASFD_1_5_5_3" hidden="1">{#N/A,#N/A,FALSE,"TMCOMP96";#N/A,#N/A,FALSE,"MAT96";#N/A,#N/A,FALSE,"FANDA96";#N/A,#N/A,FALSE,"INTRAN96";#N/A,#N/A,FALSE,"NAA9697";#N/A,#N/A,FALSE,"ECWEBB";#N/A,#N/A,FALSE,"MFT96";#N/A,#N/A,FALSE,"CTrecon"}</definedName>
    <definedName name="ASDASFD_1_5_5_4" hidden="1">{#N/A,#N/A,FALSE,"TMCOMP96";#N/A,#N/A,FALSE,"MAT96";#N/A,#N/A,FALSE,"FANDA96";#N/A,#N/A,FALSE,"INTRAN96";#N/A,#N/A,FALSE,"NAA9697";#N/A,#N/A,FALSE,"ECWEBB";#N/A,#N/A,FALSE,"MFT96";#N/A,#N/A,FALSE,"CTrecon"}</definedName>
    <definedName name="ASDASFD_1_5_5_5" hidden="1">{#N/A,#N/A,FALSE,"TMCOMP96";#N/A,#N/A,FALSE,"MAT96";#N/A,#N/A,FALSE,"FANDA96";#N/A,#N/A,FALSE,"INTRAN96";#N/A,#N/A,FALSE,"NAA9697";#N/A,#N/A,FALSE,"ECWEBB";#N/A,#N/A,FALSE,"MFT96";#N/A,#N/A,FALSE,"CTrecon"}</definedName>
    <definedName name="ASDASFD_2" hidden="1">{#N/A,#N/A,FALSE,"TMCOMP96";#N/A,#N/A,FALSE,"MAT96";#N/A,#N/A,FALSE,"FANDA96";#N/A,#N/A,FALSE,"INTRAN96";#N/A,#N/A,FALSE,"NAA9697";#N/A,#N/A,FALSE,"ECWEBB";#N/A,#N/A,FALSE,"MFT96";#N/A,#N/A,FALSE,"CTrecon"}</definedName>
    <definedName name="ASDASFD_2_1" hidden="1">{#N/A,#N/A,FALSE,"TMCOMP96";#N/A,#N/A,FALSE,"MAT96";#N/A,#N/A,FALSE,"FANDA96";#N/A,#N/A,FALSE,"INTRAN96";#N/A,#N/A,FALSE,"NAA9697";#N/A,#N/A,FALSE,"ECWEBB";#N/A,#N/A,FALSE,"MFT96";#N/A,#N/A,FALSE,"CTrecon"}</definedName>
    <definedName name="ASDASFD_2_1_1" hidden="1">{#N/A,#N/A,FALSE,"TMCOMP96";#N/A,#N/A,FALSE,"MAT96";#N/A,#N/A,FALSE,"FANDA96";#N/A,#N/A,FALSE,"INTRAN96";#N/A,#N/A,FALSE,"NAA9697";#N/A,#N/A,FALSE,"ECWEBB";#N/A,#N/A,FALSE,"MFT96";#N/A,#N/A,FALSE,"CTrecon"}</definedName>
    <definedName name="ASDASFD_2_1_1_1" hidden="1">{#N/A,#N/A,FALSE,"TMCOMP96";#N/A,#N/A,FALSE,"MAT96";#N/A,#N/A,FALSE,"FANDA96";#N/A,#N/A,FALSE,"INTRAN96";#N/A,#N/A,FALSE,"NAA9697";#N/A,#N/A,FALSE,"ECWEBB";#N/A,#N/A,FALSE,"MFT96";#N/A,#N/A,FALSE,"CTrecon"}</definedName>
    <definedName name="ASDASFD_2_1_1_1_1" hidden="1">{#N/A,#N/A,FALSE,"TMCOMP96";#N/A,#N/A,FALSE,"MAT96";#N/A,#N/A,FALSE,"FANDA96";#N/A,#N/A,FALSE,"INTRAN96";#N/A,#N/A,FALSE,"NAA9697";#N/A,#N/A,FALSE,"ECWEBB";#N/A,#N/A,FALSE,"MFT96";#N/A,#N/A,FALSE,"CTrecon"}</definedName>
    <definedName name="ASDASFD_2_1_1_1_1_1" hidden="1">{#N/A,#N/A,FALSE,"TMCOMP96";#N/A,#N/A,FALSE,"MAT96";#N/A,#N/A,FALSE,"FANDA96";#N/A,#N/A,FALSE,"INTRAN96";#N/A,#N/A,FALSE,"NAA9697";#N/A,#N/A,FALSE,"ECWEBB";#N/A,#N/A,FALSE,"MFT96";#N/A,#N/A,FALSE,"CTrecon"}</definedName>
    <definedName name="ASDASFD_2_1_1_1_2" hidden="1">{#N/A,#N/A,FALSE,"TMCOMP96";#N/A,#N/A,FALSE,"MAT96";#N/A,#N/A,FALSE,"FANDA96";#N/A,#N/A,FALSE,"INTRAN96";#N/A,#N/A,FALSE,"NAA9697";#N/A,#N/A,FALSE,"ECWEBB";#N/A,#N/A,FALSE,"MFT96";#N/A,#N/A,FALSE,"CTrecon"}</definedName>
    <definedName name="ASDASFD_2_1_1_1_3" hidden="1">{#N/A,#N/A,FALSE,"TMCOMP96";#N/A,#N/A,FALSE,"MAT96";#N/A,#N/A,FALSE,"FANDA96";#N/A,#N/A,FALSE,"INTRAN96";#N/A,#N/A,FALSE,"NAA9697";#N/A,#N/A,FALSE,"ECWEBB";#N/A,#N/A,FALSE,"MFT96";#N/A,#N/A,FALSE,"CTrecon"}</definedName>
    <definedName name="ASDASFD_2_1_1_1_4" hidden="1">{#N/A,#N/A,FALSE,"TMCOMP96";#N/A,#N/A,FALSE,"MAT96";#N/A,#N/A,FALSE,"FANDA96";#N/A,#N/A,FALSE,"INTRAN96";#N/A,#N/A,FALSE,"NAA9697";#N/A,#N/A,FALSE,"ECWEBB";#N/A,#N/A,FALSE,"MFT96";#N/A,#N/A,FALSE,"CTrecon"}</definedName>
    <definedName name="ASDASFD_2_1_1_1_5" hidden="1">{#N/A,#N/A,FALSE,"TMCOMP96";#N/A,#N/A,FALSE,"MAT96";#N/A,#N/A,FALSE,"FANDA96";#N/A,#N/A,FALSE,"INTRAN96";#N/A,#N/A,FALSE,"NAA9697";#N/A,#N/A,FALSE,"ECWEBB";#N/A,#N/A,FALSE,"MFT96";#N/A,#N/A,FALSE,"CTrecon"}</definedName>
    <definedName name="ASDASFD_2_1_1_2" hidden="1">{#N/A,#N/A,FALSE,"TMCOMP96";#N/A,#N/A,FALSE,"MAT96";#N/A,#N/A,FALSE,"FANDA96";#N/A,#N/A,FALSE,"INTRAN96";#N/A,#N/A,FALSE,"NAA9697";#N/A,#N/A,FALSE,"ECWEBB";#N/A,#N/A,FALSE,"MFT96";#N/A,#N/A,FALSE,"CTrecon"}</definedName>
    <definedName name="ASDASFD_2_1_1_2_1" hidden="1">{#N/A,#N/A,FALSE,"TMCOMP96";#N/A,#N/A,FALSE,"MAT96";#N/A,#N/A,FALSE,"FANDA96";#N/A,#N/A,FALSE,"INTRAN96";#N/A,#N/A,FALSE,"NAA9697";#N/A,#N/A,FALSE,"ECWEBB";#N/A,#N/A,FALSE,"MFT96";#N/A,#N/A,FALSE,"CTrecon"}</definedName>
    <definedName name="ASDASFD_2_1_1_2_2" hidden="1">{#N/A,#N/A,FALSE,"TMCOMP96";#N/A,#N/A,FALSE,"MAT96";#N/A,#N/A,FALSE,"FANDA96";#N/A,#N/A,FALSE,"INTRAN96";#N/A,#N/A,FALSE,"NAA9697";#N/A,#N/A,FALSE,"ECWEBB";#N/A,#N/A,FALSE,"MFT96";#N/A,#N/A,FALSE,"CTrecon"}</definedName>
    <definedName name="ASDASFD_2_1_1_2_3" hidden="1">{#N/A,#N/A,FALSE,"TMCOMP96";#N/A,#N/A,FALSE,"MAT96";#N/A,#N/A,FALSE,"FANDA96";#N/A,#N/A,FALSE,"INTRAN96";#N/A,#N/A,FALSE,"NAA9697";#N/A,#N/A,FALSE,"ECWEBB";#N/A,#N/A,FALSE,"MFT96";#N/A,#N/A,FALSE,"CTrecon"}</definedName>
    <definedName name="ASDASFD_2_1_1_2_4" hidden="1">{#N/A,#N/A,FALSE,"TMCOMP96";#N/A,#N/A,FALSE,"MAT96";#N/A,#N/A,FALSE,"FANDA96";#N/A,#N/A,FALSE,"INTRAN96";#N/A,#N/A,FALSE,"NAA9697";#N/A,#N/A,FALSE,"ECWEBB";#N/A,#N/A,FALSE,"MFT96";#N/A,#N/A,FALSE,"CTrecon"}</definedName>
    <definedName name="ASDASFD_2_1_1_2_5" hidden="1">{#N/A,#N/A,FALSE,"TMCOMP96";#N/A,#N/A,FALSE,"MAT96";#N/A,#N/A,FALSE,"FANDA96";#N/A,#N/A,FALSE,"INTRAN96";#N/A,#N/A,FALSE,"NAA9697";#N/A,#N/A,FALSE,"ECWEBB";#N/A,#N/A,FALSE,"MFT96";#N/A,#N/A,FALSE,"CTrecon"}</definedName>
    <definedName name="ASDASFD_2_1_1_3" hidden="1">{#N/A,#N/A,FALSE,"TMCOMP96";#N/A,#N/A,FALSE,"MAT96";#N/A,#N/A,FALSE,"FANDA96";#N/A,#N/A,FALSE,"INTRAN96";#N/A,#N/A,FALSE,"NAA9697";#N/A,#N/A,FALSE,"ECWEBB";#N/A,#N/A,FALSE,"MFT96";#N/A,#N/A,FALSE,"CTrecon"}</definedName>
    <definedName name="ASDASFD_2_1_1_4" hidden="1">{#N/A,#N/A,FALSE,"TMCOMP96";#N/A,#N/A,FALSE,"MAT96";#N/A,#N/A,FALSE,"FANDA96";#N/A,#N/A,FALSE,"INTRAN96";#N/A,#N/A,FALSE,"NAA9697";#N/A,#N/A,FALSE,"ECWEBB";#N/A,#N/A,FALSE,"MFT96";#N/A,#N/A,FALSE,"CTrecon"}</definedName>
    <definedName name="ASDASFD_2_1_1_5" hidden="1">{#N/A,#N/A,FALSE,"TMCOMP96";#N/A,#N/A,FALSE,"MAT96";#N/A,#N/A,FALSE,"FANDA96";#N/A,#N/A,FALSE,"INTRAN96";#N/A,#N/A,FALSE,"NAA9697";#N/A,#N/A,FALSE,"ECWEBB";#N/A,#N/A,FALSE,"MFT96";#N/A,#N/A,FALSE,"CTrecon"}</definedName>
    <definedName name="ASDASFD_2_1_2" hidden="1">{#N/A,#N/A,FALSE,"TMCOMP96";#N/A,#N/A,FALSE,"MAT96";#N/A,#N/A,FALSE,"FANDA96";#N/A,#N/A,FALSE,"INTRAN96";#N/A,#N/A,FALSE,"NAA9697";#N/A,#N/A,FALSE,"ECWEBB";#N/A,#N/A,FALSE,"MFT96";#N/A,#N/A,FALSE,"CTrecon"}</definedName>
    <definedName name="ASDASFD_2_1_2_1" hidden="1">{#N/A,#N/A,FALSE,"TMCOMP96";#N/A,#N/A,FALSE,"MAT96";#N/A,#N/A,FALSE,"FANDA96";#N/A,#N/A,FALSE,"INTRAN96";#N/A,#N/A,FALSE,"NAA9697";#N/A,#N/A,FALSE,"ECWEBB";#N/A,#N/A,FALSE,"MFT96";#N/A,#N/A,FALSE,"CTrecon"}</definedName>
    <definedName name="ASDASFD_2_1_2_1_1" hidden="1">{#N/A,#N/A,FALSE,"TMCOMP96";#N/A,#N/A,FALSE,"MAT96";#N/A,#N/A,FALSE,"FANDA96";#N/A,#N/A,FALSE,"INTRAN96";#N/A,#N/A,FALSE,"NAA9697";#N/A,#N/A,FALSE,"ECWEBB";#N/A,#N/A,FALSE,"MFT96";#N/A,#N/A,FALSE,"CTrecon"}</definedName>
    <definedName name="ASDASFD_2_1_2_2" hidden="1">{#N/A,#N/A,FALSE,"TMCOMP96";#N/A,#N/A,FALSE,"MAT96";#N/A,#N/A,FALSE,"FANDA96";#N/A,#N/A,FALSE,"INTRAN96";#N/A,#N/A,FALSE,"NAA9697";#N/A,#N/A,FALSE,"ECWEBB";#N/A,#N/A,FALSE,"MFT96";#N/A,#N/A,FALSE,"CTrecon"}</definedName>
    <definedName name="ASDASFD_2_1_2_3" hidden="1">{#N/A,#N/A,FALSE,"TMCOMP96";#N/A,#N/A,FALSE,"MAT96";#N/A,#N/A,FALSE,"FANDA96";#N/A,#N/A,FALSE,"INTRAN96";#N/A,#N/A,FALSE,"NAA9697";#N/A,#N/A,FALSE,"ECWEBB";#N/A,#N/A,FALSE,"MFT96";#N/A,#N/A,FALSE,"CTrecon"}</definedName>
    <definedName name="ASDASFD_2_1_2_4" hidden="1">{#N/A,#N/A,FALSE,"TMCOMP96";#N/A,#N/A,FALSE,"MAT96";#N/A,#N/A,FALSE,"FANDA96";#N/A,#N/A,FALSE,"INTRAN96";#N/A,#N/A,FALSE,"NAA9697";#N/A,#N/A,FALSE,"ECWEBB";#N/A,#N/A,FALSE,"MFT96";#N/A,#N/A,FALSE,"CTrecon"}</definedName>
    <definedName name="ASDASFD_2_1_2_5" hidden="1">{#N/A,#N/A,FALSE,"TMCOMP96";#N/A,#N/A,FALSE,"MAT96";#N/A,#N/A,FALSE,"FANDA96";#N/A,#N/A,FALSE,"INTRAN96";#N/A,#N/A,FALSE,"NAA9697";#N/A,#N/A,FALSE,"ECWEBB";#N/A,#N/A,FALSE,"MFT96";#N/A,#N/A,FALSE,"CTrecon"}</definedName>
    <definedName name="ASDASFD_2_1_3" hidden="1">{#N/A,#N/A,FALSE,"TMCOMP96";#N/A,#N/A,FALSE,"MAT96";#N/A,#N/A,FALSE,"FANDA96";#N/A,#N/A,FALSE,"INTRAN96";#N/A,#N/A,FALSE,"NAA9697";#N/A,#N/A,FALSE,"ECWEBB";#N/A,#N/A,FALSE,"MFT96";#N/A,#N/A,FALSE,"CTrecon"}</definedName>
    <definedName name="ASDASFD_2_1_3_1" hidden="1">{#N/A,#N/A,FALSE,"TMCOMP96";#N/A,#N/A,FALSE,"MAT96";#N/A,#N/A,FALSE,"FANDA96";#N/A,#N/A,FALSE,"INTRAN96";#N/A,#N/A,FALSE,"NAA9697";#N/A,#N/A,FALSE,"ECWEBB";#N/A,#N/A,FALSE,"MFT96";#N/A,#N/A,FALSE,"CTrecon"}</definedName>
    <definedName name="ASDASFD_2_1_3_1_1" hidden="1">{#N/A,#N/A,FALSE,"TMCOMP96";#N/A,#N/A,FALSE,"MAT96";#N/A,#N/A,FALSE,"FANDA96";#N/A,#N/A,FALSE,"INTRAN96";#N/A,#N/A,FALSE,"NAA9697";#N/A,#N/A,FALSE,"ECWEBB";#N/A,#N/A,FALSE,"MFT96";#N/A,#N/A,FALSE,"CTrecon"}</definedName>
    <definedName name="ASDASFD_2_1_3_2" hidden="1">{#N/A,#N/A,FALSE,"TMCOMP96";#N/A,#N/A,FALSE,"MAT96";#N/A,#N/A,FALSE,"FANDA96";#N/A,#N/A,FALSE,"INTRAN96";#N/A,#N/A,FALSE,"NAA9697";#N/A,#N/A,FALSE,"ECWEBB";#N/A,#N/A,FALSE,"MFT96";#N/A,#N/A,FALSE,"CTrecon"}</definedName>
    <definedName name="ASDASFD_2_1_3_3" hidden="1">{#N/A,#N/A,FALSE,"TMCOMP96";#N/A,#N/A,FALSE,"MAT96";#N/A,#N/A,FALSE,"FANDA96";#N/A,#N/A,FALSE,"INTRAN96";#N/A,#N/A,FALSE,"NAA9697";#N/A,#N/A,FALSE,"ECWEBB";#N/A,#N/A,FALSE,"MFT96";#N/A,#N/A,FALSE,"CTrecon"}</definedName>
    <definedName name="ASDASFD_2_1_3_4" hidden="1">{#N/A,#N/A,FALSE,"TMCOMP96";#N/A,#N/A,FALSE,"MAT96";#N/A,#N/A,FALSE,"FANDA96";#N/A,#N/A,FALSE,"INTRAN96";#N/A,#N/A,FALSE,"NAA9697";#N/A,#N/A,FALSE,"ECWEBB";#N/A,#N/A,FALSE,"MFT96";#N/A,#N/A,FALSE,"CTrecon"}</definedName>
    <definedName name="ASDASFD_2_1_3_5" hidden="1">{#N/A,#N/A,FALSE,"TMCOMP96";#N/A,#N/A,FALSE,"MAT96";#N/A,#N/A,FALSE,"FANDA96";#N/A,#N/A,FALSE,"INTRAN96";#N/A,#N/A,FALSE,"NAA9697";#N/A,#N/A,FALSE,"ECWEBB";#N/A,#N/A,FALSE,"MFT96";#N/A,#N/A,FALSE,"CTrecon"}</definedName>
    <definedName name="ASDASFD_2_1_4" hidden="1">{#N/A,#N/A,FALSE,"TMCOMP96";#N/A,#N/A,FALSE,"MAT96";#N/A,#N/A,FALSE,"FANDA96";#N/A,#N/A,FALSE,"INTRAN96";#N/A,#N/A,FALSE,"NAA9697";#N/A,#N/A,FALSE,"ECWEBB";#N/A,#N/A,FALSE,"MFT96";#N/A,#N/A,FALSE,"CTrecon"}</definedName>
    <definedName name="ASDASFD_2_1_4_1" hidden="1">{#N/A,#N/A,FALSE,"TMCOMP96";#N/A,#N/A,FALSE,"MAT96";#N/A,#N/A,FALSE,"FANDA96";#N/A,#N/A,FALSE,"INTRAN96";#N/A,#N/A,FALSE,"NAA9697";#N/A,#N/A,FALSE,"ECWEBB";#N/A,#N/A,FALSE,"MFT96";#N/A,#N/A,FALSE,"CTrecon"}</definedName>
    <definedName name="ASDASFD_2_1_4_2" hidden="1">{#N/A,#N/A,FALSE,"TMCOMP96";#N/A,#N/A,FALSE,"MAT96";#N/A,#N/A,FALSE,"FANDA96";#N/A,#N/A,FALSE,"INTRAN96";#N/A,#N/A,FALSE,"NAA9697";#N/A,#N/A,FALSE,"ECWEBB";#N/A,#N/A,FALSE,"MFT96";#N/A,#N/A,FALSE,"CTrecon"}</definedName>
    <definedName name="ASDASFD_2_1_4_3" hidden="1">{#N/A,#N/A,FALSE,"TMCOMP96";#N/A,#N/A,FALSE,"MAT96";#N/A,#N/A,FALSE,"FANDA96";#N/A,#N/A,FALSE,"INTRAN96";#N/A,#N/A,FALSE,"NAA9697";#N/A,#N/A,FALSE,"ECWEBB";#N/A,#N/A,FALSE,"MFT96";#N/A,#N/A,FALSE,"CTrecon"}</definedName>
    <definedName name="ASDASFD_2_1_4_4" hidden="1">{#N/A,#N/A,FALSE,"TMCOMP96";#N/A,#N/A,FALSE,"MAT96";#N/A,#N/A,FALSE,"FANDA96";#N/A,#N/A,FALSE,"INTRAN96";#N/A,#N/A,FALSE,"NAA9697";#N/A,#N/A,FALSE,"ECWEBB";#N/A,#N/A,FALSE,"MFT96";#N/A,#N/A,FALSE,"CTrecon"}</definedName>
    <definedName name="ASDASFD_2_1_4_5" hidden="1">{#N/A,#N/A,FALSE,"TMCOMP96";#N/A,#N/A,FALSE,"MAT96";#N/A,#N/A,FALSE,"FANDA96";#N/A,#N/A,FALSE,"INTRAN96";#N/A,#N/A,FALSE,"NAA9697";#N/A,#N/A,FALSE,"ECWEBB";#N/A,#N/A,FALSE,"MFT96";#N/A,#N/A,FALSE,"CTrecon"}</definedName>
    <definedName name="ASDASFD_2_1_5" hidden="1">{#N/A,#N/A,FALSE,"TMCOMP96";#N/A,#N/A,FALSE,"MAT96";#N/A,#N/A,FALSE,"FANDA96";#N/A,#N/A,FALSE,"INTRAN96";#N/A,#N/A,FALSE,"NAA9697";#N/A,#N/A,FALSE,"ECWEBB";#N/A,#N/A,FALSE,"MFT96";#N/A,#N/A,FALSE,"CTrecon"}</definedName>
    <definedName name="ASDASFD_2_1_5_1" hidden="1">{#N/A,#N/A,FALSE,"TMCOMP96";#N/A,#N/A,FALSE,"MAT96";#N/A,#N/A,FALSE,"FANDA96";#N/A,#N/A,FALSE,"INTRAN96";#N/A,#N/A,FALSE,"NAA9697";#N/A,#N/A,FALSE,"ECWEBB";#N/A,#N/A,FALSE,"MFT96";#N/A,#N/A,FALSE,"CTrecon"}</definedName>
    <definedName name="ASDASFD_2_1_5_2" hidden="1">{#N/A,#N/A,FALSE,"TMCOMP96";#N/A,#N/A,FALSE,"MAT96";#N/A,#N/A,FALSE,"FANDA96";#N/A,#N/A,FALSE,"INTRAN96";#N/A,#N/A,FALSE,"NAA9697";#N/A,#N/A,FALSE,"ECWEBB";#N/A,#N/A,FALSE,"MFT96";#N/A,#N/A,FALSE,"CTrecon"}</definedName>
    <definedName name="ASDASFD_2_1_5_3" hidden="1">{#N/A,#N/A,FALSE,"TMCOMP96";#N/A,#N/A,FALSE,"MAT96";#N/A,#N/A,FALSE,"FANDA96";#N/A,#N/A,FALSE,"INTRAN96";#N/A,#N/A,FALSE,"NAA9697";#N/A,#N/A,FALSE,"ECWEBB";#N/A,#N/A,FALSE,"MFT96";#N/A,#N/A,FALSE,"CTrecon"}</definedName>
    <definedName name="ASDASFD_2_1_5_4" hidden="1">{#N/A,#N/A,FALSE,"TMCOMP96";#N/A,#N/A,FALSE,"MAT96";#N/A,#N/A,FALSE,"FANDA96";#N/A,#N/A,FALSE,"INTRAN96";#N/A,#N/A,FALSE,"NAA9697";#N/A,#N/A,FALSE,"ECWEBB";#N/A,#N/A,FALSE,"MFT96";#N/A,#N/A,FALSE,"CTrecon"}</definedName>
    <definedName name="ASDASFD_2_1_5_5" hidden="1">{#N/A,#N/A,FALSE,"TMCOMP96";#N/A,#N/A,FALSE,"MAT96";#N/A,#N/A,FALSE,"FANDA96";#N/A,#N/A,FALSE,"INTRAN96";#N/A,#N/A,FALSE,"NAA9697";#N/A,#N/A,FALSE,"ECWEBB";#N/A,#N/A,FALSE,"MFT96";#N/A,#N/A,FALSE,"CTrecon"}</definedName>
    <definedName name="ASDASFD_2_2" hidden="1">{#N/A,#N/A,FALSE,"TMCOMP96";#N/A,#N/A,FALSE,"MAT96";#N/A,#N/A,FALSE,"FANDA96";#N/A,#N/A,FALSE,"INTRAN96";#N/A,#N/A,FALSE,"NAA9697";#N/A,#N/A,FALSE,"ECWEBB";#N/A,#N/A,FALSE,"MFT96";#N/A,#N/A,FALSE,"CTrecon"}</definedName>
    <definedName name="ASDASFD_2_2_1" hidden="1">{#N/A,#N/A,FALSE,"TMCOMP96";#N/A,#N/A,FALSE,"MAT96";#N/A,#N/A,FALSE,"FANDA96";#N/A,#N/A,FALSE,"INTRAN96";#N/A,#N/A,FALSE,"NAA9697";#N/A,#N/A,FALSE,"ECWEBB";#N/A,#N/A,FALSE,"MFT96";#N/A,#N/A,FALSE,"CTrecon"}</definedName>
    <definedName name="ASDASFD_2_2_1_1" hidden="1">{#N/A,#N/A,FALSE,"TMCOMP96";#N/A,#N/A,FALSE,"MAT96";#N/A,#N/A,FALSE,"FANDA96";#N/A,#N/A,FALSE,"INTRAN96";#N/A,#N/A,FALSE,"NAA9697";#N/A,#N/A,FALSE,"ECWEBB";#N/A,#N/A,FALSE,"MFT96";#N/A,#N/A,FALSE,"CTrecon"}</definedName>
    <definedName name="ASDASFD_2_2_2" hidden="1">{#N/A,#N/A,FALSE,"TMCOMP96";#N/A,#N/A,FALSE,"MAT96";#N/A,#N/A,FALSE,"FANDA96";#N/A,#N/A,FALSE,"INTRAN96";#N/A,#N/A,FALSE,"NAA9697";#N/A,#N/A,FALSE,"ECWEBB";#N/A,#N/A,FALSE,"MFT96";#N/A,#N/A,FALSE,"CTrecon"}</definedName>
    <definedName name="ASDASFD_2_2_3" hidden="1">{#N/A,#N/A,FALSE,"TMCOMP96";#N/A,#N/A,FALSE,"MAT96";#N/A,#N/A,FALSE,"FANDA96";#N/A,#N/A,FALSE,"INTRAN96";#N/A,#N/A,FALSE,"NAA9697";#N/A,#N/A,FALSE,"ECWEBB";#N/A,#N/A,FALSE,"MFT96";#N/A,#N/A,FALSE,"CTrecon"}</definedName>
    <definedName name="ASDASFD_2_2_4" hidden="1">{#N/A,#N/A,FALSE,"TMCOMP96";#N/A,#N/A,FALSE,"MAT96";#N/A,#N/A,FALSE,"FANDA96";#N/A,#N/A,FALSE,"INTRAN96";#N/A,#N/A,FALSE,"NAA9697";#N/A,#N/A,FALSE,"ECWEBB";#N/A,#N/A,FALSE,"MFT96";#N/A,#N/A,FALSE,"CTrecon"}</definedName>
    <definedName name="ASDASFD_2_2_5" hidden="1">{#N/A,#N/A,FALSE,"TMCOMP96";#N/A,#N/A,FALSE,"MAT96";#N/A,#N/A,FALSE,"FANDA96";#N/A,#N/A,FALSE,"INTRAN96";#N/A,#N/A,FALSE,"NAA9697";#N/A,#N/A,FALSE,"ECWEBB";#N/A,#N/A,FALSE,"MFT96";#N/A,#N/A,FALSE,"CTrecon"}</definedName>
    <definedName name="ASDASFD_2_3" hidden="1">{#N/A,#N/A,FALSE,"TMCOMP96";#N/A,#N/A,FALSE,"MAT96";#N/A,#N/A,FALSE,"FANDA96";#N/A,#N/A,FALSE,"INTRAN96";#N/A,#N/A,FALSE,"NAA9697";#N/A,#N/A,FALSE,"ECWEBB";#N/A,#N/A,FALSE,"MFT96";#N/A,#N/A,FALSE,"CTrecon"}</definedName>
    <definedName name="ASDASFD_2_3_1" hidden="1">{#N/A,#N/A,FALSE,"TMCOMP96";#N/A,#N/A,FALSE,"MAT96";#N/A,#N/A,FALSE,"FANDA96";#N/A,#N/A,FALSE,"INTRAN96";#N/A,#N/A,FALSE,"NAA9697";#N/A,#N/A,FALSE,"ECWEBB";#N/A,#N/A,FALSE,"MFT96";#N/A,#N/A,FALSE,"CTrecon"}</definedName>
    <definedName name="ASDASFD_2_3_1_1" hidden="1">{#N/A,#N/A,FALSE,"TMCOMP96";#N/A,#N/A,FALSE,"MAT96";#N/A,#N/A,FALSE,"FANDA96";#N/A,#N/A,FALSE,"INTRAN96";#N/A,#N/A,FALSE,"NAA9697";#N/A,#N/A,FALSE,"ECWEBB";#N/A,#N/A,FALSE,"MFT96";#N/A,#N/A,FALSE,"CTrecon"}</definedName>
    <definedName name="ASDASFD_2_3_2" hidden="1">{#N/A,#N/A,FALSE,"TMCOMP96";#N/A,#N/A,FALSE,"MAT96";#N/A,#N/A,FALSE,"FANDA96";#N/A,#N/A,FALSE,"INTRAN96";#N/A,#N/A,FALSE,"NAA9697";#N/A,#N/A,FALSE,"ECWEBB";#N/A,#N/A,FALSE,"MFT96";#N/A,#N/A,FALSE,"CTrecon"}</definedName>
    <definedName name="ASDASFD_2_3_3" hidden="1">{#N/A,#N/A,FALSE,"TMCOMP96";#N/A,#N/A,FALSE,"MAT96";#N/A,#N/A,FALSE,"FANDA96";#N/A,#N/A,FALSE,"INTRAN96";#N/A,#N/A,FALSE,"NAA9697";#N/A,#N/A,FALSE,"ECWEBB";#N/A,#N/A,FALSE,"MFT96";#N/A,#N/A,FALSE,"CTrecon"}</definedName>
    <definedName name="ASDASFD_2_3_4" hidden="1">{#N/A,#N/A,FALSE,"TMCOMP96";#N/A,#N/A,FALSE,"MAT96";#N/A,#N/A,FALSE,"FANDA96";#N/A,#N/A,FALSE,"INTRAN96";#N/A,#N/A,FALSE,"NAA9697";#N/A,#N/A,FALSE,"ECWEBB";#N/A,#N/A,FALSE,"MFT96";#N/A,#N/A,FALSE,"CTrecon"}</definedName>
    <definedName name="ASDASFD_2_3_5" hidden="1">{#N/A,#N/A,FALSE,"TMCOMP96";#N/A,#N/A,FALSE,"MAT96";#N/A,#N/A,FALSE,"FANDA96";#N/A,#N/A,FALSE,"INTRAN96";#N/A,#N/A,FALSE,"NAA9697";#N/A,#N/A,FALSE,"ECWEBB";#N/A,#N/A,FALSE,"MFT96";#N/A,#N/A,FALSE,"CTrecon"}</definedName>
    <definedName name="ASDASFD_2_4" hidden="1">{#N/A,#N/A,FALSE,"TMCOMP96";#N/A,#N/A,FALSE,"MAT96";#N/A,#N/A,FALSE,"FANDA96";#N/A,#N/A,FALSE,"INTRAN96";#N/A,#N/A,FALSE,"NAA9697";#N/A,#N/A,FALSE,"ECWEBB";#N/A,#N/A,FALSE,"MFT96";#N/A,#N/A,FALSE,"CTrecon"}</definedName>
    <definedName name="ASDASFD_2_4_1" hidden="1">{#N/A,#N/A,FALSE,"TMCOMP96";#N/A,#N/A,FALSE,"MAT96";#N/A,#N/A,FALSE,"FANDA96";#N/A,#N/A,FALSE,"INTRAN96";#N/A,#N/A,FALSE,"NAA9697";#N/A,#N/A,FALSE,"ECWEBB";#N/A,#N/A,FALSE,"MFT96";#N/A,#N/A,FALSE,"CTrecon"}</definedName>
    <definedName name="ASDASFD_2_4_1_1" hidden="1">{#N/A,#N/A,FALSE,"TMCOMP96";#N/A,#N/A,FALSE,"MAT96";#N/A,#N/A,FALSE,"FANDA96";#N/A,#N/A,FALSE,"INTRAN96";#N/A,#N/A,FALSE,"NAA9697";#N/A,#N/A,FALSE,"ECWEBB";#N/A,#N/A,FALSE,"MFT96";#N/A,#N/A,FALSE,"CTrecon"}</definedName>
    <definedName name="ASDASFD_2_4_2" hidden="1">{#N/A,#N/A,FALSE,"TMCOMP96";#N/A,#N/A,FALSE,"MAT96";#N/A,#N/A,FALSE,"FANDA96";#N/A,#N/A,FALSE,"INTRAN96";#N/A,#N/A,FALSE,"NAA9697";#N/A,#N/A,FALSE,"ECWEBB";#N/A,#N/A,FALSE,"MFT96";#N/A,#N/A,FALSE,"CTrecon"}</definedName>
    <definedName name="ASDASFD_2_4_3" hidden="1">{#N/A,#N/A,FALSE,"TMCOMP96";#N/A,#N/A,FALSE,"MAT96";#N/A,#N/A,FALSE,"FANDA96";#N/A,#N/A,FALSE,"INTRAN96";#N/A,#N/A,FALSE,"NAA9697";#N/A,#N/A,FALSE,"ECWEBB";#N/A,#N/A,FALSE,"MFT96";#N/A,#N/A,FALSE,"CTrecon"}</definedName>
    <definedName name="ASDASFD_2_4_4" hidden="1">{#N/A,#N/A,FALSE,"TMCOMP96";#N/A,#N/A,FALSE,"MAT96";#N/A,#N/A,FALSE,"FANDA96";#N/A,#N/A,FALSE,"INTRAN96";#N/A,#N/A,FALSE,"NAA9697";#N/A,#N/A,FALSE,"ECWEBB";#N/A,#N/A,FALSE,"MFT96";#N/A,#N/A,FALSE,"CTrecon"}</definedName>
    <definedName name="ASDASFD_2_4_5" hidden="1">{#N/A,#N/A,FALSE,"TMCOMP96";#N/A,#N/A,FALSE,"MAT96";#N/A,#N/A,FALSE,"FANDA96";#N/A,#N/A,FALSE,"INTRAN96";#N/A,#N/A,FALSE,"NAA9697";#N/A,#N/A,FALSE,"ECWEBB";#N/A,#N/A,FALSE,"MFT96";#N/A,#N/A,FALSE,"CTrecon"}</definedName>
    <definedName name="ASDASFD_2_5" hidden="1">{#N/A,#N/A,FALSE,"TMCOMP96";#N/A,#N/A,FALSE,"MAT96";#N/A,#N/A,FALSE,"FANDA96";#N/A,#N/A,FALSE,"INTRAN96";#N/A,#N/A,FALSE,"NAA9697";#N/A,#N/A,FALSE,"ECWEBB";#N/A,#N/A,FALSE,"MFT96";#N/A,#N/A,FALSE,"CTrecon"}</definedName>
    <definedName name="ASDASFD_2_5_1" hidden="1">{#N/A,#N/A,FALSE,"TMCOMP96";#N/A,#N/A,FALSE,"MAT96";#N/A,#N/A,FALSE,"FANDA96";#N/A,#N/A,FALSE,"INTRAN96";#N/A,#N/A,FALSE,"NAA9697";#N/A,#N/A,FALSE,"ECWEBB";#N/A,#N/A,FALSE,"MFT96";#N/A,#N/A,FALSE,"CTrecon"}</definedName>
    <definedName name="ASDASFD_2_5_2" hidden="1">{#N/A,#N/A,FALSE,"TMCOMP96";#N/A,#N/A,FALSE,"MAT96";#N/A,#N/A,FALSE,"FANDA96";#N/A,#N/A,FALSE,"INTRAN96";#N/A,#N/A,FALSE,"NAA9697";#N/A,#N/A,FALSE,"ECWEBB";#N/A,#N/A,FALSE,"MFT96";#N/A,#N/A,FALSE,"CTrecon"}</definedName>
    <definedName name="ASDASFD_2_5_3" hidden="1">{#N/A,#N/A,FALSE,"TMCOMP96";#N/A,#N/A,FALSE,"MAT96";#N/A,#N/A,FALSE,"FANDA96";#N/A,#N/A,FALSE,"INTRAN96";#N/A,#N/A,FALSE,"NAA9697";#N/A,#N/A,FALSE,"ECWEBB";#N/A,#N/A,FALSE,"MFT96";#N/A,#N/A,FALSE,"CTrecon"}</definedName>
    <definedName name="ASDASFD_2_5_4" hidden="1">{#N/A,#N/A,FALSE,"TMCOMP96";#N/A,#N/A,FALSE,"MAT96";#N/A,#N/A,FALSE,"FANDA96";#N/A,#N/A,FALSE,"INTRAN96";#N/A,#N/A,FALSE,"NAA9697";#N/A,#N/A,FALSE,"ECWEBB";#N/A,#N/A,FALSE,"MFT96";#N/A,#N/A,FALSE,"CTrecon"}</definedName>
    <definedName name="ASDASFD_2_5_5" hidden="1">{#N/A,#N/A,FALSE,"TMCOMP96";#N/A,#N/A,FALSE,"MAT96";#N/A,#N/A,FALSE,"FANDA96";#N/A,#N/A,FALSE,"INTRAN96";#N/A,#N/A,FALSE,"NAA9697";#N/A,#N/A,FALSE,"ECWEBB";#N/A,#N/A,FALSE,"MFT96";#N/A,#N/A,FALSE,"CTrecon"}</definedName>
    <definedName name="ASDASFD_3" hidden="1">{#N/A,#N/A,FALSE,"TMCOMP96";#N/A,#N/A,FALSE,"MAT96";#N/A,#N/A,FALSE,"FANDA96";#N/A,#N/A,FALSE,"INTRAN96";#N/A,#N/A,FALSE,"NAA9697";#N/A,#N/A,FALSE,"ECWEBB";#N/A,#N/A,FALSE,"MFT96";#N/A,#N/A,FALSE,"CTrecon"}</definedName>
    <definedName name="ASDASFD_3_1" hidden="1">{#N/A,#N/A,FALSE,"TMCOMP96";#N/A,#N/A,FALSE,"MAT96";#N/A,#N/A,FALSE,"FANDA96";#N/A,#N/A,FALSE,"INTRAN96";#N/A,#N/A,FALSE,"NAA9697";#N/A,#N/A,FALSE,"ECWEBB";#N/A,#N/A,FALSE,"MFT96";#N/A,#N/A,FALSE,"CTrecon"}</definedName>
    <definedName name="ASDASFD_3_1_1" hidden="1">{#N/A,#N/A,FALSE,"TMCOMP96";#N/A,#N/A,FALSE,"MAT96";#N/A,#N/A,FALSE,"FANDA96";#N/A,#N/A,FALSE,"INTRAN96";#N/A,#N/A,FALSE,"NAA9697";#N/A,#N/A,FALSE,"ECWEBB";#N/A,#N/A,FALSE,"MFT96";#N/A,#N/A,FALSE,"CTrecon"}</definedName>
    <definedName name="ASDASFD_3_1_1_1" hidden="1">{#N/A,#N/A,FALSE,"TMCOMP96";#N/A,#N/A,FALSE,"MAT96";#N/A,#N/A,FALSE,"FANDA96";#N/A,#N/A,FALSE,"INTRAN96";#N/A,#N/A,FALSE,"NAA9697";#N/A,#N/A,FALSE,"ECWEBB";#N/A,#N/A,FALSE,"MFT96";#N/A,#N/A,FALSE,"CTrecon"}</definedName>
    <definedName name="ASDASFD_3_1_1_1_1" hidden="1">{#N/A,#N/A,FALSE,"TMCOMP96";#N/A,#N/A,FALSE,"MAT96";#N/A,#N/A,FALSE,"FANDA96";#N/A,#N/A,FALSE,"INTRAN96";#N/A,#N/A,FALSE,"NAA9697";#N/A,#N/A,FALSE,"ECWEBB";#N/A,#N/A,FALSE,"MFT96";#N/A,#N/A,FALSE,"CTrecon"}</definedName>
    <definedName name="ASDASFD_3_1_1_1_1_1" hidden="1">{#N/A,#N/A,FALSE,"TMCOMP96";#N/A,#N/A,FALSE,"MAT96";#N/A,#N/A,FALSE,"FANDA96";#N/A,#N/A,FALSE,"INTRAN96";#N/A,#N/A,FALSE,"NAA9697";#N/A,#N/A,FALSE,"ECWEBB";#N/A,#N/A,FALSE,"MFT96";#N/A,#N/A,FALSE,"CTrecon"}</definedName>
    <definedName name="ASDASFD_3_1_1_1_2" hidden="1">{#N/A,#N/A,FALSE,"TMCOMP96";#N/A,#N/A,FALSE,"MAT96";#N/A,#N/A,FALSE,"FANDA96";#N/A,#N/A,FALSE,"INTRAN96";#N/A,#N/A,FALSE,"NAA9697";#N/A,#N/A,FALSE,"ECWEBB";#N/A,#N/A,FALSE,"MFT96";#N/A,#N/A,FALSE,"CTrecon"}</definedName>
    <definedName name="ASDASFD_3_1_1_1_3" hidden="1">{#N/A,#N/A,FALSE,"TMCOMP96";#N/A,#N/A,FALSE,"MAT96";#N/A,#N/A,FALSE,"FANDA96";#N/A,#N/A,FALSE,"INTRAN96";#N/A,#N/A,FALSE,"NAA9697";#N/A,#N/A,FALSE,"ECWEBB";#N/A,#N/A,FALSE,"MFT96";#N/A,#N/A,FALSE,"CTrecon"}</definedName>
    <definedName name="ASDASFD_3_1_1_1_4" hidden="1">{#N/A,#N/A,FALSE,"TMCOMP96";#N/A,#N/A,FALSE,"MAT96";#N/A,#N/A,FALSE,"FANDA96";#N/A,#N/A,FALSE,"INTRAN96";#N/A,#N/A,FALSE,"NAA9697";#N/A,#N/A,FALSE,"ECWEBB";#N/A,#N/A,FALSE,"MFT96";#N/A,#N/A,FALSE,"CTrecon"}</definedName>
    <definedName name="ASDASFD_3_1_1_1_5" hidden="1">{#N/A,#N/A,FALSE,"TMCOMP96";#N/A,#N/A,FALSE,"MAT96";#N/A,#N/A,FALSE,"FANDA96";#N/A,#N/A,FALSE,"INTRAN96";#N/A,#N/A,FALSE,"NAA9697";#N/A,#N/A,FALSE,"ECWEBB";#N/A,#N/A,FALSE,"MFT96";#N/A,#N/A,FALSE,"CTrecon"}</definedName>
    <definedName name="ASDASFD_3_1_1_2" hidden="1">{#N/A,#N/A,FALSE,"TMCOMP96";#N/A,#N/A,FALSE,"MAT96";#N/A,#N/A,FALSE,"FANDA96";#N/A,#N/A,FALSE,"INTRAN96";#N/A,#N/A,FALSE,"NAA9697";#N/A,#N/A,FALSE,"ECWEBB";#N/A,#N/A,FALSE,"MFT96";#N/A,#N/A,FALSE,"CTrecon"}</definedName>
    <definedName name="ASDASFD_3_1_1_2_1" hidden="1">{#N/A,#N/A,FALSE,"TMCOMP96";#N/A,#N/A,FALSE,"MAT96";#N/A,#N/A,FALSE,"FANDA96";#N/A,#N/A,FALSE,"INTRAN96";#N/A,#N/A,FALSE,"NAA9697";#N/A,#N/A,FALSE,"ECWEBB";#N/A,#N/A,FALSE,"MFT96";#N/A,#N/A,FALSE,"CTrecon"}</definedName>
    <definedName name="ASDASFD_3_1_1_2_2" hidden="1">{#N/A,#N/A,FALSE,"TMCOMP96";#N/A,#N/A,FALSE,"MAT96";#N/A,#N/A,FALSE,"FANDA96";#N/A,#N/A,FALSE,"INTRAN96";#N/A,#N/A,FALSE,"NAA9697";#N/A,#N/A,FALSE,"ECWEBB";#N/A,#N/A,FALSE,"MFT96";#N/A,#N/A,FALSE,"CTrecon"}</definedName>
    <definedName name="ASDASFD_3_1_1_2_3" hidden="1">{#N/A,#N/A,FALSE,"TMCOMP96";#N/A,#N/A,FALSE,"MAT96";#N/A,#N/A,FALSE,"FANDA96";#N/A,#N/A,FALSE,"INTRAN96";#N/A,#N/A,FALSE,"NAA9697";#N/A,#N/A,FALSE,"ECWEBB";#N/A,#N/A,FALSE,"MFT96";#N/A,#N/A,FALSE,"CTrecon"}</definedName>
    <definedName name="ASDASFD_3_1_1_2_4" hidden="1">{#N/A,#N/A,FALSE,"TMCOMP96";#N/A,#N/A,FALSE,"MAT96";#N/A,#N/A,FALSE,"FANDA96";#N/A,#N/A,FALSE,"INTRAN96";#N/A,#N/A,FALSE,"NAA9697";#N/A,#N/A,FALSE,"ECWEBB";#N/A,#N/A,FALSE,"MFT96";#N/A,#N/A,FALSE,"CTrecon"}</definedName>
    <definedName name="ASDASFD_3_1_1_2_5" hidden="1">{#N/A,#N/A,FALSE,"TMCOMP96";#N/A,#N/A,FALSE,"MAT96";#N/A,#N/A,FALSE,"FANDA96";#N/A,#N/A,FALSE,"INTRAN96";#N/A,#N/A,FALSE,"NAA9697";#N/A,#N/A,FALSE,"ECWEBB";#N/A,#N/A,FALSE,"MFT96";#N/A,#N/A,FALSE,"CTrecon"}</definedName>
    <definedName name="ASDASFD_3_1_1_3" hidden="1">{#N/A,#N/A,FALSE,"TMCOMP96";#N/A,#N/A,FALSE,"MAT96";#N/A,#N/A,FALSE,"FANDA96";#N/A,#N/A,FALSE,"INTRAN96";#N/A,#N/A,FALSE,"NAA9697";#N/A,#N/A,FALSE,"ECWEBB";#N/A,#N/A,FALSE,"MFT96";#N/A,#N/A,FALSE,"CTrecon"}</definedName>
    <definedName name="ASDASFD_3_1_1_4" hidden="1">{#N/A,#N/A,FALSE,"TMCOMP96";#N/A,#N/A,FALSE,"MAT96";#N/A,#N/A,FALSE,"FANDA96";#N/A,#N/A,FALSE,"INTRAN96";#N/A,#N/A,FALSE,"NAA9697";#N/A,#N/A,FALSE,"ECWEBB";#N/A,#N/A,FALSE,"MFT96";#N/A,#N/A,FALSE,"CTrecon"}</definedName>
    <definedName name="ASDASFD_3_1_1_5" hidden="1">{#N/A,#N/A,FALSE,"TMCOMP96";#N/A,#N/A,FALSE,"MAT96";#N/A,#N/A,FALSE,"FANDA96";#N/A,#N/A,FALSE,"INTRAN96";#N/A,#N/A,FALSE,"NAA9697";#N/A,#N/A,FALSE,"ECWEBB";#N/A,#N/A,FALSE,"MFT96";#N/A,#N/A,FALSE,"CTrecon"}</definedName>
    <definedName name="ASDASFD_3_1_2" hidden="1">{#N/A,#N/A,FALSE,"TMCOMP96";#N/A,#N/A,FALSE,"MAT96";#N/A,#N/A,FALSE,"FANDA96";#N/A,#N/A,FALSE,"INTRAN96";#N/A,#N/A,FALSE,"NAA9697";#N/A,#N/A,FALSE,"ECWEBB";#N/A,#N/A,FALSE,"MFT96";#N/A,#N/A,FALSE,"CTrecon"}</definedName>
    <definedName name="ASDASFD_3_1_2_1" hidden="1">{#N/A,#N/A,FALSE,"TMCOMP96";#N/A,#N/A,FALSE,"MAT96";#N/A,#N/A,FALSE,"FANDA96";#N/A,#N/A,FALSE,"INTRAN96";#N/A,#N/A,FALSE,"NAA9697";#N/A,#N/A,FALSE,"ECWEBB";#N/A,#N/A,FALSE,"MFT96";#N/A,#N/A,FALSE,"CTrecon"}</definedName>
    <definedName name="ASDASFD_3_1_2_1_1" hidden="1">{#N/A,#N/A,FALSE,"TMCOMP96";#N/A,#N/A,FALSE,"MAT96";#N/A,#N/A,FALSE,"FANDA96";#N/A,#N/A,FALSE,"INTRAN96";#N/A,#N/A,FALSE,"NAA9697";#N/A,#N/A,FALSE,"ECWEBB";#N/A,#N/A,FALSE,"MFT96";#N/A,#N/A,FALSE,"CTrecon"}</definedName>
    <definedName name="ASDASFD_3_1_2_2" hidden="1">{#N/A,#N/A,FALSE,"TMCOMP96";#N/A,#N/A,FALSE,"MAT96";#N/A,#N/A,FALSE,"FANDA96";#N/A,#N/A,FALSE,"INTRAN96";#N/A,#N/A,FALSE,"NAA9697";#N/A,#N/A,FALSE,"ECWEBB";#N/A,#N/A,FALSE,"MFT96";#N/A,#N/A,FALSE,"CTrecon"}</definedName>
    <definedName name="ASDASFD_3_1_2_3" hidden="1">{#N/A,#N/A,FALSE,"TMCOMP96";#N/A,#N/A,FALSE,"MAT96";#N/A,#N/A,FALSE,"FANDA96";#N/A,#N/A,FALSE,"INTRAN96";#N/A,#N/A,FALSE,"NAA9697";#N/A,#N/A,FALSE,"ECWEBB";#N/A,#N/A,FALSE,"MFT96";#N/A,#N/A,FALSE,"CTrecon"}</definedName>
    <definedName name="ASDASFD_3_1_2_4" hidden="1">{#N/A,#N/A,FALSE,"TMCOMP96";#N/A,#N/A,FALSE,"MAT96";#N/A,#N/A,FALSE,"FANDA96";#N/A,#N/A,FALSE,"INTRAN96";#N/A,#N/A,FALSE,"NAA9697";#N/A,#N/A,FALSE,"ECWEBB";#N/A,#N/A,FALSE,"MFT96";#N/A,#N/A,FALSE,"CTrecon"}</definedName>
    <definedName name="ASDASFD_3_1_2_5" hidden="1">{#N/A,#N/A,FALSE,"TMCOMP96";#N/A,#N/A,FALSE,"MAT96";#N/A,#N/A,FALSE,"FANDA96";#N/A,#N/A,FALSE,"INTRAN96";#N/A,#N/A,FALSE,"NAA9697";#N/A,#N/A,FALSE,"ECWEBB";#N/A,#N/A,FALSE,"MFT96";#N/A,#N/A,FALSE,"CTrecon"}</definedName>
    <definedName name="ASDASFD_3_1_3" hidden="1">{#N/A,#N/A,FALSE,"TMCOMP96";#N/A,#N/A,FALSE,"MAT96";#N/A,#N/A,FALSE,"FANDA96";#N/A,#N/A,FALSE,"INTRAN96";#N/A,#N/A,FALSE,"NAA9697";#N/A,#N/A,FALSE,"ECWEBB";#N/A,#N/A,FALSE,"MFT96";#N/A,#N/A,FALSE,"CTrecon"}</definedName>
    <definedName name="ASDASFD_3_1_3_1" hidden="1">{#N/A,#N/A,FALSE,"TMCOMP96";#N/A,#N/A,FALSE,"MAT96";#N/A,#N/A,FALSE,"FANDA96";#N/A,#N/A,FALSE,"INTRAN96";#N/A,#N/A,FALSE,"NAA9697";#N/A,#N/A,FALSE,"ECWEBB";#N/A,#N/A,FALSE,"MFT96";#N/A,#N/A,FALSE,"CTrecon"}</definedName>
    <definedName name="ASDASFD_3_1_3_1_1" hidden="1">{#N/A,#N/A,FALSE,"TMCOMP96";#N/A,#N/A,FALSE,"MAT96";#N/A,#N/A,FALSE,"FANDA96";#N/A,#N/A,FALSE,"INTRAN96";#N/A,#N/A,FALSE,"NAA9697";#N/A,#N/A,FALSE,"ECWEBB";#N/A,#N/A,FALSE,"MFT96";#N/A,#N/A,FALSE,"CTrecon"}</definedName>
    <definedName name="ASDASFD_3_1_3_2" hidden="1">{#N/A,#N/A,FALSE,"TMCOMP96";#N/A,#N/A,FALSE,"MAT96";#N/A,#N/A,FALSE,"FANDA96";#N/A,#N/A,FALSE,"INTRAN96";#N/A,#N/A,FALSE,"NAA9697";#N/A,#N/A,FALSE,"ECWEBB";#N/A,#N/A,FALSE,"MFT96";#N/A,#N/A,FALSE,"CTrecon"}</definedName>
    <definedName name="ASDASFD_3_1_3_3" hidden="1">{#N/A,#N/A,FALSE,"TMCOMP96";#N/A,#N/A,FALSE,"MAT96";#N/A,#N/A,FALSE,"FANDA96";#N/A,#N/A,FALSE,"INTRAN96";#N/A,#N/A,FALSE,"NAA9697";#N/A,#N/A,FALSE,"ECWEBB";#N/A,#N/A,FALSE,"MFT96";#N/A,#N/A,FALSE,"CTrecon"}</definedName>
    <definedName name="ASDASFD_3_1_3_4" hidden="1">{#N/A,#N/A,FALSE,"TMCOMP96";#N/A,#N/A,FALSE,"MAT96";#N/A,#N/A,FALSE,"FANDA96";#N/A,#N/A,FALSE,"INTRAN96";#N/A,#N/A,FALSE,"NAA9697";#N/A,#N/A,FALSE,"ECWEBB";#N/A,#N/A,FALSE,"MFT96";#N/A,#N/A,FALSE,"CTrecon"}</definedName>
    <definedName name="ASDASFD_3_1_3_5" hidden="1">{#N/A,#N/A,FALSE,"TMCOMP96";#N/A,#N/A,FALSE,"MAT96";#N/A,#N/A,FALSE,"FANDA96";#N/A,#N/A,FALSE,"INTRAN96";#N/A,#N/A,FALSE,"NAA9697";#N/A,#N/A,FALSE,"ECWEBB";#N/A,#N/A,FALSE,"MFT96";#N/A,#N/A,FALSE,"CTrecon"}</definedName>
    <definedName name="ASDASFD_3_1_4" hidden="1">{#N/A,#N/A,FALSE,"TMCOMP96";#N/A,#N/A,FALSE,"MAT96";#N/A,#N/A,FALSE,"FANDA96";#N/A,#N/A,FALSE,"INTRAN96";#N/A,#N/A,FALSE,"NAA9697";#N/A,#N/A,FALSE,"ECWEBB";#N/A,#N/A,FALSE,"MFT96";#N/A,#N/A,FALSE,"CTrecon"}</definedName>
    <definedName name="ASDASFD_3_1_4_1" hidden="1">{#N/A,#N/A,FALSE,"TMCOMP96";#N/A,#N/A,FALSE,"MAT96";#N/A,#N/A,FALSE,"FANDA96";#N/A,#N/A,FALSE,"INTRAN96";#N/A,#N/A,FALSE,"NAA9697";#N/A,#N/A,FALSE,"ECWEBB";#N/A,#N/A,FALSE,"MFT96";#N/A,#N/A,FALSE,"CTrecon"}</definedName>
    <definedName name="ASDASFD_3_1_4_2" hidden="1">{#N/A,#N/A,FALSE,"TMCOMP96";#N/A,#N/A,FALSE,"MAT96";#N/A,#N/A,FALSE,"FANDA96";#N/A,#N/A,FALSE,"INTRAN96";#N/A,#N/A,FALSE,"NAA9697";#N/A,#N/A,FALSE,"ECWEBB";#N/A,#N/A,FALSE,"MFT96";#N/A,#N/A,FALSE,"CTrecon"}</definedName>
    <definedName name="ASDASFD_3_1_4_3" hidden="1">{#N/A,#N/A,FALSE,"TMCOMP96";#N/A,#N/A,FALSE,"MAT96";#N/A,#N/A,FALSE,"FANDA96";#N/A,#N/A,FALSE,"INTRAN96";#N/A,#N/A,FALSE,"NAA9697";#N/A,#N/A,FALSE,"ECWEBB";#N/A,#N/A,FALSE,"MFT96";#N/A,#N/A,FALSE,"CTrecon"}</definedName>
    <definedName name="ASDASFD_3_1_4_4" hidden="1">{#N/A,#N/A,FALSE,"TMCOMP96";#N/A,#N/A,FALSE,"MAT96";#N/A,#N/A,FALSE,"FANDA96";#N/A,#N/A,FALSE,"INTRAN96";#N/A,#N/A,FALSE,"NAA9697";#N/A,#N/A,FALSE,"ECWEBB";#N/A,#N/A,FALSE,"MFT96";#N/A,#N/A,FALSE,"CTrecon"}</definedName>
    <definedName name="ASDASFD_3_1_4_5" hidden="1">{#N/A,#N/A,FALSE,"TMCOMP96";#N/A,#N/A,FALSE,"MAT96";#N/A,#N/A,FALSE,"FANDA96";#N/A,#N/A,FALSE,"INTRAN96";#N/A,#N/A,FALSE,"NAA9697";#N/A,#N/A,FALSE,"ECWEBB";#N/A,#N/A,FALSE,"MFT96";#N/A,#N/A,FALSE,"CTrecon"}</definedName>
    <definedName name="ASDASFD_3_1_5" hidden="1">{#N/A,#N/A,FALSE,"TMCOMP96";#N/A,#N/A,FALSE,"MAT96";#N/A,#N/A,FALSE,"FANDA96";#N/A,#N/A,FALSE,"INTRAN96";#N/A,#N/A,FALSE,"NAA9697";#N/A,#N/A,FALSE,"ECWEBB";#N/A,#N/A,FALSE,"MFT96";#N/A,#N/A,FALSE,"CTrecon"}</definedName>
    <definedName name="ASDASFD_3_1_5_1" hidden="1">{#N/A,#N/A,FALSE,"TMCOMP96";#N/A,#N/A,FALSE,"MAT96";#N/A,#N/A,FALSE,"FANDA96";#N/A,#N/A,FALSE,"INTRAN96";#N/A,#N/A,FALSE,"NAA9697";#N/A,#N/A,FALSE,"ECWEBB";#N/A,#N/A,FALSE,"MFT96";#N/A,#N/A,FALSE,"CTrecon"}</definedName>
    <definedName name="ASDASFD_3_1_5_2" hidden="1">{#N/A,#N/A,FALSE,"TMCOMP96";#N/A,#N/A,FALSE,"MAT96";#N/A,#N/A,FALSE,"FANDA96";#N/A,#N/A,FALSE,"INTRAN96";#N/A,#N/A,FALSE,"NAA9697";#N/A,#N/A,FALSE,"ECWEBB";#N/A,#N/A,FALSE,"MFT96";#N/A,#N/A,FALSE,"CTrecon"}</definedName>
    <definedName name="ASDASFD_3_1_5_3" hidden="1">{#N/A,#N/A,FALSE,"TMCOMP96";#N/A,#N/A,FALSE,"MAT96";#N/A,#N/A,FALSE,"FANDA96";#N/A,#N/A,FALSE,"INTRAN96";#N/A,#N/A,FALSE,"NAA9697";#N/A,#N/A,FALSE,"ECWEBB";#N/A,#N/A,FALSE,"MFT96";#N/A,#N/A,FALSE,"CTrecon"}</definedName>
    <definedName name="ASDASFD_3_1_5_4" hidden="1">{#N/A,#N/A,FALSE,"TMCOMP96";#N/A,#N/A,FALSE,"MAT96";#N/A,#N/A,FALSE,"FANDA96";#N/A,#N/A,FALSE,"INTRAN96";#N/A,#N/A,FALSE,"NAA9697";#N/A,#N/A,FALSE,"ECWEBB";#N/A,#N/A,FALSE,"MFT96";#N/A,#N/A,FALSE,"CTrecon"}</definedName>
    <definedName name="ASDASFD_3_1_5_5" hidden="1">{#N/A,#N/A,FALSE,"TMCOMP96";#N/A,#N/A,FALSE,"MAT96";#N/A,#N/A,FALSE,"FANDA96";#N/A,#N/A,FALSE,"INTRAN96";#N/A,#N/A,FALSE,"NAA9697";#N/A,#N/A,FALSE,"ECWEBB";#N/A,#N/A,FALSE,"MFT96";#N/A,#N/A,FALSE,"CTrecon"}</definedName>
    <definedName name="ASDASFD_3_2" hidden="1">{#N/A,#N/A,FALSE,"TMCOMP96";#N/A,#N/A,FALSE,"MAT96";#N/A,#N/A,FALSE,"FANDA96";#N/A,#N/A,FALSE,"INTRAN96";#N/A,#N/A,FALSE,"NAA9697";#N/A,#N/A,FALSE,"ECWEBB";#N/A,#N/A,FALSE,"MFT96";#N/A,#N/A,FALSE,"CTrecon"}</definedName>
    <definedName name="ASDASFD_3_2_1" hidden="1">{#N/A,#N/A,FALSE,"TMCOMP96";#N/A,#N/A,FALSE,"MAT96";#N/A,#N/A,FALSE,"FANDA96";#N/A,#N/A,FALSE,"INTRAN96";#N/A,#N/A,FALSE,"NAA9697";#N/A,#N/A,FALSE,"ECWEBB";#N/A,#N/A,FALSE,"MFT96";#N/A,#N/A,FALSE,"CTrecon"}</definedName>
    <definedName name="ASDASFD_3_2_1_1" hidden="1">{#N/A,#N/A,FALSE,"TMCOMP96";#N/A,#N/A,FALSE,"MAT96";#N/A,#N/A,FALSE,"FANDA96";#N/A,#N/A,FALSE,"INTRAN96";#N/A,#N/A,FALSE,"NAA9697";#N/A,#N/A,FALSE,"ECWEBB";#N/A,#N/A,FALSE,"MFT96";#N/A,#N/A,FALSE,"CTrecon"}</definedName>
    <definedName name="ASDASFD_3_2_2" hidden="1">{#N/A,#N/A,FALSE,"TMCOMP96";#N/A,#N/A,FALSE,"MAT96";#N/A,#N/A,FALSE,"FANDA96";#N/A,#N/A,FALSE,"INTRAN96";#N/A,#N/A,FALSE,"NAA9697";#N/A,#N/A,FALSE,"ECWEBB";#N/A,#N/A,FALSE,"MFT96";#N/A,#N/A,FALSE,"CTrecon"}</definedName>
    <definedName name="ASDASFD_3_2_3" hidden="1">{#N/A,#N/A,FALSE,"TMCOMP96";#N/A,#N/A,FALSE,"MAT96";#N/A,#N/A,FALSE,"FANDA96";#N/A,#N/A,FALSE,"INTRAN96";#N/A,#N/A,FALSE,"NAA9697";#N/A,#N/A,FALSE,"ECWEBB";#N/A,#N/A,FALSE,"MFT96";#N/A,#N/A,FALSE,"CTrecon"}</definedName>
    <definedName name="ASDASFD_3_2_4" hidden="1">{#N/A,#N/A,FALSE,"TMCOMP96";#N/A,#N/A,FALSE,"MAT96";#N/A,#N/A,FALSE,"FANDA96";#N/A,#N/A,FALSE,"INTRAN96";#N/A,#N/A,FALSE,"NAA9697";#N/A,#N/A,FALSE,"ECWEBB";#N/A,#N/A,FALSE,"MFT96";#N/A,#N/A,FALSE,"CTrecon"}</definedName>
    <definedName name="ASDASFD_3_2_5" hidden="1">{#N/A,#N/A,FALSE,"TMCOMP96";#N/A,#N/A,FALSE,"MAT96";#N/A,#N/A,FALSE,"FANDA96";#N/A,#N/A,FALSE,"INTRAN96";#N/A,#N/A,FALSE,"NAA9697";#N/A,#N/A,FALSE,"ECWEBB";#N/A,#N/A,FALSE,"MFT96";#N/A,#N/A,FALSE,"CTrecon"}</definedName>
    <definedName name="ASDASFD_3_3" hidden="1">{#N/A,#N/A,FALSE,"TMCOMP96";#N/A,#N/A,FALSE,"MAT96";#N/A,#N/A,FALSE,"FANDA96";#N/A,#N/A,FALSE,"INTRAN96";#N/A,#N/A,FALSE,"NAA9697";#N/A,#N/A,FALSE,"ECWEBB";#N/A,#N/A,FALSE,"MFT96";#N/A,#N/A,FALSE,"CTrecon"}</definedName>
    <definedName name="ASDASFD_3_3_1" hidden="1">{#N/A,#N/A,FALSE,"TMCOMP96";#N/A,#N/A,FALSE,"MAT96";#N/A,#N/A,FALSE,"FANDA96";#N/A,#N/A,FALSE,"INTRAN96";#N/A,#N/A,FALSE,"NAA9697";#N/A,#N/A,FALSE,"ECWEBB";#N/A,#N/A,FALSE,"MFT96";#N/A,#N/A,FALSE,"CTrecon"}</definedName>
    <definedName name="ASDASFD_3_3_1_1" hidden="1">{#N/A,#N/A,FALSE,"TMCOMP96";#N/A,#N/A,FALSE,"MAT96";#N/A,#N/A,FALSE,"FANDA96";#N/A,#N/A,FALSE,"INTRAN96";#N/A,#N/A,FALSE,"NAA9697";#N/A,#N/A,FALSE,"ECWEBB";#N/A,#N/A,FALSE,"MFT96";#N/A,#N/A,FALSE,"CTrecon"}</definedName>
    <definedName name="ASDASFD_3_3_2" hidden="1">{#N/A,#N/A,FALSE,"TMCOMP96";#N/A,#N/A,FALSE,"MAT96";#N/A,#N/A,FALSE,"FANDA96";#N/A,#N/A,FALSE,"INTRAN96";#N/A,#N/A,FALSE,"NAA9697";#N/A,#N/A,FALSE,"ECWEBB";#N/A,#N/A,FALSE,"MFT96";#N/A,#N/A,FALSE,"CTrecon"}</definedName>
    <definedName name="ASDASFD_3_3_3" hidden="1">{#N/A,#N/A,FALSE,"TMCOMP96";#N/A,#N/A,FALSE,"MAT96";#N/A,#N/A,FALSE,"FANDA96";#N/A,#N/A,FALSE,"INTRAN96";#N/A,#N/A,FALSE,"NAA9697";#N/A,#N/A,FALSE,"ECWEBB";#N/A,#N/A,FALSE,"MFT96";#N/A,#N/A,FALSE,"CTrecon"}</definedName>
    <definedName name="ASDASFD_3_3_4" hidden="1">{#N/A,#N/A,FALSE,"TMCOMP96";#N/A,#N/A,FALSE,"MAT96";#N/A,#N/A,FALSE,"FANDA96";#N/A,#N/A,FALSE,"INTRAN96";#N/A,#N/A,FALSE,"NAA9697";#N/A,#N/A,FALSE,"ECWEBB";#N/A,#N/A,FALSE,"MFT96";#N/A,#N/A,FALSE,"CTrecon"}</definedName>
    <definedName name="ASDASFD_3_3_5" hidden="1">{#N/A,#N/A,FALSE,"TMCOMP96";#N/A,#N/A,FALSE,"MAT96";#N/A,#N/A,FALSE,"FANDA96";#N/A,#N/A,FALSE,"INTRAN96";#N/A,#N/A,FALSE,"NAA9697";#N/A,#N/A,FALSE,"ECWEBB";#N/A,#N/A,FALSE,"MFT96";#N/A,#N/A,FALSE,"CTrecon"}</definedName>
    <definedName name="ASDASFD_3_4" hidden="1">{#N/A,#N/A,FALSE,"TMCOMP96";#N/A,#N/A,FALSE,"MAT96";#N/A,#N/A,FALSE,"FANDA96";#N/A,#N/A,FALSE,"INTRAN96";#N/A,#N/A,FALSE,"NAA9697";#N/A,#N/A,FALSE,"ECWEBB";#N/A,#N/A,FALSE,"MFT96";#N/A,#N/A,FALSE,"CTrecon"}</definedName>
    <definedName name="ASDASFD_3_4_1" hidden="1">{#N/A,#N/A,FALSE,"TMCOMP96";#N/A,#N/A,FALSE,"MAT96";#N/A,#N/A,FALSE,"FANDA96";#N/A,#N/A,FALSE,"INTRAN96";#N/A,#N/A,FALSE,"NAA9697";#N/A,#N/A,FALSE,"ECWEBB";#N/A,#N/A,FALSE,"MFT96";#N/A,#N/A,FALSE,"CTrecon"}</definedName>
    <definedName name="ASDASFD_3_4_1_1" hidden="1">{#N/A,#N/A,FALSE,"TMCOMP96";#N/A,#N/A,FALSE,"MAT96";#N/A,#N/A,FALSE,"FANDA96";#N/A,#N/A,FALSE,"INTRAN96";#N/A,#N/A,FALSE,"NAA9697";#N/A,#N/A,FALSE,"ECWEBB";#N/A,#N/A,FALSE,"MFT96";#N/A,#N/A,FALSE,"CTrecon"}</definedName>
    <definedName name="ASDASFD_3_4_2" hidden="1">{#N/A,#N/A,FALSE,"TMCOMP96";#N/A,#N/A,FALSE,"MAT96";#N/A,#N/A,FALSE,"FANDA96";#N/A,#N/A,FALSE,"INTRAN96";#N/A,#N/A,FALSE,"NAA9697";#N/A,#N/A,FALSE,"ECWEBB";#N/A,#N/A,FALSE,"MFT96";#N/A,#N/A,FALSE,"CTrecon"}</definedName>
    <definedName name="ASDASFD_3_4_3" hidden="1">{#N/A,#N/A,FALSE,"TMCOMP96";#N/A,#N/A,FALSE,"MAT96";#N/A,#N/A,FALSE,"FANDA96";#N/A,#N/A,FALSE,"INTRAN96";#N/A,#N/A,FALSE,"NAA9697";#N/A,#N/A,FALSE,"ECWEBB";#N/A,#N/A,FALSE,"MFT96";#N/A,#N/A,FALSE,"CTrecon"}</definedName>
    <definedName name="ASDASFD_3_4_4" hidden="1">{#N/A,#N/A,FALSE,"TMCOMP96";#N/A,#N/A,FALSE,"MAT96";#N/A,#N/A,FALSE,"FANDA96";#N/A,#N/A,FALSE,"INTRAN96";#N/A,#N/A,FALSE,"NAA9697";#N/A,#N/A,FALSE,"ECWEBB";#N/A,#N/A,FALSE,"MFT96";#N/A,#N/A,FALSE,"CTrecon"}</definedName>
    <definedName name="ASDASFD_3_4_5" hidden="1">{#N/A,#N/A,FALSE,"TMCOMP96";#N/A,#N/A,FALSE,"MAT96";#N/A,#N/A,FALSE,"FANDA96";#N/A,#N/A,FALSE,"INTRAN96";#N/A,#N/A,FALSE,"NAA9697";#N/A,#N/A,FALSE,"ECWEBB";#N/A,#N/A,FALSE,"MFT96";#N/A,#N/A,FALSE,"CTrecon"}</definedName>
    <definedName name="ASDASFD_3_5" hidden="1">{#N/A,#N/A,FALSE,"TMCOMP96";#N/A,#N/A,FALSE,"MAT96";#N/A,#N/A,FALSE,"FANDA96";#N/A,#N/A,FALSE,"INTRAN96";#N/A,#N/A,FALSE,"NAA9697";#N/A,#N/A,FALSE,"ECWEBB";#N/A,#N/A,FALSE,"MFT96";#N/A,#N/A,FALSE,"CTrecon"}</definedName>
    <definedName name="ASDASFD_3_5_1" hidden="1">{#N/A,#N/A,FALSE,"TMCOMP96";#N/A,#N/A,FALSE,"MAT96";#N/A,#N/A,FALSE,"FANDA96";#N/A,#N/A,FALSE,"INTRAN96";#N/A,#N/A,FALSE,"NAA9697";#N/A,#N/A,FALSE,"ECWEBB";#N/A,#N/A,FALSE,"MFT96";#N/A,#N/A,FALSE,"CTrecon"}</definedName>
    <definedName name="ASDASFD_3_5_2" hidden="1">{#N/A,#N/A,FALSE,"TMCOMP96";#N/A,#N/A,FALSE,"MAT96";#N/A,#N/A,FALSE,"FANDA96";#N/A,#N/A,FALSE,"INTRAN96";#N/A,#N/A,FALSE,"NAA9697";#N/A,#N/A,FALSE,"ECWEBB";#N/A,#N/A,FALSE,"MFT96";#N/A,#N/A,FALSE,"CTrecon"}</definedName>
    <definedName name="ASDASFD_3_5_3" hidden="1">{#N/A,#N/A,FALSE,"TMCOMP96";#N/A,#N/A,FALSE,"MAT96";#N/A,#N/A,FALSE,"FANDA96";#N/A,#N/A,FALSE,"INTRAN96";#N/A,#N/A,FALSE,"NAA9697";#N/A,#N/A,FALSE,"ECWEBB";#N/A,#N/A,FALSE,"MFT96";#N/A,#N/A,FALSE,"CTrecon"}</definedName>
    <definedName name="ASDASFD_3_5_4" hidden="1">{#N/A,#N/A,FALSE,"TMCOMP96";#N/A,#N/A,FALSE,"MAT96";#N/A,#N/A,FALSE,"FANDA96";#N/A,#N/A,FALSE,"INTRAN96";#N/A,#N/A,FALSE,"NAA9697";#N/A,#N/A,FALSE,"ECWEBB";#N/A,#N/A,FALSE,"MFT96";#N/A,#N/A,FALSE,"CTrecon"}</definedName>
    <definedName name="ASDASFD_3_5_5" hidden="1">{#N/A,#N/A,FALSE,"TMCOMP96";#N/A,#N/A,FALSE,"MAT96";#N/A,#N/A,FALSE,"FANDA96";#N/A,#N/A,FALSE,"INTRAN96";#N/A,#N/A,FALSE,"NAA9697";#N/A,#N/A,FALSE,"ECWEBB";#N/A,#N/A,FALSE,"MFT96";#N/A,#N/A,FALSE,"CTrecon"}</definedName>
    <definedName name="ASDASFD_4" hidden="1">{#N/A,#N/A,FALSE,"TMCOMP96";#N/A,#N/A,FALSE,"MAT96";#N/A,#N/A,FALSE,"FANDA96";#N/A,#N/A,FALSE,"INTRAN96";#N/A,#N/A,FALSE,"NAA9697";#N/A,#N/A,FALSE,"ECWEBB";#N/A,#N/A,FALSE,"MFT96";#N/A,#N/A,FALSE,"CTrecon"}</definedName>
    <definedName name="ASDASFD_4_1" hidden="1">{#N/A,#N/A,FALSE,"TMCOMP96";#N/A,#N/A,FALSE,"MAT96";#N/A,#N/A,FALSE,"FANDA96";#N/A,#N/A,FALSE,"INTRAN96";#N/A,#N/A,FALSE,"NAA9697";#N/A,#N/A,FALSE,"ECWEBB";#N/A,#N/A,FALSE,"MFT96";#N/A,#N/A,FALSE,"CTrecon"}</definedName>
    <definedName name="ASDASFD_4_1_1" hidden="1">{#N/A,#N/A,FALSE,"TMCOMP96";#N/A,#N/A,FALSE,"MAT96";#N/A,#N/A,FALSE,"FANDA96";#N/A,#N/A,FALSE,"INTRAN96";#N/A,#N/A,FALSE,"NAA9697";#N/A,#N/A,FALSE,"ECWEBB";#N/A,#N/A,FALSE,"MFT96";#N/A,#N/A,FALSE,"CTrecon"}</definedName>
    <definedName name="ASDASFD_4_1_1_1" hidden="1">{#N/A,#N/A,FALSE,"TMCOMP96";#N/A,#N/A,FALSE,"MAT96";#N/A,#N/A,FALSE,"FANDA96";#N/A,#N/A,FALSE,"INTRAN96";#N/A,#N/A,FALSE,"NAA9697";#N/A,#N/A,FALSE,"ECWEBB";#N/A,#N/A,FALSE,"MFT96";#N/A,#N/A,FALSE,"CTrecon"}</definedName>
    <definedName name="ASDASFD_4_1_1_1_1" hidden="1">{#N/A,#N/A,FALSE,"TMCOMP96";#N/A,#N/A,FALSE,"MAT96";#N/A,#N/A,FALSE,"FANDA96";#N/A,#N/A,FALSE,"INTRAN96";#N/A,#N/A,FALSE,"NAA9697";#N/A,#N/A,FALSE,"ECWEBB";#N/A,#N/A,FALSE,"MFT96";#N/A,#N/A,FALSE,"CTrecon"}</definedName>
    <definedName name="ASDASFD_4_1_1_1_1_1" hidden="1">{#N/A,#N/A,FALSE,"TMCOMP96";#N/A,#N/A,FALSE,"MAT96";#N/A,#N/A,FALSE,"FANDA96";#N/A,#N/A,FALSE,"INTRAN96";#N/A,#N/A,FALSE,"NAA9697";#N/A,#N/A,FALSE,"ECWEBB";#N/A,#N/A,FALSE,"MFT96";#N/A,#N/A,FALSE,"CTrecon"}</definedName>
    <definedName name="ASDASFD_4_1_1_1_2" hidden="1">{#N/A,#N/A,FALSE,"TMCOMP96";#N/A,#N/A,FALSE,"MAT96";#N/A,#N/A,FALSE,"FANDA96";#N/A,#N/A,FALSE,"INTRAN96";#N/A,#N/A,FALSE,"NAA9697";#N/A,#N/A,FALSE,"ECWEBB";#N/A,#N/A,FALSE,"MFT96";#N/A,#N/A,FALSE,"CTrecon"}</definedName>
    <definedName name="ASDASFD_4_1_1_1_3" hidden="1">{#N/A,#N/A,FALSE,"TMCOMP96";#N/A,#N/A,FALSE,"MAT96";#N/A,#N/A,FALSE,"FANDA96";#N/A,#N/A,FALSE,"INTRAN96";#N/A,#N/A,FALSE,"NAA9697";#N/A,#N/A,FALSE,"ECWEBB";#N/A,#N/A,FALSE,"MFT96";#N/A,#N/A,FALSE,"CTrecon"}</definedName>
    <definedName name="ASDASFD_4_1_1_1_4" hidden="1">{#N/A,#N/A,FALSE,"TMCOMP96";#N/A,#N/A,FALSE,"MAT96";#N/A,#N/A,FALSE,"FANDA96";#N/A,#N/A,FALSE,"INTRAN96";#N/A,#N/A,FALSE,"NAA9697";#N/A,#N/A,FALSE,"ECWEBB";#N/A,#N/A,FALSE,"MFT96";#N/A,#N/A,FALSE,"CTrecon"}</definedName>
    <definedName name="ASDASFD_4_1_1_1_5" hidden="1">{#N/A,#N/A,FALSE,"TMCOMP96";#N/A,#N/A,FALSE,"MAT96";#N/A,#N/A,FALSE,"FANDA96";#N/A,#N/A,FALSE,"INTRAN96";#N/A,#N/A,FALSE,"NAA9697";#N/A,#N/A,FALSE,"ECWEBB";#N/A,#N/A,FALSE,"MFT96";#N/A,#N/A,FALSE,"CTrecon"}</definedName>
    <definedName name="ASDASFD_4_1_1_2" hidden="1">{#N/A,#N/A,FALSE,"TMCOMP96";#N/A,#N/A,FALSE,"MAT96";#N/A,#N/A,FALSE,"FANDA96";#N/A,#N/A,FALSE,"INTRAN96";#N/A,#N/A,FALSE,"NAA9697";#N/A,#N/A,FALSE,"ECWEBB";#N/A,#N/A,FALSE,"MFT96";#N/A,#N/A,FALSE,"CTrecon"}</definedName>
    <definedName name="ASDASFD_4_1_1_2_1" hidden="1">{#N/A,#N/A,FALSE,"TMCOMP96";#N/A,#N/A,FALSE,"MAT96";#N/A,#N/A,FALSE,"FANDA96";#N/A,#N/A,FALSE,"INTRAN96";#N/A,#N/A,FALSE,"NAA9697";#N/A,#N/A,FALSE,"ECWEBB";#N/A,#N/A,FALSE,"MFT96";#N/A,#N/A,FALSE,"CTrecon"}</definedName>
    <definedName name="ASDASFD_4_1_1_2_2" hidden="1">{#N/A,#N/A,FALSE,"TMCOMP96";#N/A,#N/A,FALSE,"MAT96";#N/A,#N/A,FALSE,"FANDA96";#N/A,#N/A,FALSE,"INTRAN96";#N/A,#N/A,FALSE,"NAA9697";#N/A,#N/A,FALSE,"ECWEBB";#N/A,#N/A,FALSE,"MFT96";#N/A,#N/A,FALSE,"CTrecon"}</definedName>
    <definedName name="ASDASFD_4_1_1_2_3" hidden="1">{#N/A,#N/A,FALSE,"TMCOMP96";#N/A,#N/A,FALSE,"MAT96";#N/A,#N/A,FALSE,"FANDA96";#N/A,#N/A,FALSE,"INTRAN96";#N/A,#N/A,FALSE,"NAA9697";#N/A,#N/A,FALSE,"ECWEBB";#N/A,#N/A,FALSE,"MFT96";#N/A,#N/A,FALSE,"CTrecon"}</definedName>
    <definedName name="ASDASFD_4_1_1_2_4" hidden="1">{#N/A,#N/A,FALSE,"TMCOMP96";#N/A,#N/A,FALSE,"MAT96";#N/A,#N/A,FALSE,"FANDA96";#N/A,#N/A,FALSE,"INTRAN96";#N/A,#N/A,FALSE,"NAA9697";#N/A,#N/A,FALSE,"ECWEBB";#N/A,#N/A,FALSE,"MFT96";#N/A,#N/A,FALSE,"CTrecon"}</definedName>
    <definedName name="ASDASFD_4_1_1_2_5" hidden="1">{#N/A,#N/A,FALSE,"TMCOMP96";#N/A,#N/A,FALSE,"MAT96";#N/A,#N/A,FALSE,"FANDA96";#N/A,#N/A,FALSE,"INTRAN96";#N/A,#N/A,FALSE,"NAA9697";#N/A,#N/A,FALSE,"ECWEBB";#N/A,#N/A,FALSE,"MFT96";#N/A,#N/A,FALSE,"CTrecon"}</definedName>
    <definedName name="ASDASFD_4_1_1_3" hidden="1">{#N/A,#N/A,FALSE,"TMCOMP96";#N/A,#N/A,FALSE,"MAT96";#N/A,#N/A,FALSE,"FANDA96";#N/A,#N/A,FALSE,"INTRAN96";#N/A,#N/A,FALSE,"NAA9697";#N/A,#N/A,FALSE,"ECWEBB";#N/A,#N/A,FALSE,"MFT96";#N/A,#N/A,FALSE,"CTrecon"}</definedName>
    <definedName name="ASDASFD_4_1_1_4" hidden="1">{#N/A,#N/A,FALSE,"TMCOMP96";#N/A,#N/A,FALSE,"MAT96";#N/A,#N/A,FALSE,"FANDA96";#N/A,#N/A,FALSE,"INTRAN96";#N/A,#N/A,FALSE,"NAA9697";#N/A,#N/A,FALSE,"ECWEBB";#N/A,#N/A,FALSE,"MFT96";#N/A,#N/A,FALSE,"CTrecon"}</definedName>
    <definedName name="ASDASFD_4_1_1_5" hidden="1">{#N/A,#N/A,FALSE,"TMCOMP96";#N/A,#N/A,FALSE,"MAT96";#N/A,#N/A,FALSE,"FANDA96";#N/A,#N/A,FALSE,"INTRAN96";#N/A,#N/A,FALSE,"NAA9697";#N/A,#N/A,FALSE,"ECWEBB";#N/A,#N/A,FALSE,"MFT96";#N/A,#N/A,FALSE,"CTrecon"}</definedName>
    <definedName name="ASDASFD_4_1_2" hidden="1">{#N/A,#N/A,FALSE,"TMCOMP96";#N/A,#N/A,FALSE,"MAT96";#N/A,#N/A,FALSE,"FANDA96";#N/A,#N/A,FALSE,"INTRAN96";#N/A,#N/A,FALSE,"NAA9697";#N/A,#N/A,FALSE,"ECWEBB";#N/A,#N/A,FALSE,"MFT96";#N/A,#N/A,FALSE,"CTrecon"}</definedName>
    <definedName name="ASDASFD_4_1_2_1" hidden="1">{#N/A,#N/A,FALSE,"TMCOMP96";#N/A,#N/A,FALSE,"MAT96";#N/A,#N/A,FALSE,"FANDA96";#N/A,#N/A,FALSE,"INTRAN96";#N/A,#N/A,FALSE,"NAA9697";#N/A,#N/A,FALSE,"ECWEBB";#N/A,#N/A,FALSE,"MFT96";#N/A,#N/A,FALSE,"CTrecon"}</definedName>
    <definedName name="ASDASFD_4_1_2_2" hidden="1">{#N/A,#N/A,FALSE,"TMCOMP96";#N/A,#N/A,FALSE,"MAT96";#N/A,#N/A,FALSE,"FANDA96";#N/A,#N/A,FALSE,"INTRAN96";#N/A,#N/A,FALSE,"NAA9697";#N/A,#N/A,FALSE,"ECWEBB";#N/A,#N/A,FALSE,"MFT96";#N/A,#N/A,FALSE,"CTrecon"}</definedName>
    <definedName name="ASDASFD_4_1_2_3" hidden="1">{#N/A,#N/A,FALSE,"TMCOMP96";#N/A,#N/A,FALSE,"MAT96";#N/A,#N/A,FALSE,"FANDA96";#N/A,#N/A,FALSE,"INTRAN96";#N/A,#N/A,FALSE,"NAA9697";#N/A,#N/A,FALSE,"ECWEBB";#N/A,#N/A,FALSE,"MFT96";#N/A,#N/A,FALSE,"CTrecon"}</definedName>
    <definedName name="ASDASFD_4_1_2_4" hidden="1">{#N/A,#N/A,FALSE,"TMCOMP96";#N/A,#N/A,FALSE,"MAT96";#N/A,#N/A,FALSE,"FANDA96";#N/A,#N/A,FALSE,"INTRAN96";#N/A,#N/A,FALSE,"NAA9697";#N/A,#N/A,FALSE,"ECWEBB";#N/A,#N/A,FALSE,"MFT96";#N/A,#N/A,FALSE,"CTrecon"}</definedName>
    <definedName name="ASDASFD_4_1_2_5" hidden="1">{#N/A,#N/A,FALSE,"TMCOMP96";#N/A,#N/A,FALSE,"MAT96";#N/A,#N/A,FALSE,"FANDA96";#N/A,#N/A,FALSE,"INTRAN96";#N/A,#N/A,FALSE,"NAA9697";#N/A,#N/A,FALSE,"ECWEBB";#N/A,#N/A,FALSE,"MFT96";#N/A,#N/A,FALSE,"CTrecon"}</definedName>
    <definedName name="ASDASFD_4_1_3" hidden="1">{#N/A,#N/A,FALSE,"TMCOMP96";#N/A,#N/A,FALSE,"MAT96";#N/A,#N/A,FALSE,"FANDA96";#N/A,#N/A,FALSE,"INTRAN96";#N/A,#N/A,FALSE,"NAA9697";#N/A,#N/A,FALSE,"ECWEBB";#N/A,#N/A,FALSE,"MFT96";#N/A,#N/A,FALSE,"CTrecon"}</definedName>
    <definedName name="ASDASFD_4_1_3_1" hidden="1">{#N/A,#N/A,FALSE,"TMCOMP96";#N/A,#N/A,FALSE,"MAT96";#N/A,#N/A,FALSE,"FANDA96";#N/A,#N/A,FALSE,"INTRAN96";#N/A,#N/A,FALSE,"NAA9697";#N/A,#N/A,FALSE,"ECWEBB";#N/A,#N/A,FALSE,"MFT96";#N/A,#N/A,FALSE,"CTrecon"}</definedName>
    <definedName name="ASDASFD_4_1_3_2" hidden="1">{#N/A,#N/A,FALSE,"TMCOMP96";#N/A,#N/A,FALSE,"MAT96";#N/A,#N/A,FALSE,"FANDA96";#N/A,#N/A,FALSE,"INTRAN96";#N/A,#N/A,FALSE,"NAA9697";#N/A,#N/A,FALSE,"ECWEBB";#N/A,#N/A,FALSE,"MFT96";#N/A,#N/A,FALSE,"CTrecon"}</definedName>
    <definedName name="ASDASFD_4_1_3_3" hidden="1">{#N/A,#N/A,FALSE,"TMCOMP96";#N/A,#N/A,FALSE,"MAT96";#N/A,#N/A,FALSE,"FANDA96";#N/A,#N/A,FALSE,"INTRAN96";#N/A,#N/A,FALSE,"NAA9697";#N/A,#N/A,FALSE,"ECWEBB";#N/A,#N/A,FALSE,"MFT96";#N/A,#N/A,FALSE,"CTrecon"}</definedName>
    <definedName name="ASDASFD_4_1_3_4" hidden="1">{#N/A,#N/A,FALSE,"TMCOMP96";#N/A,#N/A,FALSE,"MAT96";#N/A,#N/A,FALSE,"FANDA96";#N/A,#N/A,FALSE,"INTRAN96";#N/A,#N/A,FALSE,"NAA9697";#N/A,#N/A,FALSE,"ECWEBB";#N/A,#N/A,FALSE,"MFT96";#N/A,#N/A,FALSE,"CTrecon"}</definedName>
    <definedName name="ASDASFD_4_1_3_5" hidden="1">{#N/A,#N/A,FALSE,"TMCOMP96";#N/A,#N/A,FALSE,"MAT96";#N/A,#N/A,FALSE,"FANDA96";#N/A,#N/A,FALSE,"INTRAN96";#N/A,#N/A,FALSE,"NAA9697";#N/A,#N/A,FALSE,"ECWEBB";#N/A,#N/A,FALSE,"MFT96";#N/A,#N/A,FALSE,"CTrecon"}</definedName>
    <definedName name="ASDASFD_4_1_4" hidden="1">{#N/A,#N/A,FALSE,"TMCOMP96";#N/A,#N/A,FALSE,"MAT96";#N/A,#N/A,FALSE,"FANDA96";#N/A,#N/A,FALSE,"INTRAN96";#N/A,#N/A,FALSE,"NAA9697";#N/A,#N/A,FALSE,"ECWEBB";#N/A,#N/A,FALSE,"MFT96";#N/A,#N/A,FALSE,"CTrecon"}</definedName>
    <definedName name="ASDASFD_4_1_4_1" hidden="1">{#N/A,#N/A,FALSE,"TMCOMP96";#N/A,#N/A,FALSE,"MAT96";#N/A,#N/A,FALSE,"FANDA96";#N/A,#N/A,FALSE,"INTRAN96";#N/A,#N/A,FALSE,"NAA9697";#N/A,#N/A,FALSE,"ECWEBB";#N/A,#N/A,FALSE,"MFT96";#N/A,#N/A,FALSE,"CTrecon"}</definedName>
    <definedName name="ASDASFD_4_1_4_2" hidden="1">{#N/A,#N/A,FALSE,"TMCOMP96";#N/A,#N/A,FALSE,"MAT96";#N/A,#N/A,FALSE,"FANDA96";#N/A,#N/A,FALSE,"INTRAN96";#N/A,#N/A,FALSE,"NAA9697";#N/A,#N/A,FALSE,"ECWEBB";#N/A,#N/A,FALSE,"MFT96";#N/A,#N/A,FALSE,"CTrecon"}</definedName>
    <definedName name="ASDASFD_4_1_4_3" hidden="1">{#N/A,#N/A,FALSE,"TMCOMP96";#N/A,#N/A,FALSE,"MAT96";#N/A,#N/A,FALSE,"FANDA96";#N/A,#N/A,FALSE,"INTRAN96";#N/A,#N/A,FALSE,"NAA9697";#N/A,#N/A,FALSE,"ECWEBB";#N/A,#N/A,FALSE,"MFT96";#N/A,#N/A,FALSE,"CTrecon"}</definedName>
    <definedName name="ASDASFD_4_1_4_4" hidden="1">{#N/A,#N/A,FALSE,"TMCOMP96";#N/A,#N/A,FALSE,"MAT96";#N/A,#N/A,FALSE,"FANDA96";#N/A,#N/A,FALSE,"INTRAN96";#N/A,#N/A,FALSE,"NAA9697";#N/A,#N/A,FALSE,"ECWEBB";#N/A,#N/A,FALSE,"MFT96";#N/A,#N/A,FALSE,"CTrecon"}</definedName>
    <definedName name="ASDASFD_4_1_4_5" hidden="1">{#N/A,#N/A,FALSE,"TMCOMP96";#N/A,#N/A,FALSE,"MAT96";#N/A,#N/A,FALSE,"FANDA96";#N/A,#N/A,FALSE,"INTRAN96";#N/A,#N/A,FALSE,"NAA9697";#N/A,#N/A,FALSE,"ECWEBB";#N/A,#N/A,FALSE,"MFT96";#N/A,#N/A,FALSE,"CTrecon"}</definedName>
    <definedName name="ASDASFD_4_1_5" hidden="1">{#N/A,#N/A,FALSE,"TMCOMP96";#N/A,#N/A,FALSE,"MAT96";#N/A,#N/A,FALSE,"FANDA96";#N/A,#N/A,FALSE,"INTRAN96";#N/A,#N/A,FALSE,"NAA9697";#N/A,#N/A,FALSE,"ECWEBB";#N/A,#N/A,FALSE,"MFT96";#N/A,#N/A,FALSE,"CTrecon"}</definedName>
    <definedName name="ASDASFD_4_1_5_1" hidden="1">{#N/A,#N/A,FALSE,"TMCOMP96";#N/A,#N/A,FALSE,"MAT96";#N/A,#N/A,FALSE,"FANDA96";#N/A,#N/A,FALSE,"INTRAN96";#N/A,#N/A,FALSE,"NAA9697";#N/A,#N/A,FALSE,"ECWEBB";#N/A,#N/A,FALSE,"MFT96";#N/A,#N/A,FALSE,"CTrecon"}</definedName>
    <definedName name="ASDASFD_4_1_5_2" hidden="1">{#N/A,#N/A,FALSE,"TMCOMP96";#N/A,#N/A,FALSE,"MAT96";#N/A,#N/A,FALSE,"FANDA96";#N/A,#N/A,FALSE,"INTRAN96";#N/A,#N/A,FALSE,"NAA9697";#N/A,#N/A,FALSE,"ECWEBB";#N/A,#N/A,FALSE,"MFT96";#N/A,#N/A,FALSE,"CTrecon"}</definedName>
    <definedName name="ASDASFD_4_1_5_3" hidden="1">{#N/A,#N/A,FALSE,"TMCOMP96";#N/A,#N/A,FALSE,"MAT96";#N/A,#N/A,FALSE,"FANDA96";#N/A,#N/A,FALSE,"INTRAN96";#N/A,#N/A,FALSE,"NAA9697";#N/A,#N/A,FALSE,"ECWEBB";#N/A,#N/A,FALSE,"MFT96";#N/A,#N/A,FALSE,"CTrecon"}</definedName>
    <definedName name="ASDASFD_4_1_5_4" hidden="1">{#N/A,#N/A,FALSE,"TMCOMP96";#N/A,#N/A,FALSE,"MAT96";#N/A,#N/A,FALSE,"FANDA96";#N/A,#N/A,FALSE,"INTRAN96";#N/A,#N/A,FALSE,"NAA9697";#N/A,#N/A,FALSE,"ECWEBB";#N/A,#N/A,FALSE,"MFT96";#N/A,#N/A,FALSE,"CTrecon"}</definedName>
    <definedName name="ASDASFD_4_1_5_5" hidden="1">{#N/A,#N/A,FALSE,"TMCOMP96";#N/A,#N/A,FALSE,"MAT96";#N/A,#N/A,FALSE,"FANDA96";#N/A,#N/A,FALSE,"INTRAN96";#N/A,#N/A,FALSE,"NAA9697";#N/A,#N/A,FALSE,"ECWEBB";#N/A,#N/A,FALSE,"MFT96";#N/A,#N/A,FALSE,"CTrecon"}</definedName>
    <definedName name="ASDASFD_4_2" hidden="1">{#N/A,#N/A,FALSE,"TMCOMP96";#N/A,#N/A,FALSE,"MAT96";#N/A,#N/A,FALSE,"FANDA96";#N/A,#N/A,FALSE,"INTRAN96";#N/A,#N/A,FALSE,"NAA9697";#N/A,#N/A,FALSE,"ECWEBB";#N/A,#N/A,FALSE,"MFT96";#N/A,#N/A,FALSE,"CTrecon"}</definedName>
    <definedName name="ASDASFD_4_2_1" hidden="1">{#N/A,#N/A,FALSE,"TMCOMP96";#N/A,#N/A,FALSE,"MAT96";#N/A,#N/A,FALSE,"FANDA96";#N/A,#N/A,FALSE,"INTRAN96";#N/A,#N/A,FALSE,"NAA9697";#N/A,#N/A,FALSE,"ECWEBB";#N/A,#N/A,FALSE,"MFT96";#N/A,#N/A,FALSE,"CTrecon"}</definedName>
    <definedName name="ASDASFD_4_2_1_1" hidden="1">{#N/A,#N/A,FALSE,"TMCOMP96";#N/A,#N/A,FALSE,"MAT96";#N/A,#N/A,FALSE,"FANDA96";#N/A,#N/A,FALSE,"INTRAN96";#N/A,#N/A,FALSE,"NAA9697";#N/A,#N/A,FALSE,"ECWEBB";#N/A,#N/A,FALSE,"MFT96";#N/A,#N/A,FALSE,"CTrecon"}</definedName>
    <definedName name="ASDASFD_4_2_2" hidden="1">{#N/A,#N/A,FALSE,"TMCOMP96";#N/A,#N/A,FALSE,"MAT96";#N/A,#N/A,FALSE,"FANDA96";#N/A,#N/A,FALSE,"INTRAN96";#N/A,#N/A,FALSE,"NAA9697";#N/A,#N/A,FALSE,"ECWEBB";#N/A,#N/A,FALSE,"MFT96";#N/A,#N/A,FALSE,"CTrecon"}</definedName>
    <definedName name="ASDASFD_4_2_3" hidden="1">{#N/A,#N/A,FALSE,"TMCOMP96";#N/A,#N/A,FALSE,"MAT96";#N/A,#N/A,FALSE,"FANDA96";#N/A,#N/A,FALSE,"INTRAN96";#N/A,#N/A,FALSE,"NAA9697";#N/A,#N/A,FALSE,"ECWEBB";#N/A,#N/A,FALSE,"MFT96";#N/A,#N/A,FALSE,"CTrecon"}</definedName>
    <definedName name="ASDASFD_4_2_4" hidden="1">{#N/A,#N/A,FALSE,"TMCOMP96";#N/A,#N/A,FALSE,"MAT96";#N/A,#N/A,FALSE,"FANDA96";#N/A,#N/A,FALSE,"INTRAN96";#N/A,#N/A,FALSE,"NAA9697";#N/A,#N/A,FALSE,"ECWEBB";#N/A,#N/A,FALSE,"MFT96";#N/A,#N/A,FALSE,"CTrecon"}</definedName>
    <definedName name="ASDASFD_4_2_5" hidden="1">{#N/A,#N/A,FALSE,"TMCOMP96";#N/A,#N/A,FALSE,"MAT96";#N/A,#N/A,FALSE,"FANDA96";#N/A,#N/A,FALSE,"INTRAN96";#N/A,#N/A,FALSE,"NAA9697";#N/A,#N/A,FALSE,"ECWEBB";#N/A,#N/A,FALSE,"MFT96";#N/A,#N/A,FALSE,"CTrecon"}</definedName>
    <definedName name="ASDASFD_4_3" hidden="1">{#N/A,#N/A,FALSE,"TMCOMP96";#N/A,#N/A,FALSE,"MAT96";#N/A,#N/A,FALSE,"FANDA96";#N/A,#N/A,FALSE,"INTRAN96";#N/A,#N/A,FALSE,"NAA9697";#N/A,#N/A,FALSE,"ECWEBB";#N/A,#N/A,FALSE,"MFT96";#N/A,#N/A,FALSE,"CTrecon"}</definedName>
    <definedName name="ASDASFD_4_3_1" hidden="1">{#N/A,#N/A,FALSE,"TMCOMP96";#N/A,#N/A,FALSE,"MAT96";#N/A,#N/A,FALSE,"FANDA96";#N/A,#N/A,FALSE,"INTRAN96";#N/A,#N/A,FALSE,"NAA9697";#N/A,#N/A,FALSE,"ECWEBB";#N/A,#N/A,FALSE,"MFT96";#N/A,#N/A,FALSE,"CTrecon"}</definedName>
    <definedName name="ASDASFD_4_3_1_1" hidden="1">{#N/A,#N/A,FALSE,"TMCOMP96";#N/A,#N/A,FALSE,"MAT96";#N/A,#N/A,FALSE,"FANDA96";#N/A,#N/A,FALSE,"INTRAN96";#N/A,#N/A,FALSE,"NAA9697";#N/A,#N/A,FALSE,"ECWEBB";#N/A,#N/A,FALSE,"MFT96";#N/A,#N/A,FALSE,"CTrecon"}</definedName>
    <definedName name="ASDASFD_4_3_2" hidden="1">{#N/A,#N/A,FALSE,"TMCOMP96";#N/A,#N/A,FALSE,"MAT96";#N/A,#N/A,FALSE,"FANDA96";#N/A,#N/A,FALSE,"INTRAN96";#N/A,#N/A,FALSE,"NAA9697";#N/A,#N/A,FALSE,"ECWEBB";#N/A,#N/A,FALSE,"MFT96";#N/A,#N/A,FALSE,"CTrecon"}</definedName>
    <definedName name="ASDASFD_4_3_3" hidden="1">{#N/A,#N/A,FALSE,"TMCOMP96";#N/A,#N/A,FALSE,"MAT96";#N/A,#N/A,FALSE,"FANDA96";#N/A,#N/A,FALSE,"INTRAN96";#N/A,#N/A,FALSE,"NAA9697";#N/A,#N/A,FALSE,"ECWEBB";#N/A,#N/A,FALSE,"MFT96";#N/A,#N/A,FALSE,"CTrecon"}</definedName>
    <definedName name="ASDASFD_4_3_4" hidden="1">{#N/A,#N/A,FALSE,"TMCOMP96";#N/A,#N/A,FALSE,"MAT96";#N/A,#N/A,FALSE,"FANDA96";#N/A,#N/A,FALSE,"INTRAN96";#N/A,#N/A,FALSE,"NAA9697";#N/A,#N/A,FALSE,"ECWEBB";#N/A,#N/A,FALSE,"MFT96";#N/A,#N/A,FALSE,"CTrecon"}</definedName>
    <definedName name="ASDASFD_4_3_5" hidden="1">{#N/A,#N/A,FALSE,"TMCOMP96";#N/A,#N/A,FALSE,"MAT96";#N/A,#N/A,FALSE,"FANDA96";#N/A,#N/A,FALSE,"INTRAN96";#N/A,#N/A,FALSE,"NAA9697";#N/A,#N/A,FALSE,"ECWEBB";#N/A,#N/A,FALSE,"MFT96";#N/A,#N/A,FALSE,"CTrecon"}</definedName>
    <definedName name="ASDASFD_4_4" hidden="1">{#N/A,#N/A,FALSE,"TMCOMP96";#N/A,#N/A,FALSE,"MAT96";#N/A,#N/A,FALSE,"FANDA96";#N/A,#N/A,FALSE,"INTRAN96";#N/A,#N/A,FALSE,"NAA9697";#N/A,#N/A,FALSE,"ECWEBB";#N/A,#N/A,FALSE,"MFT96";#N/A,#N/A,FALSE,"CTrecon"}</definedName>
    <definedName name="ASDASFD_4_4_1" hidden="1">{#N/A,#N/A,FALSE,"TMCOMP96";#N/A,#N/A,FALSE,"MAT96";#N/A,#N/A,FALSE,"FANDA96";#N/A,#N/A,FALSE,"INTRAN96";#N/A,#N/A,FALSE,"NAA9697";#N/A,#N/A,FALSE,"ECWEBB";#N/A,#N/A,FALSE,"MFT96";#N/A,#N/A,FALSE,"CTrecon"}</definedName>
    <definedName name="ASDASFD_4_4_2" hidden="1">{#N/A,#N/A,FALSE,"TMCOMP96";#N/A,#N/A,FALSE,"MAT96";#N/A,#N/A,FALSE,"FANDA96";#N/A,#N/A,FALSE,"INTRAN96";#N/A,#N/A,FALSE,"NAA9697";#N/A,#N/A,FALSE,"ECWEBB";#N/A,#N/A,FALSE,"MFT96";#N/A,#N/A,FALSE,"CTrecon"}</definedName>
    <definedName name="ASDASFD_4_4_3" hidden="1">{#N/A,#N/A,FALSE,"TMCOMP96";#N/A,#N/A,FALSE,"MAT96";#N/A,#N/A,FALSE,"FANDA96";#N/A,#N/A,FALSE,"INTRAN96";#N/A,#N/A,FALSE,"NAA9697";#N/A,#N/A,FALSE,"ECWEBB";#N/A,#N/A,FALSE,"MFT96";#N/A,#N/A,FALSE,"CTrecon"}</definedName>
    <definedName name="ASDASFD_4_4_4" hidden="1">{#N/A,#N/A,FALSE,"TMCOMP96";#N/A,#N/A,FALSE,"MAT96";#N/A,#N/A,FALSE,"FANDA96";#N/A,#N/A,FALSE,"INTRAN96";#N/A,#N/A,FALSE,"NAA9697";#N/A,#N/A,FALSE,"ECWEBB";#N/A,#N/A,FALSE,"MFT96";#N/A,#N/A,FALSE,"CTrecon"}</definedName>
    <definedName name="ASDASFD_4_4_5" hidden="1">{#N/A,#N/A,FALSE,"TMCOMP96";#N/A,#N/A,FALSE,"MAT96";#N/A,#N/A,FALSE,"FANDA96";#N/A,#N/A,FALSE,"INTRAN96";#N/A,#N/A,FALSE,"NAA9697";#N/A,#N/A,FALSE,"ECWEBB";#N/A,#N/A,FALSE,"MFT96";#N/A,#N/A,FALSE,"CTrecon"}</definedName>
    <definedName name="ASDASFD_4_5" hidden="1">{#N/A,#N/A,FALSE,"TMCOMP96";#N/A,#N/A,FALSE,"MAT96";#N/A,#N/A,FALSE,"FANDA96";#N/A,#N/A,FALSE,"INTRAN96";#N/A,#N/A,FALSE,"NAA9697";#N/A,#N/A,FALSE,"ECWEBB";#N/A,#N/A,FALSE,"MFT96";#N/A,#N/A,FALSE,"CTrecon"}</definedName>
    <definedName name="ASDASFD_4_5_1" hidden="1">{#N/A,#N/A,FALSE,"TMCOMP96";#N/A,#N/A,FALSE,"MAT96";#N/A,#N/A,FALSE,"FANDA96";#N/A,#N/A,FALSE,"INTRAN96";#N/A,#N/A,FALSE,"NAA9697";#N/A,#N/A,FALSE,"ECWEBB";#N/A,#N/A,FALSE,"MFT96";#N/A,#N/A,FALSE,"CTrecon"}</definedName>
    <definedName name="ASDASFD_4_5_2" hidden="1">{#N/A,#N/A,FALSE,"TMCOMP96";#N/A,#N/A,FALSE,"MAT96";#N/A,#N/A,FALSE,"FANDA96";#N/A,#N/A,FALSE,"INTRAN96";#N/A,#N/A,FALSE,"NAA9697";#N/A,#N/A,FALSE,"ECWEBB";#N/A,#N/A,FALSE,"MFT96";#N/A,#N/A,FALSE,"CTrecon"}</definedName>
    <definedName name="ASDASFD_4_5_3" hidden="1">{#N/A,#N/A,FALSE,"TMCOMP96";#N/A,#N/A,FALSE,"MAT96";#N/A,#N/A,FALSE,"FANDA96";#N/A,#N/A,FALSE,"INTRAN96";#N/A,#N/A,FALSE,"NAA9697";#N/A,#N/A,FALSE,"ECWEBB";#N/A,#N/A,FALSE,"MFT96";#N/A,#N/A,FALSE,"CTrecon"}</definedName>
    <definedName name="ASDASFD_4_5_4" hidden="1">{#N/A,#N/A,FALSE,"TMCOMP96";#N/A,#N/A,FALSE,"MAT96";#N/A,#N/A,FALSE,"FANDA96";#N/A,#N/A,FALSE,"INTRAN96";#N/A,#N/A,FALSE,"NAA9697";#N/A,#N/A,FALSE,"ECWEBB";#N/A,#N/A,FALSE,"MFT96";#N/A,#N/A,FALSE,"CTrecon"}</definedName>
    <definedName name="ASDASFD_4_5_5" hidden="1">{#N/A,#N/A,FALSE,"TMCOMP96";#N/A,#N/A,FALSE,"MAT96";#N/A,#N/A,FALSE,"FANDA96";#N/A,#N/A,FALSE,"INTRAN96";#N/A,#N/A,FALSE,"NAA9697";#N/A,#N/A,FALSE,"ECWEBB";#N/A,#N/A,FALSE,"MFT96";#N/A,#N/A,FALSE,"CTrecon"}</definedName>
    <definedName name="ASDASFD_5" hidden="1">{#N/A,#N/A,FALSE,"TMCOMP96";#N/A,#N/A,FALSE,"MAT96";#N/A,#N/A,FALSE,"FANDA96";#N/A,#N/A,FALSE,"INTRAN96";#N/A,#N/A,FALSE,"NAA9697";#N/A,#N/A,FALSE,"ECWEBB";#N/A,#N/A,FALSE,"MFT96";#N/A,#N/A,FALSE,"CTrecon"}</definedName>
    <definedName name="ASDASFD_5_1" hidden="1">{#N/A,#N/A,FALSE,"TMCOMP96";#N/A,#N/A,FALSE,"MAT96";#N/A,#N/A,FALSE,"FANDA96";#N/A,#N/A,FALSE,"INTRAN96";#N/A,#N/A,FALSE,"NAA9697";#N/A,#N/A,FALSE,"ECWEBB";#N/A,#N/A,FALSE,"MFT96";#N/A,#N/A,FALSE,"CTrecon"}</definedName>
    <definedName name="ASDASFD_5_1_1" hidden="1">{#N/A,#N/A,FALSE,"TMCOMP96";#N/A,#N/A,FALSE,"MAT96";#N/A,#N/A,FALSE,"FANDA96";#N/A,#N/A,FALSE,"INTRAN96";#N/A,#N/A,FALSE,"NAA9697";#N/A,#N/A,FALSE,"ECWEBB";#N/A,#N/A,FALSE,"MFT96";#N/A,#N/A,FALSE,"CTrecon"}</definedName>
    <definedName name="ASDASFD_5_1_1_1" hidden="1">{#N/A,#N/A,FALSE,"TMCOMP96";#N/A,#N/A,FALSE,"MAT96";#N/A,#N/A,FALSE,"FANDA96";#N/A,#N/A,FALSE,"INTRAN96";#N/A,#N/A,FALSE,"NAA9697";#N/A,#N/A,FALSE,"ECWEBB";#N/A,#N/A,FALSE,"MFT96";#N/A,#N/A,FALSE,"CTrecon"}</definedName>
    <definedName name="ASDASFD_5_1_1_1_1" hidden="1">{#N/A,#N/A,FALSE,"TMCOMP96";#N/A,#N/A,FALSE,"MAT96";#N/A,#N/A,FALSE,"FANDA96";#N/A,#N/A,FALSE,"INTRAN96";#N/A,#N/A,FALSE,"NAA9697";#N/A,#N/A,FALSE,"ECWEBB";#N/A,#N/A,FALSE,"MFT96";#N/A,#N/A,FALSE,"CTrecon"}</definedName>
    <definedName name="ASDASFD_5_1_1_1_1_1" hidden="1">{#N/A,#N/A,FALSE,"TMCOMP96";#N/A,#N/A,FALSE,"MAT96";#N/A,#N/A,FALSE,"FANDA96";#N/A,#N/A,FALSE,"INTRAN96";#N/A,#N/A,FALSE,"NAA9697";#N/A,#N/A,FALSE,"ECWEBB";#N/A,#N/A,FALSE,"MFT96";#N/A,#N/A,FALSE,"CTrecon"}</definedName>
    <definedName name="ASDASFD_5_1_1_1_2" hidden="1">{#N/A,#N/A,FALSE,"TMCOMP96";#N/A,#N/A,FALSE,"MAT96";#N/A,#N/A,FALSE,"FANDA96";#N/A,#N/A,FALSE,"INTRAN96";#N/A,#N/A,FALSE,"NAA9697";#N/A,#N/A,FALSE,"ECWEBB";#N/A,#N/A,FALSE,"MFT96";#N/A,#N/A,FALSE,"CTrecon"}</definedName>
    <definedName name="ASDASFD_5_1_1_1_3" hidden="1">{#N/A,#N/A,FALSE,"TMCOMP96";#N/A,#N/A,FALSE,"MAT96";#N/A,#N/A,FALSE,"FANDA96";#N/A,#N/A,FALSE,"INTRAN96";#N/A,#N/A,FALSE,"NAA9697";#N/A,#N/A,FALSE,"ECWEBB";#N/A,#N/A,FALSE,"MFT96";#N/A,#N/A,FALSE,"CTrecon"}</definedName>
    <definedName name="ASDASFD_5_1_1_1_4" hidden="1">{#N/A,#N/A,FALSE,"TMCOMP96";#N/A,#N/A,FALSE,"MAT96";#N/A,#N/A,FALSE,"FANDA96";#N/A,#N/A,FALSE,"INTRAN96";#N/A,#N/A,FALSE,"NAA9697";#N/A,#N/A,FALSE,"ECWEBB";#N/A,#N/A,FALSE,"MFT96";#N/A,#N/A,FALSE,"CTrecon"}</definedName>
    <definedName name="ASDASFD_5_1_1_1_5" hidden="1">{#N/A,#N/A,FALSE,"TMCOMP96";#N/A,#N/A,FALSE,"MAT96";#N/A,#N/A,FALSE,"FANDA96";#N/A,#N/A,FALSE,"INTRAN96";#N/A,#N/A,FALSE,"NAA9697";#N/A,#N/A,FALSE,"ECWEBB";#N/A,#N/A,FALSE,"MFT96";#N/A,#N/A,FALSE,"CTrecon"}</definedName>
    <definedName name="ASDASFD_5_1_1_2" hidden="1">{#N/A,#N/A,FALSE,"TMCOMP96";#N/A,#N/A,FALSE,"MAT96";#N/A,#N/A,FALSE,"FANDA96";#N/A,#N/A,FALSE,"INTRAN96";#N/A,#N/A,FALSE,"NAA9697";#N/A,#N/A,FALSE,"ECWEBB";#N/A,#N/A,FALSE,"MFT96";#N/A,#N/A,FALSE,"CTrecon"}</definedName>
    <definedName name="ASDASFD_5_1_1_2_1" hidden="1">{#N/A,#N/A,FALSE,"TMCOMP96";#N/A,#N/A,FALSE,"MAT96";#N/A,#N/A,FALSE,"FANDA96";#N/A,#N/A,FALSE,"INTRAN96";#N/A,#N/A,FALSE,"NAA9697";#N/A,#N/A,FALSE,"ECWEBB";#N/A,#N/A,FALSE,"MFT96";#N/A,#N/A,FALSE,"CTrecon"}</definedName>
    <definedName name="ASDASFD_5_1_1_2_2" hidden="1">{#N/A,#N/A,FALSE,"TMCOMP96";#N/A,#N/A,FALSE,"MAT96";#N/A,#N/A,FALSE,"FANDA96";#N/A,#N/A,FALSE,"INTRAN96";#N/A,#N/A,FALSE,"NAA9697";#N/A,#N/A,FALSE,"ECWEBB";#N/A,#N/A,FALSE,"MFT96";#N/A,#N/A,FALSE,"CTrecon"}</definedName>
    <definedName name="ASDASFD_5_1_1_2_3" hidden="1">{#N/A,#N/A,FALSE,"TMCOMP96";#N/A,#N/A,FALSE,"MAT96";#N/A,#N/A,FALSE,"FANDA96";#N/A,#N/A,FALSE,"INTRAN96";#N/A,#N/A,FALSE,"NAA9697";#N/A,#N/A,FALSE,"ECWEBB";#N/A,#N/A,FALSE,"MFT96";#N/A,#N/A,FALSE,"CTrecon"}</definedName>
    <definedName name="ASDASFD_5_1_1_2_4" hidden="1">{#N/A,#N/A,FALSE,"TMCOMP96";#N/A,#N/A,FALSE,"MAT96";#N/A,#N/A,FALSE,"FANDA96";#N/A,#N/A,FALSE,"INTRAN96";#N/A,#N/A,FALSE,"NAA9697";#N/A,#N/A,FALSE,"ECWEBB";#N/A,#N/A,FALSE,"MFT96";#N/A,#N/A,FALSE,"CTrecon"}</definedName>
    <definedName name="ASDASFD_5_1_1_2_5" hidden="1">{#N/A,#N/A,FALSE,"TMCOMP96";#N/A,#N/A,FALSE,"MAT96";#N/A,#N/A,FALSE,"FANDA96";#N/A,#N/A,FALSE,"INTRAN96";#N/A,#N/A,FALSE,"NAA9697";#N/A,#N/A,FALSE,"ECWEBB";#N/A,#N/A,FALSE,"MFT96";#N/A,#N/A,FALSE,"CTrecon"}</definedName>
    <definedName name="ASDASFD_5_1_1_3" hidden="1">{#N/A,#N/A,FALSE,"TMCOMP96";#N/A,#N/A,FALSE,"MAT96";#N/A,#N/A,FALSE,"FANDA96";#N/A,#N/A,FALSE,"INTRAN96";#N/A,#N/A,FALSE,"NAA9697";#N/A,#N/A,FALSE,"ECWEBB";#N/A,#N/A,FALSE,"MFT96";#N/A,#N/A,FALSE,"CTrecon"}</definedName>
    <definedName name="ASDASFD_5_1_1_4" hidden="1">{#N/A,#N/A,FALSE,"TMCOMP96";#N/A,#N/A,FALSE,"MAT96";#N/A,#N/A,FALSE,"FANDA96";#N/A,#N/A,FALSE,"INTRAN96";#N/A,#N/A,FALSE,"NAA9697";#N/A,#N/A,FALSE,"ECWEBB";#N/A,#N/A,FALSE,"MFT96";#N/A,#N/A,FALSE,"CTrecon"}</definedName>
    <definedName name="ASDASFD_5_1_1_5" hidden="1">{#N/A,#N/A,FALSE,"TMCOMP96";#N/A,#N/A,FALSE,"MAT96";#N/A,#N/A,FALSE,"FANDA96";#N/A,#N/A,FALSE,"INTRAN96";#N/A,#N/A,FALSE,"NAA9697";#N/A,#N/A,FALSE,"ECWEBB";#N/A,#N/A,FALSE,"MFT96";#N/A,#N/A,FALSE,"CTrecon"}</definedName>
    <definedName name="ASDASFD_5_1_2" hidden="1">{#N/A,#N/A,FALSE,"TMCOMP96";#N/A,#N/A,FALSE,"MAT96";#N/A,#N/A,FALSE,"FANDA96";#N/A,#N/A,FALSE,"INTRAN96";#N/A,#N/A,FALSE,"NAA9697";#N/A,#N/A,FALSE,"ECWEBB";#N/A,#N/A,FALSE,"MFT96";#N/A,#N/A,FALSE,"CTrecon"}</definedName>
    <definedName name="ASDASFD_5_1_2_1" hidden="1">{#N/A,#N/A,FALSE,"TMCOMP96";#N/A,#N/A,FALSE,"MAT96";#N/A,#N/A,FALSE,"FANDA96";#N/A,#N/A,FALSE,"INTRAN96";#N/A,#N/A,FALSE,"NAA9697";#N/A,#N/A,FALSE,"ECWEBB";#N/A,#N/A,FALSE,"MFT96";#N/A,#N/A,FALSE,"CTrecon"}</definedName>
    <definedName name="ASDASFD_5_1_2_2" hidden="1">{#N/A,#N/A,FALSE,"TMCOMP96";#N/A,#N/A,FALSE,"MAT96";#N/A,#N/A,FALSE,"FANDA96";#N/A,#N/A,FALSE,"INTRAN96";#N/A,#N/A,FALSE,"NAA9697";#N/A,#N/A,FALSE,"ECWEBB";#N/A,#N/A,FALSE,"MFT96";#N/A,#N/A,FALSE,"CTrecon"}</definedName>
    <definedName name="ASDASFD_5_1_2_3" hidden="1">{#N/A,#N/A,FALSE,"TMCOMP96";#N/A,#N/A,FALSE,"MAT96";#N/A,#N/A,FALSE,"FANDA96";#N/A,#N/A,FALSE,"INTRAN96";#N/A,#N/A,FALSE,"NAA9697";#N/A,#N/A,FALSE,"ECWEBB";#N/A,#N/A,FALSE,"MFT96";#N/A,#N/A,FALSE,"CTrecon"}</definedName>
    <definedName name="ASDASFD_5_1_2_4" hidden="1">{#N/A,#N/A,FALSE,"TMCOMP96";#N/A,#N/A,FALSE,"MAT96";#N/A,#N/A,FALSE,"FANDA96";#N/A,#N/A,FALSE,"INTRAN96";#N/A,#N/A,FALSE,"NAA9697";#N/A,#N/A,FALSE,"ECWEBB";#N/A,#N/A,FALSE,"MFT96";#N/A,#N/A,FALSE,"CTrecon"}</definedName>
    <definedName name="ASDASFD_5_1_2_5" hidden="1">{#N/A,#N/A,FALSE,"TMCOMP96";#N/A,#N/A,FALSE,"MAT96";#N/A,#N/A,FALSE,"FANDA96";#N/A,#N/A,FALSE,"INTRAN96";#N/A,#N/A,FALSE,"NAA9697";#N/A,#N/A,FALSE,"ECWEBB";#N/A,#N/A,FALSE,"MFT96";#N/A,#N/A,FALSE,"CTrecon"}</definedName>
    <definedName name="ASDASFD_5_1_3" hidden="1">{#N/A,#N/A,FALSE,"TMCOMP96";#N/A,#N/A,FALSE,"MAT96";#N/A,#N/A,FALSE,"FANDA96";#N/A,#N/A,FALSE,"INTRAN96";#N/A,#N/A,FALSE,"NAA9697";#N/A,#N/A,FALSE,"ECWEBB";#N/A,#N/A,FALSE,"MFT96";#N/A,#N/A,FALSE,"CTrecon"}</definedName>
    <definedName name="ASDASFD_5_1_3_1" hidden="1">{#N/A,#N/A,FALSE,"TMCOMP96";#N/A,#N/A,FALSE,"MAT96";#N/A,#N/A,FALSE,"FANDA96";#N/A,#N/A,FALSE,"INTRAN96";#N/A,#N/A,FALSE,"NAA9697";#N/A,#N/A,FALSE,"ECWEBB";#N/A,#N/A,FALSE,"MFT96";#N/A,#N/A,FALSE,"CTrecon"}</definedName>
    <definedName name="ASDASFD_5_1_3_2" hidden="1">{#N/A,#N/A,FALSE,"TMCOMP96";#N/A,#N/A,FALSE,"MAT96";#N/A,#N/A,FALSE,"FANDA96";#N/A,#N/A,FALSE,"INTRAN96";#N/A,#N/A,FALSE,"NAA9697";#N/A,#N/A,FALSE,"ECWEBB";#N/A,#N/A,FALSE,"MFT96";#N/A,#N/A,FALSE,"CTrecon"}</definedName>
    <definedName name="ASDASFD_5_1_3_3" hidden="1">{#N/A,#N/A,FALSE,"TMCOMP96";#N/A,#N/A,FALSE,"MAT96";#N/A,#N/A,FALSE,"FANDA96";#N/A,#N/A,FALSE,"INTRAN96";#N/A,#N/A,FALSE,"NAA9697";#N/A,#N/A,FALSE,"ECWEBB";#N/A,#N/A,FALSE,"MFT96";#N/A,#N/A,FALSE,"CTrecon"}</definedName>
    <definedName name="ASDASFD_5_1_3_4" hidden="1">{#N/A,#N/A,FALSE,"TMCOMP96";#N/A,#N/A,FALSE,"MAT96";#N/A,#N/A,FALSE,"FANDA96";#N/A,#N/A,FALSE,"INTRAN96";#N/A,#N/A,FALSE,"NAA9697";#N/A,#N/A,FALSE,"ECWEBB";#N/A,#N/A,FALSE,"MFT96";#N/A,#N/A,FALSE,"CTrecon"}</definedName>
    <definedName name="ASDASFD_5_1_3_5" hidden="1">{#N/A,#N/A,FALSE,"TMCOMP96";#N/A,#N/A,FALSE,"MAT96";#N/A,#N/A,FALSE,"FANDA96";#N/A,#N/A,FALSE,"INTRAN96";#N/A,#N/A,FALSE,"NAA9697";#N/A,#N/A,FALSE,"ECWEBB";#N/A,#N/A,FALSE,"MFT96";#N/A,#N/A,FALSE,"CTrecon"}</definedName>
    <definedName name="ASDASFD_5_1_4" hidden="1">{#N/A,#N/A,FALSE,"TMCOMP96";#N/A,#N/A,FALSE,"MAT96";#N/A,#N/A,FALSE,"FANDA96";#N/A,#N/A,FALSE,"INTRAN96";#N/A,#N/A,FALSE,"NAA9697";#N/A,#N/A,FALSE,"ECWEBB";#N/A,#N/A,FALSE,"MFT96";#N/A,#N/A,FALSE,"CTrecon"}</definedName>
    <definedName name="ASDASFD_5_1_4_1" hidden="1">{#N/A,#N/A,FALSE,"TMCOMP96";#N/A,#N/A,FALSE,"MAT96";#N/A,#N/A,FALSE,"FANDA96";#N/A,#N/A,FALSE,"INTRAN96";#N/A,#N/A,FALSE,"NAA9697";#N/A,#N/A,FALSE,"ECWEBB";#N/A,#N/A,FALSE,"MFT96";#N/A,#N/A,FALSE,"CTrecon"}</definedName>
    <definedName name="ASDASFD_5_1_4_2" hidden="1">{#N/A,#N/A,FALSE,"TMCOMP96";#N/A,#N/A,FALSE,"MAT96";#N/A,#N/A,FALSE,"FANDA96";#N/A,#N/A,FALSE,"INTRAN96";#N/A,#N/A,FALSE,"NAA9697";#N/A,#N/A,FALSE,"ECWEBB";#N/A,#N/A,FALSE,"MFT96";#N/A,#N/A,FALSE,"CTrecon"}</definedName>
    <definedName name="ASDASFD_5_1_4_3" hidden="1">{#N/A,#N/A,FALSE,"TMCOMP96";#N/A,#N/A,FALSE,"MAT96";#N/A,#N/A,FALSE,"FANDA96";#N/A,#N/A,FALSE,"INTRAN96";#N/A,#N/A,FALSE,"NAA9697";#N/A,#N/A,FALSE,"ECWEBB";#N/A,#N/A,FALSE,"MFT96";#N/A,#N/A,FALSE,"CTrecon"}</definedName>
    <definedName name="ASDASFD_5_1_4_4" hidden="1">{#N/A,#N/A,FALSE,"TMCOMP96";#N/A,#N/A,FALSE,"MAT96";#N/A,#N/A,FALSE,"FANDA96";#N/A,#N/A,FALSE,"INTRAN96";#N/A,#N/A,FALSE,"NAA9697";#N/A,#N/A,FALSE,"ECWEBB";#N/A,#N/A,FALSE,"MFT96";#N/A,#N/A,FALSE,"CTrecon"}</definedName>
    <definedName name="ASDASFD_5_1_4_5" hidden="1">{#N/A,#N/A,FALSE,"TMCOMP96";#N/A,#N/A,FALSE,"MAT96";#N/A,#N/A,FALSE,"FANDA96";#N/A,#N/A,FALSE,"INTRAN96";#N/A,#N/A,FALSE,"NAA9697";#N/A,#N/A,FALSE,"ECWEBB";#N/A,#N/A,FALSE,"MFT96";#N/A,#N/A,FALSE,"CTrecon"}</definedName>
    <definedName name="ASDASFD_5_1_5" hidden="1">{#N/A,#N/A,FALSE,"TMCOMP96";#N/A,#N/A,FALSE,"MAT96";#N/A,#N/A,FALSE,"FANDA96";#N/A,#N/A,FALSE,"INTRAN96";#N/A,#N/A,FALSE,"NAA9697";#N/A,#N/A,FALSE,"ECWEBB";#N/A,#N/A,FALSE,"MFT96";#N/A,#N/A,FALSE,"CTrecon"}</definedName>
    <definedName name="ASDASFD_5_1_5_1" hidden="1">{#N/A,#N/A,FALSE,"TMCOMP96";#N/A,#N/A,FALSE,"MAT96";#N/A,#N/A,FALSE,"FANDA96";#N/A,#N/A,FALSE,"INTRAN96";#N/A,#N/A,FALSE,"NAA9697";#N/A,#N/A,FALSE,"ECWEBB";#N/A,#N/A,FALSE,"MFT96";#N/A,#N/A,FALSE,"CTrecon"}</definedName>
    <definedName name="ASDASFD_5_1_5_2" hidden="1">{#N/A,#N/A,FALSE,"TMCOMP96";#N/A,#N/A,FALSE,"MAT96";#N/A,#N/A,FALSE,"FANDA96";#N/A,#N/A,FALSE,"INTRAN96";#N/A,#N/A,FALSE,"NAA9697";#N/A,#N/A,FALSE,"ECWEBB";#N/A,#N/A,FALSE,"MFT96";#N/A,#N/A,FALSE,"CTrecon"}</definedName>
    <definedName name="ASDASFD_5_1_5_3" hidden="1">{#N/A,#N/A,FALSE,"TMCOMP96";#N/A,#N/A,FALSE,"MAT96";#N/A,#N/A,FALSE,"FANDA96";#N/A,#N/A,FALSE,"INTRAN96";#N/A,#N/A,FALSE,"NAA9697";#N/A,#N/A,FALSE,"ECWEBB";#N/A,#N/A,FALSE,"MFT96";#N/A,#N/A,FALSE,"CTrecon"}</definedName>
    <definedName name="ASDASFD_5_1_5_4" hidden="1">{#N/A,#N/A,FALSE,"TMCOMP96";#N/A,#N/A,FALSE,"MAT96";#N/A,#N/A,FALSE,"FANDA96";#N/A,#N/A,FALSE,"INTRAN96";#N/A,#N/A,FALSE,"NAA9697";#N/A,#N/A,FALSE,"ECWEBB";#N/A,#N/A,FALSE,"MFT96";#N/A,#N/A,FALSE,"CTrecon"}</definedName>
    <definedName name="ASDASFD_5_1_5_5" hidden="1">{#N/A,#N/A,FALSE,"TMCOMP96";#N/A,#N/A,FALSE,"MAT96";#N/A,#N/A,FALSE,"FANDA96";#N/A,#N/A,FALSE,"INTRAN96";#N/A,#N/A,FALSE,"NAA9697";#N/A,#N/A,FALSE,"ECWEBB";#N/A,#N/A,FALSE,"MFT96";#N/A,#N/A,FALSE,"CTrecon"}</definedName>
    <definedName name="ASDASFD_5_2" hidden="1">{#N/A,#N/A,FALSE,"TMCOMP96";#N/A,#N/A,FALSE,"MAT96";#N/A,#N/A,FALSE,"FANDA96";#N/A,#N/A,FALSE,"INTRAN96";#N/A,#N/A,FALSE,"NAA9697";#N/A,#N/A,FALSE,"ECWEBB";#N/A,#N/A,FALSE,"MFT96";#N/A,#N/A,FALSE,"CTrecon"}</definedName>
    <definedName name="ASDASFD_5_2_1" hidden="1">{#N/A,#N/A,FALSE,"TMCOMP96";#N/A,#N/A,FALSE,"MAT96";#N/A,#N/A,FALSE,"FANDA96";#N/A,#N/A,FALSE,"INTRAN96";#N/A,#N/A,FALSE,"NAA9697";#N/A,#N/A,FALSE,"ECWEBB";#N/A,#N/A,FALSE,"MFT96";#N/A,#N/A,FALSE,"CTrecon"}</definedName>
    <definedName name="ASDASFD_5_2_2" hidden="1">{#N/A,#N/A,FALSE,"TMCOMP96";#N/A,#N/A,FALSE,"MAT96";#N/A,#N/A,FALSE,"FANDA96";#N/A,#N/A,FALSE,"INTRAN96";#N/A,#N/A,FALSE,"NAA9697";#N/A,#N/A,FALSE,"ECWEBB";#N/A,#N/A,FALSE,"MFT96";#N/A,#N/A,FALSE,"CTrecon"}</definedName>
    <definedName name="ASDASFD_5_2_3" hidden="1">{#N/A,#N/A,FALSE,"TMCOMP96";#N/A,#N/A,FALSE,"MAT96";#N/A,#N/A,FALSE,"FANDA96";#N/A,#N/A,FALSE,"INTRAN96";#N/A,#N/A,FALSE,"NAA9697";#N/A,#N/A,FALSE,"ECWEBB";#N/A,#N/A,FALSE,"MFT96";#N/A,#N/A,FALSE,"CTrecon"}</definedName>
    <definedName name="ASDASFD_5_2_4" hidden="1">{#N/A,#N/A,FALSE,"TMCOMP96";#N/A,#N/A,FALSE,"MAT96";#N/A,#N/A,FALSE,"FANDA96";#N/A,#N/A,FALSE,"INTRAN96";#N/A,#N/A,FALSE,"NAA9697";#N/A,#N/A,FALSE,"ECWEBB";#N/A,#N/A,FALSE,"MFT96";#N/A,#N/A,FALSE,"CTrecon"}</definedName>
    <definedName name="ASDASFD_5_2_5" hidden="1">{#N/A,#N/A,FALSE,"TMCOMP96";#N/A,#N/A,FALSE,"MAT96";#N/A,#N/A,FALSE,"FANDA96";#N/A,#N/A,FALSE,"INTRAN96";#N/A,#N/A,FALSE,"NAA9697";#N/A,#N/A,FALSE,"ECWEBB";#N/A,#N/A,FALSE,"MFT96";#N/A,#N/A,FALSE,"CTrecon"}</definedName>
    <definedName name="ASDASFD_5_3" hidden="1">{#N/A,#N/A,FALSE,"TMCOMP96";#N/A,#N/A,FALSE,"MAT96";#N/A,#N/A,FALSE,"FANDA96";#N/A,#N/A,FALSE,"INTRAN96";#N/A,#N/A,FALSE,"NAA9697";#N/A,#N/A,FALSE,"ECWEBB";#N/A,#N/A,FALSE,"MFT96";#N/A,#N/A,FALSE,"CTrecon"}</definedName>
    <definedName name="ASDASFD_5_3_1" hidden="1">{#N/A,#N/A,FALSE,"TMCOMP96";#N/A,#N/A,FALSE,"MAT96";#N/A,#N/A,FALSE,"FANDA96";#N/A,#N/A,FALSE,"INTRAN96";#N/A,#N/A,FALSE,"NAA9697";#N/A,#N/A,FALSE,"ECWEBB";#N/A,#N/A,FALSE,"MFT96";#N/A,#N/A,FALSE,"CTrecon"}</definedName>
    <definedName name="ASDASFD_5_3_2" hidden="1">{#N/A,#N/A,FALSE,"TMCOMP96";#N/A,#N/A,FALSE,"MAT96";#N/A,#N/A,FALSE,"FANDA96";#N/A,#N/A,FALSE,"INTRAN96";#N/A,#N/A,FALSE,"NAA9697";#N/A,#N/A,FALSE,"ECWEBB";#N/A,#N/A,FALSE,"MFT96";#N/A,#N/A,FALSE,"CTrecon"}</definedName>
    <definedName name="ASDASFD_5_3_3" hidden="1">{#N/A,#N/A,FALSE,"TMCOMP96";#N/A,#N/A,FALSE,"MAT96";#N/A,#N/A,FALSE,"FANDA96";#N/A,#N/A,FALSE,"INTRAN96";#N/A,#N/A,FALSE,"NAA9697";#N/A,#N/A,FALSE,"ECWEBB";#N/A,#N/A,FALSE,"MFT96";#N/A,#N/A,FALSE,"CTrecon"}</definedName>
    <definedName name="ASDASFD_5_3_4" hidden="1">{#N/A,#N/A,FALSE,"TMCOMP96";#N/A,#N/A,FALSE,"MAT96";#N/A,#N/A,FALSE,"FANDA96";#N/A,#N/A,FALSE,"INTRAN96";#N/A,#N/A,FALSE,"NAA9697";#N/A,#N/A,FALSE,"ECWEBB";#N/A,#N/A,FALSE,"MFT96";#N/A,#N/A,FALSE,"CTrecon"}</definedName>
    <definedName name="ASDASFD_5_3_5" hidden="1">{#N/A,#N/A,FALSE,"TMCOMP96";#N/A,#N/A,FALSE,"MAT96";#N/A,#N/A,FALSE,"FANDA96";#N/A,#N/A,FALSE,"INTRAN96";#N/A,#N/A,FALSE,"NAA9697";#N/A,#N/A,FALSE,"ECWEBB";#N/A,#N/A,FALSE,"MFT96";#N/A,#N/A,FALSE,"CTrecon"}</definedName>
    <definedName name="ASDASFD_5_4" hidden="1">{#N/A,#N/A,FALSE,"TMCOMP96";#N/A,#N/A,FALSE,"MAT96";#N/A,#N/A,FALSE,"FANDA96";#N/A,#N/A,FALSE,"INTRAN96";#N/A,#N/A,FALSE,"NAA9697";#N/A,#N/A,FALSE,"ECWEBB";#N/A,#N/A,FALSE,"MFT96";#N/A,#N/A,FALSE,"CTrecon"}</definedName>
    <definedName name="ASDASFD_5_4_1" hidden="1">{#N/A,#N/A,FALSE,"TMCOMP96";#N/A,#N/A,FALSE,"MAT96";#N/A,#N/A,FALSE,"FANDA96";#N/A,#N/A,FALSE,"INTRAN96";#N/A,#N/A,FALSE,"NAA9697";#N/A,#N/A,FALSE,"ECWEBB";#N/A,#N/A,FALSE,"MFT96";#N/A,#N/A,FALSE,"CTrecon"}</definedName>
    <definedName name="ASDASFD_5_4_2" hidden="1">{#N/A,#N/A,FALSE,"TMCOMP96";#N/A,#N/A,FALSE,"MAT96";#N/A,#N/A,FALSE,"FANDA96";#N/A,#N/A,FALSE,"INTRAN96";#N/A,#N/A,FALSE,"NAA9697";#N/A,#N/A,FALSE,"ECWEBB";#N/A,#N/A,FALSE,"MFT96";#N/A,#N/A,FALSE,"CTrecon"}</definedName>
    <definedName name="ASDASFD_5_4_3" hidden="1">{#N/A,#N/A,FALSE,"TMCOMP96";#N/A,#N/A,FALSE,"MAT96";#N/A,#N/A,FALSE,"FANDA96";#N/A,#N/A,FALSE,"INTRAN96";#N/A,#N/A,FALSE,"NAA9697";#N/A,#N/A,FALSE,"ECWEBB";#N/A,#N/A,FALSE,"MFT96";#N/A,#N/A,FALSE,"CTrecon"}</definedName>
    <definedName name="ASDASFD_5_4_4" hidden="1">{#N/A,#N/A,FALSE,"TMCOMP96";#N/A,#N/A,FALSE,"MAT96";#N/A,#N/A,FALSE,"FANDA96";#N/A,#N/A,FALSE,"INTRAN96";#N/A,#N/A,FALSE,"NAA9697";#N/A,#N/A,FALSE,"ECWEBB";#N/A,#N/A,FALSE,"MFT96";#N/A,#N/A,FALSE,"CTrecon"}</definedName>
    <definedName name="ASDASFD_5_4_5" hidden="1">{#N/A,#N/A,FALSE,"TMCOMP96";#N/A,#N/A,FALSE,"MAT96";#N/A,#N/A,FALSE,"FANDA96";#N/A,#N/A,FALSE,"INTRAN96";#N/A,#N/A,FALSE,"NAA9697";#N/A,#N/A,FALSE,"ECWEBB";#N/A,#N/A,FALSE,"MFT96";#N/A,#N/A,FALSE,"CTrecon"}</definedName>
    <definedName name="ASDASFD_5_5" hidden="1">{#N/A,#N/A,FALSE,"TMCOMP96";#N/A,#N/A,FALSE,"MAT96";#N/A,#N/A,FALSE,"FANDA96";#N/A,#N/A,FALSE,"INTRAN96";#N/A,#N/A,FALSE,"NAA9697";#N/A,#N/A,FALSE,"ECWEBB";#N/A,#N/A,FALSE,"MFT96";#N/A,#N/A,FALSE,"CTrecon"}</definedName>
    <definedName name="ASDASFD_5_5_1" hidden="1">{#N/A,#N/A,FALSE,"TMCOMP96";#N/A,#N/A,FALSE,"MAT96";#N/A,#N/A,FALSE,"FANDA96";#N/A,#N/A,FALSE,"INTRAN96";#N/A,#N/A,FALSE,"NAA9697";#N/A,#N/A,FALSE,"ECWEBB";#N/A,#N/A,FALSE,"MFT96";#N/A,#N/A,FALSE,"CTrecon"}</definedName>
    <definedName name="ASDASFD_5_5_2" hidden="1">{#N/A,#N/A,FALSE,"TMCOMP96";#N/A,#N/A,FALSE,"MAT96";#N/A,#N/A,FALSE,"FANDA96";#N/A,#N/A,FALSE,"INTRAN96";#N/A,#N/A,FALSE,"NAA9697";#N/A,#N/A,FALSE,"ECWEBB";#N/A,#N/A,FALSE,"MFT96";#N/A,#N/A,FALSE,"CTrecon"}</definedName>
    <definedName name="ASDASFD_5_5_3" hidden="1">{#N/A,#N/A,FALSE,"TMCOMP96";#N/A,#N/A,FALSE,"MAT96";#N/A,#N/A,FALSE,"FANDA96";#N/A,#N/A,FALSE,"INTRAN96";#N/A,#N/A,FALSE,"NAA9697";#N/A,#N/A,FALSE,"ECWEBB";#N/A,#N/A,FALSE,"MFT96";#N/A,#N/A,FALSE,"CTrecon"}</definedName>
    <definedName name="ASDASFD_5_5_4" hidden="1">{#N/A,#N/A,FALSE,"TMCOMP96";#N/A,#N/A,FALSE,"MAT96";#N/A,#N/A,FALSE,"FANDA96";#N/A,#N/A,FALSE,"INTRAN96";#N/A,#N/A,FALSE,"NAA9697";#N/A,#N/A,FALSE,"ECWEBB";#N/A,#N/A,FALSE,"MFT96";#N/A,#N/A,FALSE,"CTrecon"}</definedName>
    <definedName name="ASDASFD_5_5_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1_1" hidden="1">{#N/A,#N/A,FALSE,"TMCOMP96";#N/A,#N/A,FALSE,"MAT96";#N/A,#N/A,FALSE,"FANDA96";#N/A,#N/A,FALSE,"INTRAN96";#N/A,#N/A,FALSE,"NAA9697";#N/A,#N/A,FALSE,"ECWEBB";#N/A,#N/A,FALSE,"MFT96";#N/A,#N/A,FALSE,"CTrecon"}</definedName>
    <definedName name="ASDF_1_1_1" hidden="1">{#N/A,#N/A,FALSE,"TMCOMP96";#N/A,#N/A,FALSE,"MAT96";#N/A,#N/A,FALSE,"FANDA96";#N/A,#N/A,FALSE,"INTRAN96";#N/A,#N/A,FALSE,"NAA9697";#N/A,#N/A,FALSE,"ECWEBB";#N/A,#N/A,FALSE,"MFT96";#N/A,#N/A,FALSE,"CTrecon"}</definedName>
    <definedName name="ASDF_1_1_1_1" hidden="1">{#N/A,#N/A,FALSE,"TMCOMP96";#N/A,#N/A,FALSE,"MAT96";#N/A,#N/A,FALSE,"FANDA96";#N/A,#N/A,FALSE,"INTRAN96";#N/A,#N/A,FALSE,"NAA9697";#N/A,#N/A,FALSE,"ECWEBB";#N/A,#N/A,FALSE,"MFT96";#N/A,#N/A,FALSE,"CTrecon"}</definedName>
    <definedName name="ASDF_1_1_1_1_1" hidden="1">{#N/A,#N/A,FALSE,"TMCOMP96";#N/A,#N/A,FALSE,"MAT96";#N/A,#N/A,FALSE,"FANDA96";#N/A,#N/A,FALSE,"INTRAN96";#N/A,#N/A,FALSE,"NAA9697";#N/A,#N/A,FALSE,"ECWEBB";#N/A,#N/A,FALSE,"MFT96";#N/A,#N/A,FALSE,"CTrecon"}</definedName>
    <definedName name="ASDF_1_1_1_1_1_1" hidden="1">{#N/A,#N/A,FALSE,"TMCOMP96";#N/A,#N/A,FALSE,"MAT96";#N/A,#N/A,FALSE,"FANDA96";#N/A,#N/A,FALSE,"INTRAN96";#N/A,#N/A,FALSE,"NAA9697";#N/A,#N/A,FALSE,"ECWEBB";#N/A,#N/A,FALSE,"MFT96";#N/A,#N/A,FALSE,"CTrecon"}</definedName>
    <definedName name="ASDF_1_1_1_1_1_1_1" hidden="1">{#N/A,#N/A,FALSE,"TMCOMP96";#N/A,#N/A,FALSE,"MAT96";#N/A,#N/A,FALSE,"FANDA96";#N/A,#N/A,FALSE,"INTRAN96";#N/A,#N/A,FALSE,"NAA9697";#N/A,#N/A,FALSE,"ECWEBB";#N/A,#N/A,FALSE,"MFT96";#N/A,#N/A,FALSE,"CTrecon"}</definedName>
    <definedName name="ASDF_1_1_1_1_1_2" hidden="1">{#N/A,#N/A,FALSE,"TMCOMP96";#N/A,#N/A,FALSE,"MAT96";#N/A,#N/A,FALSE,"FANDA96";#N/A,#N/A,FALSE,"INTRAN96";#N/A,#N/A,FALSE,"NAA9697";#N/A,#N/A,FALSE,"ECWEBB";#N/A,#N/A,FALSE,"MFT96";#N/A,#N/A,FALSE,"CTrecon"}</definedName>
    <definedName name="ASDF_1_1_1_1_1_3" hidden="1">{#N/A,#N/A,FALSE,"TMCOMP96";#N/A,#N/A,FALSE,"MAT96";#N/A,#N/A,FALSE,"FANDA96";#N/A,#N/A,FALSE,"INTRAN96";#N/A,#N/A,FALSE,"NAA9697";#N/A,#N/A,FALSE,"ECWEBB";#N/A,#N/A,FALSE,"MFT96";#N/A,#N/A,FALSE,"CTrecon"}</definedName>
    <definedName name="ASDF_1_1_1_1_1_4" hidden="1">{#N/A,#N/A,FALSE,"TMCOMP96";#N/A,#N/A,FALSE,"MAT96";#N/A,#N/A,FALSE,"FANDA96";#N/A,#N/A,FALSE,"INTRAN96";#N/A,#N/A,FALSE,"NAA9697";#N/A,#N/A,FALSE,"ECWEBB";#N/A,#N/A,FALSE,"MFT96";#N/A,#N/A,FALSE,"CTrecon"}</definedName>
    <definedName name="ASDF_1_1_1_1_1_5" hidden="1">{#N/A,#N/A,FALSE,"TMCOMP96";#N/A,#N/A,FALSE,"MAT96";#N/A,#N/A,FALSE,"FANDA96";#N/A,#N/A,FALSE,"INTRAN96";#N/A,#N/A,FALSE,"NAA9697";#N/A,#N/A,FALSE,"ECWEBB";#N/A,#N/A,FALSE,"MFT96";#N/A,#N/A,FALSE,"CTrecon"}</definedName>
    <definedName name="ASDF_1_1_1_1_2" hidden="1">{#N/A,#N/A,FALSE,"TMCOMP96";#N/A,#N/A,FALSE,"MAT96";#N/A,#N/A,FALSE,"FANDA96";#N/A,#N/A,FALSE,"INTRAN96";#N/A,#N/A,FALSE,"NAA9697";#N/A,#N/A,FALSE,"ECWEBB";#N/A,#N/A,FALSE,"MFT96";#N/A,#N/A,FALSE,"CTrecon"}</definedName>
    <definedName name="ASDF_1_1_1_1_2_1" hidden="1">{#N/A,#N/A,FALSE,"TMCOMP96";#N/A,#N/A,FALSE,"MAT96";#N/A,#N/A,FALSE,"FANDA96";#N/A,#N/A,FALSE,"INTRAN96";#N/A,#N/A,FALSE,"NAA9697";#N/A,#N/A,FALSE,"ECWEBB";#N/A,#N/A,FALSE,"MFT96";#N/A,#N/A,FALSE,"CTrecon"}</definedName>
    <definedName name="ASDF_1_1_1_1_2_2" hidden="1">{#N/A,#N/A,FALSE,"TMCOMP96";#N/A,#N/A,FALSE,"MAT96";#N/A,#N/A,FALSE,"FANDA96";#N/A,#N/A,FALSE,"INTRAN96";#N/A,#N/A,FALSE,"NAA9697";#N/A,#N/A,FALSE,"ECWEBB";#N/A,#N/A,FALSE,"MFT96";#N/A,#N/A,FALSE,"CTrecon"}</definedName>
    <definedName name="ASDF_1_1_1_1_2_3" hidden="1">{#N/A,#N/A,FALSE,"TMCOMP96";#N/A,#N/A,FALSE,"MAT96";#N/A,#N/A,FALSE,"FANDA96";#N/A,#N/A,FALSE,"INTRAN96";#N/A,#N/A,FALSE,"NAA9697";#N/A,#N/A,FALSE,"ECWEBB";#N/A,#N/A,FALSE,"MFT96";#N/A,#N/A,FALSE,"CTrecon"}</definedName>
    <definedName name="ASDF_1_1_1_1_2_4" hidden="1">{#N/A,#N/A,FALSE,"TMCOMP96";#N/A,#N/A,FALSE,"MAT96";#N/A,#N/A,FALSE,"FANDA96";#N/A,#N/A,FALSE,"INTRAN96";#N/A,#N/A,FALSE,"NAA9697";#N/A,#N/A,FALSE,"ECWEBB";#N/A,#N/A,FALSE,"MFT96";#N/A,#N/A,FALSE,"CTrecon"}</definedName>
    <definedName name="ASDF_1_1_1_1_2_5" hidden="1">{#N/A,#N/A,FALSE,"TMCOMP96";#N/A,#N/A,FALSE,"MAT96";#N/A,#N/A,FALSE,"FANDA96";#N/A,#N/A,FALSE,"INTRAN96";#N/A,#N/A,FALSE,"NAA9697";#N/A,#N/A,FALSE,"ECWEBB";#N/A,#N/A,FALSE,"MFT96";#N/A,#N/A,FALSE,"CTrecon"}</definedName>
    <definedName name="ASDF_1_1_1_1_3" hidden="1">{#N/A,#N/A,FALSE,"TMCOMP96";#N/A,#N/A,FALSE,"MAT96";#N/A,#N/A,FALSE,"FANDA96";#N/A,#N/A,FALSE,"INTRAN96";#N/A,#N/A,FALSE,"NAA9697";#N/A,#N/A,FALSE,"ECWEBB";#N/A,#N/A,FALSE,"MFT96";#N/A,#N/A,FALSE,"CTrecon"}</definedName>
    <definedName name="ASDF_1_1_1_1_4" hidden="1">{#N/A,#N/A,FALSE,"TMCOMP96";#N/A,#N/A,FALSE,"MAT96";#N/A,#N/A,FALSE,"FANDA96";#N/A,#N/A,FALSE,"INTRAN96";#N/A,#N/A,FALSE,"NAA9697";#N/A,#N/A,FALSE,"ECWEBB";#N/A,#N/A,FALSE,"MFT96";#N/A,#N/A,FALSE,"CTrecon"}</definedName>
    <definedName name="ASDF_1_1_1_1_5" hidden="1">{#N/A,#N/A,FALSE,"TMCOMP96";#N/A,#N/A,FALSE,"MAT96";#N/A,#N/A,FALSE,"FANDA96";#N/A,#N/A,FALSE,"INTRAN96";#N/A,#N/A,FALSE,"NAA9697";#N/A,#N/A,FALSE,"ECWEBB";#N/A,#N/A,FALSE,"MFT96";#N/A,#N/A,FALSE,"CTrecon"}</definedName>
    <definedName name="ASDF_1_1_1_2" hidden="1">{#N/A,#N/A,FALSE,"TMCOMP96";#N/A,#N/A,FALSE,"MAT96";#N/A,#N/A,FALSE,"FANDA96";#N/A,#N/A,FALSE,"INTRAN96";#N/A,#N/A,FALSE,"NAA9697";#N/A,#N/A,FALSE,"ECWEBB";#N/A,#N/A,FALSE,"MFT96";#N/A,#N/A,FALSE,"CTrecon"}</definedName>
    <definedName name="ASDF_1_1_1_2_1" hidden="1">{#N/A,#N/A,FALSE,"TMCOMP96";#N/A,#N/A,FALSE,"MAT96";#N/A,#N/A,FALSE,"FANDA96";#N/A,#N/A,FALSE,"INTRAN96";#N/A,#N/A,FALSE,"NAA9697";#N/A,#N/A,FALSE,"ECWEBB";#N/A,#N/A,FALSE,"MFT96";#N/A,#N/A,FALSE,"CTrecon"}</definedName>
    <definedName name="ASDF_1_1_1_2_2" hidden="1">{#N/A,#N/A,FALSE,"TMCOMP96";#N/A,#N/A,FALSE,"MAT96";#N/A,#N/A,FALSE,"FANDA96";#N/A,#N/A,FALSE,"INTRAN96";#N/A,#N/A,FALSE,"NAA9697";#N/A,#N/A,FALSE,"ECWEBB";#N/A,#N/A,FALSE,"MFT96";#N/A,#N/A,FALSE,"CTrecon"}</definedName>
    <definedName name="ASDF_1_1_1_2_3" hidden="1">{#N/A,#N/A,FALSE,"TMCOMP96";#N/A,#N/A,FALSE,"MAT96";#N/A,#N/A,FALSE,"FANDA96";#N/A,#N/A,FALSE,"INTRAN96";#N/A,#N/A,FALSE,"NAA9697";#N/A,#N/A,FALSE,"ECWEBB";#N/A,#N/A,FALSE,"MFT96";#N/A,#N/A,FALSE,"CTrecon"}</definedName>
    <definedName name="ASDF_1_1_1_2_4" hidden="1">{#N/A,#N/A,FALSE,"TMCOMP96";#N/A,#N/A,FALSE,"MAT96";#N/A,#N/A,FALSE,"FANDA96";#N/A,#N/A,FALSE,"INTRAN96";#N/A,#N/A,FALSE,"NAA9697";#N/A,#N/A,FALSE,"ECWEBB";#N/A,#N/A,FALSE,"MFT96";#N/A,#N/A,FALSE,"CTrecon"}</definedName>
    <definedName name="ASDF_1_1_1_2_5" hidden="1">{#N/A,#N/A,FALSE,"TMCOMP96";#N/A,#N/A,FALSE,"MAT96";#N/A,#N/A,FALSE,"FANDA96";#N/A,#N/A,FALSE,"INTRAN96";#N/A,#N/A,FALSE,"NAA9697";#N/A,#N/A,FALSE,"ECWEBB";#N/A,#N/A,FALSE,"MFT96";#N/A,#N/A,FALSE,"CTrecon"}</definedName>
    <definedName name="ASDF_1_1_1_3" hidden="1">{#N/A,#N/A,FALSE,"TMCOMP96";#N/A,#N/A,FALSE,"MAT96";#N/A,#N/A,FALSE,"FANDA96";#N/A,#N/A,FALSE,"INTRAN96";#N/A,#N/A,FALSE,"NAA9697";#N/A,#N/A,FALSE,"ECWEBB";#N/A,#N/A,FALSE,"MFT96";#N/A,#N/A,FALSE,"CTrecon"}</definedName>
    <definedName name="ASDF_1_1_1_3_1" hidden="1">{#N/A,#N/A,FALSE,"TMCOMP96";#N/A,#N/A,FALSE,"MAT96";#N/A,#N/A,FALSE,"FANDA96";#N/A,#N/A,FALSE,"INTRAN96";#N/A,#N/A,FALSE,"NAA9697";#N/A,#N/A,FALSE,"ECWEBB";#N/A,#N/A,FALSE,"MFT96";#N/A,#N/A,FALSE,"CTrecon"}</definedName>
    <definedName name="ASDF_1_1_1_3_2" hidden="1">{#N/A,#N/A,FALSE,"TMCOMP96";#N/A,#N/A,FALSE,"MAT96";#N/A,#N/A,FALSE,"FANDA96";#N/A,#N/A,FALSE,"INTRAN96";#N/A,#N/A,FALSE,"NAA9697";#N/A,#N/A,FALSE,"ECWEBB";#N/A,#N/A,FALSE,"MFT96";#N/A,#N/A,FALSE,"CTrecon"}</definedName>
    <definedName name="ASDF_1_1_1_3_3" hidden="1">{#N/A,#N/A,FALSE,"TMCOMP96";#N/A,#N/A,FALSE,"MAT96";#N/A,#N/A,FALSE,"FANDA96";#N/A,#N/A,FALSE,"INTRAN96";#N/A,#N/A,FALSE,"NAA9697";#N/A,#N/A,FALSE,"ECWEBB";#N/A,#N/A,FALSE,"MFT96";#N/A,#N/A,FALSE,"CTrecon"}</definedName>
    <definedName name="ASDF_1_1_1_3_4" hidden="1">{#N/A,#N/A,FALSE,"TMCOMP96";#N/A,#N/A,FALSE,"MAT96";#N/A,#N/A,FALSE,"FANDA96";#N/A,#N/A,FALSE,"INTRAN96";#N/A,#N/A,FALSE,"NAA9697";#N/A,#N/A,FALSE,"ECWEBB";#N/A,#N/A,FALSE,"MFT96";#N/A,#N/A,FALSE,"CTrecon"}</definedName>
    <definedName name="ASDF_1_1_1_3_5" hidden="1">{#N/A,#N/A,FALSE,"TMCOMP96";#N/A,#N/A,FALSE,"MAT96";#N/A,#N/A,FALSE,"FANDA96";#N/A,#N/A,FALSE,"INTRAN96";#N/A,#N/A,FALSE,"NAA9697";#N/A,#N/A,FALSE,"ECWEBB";#N/A,#N/A,FALSE,"MFT96";#N/A,#N/A,FALSE,"CTrecon"}</definedName>
    <definedName name="ASDF_1_1_1_4" hidden="1">{#N/A,#N/A,FALSE,"TMCOMP96";#N/A,#N/A,FALSE,"MAT96";#N/A,#N/A,FALSE,"FANDA96";#N/A,#N/A,FALSE,"INTRAN96";#N/A,#N/A,FALSE,"NAA9697";#N/A,#N/A,FALSE,"ECWEBB";#N/A,#N/A,FALSE,"MFT96";#N/A,#N/A,FALSE,"CTrecon"}</definedName>
    <definedName name="ASDF_1_1_1_4_1" hidden="1">{#N/A,#N/A,FALSE,"TMCOMP96";#N/A,#N/A,FALSE,"MAT96";#N/A,#N/A,FALSE,"FANDA96";#N/A,#N/A,FALSE,"INTRAN96";#N/A,#N/A,FALSE,"NAA9697";#N/A,#N/A,FALSE,"ECWEBB";#N/A,#N/A,FALSE,"MFT96";#N/A,#N/A,FALSE,"CTrecon"}</definedName>
    <definedName name="ASDF_1_1_1_4_2" hidden="1">{#N/A,#N/A,FALSE,"TMCOMP96";#N/A,#N/A,FALSE,"MAT96";#N/A,#N/A,FALSE,"FANDA96";#N/A,#N/A,FALSE,"INTRAN96";#N/A,#N/A,FALSE,"NAA9697";#N/A,#N/A,FALSE,"ECWEBB";#N/A,#N/A,FALSE,"MFT96";#N/A,#N/A,FALSE,"CTrecon"}</definedName>
    <definedName name="ASDF_1_1_1_4_3" hidden="1">{#N/A,#N/A,FALSE,"TMCOMP96";#N/A,#N/A,FALSE,"MAT96";#N/A,#N/A,FALSE,"FANDA96";#N/A,#N/A,FALSE,"INTRAN96";#N/A,#N/A,FALSE,"NAA9697";#N/A,#N/A,FALSE,"ECWEBB";#N/A,#N/A,FALSE,"MFT96";#N/A,#N/A,FALSE,"CTrecon"}</definedName>
    <definedName name="ASDF_1_1_1_4_4" hidden="1">{#N/A,#N/A,FALSE,"TMCOMP96";#N/A,#N/A,FALSE,"MAT96";#N/A,#N/A,FALSE,"FANDA96";#N/A,#N/A,FALSE,"INTRAN96";#N/A,#N/A,FALSE,"NAA9697";#N/A,#N/A,FALSE,"ECWEBB";#N/A,#N/A,FALSE,"MFT96";#N/A,#N/A,FALSE,"CTrecon"}</definedName>
    <definedName name="ASDF_1_1_1_4_5" hidden="1">{#N/A,#N/A,FALSE,"TMCOMP96";#N/A,#N/A,FALSE,"MAT96";#N/A,#N/A,FALSE,"FANDA96";#N/A,#N/A,FALSE,"INTRAN96";#N/A,#N/A,FALSE,"NAA9697";#N/A,#N/A,FALSE,"ECWEBB";#N/A,#N/A,FALSE,"MFT96";#N/A,#N/A,FALSE,"CTrecon"}</definedName>
    <definedName name="ASDF_1_1_1_5" hidden="1">{#N/A,#N/A,FALSE,"TMCOMP96";#N/A,#N/A,FALSE,"MAT96";#N/A,#N/A,FALSE,"FANDA96";#N/A,#N/A,FALSE,"INTRAN96";#N/A,#N/A,FALSE,"NAA9697";#N/A,#N/A,FALSE,"ECWEBB";#N/A,#N/A,FALSE,"MFT96";#N/A,#N/A,FALSE,"CTrecon"}</definedName>
    <definedName name="ASDF_1_1_1_5_1" hidden="1">{#N/A,#N/A,FALSE,"TMCOMP96";#N/A,#N/A,FALSE,"MAT96";#N/A,#N/A,FALSE,"FANDA96";#N/A,#N/A,FALSE,"INTRAN96";#N/A,#N/A,FALSE,"NAA9697";#N/A,#N/A,FALSE,"ECWEBB";#N/A,#N/A,FALSE,"MFT96";#N/A,#N/A,FALSE,"CTrecon"}</definedName>
    <definedName name="ASDF_1_1_1_5_2" hidden="1">{#N/A,#N/A,FALSE,"TMCOMP96";#N/A,#N/A,FALSE,"MAT96";#N/A,#N/A,FALSE,"FANDA96";#N/A,#N/A,FALSE,"INTRAN96";#N/A,#N/A,FALSE,"NAA9697";#N/A,#N/A,FALSE,"ECWEBB";#N/A,#N/A,FALSE,"MFT96";#N/A,#N/A,FALSE,"CTrecon"}</definedName>
    <definedName name="ASDF_1_1_1_5_3" hidden="1">{#N/A,#N/A,FALSE,"TMCOMP96";#N/A,#N/A,FALSE,"MAT96";#N/A,#N/A,FALSE,"FANDA96";#N/A,#N/A,FALSE,"INTRAN96";#N/A,#N/A,FALSE,"NAA9697";#N/A,#N/A,FALSE,"ECWEBB";#N/A,#N/A,FALSE,"MFT96";#N/A,#N/A,FALSE,"CTrecon"}</definedName>
    <definedName name="ASDF_1_1_1_5_4" hidden="1">{#N/A,#N/A,FALSE,"TMCOMP96";#N/A,#N/A,FALSE,"MAT96";#N/A,#N/A,FALSE,"FANDA96";#N/A,#N/A,FALSE,"INTRAN96";#N/A,#N/A,FALSE,"NAA9697";#N/A,#N/A,FALSE,"ECWEBB";#N/A,#N/A,FALSE,"MFT96";#N/A,#N/A,FALSE,"CTrecon"}</definedName>
    <definedName name="ASDF_1_1_1_5_5" hidden="1">{#N/A,#N/A,FALSE,"TMCOMP96";#N/A,#N/A,FALSE,"MAT96";#N/A,#N/A,FALSE,"FANDA96";#N/A,#N/A,FALSE,"INTRAN96";#N/A,#N/A,FALSE,"NAA9697";#N/A,#N/A,FALSE,"ECWEBB";#N/A,#N/A,FALSE,"MFT96";#N/A,#N/A,FALSE,"CTrecon"}</definedName>
    <definedName name="ASDF_1_1_2" hidden="1">{#N/A,#N/A,FALSE,"TMCOMP96";#N/A,#N/A,FALSE,"MAT96";#N/A,#N/A,FALSE,"FANDA96";#N/A,#N/A,FALSE,"INTRAN96";#N/A,#N/A,FALSE,"NAA9697";#N/A,#N/A,FALSE,"ECWEBB";#N/A,#N/A,FALSE,"MFT96";#N/A,#N/A,FALSE,"CTrecon"}</definedName>
    <definedName name="ASDF_1_1_2_1" hidden="1">{#N/A,#N/A,FALSE,"TMCOMP96";#N/A,#N/A,FALSE,"MAT96";#N/A,#N/A,FALSE,"FANDA96";#N/A,#N/A,FALSE,"INTRAN96";#N/A,#N/A,FALSE,"NAA9697";#N/A,#N/A,FALSE,"ECWEBB";#N/A,#N/A,FALSE,"MFT96";#N/A,#N/A,FALSE,"CTrecon"}</definedName>
    <definedName name="ASDF_1_1_2_1_1" hidden="1">{#N/A,#N/A,FALSE,"TMCOMP96";#N/A,#N/A,FALSE,"MAT96";#N/A,#N/A,FALSE,"FANDA96";#N/A,#N/A,FALSE,"INTRAN96";#N/A,#N/A,FALSE,"NAA9697";#N/A,#N/A,FALSE,"ECWEBB";#N/A,#N/A,FALSE,"MFT96";#N/A,#N/A,FALSE,"CTrecon"}</definedName>
    <definedName name="ASDF_1_1_2_2" hidden="1">{#N/A,#N/A,FALSE,"TMCOMP96";#N/A,#N/A,FALSE,"MAT96";#N/A,#N/A,FALSE,"FANDA96";#N/A,#N/A,FALSE,"INTRAN96";#N/A,#N/A,FALSE,"NAA9697";#N/A,#N/A,FALSE,"ECWEBB";#N/A,#N/A,FALSE,"MFT96";#N/A,#N/A,FALSE,"CTrecon"}</definedName>
    <definedName name="ASDF_1_1_2_3" hidden="1">{#N/A,#N/A,FALSE,"TMCOMP96";#N/A,#N/A,FALSE,"MAT96";#N/A,#N/A,FALSE,"FANDA96";#N/A,#N/A,FALSE,"INTRAN96";#N/A,#N/A,FALSE,"NAA9697";#N/A,#N/A,FALSE,"ECWEBB";#N/A,#N/A,FALSE,"MFT96";#N/A,#N/A,FALSE,"CTrecon"}</definedName>
    <definedName name="ASDF_1_1_2_4" hidden="1">{#N/A,#N/A,FALSE,"TMCOMP96";#N/A,#N/A,FALSE,"MAT96";#N/A,#N/A,FALSE,"FANDA96";#N/A,#N/A,FALSE,"INTRAN96";#N/A,#N/A,FALSE,"NAA9697";#N/A,#N/A,FALSE,"ECWEBB";#N/A,#N/A,FALSE,"MFT96";#N/A,#N/A,FALSE,"CTrecon"}</definedName>
    <definedName name="ASDF_1_1_2_5" hidden="1">{#N/A,#N/A,FALSE,"TMCOMP96";#N/A,#N/A,FALSE,"MAT96";#N/A,#N/A,FALSE,"FANDA96";#N/A,#N/A,FALSE,"INTRAN96";#N/A,#N/A,FALSE,"NAA9697";#N/A,#N/A,FALSE,"ECWEBB";#N/A,#N/A,FALSE,"MFT96";#N/A,#N/A,FALSE,"CTrecon"}</definedName>
    <definedName name="ASDF_1_1_3" hidden="1">{#N/A,#N/A,FALSE,"TMCOMP96";#N/A,#N/A,FALSE,"MAT96";#N/A,#N/A,FALSE,"FANDA96";#N/A,#N/A,FALSE,"INTRAN96";#N/A,#N/A,FALSE,"NAA9697";#N/A,#N/A,FALSE,"ECWEBB";#N/A,#N/A,FALSE,"MFT96";#N/A,#N/A,FALSE,"CTrecon"}</definedName>
    <definedName name="ASDF_1_1_3_1" hidden="1">{#N/A,#N/A,FALSE,"TMCOMP96";#N/A,#N/A,FALSE,"MAT96";#N/A,#N/A,FALSE,"FANDA96";#N/A,#N/A,FALSE,"INTRAN96";#N/A,#N/A,FALSE,"NAA9697";#N/A,#N/A,FALSE,"ECWEBB";#N/A,#N/A,FALSE,"MFT96";#N/A,#N/A,FALSE,"CTrecon"}</definedName>
    <definedName name="ASDF_1_1_3_1_1" hidden="1">{#N/A,#N/A,FALSE,"TMCOMP96";#N/A,#N/A,FALSE,"MAT96";#N/A,#N/A,FALSE,"FANDA96";#N/A,#N/A,FALSE,"INTRAN96";#N/A,#N/A,FALSE,"NAA9697";#N/A,#N/A,FALSE,"ECWEBB";#N/A,#N/A,FALSE,"MFT96";#N/A,#N/A,FALSE,"CTrecon"}</definedName>
    <definedName name="ASDF_1_1_3_2" hidden="1">{#N/A,#N/A,FALSE,"TMCOMP96";#N/A,#N/A,FALSE,"MAT96";#N/A,#N/A,FALSE,"FANDA96";#N/A,#N/A,FALSE,"INTRAN96";#N/A,#N/A,FALSE,"NAA9697";#N/A,#N/A,FALSE,"ECWEBB";#N/A,#N/A,FALSE,"MFT96";#N/A,#N/A,FALSE,"CTrecon"}</definedName>
    <definedName name="ASDF_1_1_3_3" hidden="1">{#N/A,#N/A,FALSE,"TMCOMP96";#N/A,#N/A,FALSE,"MAT96";#N/A,#N/A,FALSE,"FANDA96";#N/A,#N/A,FALSE,"INTRAN96";#N/A,#N/A,FALSE,"NAA9697";#N/A,#N/A,FALSE,"ECWEBB";#N/A,#N/A,FALSE,"MFT96";#N/A,#N/A,FALSE,"CTrecon"}</definedName>
    <definedName name="ASDF_1_1_3_4" hidden="1">{#N/A,#N/A,FALSE,"TMCOMP96";#N/A,#N/A,FALSE,"MAT96";#N/A,#N/A,FALSE,"FANDA96";#N/A,#N/A,FALSE,"INTRAN96";#N/A,#N/A,FALSE,"NAA9697";#N/A,#N/A,FALSE,"ECWEBB";#N/A,#N/A,FALSE,"MFT96";#N/A,#N/A,FALSE,"CTrecon"}</definedName>
    <definedName name="ASDF_1_1_3_5" hidden="1">{#N/A,#N/A,FALSE,"TMCOMP96";#N/A,#N/A,FALSE,"MAT96";#N/A,#N/A,FALSE,"FANDA96";#N/A,#N/A,FALSE,"INTRAN96";#N/A,#N/A,FALSE,"NAA9697";#N/A,#N/A,FALSE,"ECWEBB";#N/A,#N/A,FALSE,"MFT96";#N/A,#N/A,FALSE,"CTrecon"}</definedName>
    <definedName name="ASDF_1_1_4" hidden="1">{#N/A,#N/A,FALSE,"TMCOMP96";#N/A,#N/A,FALSE,"MAT96";#N/A,#N/A,FALSE,"FANDA96";#N/A,#N/A,FALSE,"INTRAN96";#N/A,#N/A,FALSE,"NAA9697";#N/A,#N/A,FALSE,"ECWEBB";#N/A,#N/A,FALSE,"MFT96";#N/A,#N/A,FALSE,"CTrecon"}</definedName>
    <definedName name="ASDF_1_1_4_1" hidden="1">{#N/A,#N/A,FALSE,"TMCOMP96";#N/A,#N/A,FALSE,"MAT96";#N/A,#N/A,FALSE,"FANDA96";#N/A,#N/A,FALSE,"INTRAN96";#N/A,#N/A,FALSE,"NAA9697";#N/A,#N/A,FALSE,"ECWEBB";#N/A,#N/A,FALSE,"MFT96";#N/A,#N/A,FALSE,"CTrecon"}</definedName>
    <definedName name="ASDF_1_1_4_2" hidden="1">{#N/A,#N/A,FALSE,"TMCOMP96";#N/A,#N/A,FALSE,"MAT96";#N/A,#N/A,FALSE,"FANDA96";#N/A,#N/A,FALSE,"INTRAN96";#N/A,#N/A,FALSE,"NAA9697";#N/A,#N/A,FALSE,"ECWEBB";#N/A,#N/A,FALSE,"MFT96";#N/A,#N/A,FALSE,"CTrecon"}</definedName>
    <definedName name="ASDF_1_1_4_3" hidden="1">{#N/A,#N/A,FALSE,"TMCOMP96";#N/A,#N/A,FALSE,"MAT96";#N/A,#N/A,FALSE,"FANDA96";#N/A,#N/A,FALSE,"INTRAN96";#N/A,#N/A,FALSE,"NAA9697";#N/A,#N/A,FALSE,"ECWEBB";#N/A,#N/A,FALSE,"MFT96";#N/A,#N/A,FALSE,"CTrecon"}</definedName>
    <definedName name="ASDF_1_1_4_4" hidden="1">{#N/A,#N/A,FALSE,"TMCOMP96";#N/A,#N/A,FALSE,"MAT96";#N/A,#N/A,FALSE,"FANDA96";#N/A,#N/A,FALSE,"INTRAN96";#N/A,#N/A,FALSE,"NAA9697";#N/A,#N/A,FALSE,"ECWEBB";#N/A,#N/A,FALSE,"MFT96";#N/A,#N/A,FALSE,"CTrecon"}</definedName>
    <definedName name="ASDF_1_1_4_5" hidden="1">{#N/A,#N/A,FALSE,"TMCOMP96";#N/A,#N/A,FALSE,"MAT96";#N/A,#N/A,FALSE,"FANDA96";#N/A,#N/A,FALSE,"INTRAN96";#N/A,#N/A,FALSE,"NAA9697";#N/A,#N/A,FALSE,"ECWEBB";#N/A,#N/A,FALSE,"MFT96";#N/A,#N/A,FALSE,"CTrecon"}</definedName>
    <definedName name="ASDF_1_1_5" hidden="1">{#N/A,#N/A,FALSE,"TMCOMP96";#N/A,#N/A,FALSE,"MAT96";#N/A,#N/A,FALSE,"FANDA96";#N/A,#N/A,FALSE,"INTRAN96";#N/A,#N/A,FALSE,"NAA9697";#N/A,#N/A,FALSE,"ECWEBB";#N/A,#N/A,FALSE,"MFT96";#N/A,#N/A,FALSE,"CTrecon"}</definedName>
    <definedName name="ASDF_1_1_5_1" hidden="1">{#N/A,#N/A,FALSE,"TMCOMP96";#N/A,#N/A,FALSE,"MAT96";#N/A,#N/A,FALSE,"FANDA96";#N/A,#N/A,FALSE,"INTRAN96";#N/A,#N/A,FALSE,"NAA9697";#N/A,#N/A,FALSE,"ECWEBB";#N/A,#N/A,FALSE,"MFT96";#N/A,#N/A,FALSE,"CTrecon"}</definedName>
    <definedName name="ASDF_1_1_5_2" hidden="1">{#N/A,#N/A,FALSE,"TMCOMP96";#N/A,#N/A,FALSE,"MAT96";#N/A,#N/A,FALSE,"FANDA96";#N/A,#N/A,FALSE,"INTRAN96";#N/A,#N/A,FALSE,"NAA9697";#N/A,#N/A,FALSE,"ECWEBB";#N/A,#N/A,FALSE,"MFT96";#N/A,#N/A,FALSE,"CTrecon"}</definedName>
    <definedName name="ASDF_1_1_5_3" hidden="1">{#N/A,#N/A,FALSE,"TMCOMP96";#N/A,#N/A,FALSE,"MAT96";#N/A,#N/A,FALSE,"FANDA96";#N/A,#N/A,FALSE,"INTRAN96";#N/A,#N/A,FALSE,"NAA9697";#N/A,#N/A,FALSE,"ECWEBB";#N/A,#N/A,FALSE,"MFT96";#N/A,#N/A,FALSE,"CTrecon"}</definedName>
    <definedName name="ASDF_1_1_5_4" hidden="1">{#N/A,#N/A,FALSE,"TMCOMP96";#N/A,#N/A,FALSE,"MAT96";#N/A,#N/A,FALSE,"FANDA96";#N/A,#N/A,FALSE,"INTRAN96";#N/A,#N/A,FALSE,"NAA9697";#N/A,#N/A,FALSE,"ECWEBB";#N/A,#N/A,FALSE,"MFT96";#N/A,#N/A,FALSE,"CTrecon"}</definedName>
    <definedName name="ASDF_1_1_5_5" hidden="1">{#N/A,#N/A,FALSE,"TMCOMP96";#N/A,#N/A,FALSE,"MAT96";#N/A,#N/A,FALSE,"FANDA96";#N/A,#N/A,FALSE,"INTRAN96";#N/A,#N/A,FALSE,"NAA9697";#N/A,#N/A,FALSE,"ECWEBB";#N/A,#N/A,FALSE,"MFT96";#N/A,#N/A,FALSE,"CTrecon"}</definedName>
    <definedName name="ASDF_1_2" hidden="1">{#N/A,#N/A,FALSE,"TMCOMP96";#N/A,#N/A,FALSE,"MAT96";#N/A,#N/A,FALSE,"FANDA96";#N/A,#N/A,FALSE,"INTRAN96";#N/A,#N/A,FALSE,"NAA9697";#N/A,#N/A,FALSE,"ECWEBB";#N/A,#N/A,FALSE,"MFT96";#N/A,#N/A,FALSE,"CTrecon"}</definedName>
    <definedName name="ASDF_1_2_1" hidden="1">{#N/A,#N/A,FALSE,"TMCOMP96";#N/A,#N/A,FALSE,"MAT96";#N/A,#N/A,FALSE,"FANDA96";#N/A,#N/A,FALSE,"INTRAN96";#N/A,#N/A,FALSE,"NAA9697";#N/A,#N/A,FALSE,"ECWEBB";#N/A,#N/A,FALSE,"MFT96";#N/A,#N/A,FALSE,"CTrecon"}</definedName>
    <definedName name="ASDF_1_2_1_1" hidden="1">{#N/A,#N/A,FALSE,"TMCOMP96";#N/A,#N/A,FALSE,"MAT96";#N/A,#N/A,FALSE,"FANDA96";#N/A,#N/A,FALSE,"INTRAN96";#N/A,#N/A,FALSE,"NAA9697";#N/A,#N/A,FALSE,"ECWEBB";#N/A,#N/A,FALSE,"MFT96";#N/A,#N/A,FALSE,"CTrecon"}</definedName>
    <definedName name="ASDF_1_2_1_1_1" hidden="1">{#N/A,#N/A,FALSE,"TMCOMP96";#N/A,#N/A,FALSE,"MAT96";#N/A,#N/A,FALSE,"FANDA96";#N/A,#N/A,FALSE,"INTRAN96";#N/A,#N/A,FALSE,"NAA9697";#N/A,#N/A,FALSE,"ECWEBB";#N/A,#N/A,FALSE,"MFT96";#N/A,#N/A,FALSE,"CTrecon"}</definedName>
    <definedName name="ASDF_1_2_1_1_1_1" hidden="1">{#N/A,#N/A,FALSE,"TMCOMP96";#N/A,#N/A,FALSE,"MAT96";#N/A,#N/A,FALSE,"FANDA96";#N/A,#N/A,FALSE,"INTRAN96";#N/A,#N/A,FALSE,"NAA9697";#N/A,#N/A,FALSE,"ECWEBB";#N/A,#N/A,FALSE,"MFT96";#N/A,#N/A,FALSE,"CTrecon"}</definedName>
    <definedName name="ASDF_1_2_1_1_1_1_1" hidden="1">{#N/A,#N/A,FALSE,"TMCOMP96";#N/A,#N/A,FALSE,"MAT96";#N/A,#N/A,FALSE,"FANDA96";#N/A,#N/A,FALSE,"INTRAN96";#N/A,#N/A,FALSE,"NAA9697";#N/A,#N/A,FALSE,"ECWEBB";#N/A,#N/A,FALSE,"MFT96";#N/A,#N/A,FALSE,"CTrecon"}</definedName>
    <definedName name="ASDF_1_2_1_1_1_2" hidden="1">{#N/A,#N/A,FALSE,"TMCOMP96";#N/A,#N/A,FALSE,"MAT96";#N/A,#N/A,FALSE,"FANDA96";#N/A,#N/A,FALSE,"INTRAN96";#N/A,#N/A,FALSE,"NAA9697";#N/A,#N/A,FALSE,"ECWEBB";#N/A,#N/A,FALSE,"MFT96";#N/A,#N/A,FALSE,"CTrecon"}</definedName>
    <definedName name="ASDF_1_2_1_1_1_3" hidden="1">{#N/A,#N/A,FALSE,"TMCOMP96";#N/A,#N/A,FALSE,"MAT96";#N/A,#N/A,FALSE,"FANDA96";#N/A,#N/A,FALSE,"INTRAN96";#N/A,#N/A,FALSE,"NAA9697";#N/A,#N/A,FALSE,"ECWEBB";#N/A,#N/A,FALSE,"MFT96";#N/A,#N/A,FALSE,"CTrecon"}</definedName>
    <definedName name="ASDF_1_2_1_1_1_4" hidden="1">{#N/A,#N/A,FALSE,"TMCOMP96";#N/A,#N/A,FALSE,"MAT96";#N/A,#N/A,FALSE,"FANDA96";#N/A,#N/A,FALSE,"INTRAN96";#N/A,#N/A,FALSE,"NAA9697";#N/A,#N/A,FALSE,"ECWEBB";#N/A,#N/A,FALSE,"MFT96";#N/A,#N/A,FALSE,"CTrecon"}</definedName>
    <definedName name="ASDF_1_2_1_1_1_5" hidden="1">{#N/A,#N/A,FALSE,"TMCOMP96";#N/A,#N/A,FALSE,"MAT96";#N/A,#N/A,FALSE,"FANDA96";#N/A,#N/A,FALSE,"INTRAN96";#N/A,#N/A,FALSE,"NAA9697";#N/A,#N/A,FALSE,"ECWEBB";#N/A,#N/A,FALSE,"MFT96";#N/A,#N/A,FALSE,"CTrecon"}</definedName>
    <definedName name="ASDF_1_2_1_1_2" hidden="1">{#N/A,#N/A,FALSE,"TMCOMP96";#N/A,#N/A,FALSE,"MAT96";#N/A,#N/A,FALSE,"FANDA96";#N/A,#N/A,FALSE,"INTRAN96";#N/A,#N/A,FALSE,"NAA9697";#N/A,#N/A,FALSE,"ECWEBB";#N/A,#N/A,FALSE,"MFT96";#N/A,#N/A,FALSE,"CTrecon"}</definedName>
    <definedName name="ASDF_1_2_1_1_2_1" hidden="1">{#N/A,#N/A,FALSE,"TMCOMP96";#N/A,#N/A,FALSE,"MAT96";#N/A,#N/A,FALSE,"FANDA96";#N/A,#N/A,FALSE,"INTRAN96";#N/A,#N/A,FALSE,"NAA9697";#N/A,#N/A,FALSE,"ECWEBB";#N/A,#N/A,FALSE,"MFT96";#N/A,#N/A,FALSE,"CTrecon"}</definedName>
    <definedName name="ASDF_1_2_1_1_2_2" hidden="1">{#N/A,#N/A,FALSE,"TMCOMP96";#N/A,#N/A,FALSE,"MAT96";#N/A,#N/A,FALSE,"FANDA96";#N/A,#N/A,FALSE,"INTRAN96";#N/A,#N/A,FALSE,"NAA9697";#N/A,#N/A,FALSE,"ECWEBB";#N/A,#N/A,FALSE,"MFT96";#N/A,#N/A,FALSE,"CTrecon"}</definedName>
    <definedName name="ASDF_1_2_1_1_2_3" hidden="1">{#N/A,#N/A,FALSE,"TMCOMP96";#N/A,#N/A,FALSE,"MAT96";#N/A,#N/A,FALSE,"FANDA96";#N/A,#N/A,FALSE,"INTRAN96";#N/A,#N/A,FALSE,"NAA9697";#N/A,#N/A,FALSE,"ECWEBB";#N/A,#N/A,FALSE,"MFT96";#N/A,#N/A,FALSE,"CTrecon"}</definedName>
    <definedName name="ASDF_1_2_1_1_2_4" hidden="1">{#N/A,#N/A,FALSE,"TMCOMP96";#N/A,#N/A,FALSE,"MAT96";#N/A,#N/A,FALSE,"FANDA96";#N/A,#N/A,FALSE,"INTRAN96";#N/A,#N/A,FALSE,"NAA9697";#N/A,#N/A,FALSE,"ECWEBB";#N/A,#N/A,FALSE,"MFT96";#N/A,#N/A,FALSE,"CTrecon"}</definedName>
    <definedName name="ASDF_1_2_1_1_2_5" hidden="1">{#N/A,#N/A,FALSE,"TMCOMP96";#N/A,#N/A,FALSE,"MAT96";#N/A,#N/A,FALSE,"FANDA96";#N/A,#N/A,FALSE,"INTRAN96";#N/A,#N/A,FALSE,"NAA9697";#N/A,#N/A,FALSE,"ECWEBB";#N/A,#N/A,FALSE,"MFT96";#N/A,#N/A,FALSE,"CTrecon"}</definedName>
    <definedName name="ASDF_1_2_1_1_3" hidden="1">{#N/A,#N/A,FALSE,"TMCOMP96";#N/A,#N/A,FALSE,"MAT96";#N/A,#N/A,FALSE,"FANDA96";#N/A,#N/A,FALSE,"INTRAN96";#N/A,#N/A,FALSE,"NAA9697";#N/A,#N/A,FALSE,"ECWEBB";#N/A,#N/A,FALSE,"MFT96";#N/A,#N/A,FALSE,"CTrecon"}</definedName>
    <definedName name="ASDF_1_2_1_1_4" hidden="1">{#N/A,#N/A,FALSE,"TMCOMP96";#N/A,#N/A,FALSE,"MAT96";#N/A,#N/A,FALSE,"FANDA96";#N/A,#N/A,FALSE,"INTRAN96";#N/A,#N/A,FALSE,"NAA9697";#N/A,#N/A,FALSE,"ECWEBB";#N/A,#N/A,FALSE,"MFT96";#N/A,#N/A,FALSE,"CTrecon"}</definedName>
    <definedName name="ASDF_1_2_1_1_5" hidden="1">{#N/A,#N/A,FALSE,"TMCOMP96";#N/A,#N/A,FALSE,"MAT96";#N/A,#N/A,FALSE,"FANDA96";#N/A,#N/A,FALSE,"INTRAN96";#N/A,#N/A,FALSE,"NAA9697";#N/A,#N/A,FALSE,"ECWEBB";#N/A,#N/A,FALSE,"MFT96";#N/A,#N/A,FALSE,"CTrecon"}</definedName>
    <definedName name="ASDF_1_2_1_2" hidden="1">{#N/A,#N/A,FALSE,"TMCOMP96";#N/A,#N/A,FALSE,"MAT96";#N/A,#N/A,FALSE,"FANDA96";#N/A,#N/A,FALSE,"INTRAN96";#N/A,#N/A,FALSE,"NAA9697";#N/A,#N/A,FALSE,"ECWEBB";#N/A,#N/A,FALSE,"MFT96";#N/A,#N/A,FALSE,"CTrecon"}</definedName>
    <definedName name="ASDF_1_2_1_2_1" hidden="1">{#N/A,#N/A,FALSE,"TMCOMP96";#N/A,#N/A,FALSE,"MAT96";#N/A,#N/A,FALSE,"FANDA96";#N/A,#N/A,FALSE,"INTRAN96";#N/A,#N/A,FALSE,"NAA9697";#N/A,#N/A,FALSE,"ECWEBB";#N/A,#N/A,FALSE,"MFT96";#N/A,#N/A,FALSE,"CTrecon"}</definedName>
    <definedName name="ASDF_1_2_1_2_2" hidden="1">{#N/A,#N/A,FALSE,"TMCOMP96";#N/A,#N/A,FALSE,"MAT96";#N/A,#N/A,FALSE,"FANDA96";#N/A,#N/A,FALSE,"INTRAN96";#N/A,#N/A,FALSE,"NAA9697";#N/A,#N/A,FALSE,"ECWEBB";#N/A,#N/A,FALSE,"MFT96";#N/A,#N/A,FALSE,"CTrecon"}</definedName>
    <definedName name="ASDF_1_2_1_2_3" hidden="1">{#N/A,#N/A,FALSE,"TMCOMP96";#N/A,#N/A,FALSE,"MAT96";#N/A,#N/A,FALSE,"FANDA96";#N/A,#N/A,FALSE,"INTRAN96";#N/A,#N/A,FALSE,"NAA9697";#N/A,#N/A,FALSE,"ECWEBB";#N/A,#N/A,FALSE,"MFT96";#N/A,#N/A,FALSE,"CTrecon"}</definedName>
    <definedName name="ASDF_1_2_1_2_4" hidden="1">{#N/A,#N/A,FALSE,"TMCOMP96";#N/A,#N/A,FALSE,"MAT96";#N/A,#N/A,FALSE,"FANDA96";#N/A,#N/A,FALSE,"INTRAN96";#N/A,#N/A,FALSE,"NAA9697";#N/A,#N/A,FALSE,"ECWEBB";#N/A,#N/A,FALSE,"MFT96";#N/A,#N/A,FALSE,"CTrecon"}</definedName>
    <definedName name="ASDF_1_2_1_2_5" hidden="1">{#N/A,#N/A,FALSE,"TMCOMP96";#N/A,#N/A,FALSE,"MAT96";#N/A,#N/A,FALSE,"FANDA96";#N/A,#N/A,FALSE,"INTRAN96";#N/A,#N/A,FALSE,"NAA9697";#N/A,#N/A,FALSE,"ECWEBB";#N/A,#N/A,FALSE,"MFT96";#N/A,#N/A,FALSE,"CTrecon"}</definedName>
    <definedName name="ASDF_1_2_1_3" hidden="1">{#N/A,#N/A,FALSE,"TMCOMP96";#N/A,#N/A,FALSE,"MAT96";#N/A,#N/A,FALSE,"FANDA96";#N/A,#N/A,FALSE,"INTRAN96";#N/A,#N/A,FALSE,"NAA9697";#N/A,#N/A,FALSE,"ECWEBB";#N/A,#N/A,FALSE,"MFT96";#N/A,#N/A,FALSE,"CTrecon"}</definedName>
    <definedName name="ASDF_1_2_1_3_1" hidden="1">{#N/A,#N/A,FALSE,"TMCOMP96";#N/A,#N/A,FALSE,"MAT96";#N/A,#N/A,FALSE,"FANDA96";#N/A,#N/A,FALSE,"INTRAN96";#N/A,#N/A,FALSE,"NAA9697";#N/A,#N/A,FALSE,"ECWEBB";#N/A,#N/A,FALSE,"MFT96";#N/A,#N/A,FALSE,"CTrecon"}</definedName>
    <definedName name="ASDF_1_2_1_3_2" hidden="1">{#N/A,#N/A,FALSE,"TMCOMP96";#N/A,#N/A,FALSE,"MAT96";#N/A,#N/A,FALSE,"FANDA96";#N/A,#N/A,FALSE,"INTRAN96";#N/A,#N/A,FALSE,"NAA9697";#N/A,#N/A,FALSE,"ECWEBB";#N/A,#N/A,FALSE,"MFT96";#N/A,#N/A,FALSE,"CTrecon"}</definedName>
    <definedName name="ASDF_1_2_1_3_3" hidden="1">{#N/A,#N/A,FALSE,"TMCOMP96";#N/A,#N/A,FALSE,"MAT96";#N/A,#N/A,FALSE,"FANDA96";#N/A,#N/A,FALSE,"INTRAN96";#N/A,#N/A,FALSE,"NAA9697";#N/A,#N/A,FALSE,"ECWEBB";#N/A,#N/A,FALSE,"MFT96";#N/A,#N/A,FALSE,"CTrecon"}</definedName>
    <definedName name="ASDF_1_2_1_3_4" hidden="1">{#N/A,#N/A,FALSE,"TMCOMP96";#N/A,#N/A,FALSE,"MAT96";#N/A,#N/A,FALSE,"FANDA96";#N/A,#N/A,FALSE,"INTRAN96";#N/A,#N/A,FALSE,"NAA9697";#N/A,#N/A,FALSE,"ECWEBB";#N/A,#N/A,FALSE,"MFT96";#N/A,#N/A,FALSE,"CTrecon"}</definedName>
    <definedName name="ASDF_1_2_1_3_5" hidden="1">{#N/A,#N/A,FALSE,"TMCOMP96";#N/A,#N/A,FALSE,"MAT96";#N/A,#N/A,FALSE,"FANDA96";#N/A,#N/A,FALSE,"INTRAN96";#N/A,#N/A,FALSE,"NAA9697";#N/A,#N/A,FALSE,"ECWEBB";#N/A,#N/A,FALSE,"MFT96";#N/A,#N/A,FALSE,"CTrecon"}</definedName>
    <definedName name="ASDF_1_2_1_4" hidden="1">{#N/A,#N/A,FALSE,"TMCOMP96";#N/A,#N/A,FALSE,"MAT96";#N/A,#N/A,FALSE,"FANDA96";#N/A,#N/A,FALSE,"INTRAN96";#N/A,#N/A,FALSE,"NAA9697";#N/A,#N/A,FALSE,"ECWEBB";#N/A,#N/A,FALSE,"MFT96";#N/A,#N/A,FALSE,"CTrecon"}</definedName>
    <definedName name="ASDF_1_2_1_4_1" hidden="1">{#N/A,#N/A,FALSE,"TMCOMP96";#N/A,#N/A,FALSE,"MAT96";#N/A,#N/A,FALSE,"FANDA96";#N/A,#N/A,FALSE,"INTRAN96";#N/A,#N/A,FALSE,"NAA9697";#N/A,#N/A,FALSE,"ECWEBB";#N/A,#N/A,FALSE,"MFT96";#N/A,#N/A,FALSE,"CTrecon"}</definedName>
    <definedName name="ASDF_1_2_1_4_2" hidden="1">{#N/A,#N/A,FALSE,"TMCOMP96";#N/A,#N/A,FALSE,"MAT96";#N/A,#N/A,FALSE,"FANDA96";#N/A,#N/A,FALSE,"INTRAN96";#N/A,#N/A,FALSE,"NAA9697";#N/A,#N/A,FALSE,"ECWEBB";#N/A,#N/A,FALSE,"MFT96";#N/A,#N/A,FALSE,"CTrecon"}</definedName>
    <definedName name="ASDF_1_2_1_4_3" hidden="1">{#N/A,#N/A,FALSE,"TMCOMP96";#N/A,#N/A,FALSE,"MAT96";#N/A,#N/A,FALSE,"FANDA96";#N/A,#N/A,FALSE,"INTRAN96";#N/A,#N/A,FALSE,"NAA9697";#N/A,#N/A,FALSE,"ECWEBB";#N/A,#N/A,FALSE,"MFT96";#N/A,#N/A,FALSE,"CTrecon"}</definedName>
    <definedName name="ASDF_1_2_1_4_4" hidden="1">{#N/A,#N/A,FALSE,"TMCOMP96";#N/A,#N/A,FALSE,"MAT96";#N/A,#N/A,FALSE,"FANDA96";#N/A,#N/A,FALSE,"INTRAN96";#N/A,#N/A,FALSE,"NAA9697";#N/A,#N/A,FALSE,"ECWEBB";#N/A,#N/A,FALSE,"MFT96";#N/A,#N/A,FALSE,"CTrecon"}</definedName>
    <definedName name="ASDF_1_2_1_4_5" hidden="1">{#N/A,#N/A,FALSE,"TMCOMP96";#N/A,#N/A,FALSE,"MAT96";#N/A,#N/A,FALSE,"FANDA96";#N/A,#N/A,FALSE,"INTRAN96";#N/A,#N/A,FALSE,"NAA9697";#N/A,#N/A,FALSE,"ECWEBB";#N/A,#N/A,FALSE,"MFT96";#N/A,#N/A,FALSE,"CTrecon"}</definedName>
    <definedName name="ASDF_1_2_1_5" hidden="1">{#N/A,#N/A,FALSE,"TMCOMP96";#N/A,#N/A,FALSE,"MAT96";#N/A,#N/A,FALSE,"FANDA96";#N/A,#N/A,FALSE,"INTRAN96";#N/A,#N/A,FALSE,"NAA9697";#N/A,#N/A,FALSE,"ECWEBB";#N/A,#N/A,FALSE,"MFT96";#N/A,#N/A,FALSE,"CTrecon"}</definedName>
    <definedName name="ASDF_1_2_1_5_1" hidden="1">{#N/A,#N/A,FALSE,"TMCOMP96";#N/A,#N/A,FALSE,"MAT96";#N/A,#N/A,FALSE,"FANDA96";#N/A,#N/A,FALSE,"INTRAN96";#N/A,#N/A,FALSE,"NAA9697";#N/A,#N/A,FALSE,"ECWEBB";#N/A,#N/A,FALSE,"MFT96";#N/A,#N/A,FALSE,"CTrecon"}</definedName>
    <definedName name="ASDF_1_2_1_5_2" hidden="1">{#N/A,#N/A,FALSE,"TMCOMP96";#N/A,#N/A,FALSE,"MAT96";#N/A,#N/A,FALSE,"FANDA96";#N/A,#N/A,FALSE,"INTRAN96";#N/A,#N/A,FALSE,"NAA9697";#N/A,#N/A,FALSE,"ECWEBB";#N/A,#N/A,FALSE,"MFT96";#N/A,#N/A,FALSE,"CTrecon"}</definedName>
    <definedName name="ASDF_1_2_1_5_3" hidden="1">{#N/A,#N/A,FALSE,"TMCOMP96";#N/A,#N/A,FALSE,"MAT96";#N/A,#N/A,FALSE,"FANDA96";#N/A,#N/A,FALSE,"INTRAN96";#N/A,#N/A,FALSE,"NAA9697";#N/A,#N/A,FALSE,"ECWEBB";#N/A,#N/A,FALSE,"MFT96";#N/A,#N/A,FALSE,"CTrecon"}</definedName>
    <definedName name="ASDF_1_2_1_5_4" hidden="1">{#N/A,#N/A,FALSE,"TMCOMP96";#N/A,#N/A,FALSE,"MAT96";#N/A,#N/A,FALSE,"FANDA96";#N/A,#N/A,FALSE,"INTRAN96";#N/A,#N/A,FALSE,"NAA9697";#N/A,#N/A,FALSE,"ECWEBB";#N/A,#N/A,FALSE,"MFT96";#N/A,#N/A,FALSE,"CTrecon"}</definedName>
    <definedName name="ASDF_1_2_1_5_5" hidden="1">{#N/A,#N/A,FALSE,"TMCOMP96";#N/A,#N/A,FALSE,"MAT96";#N/A,#N/A,FALSE,"FANDA96";#N/A,#N/A,FALSE,"INTRAN96";#N/A,#N/A,FALSE,"NAA9697";#N/A,#N/A,FALSE,"ECWEBB";#N/A,#N/A,FALSE,"MFT96";#N/A,#N/A,FALSE,"CTrecon"}</definedName>
    <definedName name="ASDF_1_2_2" hidden="1">{#N/A,#N/A,FALSE,"TMCOMP96";#N/A,#N/A,FALSE,"MAT96";#N/A,#N/A,FALSE,"FANDA96";#N/A,#N/A,FALSE,"INTRAN96";#N/A,#N/A,FALSE,"NAA9697";#N/A,#N/A,FALSE,"ECWEBB";#N/A,#N/A,FALSE,"MFT96";#N/A,#N/A,FALSE,"CTrecon"}</definedName>
    <definedName name="ASDF_1_2_2_1" hidden="1">{#N/A,#N/A,FALSE,"TMCOMP96";#N/A,#N/A,FALSE,"MAT96";#N/A,#N/A,FALSE,"FANDA96";#N/A,#N/A,FALSE,"INTRAN96";#N/A,#N/A,FALSE,"NAA9697";#N/A,#N/A,FALSE,"ECWEBB";#N/A,#N/A,FALSE,"MFT96";#N/A,#N/A,FALSE,"CTrecon"}</definedName>
    <definedName name="ASDF_1_2_2_2" hidden="1">{#N/A,#N/A,FALSE,"TMCOMP96";#N/A,#N/A,FALSE,"MAT96";#N/A,#N/A,FALSE,"FANDA96";#N/A,#N/A,FALSE,"INTRAN96";#N/A,#N/A,FALSE,"NAA9697";#N/A,#N/A,FALSE,"ECWEBB";#N/A,#N/A,FALSE,"MFT96";#N/A,#N/A,FALSE,"CTrecon"}</definedName>
    <definedName name="ASDF_1_2_2_3" hidden="1">{#N/A,#N/A,FALSE,"TMCOMP96";#N/A,#N/A,FALSE,"MAT96";#N/A,#N/A,FALSE,"FANDA96";#N/A,#N/A,FALSE,"INTRAN96";#N/A,#N/A,FALSE,"NAA9697";#N/A,#N/A,FALSE,"ECWEBB";#N/A,#N/A,FALSE,"MFT96";#N/A,#N/A,FALSE,"CTrecon"}</definedName>
    <definedName name="ASDF_1_2_2_4" hidden="1">{#N/A,#N/A,FALSE,"TMCOMP96";#N/A,#N/A,FALSE,"MAT96";#N/A,#N/A,FALSE,"FANDA96";#N/A,#N/A,FALSE,"INTRAN96";#N/A,#N/A,FALSE,"NAA9697";#N/A,#N/A,FALSE,"ECWEBB";#N/A,#N/A,FALSE,"MFT96";#N/A,#N/A,FALSE,"CTrecon"}</definedName>
    <definedName name="ASDF_1_2_2_5" hidden="1">{#N/A,#N/A,FALSE,"TMCOMP96";#N/A,#N/A,FALSE,"MAT96";#N/A,#N/A,FALSE,"FANDA96";#N/A,#N/A,FALSE,"INTRAN96";#N/A,#N/A,FALSE,"NAA9697";#N/A,#N/A,FALSE,"ECWEBB";#N/A,#N/A,FALSE,"MFT96";#N/A,#N/A,FALSE,"CTrecon"}</definedName>
    <definedName name="ASDF_1_2_3" hidden="1">{#N/A,#N/A,FALSE,"TMCOMP96";#N/A,#N/A,FALSE,"MAT96";#N/A,#N/A,FALSE,"FANDA96";#N/A,#N/A,FALSE,"INTRAN96";#N/A,#N/A,FALSE,"NAA9697";#N/A,#N/A,FALSE,"ECWEBB";#N/A,#N/A,FALSE,"MFT96";#N/A,#N/A,FALSE,"CTrecon"}</definedName>
    <definedName name="ASDF_1_2_3_1" hidden="1">{#N/A,#N/A,FALSE,"TMCOMP96";#N/A,#N/A,FALSE,"MAT96";#N/A,#N/A,FALSE,"FANDA96";#N/A,#N/A,FALSE,"INTRAN96";#N/A,#N/A,FALSE,"NAA9697";#N/A,#N/A,FALSE,"ECWEBB";#N/A,#N/A,FALSE,"MFT96";#N/A,#N/A,FALSE,"CTrecon"}</definedName>
    <definedName name="ASDF_1_2_3_2" hidden="1">{#N/A,#N/A,FALSE,"TMCOMP96";#N/A,#N/A,FALSE,"MAT96";#N/A,#N/A,FALSE,"FANDA96";#N/A,#N/A,FALSE,"INTRAN96";#N/A,#N/A,FALSE,"NAA9697";#N/A,#N/A,FALSE,"ECWEBB";#N/A,#N/A,FALSE,"MFT96";#N/A,#N/A,FALSE,"CTrecon"}</definedName>
    <definedName name="ASDF_1_2_3_3" hidden="1">{#N/A,#N/A,FALSE,"TMCOMP96";#N/A,#N/A,FALSE,"MAT96";#N/A,#N/A,FALSE,"FANDA96";#N/A,#N/A,FALSE,"INTRAN96";#N/A,#N/A,FALSE,"NAA9697";#N/A,#N/A,FALSE,"ECWEBB";#N/A,#N/A,FALSE,"MFT96";#N/A,#N/A,FALSE,"CTrecon"}</definedName>
    <definedName name="ASDF_1_2_3_4" hidden="1">{#N/A,#N/A,FALSE,"TMCOMP96";#N/A,#N/A,FALSE,"MAT96";#N/A,#N/A,FALSE,"FANDA96";#N/A,#N/A,FALSE,"INTRAN96";#N/A,#N/A,FALSE,"NAA9697";#N/A,#N/A,FALSE,"ECWEBB";#N/A,#N/A,FALSE,"MFT96";#N/A,#N/A,FALSE,"CTrecon"}</definedName>
    <definedName name="ASDF_1_2_3_5" hidden="1">{#N/A,#N/A,FALSE,"TMCOMP96";#N/A,#N/A,FALSE,"MAT96";#N/A,#N/A,FALSE,"FANDA96";#N/A,#N/A,FALSE,"INTRAN96";#N/A,#N/A,FALSE,"NAA9697";#N/A,#N/A,FALSE,"ECWEBB";#N/A,#N/A,FALSE,"MFT96";#N/A,#N/A,FALSE,"CTrecon"}</definedName>
    <definedName name="ASDF_1_2_4" hidden="1">{#N/A,#N/A,FALSE,"TMCOMP96";#N/A,#N/A,FALSE,"MAT96";#N/A,#N/A,FALSE,"FANDA96";#N/A,#N/A,FALSE,"INTRAN96";#N/A,#N/A,FALSE,"NAA9697";#N/A,#N/A,FALSE,"ECWEBB";#N/A,#N/A,FALSE,"MFT96";#N/A,#N/A,FALSE,"CTrecon"}</definedName>
    <definedName name="ASDF_1_2_4_1" hidden="1">{#N/A,#N/A,FALSE,"TMCOMP96";#N/A,#N/A,FALSE,"MAT96";#N/A,#N/A,FALSE,"FANDA96";#N/A,#N/A,FALSE,"INTRAN96";#N/A,#N/A,FALSE,"NAA9697";#N/A,#N/A,FALSE,"ECWEBB";#N/A,#N/A,FALSE,"MFT96";#N/A,#N/A,FALSE,"CTrecon"}</definedName>
    <definedName name="ASDF_1_2_4_2" hidden="1">{#N/A,#N/A,FALSE,"TMCOMP96";#N/A,#N/A,FALSE,"MAT96";#N/A,#N/A,FALSE,"FANDA96";#N/A,#N/A,FALSE,"INTRAN96";#N/A,#N/A,FALSE,"NAA9697";#N/A,#N/A,FALSE,"ECWEBB";#N/A,#N/A,FALSE,"MFT96";#N/A,#N/A,FALSE,"CTrecon"}</definedName>
    <definedName name="ASDF_1_2_4_3" hidden="1">{#N/A,#N/A,FALSE,"TMCOMP96";#N/A,#N/A,FALSE,"MAT96";#N/A,#N/A,FALSE,"FANDA96";#N/A,#N/A,FALSE,"INTRAN96";#N/A,#N/A,FALSE,"NAA9697";#N/A,#N/A,FALSE,"ECWEBB";#N/A,#N/A,FALSE,"MFT96";#N/A,#N/A,FALSE,"CTrecon"}</definedName>
    <definedName name="ASDF_1_2_4_4" hidden="1">{#N/A,#N/A,FALSE,"TMCOMP96";#N/A,#N/A,FALSE,"MAT96";#N/A,#N/A,FALSE,"FANDA96";#N/A,#N/A,FALSE,"INTRAN96";#N/A,#N/A,FALSE,"NAA9697";#N/A,#N/A,FALSE,"ECWEBB";#N/A,#N/A,FALSE,"MFT96";#N/A,#N/A,FALSE,"CTrecon"}</definedName>
    <definedName name="ASDF_1_2_4_5" hidden="1">{#N/A,#N/A,FALSE,"TMCOMP96";#N/A,#N/A,FALSE,"MAT96";#N/A,#N/A,FALSE,"FANDA96";#N/A,#N/A,FALSE,"INTRAN96";#N/A,#N/A,FALSE,"NAA9697";#N/A,#N/A,FALSE,"ECWEBB";#N/A,#N/A,FALSE,"MFT96";#N/A,#N/A,FALSE,"CTrecon"}</definedName>
    <definedName name="ASDF_1_2_5" hidden="1">{#N/A,#N/A,FALSE,"TMCOMP96";#N/A,#N/A,FALSE,"MAT96";#N/A,#N/A,FALSE,"FANDA96";#N/A,#N/A,FALSE,"INTRAN96";#N/A,#N/A,FALSE,"NAA9697";#N/A,#N/A,FALSE,"ECWEBB";#N/A,#N/A,FALSE,"MFT96";#N/A,#N/A,FALSE,"CTrecon"}</definedName>
    <definedName name="ASDF_1_2_5_1" hidden="1">{#N/A,#N/A,FALSE,"TMCOMP96";#N/A,#N/A,FALSE,"MAT96";#N/A,#N/A,FALSE,"FANDA96";#N/A,#N/A,FALSE,"INTRAN96";#N/A,#N/A,FALSE,"NAA9697";#N/A,#N/A,FALSE,"ECWEBB";#N/A,#N/A,FALSE,"MFT96";#N/A,#N/A,FALSE,"CTrecon"}</definedName>
    <definedName name="ASDF_1_2_5_2" hidden="1">{#N/A,#N/A,FALSE,"TMCOMP96";#N/A,#N/A,FALSE,"MAT96";#N/A,#N/A,FALSE,"FANDA96";#N/A,#N/A,FALSE,"INTRAN96";#N/A,#N/A,FALSE,"NAA9697";#N/A,#N/A,FALSE,"ECWEBB";#N/A,#N/A,FALSE,"MFT96";#N/A,#N/A,FALSE,"CTrecon"}</definedName>
    <definedName name="ASDF_1_2_5_3" hidden="1">{#N/A,#N/A,FALSE,"TMCOMP96";#N/A,#N/A,FALSE,"MAT96";#N/A,#N/A,FALSE,"FANDA96";#N/A,#N/A,FALSE,"INTRAN96";#N/A,#N/A,FALSE,"NAA9697";#N/A,#N/A,FALSE,"ECWEBB";#N/A,#N/A,FALSE,"MFT96";#N/A,#N/A,FALSE,"CTrecon"}</definedName>
    <definedName name="ASDF_1_2_5_4" hidden="1">{#N/A,#N/A,FALSE,"TMCOMP96";#N/A,#N/A,FALSE,"MAT96";#N/A,#N/A,FALSE,"FANDA96";#N/A,#N/A,FALSE,"INTRAN96";#N/A,#N/A,FALSE,"NAA9697";#N/A,#N/A,FALSE,"ECWEBB";#N/A,#N/A,FALSE,"MFT96";#N/A,#N/A,FALSE,"CTrecon"}</definedName>
    <definedName name="ASDF_1_2_5_5" hidden="1">{#N/A,#N/A,FALSE,"TMCOMP96";#N/A,#N/A,FALSE,"MAT96";#N/A,#N/A,FALSE,"FANDA96";#N/A,#N/A,FALSE,"INTRAN96";#N/A,#N/A,FALSE,"NAA9697";#N/A,#N/A,FALSE,"ECWEBB";#N/A,#N/A,FALSE,"MFT96";#N/A,#N/A,FALSE,"CTrecon"}</definedName>
    <definedName name="ASDF_1_3" hidden="1">{#N/A,#N/A,FALSE,"TMCOMP96";#N/A,#N/A,FALSE,"MAT96";#N/A,#N/A,FALSE,"FANDA96";#N/A,#N/A,FALSE,"INTRAN96";#N/A,#N/A,FALSE,"NAA9697";#N/A,#N/A,FALSE,"ECWEBB";#N/A,#N/A,FALSE,"MFT96";#N/A,#N/A,FALSE,"CTrecon"}</definedName>
    <definedName name="ASDF_1_3_1" hidden="1">{#N/A,#N/A,FALSE,"TMCOMP96";#N/A,#N/A,FALSE,"MAT96";#N/A,#N/A,FALSE,"FANDA96";#N/A,#N/A,FALSE,"INTRAN96";#N/A,#N/A,FALSE,"NAA9697";#N/A,#N/A,FALSE,"ECWEBB";#N/A,#N/A,FALSE,"MFT96";#N/A,#N/A,FALSE,"CTrecon"}</definedName>
    <definedName name="ASDF_1_3_1_1" hidden="1">{#N/A,#N/A,FALSE,"TMCOMP96";#N/A,#N/A,FALSE,"MAT96";#N/A,#N/A,FALSE,"FANDA96";#N/A,#N/A,FALSE,"INTRAN96";#N/A,#N/A,FALSE,"NAA9697";#N/A,#N/A,FALSE,"ECWEBB";#N/A,#N/A,FALSE,"MFT96";#N/A,#N/A,FALSE,"CTrecon"}</definedName>
    <definedName name="ASDF_1_3_1_1_1" hidden="1">{#N/A,#N/A,FALSE,"TMCOMP96";#N/A,#N/A,FALSE,"MAT96";#N/A,#N/A,FALSE,"FANDA96";#N/A,#N/A,FALSE,"INTRAN96";#N/A,#N/A,FALSE,"NAA9697";#N/A,#N/A,FALSE,"ECWEBB";#N/A,#N/A,FALSE,"MFT96";#N/A,#N/A,FALSE,"CTrecon"}</definedName>
    <definedName name="ASDF_1_3_1_1_1_1" hidden="1">{#N/A,#N/A,FALSE,"TMCOMP96";#N/A,#N/A,FALSE,"MAT96";#N/A,#N/A,FALSE,"FANDA96";#N/A,#N/A,FALSE,"INTRAN96";#N/A,#N/A,FALSE,"NAA9697";#N/A,#N/A,FALSE,"ECWEBB";#N/A,#N/A,FALSE,"MFT96";#N/A,#N/A,FALSE,"CTrecon"}</definedName>
    <definedName name="ASDF_1_3_1_1_1_1_1" hidden="1">{#N/A,#N/A,FALSE,"TMCOMP96";#N/A,#N/A,FALSE,"MAT96";#N/A,#N/A,FALSE,"FANDA96";#N/A,#N/A,FALSE,"INTRAN96";#N/A,#N/A,FALSE,"NAA9697";#N/A,#N/A,FALSE,"ECWEBB";#N/A,#N/A,FALSE,"MFT96";#N/A,#N/A,FALSE,"CTrecon"}</definedName>
    <definedName name="ASDF_1_3_1_1_1_2" hidden="1">{#N/A,#N/A,FALSE,"TMCOMP96";#N/A,#N/A,FALSE,"MAT96";#N/A,#N/A,FALSE,"FANDA96";#N/A,#N/A,FALSE,"INTRAN96";#N/A,#N/A,FALSE,"NAA9697";#N/A,#N/A,FALSE,"ECWEBB";#N/A,#N/A,FALSE,"MFT96";#N/A,#N/A,FALSE,"CTrecon"}</definedName>
    <definedName name="ASDF_1_3_1_1_1_3" hidden="1">{#N/A,#N/A,FALSE,"TMCOMP96";#N/A,#N/A,FALSE,"MAT96";#N/A,#N/A,FALSE,"FANDA96";#N/A,#N/A,FALSE,"INTRAN96";#N/A,#N/A,FALSE,"NAA9697";#N/A,#N/A,FALSE,"ECWEBB";#N/A,#N/A,FALSE,"MFT96";#N/A,#N/A,FALSE,"CTrecon"}</definedName>
    <definedName name="ASDF_1_3_1_1_1_4" hidden="1">{#N/A,#N/A,FALSE,"TMCOMP96";#N/A,#N/A,FALSE,"MAT96";#N/A,#N/A,FALSE,"FANDA96";#N/A,#N/A,FALSE,"INTRAN96";#N/A,#N/A,FALSE,"NAA9697";#N/A,#N/A,FALSE,"ECWEBB";#N/A,#N/A,FALSE,"MFT96";#N/A,#N/A,FALSE,"CTrecon"}</definedName>
    <definedName name="ASDF_1_3_1_1_1_5" hidden="1">{#N/A,#N/A,FALSE,"TMCOMP96";#N/A,#N/A,FALSE,"MAT96";#N/A,#N/A,FALSE,"FANDA96";#N/A,#N/A,FALSE,"INTRAN96";#N/A,#N/A,FALSE,"NAA9697";#N/A,#N/A,FALSE,"ECWEBB";#N/A,#N/A,FALSE,"MFT96";#N/A,#N/A,FALSE,"CTrecon"}</definedName>
    <definedName name="ASDF_1_3_1_1_2" hidden="1">{#N/A,#N/A,FALSE,"TMCOMP96";#N/A,#N/A,FALSE,"MAT96";#N/A,#N/A,FALSE,"FANDA96";#N/A,#N/A,FALSE,"INTRAN96";#N/A,#N/A,FALSE,"NAA9697";#N/A,#N/A,FALSE,"ECWEBB";#N/A,#N/A,FALSE,"MFT96";#N/A,#N/A,FALSE,"CTrecon"}</definedName>
    <definedName name="ASDF_1_3_1_1_2_1" hidden="1">{#N/A,#N/A,FALSE,"TMCOMP96";#N/A,#N/A,FALSE,"MAT96";#N/A,#N/A,FALSE,"FANDA96";#N/A,#N/A,FALSE,"INTRAN96";#N/A,#N/A,FALSE,"NAA9697";#N/A,#N/A,FALSE,"ECWEBB";#N/A,#N/A,FALSE,"MFT96";#N/A,#N/A,FALSE,"CTrecon"}</definedName>
    <definedName name="ASDF_1_3_1_1_2_2" hidden="1">{#N/A,#N/A,FALSE,"TMCOMP96";#N/A,#N/A,FALSE,"MAT96";#N/A,#N/A,FALSE,"FANDA96";#N/A,#N/A,FALSE,"INTRAN96";#N/A,#N/A,FALSE,"NAA9697";#N/A,#N/A,FALSE,"ECWEBB";#N/A,#N/A,FALSE,"MFT96";#N/A,#N/A,FALSE,"CTrecon"}</definedName>
    <definedName name="ASDF_1_3_1_1_2_3" hidden="1">{#N/A,#N/A,FALSE,"TMCOMP96";#N/A,#N/A,FALSE,"MAT96";#N/A,#N/A,FALSE,"FANDA96";#N/A,#N/A,FALSE,"INTRAN96";#N/A,#N/A,FALSE,"NAA9697";#N/A,#N/A,FALSE,"ECWEBB";#N/A,#N/A,FALSE,"MFT96";#N/A,#N/A,FALSE,"CTrecon"}</definedName>
    <definedName name="ASDF_1_3_1_1_2_4" hidden="1">{#N/A,#N/A,FALSE,"TMCOMP96";#N/A,#N/A,FALSE,"MAT96";#N/A,#N/A,FALSE,"FANDA96";#N/A,#N/A,FALSE,"INTRAN96";#N/A,#N/A,FALSE,"NAA9697";#N/A,#N/A,FALSE,"ECWEBB";#N/A,#N/A,FALSE,"MFT96";#N/A,#N/A,FALSE,"CTrecon"}</definedName>
    <definedName name="ASDF_1_3_1_1_2_5" hidden="1">{#N/A,#N/A,FALSE,"TMCOMP96";#N/A,#N/A,FALSE,"MAT96";#N/A,#N/A,FALSE,"FANDA96";#N/A,#N/A,FALSE,"INTRAN96";#N/A,#N/A,FALSE,"NAA9697";#N/A,#N/A,FALSE,"ECWEBB";#N/A,#N/A,FALSE,"MFT96";#N/A,#N/A,FALSE,"CTrecon"}</definedName>
    <definedName name="ASDF_1_3_1_1_3" hidden="1">{#N/A,#N/A,FALSE,"TMCOMP96";#N/A,#N/A,FALSE,"MAT96";#N/A,#N/A,FALSE,"FANDA96";#N/A,#N/A,FALSE,"INTRAN96";#N/A,#N/A,FALSE,"NAA9697";#N/A,#N/A,FALSE,"ECWEBB";#N/A,#N/A,FALSE,"MFT96";#N/A,#N/A,FALSE,"CTrecon"}</definedName>
    <definedName name="ASDF_1_3_1_1_4" hidden="1">{#N/A,#N/A,FALSE,"TMCOMP96";#N/A,#N/A,FALSE,"MAT96";#N/A,#N/A,FALSE,"FANDA96";#N/A,#N/A,FALSE,"INTRAN96";#N/A,#N/A,FALSE,"NAA9697";#N/A,#N/A,FALSE,"ECWEBB";#N/A,#N/A,FALSE,"MFT96";#N/A,#N/A,FALSE,"CTrecon"}</definedName>
    <definedName name="ASDF_1_3_1_1_5" hidden="1">{#N/A,#N/A,FALSE,"TMCOMP96";#N/A,#N/A,FALSE,"MAT96";#N/A,#N/A,FALSE,"FANDA96";#N/A,#N/A,FALSE,"INTRAN96";#N/A,#N/A,FALSE,"NAA9697";#N/A,#N/A,FALSE,"ECWEBB";#N/A,#N/A,FALSE,"MFT96";#N/A,#N/A,FALSE,"CTrecon"}</definedName>
    <definedName name="ASDF_1_3_1_2" hidden="1">{#N/A,#N/A,FALSE,"TMCOMP96";#N/A,#N/A,FALSE,"MAT96";#N/A,#N/A,FALSE,"FANDA96";#N/A,#N/A,FALSE,"INTRAN96";#N/A,#N/A,FALSE,"NAA9697";#N/A,#N/A,FALSE,"ECWEBB";#N/A,#N/A,FALSE,"MFT96";#N/A,#N/A,FALSE,"CTrecon"}</definedName>
    <definedName name="ASDF_1_3_1_2_1" hidden="1">{#N/A,#N/A,FALSE,"TMCOMP96";#N/A,#N/A,FALSE,"MAT96";#N/A,#N/A,FALSE,"FANDA96";#N/A,#N/A,FALSE,"INTRAN96";#N/A,#N/A,FALSE,"NAA9697";#N/A,#N/A,FALSE,"ECWEBB";#N/A,#N/A,FALSE,"MFT96";#N/A,#N/A,FALSE,"CTrecon"}</definedName>
    <definedName name="ASDF_1_3_1_2_2" hidden="1">{#N/A,#N/A,FALSE,"TMCOMP96";#N/A,#N/A,FALSE,"MAT96";#N/A,#N/A,FALSE,"FANDA96";#N/A,#N/A,FALSE,"INTRAN96";#N/A,#N/A,FALSE,"NAA9697";#N/A,#N/A,FALSE,"ECWEBB";#N/A,#N/A,FALSE,"MFT96";#N/A,#N/A,FALSE,"CTrecon"}</definedName>
    <definedName name="ASDF_1_3_1_2_3" hidden="1">{#N/A,#N/A,FALSE,"TMCOMP96";#N/A,#N/A,FALSE,"MAT96";#N/A,#N/A,FALSE,"FANDA96";#N/A,#N/A,FALSE,"INTRAN96";#N/A,#N/A,FALSE,"NAA9697";#N/A,#N/A,FALSE,"ECWEBB";#N/A,#N/A,FALSE,"MFT96";#N/A,#N/A,FALSE,"CTrecon"}</definedName>
    <definedName name="ASDF_1_3_1_2_4" hidden="1">{#N/A,#N/A,FALSE,"TMCOMP96";#N/A,#N/A,FALSE,"MAT96";#N/A,#N/A,FALSE,"FANDA96";#N/A,#N/A,FALSE,"INTRAN96";#N/A,#N/A,FALSE,"NAA9697";#N/A,#N/A,FALSE,"ECWEBB";#N/A,#N/A,FALSE,"MFT96";#N/A,#N/A,FALSE,"CTrecon"}</definedName>
    <definedName name="ASDF_1_3_1_2_5" hidden="1">{#N/A,#N/A,FALSE,"TMCOMP96";#N/A,#N/A,FALSE,"MAT96";#N/A,#N/A,FALSE,"FANDA96";#N/A,#N/A,FALSE,"INTRAN96";#N/A,#N/A,FALSE,"NAA9697";#N/A,#N/A,FALSE,"ECWEBB";#N/A,#N/A,FALSE,"MFT96";#N/A,#N/A,FALSE,"CTrecon"}</definedName>
    <definedName name="ASDF_1_3_1_3" hidden="1">{#N/A,#N/A,FALSE,"TMCOMP96";#N/A,#N/A,FALSE,"MAT96";#N/A,#N/A,FALSE,"FANDA96";#N/A,#N/A,FALSE,"INTRAN96";#N/A,#N/A,FALSE,"NAA9697";#N/A,#N/A,FALSE,"ECWEBB";#N/A,#N/A,FALSE,"MFT96";#N/A,#N/A,FALSE,"CTrecon"}</definedName>
    <definedName name="ASDF_1_3_1_3_1" hidden="1">{#N/A,#N/A,FALSE,"TMCOMP96";#N/A,#N/A,FALSE,"MAT96";#N/A,#N/A,FALSE,"FANDA96";#N/A,#N/A,FALSE,"INTRAN96";#N/A,#N/A,FALSE,"NAA9697";#N/A,#N/A,FALSE,"ECWEBB";#N/A,#N/A,FALSE,"MFT96";#N/A,#N/A,FALSE,"CTrecon"}</definedName>
    <definedName name="ASDF_1_3_1_3_2" hidden="1">{#N/A,#N/A,FALSE,"TMCOMP96";#N/A,#N/A,FALSE,"MAT96";#N/A,#N/A,FALSE,"FANDA96";#N/A,#N/A,FALSE,"INTRAN96";#N/A,#N/A,FALSE,"NAA9697";#N/A,#N/A,FALSE,"ECWEBB";#N/A,#N/A,FALSE,"MFT96";#N/A,#N/A,FALSE,"CTrecon"}</definedName>
    <definedName name="ASDF_1_3_1_3_3" hidden="1">{#N/A,#N/A,FALSE,"TMCOMP96";#N/A,#N/A,FALSE,"MAT96";#N/A,#N/A,FALSE,"FANDA96";#N/A,#N/A,FALSE,"INTRAN96";#N/A,#N/A,FALSE,"NAA9697";#N/A,#N/A,FALSE,"ECWEBB";#N/A,#N/A,FALSE,"MFT96";#N/A,#N/A,FALSE,"CTrecon"}</definedName>
    <definedName name="ASDF_1_3_1_3_4" hidden="1">{#N/A,#N/A,FALSE,"TMCOMP96";#N/A,#N/A,FALSE,"MAT96";#N/A,#N/A,FALSE,"FANDA96";#N/A,#N/A,FALSE,"INTRAN96";#N/A,#N/A,FALSE,"NAA9697";#N/A,#N/A,FALSE,"ECWEBB";#N/A,#N/A,FALSE,"MFT96";#N/A,#N/A,FALSE,"CTrecon"}</definedName>
    <definedName name="ASDF_1_3_1_3_5" hidden="1">{#N/A,#N/A,FALSE,"TMCOMP96";#N/A,#N/A,FALSE,"MAT96";#N/A,#N/A,FALSE,"FANDA96";#N/A,#N/A,FALSE,"INTRAN96";#N/A,#N/A,FALSE,"NAA9697";#N/A,#N/A,FALSE,"ECWEBB";#N/A,#N/A,FALSE,"MFT96";#N/A,#N/A,FALSE,"CTrecon"}</definedName>
    <definedName name="ASDF_1_3_1_4" hidden="1">{#N/A,#N/A,FALSE,"TMCOMP96";#N/A,#N/A,FALSE,"MAT96";#N/A,#N/A,FALSE,"FANDA96";#N/A,#N/A,FALSE,"INTRAN96";#N/A,#N/A,FALSE,"NAA9697";#N/A,#N/A,FALSE,"ECWEBB";#N/A,#N/A,FALSE,"MFT96";#N/A,#N/A,FALSE,"CTrecon"}</definedName>
    <definedName name="ASDF_1_3_1_4_1" hidden="1">{#N/A,#N/A,FALSE,"TMCOMP96";#N/A,#N/A,FALSE,"MAT96";#N/A,#N/A,FALSE,"FANDA96";#N/A,#N/A,FALSE,"INTRAN96";#N/A,#N/A,FALSE,"NAA9697";#N/A,#N/A,FALSE,"ECWEBB";#N/A,#N/A,FALSE,"MFT96";#N/A,#N/A,FALSE,"CTrecon"}</definedName>
    <definedName name="ASDF_1_3_1_4_2" hidden="1">{#N/A,#N/A,FALSE,"TMCOMP96";#N/A,#N/A,FALSE,"MAT96";#N/A,#N/A,FALSE,"FANDA96";#N/A,#N/A,FALSE,"INTRAN96";#N/A,#N/A,FALSE,"NAA9697";#N/A,#N/A,FALSE,"ECWEBB";#N/A,#N/A,FALSE,"MFT96";#N/A,#N/A,FALSE,"CTrecon"}</definedName>
    <definedName name="ASDF_1_3_1_4_3" hidden="1">{#N/A,#N/A,FALSE,"TMCOMP96";#N/A,#N/A,FALSE,"MAT96";#N/A,#N/A,FALSE,"FANDA96";#N/A,#N/A,FALSE,"INTRAN96";#N/A,#N/A,FALSE,"NAA9697";#N/A,#N/A,FALSE,"ECWEBB";#N/A,#N/A,FALSE,"MFT96";#N/A,#N/A,FALSE,"CTrecon"}</definedName>
    <definedName name="ASDF_1_3_1_4_4" hidden="1">{#N/A,#N/A,FALSE,"TMCOMP96";#N/A,#N/A,FALSE,"MAT96";#N/A,#N/A,FALSE,"FANDA96";#N/A,#N/A,FALSE,"INTRAN96";#N/A,#N/A,FALSE,"NAA9697";#N/A,#N/A,FALSE,"ECWEBB";#N/A,#N/A,FALSE,"MFT96";#N/A,#N/A,FALSE,"CTrecon"}</definedName>
    <definedName name="ASDF_1_3_1_4_5" hidden="1">{#N/A,#N/A,FALSE,"TMCOMP96";#N/A,#N/A,FALSE,"MAT96";#N/A,#N/A,FALSE,"FANDA96";#N/A,#N/A,FALSE,"INTRAN96";#N/A,#N/A,FALSE,"NAA9697";#N/A,#N/A,FALSE,"ECWEBB";#N/A,#N/A,FALSE,"MFT96";#N/A,#N/A,FALSE,"CTrecon"}</definedName>
    <definedName name="ASDF_1_3_1_5" hidden="1">{#N/A,#N/A,FALSE,"TMCOMP96";#N/A,#N/A,FALSE,"MAT96";#N/A,#N/A,FALSE,"FANDA96";#N/A,#N/A,FALSE,"INTRAN96";#N/A,#N/A,FALSE,"NAA9697";#N/A,#N/A,FALSE,"ECWEBB";#N/A,#N/A,FALSE,"MFT96";#N/A,#N/A,FALSE,"CTrecon"}</definedName>
    <definedName name="ASDF_1_3_1_5_1" hidden="1">{#N/A,#N/A,FALSE,"TMCOMP96";#N/A,#N/A,FALSE,"MAT96";#N/A,#N/A,FALSE,"FANDA96";#N/A,#N/A,FALSE,"INTRAN96";#N/A,#N/A,FALSE,"NAA9697";#N/A,#N/A,FALSE,"ECWEBB";#N/A,#N/A,FALSE,"MFT96";#N/A,#N/A,FALSE,"CTrecon"}</definedName>
    <definedName name="ASDF_1_3_1_5_2" hidden="1">{#N/A,#N/A,FALSE,"TMCOMP96";#N/A,#N/A,FALSE,"MAT96";#N/A,#N/A,FALSE,"FANDA96";#N/A,#N/A,FALSE,"INTRAN96";#N/A,#N/A,FALSE,"NAA9697";#N/A,#N/A,FALSE,"ECWEBB";#N/A,#N/A,FALSE,"MFT96";#N/A,#N/A,FALSE,"CTrecon"}</definedName>
    <definedName name="ASDF_1_3_1_5_3" hidden="1">{#N/A,#N/A,FALSE,"TMCOMP96";#N/A,#N/A,FALSE,"MAT96";#N/A,#N/A,FALSE,"FANDA96";#N/A,#N/A,FALSE,"INTRAN96";#N/A,#N/A,FALSE,"NAA9697";#N/A,#N/A,FALSE,"ECWEBB";#N/A,#N/A,FALSE,"MFT96";#N/A,#N/A,FALSE,"CTrecon"}</definedName>
    <definedName name="ASDF_1_3_1_5_4" hidden="1">{#N/A,#N/A,FALSE,"TMCOMP96";#N/A,#N/A,FALSE,"MAT96";#N/A,#N/A,FALSE,"FANDA96";#N/A,#N/A,FALSE,"INTRAN96";#N/A,#N/A,FALSE,"NAA9697";#N/A,#N/A,FALSE,"ECWEBB";#N/A,#N/A,FALSE,"MFT96";#N/A,#N/A,FALSE,"CTrecon"}</definedName>
    <definedName name="ASDF_1_3_1_5_5" hidden="1">{#N/A,#N/A,FALSE,"TMCOMP96";#N/A,#N/A,FALSE,"MAT96";#N/A,#N/A,FALSE,"FANDA96";#N/A,#N/A,FALSE,"INTRAN96";#N/A,#N/A,FALSE,"NAA9697";#N/A,#N/A,FALSE,"ECWEBB";#N/A,#N/A,FALSE,"MFT96";#N/A,#N/A,FALSE,"CTrecon"}</definedName>
    <definedName name="ASDF_1_3_2" hidden="1">{#N/A,#N/A,FALSE,"TMCOMP96";#N/A,#N/A,FALSE,"MAT96";#N/A,#N/A,FALSE,"FANDA96";#N/A,#N/A,FALSE,"INTRAN96";#N/A,#N/A,FALSE,"NAA9697";#N/A,#N/A,FALSE,"ECWEBB";#N/A,#N/A,FALSE,"MFT96";#N/A,#N/A,FALSE,"CTrecon"}</definedName>
    <definedName name="ASDF_1_3_2_1" hidden="1">{#N/A,#N/A,FALSE,"TMCOMP96";#N/A,#N/A,FALSE,"MAT96";#N/A,#N/A,FALSE,"FANDA96";#N/A,#N/A,FALSE,"INTRAN96";#N/A,#N/A,FALSE,"NAA9697";#N/A,#N/A,FALSE,"ECWEBB";#N/A,#N/A,FALSE,"MFT96";#N/A,#N/A,FALSE,"CTrecon"}</definedName>
    <definedName name="ASDF_1_3_2_2" hidden="1">{#N/A,#N/A,FALSE,"TMCOMP96";#N/A,#N/A,FALSE,"MAT96";#N/A,#N/A,FALSE,"FANDA96";#N/A,#N/A,FALSE,"INTRAN96";#N/A,#N/A,FALSE,"NAA9697";#N/A,#N/A,FALSE,"ECWEBB";#N/A,#N/A,FALSE,"MFT96";#N/A,#N/A,FALSE,"CTrecon"}</definedName>
    <definedName name="ASDF_1_3_2_3" hidden="1">{#N/A,#N/A,FALSE,"TMCOMP96";#N/A,#N/A,FALSE,"MAT96";#N/A,#N/A,FALSE,"FANDA96";#N/A,#N/A,FALSE,"INTRAN96";#N/A,#N/A,FALSE,"NAA9697";#N/A,#N/A,FALSE,"ECWEBB";#N/A,#N/A,FALSE,"MFT96";#N/A,#N/A,FALSE,"CTrecon"}</definedName>
    <definedName name="ASDF_1_3_2_4" hidden="1">{#N/A,#N/A,FALSE,"TMCOMP96";#N/A,#N/A,FALSE,"MAT96";#N/A,#N/A,FALSE,"FANDA96";#N/A,#N/A,FALSE,"INTRAN96";#N/A,#N/A,FALSE,"NAA9697";#N/A,#N/A,FALSE,"ECWEBB";#N/A,#N/A,FALSE,"MFT96";#N/A,#N/A,FALSE,"CTrecon"}</definedName>
    <definedName name="ASDF_1_3_2_5" hidden="1">{#N/A,#N/A,FALSE,"TMCOMP96";#N/A,#N/A,FALSE,"MAT96";#N/A,#N/A,FALSE,"FANDA96";#N/A,#N/A,FALSE,"INTRAN96";#N/A,#N/A,FALSE,"NAA9697";#N/A,#N/A,FALSE,"ECWEBB";#N/A,#N/A,FALSE,"MFT96";#N/A,#N/A,FALSE,"CTrecon"}</definedName>
    <definedName name="ASDF_1_3_3" hidden="1">{#N/A,#N/A,FALSE,"TMCOMP96";#N/A,#N/A,FALSE,"MAT96";#N/A,#N/A,FALSE,"FANDA96";#N/A,#N/A,FALSE,"INTRAN96";#N/A,#N/A,FALSE,"NAA9697";#N/A,#N/A,FALSE,"ECWEBB";#N/A,#N/A,FALSE,"MFT96";#N/A,#N/A,FALSE,"CTrecon"}</definedName>
    <definedName name="ASDF_1_3_3_1" hidden="1">{#N/A,#N/A,FALSE,"TMCOMP96";#N/A,#N/A,FALSE,"MAT96";#N/A,#N/A,FALSE,"FANDA96";#N/A,#N/A,FALSE,"INTRAN96";#N/A,#N/A,FALSE,"NAA9697";#N/A,#N/A,FALSE,"ECWEBB";#N/A,#N/A,FALSE,"MFT96";#N/A,#N/A,FALSE,"CTrecon"}</definedName>
    <definedName name="ASDF_1_3_3_2" hidden="1">{#N/A,#N/A,FALSE,"TMCOMP96";#N/A,#N/A,FALSE,"MAT96";#N/A,#N/A,FALSE,"FANDA96";#N/A,#N/A,FALSE,"INTRAN96";#N/A,#N/A,FALSE,"NAA9697";#N/A,#N/A,FALSE,"ECWEBB";#N/A,#N/A,FALSE,"MFT96";#N/A,#N/A,FALSE,"CTrecon"}</definedName>
    <definedName name="ASDF_1_3_3_3" hidden="1">{#N/A,#N/A,FALSE,"TMCOMP96";#N/A,#N/A,FALSE,"MAT96";#N/A,#N/A,FALSE,"FANDA96";#N/A,#N/A,FALSE,"INTRAN96";#N/A,#N/A,FALSE,"NAA9697";#N/A,#N/A,FALSE,"ECWEBB";#N/A,#N/A,FALSE,"MFT96";#N/A,#N/A,FALSE,"CTrecon"}</definedName>
    <definedName name="ASDF_1_3_3_4" hidden="1">{#N/A,#N/A,FALSE,"TMCOMP96";#N/A,#N/A,FALSE,"MAT96";#N/A,#N/A,FALSE,"FANDA96";#N/A,#N/A,FALSE,"INTRAN96";#N/A,#N/A,FALSE,"NAA9697";#N/A,#N/A,FALSE,"ECWEBB";#N/A,#N/A,FALSE,"MFT96";#N/A,#N/A,FALSE,"CTrecon"}</definedName>
    <definedName name="ASDF_1_3_3_5" hidden="1">{#N/A,#N/A,FALSE,"TMCOMP96";#N/A,#N/A,FALSE,"MAT96";#N/A,#N/A,FALSE,"FANDA96";#N/A,#N/A,FALSE,"INTRAN96";#N/A,#N/A,FALSE,"NAA9697";#N/A,#N/A,FALSE,"ECWEBB";#N/A,#N/A,FALSE,"MFT96";#N/A,#N/A,FALSE,"CTrecon"}</definedName>
    <definedName name="ASDF_1_3_4" hidden="1">{#N/A,#N/A,FALSE,"TMCOMP96";#N/A,#N/A,FALSE,"MAT96";#N/A,#N/A,FALSE,"FANDA96";#N/A,#N/A,FALSE,"INTRAN96";#N/A,#N/A,FALSE,"NAA9697";#N/A,#N/A,FALSE,"ECWEBB";#N/A,#N/A,FALSE,"MFT96";#N/A,#N/A,FALSE,"CTrecon"}</definedName>
    <definedName name="ASDF_1_3_4_1" hidden="1">{#N/A,#N/A,FALSE,"TMCOMP96";#N/A,#N/A,FALSE,"MAT96";#N/A,#N/A,FALSE,"FANDA96";#N/A,#N/A,FALSE,"INTRAN96";#N/A,#N/A,FALSE,"NAA9697";#N/A,#N/A,FALSE,"ECWEBB";#N/A,#N/A,FALSE,"MFT96";#N/A,#N/A,FALSE,"CTrecon"}</definedName>
    <definedName name="ASDF_1_3_4_2" hidden="1">{#N/A,#N/A,FALSE,"TMCOMP96";#N/A,#N/A,FALSE,"MAT96";#N/A,#N/A,FALSE,"FANDA96";#N/A,#N/A,FALSE,"INTRAN96";#N/A,#N/A,FALSE,"NAA9697";#N/A,#N/A,FALSE,"ECWEBB";#N/A,#N/A,FALSE,"MFT96";#N/A,#N/A,FALSE,"CTrecon"}</definedName>
    <definedName name="ASDF_1_3_4_3" hidden="1">{#N/A,#N/A,FALSE,"TMCOMP96";#N/A,#N/A,FALSE,"MAT96";#N/A,#N/A,FALSE,"FANDA96";#N/A,#N/A,FALSE,"INTRAN96";#N/A,#N/A,FALSE,"NAA9697";#N/A,#N/A,FALSE,"ECWEBB";#N/A,#N/A,FALSE,"MFT96";#N/A,#N/A,FALSE,"CTrecon"}</definedName>
    <definedName name="ASDF_1_3_4_4" hidden="1">{#N/A,#N/A,FALSE,"TMCOMP96";#N/A,#N/A,FALSE,"MAT96";#N/A,#N/A,FALSE,"FANDA96";#N/A,#N/A,FALSE,"INTRAN96";#N/A,#N/A,FALSE,"NAA9697";#N/A,#N/A,FALSE,"ECWEBB";#N/A,#N/A,FALSE,"MFT96";#N/A,#N/A,FALSE,"CTrecon"}</definedName>
    <definedName name="ASDF_1_3_4_5" hidden="1">{#N/A,#N/A,FALSE,"TMCOMP96";#N/A,#N/A,FALSE,"MAT96";#N/A,#N/A,FALSE,"FANDA96";#N/A,#N/A,FALSE,"INTRAN96";#N/A,#N/A,FALSE,"NAA9697";#N/A,#N/A,FALSE,"ECWEBB";#N/A,#N/A,FALSE,"MFT96";#N/A,#N/A,FALSE,"CTrecon"}</definedName>
    <definedName name="ASDF_1_3_5" hidden="1">{#N/A,#N/A,FALSE,"TMCOMP96";#N/A,#N/A,FALSE,"MAT96";#N/A,#N/A,FALSE,"FANDA96";#N/A,#N/A,FALSE,"INTRAN96";#N/A,#N/A,FALSE,"NAA9697";#N/A,#N/A,FALSE,"ECWEBB";#N/A,#N/A,FALSE,"MFT96";#N/A,#N/A,FALSE,"CTrecon"}</definedName>
    <definedName name="ASDF_1_3_5_1" hidden="1">{#N/A,#N/A,FALSE,"TMCOMP96";#N/A,#N/A,FALSE,"MAT96";#N/A,#N/A,FALSE,"FANDA96";#N/A,#N/A,FALSE,"INTRAN96";#N/A,#N/A,FALSE,"NAA9697";#N/A,#N/A,FALSE,"ECWEBB";#N/A,#N/A,FALSE,"MFT96";#N/A,#N/A,FALSE,"CTrecon"}</definedName>
    <definedName name="ASDF_1_3_5_2" hidden="1">{#N/A,#N/A,FALSE,"TMCOMP96";#N/A,#N/A,FALSE,"MAT96";#N/A,#N/A,FALSE,"FANDA96";#N/A,#N/A,FALSE,"INTRAN96";#N/A,#N/A,FALSE,"NAA9697";#N/A,#N/A,FALSE,"ECWEBB";#N/A,#N/A,FALSE,"MFT96";#N/A,#N/A,FALSE,"CTrecon"}</definedName>
    <definedName name="ASDF_1_3_5_3" hidden="1">{#N/A,#N/A,FALSE,"TMCOMP96";#N/A,#N/A,FALSE,"MAT96";#N/A,#N/A,FALSE,"FANDA96";#N/A,#N/A,FALSE,"INTRAN96";#N/A,#N/A,FALSE,"NAA9697";#N/A,#N/A,FALSE,"ECWEBB";#N/A,#N/A,FALSE,"MFT96";#N/A,#N/A,FALSE,"CTrecon"}</definedName>
    <definedName name="ASDF_1_3_5_4" hidden="1">{#N/A,#N/A,FALSE,"TMCOMP96";#N/A,#N/A,FALSE,"MAT96";#N/A,#N/A,FALSE,"FANDA96";#N/A,#N/A,FALSE,"INTRAN96";#N/A,#N/A,FALSE,"NAA9697";#N/A,#N/A,FALSE,"ECWEBB";#N/A,#N/A,FALSE,"MFT96";#N/A,#N/A,FALSE,"CTrecon"}</definedName>
    <definedName name="ASDF_1_3_5_5" hidden="1">{#N/A,#N/A,FALSE,"TMCOMP96";#N/A,#N/A,FALSE,"MAT96";#N/A,#N/A,FALSE,"FANDA96";#N/A,#N/A,FALSE,"INTRAN96";#N/A,#N/A,FALSE,"NAA9697";#N/A,#N/A,FALSE,"ECWEBB";#N/A,#N/A,FALSE,"MFT96";#N/A,#N/A,FALSE,"CTrecon"}</definedName>
    <definedName name="ASDF_1_4" hidden="1">{#N/A,#N/A,FALSE,"TMCOMP96";#N/A,#N/A,FALSE,"MAT96";#N/A,#N/A,FALSE,"FANDA96";#N/A,#N/A,FALSE,"INTRAN96";#N/A,#N/A,FALSE,"NAA9697";#N/A,#N/A,FALSE,"ECWEBB";#N/A,#N/A,FALSE,"MFT96";#N/A,#N/A,FALSE,"CTrecon"}</definedName>
    <definedName name="ASDF_1_4_1" hidden="1">{#N/A,#N/A,FALSE,"TMCOMP96";#N/A,#N/A,FALSE,"MAT96";#N/A,#N/A,FALSE,"FANDA96";#N/A,#N/A,FALSE,"INTRAN96";#N/A,#N/A,FALSE,"NAA9697";#N/A,#N/A,FALSE,"ECWEBB";#N/A,#N/A,FALSE,"MFT96";#N/A,#N/A,FALSE,"CTrecon"}</definedName>
    <definedName name="ASDF_1_4_1_1" hidden="1">{#N/A,#N/A,FALSE,"TMCOMP96";#N/A,#N/A,FALSE,"MAT96";#N/A,#N/A,FALSE,"FANDA96";#N/A,#N/A,FALSE,"INTRAN96";#N/A,#N/A,FALSE,"NAA9697";#N/A,#N/A,FALSE,"ECWEBB";#N/A,#N/A,FALSE,"MFT96";#N/A,#N/A,FALSE,"CTrecon"}</definedName>
    <definedName name="ASDF_1_4_1_1_1" hidden="1">{#N/A,#N/A,FALSE,"TMCOMP96";#N/A,#N/A,FALSE,"MAT96";#N/A,#N/A,FALSE,"FANDA96";#N/A,#N/A,FALSE,"INTRAN96";#N/A,#N/A,FALSE,"NAA9697";#N/A,#N/A,FALSE,"ECWEBB";#N/A,#N/A,FALSE,"MFT96";#N/A,#N/A,FALSE,"CTrecon"}</definedName>
    <definedName name="ASDF_1_4_1_1_1_1" hidden="1">{#N/A,#N/A,FALSE,"TMCOMP96";#N/A,#N/A,FALSE,"MAT96";#N/A,#N/A,FALSE,"FANDA96";#N/A,#N/A,FALSE,"INTRAN96";#N/A,#N/A,FALSE,"NAA9697";#N/A,#N/A,FALSE,"ECWEBB";#N/A,#N/A,FALSE,"MFT96";#N/A,#N/A,FALSE,"CTrecon"}</definedName>
    <definedName name="ASDF_1_4_1_1_2" hidden="1">{#N/A,#N/A,FALSE,"TMCOMP96";#N/A,#N/A,FALSE,"MAT96";#N/A,#N/A,FALSE,"FANDA96";#N/A,#N/A,FALSE,"INTRAN96";#N/A,#N/A,FALSE,"NAA9697";#N/A,#N/A,FALSE,"ECWEBB";#N/A,#N/A,FALSE,"MFT96";#N/A,#N/A,FALSE,"CTrecon"}</definedName>
    <definedName name="ASDF_1_4_1_1_3" hidden="1">{#N/A,#N/A,FALSE,"TMCOMP96";#N/A,#N/A,FALSE,"MAT96";#N/A,#N/A,FALSE,"FANDA96";#N/A,#N/A,FALSE,"INTRAN96";#N/A,#N/A,FALSE,"NAA9697";#N/A,#N/A,FALSE,"ECWEBB";#N/A,#N/A,FALSE,"MFT96";#N/A,#N/A,FALSE,"CTrecon"}</definedName>
    <definedName name="ASDF_1_4_1_1_4" hidden="1">{#N/A,#N/A,FALSE,"TMCOMP96";#N/A,#N/A,FALSE,"MAT96";#N/A,#N/A,FALSE,"FANDA96";#N/A,#N/A,FALSE,"INTRAN96";#N/A,#N/A,FALSE,"NAA9697";#N/A,#N/A,FALSE,"ECWEBB";#N/A,#N/A,FALSE,"MFT96";#N/A,#N/A,FALSE,"CTrecon"}</definedName>
    <definedName name="ASDF_1_4_1_1_5" hidden="1">{#N/A,#N/A,FALSE,"TMCOMP96";#N/A,#N/A,FALSE,"MAT96";#N/A,#N/A,FALSE,"FANDA96";#N/A,#N/A,FALSE,"INTRAN96";#N/A,#N/A,FALSE,"NAA9697";#N/A,#N/A,FALSE,"ECWEBB";#N/A,#N/A,FALSE,"MFT96";#N/A,#N/A,FALSE,"CTrecon"}</definedName>
    <definedName name="ASDF_1_4_1_2" hidden="1">{#N/A,#N/A,FALSE,"TMCOMP96";#N/A,#N/A,FALSE,"MAT96";#N/A,#N/A,FALSE,"FANDA96";#N/A,#N/A,FALSE,"INTRAN96";#N/A,#N/A,FALSE,"NAA9697";#N/A,#N/A,FALSE,"ECWEBB";#N/A,#N/A,FALSE,"MFT96";#N/A,#N/A,FALSE,"CTrecon"}</definedName>
    <definedName name="ASDF_1_4_1_2_1" hidden="1">{#N/A,#N/A,FALSE,"TMCOMP96";#N/A,#N/A,FALSE,"MAT96";#N/A,#N/A,FALSE,"FANDA96";#N/A,#N/A,FALSE,"INTRAN96";#N/A,#N/A,FALSE,"NAA9697";#N/A,#N/A,FALSE,"ECWEBB";#N/A,#N/A,FALSE,"MFT96";#N/A,#N/A,FALSE,"CTrecon"}</definedName>
    <definedName name="ASDF_1_4_1_2_2" hidden="1">{#N/A,#N/A,FALSE,"TMCOMP96";#N/A,#N/A,FALSE,"MAT96";#N/A,#N/A,FALSE,"FANDA96";#N/A,#N/A,FALSE,"INTRAN96";#N/A,#N/A,FALSE,"NAA9697";#N/A,#N/A,FALSE,"ECWEBB";#N/A,#N/A,FALSE,"MFT96";#N/A,#N/A,FALSE,"CTrecon"}</definedName>
    <definedName name="ASDF_1_4_1_2_3" hidden="1">{#N/A,#N/A,FALSE,"TMCOMP96";#N/A,#N/A,FALSE,"MAT96";#N/A,#N/A,FALSE,"FANDA96";#N/A,#N/A,FALSE,"INTRAN96";#N/A,#N/A,FALSE,"NAA9697";#N/A,#N/A,FALSE,"ECWEBB";#N/A,#N/A,FALSE,"MFT96";#N/A,#N/A,FALSE,"CTrecon"}</definedName>
    <definedName name="ASDF_1_4_1_2_4" hidden="1">{#N/A,#N/A,FALSE,"TMCOMP96";#N/A,#N/A,FALSE,"MAT96";#N/A,#N/A,FALSE,"FANDA96";#N/A,#N/A,FALSE,"INTRAN96";#N/A,#N/A,FALSE,"NAA9697";#N/A,#N/A,FALSE,"ECWEBB";#N/A,#N/A,FALSE,"MFT96";#N/A,#N/A,FALSE,"CTrecon"}</definedName>
    <definedName name="ASDF_1_4_1_2_5" hidden="1">{#N/A,#N/A,FALSE,"TMCOMP96";#N/A,#N/A,FALSE,"MAT96";#N/A,#N/A,FALSE,"FANDA96";#N/A,#N/A,FALSE,"INTRAN96";#N/A,#N/A,FALSE,"NAA9697";#N/A,#N/A,FALSE,"ECWEBB";#N/A,#N/A,FALSE,"MFT96";#N/A,#N/A,FALSE,"CTrecon"}</definedName>
    <definedName name="ASDF_1_4_1_3" hidden="1">{#N/A,#N/A,FALSE,"TMCOMP96";#N/A,#N/A,FALSE,"MAT96";#N/A,#N/A,FALSE,"FANDA96";#N/A,#N/A,FALSE,"INTRAN96";#N/A,#N/A,FALSE,"NAA9697";#N/A,#N/A,FALSE,"ECWEBB";#N/A,#N/A,FALSE,"MFT96";#N/A,#N/A,FALSE,"CTrecon"}</definedName>
    <definedName name="ASDF_1_4_1_3_1" hidden="1">{#N/A,#N/A,FALSE,"TMCOMP96";#N/A,#N/A,FALSE,"MAT96";#N/A,#N/A,FALSE,"FANDA96";#N/A,#N/A,FALSE,"INTRAN96";#N/A,#N/A,FALSE,"NAA9697";#N/A,#N/A,FALSE,"ECWEBB";#N/A,#N/A,FALSE,"MFT96";#N/A,#N/A,FALSE,"CTrecon"}</definedName>
    <definedName name="ASDF_1_4_1_3_2" hidden="1">{#N/A,#N/A,FALSE,"TMCOMP96";#N/A,#N/A,FALSE,"MAT96";#N/A,#N/A,FALSE,"FANDA96";#N/A,#N/A,FALSE,"INTRAN96";#N/A,#N/A,FALSE,"NAA9697";#N/A,#N/A,FALSE,"ECWEBB";#N/A,#N/A,FALSE,"MFT96";#N/A,#N/A,FALSE,"CTrecon"}</definedName>
    <definedName name="ASDF_1_4_1_3_3" hidden="1">{#N/A,#N/A,FALSE,"TMCOMP96";#N/A,#N/A,FALSE,"MAT96";#N/A,#N/A,FALSE,"FANDA96";#N/A,#N/A,FALSE,"INTRAN96";#N/A,#N/A,FALSE,"NAA9697";#N/A,#N/A,FALSE,"ECWEBB";#N/A,#N/A,FALSE,"MFT96";#N/A,#N/A,FALSE,"CTrecon"}</definedName>
    <definedName name="ASDF_1_4_1_3_4" hidden="1">{#N/A,#N/A,FALSE,"TMCOMP96";#N/A,#N/A,FALSE,"MAT96";#N/A,#N/A,FALSE,"FANDA96";#N/A,#N/A,FALSE,"INTRAN96";#N/A,#N/A,FALSE,"NAA9697";#N/A,#N/A,FALSE,"ECWEBB";#N/A,#N/A,FALSE,"MFT96";#N/A,#N/A,FALSE,"CTrecon"}</definedName>
    <definedName name="ASDF_1_4_1_3_5" hidden="1">{#N/A,#N/A,FALSE,"TMCOMP96";#N/A,#N/A,FALSE,"MAT96";#N/A,#N/A,FALSE,"FANDA96";#N/A,#N/A,FALSE,"INTRAN96";#N/A,#N/A,FALSE,"NAA9697";#N/A,#N/A,FALSE,"ECWEBB";#N/A,#N/A,FALSE,"MFT96";#N/A,#N/A,FALSE,"CTrecon"}</definedName>
    <definedName name="ASDF_1_4_1_4" hidden="1">{#N/A,#N/A,FALSE,"TMCOMP96";#N/A,#N/A,FALSE,"MAT96";#N/A,#N/A,FALSE,"FANDA96";#N/A,#N/A,FALSE,"INTRAN96";#N/A,#N/A,FALSE,"NAA9697";#N/A,#N/A,FALSE,"ECWEBB";#N/A,#N/A,FALSE,"MFT96";#N/A,#N/A,FALSE,"CTrecon"}</definedName>
    <definedName name="ASDF_1_4_1_4_1" hidden="1">{#N/A,#N/A,FALSE,"TMCOMP96";#N/A,#N/A,FALSE,"MAT96";#N/A,#N/A,FALSE,"FANDA96";#N/A,#N/A,FALSE,"INTRAN96";#N/A,#N/A,FALSE,"NAA9697";#N/A,#N/A,FALSE,"ECWEBB";#N/A,#N/A,FALSE,"MFT96";#N/A,#N/A,FALSE,"CTrecon"}</definedName>
    <definedName name="ASDF_1_4_1_4_2" hidden="1">{#N/A,#N/A,FALSE,"TMCOMP96";#N/A,#N/A,FALSE,"MAT96";#N/A,#N/A,FALSE,"FANDA96";#N/A,#N/A,FALSE,"INTRAN96";#N/A,#N/A,FALSE,"NAA9697";#N/A,#N/A,FALSE,"ECWEBB";#N/A,#N/A,FALSE,"MFT96";#N/A,#N/A,FALSE,"CTrecon"}</definedName>
    <definedName name="ASDF_1_4_1_4_3" hidden="1">{#N/A,#N/A,FALSE,"TMCOMP96";#N/A,#N/A,FALSE,"MAT96";#N/A,#N/A,FALSE,"FANDA96";#N/A,#N/A,FALSE,"INTRAN96";#N/A,#N/A,FALSE,"NAA9697";#N/A,#N/A,FALSE,"ECWEBB";#N/A,#N/A,FALSE,"MFT96";#N/A,#N/A,FALSE,"CTrecon"}</definedName>
    <definedName name="ASDF_1_4_1_4_4" hidden="1">{#N/A,#N/A,FALSE,"TMCOMP96";#N/A,#N/A,FALSE,"MAT96";#N/A,#N/A,FALSE,"FANDA96";#N/A,#N/A,FALSE,"INTRAN96";#N/A,#N/A,FALSE,"NAA9697";#N/A,#N/A,FALSE,"ECWEBB";#N/A,#N/A,FALSE,"MFT96";#N/A,#N/A,FALSE,"CTrecon"}</definedName>
    <definedName name="ASDF_1_4_1_4_5" hidden="1">{#N/A,#N/A,FALSE,"TMCOMP96";#N/A,#N/A,FALSE,"MAT96";#N/A,#N/A,FALSE,"FANDA96";#N/A,#N/A,FALSE,"INTRAN96";#N/A,#N/A,FALSE,"NAA9697";#N/A,#N/A,FALSE,"ECWEBB";#N/A,#N/A,FALSE,"MFT96";#N/A,#N/A,FALSE,"CTrecon"}</definedName>
    <definedName name="ASDF_1_4_1_5" hidden="1">{#N/A,#N/A,FALSE,"TMCOMP96";#N/A,#N/A,FALSE,"MAT96";#N/A,#N/A,FALSE,"FANDA96";#N/A,#N/A,FALSE,"INTRAN96";#N/A,#N/A,FALSE,"NAA9697";#N/A,#N/A,FALSE,"ECWEBB";#N/A,#N/A,FALSE,"MFT96";#N/A,#N/A,FALSE,"CTrecon"}</definedName>
    <definedName name="ASDF_1_4_1_5_1" hidden="1">{#N/A,#N/A,FALSE,"TMCOMP96";#N/A,#N/A,FALSE,"MAT96";#N/A,#N/A,FALSE,"FANDA96";#N/A,#N/A,FALSE,"INTRAN96";#N/A,#N/A,FALSE,"NAA9697";#N/A,#N/A,FALSE,"ECWEBB";#N/A,#N/A,FALSE,"MFT96";#N/A,#N/A,FALSE,"CTrecon"}</definedName>
    <definedName name="ASDF_1_4_1_5_2" hidden="1">{#N/A,#N/A,FALSE,"TMCOMP96";#N/A,#N/A,FALSE,"MAT96";#N/A,#N/A,FALSE,"FANDA96";#N/A,#N/A,FALSE,"INTRAN96";#N/A,#N/A,FALSE,"NAA9697";#N/A,#N/A,FALSE,"ECWEBB";#N/A,#N/A,FALSE,"MFT96";#N/A,#N/A,FALSE,"CTrecon"}</definedName>
    <definedName name="ASDF_1_4_1_5_3" hidden="1">{#N/A,#N/A,FALSE,"TMCOMP96";#N/A,#N/A,FALSE,"MAT96";#N/A,#N/A,FALSE,"FANDA96";#N/A,#N/A,FALSE,"INTRAN96";#N/A,#N/A,FALSE,"NAA9697";#N/A,#N/A,FALSE,"ECWEBB";#N/A,#N/A,FALSE,"MFT96";#N/A,#N/A,FALSE,"CTrecon"}</definedName>
    <definedName name="ASDF_1_4_1_5_4" hidden="1">{#N/A,#N/A,FALSE,"TMCOMP96";#N/A,#N/A,FALSE,"MAT96";#N/A,#N/A,FALSE,"FANDA96";#N/A,#N/A,FALSE,"INTRAN96";#N/A,#N/A,FALSE,"NAA9697";#N/A,#N/A,FALSE,"ECWEBB";#N/A,#N/A,FALSE,"MFT96";#N/A,#N/A,FALSE,"CTrecon"}</definedName>
    <definedName name="ASDF_1_4_1_5_5" hidden="1">{#N/A,#N/A,FALSE,"TMCOMP96";#N/A,#N/A,FALSE,"MAT96";#N/A,#N/A,FALSE,"FANDA96";#N/A,#N/A,FALSE,"INTRAN96";#N/A,#N/A,FALSE,"NAA9697";#N/A,#N/A,FALSE,"ECWEBB";#N/A,#N/A,FALSE,"MFT96";#N/A,#N/A,FALSE,"CTrecon"}</definedName>
    <definedName name="ASDF_1_4_2" hidden="1">{#N/A,#N/A,FALSE,"TMCOMP96";#N/A,#N/A,FALSE,"MAT96";#N/A,#N/A,FALSE,"FANDA96";#N/A,#N/A,FALSE,"INTRAN96";#N/A,#N/A,FALSE,"NAA9697";#N/A,#N/A,FALSE,"ECWEBB";#N/A,#N/A,FALSE,"MFT96";#N/A,#N/A,FALSE,"CTrecon"}</definedName>
    <definedName name="ASDF_1_4_2_1" hidden="1">{#N/A,#N/A,FALSE,"TMCOMP96";#N/A,#N/A,FALSE,"MAT96";#N/A,#N/A,FALSE,"FANDA96";#N/A,#N/A,FALSE,"INTRAN96";#N/A,#N/A,FALSE,"NAA9697";#N/A,#N/A,FALSE,"ECWEBB";#N/A,#N/A,FALSE,"MFT96";#N/A,#N/A,FALSE,"CTrecon"}</definedName>
    <definedName name="ASDF_1_4_2_2" hidden="1">{#N/A,#N/A,FALSE,"TMCOMP96";#N/A,#N/A,FALSE,"MAT96";#N/A,#N/A,FALSE,"FANDA96";#N/A,#N/A,FALSE,"INTRAN96";#N/A,#N/A,FALSE,"NAA9697";#N/A,#N/A,FALSE,"ECWEBB";#N/A,#N/A,FALSE,"MFT96";#N/A,#N/A,FALSE,"CTrecon"}</definedName>
    <definedName name="ASDF_1_4_2_3" hidden="1">{#N/A,#N/A,FALSE,"TMCOMP96";#N/A,#N/A,FALSE,"MAT96";#N/A,#N/A,FALSE,"FANDA96";#N/A,#N/A,FALSE,"INTRAN96";#N/A,#N/A,FALSE,"NAA9697";#N/A,#N/A,FALSE,"ECWEBB";#N/A,#N/A,FALSE,"MFT96";#N/A,#N/A,FALSE,"CTrecon"}</definedName>
    <definedName name="ASDF_1_4_2_4" hidden="1">{#N/A,#N/A,FALSE,"TMCOMP96";#N/A,#N/A,FALSE,"MAT96";#N/A,#N/A,FALSE,"FANDA96";#N/A,#N/A,FALSE,"INTRAN96";#N/A,#N/A,FALSE,"NAA9697";#N/A,#N/A,FALSE,"ECWEBB";#N/A,#N/A,FALSE,"MFT96";#N/A,#N/A,FALSE,"CTrecon"}</definedName>
    <definedName name="ASDF_1_4_2_5" hidden="1">{#N/A,#N/A,FALSE,"TMCOMP96";#N/A,#N/A,FALSE,"MAT96";#N/A,#N/A,FALSE,"FANDA96";#N/A,#N/A,FALSE,"INTRAN96";#N/A,#N/A,FALSE,"NAA9697";#N/A,#N/A,FALSE,"ECWEBB";#N/A,#N/A,FALSE,"MFT96";#N/A,#N/A,FALSE,"CTrecon"}</definedName>
    <definedName name="ASDF_1_4_3" hidden="1">{#N/A,#N/A,FALSE,"TMCOMP96";#N/A,#N/A,FALSE,"MAT96";#N/A,#N/A,FALSE,"FANDA96";#N/A,#N/A,FALSE,"INTRAN96";#N/A,#N/A,FALSE,"NAA9697";#N/A,#N/A,FALSE,"ECWEBB";#N/A,#N/A,FALSE,"MFT96";#N/A,#N/A,FALSE,"CTrecon"}</definedName>
    <definedName name="ASDF_1_4_3_1" hidden="1">{#N/A,#N/A,FALSE,"TMCOMP96";#N/A,#N/A,FALSE,"MAT96";#N/A,#N/A,FALSE,"FANDA96";#N/A,#N/A,FALSE,"INTRAN96";#N/A,#N/A,FALSE,"NAA9697";#N/A,#N/A,FALSE,"ECWEBB";#N/A,#N/A,FALSE,"MFT96";#N/A,#N/A,FALSE,"CTrecon"}</definedName>
    <definedName name="ASDF_1_4_3_2" hidden="1">{#N/A,#N/A,FALSE,"TMCOMP96";#N/A,#N/A,FALSE,"MAT96";#N/A,#N/A,FALSE,"FANDA96";#N/A,#N/A,FALSE,"INTRAN96";#N/A,#N/A,FALSE,"NAA9697";#N/A,#N/A,FALSE,"ECWEBB";#N/A,#N/A,FALSE,"MFT96";#N/A,#N/A,FALSE,"CTrecon"}</definedName>
    <definedName name="ASDF_1_4_3_3" hidden="1">{#N/A,#N/A,FALSE,"TMCOMP96";#N/A,#N/A,FALSE,"MAT96";#N/A,#N/A,FALSE,"FANDA96";#N/A,#N/A,FALSE,"INTRAN96";#N/A,#N/A,FALSE,"NAA9697";#N/A,#N/A,FALSE,"ECWEBB";#N/A,#N/A,FALSE,"MFT96";#N/A,#N/A,FALSE,"CTrecon"}</definedName>
    <definedName name="ASDF_1_4_3_4" hidden="1">{#N/A,#N/A,FALSE,"TMCOMP96";#N/A,#N/A,FALSE,"MAT96";#N/A,#N/A,FALSE,"FANDA96";#N/A,#N/A,FALSE,"INTRAN96";#N/A,#N/A,FALSE,"NAA9697";#N/A,#N/A,FALSE,"ECWEBB";#N/A,#N/A,FALSE,"MFT96";#N/A,#N/A,FALSE,"CTrecon"}</definedName>
    <definedName name="ASDF_1_4_3_5" hidden="1">{#N/A,#N/A,FALSE,"TMCOMP96";#N/A,#N/A,FALSE,"MAT96";#N/A,#N/A,FALSE,"FANDA96";#N/A,#N/A,FALSE,"INTRAN96";#N/A,#N/A,FALSE,"NAA9697";#N/A,#N/A,FALSE,"ECWEBB";#N/A,#N/A,FALSE,"MFT96";#N/A,#N/A,FALSE,"CTrecon"}</definedName>
    <definedName name="ASDF_1_4_4" hidden="1">{#N/A,#N/A,FALSE,"TMCOMP96";#N/A,#N/A,FALSE,"MAT96";#N/A,#N/A,FALSE,"FANDA96";#N/A,#N/A,FALSE,"INTRAN96";#N/A,#N/A,FALSE,"NAA9697";#N/A,#N/A,FALSE,"ECWEBB";#N/A,#N/A,FALSE,"MFT96";#N/A,#N/A,FALSE,"CTrecon"}</definedName>
    <definedName name="ASDF_1_4_4_1" hidden="1">{#N/A,#N/A,FALSE,"TMCOMP96";#N/A,#N/A,FALSE,"MAT96";#N/A,#N/A,FALSE,"FANDA96";#N/A,#N/A,FALSE,"INTRAN96";#N/A,#N/A,FALSE,"NAA9697";#N/A,#N/A,FALSE,"ECWEBB";#N/A,#N/A,FALSE,"MFT96";#N/A,#N/A,FALSE,"CTrecon"}</definedName>
    <definedName name="ASDF_1_4_4_2" hidden="1">{#N/A,#N/A,FALSE,"TMCOMP96";#N/A,#N/A,FALSE,"MAT96";#N/A,#N/A,FALSE,"FANDA96";#N/A,#N/A,FALSE,"INTRAN96";#N/A,#N/A,FALSE,"NAA9697";#N/A,#N/A,FALSE,"ECWEBB";#N/A,#N/A,FALSE,"MFT96";#N/A,#N/A,FALSE,"CTrecon"}</definedName>
    <definedName name="ASDF_1_4_4_3" hidden="1">{#N/A,#N/A,FALSE,"TMCOMP96";#N/A,#N/A,FALSE,"MAT96";#N/A,#N/A,FALSE,"FANDA96";#N/A,#N/A,FALSE,"INTRAN96";#N/A,#N/A,FALSE,"NAA9697";#N/A,#N/A,FALSE,"ECWEBB";#N/A,#N/A,FALSE,"MFT96";#N/A,#N/A,FALSE,"CTrecon"}</definedName>
    <definedName name="ASDF_1_4_4_4" hidden="1">{#N/A,#N/A,FALSE,"TMCOMP96";#N/A,#N/A,FALSE,"MAT96";#N/A,#N/A,FALSE,"FANDA96";#N/A,#N/A,FALSE,"INTRAN96";#N/A,#N/A,FALSE,"NAA9697";#N/A,#N/A,FALSE,"ECWEBB";#N/A,#N/A,FALSE,"MFT96";#N/A,#N/A,FALSE,"CTrecon"}</definedName>
    <definedName name="ASDF_1_4_4_5" hidden="1">{#N/A,#N/A,FALSE,"TMCOMP96";#N/A,#N/A,FALSE,"MAT96";#N/A,#N/A,FALSE,"FANDA96";#N/A,#N/A,FALSE,"INTRAN96";#N/A,#N/A,FALSE,"NAA9697";#N/A,#N/A,FALSE,"ECWEBB";#N/A,#N/A,FALSE,"MFT96";#N/A,#N/A,FALSE,"CTrecon"}</definedName>
    <definedName name="ASDF_1_4_5" hidden="1">{#N/A,#N/A,FALSE,"TMCOMP96";#N/A,#N/A,FALSE,"MAT96";#N/A,#N/A,FALSE,"FANDA96";#N/A,#N/A,FALSE,"INTRAN96";#N/A,#N/A,FALSE,"NAA9697";#N/A,#N/A,FALSE,"ECWEBB";#N/A,#N/A,FALSE,"MFT96";#N/A,#N/A,FALSE,"CTrecon"}</definedName>
    <definedName name="ASDF_1_4_5_1" hidden="1">{#N/A,#N/A,FALSE,"TMCOMP96";#N/A,#N/A,FALSE,"MAT96";#N/A,#N/A,FALSE,"FANDA96";#N/A,#N/A,FALSE,"INTRAN96";#N/A,#N/A,FALSE,"NAA9697";#N/A,#N/A,FALSE,"ECWEBB";#N/A,#N/A,FALSE,"MFT96";#N/A,#N/A,FALSE,"CTrecon"}</definedName>
    <definedName name="ASDF_1_4_5_2" hidden="1">{#N/A,#N/A,FALSE,"TMCOMP96";#N/A,#N/A,FALSE,"MAT96";#N/A,#N/A,FALSE,"FANDA96";#N/A,#N/A,FALSE,"INTRAN96";#N/A,#N/A,FALSE,"NAA9697";#N/A,#N/A,FALSE,"ECWEBB";#N/A,#N/A,FALSE,"MFT96";#N/A,#N/A,FALSE,"CTrecon"}</definedName>
    <definedName name="ASDF_1_4_5_3" hidden="1">{#N/A,#N/A,FALSE,"TMCOMP96";#N/A,#N/A,FALSE,"MAT96";#N/A,#N/A,FALSE,"FANDA96";#N/A,#N/A,FALSE,"INTRAN96";#N/A,#N/A,FALSE,"NAA9697";#N/A,#N/A,FALSE,"ECWEBB";#N/A,#N/A,FALSE,"MFT96";#N/A,#N/A,FALSE,"CTrecon"}</definedName>
    <definedName name="ASDF_1_4_5_4" hidden="1">{#N/A,#N/A,FALSE,"TMCOMP96";#N/A,#N/A,FALSE,"MAT96";#N/A,#N/A,FALSE,"FANDA96";#N/A,#N/A,FALSE,"INTRAN96";#N/A,#N/A,FALSE,"NAA9697";#N/A,#N/A,FALSE,"ECWEBB";#N/A,#N/A,FALSE,"MFT96";#N/A,#N/A,FALSE,"CTrecon"}</definedName>
    <definedName name="ASDF_1_4_5_5" hidden="1">{#N/A,#N/A,FALSE,"TMCOMP96";#N/A,#N/A,FALSE,"MAT96";#N/A,#N/A,FALSE,"FANDA96";#N/A,#N/A,FALSE,"INTRAN96";#N/A,#N/A,FALSE,"NAA9697";#N/A,#N/A,FALSE,"ECWEBB";#N/A,#N/A,FALSE,"MFT96";#N/A,#N/A,FALSE,"CTrecon"}</definedName>
    <definedName name="ASDF_1_5" hidden="1">{#N/A,#N/A,FALSE,"TMCOMP96";#N/A,#N/A,FALSE,"MAT96";#N/A,#N/A,FALSE,"FANDA96";#N/A,#N/A,FALSE,"INTRAN96";#N/A,#N/A,FALSE,"NAA9697";#N/A,#N/A,FALSE,"ECWEBB";#N/A,#N/A,FALSE,"MFT96";#N/A,#N/A,FALSE,"CTrecon"}</definedName>
    <definedName name="ASDF_1_5_1" hidden="1">{#N/A,#N/A,FALSE,"TMCOMP96";#N/A,#N/A,FALSE,"MAT96";#N/A,#N/A,FALSE,"FANDA96";#N/A,#N/A,FALSE,"INTRAN96";#N/A,#N/A,FALSE,"NAA9697";#N/A,#N/A,FALSE,"ECWEBB";#N/A,#N/A,FALSE,"MFT96";#N/A,#N/A,FALSE,"CTrecon"}</definedName>
    <definedName name="ASDF_1_5_1_1" hidden="1">{#N/A,#N/A,FALSE,"TMCOMP96";#N/A,#N/A,FALSE,"MAT96";#N/A,#N/A,FALSE,"FANDA96";#N/A,#N/A,FALSE,"INTRAN96";#N/A,#N/A,FALSE,"NAA9697";#N/A,#N/A,FALSE,"ECWEBB";#N/A,#N/A,FALSE,"MFT96";#N/A,#N/A,FALSE,"CTrecon"}</definedName>
    <definedName name="ASDF_1_5_1_2" hidden="1">{#N/A,#N/A,FALSE,"TMCOMP96";#N/A,#N/A,FALSE,"MAT96";#N/A,#N/A,FALSE,"FANDA96";#N/A,#N/A,FALSE,"INTRAN96";#N/A,#N/A,FALSE,"NAA9697";#N/A,#N/A,FALSE,"ECWEBB";#N/A,#N/A,FALSE,"MFT96";#N/A,#N/A,FALSE,"CTrecon"}</definedName>
    <definedName name="ASDF_1_5_1_3" hidden="1">{#N/A,#N/A,FALSE,"TMCOMP96";#N/A,#N/A,FALSE,"MAT96";#N/A,#N/A,FALSE,"FANDA96";#N/A,#N/A,FALSE,"INTRAN96";#N/A,#N/A,FALSE,"NAA9697";#N/A,#N/A,FALSE,"ECWEBB";#N/A,#N/A,FALSE,"MFT96";#N/A,#N/A,FALSE,"CTrecon"}</definedName>
    <definedName name="ASDF_1_5_1_4" hidden="1">{#N/A,#N/A,FALSE,"TMCOMP96";#N/A,#N/A,FALSE,"MAT96";#N/A,#N/A,FALSE,"FANDA96";#N/A,#N/A,FALSE,"INTRAN96";#N/A,#N/A,FALSE,"NAA9697";#N/A,#N/A,FALSE,"ECWEBB";#N/A,#N/A,FALSE,"MFT96";#N/A,#N/A,FALSE,"CTrecon"}</definedName>
    <definedName name="ASDF_1_5_1_5" hidden="1">{#N/A,#N/A,FALSE,"TMCOMP96";#N/A,#N/A,FALSE,"MAT96";#N/A,#N/A,FALSE,"FANDA96";#N/A,#N/A,FALSE,"INTRAN96";#N/A,#N/A,FALSE,"NAA9697";#N/A,#N/A,FALSE,"ECWEBB";#N/A,#N/A,FALSE,"MFT96";#N/A,#N/A,FALSE,"CTrecon"}</definedName>
    <definedName name="ASDF_1_5_2" hidden="1">{#N/A,#N/A,FALSE,"TMCOMP96";#N/A,#N/A,FALSE,"MAT96";#N/A,#N/A,FALSE,"FANDA96";#N/A,#N/A,FALSE,"INTRAN96";#N/A,#N/A,FALSE,"NAA9697";#N/A,#N/A,FALSE,"ECWEBB";#N/A,#N/A,FALSE,"MFT96";#N/A,#N/A,FALSE,"CTrecon"}</definedName>
    <definedName name="ASDF_1_5_2_1" hidden="1">{#N/A,#N/A,FALSE,"TMCOMP96";#N/A,#N/A,FALSE,"MAT96";#N/A,#N/A,FALSE,"FANDA96";#N/A,#N/A,FALSE,"INTRAN96";#N/A,#N/A,FALSE,"NAA9697";#N/A,#N/A,FALSE,"ECWEBB";#N/A,#N/A,FALSE,"MFT96";#N/A,#N/A,FALSE,"CTrecon"}</definedName>
    <definedName name="ASDF_1_5_2_2" hidden="1">{#N/A,#N/A,FALSE,"TMCOMP96";#N/A,#N/A,FALSE,"MAT96";#N/A,#N/A,FALSE,"FANDA96";#N/A,#N/A,FALSE,"INTRAN96";#N/A,#N/A,FALSE,"NAA9697";#N/A,#N/A,FALSE,"ECWEBB";#N/A,#N/A,FALSE,"MFT96";#N/A,#N/A,FALSE,"CTrecon"}</definedName>
    <definedName name="ASDF_1_5_2_3" hidden="1">{#N/A,#N/A,FALSE,"TMCOMP96";#N/A,#N/A,FALSE,"MAT96";#N/A,#N/A,FALSE,"FANDA96";#N/A,#N/A,FALSE,"INTRAN96";#N/A,#N/A,FALSE,"NAA9697";#N/A,#N/A,FALSE,"ECWEBB";#N/A,#N/A,FALSE,"MFT96";#N/A,#N/A,FALSE,"CTrecon"}</definedName>
    <definedName name="ASDF_1_5_2_4" hidden="1">{#N/A,#N/A,FALSE,"TMCOMP96";#N/A,#N/A,FALSE,"MAT96";#N/A,#N/A,FALSE,"FANDA96";#N/A,#N/A,FALSE,"INTRAN96";#N/A,#N/A,FALSE,"NAA9697";#N/A,#N/A,FALSE,"ECWEBB";#N/A,#N/A,FALSE,"MFT96";#N/A,#N/A,FALSE,"CTrecon"}</definedName>
    <definedName name="ASDF_1_5_2_5" hidden="1">{#N/A,#N/A,FALSE,"TMCOMP96";#N/A,#N/A,FALSE,"MAT96";#N/A,#N/A,FALSE,"FANDA96";#N/A,#N/A,FALSE,"INTRAN96";#N/A,#N/A,FALSE,"NAA9697";#N/A,#N/A,FALSE,"ECWEBB";#N/A,#N/A,FALSE,"MFT96";#N/A,#N/A,FALSE,"CTrecon"}</definedName>
    <definedName name="ASDF_1_5_3" hidden="1">{#N/A,#N/A,FALSE,"TMCOMP96";#N/A,#N/A,FALSE,"MAT96";#N/A,#N/A,FALSE,"FANDA96";#N/A,#N/A,FALSE,"INTRAN96";#N/A,#N/A,FALSE,"NAA9697";#N/A,#N/A,FALSE,"ECWEBB";#N/A,#N/A,FALSE,"MFT96";#N/A,#N/A,FALSE,"CTrecon"}</definedName>
    <definedName name="ASDF_1_5_3_1" hidden="1">{#N/A,#N/A,FALSE,"TMCOMP96";#N/A,#N/A,FALSE,"MAT96";#N/A,#N/A,FALSE,"FANDA96";#N/A,#N/A,FALSE,"INTRAN96";#N/A,#N/A,FALSE,"NAA9697";#N/A,#N/A,FALSE,"ECWEBB";#N/A,#N/A,FALSE,"MFT96";#N/A,#N/A,FALSE,"CTrecon"}</definedName>
    <definedName name="ASDF_1_5_3_2" hidden="1">{#N/A,#N/A,FALSE,"TMCOMP96";#N/A,#N/A,FALSE,"MAT96";#N/A,#N/A,FALSE,"FANDA96";#N/A,#N/A,FALSE,"INTRAN96";#N/A,#N/A,FALSE,"NAA9697";#N/A,#N/A,FALSE,"ECWEBB";#N/A,#N/A,FALSE,"MFT96";#N/A,#N/A,FALSE,"CTrecon"}</definedName>
    <definedName name="ASDF_1_5_3_3" hidden="1">{#N/A,#N/A,FALSE,"TMCOMP96";#N/A,#N/A,FALSE,"MAT96";#N/A,#N/A,FALSE,"FANDA96";#N/A,#N/A,FALSE,"INTRAN96";#N/A,#N/A,FALSE,"NAA9697";#N/A,#N/A,FALSE,"ECWEBB";#N/A,#N/A,FALSE,"MFT96";#N/A,#N/A,FALSE,"CTrecon"}</definedName>
    <definedName name="ASDF_1_5_3_4" hidden="1">{#N/A,#N/A,FALSE,"TMCOMP96";#N/A,#N/A,FALSE,"MAT96";#N/A,#N/A,FALSE,"FANDA96";#N/A,#N/A,FALSE,"INTRAN96";#N/A,#N/A,FALSE,"NAA9697";#N/A,#N/A,FALSE,"ECWEBB";#N/A,#N/A,FALSE,"MFT96";#N/A,#N/A,FALSE,"CTrecon"}</definedName>
    <definedName name="ASDF_1_5_3_5" hidden="1">{#N/A,#N/A,FALSE,"TMCOMP96";#N/A,#N/A,FALSE,"MAT96";#N/A,#N/A,FALSE,"FANDA96";#N/A,#N/A,FALSE,"INTRAN96";#N/A,#N/A,FALSE,"NAA9697";#N/A,#N/A,FALSE,"ECWEBB";#N/A,#N/A,FALSE,"MFT96";#N/A,#N/A,FALSE,"CTrecon"}</definedName>
    <definedName name="ASDF_1_5_4" hidden="1">{#N/A,#N/A,FALSE,"TMCOMP96";#N/A,#N/A,FALSE,"MAT96";#N/A,#N/A,FALSE,"FANDA96";#N/A,#N/A,FALSE,"INTRAN96";#N/A,#N/A,FALSE,"NAA9697";#N/A,#N/A,FALSE,"ECWEBB";#N/A,#N/A,FALSE,"MFT96";#N/A,#N/A,FALSE,"CTrecon"}</definedName>
    <definedName name="ASDF_1_5_4_1" hidden="1">{#N/A,#N/A,FALSE,"TMCOMP96";#N/A,#N/A,FALSE,"MAT96";#N/A,#N/A,FALSE,"FANDA96";#N/A,#N/A,FALSE,"INTRAN96";#N/A,#N/A,FALSE,"NAA9697";#N/A,#N/A,FALSE,"ECWEBB";#N/A,#N/A,FALSE,"MFT96";#N/A,#N/A,FALSE,"CTrecon"}</definedName>
    <definedName name="ASDF_1_5_4_2" hidden="1">{#N/A,#N/A,FALSE,"TMCOMP96";#N/A,#N/A,FALSE,"MAT96";#N/A,#N/A,FALSE,"FANDA96";#N/A,#N/A,FALSE,"INTRAN96";#N/A,#N/A,FALSE,"NAA9697";#N/A,#N/A,FALSE,"ECWEBB";#N/A,#N/A,FALSE,"MFT96";#N/A,#N/A,FALSE,"CTrecon"}</definedName>
    <definedName name="ASDF_1_5_4_3" hidden="1">{#N/A,#N/A,FALSE,"TMCOMP96";#N/A,#N/A,FALSE,"MAT96";#N/A,#N/A,FALSE,"FANDA96";#N/A,#N/A,FALSE,"INTRAN96";#N/A,#N/A,FALSE,"NAA9697";#N/A,#N/A,FALSE,"ECWEBB";#N/A,#N/A,FALSE,"MFT96";#N/A,#N/A,FALSE,"CTrecon"}</definedName>
    <definedName name="ASDF_1_5_4_4" hidden="1">{#N/A,#N/A,FALSE,"TMCOMP96";#N/A,#N/A,FALSE,"MAT96";#N/A,#N/A,FALSE,"FANDA96";#N/A,#N/A,FALSE,"INTRAN96";#N/A,#N/A,FALSE,"NAA9697";#N/A,#N/A,FALSE,"ECWEBB";#N/A,#N/A,FALSE,"MFT96";#N/A,#N/A,FALSE,"CTrecon"}</definedName>
    <definedName name="ASDF_1_5_4_5" hidden="1">{#N/A,#N/A,FALSE,"TMCOMP96";#N/A,#N/A,FALSE,"MAT96";#N/A,#N/A,FALSE,"FANDA96";#N/A,#N/A,FALSE,"INTRAN96";#N/A,#N/A,FALSE,"NAA9697";#N/A,#N/A,FALSE,"ECWEBB";#N/A,#N/A,FALSE,"MFT96";#N/A,#N/A,FALSE,"CTrecon"}</definedName>
    <definedName name="ASDF_1_5_5" hidden="1">{#N/A,#N/A,FALSE,"TMCOMP96";#N/A,#N/A,FALSE,"MAT96";#N/A,#N/A,FALSE,"FANDA96";#N/A,#N/A,FALSE,"INTRAN96";#N/A,#N/A,FALSE,"NAA9697";#N/A,#N/A,FALSE,"ECWEBB";#N/A,#N/A,FALSE,"MFT96";#N/A,#N/A,FALSE,"CTrecon"}</definedName>
    <definedName name="ASDF_1_5_5_1" hidden="1">{#N/A,#N/A,FALSE,"TMCOMP96";#N/A,#N/A,FALSE,"MAT96";#N/A,#N/A,FALSE,"FANDA96";#N/A,#N/A,FALSE,"INTRAN96";#N/A,#N/A,FALSE,"NAA9697";#N/A,#N/A,FALSE,"ECWEBB";#N/A,#N/A,FALSE,"MFT96";#N/A,#N/A,FALSE,"CTrecon"}</definedName>
    <definedName name="ASDF_1_5_5_2" hidden="1">{#N/A,#N/A,FALSE,"TMCOMP96";#N/A,#N/A,FALSE,"MAT96";#N/A,#N/A,FALSE,"FANDA96";#N/A,#N/A,FALSE,"INTRAN96";#N/A,#N/A,FALSE,"NAA9697";#N/A,#N/A,FALSE,"ECWEBB";#N/A,#N/A,FALSE,"MFT96";#N/A,#N/A,FALSE,"CTrecon"}</definedName>
    <definedName name="ASDF_1_5_5_3" hidden="1">{#N/A,#N/A,FALSE,"TMCOMP96";#N/A,#N/A,FALSE,"MAT96";#N/A,#N/A,FALSE,"FANDA96";#N/A,#N/A,FALSE,"INTRAN96";#N/A,#N/A,FALSE,"NAA9697";#N/A,#N/A,FALSE,"ECWEBB";#N/A,#N/A,FALSE,"MFT96";#N/A,#N/A,FALSE,"CTrecon"}</definedName>
    <definedName name="ASDF_1_5_5_4" hidden="1">{#N/A,#N/A,FALSE,"TMCOMP96";#N/A,#N/A,FALSE,"MAT96";#N/A,#N/A,FALSE,"FANDA96";#N/A,#N/A,FALSE,"INTRAN96";#N/A,#N/A,FALSE,"NAA9697";#N/A,#N/A,FALSE,"ECWEBB";#N/A,#N/A,FALSE,"MFT96";#N/A,#N/A,FALSE,"CTrecon"}</definedName>
    <definedName name="ASDF_1_5_5_5" hidden="1">{#N/A,#N/A,FALSE,"TMCOMP96";#N/A,#N/A,FALSE,"MAT96";#N/A,#N/A,FALSE,"FANDA96";#N/A,#N/A,FALSE,"INTRAN96";#N/A,#N/A,FALSE,"NAA9697";#N/A,#N/A,FALSE,"ECWEBB";#N/A,#N/A,FALSE,"MFT96";#N/A,#N/A,FALSE,"CTrecon"}</definedName>
    <definedName name="ASDF_2" hidden="1">{#N/A,#N/A,FALSE,"TMCOMP96";#N/A,#N/A,FALSE,"MAT96";#N/A,#N/A,FALSE,"FANDA96";#N/A,#N/A,FALSE,"INTRAN96";#N/A,#N/A,FALSE,"NAA9697";#N/A,#N/A,FALSE,"ECWEBB";#N/A,#N/A,FALSE,"MFT96";#N/A,#N/A,FALSE,"CTrecon"}</definedName>
    <definedName name="ASDF_2_1" hidden="1">{#N/A,#N/A,FALSE,"TMCOMP96";#N/A,#N/A,FALSE,"MAT96";#N/A,#N/A,FALSE,"FANDA96";#N/A,#N/A,FALSE,"INTRAN96";#N/A,#N/A,FALSE,"NAA9697";#N/A,#N/A,FALSE,"ECWEBB";#N/A,#N/A,FALSE,"MFT96";#N/A,#N/A,FALSE,"CTrecon"}</definedName>
    <definedName name="ASDF_2_1_1" hidden="1">{#N/A,#N/A,FALSE,"TMCOMP96";#N/A,#N/A,FALSE,"MAT96";#N/A,#N/A,FALSE,"FANDA96";#N/A,#N/A,FALSE,"INTRAN96";#N/A,#N/A,FALSE,"NAA9697";#N/A,#N/A,FALSE,"ECWEBB";#N/A,#N/A,FALSE,"MFT96";#N/A,#N/A,FALSE,"CTrecon"}</definedName>
    <definedName name="ASDF_2_1_1_1" hidden="1">{#N/A,#N/A,FALSE,"TMCOMP96";#N/A,#N/A,FALSE,"MAT96";#N/A,#N/A,FALSE,"FANDA96";#N/A,#N/A,FALSE,"INTRAN96";#N/A,#N/A,FALSE,"NAA9697";#N/A,#N/A,FALSE,"ECWEBB";#N/A,#N/A,FALSE,"MFT96";#N/A,#N/A,FALSE,"CTrecon"}</definedName>
    <definedName name="ASDF_2_1_1_1_1" hidden="1">{#N/A,#N/A,FALSE,"TMCOMP96";#N/A,#N/A,FALSE,"MAT96";#N/A,#N/A,FALSE,"FANDA96";#N/A,#N/A,FALSE,"INTRAN96";#N/A,#N/A,FALSE,"NAA9697";#N/A,#N/A,FALSE,"ECWEBB";#N/A,#N/A,FALSE,"MFT96";#N/A,#N/A,FALSE,"CTrecon"}</definedName>
    <definedName name="ASDF_2_1_1_1_1_1" hidden="1">{#N/A,#N/A,FALSE,"TMCOMP96";#N/A,#N/A,FALSE,"MAT96";#N/A,#N/A,FALSE,"FANDA96";#N/A,#N/A,FALSE,"INTRAN96";#N/A,#N/A,FALSE,"NAA9697";#N/A,#N/A,FALSE,"ECWEBB";#N/A,#N/A,FALSE,"MFT96";#N/A,#N/A,FALSE,"CTrecon"}</definedName>
    <definedName name="ASDF_2_1_1_1_2" hidden="1">{#N/A,#N/A,FALSE,"TMCOMP96";#N/A,#N/A,FALSE,"MAT96";#N/A,#N/A,FALSE,"FANDA96";#N/A,#N/A,FALSE,"INTRAN96";#N/A,#N/A,FALSE,"NAA9697";#N/A,#N/A,FALSE,"ECWEBB";#N/A,#N/A,FALSE,"MFT96";#N/A,#N/A,FALSE,"CTrecon"}</definedName>
    <definedName name="ASDF_2_1_1_1_3" hidden="1">{#N/A,#N/A,FALSE,"TMCOMP96";#N/A,#N/A,FALSE,"MAT96";#N/A,#N/A,FALSE,"FANDA96";#N/A,#N/A,FALSE,"INTRAN96";#N/A,#N/A,FALSE,"NAA9697";#N/A,#N/A,FALSE,"ECWEBB";#N/A,#N/A,FALSE,"MFT96";#N/A,#N/A,FALSE,"CTrecon"}</definedName>
    <definedName name="ASDF_2_1_1_1_4" hidden="1">{#N/A,#N/A,FALSE,"TMCOMP96";#N/A,#N/A,FALSE,"MAT96";#N/A,#N/A,FALSE,"FANDA96";#N/A,#N/A,FALSE,"INTRAN96";#N/A,#N/A,FALSE,"NAA9697";#N/A,#N/A,FALSE,"ECWEBB";#N/A,#N/A,FALSE,"MFT96";#N/A,#N/A,FALSE,"CTrecon"}</definedName>
    <definedName name="ASDF_2_1_1_1_5" hidden="1">{#N/A,#N/A,FALSE,"TMCOMP96";#N/A,#N/A,FALSE,"MAT96";#N/A,#N/A,FALSE,"FANDA96";#N/A,#N/A,FALSE,"INTRAN96";#N/A,#N/A,FALSE,"NAA9697";#N/A,#N/A,FALSE,"ECWEBB";#N/A,#N/A,FALSE,"MFT96";#N/A,#N/A,FALSE,"CTrecon"}</definedName>
    <definedName name="ASDF_2_1_1_2" hidden="1">{#N/A,#N/A,FALSE,"TMCOMP96";#N/A,#N/A,FALSE,"MAT96";#N/A,#N/A,FALSE,"FANDA96";#N/A,#N/A,FALSE,"INTRAN96";#N/A,#N/A,FALSE,"NAA9697";#N/A,#N/A,FALSE,"ECWEBB";#N/A,#N/A,FALSE,"MFT96";#N/A,#N/A,FALSE,"CTrecon"}</definedName>
    <definedName name="ASDF_2_1_1_2_1" hidden="1">{#N/A,#N/A,FALSE,"TMCOMP96";#N/A,#N/A,FALSE,"MAT96";#N/A,#N/A,FALSE,"FANDA96";#N/A,#N/A,FALSE,"INTRAN96";#N/A,#N/A,FALSE,"NAA9697";#N/A,#N/A,FALSE,"ECWEBB";#N/A,#N/A,FALSE,"MFT96";#N/A,#N/A,FALSE,"CTrecon"}</definedName>
    <definedName name="ASDF_2_1_1_2_2" hidden="1">{#N/A,#N/A,FALSE,"TMCOMP96";#N/A,#N/A,FALSE,"MAT96";#N/A,#N/A,FALSE,"FANDA96";#N/A,#N/A,FALSE,"INTRAN96";#N/A,#N/A,FALSE,"NAA9697";#N/A,#N/A,FALSE,"ECWEBB";#N/A,#N/A,FALSE,"MFT96";#N/A,#N/A,FALSE,"CTrecon"}</definedName>
    <definedName name="ASDF_2_1_1_2_3" hidden="1">{#N/A,#N/A,FALSE,"TMCOMP96";#N/A,#N/A,FALSE,"MAT96";#N/A,#N/A,FALSE,"FANDA96";#N/A,#N/A,FALSE,"INTRAN96";#N/A,#N/A,FALSE,"NAA9697";#N/A,#N/A,FALSE,"ECWEBB";#N/A,#N/A,FALSE,"MFT96";#N/A,#N/A,FALSE,"CTrecon"}</definedName>
    <definedName name="ASDF_2_1_1_2_4" hidden="1">{#N/A,#N/A,FALSE,"TMCOMP96";#N/A,#N/A,FALSE,"MAT96";#N/A,#N/A,FALSE,"FANDA96";#N/A,#N/A,FALSE,"INTRAN96";#N/A,#N/A,FALSE,"NAA9697";#N/A,#N/A,FALSE,"ECWEBB";#N/A,#N/A,FALSE,"MFT96";#N/A,#N/A,FALSE,"CTrecon"}</definedName>
    <definedName name="ASDF_2_1_1_2_5" hidden="1">{#N/A,#N/A,FALSE,"TMCOMP96";#N/A,#N/A,FALSE,"MAT96";#N/A,#N/A,FALSE,"FANDA96";#N/A,#N/A,FALSE,"INTRAN96";#N/A,#N/A,FALSE,"NAA9697";#N/A,#N/A,FALSE,"ECWEBB";#N/A,#N/A,FALSE,"MFT96";#N/A,#N/A,FALSE,"CTrecon"}</definedName>
    <definedName name="ASDF_2_1_1_3" hidden="1">{#N/A,#N/A,FALSE,"TMCOMP96";#N/A,#N/A,FALSE,"MAT96";#N/A,#N/A,FALSE,"FANDA96";#N/A,#N/A,FALSE,"INTRAN96";#N/A,#N/A,FALSE,"NAA9697";#N/A,#N/A,FALSE,"ECWEBB";#N/A,#N/A,FALSE,"MFT96";#N/A,#N/A,FALSE,"CTrecon"}</definedName>
    <definedName name="ASDF_2_1_1_4" hidden="1">{#N/A,#N/A,FALSE,"TMCOMP96";#N/A,#N/A,FALSE,"MAT96";#N/A,#N/A,FALSE,"FANDA96";#N/A,#N/A,FALSE,"INTRAN96";#N/A,#N/A,FALSE,"NAA9697";#N/A,#N/A,FALSE,"ECWEBB";#N/A,#N/A,FALSE,"MFT96";#N/A,#N/A,FALSE,"CTrecon"}</definedName>
    <definedName name="ASDF_2_1_1_5" hidden="1">{#N/A,#N/A,FALSE,"TMCOMP96";#N/A,#N/A,FALSE,"MAT96";#N/A,#N/A,FALSE,"FANDA96";#N/A,#N/A,FALSE,"INTRAN96";#N/A,#N/A,FALSE,"NAA9697";#N/A,#N/A,FALSE,"ECWEBB";#N/A,#N/A,FALSE,"MFT96";#N/A,#N/A,FALSE,"CTrecon"}</definedName>
    <definedName name="ASDF_2_1_2" hidden="1">{#N/A,#N/A,FALSE,"TMCOMP96";#N/A,#N/A,FALSE,"MAT96";#N/A,#N/A,FALSE,"FANDA96";#N/A,#N/A,FALSE,"INTRAN96";#N/A,#N/A,FALSE,"NAA9697";#N/A,#N/A,FALSE,"ECWEBB";#N/A,#N/A,FALSE,"MFT96";#N/A,#N/A,FALSE,"CTrecon"}</definedName>
    <definedName name="ASDF_2_1_2_1" hidden="1">{#N/A,#N/A,FALSE,"TMCOMP96";#N/A,#N/A,FALSE,"MAT96";#N/A,#N/A,FALSE,"FANDA96";#N/A,#N/A,FALSE,"INTRAN96";#N/A,#N/A,FALSE,"NAA9697";#N/A,#N/A,FALSE,"ECWEBB";#N/A,#N/A,FALSE,"MFT96";#N/A,#N/A,FALSE,"CTrecon"}</definedName>
    <definedName name="ASDF_2_1_2_1_1" hidden="1">{#N/A,#N/A,FALSE,"TMCOMP96";#N/A,#N/A,FALSE,"MAT96";#N/A,#N/A,FALSE,"FANDA96";#N/A,#N/A,FALSE,"INTRAN96";#N/A,#N/A,FALSE,"NAA9697";#N/A,#N/A,FALSE,"ECWEBB";#N/A,#N/A,FALSE,"MFT96";#N/A,#N/A,FALSE,"CTrecon"}</definedName>
    <definedName name="ASDF_2_1_2_2" hidden="1">{#N/A,#N/A,FALSE,"TMCOMP96";#N/A,#N/A,FALSE,"MAT96";#N/A,#N/A,FALSE,"FANDA96";#N/A,#N/A,FALSE,"INTRAN96";#N/A,#N/A,FALSE,"NAA9697";#N/A,#N/A,FALSE,"ECWEBB";#N/A,#N/A,FALSE,"MFT96";#N/A,#N/A,FALSE,"CTrecon"}</definedName>
    <definedName name="ASDF_2_1_2_3" hidden="1">{#N/A,#N/A,FALSE,"TMCOMP96";#N/A,#N/A,FALSE,"MAT96";#N/A,#N/A,FALSE,"FANDA96";#N/A,#N/A,FALSE,"INTRAN96";#N/A,#N/A,FALSE,"NAA9697";#N/A,#N/A,FALSE,"ECWEBB";#N/A,#N/A,FALSE,"MFT96";#N/A,#N/A,FALSE,"CTrecon"}</definedName>
    <definedName name="ASDF_2_1_2_4" hidden="1">{#N/A,#N/A,FALSE,"TMCOMP96";#N/A,#N/A,FALSE,"MAT96";#N/A,#N/A,FALSE,"FANDA96";#N/A,#N/A,FALSE,"INTRAN96";#N/A,#N/A,FALSE,"NAA9697";#N/A,#N/A,FALSE,"ECWEBB";#N/A,#N/A,FALSE,"MFT96";#N/A,#N/A,FALSE,"CTrecon"}</definedName>
    <definedName name="ASDF_2_1_2_5" hidden="1">{#N/A,#N/A,FALSE,"TMCOMP96";#N/A,#N/A,FALSE,"MAT96";#N/A,#N/A,FALSE,"FANDA96";#N/A,#N/A,FALSE,"INTRAN96";#N/A,#N/A,FALSE,"NAA9697";#N/A,#N/A,FALSE,"ECWEBB";#N/A,#N/A,FALSE,"MFT96";#N/A,#N/A,FALSE,"CTrecon"}</definedName>
    <definedName name="ASDF_2_1_3" hidden="1">{#N/A,#N/A,FALSE,"TMCOMP96";#N/A,#N/A,FALSE,"MAT96";#N/A,#N/A,FALSE,"FANDA96";#N/A,#N/A,FALSE,"INTRAN96";#N/A,#N/A,FALSE,"NAA9697";#N/A,#N/A,FALSE,"ECWEBB";#N/A,#N/A,FALSE,"MFT96";#N/A,#N/A,FALSE,"CTrecon"}</definedName>
    <definedName name="ASDF_2_1_3_1" hidden="1">{#N/A,#N/A,FALSE,"TMCOMP96";#N/A,#N/A,FALSE,"MAT96";#N/A,#N/A,FALSE,"FANDA96";#N/A,#N/A,FALSE,"INTRAN96";#N/A,#N/A,FALSE,"NAA9697";#N/A,#N/A,FALSE,"ECWEBB";#N/A,#N/A,FALSE,"MFT96";#N/A,#N/A,FALSE,"CTrecon"}</definedName>
    <definedName name="ASDF_2_1_3_1_1" hidden="1">{#N/A,#N/A,FALSE,"TMCOMP96";#N/A,#N/A,FALSE,"MAT96";#N/A,#N/A,FALSE,"FANDA96";#N/A,#N/A,FALSE,"INTRAN96";#N/A,#N/A,FALSE,"NAA9697";#N/A,#N/A,FALSE,"ECWEBB";#N/A,#N/A,FALSE,"MFT96";#N/A,#N/A,FALSE,"CTrecon"}</definedName>
    <definedName name="ASDF_2_1_3_2" hidden="1">{#N/A,#N/A,FALSE,"TMCOMP96";#N/A,#N/A,FALSE,"MAT96";#N/A,#N/A,FALSE,"FANDA96";#N/A,#N/A,FALSE,"INTRAN96";#N/A,#N/A,FALSE,"NAA9697";#N/A,#N/A,FALSE,"ECWEBB";#N/A,#N/A,FALSE,"MFT96";#N/A,#N/A,FALSE,"CTrecon"}</definedName>
    <definedName name="ASDF_2_1_3_3" hidden="1">{#N/A,#N/A,FALSE,"TMCOMP96";#N/A,#N/A,FALSE,"MAT96";#N/A,#N/A,FALSE,"FANDA96";#N/A,#N/A,FALSE,"INTRAN96";#N/A,#N/A,FALSE,"NAA9697";#N/A,#N/A,FALSE,"ECWEBB";#N/A,#N/A,FALSE,"MFT96";#N/A,#N/A,FALSE,"CTrecon"}</definedName>
    <definedName name="ASDF_2_1_3_4" hidden="1">{#N/A,#N/A,FALSE,"TMCOMP96";#N/A,#N/A,FALSE,"MAT96";#N/A,#N/A,FALSE,"FANDA96";#N/A,#N/A,FALSE,"INTRAN96";#N/A,#N/A,FALSE,"NAA9697";#N/A,#N/A,FALSE,"ECWEBB";#N/A,#N/A,FALSE,"MFT96";#N/A,#N/A,FALSE,"CTrecon"}</definedName>
    <definedName name="ASDF_2_1_3_5" hidden="1">{#N/A,#N/A,FALSE,"TMCOMP96";#N/A,#N/A,FALSE,"MAT96";#N/A,#N/A,FALSE,"FANDA96";#N/A,#N/A,FALSE,"INTRAN96";#N/A,#N/A,FALSE,"NAA9697";#N/A,#N/A,FALSE,"ECWEBB";#N/A,#N/A,FALSE,"MFT96";#N/A,#N/A,FALSE,"CTrecon"}</definedName>
    <definedName name="ASDF_2_1_4" hidden="1">{#N/A,#N/A,FALSE,"TMCOMP96";#N/A,#N/A,FALSE,"MAT96";#N/A,#N/A,FALSE,"FANDA96";#N/A,#N/A,FALSE,"INTRAN96";#N/A,#N/A,FALSE,"NAA9697";#N/A,#N/A,FALSE,"ECWEBB";#N/A,#N/A,FALSE,"MFT96";#N/A,#N/A,FALSE,"CTrecon"}</definedName>
    <definedName name="ASDF_2_1_4_1" hidden="1">{#N/A,#N/A,FALSE,"TMCOMP96";#N/A,#N/A,FALSE,"MAT96";#N/A,#N/A,FALSE,"FANDA96";#N/A,#N/A,FALSE,"INTRAN96";#N/A,#N/A,FALSE,"NAA9697";#N/A,#N/A,FALSE,"ECWEBB";#N/A,#N/A,FALSE,"MFT96";#N/A,#N/A,FALSE,"CTrecon"}</definedName>
    <definedName name="ASDF_2_1_4_2" hidden="1">{#N/A,#N/A,FALSE,"TMCOMP96";#N/A,#N/A,FALSE,"MAT96";#N/A,#N/A,FALSE,"FANDA96";#N/A,#N/A,FALSE,"INTRAN96";#N/A,#N/A,FALSE,"NAA9697";#N/A,#N/A,FALSE,"ECWEBB";#N/A,#N/A,FALSE,"MFT96";#N/A,#N/A,FALSE,"CTrecon"}</definedName>
    <definedName name="ASDF_2_1_4_3" hidden="1">{#N/A,#N/A,FALSE,"TMCOMP96";#N/A,#N/A,FALSE,"MAT96";#N/A,#N/A,FALSE,"FANDA96";#N/A,#N/A,FALSE,"INTRAN96";#N/A,#N/A,FALSE,"NAA9697";#N/A,#N/A,FALSE,"ECWEBB";#N/A,#N/A,FALSE,"MFT96";#N/A,#N/A,FALSE,"CTrecon"}</definedName>
    <definedName name="ASDF_2_1_4_4" hidden="1">{#N/A,#N/A,FALSE,"TMCOMP96";#N/A,#N/A,FALSE,"MAT96";#N/A,#N/A,FALSE,"FANDA96";#N/A,#N/A,FALSE,"INTRAN96";#N/A,#N/A,FALSE,"NAA9697";#N/A,#N/A,FALSE,"ECWEBB";#N/A,#N/A,FALSE,"MFT96";#N/A,#N/A,FALSE,"CTrecon"}</definedName>
    <definedName name="ASDF_2_1_4_5" hidden="1">{#N/A,#N/A,FALSE,"TMCOMP96";#N/A,#N/A,FALSE,"MAT96";#N/A,#N/A,FALSE,"FANDA96";#N/A,#N/A,FALSE,"INTRAN96";#N/A,#N/A,FALSE,"NAA9697";#N/A,#N/A,FALSE,"ECWEBB";#N/A,#N/A,FALSE,"MFT96";#N/A,#N/A,FALSE,"CTrecon"}</definedName>
    <definedName name="ASDF_2_1_5" hidden="1">{#N/A,#N/A,FALSE,"TMCOMP96";#N/A,#N/A,FALSE,"MAT96";#N/A,#N/A,FALSE,"FANDA96";#N/A,#N/A,FALSE,"INTRAN96";#N/A,#N/A,FALSE,"NAA9697";#N/A,#N/A,FALSE,"ECWEBB";#N/A,#N/A,FALSE,"MFT96";#N/A,#N/A,FALSE,"CTrecon"}</definedName>
    <definedName name="ASDF_2_1_5_1" hidden="1">{#N/A,#N/A,FALSE,"TMCOMP96";#N/A,#N/A,FALSE,"MAT96";#N/A,#N/A,FALSE,"FANDA96";#N/A,#N/A,FALSE,"INTRAN96";#N/A,#N/A,FALSE,"NAA9697";#N/A,#N/A,FALSE,"ECWEBB";#N/A,#N/A,FALSE,"MFT96";#N/A,#N/A,FALSE,"CTrecon"}</definedName>
    <definedName name="ASDF_2_1_5_2" hidden="1">{#N/A,#N/A,FALSE,"TMCOMP96";#N/A,#N/A,FALSE,"MAT96";#N/A,#N/A,FALSE,"FANDA96";#N/A,#N/A,FALSE,"INTRAN96";#N/A,#N/A,FALSE,"NAA9697";#N/A,#N/A,FALSE,"ECWEBB";#N/A,#N/A,FALSE,"MFT96";#N/A,#N/A,FALSE,"CTrecon"}</definedName>
    <definedName name="ASDF_2_1_5_3" hidden="1">{#N/A,#N/A,FALSE,"TMCOMP96";#N/A,#N/A,FALSE,"MAT96";#N/A,#N/A,FALSE,"FANDA96";#N/A,#N/A,FALSE,"INTRAN96";#N/A,#N/A,FALSE,"NAA9697";#N/A,#N/A,FALSE,"ECWEBB";#N/A,#N/A,FALSE,"MFT96";#N/A,#N/A,FALSE,"CTrecon"}</definedName>
    <definedName name="ASDF_2_1_5_4" hidden="1">{#N/A,#N/A,FALSE,"TMCOMP96";#N/A,#N/A,FALSE,"MAT96";#N/A,#N/A,FALSE,"FANDA96";#N/A,#N/A,FALSE,"INTRAN96";#N/A,#N/A,FALSE,"NAA9697";#N/A,#N/A,FALSE,"ECWEBB";#N/A,#N/A,FALSE,"MFT96";#N/A,#N/A,FALSE,"CTrecon"}</definedName>
    <definedName name="ASDF_2_1_5_5" hidden="1">{#N/A,#N/A,FALSE,"TMCOMP96";#N/A,#N/A,FALSE,"MAT96";#N/A,#N/A,FALSE,"FANDA96";#N/A,#N/A,FALSE,"INTRAN96";#N/A,#N/A,FALSE,"NAA9697";#N/A,#N/A,FALSE,"ECWEBB";#N/A,#N/A,FALSE,"MFT96";#N/A,#N/A,FALSE,"CTrecon"}</definedName>
    <definedName name="ASDF_2_2" hidden="1">{#N/A,#N/A,FALSE,"TMCOMP96";#N/A,#N/A,FALSE,"MAT96";#N/A,#N/A,FALSE,"FANDA96";#N/A,#N/A,FALSE,"INTRAN96";#N/A,#N/A,FALSE,"NAA9697";#N/A,#N/A,FALSE,"ECWEBB";#N/A,#N/A,FALSE,"MFT96";#N/A,#N/A,FALSE,"CTrecon"}</definedName>
    <definedName name="ASDF_2_2_1" hidden="1">{#N/A,#N/A,FALSE,"TMCOMP96";#N/A,#N/A,FALSE,"MAT96";#N/A,#N/A,FALSE,"FANDA96";#N/A,#N/A,FALSE,"INTRAN96";#N/A,#N/A,FALSE,"NAA9697";#N/A,#N/A,FALSE,"ECWEBB";#N/A,#N/A,FALSE,"MFT96";#N/A,#N/A,FALSE,"CTrecon"}</definedName>
    <definedName name="ASDF_2_2_1_1" hidden="1">{#N/A,#N/A,FALSE,"TMCOMP96";#N/A,#N/A,FALSE,"MAT96";#N/A,#N/A,FALSE,"FANDA96";#N/A,#N/A,FALSE,"INTRAN96";#N/A,#N/A,FALSE,"NAA9697";#N/A,#N/A,FALSE,"ECWEBB";#N/A,#N/A,FALSE,"MFT96";#N/A,#N/A,FALSE,"CTrecon"}</definedName>
    <definedName name="ASDF_2_2_2" hidden="1">{#N/A,#N/A,FALSE,"TMCOMP96";#N/A,#N/A,FALSE,"MAT96";#N/A,#N/A,FALSE,"FANDA96";#N/A,#N/A,FALSE,"INTRAN96";#N/A,#N/A,FALSE,"NAA9697";#N/A,#N/A,FALSE,"ECWEBB";#N/A,#N/A,FALSE,"MFT96";#N/A,#N/A,FALSE,"CTrecon"}</definedName>
    <definedName name="ASDF_2_2_3" hidden="1">{#N/A,#N/A,FALSE,"TMCOMP96";#N/A,#N/A,FALSE,"MAT96";#N/A,#N/A,FALSE,"FANDA96";#N/A,#N/A,FALSE,"INTRAN96";#N/A,#N/A,FALSE,"NAA9697";#N/A,#N/A,FALSE,"ECWEBB";#N/A,#N/A,FALSE,"MFT96";#N/A,#N/A,FALSE,"CTrecon"}</definedName>
    <definedName name="ASDF_2_2_4" hidden="1">{#N/A,#N/A,FALSE,"TMCOMP96";#N/A,#N/A,FALSE,"MAT96";#N/A,#N/A,FALSE,"FANDA96";#N/A,#N/A,FALSE,"INTRAN96";#N/A,#N/A,FALSE,"NAA9697";#N/A,#N/A,FALSE,"ECWEBB";#N/A,#N/A,FALSE,"MFT96";#N/A,#N/A,FALSE,"CTrecon"}</definedName>
    <definedName name="ASDF_2_2_5" hidden="1">{#N/A,#N/A,FALSE,"TMCOMP96";#N/A,#N/A,FALSE,"MAT96";#N/A,#N/A,FALSE,"FANDA96";#N/A,#N/A,FALSE,"INTRAN96";#N/A,#N/A,FALSE,"NAA9697";#N/A,#N/A,FALSE,"ECWEBB";#N/A,#N/A,FALSE,"MFT96";#N/A,#N/A,FALSE,"CTrecon"}</definedName>
    <definedName name="ASDF_2_3" hidden="1">{#N/A,#N/A,FALSE,"TMCOMP96";#N/A,#N/A,FALSE,"MAT96";#N/A,#N/A,FALSE,"FANDA96";#N/A,#N/A,FALSE,"INTRAN96";#N/A,#N/A,FALSE,"NAA9697";#N/A,#N/A,FALSE,"ECWEBB";#N/A,#N/A,FALSE,"MFT96";#N/A,#N/A,FALSE,"CTrecon"}</definedName>
    <definedName name="ASDF_2_3_1" hidden="1">{#N/A,#N/A,FALSE,"TMCOMP96";#N/A,#N/A,FALSE,"MAT96";#N/A,#N/A,FALSE,"FANDA96";#N/A,#N/A,FALSE,"INTRAN96";#N/A,#N/A,FALSE,"NAA9697";#N/A,#N/A,FALSE,"ECWEBB";#N/A,#N/A,FALSE,"MFT96";#N/A,#N/A,FALSE,"CTrecon"}</definedName>
    <definedName name="ASDF_2_3_1_1" hidden="1">{#N/A,#N/A,FALSE,"TMCOMP96";#N/A,#N/A,FALSE,"MAT96";#N/A,#N/A,FALSE,"FANDA96";#N/A,#N/A,FALSE,"INTRAN96";#N/A,#N/A,FALSE,"NAA9697";#N/A,#N/A,FALSE,"ECWEBB";#N/A,#N/A,FALSE,"MFT96";#N/A,#N/A,FALSE,"CTrecon"}</definedName>
    <definedName name="ASDF_2_3_2" hidden="1">{#N/A,#N/A,FALSE,"TMCOMP96";#N/A,#N/A,FALSE,"MAT96";#N/A,#N/A,FALSE,"FANDA96";#N/A,#N/A,FALSE,"INTRAN96";#N/A,#N/A,FALSE,"NAA9697";#N/A,#N/A,FALSE,"ECWEBB";#N/A,#N/A,FALSE,"MFT96";#N/A,#N/A,FALSE,"CTrecon"}</definedName>
    <definedName name="ASDF_2_3_3" hidden="1">{#N/A,#N/A,FALSE,"TMCOMP96";#N/A,#N/A,FALSE,"MAT96";#N/A,#N/A,FALSE,"FANDA96";#N/A,#N/A,FALSE,"INTRAN96";#N/A,#N/A,FALSE,"NAA9697";#N/A,#N/A,FALSE,"ECWEBB";#N/A,#N/A,FALSE,"MFT96";#N/A,#N/A,FALSE,"CTrecon"}</definedName>
    <definedName name="ASDF_2_3_4" hidden="1">{#N/A,#N/A,FALSE,"TMCOMP96";#N/A,#N/A,FALSE,"MAT96";#N/A,#N/A,FALSE,"FANDA96";#N/A,#N/A,FALSE,"INTRAN96";#N/A,#N/A,FALSE,"NAA9697";#N/A,#N/A,FALSE,"ECWEBB";#N/A,#N/A,FALSE,"MFT96";#N/A,#N/A,FALSE,"CTrecon"}</definedName>
    <definedName name="ASDF_2_3_5" hidden="1">{#N/A,#N/A,FALSE,"TMCOMP96";#N/A,#N/A,FALSE,"MAT96";#N/A,#N/A,FALSE,"FANDA96";#N/A,#N/A,FALSE,"INTRAN96";#N/A,#N/A,FALSE,"NAA9697";#N/A,#N/A,FALSE,"ECWEBB";#N/A,#N/A,FALSE,"MFT96";#N/A,#N/A,FALSE,"CTrecon"}</definedName>
    <definedName name="ASDF_2_4" hidden="1">{#N/A,#N/A,FALSE,"TMCOMP96";#N/A,#N/A,FALSE,"MAT96";#N/A,#N/A,FALSE,"FANDA96";#N/A,#N/A,FALSE,"INTRAN96";#N/A,#N/A,FALSE,"NAA9697";#N/A,#N/A,FALSE,"ECWEBB";#N/A,#N/A,FALSE,"MFT96";#N/A,#N/A,FALSE,"CTrecon"}</definedName>
    <definedName name="ASDF_2_4_1" hidden="1">{#N/A,#N/A,FALSE,"TMCOMP96";#N/A,#N/A,FALSE,"MAT96";#N/A,#N/A,FALSE,"FANDA96";#N/A,#N/A,FALSE,"INTRAN96";#N/A,#N/A,FALSE,"NAA9697";#N/A,#N/A,FALSE,"ECWEBB";#N/A,#N/A,FALSE,"MFT96";#N/A,#N/A,FALSE,"CTrecon"}</definedName>
    <definedName name="ASDF_2_4_1_1" hidden="1">{#N/A,#N/A,FALSE,"TMCOMP96";#N/A,#N/A,FALSE,"MAT96";#N/A,#N/A,FALSE,"FANDA96";#N/A,#N/A,FALSE,"INTRAN96";#N/A,#N/A,FALSE,"NAA9697";#N/A,#N/A,FALSE,"ECWEBB";#N/A,#N/A,FALSE,"MFT96";#N/A,#N/A,FALSE,"CTrecon"}</definedName>
    <definedName name="ASDF_2_4_2" hidden="1">{#N/A,#N/A,FALSE,"TMCOMP96";#N/A,#N/A,FALSE,"MAT96";#N/A,#N/A,FALSE,"FANDA96";#N/A,#N/A,FALSE,"INTRAN96";#N/A,#N/A,FALSE,"NAA9697";#N/A,#N/A,FALSE,"ECWEBB";#N/A,#N/A,FALSE,"MFT96";#N/A,#N/A,FALSE,"CTrecon"}</definedName>
    <definedName name="ASDF_2_4_3" hidden="1">{#N/A,#N/A,FALSE,"TMCOMP96";#N/A,#N/A,FALSE,"MAT96";#N/A,#N/A,FALSE,"FANDA96";#N/A,#N/A,FALSE,"INTRAN96";#N/A,#N/A,FALSE,"NAA9697";#N/A,#N/A,FALSE,"ECWEBB";#N/A,#N/A,FALSE,"MFT96";#N/A,#N/A,FALSE,"CTrecon"}</definedName>
    <definedName name="ASDF_2_4_4" hidden="1">{#N/A,#N/A,FALSE,"TMCOMP96";#N/A,#N/A,FALSE,"MAT96";#N/A,#N/A,FALSE,"FANDA96";#N/A,#N/A,FALSE,"INTRAN96";#N/A,#N/A,FALSE,"NAA9697";#N/A,#N/A,FALSE,"ECWEBB";#N/A,#N/A,FALSE,"MFT96";#N/A,#N/A,FALSE,"CTrecon"}</definedName>
    <definedName name="ASDF_2_4_5" hidden="1">{#N/A,#N/A,FALSE,"TMCOMP96";#N/A,#N/A,FALSE,"MAT96";#N/A,#N/A,FALSE,"FANDA96";#N/A,#N/A,FALSE,"INTRAN96";#N/A,#N/A,FALSE,"NAA9697";#N/A,#N/A,FALSE,"ECWEBB";#N/A,#N/A,FALSE,"MFT96";#N/A,#N/A,FALSE,"CTrecon"}</definedName>
    <definedName name="ASDF_2_5" hidden="1">{#N/A,#N/A,FALSE,"TMCOMP96";#N/A,#N/A,FALSE,"MAT96";#N/A,#N/A,FALSE,"FANDA96";#N/A,#N/A,FALSE,"INTRAN96";#N/A,#N/A,FALSE,"NAA9697";#N/A,#N/A,FALSE,"ECWEBB";#N/A,#N/A,FALSE,"MFT96";#N/A,#N/A,FALSE,"CTrecon"}</definedName>
    <definedName name="ASDF_2_5_1" hidden="1">{#N/A,#N/A,FALSE,"TMCOMP96";#N/A,#N/A,FALSE,"MAT96";#N/A,#N/A,FALSE,"FANDA96";#N/A,#N/A,FALSE,"INTRAN96";#N/A,#N/A,FALSE,"NAA9697";#N/A,#N/A,FALSE,"ECWEBB";#N/A,#N/A,FALSE,"MFT96";#N/A,#N/A,FALSE,"CTrecon"}</definedName>
    <definedName name="ASDF_2_5_2" hidden="1">{#N/A,#N/A,FALSE,"TMCOMP96";#N/A,#N/A,FALSE,"MAT96";#N/A,#N/A,FALSE,"FANDA96";#N/A,#N/A,FALSE,"INTRAN96";#N/A,#N/A,FALSE,"NAA9697";#N/A,#N/A,FALSE,"ECWEBB";#N/A,#N/A,FALSE,"MFT96";#N/A,#N/A,FALSE,"CTrecon"}</definedName>
    <definedName name="ASDF_2_5_3" hidden="1">{#N/A,#N/A,FALSE,"TMCOMP96";#N/A,#N/A,FALSE,"MAT96";#N/A,#N/A,FALSE,"FANDA96";#N/A,#N/A,FALSE,"INTRAN96";#N/A,#N/A,FALSE,"NAA9697";#N/A,#N/A,FALSE,"ECWEBB";#N/A,#N/A,FALSE,"MFT96";#N/A,#N/A,FALSE,"CTrecon"}</definedName>
    <definedName name="ASDF_2_5_4" hidden="1">{#N/A,#N/A,FALSE,"TMCOMP96";#N/A,#N/A,FALSE,"MAT96";#N/A,#N/A,FALSE,"FANDA96";#N/A,#N/A,FALSE,"INTRAN96";#N/A,#N/A,FALSE,"NAA9697";#N/A,#N/A,FALSE,"ECWEBB";#N/A,#N/A,FALSE,"MFT96";#N/A,#N/A,FALSE,"CTrecon"}</definedName>
    <definedName name="ASDF_2_5_5" hidden="1">{#N/A,#N/A,FALSE,"TMCOMP96";#N/A,#N/A,FALSE,"MAT96";#N/A,#N/A,FALSE,"FANDA96";#N/A,#N/A,FALSE,"INTRAN96";#N/A,#N/A,FALSE,"NAA9697";#N/A,#N/A,FALSE,"ECWEBB";#N/A,#N/A,FALSE,"MFT96";#N/A,#N/A,FALSE,"CTrecon"}</definedName>
    <definedName name="ASDF_3" hidden="1">{#N/A,#N/A,FALSE,"TMCOMP96";#N/A,#N/A,FALSE,"MAT96";#N/A,#N/A,FALSE,"FANDA96";#N/A,#N/A,FALSE,"INTRAN96";#N/A,#N/A,FALSE,"NAA9697";#N/A,#N/A,FALSE,"ECWEBB";#N/A,#N/A,FALSE,"MFT96";#N/A,#N/A,FALSE,"CTrecon"}</definedName>
    <definedName name="ASDF_3_1" hidden="1">{#N/A,#N/A,FALSE,"TMCOMP96";#N/A,#N/A,FALSE,"MAT96";#N/A,#N/A,FALSE,"FANDA96";#N/A,#N/A,FALSE,"INTRAN96";#N/A,#N/A,FALSE,"NAA9697";#N/A,#N/A,FALSE,"ECWEBB";#N/A,#N/A,FALSE,"MFT96";#N/A,#N/A,FALSE,"CTrecon"}</definedName>
    <definedName name="ASDF_3_1_1" hidden="1">{#N/A,#N/A,FALSE,"TMCOMP96";#N/A,#N/A,FALSE,"MAT96";#N/A,#N/A,FALSE,"FANDA96";#N/A,#N/A,FALSE,"INTRAN96";#N/A,#N/A,FALSE,"NAA9697";#N/A,#N/A,FALSE,"ECWEBB";#N/A,#N/A,FALSE,"MFT96";#N/A,#N/A,FALSE,"CTrecon"}</definedName>
    <definedName name="ASDF_3_1_1_1" hidden="1">{#N/A,#N/A,FALSE,"TMCOMP96";#N/A,#N/A,FALSE,"MAT96";#N/A,#N/A,FALSE,"FANDA96";#N/A,#N/A,FALSE,"INTRAN96";#N/A,#N/A,FALSE,"NAA9697";#N/A,#N/A,FALSE,"ECWEBB";#N/A,#N/A,FALSE,"MFT96";#N/A,#N/A,FALSE,"CTrecon"}</definedName>
    <definedName name="ASDF_3_1_1_1_1" hidden="1">{#N/A,#N/A,FALSE,"TMCOMP96";#N/A,#N/A,FALSE,"MAT96";#N/A,#N/A,FALSE,"FANDA96";#N/A,#N/A,FALSE,"INTRAN96";#N/A,#N/A,FALSE,"NAA9697";#N/A,#N/A,FALSE,"ECWEBB";#N/A,#N/A,FALSE,"MFT96";#N/A,#N/A,FALSE,"CTrecon"}</definedName>
    <definedName name="ASDF_3_1_1_1_1_1" hidden="1">{#N/A,#N/A,FALSE,"TMCOMP96";#N/A,#N/A,FALSE,"MAT96";#N/A,#N/A,FALSE,"FANDA96";#N/A,#N/A,FALSE,"INTRAN96";#N/A,#N/A,FALSE,"NAA9697";#N/A,#N/A,FALSE,"ECWEBB";#N/A,#N/A,FALSE,"MFT96";#N/A,#N/A,FALSE,"CTrecon"}</definedName>
    <definedName name="ASDF_3_1_1_1_2" hidden="1">{#N/A,#N/A,FALSE,"TMCOMP96";#N/A,#N/A,FALSE,"MAT96";#N/A,#N/A,FALSE,"FANDA96";#N/A,#N/A,FALSE,"INTRAN96";#N/A,#N/A,FALSE,"NAA9697";#N/A,#N/A,FALSE,"ECWEBB";#N/A,#N/A,FALSE,"MFT96";#N/A,#N/A,FALSE,"CTrecon"}</definedName>
    <definedName name="ASDF_3_1_1_1_3" hidden="1">{#N/A,#N/A,FALSE,"TMCOMP96";#N/A,#N/A,FALSE,"MAT96";#N/A,#N/A,FALSE,"FANDA96";#N/A,#N/A,FALSE,"INTRAN96";#N/A,#N/A,FALSE,"NAA9697";#N/A,#N/A,FALSE,"ECWEBB";#N/A,#N/A,FALSE,"MFT96";#N/A,#N/A,FALSE,"CTrecon"}</definedName>
    <definedName name="ASDF_3_1_1_1_4" hidden="1">{#N/A,#N/A,FALSE,"TMCOMP96";#N/A,#N/A,FALSE,"MAT96";#N/A,#N/A,FALSE,"FANDA96";#N/A,#N/A,FALSE,"INTRAN96";#N/A,#N/A,FALSE,"NAA9697";#N/A,#N/A,FALSE,"ECWEBB";#N/A,#N/A,FALSE,"MFT96";#N/A,#N/A,FALSE,"CTrecon"}</definedName>
    <definedName name="ASDF_3_1_1_1_5" hidden="1">{#N/A,#N/A,FALSE,"TMCOMP96";#N/A,#N/A,FALSE,"MAT96";#N/A,#N/A,FALSE,"FANDA96";#N/A,#N/A,FALSE,"INTRAN96";#N/A,#N/A,FALSE,"NAA9697";#N/A,#N/A,FALSE,"ECWEBB";#N/A,#N/A,FALSE,"MFT96";#N/A,#N/A,FALSE,"CTrecon"}</definedName>
    <definedName name="ASDF_3_1_1_2" hidden="1">{#N/A,#N/A,FALSE,"TMCOMP96";#N/A,#N/A,FALSE,"MAT96";#N/A,#N/A,FALSE,"FANDA96";#N/A,#N/A,FALSE,"INTRAN96";#N/A,#N/A,FALSE,"NAA9697";#N/A,#N/A,FALSE,"ECWEBB";#N/A,#N/A,FALSE,"MFT96";#N/A,#N/A,FALSE,"CTrecon"}</definedName>
    <definedName name="ASDF_3_1_1_2_1" hidden="1">{#N/A,#N/A,FALSE,"TMCOMP96";#N/A,#N/A,FALSE,"MAT96";#N/A,#N/A,FALSE,"FANDA96";#N/A,#N/A,FALSE,"INTRAN96";#N/A,#N/A,FALSE,"NAA9697";#N/A,#N/A,FALSE,"ECWEBB";#N/A,#N/A,FALSE,"MFT96";#N/A,#N/A,FALSE,"CTrecon"}</definedName>
    <definedName name="ASDF_3_1_1_2_2" hidden="1">{#N/A,#N/A,FALSE,"TMCOMP96";#N/A,#N/A,FALSE,"MAT96";#N/A,#N/A,FALSE,"FANDA96";#N/A,#N/A,FALSE,"INTRAN96";#N/A,#N/A,FALSE,"NAA9697";#N/A,#N/A,FALSE,"ECWEBB";#N/A,#N/A,FALSE,"MFT96";#N/A,#N/A,FALSE,"CTrecon"}</definedName>
    <definedName name="ASDF_3_1_1_2_3" hidden="1">{#N/A,#N/A,FALSE,"TMCOMP96";#N/A,#N/A,FALSE,"MAT96";#N/A,#N/A,FALSE,"FANDA96";#N/A,#N/A,FALSE,"INTRAN96";#N/A,#N/A,FALSE,"NAA9697";#N/A,#N/A,FALSE,"ECWEBB";#N/A,#N/A,FALSE,"MFT96";#N/A,#N/A,FALSE,"CTrecon"}</definedName>
    <definedName name="ASDF_3_1_1_2_4" hidden="1">{#N/A,#N/A,FALSE,"TMCOMP96";#N/A,#N/A,FALSE,"MAT96";#N/A,#N/A,FALSE,"FANDA96";#N/A,#N/A,FALSE,"INTRAN96";#N/A,#N/A,FALSE,"NAA9697";#N/A,#N/A,FALSE,"ECWEBB";#N/A,#N/A,FALSE,"MFT96";#N/A,#N/A,FALSE,"CTrecon"}</definedName>
    <definedName name="ASDF_3_1_1_2_5" hidden="1">{#N/A,#N/A,FALSE,"TMCOMP96";#N/A,#N/A,FALSE,"MAT96";#N/A,#N/A,FALSE,"FANDA96";#N/A,#N/A,FALSE,"INTRAN96";#N/A,#N/A,FALSE,"NAA9697";#N/A,#N/A,FALSE,"ECWEBB";#N/A,#N/A,FALSE,"MFT96";#N/A,#N/A,FALSE,"CTrecon"}</definedName>
    <definedName name="ASDF_3_1_1_3" hidden="1">{#N/A,#N/A,FALSE,"TMCOMP96";#N/A,#N/A,FALSE,"MAT96";#N/A,#N/A,FALSE,"FANDA96";#N/A,#N/A,FALSE,"INTRAN96";#N/A,#N/A,FALSE,"NAA9697";#N/A,#N/A,FALSE,"ECWEBB";#N/A,#N/A,FALSE,"MFT96";#N/A,#N/A,FALSE,"CTrecon"}</definedName>
    <definedName name="ASDF_3_1_1_4" hidden="1">{#N/A,#N/A,FALSE,"TMCOMP96";#N/A,#N/A,FALSE,"MAT96";#N/A,#N/A,FALSE,"FANDA96";#N/A,#N/A,FALSE,"INTRAN96";#N/A,#N/A,FALSE,"NAA9697";#N/A,#N/A,FALSE,"ECWEBB";#N/A,#N/A,FALSE,"MFT96";#N/A,#N/A,FALSE,"CTrecon"}</definedName>
    <definedName name="ASDF_3_1_1_5" hidden="1">{#N/A,#N/A,FALSE,"TMCOMP96";#N/A,#N/A,FALSE,"MAT96";#N/A,#N/A,FALSE,"FANDA96";#N/A,#N/A,FALSE,"INTRAN96";#N/A,#N/A,FALSE,"NAA9697";#N/A,#N/A,FALSE,"ECWEBB";#N/A,#N/A,FALSE,"MFT96";#N/A,#N/A,FALSE,"CTrecon"}</definedName>
    <definedName name="ASDF_3_1_2" hidden="1">{#N/A,#N/A,FALSE,"TMCOMP96";#N/A,#N/A,FALSE,"MAT96";#N/A,#N/A,FALSE,"FANDA96";#N/A,#N/A,FALSE,"INTRAN96";#N/A,#N/A,FALSE,"NAA9697";#N/A,#N/A,FALSE,"ECWEBB";#N/A,#N/A,FALSE,"MFT96";#N/A,#N/A,FALSE,"CTrecon"}</definedName>
    <definedName name="ASDF_3_1_2_1" hidden="1">{#N/A,#N/A,FALSE,"TMCOMP96";#N/A,#N/A,FALSE,"MAT96";#N/A,#N/A,FALSE,"FANDA96";#N/A,#N/A,FALSE,"INTRAN96";#N/A,#N/A,FALSE,"NAA9697";#N/A,#N/A,FALSE,"ECWEBB";#N/A,#N/A,FALSE,"MFT96";#N/A,#N/A,FALSE,"CTrecon"}</definedName>
    <definedName name="ASDF_3_1_2_1_1" hidden="1">{#N/A,#N/A,FALSE,"TMCOMP96";#N/A,#N/A,FALSE,"MAT96";#N/A,#N/A,FALSE,"FANDA96";#N/A,#N/A,FALSE,"INTRAN96";#N/A,#N/A,FALSE,"NAA9697";#N/A,#N/A,FALSE,"ECWEBB";#N/A,#N/A,FALSE,"MFT96";#N/A,#N/A,FALSE,"CTrecon"}</definedName>
    <definedName name="ASDF_3_1_2_2" hidden="1">{#N/A,#N/A,FALSE,"TMCOMP96";#N/A,#N/A,FALSE,"MAT96";#N/A,#N/A,FALSE,"FANDA96";#N/A,#N/A,FALSE,"INTRAN96";#N/A,#N/A,FALSE,"NAA9697";#N/A,#N/A,FALSE,"ECWEBB";#N/A,#N/A,FALSE,"MFT96";#N/A,#N/A,FALSE,"CTrecon"}</definedName>
    <definedName name="ASDF_3_1_2_3" hidden="1">{#N/A,#N/A,FALSE,"TMCOMP96";#N/A,#N/A,FALSE,"MAT96";#N/A,#N/A,FALSE,"FANDA96";#N/A,#N/A,FALSE,"INTRAN96";#N/A,#N/A,FALSE,"NAA9697";#N/A,#N/A,FALSE,"ECWEBB";#N/A,#N/A,FALSE,"MFT96";#N/A,#N/A,FALSE,"CTrecon"}</definedName>
    <definedName name="ASDF_3_1_2_4" hidden="1">{#N/A,#N/A,FALSE,"TMCOMP96";#N/A,#N/A,FALSE,"MAT96";#N/A,#N/A,FALSE,"FANDA96";#N/A,#N/A,FALSE,"INTRAN96";#N/A,#N/A,FALSE,"NAA9697";#N/A,#N/A,FALSE,"ECWEBB";#N/A,#N/A,FALSE,"MFT96";#N/A,#N/A,FALSE,"CTrecon"}</definedName>
    <definedName name="ASDF_3_1_2_5" hidden="1">{#N/A,#N/A,FALSE,"TMCOMP96";#N/A,#N/A,FALSE,"MAT96";#N/A,#N/A,FALSE,"FANDA96";#N/A,#N/A,FALSE,"INTRAN96";#N/A,#N/A,FALSE,"NAA9697";#N/A,#N/A,FALSE,"ECWEBB";#N/A,#N/A,FALSE,"MFT96";#N/A,#N/A,FALSE,"CTrecon"}</definedName>
    <definedName name="ASDF_3_1_3" hidden="1">{#N/A,#N/A,FALSE,"TMCOMP96";#N/A,#N/A,FALSE,"MAT96";#N/A,#N/A,FALSE,"FANDA96";#N/A,#N/A,FALSE,"INTRAN96";#N/A,#N/A,FALSE,"NAA9697";#N/A,#N/A,FALSE,"ECWEBB";#N/A,#N/A,FALSE,"MFT96";#N/A,#N/A,FALSE,"CTrecon"}</definedName>
    <definedName name="ASDF_3_1_3_1" hidden="1">{#N/A,#N/A,FALSE,"TMCOMP96";#N/A,#N/A,FALSE,"MAT96";#N/A,#N/A,FALSE,"FANDA96";#N/A,#N/A,FALSE,"INTRAN96";#N/A,#N/A,FALSE,"NAA9697";#N/A,#N/A,FALSE,"ECWEBB";#N/A,#N/A,FALSE,"MFT96";#N/A,#N/A,FALSE,"CTrecon"}</definedName>
    <definedName name="ASDF_3_1_3_1_1" hidden="1">{#N/A,#N/A,FALSE,"TMCOMP96";#N/A,#N/A,FALSE,"MAT96";#N/A,#N/A,FALSE,"FANDA96";#N/A,#N/A,FALSE,"INTRAN96";#N/A,#N/A,FALSE,"NAA9697";#N/A,#N/A,FALSE,"ECWEBB";#N/A,#N/A,FALSE,"MFT96";#N/A,#N/A,FALSE,"CTrecon"}</definedName>
    <definedName name="ASDF_3_1_3_2" hidden="1">{#N/A,#N/A,FALSE,"TMCOMP96";#N/A,#N/A,FALSE,"MAT96";#N/A,#N/A,FALSE,"FANDA96";#N/A,#N/A,FALSE,"INTRAN96";#N/A,#N/A,FALSE,"NAA9697";#N/A,#N/A,FALSE,"ECWEBB";#N/A,#N/A,FALSE,"MFT96";#N/A,#N/A,FALSE,"CTrecon"}</definedName>
    <definedName name="ASDF_3_1_3_3" hidden="1">{#N/A,#N/A,FALSE,"TMCOMP96";#N/A,#N/A,FALSE,"MAT96";#N/A,#N/A,FALSE,"FANDA96";#N/A,#N/A,FALSE,"INTRAN96";#N/A,#N/A,FALSE,"NAA9697";#N/A,#N/A,FALSE,"ECWEBB";#N/A,#N/A,FALSE,"MFT96";#N/A,#N/A,FALSE,"CTrecon"}</definedName>
    <definedName name="ASDF_3_1_3_4" hidden="1">{#N/A,#N/A,FALSE,"TMCOMP96";#N/A,#N/A,FALSE,"MAT96";#N/A,#N/A,FALSE,"FANDA96";#N/A,#N/A,FALSE,"INTRAN96";#N/A,#N/A,FALSE,"NAA9697";#N/A,#N/A,FALSE,"ECWEBB";#N/A,#N/A,FALSE,"MFT96";#N/A,#N/A,FALSE,"CTrecon"}</definedName>
    <definedName name="ASDF_3_1_3_5" hidden="1">{#N/A,#N/A,FALSE,"TMCOMP96";#N/A,#N/A,FALSE,"MAT96";#N/A,#N/A,FALSE,"FANDA96";#N/A,#N/A,FALSE,"INTRAN96";#N/A,#N/A,FALSE,"NAA9697";#N/A,#N/A,FALSE,"ECWEBB";#N/A,#N/A,FALSE,"MFT96";#N/A,#N/A,FALSE,"CTrecon"}</definedName>
    <definedName name="ASDF_3_1_4" hidden="1">{#N/A,#N/A,FALSE,"TMCOMP96";#N/A,#N/A,FALSE,"MAT96";#N/A,#N/A,FALSE,"FANDA96";#N/A,#N/A,FALSE,"INTRAN96";#N/A,#N/A,FALSE,"NAA9697";#N/A,#N/A,FALSE,"ECWEBB";#N/A,#N/A,FALSE,"MFT96";#N/A,#N/A,FALSE,"CTrecon"}</definedName>
    <definedName name="ASDF_3_1_4_1" hidden="1">{#N/A,#N/A,FALSE,"TMCOMP96";#N/A,#N/A,FALSE,"MAT96";#N/A,#N/A,FALSE,"FANDA96";#N/A,#N/A,FALSE,"INTRAN96";#N/A,#N/A,FALSE,"NAA9697";#N/A,#N/A,FALSE,"ECWEBB";#N/A,#N/A,FALSE,"MFT96";#N/A,#N/A,FALSE,"CTrecon"}</definedName>
    <definedName name="ASDF_3_1_4_2" hidden="1">{#N/A,#N/A,FALSE,"TMCOMP96";#N/A,#N/A,FALSE,"MAT96";#N/A,#N/A,FALSE,"FANDA96";#N/A,#N/A,FALSE,"INTRAN96";#N/A,#N/A,FALSE,"NAA9697";#N/A,#N/A,FALSE,"ECWEBB";#N/A,#N/A,FALSE,"MFT96";#N/A,#N/A,FALSE,"CTrecon"}</definedName>
    <definedName name="ASDF_3_1_4_3" hidden="1">{#N/A,#N/A,FALSE,"TMCOMP96";#N/A,#N/A,FALSE,"MAT96";#N/A,#N/A,FALSE,"FANDA96";#N/A,#N/A,FALSE,"INTRAN96";#N/A,#N/A,FALSE,"NAA9697";#N/A,#N/A,FALSE,"ECWEBB";#N/A,#N/A,FALSE,"MFT96";#N/A,#N/A,FALSE,"CTrecon"}</definedName>
    <definedName name="ASDF_3_1_4_4" hidden="1">{#N/A,#N/A,FALSE,"TMCOMP96";#N/A,#N/A,FALSE,"MAT96";#N/A,#N/A,FALSE,"FANDA96";#N/A,#N/A,FALSE,"INTRAN96";#N/A,#N/A,FALSE,"NAA9697";#N/A,#N/A,FALSE,"ECWEBB";#N/A,#N/A,FALSE,"MFT96";#N/A,#N/A,FALSE,"CTrecon"}</definedName>
    <definedName name="ASDF_3_1_4_5" hidden="1">{#N/A,#N/A,FALSE,"TMCOMP96";#N/A,#N/A,FALSE,"MAT96";#N/A,#N/A,FALSE,"FANDA96";#N/A,#N/A,FALSE,"INTRAN96";#N/A,#N/A,FALSE,"NAA9697";#N/A,#N/A,FALSE,"ECWEBB";#N/A,#N/A,FALSE,"MFT96";#N/A,#N/A,FALSE,"CTrecon"}</definedName>
    <definedName name="ASDF_3_1_5" hidden="1">{#N/A,#N/A,FALSE,"TMCOMP96";#N/A,#N/A,FALSE,"MAT96";#N/A,#N/A,FALSE,"FANDA96";#N/A,#N/A,FALSE,"INTRAN96";#N/A,#N/A,FALSE,"NAA9697";#N/A,#N/A,FALSE,"ECWEBB";#N/A,#N/A,FALSE,"MFT96";#N/A,#N/A,FALSE,"CTrecon"}</definedName>
    <definedName name="ASDF_3_1_5_1" hidden="1">{#N/A,#N/A,FALSE,"TMCOMP96";#N/A,#N/A,FALSE,"MAT96";#N/A,#N/A,FALSE,"FANDA96";#N/A,#N/A,FALSE,"INTRAN96";#N/A,#N/A,FALSE,"NAA9697";#N/A,#N/A,FALSE,"ECWEBB";#N/A,#N/A,FALSE,"MFT96";#N/A,#N/A,FALSE,"CTrecon"}</definedName>
    <definedName name="ASDF_3_1_5_2" hidden="1">{#N/A,#N/A,FALSE,"TMCOMP96";#N/A,#N/A,FALSE,"MAT96";#N/A,#N/A,FALSE,"FANDA96";#N/A,#N/A,FALSE,"INTRAN96";#N/A,#N/A,FALSE,"NAA9697";#N/A,#N/A,FALSE,"ECWEBB";#N/A,#N/A,FALSE,"MFT96";#N/A,#N/A,FALSE,"CTrecon"}</definedName>
    <definedName name="ASDF_3_1_5_3" hidden="1">{#N/A,#N/A,FALSE,"TMCOMP96";#N/A,#N/A,FALSE,"MAT96";#N/A,#N/A,FALSE,"FANDA96";#N/A,#N/A,FALSE,"INTRAN96";#N/A,#N/A,FALSE,"NAA9697";#N/A,#N/A,FALSE,"ECWEBB";#N/A,#N/A,FALSE,"MFT96";#N/A,#N/A,FALSE,"CTrecon"}</definedName>
    <definedName name="ASDF_3_1_5_4" hidden="1">{#N/A,#N/A,FALSE,"TMCOMP96";#N/A,#N/A,FALSE,"MAT96";#N/A,#N/A,FALSE,"FANDA96";#N/A,#N/A,FALSE,"INTRAN96";#N/A,#N/A,FALSE,"NAA9697";#N/A,#N/A,FALSE,"ECWEBB";#N/A,#N/A,FALSE,"MFT96";#N/A,#N/A,FALSE,"CTrecon"}</definedName>
    <definedName name="ASDF_3_1_5_5" hidden="1">{#N/A,#N/A,FALSE,"TMCOMP96";#N/A,#N/A,FALSE,"MAT96";#N/A,#N/A,FALSE,"FANDA96";#N/A,#N/A,FALSE,"INTRAN96";#N/A,#N/A,FALSE,"NAA9697";#N/A,#N/A,FALSE,"ECWEBB";#N/A,#N/A,FALSE,"MFT96";#N/A,#N/A,FALSE,"CTrecon"}</definedName>
    <definedName name="ASDF_3_2" hidden="1">{#N/A,#N/A,FALSE,"TMCOMP96";#N/A,#N/A,FALSE,"MAT96";#N/A,#N/A,FALSE,"FANDA96";#N/A,#N/A,FALSE,"INTRAN96";#N/A,#N/A,FALSE,"NAA9697";#N/A,#N/A,FALSE,"ECWEBB";#N/A,#N/A,FALSE,"MFT96";#N/A,#N/A,FALSE,"CTrecon"}</definedName>
    <definedName name="ASDF_3_2_1" hidden="1">{#N/A,#N/A,FALSE,"TMCOMP96";#N/A,#N/A,FALSE,"MAT96";#N/A,#N/A,FALSE,"FANDA96";#N/A,#N/A,FALSE,"INTRAN96";#N/A,#N/A,FALSE,"NAA9697";#N/A,#N/A,FALSE,"ECWEBB";#N/A,#N/A,FALSE,"MFT96";#N/A,#N/A,FALSE,"CTrecon"}</definedName>
    <definedName name="ASDF_3_2_1_1" hidden="1">{#N/A,#N/A,FALSE,"TMCOMP96";#N/A,#N/A,FALSE,"MAT96";#N/A,#N/A,FALSE,"FANDA96";#N/A,#N/A,FALSE,"INTRAN96";#N/A,#N/A,FALSE,"NAA9697";#N/A,#N/A,FALSE,"ECWEBB";#N/A,#N/A,FALSE,"MFT96";#N/A,#N/A,FALSE,"CTrecon"}</definedName>
    <definedName name="ASDF_3_2_2" hidden="1">{#N/A,#N/A,FALSE,"TMCOMP96";#N/A,#N/A,FALSE,"MAT96";#N/A,#N/A,FALSE,"FANDA96";#N/A,#N/A,FALSE,"INTRAN96";#N/A,#N/A,FALSE,"NAA9697";#N/A,#N/A,FALSE,"ECWEBB";#N/A,#N/A,FALSE,"MFT96";#N/A,#N/A,FALSE,"CTrecon"}</definedName>
    <definedName name="ASDF_3_2_3" hidden="1">{#N/A,#N/A,FALSE,"TMCOMP96";#N/A,#N/A,FALSE,"MAT96";#N/A,#N/A,FALSE,"FANDA96";#N/A,#N/A,FALSE,"INTRAN96";#N/A,#N/A,FALSE,"NAA9697";#N/A,#N/A,FALSE,"ECWEBB";#N/A,#N/A,FALSE,"MFT96";#N/A,#N/A,FALSE,"CTrecon"}</definedName>
    <definedName name="ASDF_3_2_4" hidden="1">{#N/A,#N/A,FALSE,"TMCOMP96";#N/A,#N/A,FALSE,"MAT96";#N/A,#N/A,FALSE,"FANDA96";#N/A,#N/A,FALSE,"INTRAN96";#N/A,#N/A,FALSE,"NAA9697";#N/A,#N/A,FALSE,"ECWEBB";#N/A,#N/A,FALSE,"MFT96";#N/A,#N/A,FALSE,"CTrecon"}</definedName>
    <definedName name="ASDF_3_2_5" hidden="1">{#N/A,#N/A,FALSE,"TMCOMP96";#N/A,#N/A,FALSE,"MAT96";#N/A,#N/A,FALSE,"FANDA96";#N/A,#N/A,FALSE,"INTRAN96";#N/A,#N/A,FALSE,"NAA9697";#N/A,#N/A,FALSE,"ECWEBB";#N/A,#N/A,FALSE,"MFT96";#N/A,#N/A,FALSE,"CTrecon"}</definedName>
    <definedName name="ASDF_3_3" hidden="1">{#N/A,#N/A,FALSE,"TMCOMP96";#N/A,#N/A,FALSE,"MAT96";#N/A,#N/A,FALSE,"FANDA96";#N/A,#N/A,FALSE,"INTRAN96";#N/A,#N/A,FALSE,"NAA9697";#N/A,#N/A,FALSE,"ECWEBB";#N/A,#N/A,FALSE,"MFT96";#N/A,#N/A,FALSE,"CTrecon"}</definedName>
    <definedName name="ASDF_3_3_1" hidden="1">{#N/A,#N/A,FALSE,"TMCOMP96";#N/A,#N/A,FALSE,"MAT96";#N/A,#N/A,FALSE,"FANDA96";#N/A,#N/A,FALSE,"INTRAN96";#N/A,#N/A,FALSE,"NAA9697";#N/A,#N/A,FALSE,"ECWEBB";#N/A,#N/A,FALSE,"MFT96";#N/A,#N/A,FALSE,"CTrecon"}</definedName>
    <definedName name="ASDF_3_3_1_1" hidden="1">{#N/A,#N/A,FALSE,"TMCOMP96";#N/A,#N/A,FALSE,"MAT96";#N/A,#N/A,FALSE,"FANDA96";#N/A,#N/A,FALSE,"INTRAN96";#N/A,#N/A,FALSE,"NAA9697";#N/A,#N/A,FALSE,"ECWEBB";#N/A,#N/A,FALSE,"MFT96";#N/A,#N/A,FALSE,"CTrecon"}</definedName>
    <definedName name="ASDF_3_3_2" hidden="1">{#N/A,#N/A,FALSE,"TMCOMP96";#N/A,#N/A,FALSE,"MAT96";#N/A,#N/A,FALSE,"FANDA96";#N/A,#N/A,FALSE,"INTRAN96";#N/A,#N/A,FALSE,"NAA9697";#N/A,#N/A,FALSE,"ECWEBB";#N/A,#N/A,FALSE,"MFT96";#N/A,#N/A,FALSE,"CTrecon"}</definedName>
    <definedName name="ASDF_3_3_3" hidden="1">{#N/A,#N/A,FALSE,"TMCOMP96";#N/A,#N/A,FALSE,"MAT96";#N/A,#N/A,FALSE,"FANDA96";#N/A,#N/A,FALSE,"INTRAN96";#N/A,#N/A,FALSE,"NAA9697";#N/A,#N/A,FALSE,"ECWEBB";#N/A,#N/A,FALSE,"MFT96";#N/A,#N/A,FALSE,"CTrecon"}</definedName>
    <definedName name="ASDF_3_3_4" hidden="1">{#N/A,#N/A,FALSE,"TMCOMP96";#N/A,#N/A,FALSE,"MAT96";#N/A,#N/A,FALSE,"FANDA96";#N/A,#N/A,FALSE,"INTRAN96";#N/A,#N/A,FALSE,"NAA9697";#N/A,#N/A,FALSE,"ECWEBB";#N/A,#N/A,FALSE,"MFT96";#N/A,#N/A,FALSE,"CTrecon"}</definedName>
    <definedName name="ASDF_3_3_5" hidden="1">{#N/A,#N/A,FALSE,"TMCOMP96";#N/A,#N/A,FALSE,"MAT96";#N/A,#N/A,FALSE,"FANDA96";#N/A,#N/A,FALSE,"INTRAN96";#N/A,#N/A,FALSE,"NAA9697";#N/A,#N/A,FALSE,"ECWEBB";#N/A,#N/A,FALSE,"MFT96";#N/A,#N/A,FALSE,"CTrecon"}</definedName>
    <definedName name="ASDF_3_4" hidden="1">{#N/A,#N/A,FALSE,"TMCOMP96";#N/A,#N/A,FALSE,"MAT96";#N/A,#N/A,FALSE,"FANDA96";#N/A,#N/A,FALSE,"INTRAN96";#N/A,#N/A,FALSE,"NAA9697";#N/A,#N/A,FALSE,"ECWEBB";#N/A,#N/A,FALSE,"MFT96";#N/A,#N/A,FALSE,"CTrecon"}</definedName>
    <definedName name="ASDF_3_4_1" hidden="1">{#N/A,#N/A,FALSE,"TMCOMP96";#N/A,#N/A,FALSE,"MAT96";#N/A,#N/A,FALSE,"FANDA96";#N/A,#N/A,FALSE,"INTRAN96";#N/A,#N/A,FALSE,"NAA9697";#N/A,#N/A,FALSE,"ECWEBB";#N/A,#N/A,FALSE,"MFT96";#N/A,#N/A,FALSE,"CTrecon"}</definedName>
    <definedName name="ASDF_3_4_1_1" hidden="1">{#N/A,#N/A,FALSE,"TMCOMP96";#N/A,#N/A,FALSE,"MAT96";#N/A,#N/A,FALSE,"FANDA96";#N/A,#N/A,FALSE,"INTRAN96";#N/A,#N/A,FALSE,"NAA9697";#N/A,#N/A,FALSE,"ECWEBB";#N/A,#N/A,FALSE,"MFT96";#N/A,#N/A,FALSE,"CTrecon"}</definedName>
    <definedName name="ASDF_3_4_2" hidden="1">{#N/A,#N/A,FALSE,"TMCOMP96";#N/A,#N/A,FALSE,"MAT96";#N/A,#N/A,FALSE,"FANDA96";#N/A,#N/A,FALSE,"INTRAN96";#N/A,#N/A,FALSE,"NAA9697";#N/A,#N/A,FALSE,"ECWEBB";#N/A,#N/A,FALSE,"MFT96";#N/A,#N/A,FALSE,"CTrecon"}</definedName>
    <definedName name="ASDF_3_4_3" hidden="1">{#N/A,#N/A,FALSE,"TMCOMP96";#N/A,#N/A,FALSE,"MAT96";#N/A,#N/A,FALSE,"FANDA96";#N/A,#N/A,FALSE,"INTRAN96";#N/A,#N/A,FALSE,"NAA9697";#N/A,#N/A,FALSE,"ECWEBB";#N/A,#N/A,FALSE,"MFT96";#N/A,#N/A,FALSE,"CTrecon"}</definedName>
    <definedName name="ASDF_3_4_4" hidden="1">{#N/A,#N/A,FALSE,"TMCOMP96";#N/A,#N/A,FALSE,"MAT96";#N/A,#N/A,FALSE,"FANDA96";#N/A,#N/A,FALSE,"INTRAN96";#N/A,#N/A,FALSE,"NAA9697";#N/A,#N/A,FALSE,"ECWEBB";#N/A,#N/A,FALSE,"MFT96";#N/A,#N/A,FALSE,"CTrecon"}</definedName>
    <definedName name="ASDF_3_4_5" hidden="1">{#N/A,#N/A,FALSE,"TMCOMP96";#N/A,#N/A,FALSE,"MAT96";#N/A,#N/A,FALSE,"FANDA96";#N/A,#N/A,FALSE,"INTRAN96";#N/A,#N/A,FALSE,"NAA9697";#N/A,#N/A,FALSE,"ECWEBB";#N/A,#N/A,FALSE,"MFT96";#N/A,#N/A,FALSE,"CTrecon"}</definedName>
    <definedName name="ASDF_3_5" hidden="1">{#N/A,#N/A,FALSE,"TMCOMP96";#N/A,#N/A,FALSE,"MAT96";#N/A,#N/A,FALSE,"FANDA96";#N/A,#N/A,FALSE,"INTRAN96";#N/A,#N/A,FALSE,"NAA9697";#N/A,#N/A,FALSE,"ECWEBB";#N/A,#N/A,FALSE,"MFT96";#N/A,#N/A,FALSE,"CTrecon"}</definedName>
    <definedName name="ASDF_3_5_1" hidden="1">{#N/A,#N/A,FALSE,"TMCOMP96";#N/A,#N/A,FALSE,"MAT96";#N/A,#N/A,FALSE,"FANDA96";#N/A,#N/A,FALSE,"INTRAN96";#N/A,#N/A,FALSE,"NAA9697";#N/A,#N/A,FALSE,"ECWEBB";#N/A,#N/A,FALSE,"MFT96";#N/A,#N/A,FALSE,"CTrecon"}</definedName>
    <definedName name="ASDF_3_5_2" hidden="1">{#N/A,#N/A,FALSE,"TMCOMP96";#N/A,#N/A,FALSE,"MAT96";#N/A,#N/A,FALSE,"FANDA96";#N/A,#N/A,FALSE,"INTRAN96";#N/A,#N/A,FALSE,"NAA9697";#N/A,#N/A,FALSE,"ECWEBB";#N/A,#N/A,FALSE,"MFT96";#N/A,#N/A,FALSE,"CTrecon"}</definedName>
    <definedName name="ASDF_3_5_3" hidden="1">{#N/A,#N/A,FALSE,"TMCOMP96";#N/A,#N/A,FALSE,"MAT96";#N/A,#N/A,FALSE,"FANDA96";#N/A,#N/A,FALSE,"INTRAN96";#N/A,#N/A,FALSE,"NAA9697";#N/A,#N/A,FALSE,"ECWEBB";#N/A,#N/A,FALSE,"MFT96";#N/A,#N/A,FALSE,"CTrecon"}</definedName>
    <definedName name="ASDF_3_5_4" hidden="1">{#N/A,#N/A,FALSE,"TMCOMP96";#N/A,#N/A,FALSE,"MAT96";#N/A,#N/A,FALSE,"FANDA96";#N/A,#N/A,FALSE,"INTRAN96";#N/A,#N/A,FALSE,"NAA9697";#N/A,#N/A,FALSE,"ECWEBB";#N/A,#N/A,FALSE,"MFT96";#N/A,#N/A,FALSE,"CTrecon"}</definedName>
    <definedName name="ASDF_3_5_5" hidden="1">{#N/A,#N/A,FALSE,"TMCOMP96";#N/A,#N/A,FALSE,"MAT96";#N/A,#N/A,FALSE,"FANDA96";#N/A,#N/A,FALSE,"INTRAN96";#N/A,#N/A,FALSE,"NAA9697";#N/A,#N/A,FALSE,"ECWEBB";#N/A,#N/A,FALSE,"MFT96";#N/A,#N/A,FALSE,"CTrecon"}</definedName>
    <definedName name="ASDF_4" hidden="1">{#N/A,#N/A,FALSE,"TMCOMP96";#N/A,#N/A,FALSE,"MAT96";#N/A,#N/A,FALSE,"FANDA96";#N/A,#N/A,FALSE,"INTRAN96";#N/A,#N/A,FALSE,"NAA9697";#N/A,#N/A,FALSE,"ECWEBB";#N/A,#N/A,FALSE,"MFT96";#N/A,#N/A,FALSE,"CTrecon"}</definedName>
    <definedName name="ASDF_4_1" hidden="1">{#N/A,#N/A,FALSE,"TMCOMP96";#N/A,#N/A,FALSE,"MAT96";#N/A,#N/A,FALSE,"FANDA96";#N/A,#N/A,FALSE,"INTRAN96";#N/A,#N/A,FALSE,"NAA9697";#N/A,#N/A,FALSE,"ECWEBB";#N/A,#N/A,FALSE,"MFT96";#N/A,#N/A,FALSE,"CTrecon"}</definedName>
    <definedName name="ASDF_4_1_1" hidden="1">{#N/A,#N/A,FALSE,"TMCOMP96";#N/A,#N/A,FALSE,"MAT96";#N/A,#N/A,FALSE,"FANDA96";#N/A,#N/A,FALSE,"INTRAN96";#N/A,#N/A,FALSE,"NAA9697";#N/A,#N/A,FALSE,"ECWEBB";#N/A,#N/A,FALSE,"MFT96";#N/A,#N/A,FALSE,"CTrecon"}</definedName>
    <definedName name="ASDF_4_1_1_1" hidden="1">{#N/A,#N/A,FALSE,"TMCOMP96";#N/A,#N/A,FALSE,"MAT96";#N/A,#N/A,FALSE,"FANDA96";#N/A,#N/A,FALSE,"INTRAN96";#N/A,#N/A,FALSE,"NAA9697";#N/A,#N/A,FALSE,"ECWEBB";#N/A,#N/A,FALSE,"MFT96";#N/A,#N/A,FALSE,"CTrecon"}</definedName>
    <definedName name="ASDF_4_1_1_1_1" hidden="1">{#N/A,#N/A,FALSE,"TMCOMP96";#N/A,#N/A,FALSE,"MAT96";#N/A,#N/A,FALSE,"FANDA96";#N/A,#N/A,FALSE,"INTRAN96";#N/A,#N/A,FALSE,"NAA9697";#N/A,#N/A,FALSE,"ECWEBB";#N/A,#N/A,FALSE,"MFT96";#N/A,#N/A,FALSE,"CTrecon"}</definedName>
    <definedName name="ASDF_4_1_1_1_1_1" hidden="1">{#N/A,#N/A,FALSE,"TMCOMP96";#N/A,#N/A,FALSE,"MAT96";#N/A,#N/A,FALSE,"FANDA96";#N/A,#N/A,FALSE,"INTRAN96";#N/A,#N/A,FALSE,"NAA9697";#N/A,#N/A,FALSE,"ECWEBB";#N/A,#N/A,FALSE,"MFT96";#N/A,#N/A,FALSE,"CTrecon"}</definedName>
    <definedName name="ASDF_4_1_1_1_2" hidden="1">{#N/A,#N/A,FALSE,"TMCOMP96";#N/A,#N/A,FALSE,"MAT96";#N/A,#N/A,FALSE,"FANDA96";#N/A,#N/A,FALSE,"INTRAN96";#N/A,#N/A,FALSE,"NAA9697";#N/A,#N/A,FALSE,"ECWEBB";#N/A,#N/A,FALSE,"MFT96";#N/A,#N/A,FALSE,"CTrecon"}</definedName>
    <definedName name="ASDF_4_1_1_1_3" hidden="1">{#N/A,#N/A,FALSE,"TMCOMP96";#N/A,#N/A,FALSE,"MAT96";#N/A,#N/A,FALSE,"FANDA96";#N/A,#N/A,FALSE,"INTRAN96";#N/A,#N/A,FALSE,"NAA9697";#N/A,#N/A,FALSE,"ECWEBB";#N/A,#N/A,FALSE,"MFT96";#N/A,#N/A,FALSE,"CTrecon"}</definedName>
    <definedName name="ASDF_4_1_1_1_4" hidden="1">{#N/A,#N/A,FALSE,"TMCOMP96";#N/A,#N/A,FALSE,"MAT96";#N/A,#N/A,FALSE,"FANDA96";#N/A,#N/A,FALSE,"INTRAN96";#N/A,#N/A,FALSE,"NAA9697";#N/A,#N/A,FALSE,"ECWEBB";#N/A,#N/A,FALSE,"MFT96";#N/A,#N/A,FALSE,"CTrecon"}</definedName>
    <definedName name="ASDF_4_1_1_1_5" hidden="1">{#N/A,#N/A,FALSE,"TMCOMP96";#N/A,#N/A,FALSE,"MAT96";#N/A,#N/A,FALSE,"FANDA96";#N/A,#N/A,FALSE,"INTRAN96";#N/A,#N/A,FALSE,"NAA9697";#N/A,#N/A,FALSE,"ECWEBB";#N/A,#N/A,FALSE,"MFT96";#N/A,#N/A,FALSE,"CTrecon"}</definedName>
    <definedName name="ASDF_4_1_1_2" hidden="1">{#N/A,#N/A,FALSE,"TMCOMP96";#N/A,#N/A,FALSE,"MAT96";#N/A,#N/A,FALSE,"FANDA96";#N/A,#N/A,FALSE,"INTRAN96";#N/A,#N/A,FALSE,"NAA9697";#N/A,#N/A,FALSE,"ECWEBB";#N/A,#N/A,FALSE,"MFT96";#N/A,#N/A,FALSE,"CTrecon"}</definedName>
    <definedName name="ASDF_4_1_1_2_1" hidden="1">{#N/A,#N/A,FALSE,"TMCOMP96";#N/A,#N/A,FALSE,"MAT96";#N/A,#N/A,FALSE,"FANDA96";#N/A,#N/A,FALSE,"INTRAN96";#N/A,#N/A,FALSE,"NAA9697";#N/A,#N/A,FALSE,"ECWEBB";#N/A,#N/A,FALSE,"MFT96";#N/A,#N/A,FALSE,"CTrecon"}</definedName>
    <definedName name="ASDF_4_1_1_2_2" hidden="1">{#N/A,#N/A,FALSE,"TMCOMP96";#N/A,#N/A,FALSE,"MAT96";#N/A,#N/A,FALSE,"FANDA96";#N/A,#N/A,FALSE,"INTRAN96";#N/A,#N/A,FALSE,"NAA9697";#N/A,#N/A,FALSE,"ECWEBB";#N/A,#N/A,FALSE,"MFT96";#N/A,#N/A,FALSE,"CTrecon"}</definedName>
    <definedName name="ASDF_4_1_1_2_3" hidden="1">{#N/A,#N/A,FALSE,"TMCOMP96";#N/A,#N/A,FALSE,"MAT96";#N/A,#N/A,FALSE,"FANDA96";#N/A,#N/A,FALSE,"INTRAN96";#N/A,#N/A,FALSE,"NAA9697";#N/A,#N/A,FALSE,"ECWEBB";#N/A,#N/A,FALSE,"MFT96";#N/A,#N/A,FALSE,"CTrecon"}</definedName>
    <definedName name="ASDF_4_1_1_2_4" hidden="1">{#N/A,#N/A,FALSE,"TMCOMP96";#N/A,#N/A,FALSE,"MAT96";#N/A,#N/A,FALSE,"FANDA96";#N/A,#N/A,FALSE,"INTRAN96";#N/A,#N/A,FALSE,"NAA9697";#N/A,#N/A,FALSE,"ECWEBB";#N/A,#N/A,FALSE,"MFT96";#N/A,#N/A,FALSE,"CTrecon"}</definedName>
    <definedName name="ASDF_4_1_1_2_5" hidden="1">{#N/A,#N/A,FALSE,"TMCOMP96";#N/A,#N/A,FALSE,"MAT96";#N/A,#N/A,FALSE,"FANDA96";#N/A,#N/A,FALSE,"INTRAN96";#N/A,#N/A,FALSE,"NAA9697";#N/A,#N/A,FALSE,"ECWEBB";#N/A,#N/A,FALSE,"MFT96";#N/A,#N/A,FALSE,"CTrecon"}</definedName>
    <definedName name="ASDF_4_1_1_3" hidden="1">{#N/A,#N/A,FALSE,"TMCOMP96";#N/A,#N/A,FALSE,"MAT96";#N/A,#N/A,FALSE,"FANDA96";#N/A,#N/A,FALSE,"INTRAN96";#N/A,#N/A,FALSE,"NAA9697";#N/A,#N/A,FALSE,"ECWEBB";#N/A,#N/A,FALSE,"MFT96";#N/A,#N/A,FALSE,"CTrecon"}</definedName>
    <definedName name="ASDF_4_1_1_4" hidden="1">{#N/A,#N/A,FALSE,"TMCOMP96";#N/A,#N/A,FALSE,"MAT96";#N/A,#N/A,FALSE,"FANDA96";#N/A,#N/A,FALSE,"INTRAN96";#N/A,#N/A,FALSE,"NAA9697";#N/A,#N/A,FALSE,"ECWEBB";#N/A,#N/A,FALSE,"MFT96";#N/A,#N/A,FALSE,"CTrecon"}</definedName>
    <definedName name="ASDF_4_1_1_5" hidden="1">{#N/A,#N/A,FALSE,"TMCOMP96";#N/A,#N/A,FALSE,"MAT96";#N/A,#N/A,FALSE,"FANDA96";#N/A,#N/A,FALSE,"INTRAN96";#N/A,#N/A,FALSE,"NAA9697";#N/A,#N/A,FALSE,"ECWEBB";#N/A,#N/A,FALSE,"MFT96";#N/A,#N/A,FALSE,"CTrecon"}</definedName>
    <definedName name="ASDF_4_1_2" hidden="1">{#N/A,#N/A,FALSE,"TMCOMP96";#N/A,#N/A,FALSE,"MAT96";#N/A,#N/A,FALSE,"FANDA96";#N/A,#N/A,FALSE,"INTRAN96";#N/A,#N/A,FALSE,"NAA9697";#N/A,#N/A,FALSE,"ECWEBB";#N/A,#N/A,FALSE,"MFT96";#N/A,#N/A,FALSE,"CTrecon"}</definedName>
    <definedName name="ASDF_4_1_2_1" hidden="1">{#N/A,#N/A,FALSE,"TMCOMP96";#N/A,#N/A,FALSE,"MAT96";#N/A,#N/A,FALSE,"FANDA96";#N/A,#N/A,FALSE,"INTRAN96";#N/A,#N/A,FALSE,"NAA9697";#N/A,#N/A,FALSE,"ECWEBB";#N/A,#N/A,FALSE,"MFT96";#N/A,#N/A,FALSE,"CTrecon"}</definedName>
    <definedName name="ASDF_4_1_2_2" hidden="1">{#N/A,#N/A,FALSE,"TMCOMP96";#N/A,#N/A,FALSE,"MAT96";#N/A,#N/A,FALSE,"FANDA96";#N/A,#N/A,FALSE,"INTRAN96";#N/A,#N/A,FALSE,"NAA9697";#N/A,#N/A,FALSE,"ECWEBB";#N/A,#N/A,FALSE,"MFT96";#N/A,#N/A,FALSE,"CTrecon"}</definedName>
    <definedName name="ASDF_4_1_2_3" hidden="1">{#N/A,#N/A,FALSE,"TMCOMP96";#N/A,#N/A,FALSE,"MAT96";#N/A,#N/A,FALSE,"FANDA96";#N/A,#N/A,FALSE,"INTRAN96";#N/A,#N/A,FALSE,"NAA9697";#N/A,#N/A,FALSE,"ECWEBB";#N/A,#N/A,FALSE,"MFT96";#N/A,#N/A,FALSE,"CTrecon"}</definedName>
    <definedName name="ASDF_4_1_2_4" hidden="1">{#N/A,#N/A,FALSE,"TMCOMP96";#N/A,#N/A,FALSE,"MAT96";#N/A,#N/A,FALSE,"FANDA96";#N/A,#N/A,FALSE,"INTRAN96";#N/A,#N/A,FALSE,"NAA9697";#N/A,#N/A,FALSE,"ECWEBB";#N/A,#N/A,FALSE,"MFT96";#N/A,#N/A,FALSE,"CTrecon"}</definedName>
    <definedName name="ASDF_4_1_2_5" hidden="1">{#N/A,#N/A,FALSE,"TMCOMP96";#N/A,#N/A,FALSE,"MAT96";#N/A,#N/A,FALSE,"FANDA96";#N/A,#N/A,FALSE,"INTRAN96";#N/A,#N/A,FALSE,"NAA9697";#N/A,#N/A,FALSE,"ECWEBB";#N/A,#N/A,FALSE,"MFT96";#N/A,#N/A,FALSE,"CTrecon"}</definedName>
    <definedName name="ASDF_4_1_3" hidden="1">{#N/A,#N/A,FALSE,"TMCOMP96";#N/A,#N/A,FALSE,"MAT96";#N/A,#N/A,FALSE,"FANDA96";#N/A,#N/A,FALSE,"INTRAN96";#N/A,#N/A,FALSE,"NAA9697";#N/A,#N/A,FALSE,"ECWEBB";#N/A,#N/A,FALSE,"MFT96";#N/A,#N/A,FALSE,"CTrecon"}</definedName>
    <definedName name="ASDF_4_1_3_1" hidden="1">{#N/A,#N/A,FALSE,"TMCOMP96";#N/A,#N/A,FALSE,"MAT96";#N/A,#N/A,FALSE,"FANDA96";#N/A,#N/A,FALSE,"INTRAN96";#N/A,#N/A,FALSE,"NAA9697";#N/A,#N/A,FALSE,"ECWEBB";#N/A,#N/A,FALSE,"MFT96";#N/A,#N/A,FALSE,"CTrecon"}</definedName>
    <definedName name="ASDF_4_1_3_2" hidden="1">{#N/A,#N/A,FALSE,"TMCOMP96";#N/A,#N/A,FALSE,"MAT96";#N/A,#N/A,FALSE,"FANDA96";#N/A,#N/A,FALSE,"INTRAN96";#N/A,#N/A,FALSE,"NAA9697";#N/A,#N/A,FALSE,"ECWEBB";#N/A,#N/A,FALSE,"MFT96";#N/A,#N/A,FALSE,"CTrecon"}</definedName>
    <definedName name="ASDF_4_1_3_3" hidden="1">{#N/A,#N/A,FALSE,"TMCOMP96";#N/A,#N/A,FALSE,"MAT96";#N/A,#N/A,FALSE,"FANDA96";#N/A,#N/A,FALSE,"INTRAN96";#N/A,#N/A,FALSE,"NAA9697";#N/A,#N/A,FALSE,"ECWEBB";#N/A,#N/A,FALSE,"MFT96";#N/A,#N/A,FALSE,"CTrecon"}</definedName>
    <definedName name="ASDF_4_1_3_4" hidden="1">{#N/A,#N/A,FALSE,"TMCOMP96";#N/A,#N/A,FALSE,"MAT96";#N/A,#N/A,FALSE,"FANDA96";#N/A,#N/A,FALSE,"INTRAN96";#N/A,#N/A,FALSE,"NAA9697";#N/A,#N/A,FALSE,"ECWEBB";#N/A,#N/A,FALSE,"MFT96";#N/A,#N/A,FALSE,"CTrecon"}</definedName>
    <definedName name="ASDF_4_1_3_5" hidden="1">{#N/A,#N/A,FALSE,"TMCOMP96";#N/A,#N/A,FALSE,"MAT96";#N/A,#N/A,FALSE,"FANDA96";#N/A,#N/A,FALSE,"INTRAN96";#N/A,#N/A,FALSE,"NAA9697";#N/A,#N/A,FALSE,"ECWEBB";#N/A,#N/A,FALSE,"MFT96";#N/A,#N/A,FALSE,"CTrecon"}</definedName>
    <definedName name="ASDF_4_1_4" hidden="1">{#N/A,#N/A,FALSE,"TMCOMP96";#N/A,#N/A,FALSE,"MAT96";#N/A,#N/A,FALSE,"FANDA96";#N/A,#N/A,FALSE,"INTRAN96";#N/A,#N/A,FALSE,"NAA9697";#N/A,#N/A,FALSE,"ECWEBB";#N/A,#N/A,FALSE,"MFT96";#N/A,#N/A,FALSE,"CTrecon"}</definedName>
    <definedName name="ASDF_4_1_4_1" hidden="1">{#N/A,#N/A,FALSE,"TMCOMP96";#N/A,#N/A,FALSE,"MAT96";#N/A,#N/A,FALSE,"FANDA96";#N/A,#N/A,FALSE,"INTRAN96";#N/A,#N/A,FALSE,"NAA9697";#N/A,#N/A,FALSE,"ECWEBB";#N/A,#N/A,FALSE,"MFT96";#N/A,#N/A,FALSE,"CTrecon"}</definedName>
    <definedName name="ASDF_4_1_4_2" hidden="1">{#N/A,#N/A,FALSE,"TMCOMP96";#N/A,#N/A,FALSE,"MAT96";#N/A,#N/A,FALSE,"FANDA96";#N/A,#N/A,FALSE,"INTRAN96";#N/A,#N/A,FALSE,"NAA9697";#N/A,#N/A,FALSE,"ECWEBB";#N/A,#N/A,FALSE,"MFT96";#N/A,#N/A,FALSE,"CTrecon"}</definedName>
    <definedName name="ASDF_4_1_4_3" hidden="1">{#N/A,#N/A,FALSE,"TMCOMP96";#N/A,#N/A,FALSE,"MAT96";#N/A,#N/A,FALSE,"FANDA96";#N/A,#N/A,FALSE,"INTRAN96";#N/A,#N/A,FALSE,"NAA9697";#N/A,#N/A,FALSE,"ECWEBB";#N/A,#N/A,FALSE,"MFT96";#N/A,#N/A,FALSE,"CTrecon"}</definedName>
    <definedName name="ASDF_4_1_4_4" hidden="1">{#N/A,#N/A,FALSE,"TMCOMP96";#N/A,#N/A,FALSE,"MAT96";#N/A,#N/A,FALSE,"FANDA96";#N/A,#N/A,FALSE,"INTRAN96";#N/A,#N/A,FALSE,"NAA9697";#N/A,#N/A,FALSE,"ECWEBB";#N/A,#N/A,FALSE,"MFT96";#N/A,#N/A,FALSE,"CTrecon"}</definedName>
    <definedName name="ASDF_4_1_4_5" hidden="1">{#N/A,#N/A,FALSE,"TMCOMP96";#N/A,#N/A,FALSE,"MAT96";#N/A,#N/A,FALSE,"FANDA96";#N/A,#N/A,FALSE,"INTRAN96";#N/A,#N/A,FALSE,"NAA9697";#N/A,#N/A,FALSE,"ECWEBB";#N/A,#N/A,FALSE,"MFT96";#N/A,#N/A,FALSE,"CTrecon"}</definedName>
    <definedName name="ASDF_4_1_5" hidden="1">{#N/A,#N/A,FALSE,"TMCOMP96";#N/A,#N/A,FALSE,"MAT96";#N/A,#N/A,FALSE,"FANDA96";#N/A,#N/A,FALSE,"INTRAN96";#N/A,#N/A,FALSE,"NAA9697";#N/A,#N/A,FALSE,"ECWEBB";#N/A,#N/A,FALSE,"MFT96";#N/A,#N/A,FALSE,"CTrecon"}</definedName>
    <definedName name="ASDF_4_1_5_1" hidden="1">{#N/A,#N/A,FALSE,"TMCOMP96";#N/A,#N/A,FALSE,"MAT96";#N/A,#N/A,FALSE,"FANDA96";#N/A,#N/A,FALSE,"INTRAN96";#N/A,#N/A,FALSE,"NAA9697";#N/A,#N/A,FALSE,"ECWEBB";#N/A,#N/A,FALSE,"MFT96";#N/A,#N/A,FALSE,"CTrecon"}</definedName>
    <definedName name="ASDF_4_1_5_2" hidden="1">{#N/A,#N/A,FALSE,"TMCOMP96";#N/A,#N/A,FALSE,"MAT96";#N/A,#N/A,FALSE,"FANDA96";#N/A,#N/A,FALSE,"INTRAN96";#N/A,#N/A,FALSE,"NAA9697";#N/A,#N/A,FALSE,"ECWEBB";#N/A,#N/A,FALSE,"MFT96";#N/A,#N/A,FALSE,"CTrecon"}</definedName>
    <definedName name="ASDF_4_1_5_3" hidden="1">{#N/A,#N/A,FALSE,"TMCOMP96";#N/A,#N/A,FALSE,"MAT96";#N/A,#N/A,FALSE,"FANDA96";#N/A,#N/A,FALSE,"INTRAN96";#N/A,#N/A,FALSE,"NAA9697";#N/A,#N/A,FALSE,"ECWEBB";#N/A,#N/A,FALSE,"MFT96";#N/A,#N/A,FALSE,"CTrecon"}</definedName>
    <definedName name="ASDF_4_1_5_4" hidden="1">{#N/A,#N/A,FALSE,"TMCOMP96";#N/A,#N/A,FALSE,"MAT96";#N/A,#N/A,FALSE,"FANDA96";#N/A,#N/A,FALSE,"INTRAN96";#N/A,#N/A,FALSE,"NAA9697";#N/A,#N/A,FALSE,"ECWEBB";#N/A,#N/A,FALSE,"MFT96";#N/A,#N/A,FALSE,"CTrecon"}</definedName>
    <definedName name="ASDF_4_1_5_5" hidden="1">{#N/A,#N/A,FALSE,"TMCOMP96";#N/A,#N/A,FALSE,"MAT96";#N/A,#N/A,FALSE,"FANDA96";#N/A,#N/A,FALSE,"INTRAN96";#N/A,#N/A,FALSE,"NAA9697";#N/A,#N/A,FALSE,"ECWEBB";#N/A,#N/A,FALSE,"MFT96";#N/A,#N/A,FALSE,"CTrecon"}</definedName>
    <definedName name="ASDF_4_2" hidden="1">{#N/A,#N/A,FALSE,"TMCOMP96";#N/A,#N/A,FALSE,"MAT96";#N/A,#N/A,FALSE,"FANDA96";#N/A,#N/A,FALSE,"INTRAN96";#N/A,#N/A,FALSE,"NAA9697";#N/A,#N/A,FALSE,"ECWEBB";#N/A,#N/A,FALSE,"MFT96";#N/A,#N/A,FALSE,"CTrecon"}</definedName>
    <definedName name="ASDF_4_2_1" hidden="1">{#N/A,#N/A,FALSE,"TMCOMP96";#N/A,#N/A,FALSE,"MAT96";#N/A,#N/A,FALSE,"FANDA96";#N/A,#N/A,FALSE,"INTRAN96";#N/A,#N/A,FALSE,"NAA9697";#N/A,#N/A,FALSE,"ECWEBB";#N/A,#N/A,FALSE,"MFT96";#N/A,#N/A,FALSE,"CTrecon"}</definedName>
    <definedName name="ASDF_4_2_1_1" hidden="1">{#N/A,#N/A,FALSE,"TMCOMP96";#N/A,#N/A,FALSE,"MAT96";#N/A,#N/A,FALSE,"FANDA96";#N/A,#N/A,FALSE,"INTRAN96";#N/A,#N/A,FALSE,"NAA9697";#N/A,#N/A,FALSE,"ECWEBB";#N/A,#N/A,FALSE,"MFT96";#N/A,#N/A,FALSE,"CTrecon"}</definedName>
    <definedName name="ASDF_4_2_2" hidden="1">{#N/A,#N/A,FALSE,"TMCOMP96";#N/A,#N/A,FALSE,"MAT96";#N/A,#N/A,FALSE,"FANDA96";#N/A,#N/A,FALSE,"INTRAN96";#N/A,#N/A,FALSE,"NAA9697";#N/A,#N/A,FALSE,"ECWEBB";#N/A,#N/A,FALSE,"MFT96";#N/A,#N/A,FALSE,"CTrecon"}</definedName>
    <definedName name="ASDF_4_2_3" hidden="1">{#N/A,#N/A,FALSE,"TMCOMP96";#N/A,#N/A,FALSE,"MAT96";#N/A,#N/A,FALSE,"FANDA96";#N/A,#N/A,FALSE,"INTRAN96";#N/A,#N/A,FALSE,"NAA9697";#N/A,#N/A,FALSE,"ECWEBB";#N/A,#N/A,FALSE,"MFT96";#N/A,#N/A,FALSE,"CTrecon"}</definedName>
    <definedName name="ASDF_4_2_4" hidden="1">{#N/A,#N/A,FALSE,"TMCOMP96";#N/A,#N/A,FALSE,"MAT96";#N/A,#N/A,FALSE,"FANDA96";#N/A,#N/A,FALSE,"INTRAN96";#N/A,#N/A,FALSE,"NAA9697";#N/A,#N/A,FALSE,"ECWEBB";#N/A,#N/A,FALSE,"MFT96";#N/A,#N/A,FALSE,"CTrecon"}</definedName>
    <definedName name="ASDF_4_2_5" hidden="1">{#N/A,#N/A,FALSE,"TMCOMP96";#N/A,#N/A,FALSE,"MAT96";#N/A,#N/A,FALSE,"FANDA96";#N/A,#N/A,FALSE,"INTRAN96";#N/A,#N/A,FALSE,"NAA9697";#N/A,#N/A,FALSE,"ECWEBB";#N/A,#N/A,FALSE,"MFT96";#N/A,#N/A,FALSE,"CTrecon"}</definedName>
    <definedName name="ASDF_4_3" hidden="1">{#N/A,#N/A,FALSE,"TMCOMP96";#N/A,#N/A,FALSE,"MAT96";#N/A,#N/A,FALSE,"FANDA96";#N/A,#N/A,FALSE,"INTRAN96";#N/A,#N/A,FALSE,"NAA9697";#N/A,#N/A,FALSE,"ECWEBB";#N/A,#N/A,FALSE,"MFT96";#N/A,#N/A,FALSE,"CTrecon"}</definedName>
    <definedName name="ASDF_4_3_1" hidden="1">{#N/A,#N/A,FALSE,"TMCOMP96";#N/A,#N/A,FALSE,"MAT96";#N/A,#N/A,FALSE,"FANDA96";#N/A,#N/A,FALSE,"INTRAN96";#N/A,#N/A,FALSE,"NAA9697";#N/A,#N/A,FALSE,"ECWEBB";#N/A,#N/A,FALSE,"MFT96";#N/A,#N/A,FALSE,"CTrecon"}</definedName>
    <definedName name="ASDF_4_3_1_1" hidden="1">{#N/A,#N/A,FALSE,"TMCOMP96";#N/A,#N/A,FALSE,"MAT96";#N/A,#N/A,FALSE,"FANDA96";#N/A,#N/A,FALSE,"INTRAN96";#N/A,#N/A,FALSE,"NAA9697";#N/A,#N/A,FALSE,"ECWEBB";#N/A,#N/A,FALSE,"MFT96";#N/A,#N/A,FALSE,"CTrecon"}</definedName>
    <definedName name="ASDF_4_3_2" hidden="1">{#N/A,#N/A,FALSE,"TMCOMP96";#N/A,#N/A,FALSE,"MAT96";#N/A,#N/A,FALSE,"FANDA96";#N/A,#N/A,FALSE,"INTRAN96";#N/A,#N/A,FALSE,"NAA9697";#N/A,#N/A,FALSE,"ECWEBB";#N/A,#N/A,FALSE,"MFT96";#N/A,#N/A,FALSE,"CTrecon"}</definedName>
    <definedName name="ASDF_4_3_3" hidden="1">{#N/A,#N/A,FALSE,"TMCOMP96";#N/A,#N/A,FALSE,"MAT96";#N/A,#N/A,FALSE,"FANDA96";#N/A,#N/A,FALSE,"INTRAN96";#N/A,#N/A,FALSE,"NAA9697";#N/A,#N/A,FALSE,"ECWEBB";#N/A,#N/A,FALSE,"MFT96";#N/A,#N/A,FALSE,"CTrecon"}</definedName>
    <definedName name="ASDF_4_3_4" hidden="1">{#N/A,#N/A,FALSE,"TMCOMP96";#N/A,#N/A,FALSE,"MAT96";#N/A,#N/A,FALSE,"FANDA96";#N/A,#N/A,FALSE,"INTRAN96";#N/A,#N/A,FALSE,"NAA9697";#N/A,#N/A,FALSE,"ECWEBB";#N/A,#N/A,FALSE,"MFT96";#N/A,#N/A,FALSE,"CTrecon"}</definedName>
    <definedName name="ASDF_4_3_5" hidden="1">{#N/A,#N/A,FALSE,"TMCOMP96";#N/A,#N/A,FALSE,"MAT96";#N/A,#N/A,FALSE,"FANDA96";#N/A,#N/A,FALSE,"INTRAN96";#N/A,#N/A,FALSE,"NAA9697";#N/A,#N/A,FALSE,"ECWEBB";#N/A,#N/A,FALSE,"MFT96";#N/A,#N/A,FALSE,"CTrecon"}</definedName>
    <definedName name="ASDF_4_4" hidden="1">{#N/A,#N/A,FALSE,"TMCOMP96";#N/A,#N/A,FALSE,"MAT96";#N/A,#N/A,FALSE,"FANDA96";#N/A,#N/A,FALSE,"INTRAN96";#N/A,#N/A,FALSE,"NAA9697";#N/A,#N/A,FALSE,"ECWEBB";#N/A,#N/A,FALSE,"MFT96";#N/A,#N/A,FALSE,"CTrecon"}</definedName>
    <definedName name="ASDF_4_4_1" hidden="1">{#N/A,#N/A,FALSE,"TMCOMP96";#N/A,#N/A,FALSE,"MAT96";#N/A,#N/A,FALSE,"FANDA96";#N/A,#N/A,FALSE,"INTRAN96";#N/A,#N/A,FALSE,"NAA9697";#N/A,#N/A,FALSE,"ECWEBB";#N/A,#N/A,FALSE,"MFT96";#N/A,#N/A,FALSE,"CTrecon"}</definedName>
    <definedName name="ASDF_4_4_2" hidden="1">{#N/A,#N/A,FALSE,"TMCOMP96";#N/A,#N/A,FALSE,"MAT96";#N/A,#N/A,FALSE,"FANDA96";#N/A,#N/A,FALSE,"INTRAN96";#N/A,#N/A,FALSE,"NAA9697";#N/A,#N/A,FALSE,"ECWEBB";#N/A,#N/A,FALSE,"MFT96";#N/A,#N/A,FALSE,"CTrecon"}</definedName>
    <definedName name="ASDF_4_4_3" hidden="1">{#N/A,#N/A,FALSE,"TMCOMP96";#N/A,#N/A,FALSE,"MAT96";#N/A,#N/A,FALSE,"FANDA96";#N/A,#N/A,FALSE,"INTRAN96";#N/A,#N/A,FALSE,"NAA9697";#N/A,#N/A,FALSE,"ECWEBB";#N/A,#N/A,FALSE,"MFT96";#N/A,#N/A,FALSE,"CTrecon"}</definedName>
    <definedName name="ASDF_4_4_4" hidden="1">{#N/A,#N/A,FALSE,"TMCOMP96";#N/A,#N/A,FALSE,"MAT96";#N/A,#N/A,FALSE,"FANDA96";#N/A,#N/A,FALSE,"INTRAN96";#N/A,#N/A,FALSE,"NAA9697";#N/A,#N/A,FALSE,"ECWEBB";#N/A,#N/A,FALSE,"MFT96";#N/A,#N/A,FALSE,"CTrecon"}</definedName>
    <definedName name="ASDF_4_4_5" hidden="1">{#N/A,#N/A,FALSE,"TMCOMP96";#N/A,#N/A,FALSE,"MAT96";#N/A,#N/A,FALSE,"FANDA96";#N/A,#N/A,FALSE,"INTRAN96";#N/A,#N/A,FALSE,"NAA9697";#N/A,#N/A,FALSE,"ECWEBB";#N/A,#N/A,FALSE,"MFT96";#N/A,#N/A,FALSE,"CTrecon"}</definedName>
    <definedName name="ASDF_4_5" hidden="1">{#N/A,#N/A,FALSE,"TMCOMP96";#N/A,#N/A,FALSE,"MAT96";#N/A,#N/A,FALSE,"FANDA96";#N/A,#N/A,FALSE,"INTRAN96";#N/A,#N/A,FALSE,"NAA9697";#N/A,#N/A,FALSE,"ECWEBB";#N/A,#N/A,FALSE,"MFT96";#N/A,#N/A,FALSE,"CTrecon"}</definedName>
    <definedName name="ASDF_4_5_1" hidden="1">{#N/A,#N/A,FALSE,"TMCOMP96";#N/A,#N/A,FALSE,"MAT96";#N/A,#N/A,FALSE,"FANDA96";#N/A,#N/A,FALSE,"INTRAN96";#N/A,#N/A,FALSE,"NAA9697";#N/A,#N/A,FALSE,"ECWEBB";#N/A,#N/A,FALSE,"MFT96";#N/A,#N/A,FALSE,"CTrecon"}</definedName>
    <definedName name="ASDF_4_5_2" hidden="1">{#N/A,#N/A,FALSE,"TMCOMP96";#N/A,#N/A,FALSE,"MAT96";#N/A,#N/A,FALSE,"FANDA96";#N/A,#N/A,FALSE,"INTRAN96";#N/A,#N/A,FALSE,"NAA9697";#N/A,#N/A,FALSE,"ECWEBB";#N/A,#N/A,FALSE,"MFT96";#N/A,#N/A,FALSE,"CTrecon"}</definedName>
    <definedName name="ASDF_4_5_3" hidden="1">{#N/A,#N/A,FALSE,"TMCOMP96";#N/A,#N/A,FALSE,"MAT96";#N/A,#N/A,FALSE,"FANDA96";#N/A,#N/A,FALSE,"INTRAN96";#N/A,#N/A,FALSE,"NAA9697";#N/A,#N/A,FALSE,"ECWEBB";#N/A,#N/A,FALSE,"MFT96";#N/A,#N/A,FALSE,"CTrecon"}</definedName>
    <definedName name="ASDF_4_5_4" hidden="1">{#N/A,#N/A,FALSE,"TMCOMP96";#N/A,#N/A,FALSE,"MAT96";#N/A,#N/A,FALSE,"FANDA96";#N/A,#N/A,FALSE,"INTRAN96";#N/A,#N/A,FALSE,"NAA9697";#N/A,#N/A,FALSE,"ECWEBB";#N/A,#N/A,FALSE,"MFT96";#N/A,#N/A,FALSE,"CTrecon"}</definedName>
    <definedName name="ASDF_4_5_5" hidden="1">{#N/A,#N/A,FALSE,"TMCOMP96";#N/A,#N/A,FALSE,"MAT96";#N/A,#N/A,FALSE,"FANDA96";#N/A,#N/A,FALSE,"INTRAN96";#N/A,#N/A,FALSE,"NAA9697";#N/A,#N/A,FALSE,"ECWEBB";#N/A,#N/A,FALSE,"MFT96";#N/A,#N/A,FALSE,"CTrecon"}</definedName>
    <definedName name="ASDF_5" hidden="1">{#N/A,#N/A,FALSE,"TMCOMP96";#N/A,#N/A,FALSE,"MAT96";#N/A,#N/A,FALSE,"FANDA96";#N/A,#N/A,FALSE,"INTRAN96";#N/A,#N/A,FALSE,"NAA9697";#N/A,#N/A,FALSE,"ECWEBB";#N/A,#N/A,FALSE,"MFT96";#N/A,#N/A,FALSE,"CTrecon"}</definedName>
    <definedName name="ASDF_5_1" hidden="1">{#N/A,#N/A,FALSE,"TMCOMP96";#N/A,#N/A,FALSE,"MAT96";#N/A,#N/A,FALSE,"FANDA96";#N/A,#N/A,FALSE,"INTRAN96";#N/A,#N/A,FALSE,"NAA9697";#N/A,#N/A,FALSE,"ECWEBB";#N/A,#N/A,FALSE,"MFT96";#N/A,#N/A,FALSE,"CTrecon"}</definedName>
    <definedName name="ASDF_5_1_1" hidden="1">{#N/A,#N/A,FALSE,"TMCOMP96";#N/A,#N/A,FALSE,"MAT96";#N/A,#N/A,FALSE,"FANDA96";#N/A,#N/A,FALSE,"INTRAN96";#N/A,#N/A,FALSE,"NAA9697";#N/A,#N/A,FALSE,"ECWEBB";#N/A,#N/A,FALSE,"MFT96";#N/A,#N/A,FALSE,"CTrecon"}</definedName>
    <definedName name="ASDF_5_1_1_1" hidden="1">{#N/A,#N/A,FALSE,"TMCOMP96";#N/A,#N/A,FALSE,"MAT96";#N/A,#N/A,FALSE,"FANDA96";#N/A,#N/A,FALSE,"INTRAN96";#N/A,#N/A,FALSE,"NAA9697";#N/A,#N/A,FALSE,"ECWEBB";#N/A,#N/A,FALSE,"MFT96";#N/A,#N/A,FALSE,"CTrecon"}</definedName>
    <definedName name="ASDF_5_1_1_1_1" hidden="1">{#N/A,#N/A,FALSE,"TMCOMP96";#N/A,#N/A,FALSE,"MAT96";#N/A,#N/A,FALSE,"FANDA96";#N/A,#N/A,FALSE,"INTRAN96";#N/A,#N/A,FALSE,"NAA9697";#N/A,#N/A,FALSE,"ECWEBB";#N/A,#N/A,FALSE,"MFT96";#N/A,#N/A,FALSE,"CTrecon"}</definedName>
    <definedName name="ASDF_5_1_1_1_1_1" hidden="1">{#N/A,#N/A,FALSE,"TMCOMP96";#N/A,#N/A,FALSE,"MAT96";#N/A,#N/A,FALSE,"FANDA96";#N/A,#N/A,FALSE,"INTRAN96";#N/A,#N/A,FALSE,"NAA9697";#N/A,#N/A,FALSE,"ECWEBB";#N/A,#N/A,FALSE,"MFT96";#N/A,#N/A,FALSE,"CTrecon"}</definedName>
    <definedName name="ASDF_5_1_1_1_2" hidden="1">{#N/A,#N/A,FALSE,"TMCOMP96";#N/A,#N/A,FALSE,"MAT96";#N/A,#N/A,FALSE,"FANDA96";#N/A,#N/A,FALSE,"INTRAN96";#N/A,#N/A,FALSE,"NAA9697";#N/A,#N/A,FALSE,"ECWEBB";#N/A,#N/A,FALSE,"MFT96";#N/A,#N/A,FALSE,"CTrecon"}</definedName>
    <definedName name="ASDF_5_1_1_1_3" hidden="1">{#N/A,#N/A,FALSE,"TMCOMP96";#N/A,#N/A,FALSE,"MAT96";#N/A,#N/A,FALSE,"FANDA96";#N/A,#N/A,FALSE,"INTRAN96";#N/A,#N/A,FALSE,"NAA9697";#N/A,#N/A,FALSE,"ECWEBB";#N/A,#N/A,FALSE,"MFT96";#N/A,#N/A,FALSE,"CTrecon"}</definedName>
    <definedName name="ASDF_5_1_1_1_4" hidden="1">{#N/A,#N/A,FALSE,"TMCOMP96";#N/A,#N/A,FALSE,"MAT96";#N/A,#N/A,FALSE,"FANDA96";#N/A,#N/A,FALSE,"INTRAN96";#N/A,#N/A,FALSE,"NAA9697";#N/A,#N/A,FALSE,"ECWEBB";#N/A,#N/A,FALSE,"MFT96";#N/A,#N/A,FALSE,"CTrecon"}</definedName>
    <definedName name="ASDF_5_1_1_1_5" hidden="1">{#N/A,#N/A,FALSE,"TMCOMP96";#N/A,#N/A,FALSE,"MAT96";#N/A,#N/A,FALSE,"FANDA96";#N/A,#N/A,FALSE,"INTRAN96";#N/A,#N/A,FALSE,"NAA9697";#N/A,#N/A,FALSE,"ECWEBB";#N/A,#N/A,FALSE,"MFT96";#N/A,#N/A,FALSE,"CTrecon"}</definedName>
    <definedName name="ASDF_5_1_1_2" hidden="1">{#N/A,#N/A,FALSE,"TMCOMP96";#N/A,#N/A,FALSE,"MAT96";#N/A,#N/A,FALSE,"FANDA96";#N/A,#N/A,FALSE,"INTRAN96";#N/A,#N/A,FALSE,"NAA9697";#N/A,#N/A,FALSE,"ECWEBB";#N/A,#N/A,FALSE,"MFT96";#N/A,#N/A,FALSE,"CTrecon"}</definedName>
    <definedName name="ASDF_5_1_1_2_1" hidden="1">{#N/A,#N/A,FALSE,"TMCOMP96";#N/A,#N/A,FALSE,"MAT96";#N/A,#N/A,FALSE,"FANDA96";#N/A,#N/A,FALSE,"INTRAN96";#N/A,#N/A,FALSE,"NAA9697";#N/A,#N/A,FALSE,"ECWEBB";#N/A,#N/A,FALSE,"MFT96";#N/A,#N/A,FALSE,"CTrecon"}</definedName>
    <definedName name="ASDF_5_1_1_2_2" hidden="1">{#N/A,#N/A,FALSE,"TMCOMP96";#N/A,#N/A,FALSE,"MAT96";#N/A,#N/A,FALSE,"FANDA96";#N/A,#N/A,FALSE,"INTRAN96";#N/A,#N/A,FALSE,"NAA9697";#N/A,#N/A,FALSE,"ECWEBB";#N/A,#N/A,FALSE,"MFT96";#N/A,#N/A,FALSE,"CTrecon"}</definedName>
    <definedName name="ASDF_5_1_1_2_3" hidden="1">{#N/A,#N/A,FALSE,"TMCOMP96";#N/A,#N/A,FALSE,"MAT96";#N/A,#N/A,FALSE,"FANDA96";#N/A,#N/A,FALSE,"INTRAN96";#N/A,#N/A,FALSE,"NAA9697";#N/A,#N/A,FALSE,"ECWEBB";#N/A,#N/A,FALSE,"MFT96";#N/A,#N/A,FALSE,"CTrecon"}</definedName>
    <definedName name="ASDF_5_1_1_2_4" hidden="1">{#N/A,#N/A,FALSE,"TMCOMP96";#N/A,#N/A,FALSE,"MAT96";#N/A,#N/A,FALSE,"FANDA96";#N/A,#N/A,FALSE,"INTRAN96";#N/A,#N/A,FALSE,"NAA9697";#N/A,#N/A,FALSE,"ECWEBB";#N/A,#N/A,FALSE,"MFT96";#N/A,#N/A,FALSE,"CTrecon"}</definedName>
    <definedName name="ASDF_5_1_1_2_5" hidden="1">{#N/A,#N/A,FALSE,"TMCOMP96";#N/A,#N/A,FALSE,"MAT96";#N/A,#N/A,FALSE,"FANDA96";#N/A,#N/A,FALSE,"INTRAN96";#N/A,#N/A,FALSE,"NAA9697";#N/A,#N/A,FALSE,"ECWEBB";#N/A,#N/A,FALSE,"MFT96";#N/A,#N/A,FALSE,"CTrecon"}</definedName>
    <definedName name="ASDF_5_1_1_3" hidden="1">{#N/A,#N/A,FALSE,"TMCOMP96";#N/A,#N/A,FALSE,"MAT96";#N/A,#N/A,FALSE,"FANDA96";#N/A,#N/A,FALSE,"INTRAN96";#N/A,#N/A,FALSE,"NAA9697";#N/A,#N/A,FALSE,"ECWEBB";#N/A,#N/A,FALSE,"MFT96";#N/A,#N/A,FALSE,"CTrecon"}</definedName>
    <definedName name="ASDF_5_1_1_4" hidden="1">{#N/A,#N/A,FALSE,"TMCOMP96";#N/A,#N/A,FALSE,"MAT96";#N/A,#N/A,FALSE,"FANDA96";#N/A,#N/A,FALSE,"INTRAN96";#N/A,#N/A,FALSE,"NAA9697";#N/A,#N/A,FALSE,"ECWEBB";#N/A,#N/A,FALSE,"MFT96";#N/A,#N/A,FALSE,"CTrecon"}</definedName>
    <definedName name="ASDF_5_1_1_5" hidden="1">{#N/A,#N/A,FALSE,"TMCOMP96";#N/A,#N/A,FALSE,"MAT96";#N/A,#N/A,FALSE,"FANDA96";#N/A,#N/A,FALSE,"INTRAN96";#N/A,#N/A,FALSE,"NAA9697";#N/A,#N/A,FALSE,"ECWEBB";#N/A,#N/A,FALSE,"MFT96";#N/A,#N/A,FALSE,"CTrecon"}</definedName>
    <definedName name="ASDF_5_1_2" hidden="1">{#N/A,#N/A,FALSE,"TMCOMP96";#N/A,#N/A,FALSE,"MAT96";#N/A,#N/A,FALSE,"FANDA96";#N/A,#N/A,FALSE,"INTRAN96";#N/A,#N/A,FALSE,"NAA9697";#N/A,#N/A,FALSE,"ECWEBB";#N/A,#N/A,FALSE,"MFT96";#N/A,#N/A,FALSE,"CTrecon"}</definedName>
    <definedName name="ASDF_5_1_2_1" hidden="1">{#N/A,#N/A,FALSE,"TMCOMP96";#N/A,#N/A,FALSE,"MAT96";#N/A,#N/A,FALSE,"FANDA96";#N/A,#N/A,FALSE,"INTRAN96";#N/A,#N/A,FALSE,"NAA9697";#N/A,#N/A,FALSE,"ECWEBB";#N/A,#N/A,FALSE,"MFT96";#N/A,#N/A,FALSE,"CTrecon"}</definedName>
    <definedName name="ASDF_5_1_2_2" hidden="1">{#N/A,#N/A,FALSE,"TMCOMP96";#N/A,#N/A,FALSE,"MAT96";#N/A,#N/A,FALSE,"FANDA96";#N/A,#N/A,FALSE,"INTRAN96";#N/A,#N/A,FALSE,"NAA9697";#N/A,#N/A,FALSE,"ECWEBB";#N/A,#N/A,FALSE,"MFT96";#N/A,#N/A,FALSE,"CTrecon"}</definedName>
    <definedName name="ASDF_5_1_2_3" hidden="1">{#N/A,#N/A,FALSE,"TMCOMP96";#N/A,#N/A,FALSE,"MAT96";#N/A,#N/A,FALSE,"FANDA96";#N/A,#N/A,FALSE,"INTRAN96";#N/A,#N/A,FALSE,"NAA9697";#N/A,#N/A,FALSE,"ECWEBB";#N/A,#N/A,FALSE,"MFT96";#N/A,#N/A,FALSE,"CTrecon"}</definedName>
    <definedName name="ASDF_5_1_2_4" hidden="1">{#N/A,#N/A,FALSE,"TMCOMP96";#N/A,#N/A,FALSE,"MAT96";#N/A,#N/A,FALSE,"FANDA96";#N/A,#N/A,FALSE,"INTRAN96";#N/A,#N/A,FALSE,"NAA9697";#N/A,#N/A,FALSE,"ECWEBB";#N/A,#N/A,FALSE,"MFT96";#N/A,#N/A,FALSE,"CTrecon"}</definedName>
    <definedName name="ASDF_5_1_2_5" hidden="1">{#N/A,#N/A,FALSE,"TMCOMP96";#N/A,#N/A,FALSE,"MAT96";#N/A,#N/A,FALSE,"FANDA96";#N/A,#N/A,FALSE,"INTRAN96";#N/A,#N/A,FALSE,"NAA9697";#N/A,#N/A,FALSE,"ECWEBB";#N/A,#N/A,FALSE,"MFT96";#N/A,#N/A,FALSE,"CTrecon"}</definedName>
    <definedName name="ASDF_5_1_3" hidden="1">{#N/A,#N/A,FALSE,"TMCOMP96";#N/A,#N/A,FALSE,"MAT96";#N/A,#N/A,FALSE,"FANDA96";#N/A,#N/A,FALSE,"INTRAN96";#N/A,#N/A,FALSE,"NAA9697";#N/A,#N/A,FALSE,"ECWEBB";#N/A,#N/A,FALSE,"MFT96";#N/A,#N/A,FALSE,"CTrecon"}</definedName>
    <definedName name="ASDF_5_1_3_1" hidden="1">{#N/A,#N/A,FALSE,"TMCOMP96";#N/A,#N/A,FALSE,"MAT96";#N/A,#N/A,FALSE,"FANDA96";#N/A,#N/A,FALSE,"INTRAN96";#N/A,#N/A,FALSE,"NAA9697";#N/A,#N/A,FALSE,"ECWEBB";#N/A,#N/A,FALSE,"MFT96";#N/A,#N/A,FALSE,"CTrecon"}</definedName>
    <definedName name="ASDF_5_1_3_2" hidden="1">{#N/A,#N/A,FALSE,"TMCOMP96";#N/A,#N/A,FALSE,"MAT96";#N/A,#N/A,FALSE,"FANDA96";#N/A,#N/A,FALSE,"INTRAN96";#N/A,#N/A,FALSE,"NAA9697";#N/A,#N/A,FALSE,"ECWEBB";#N/A,#N/A,FALSE,"MFT96";#N/A,#N/A,FALSE,"CTrecon"}</definedName>
    <definedName name="ASDF_5_1_3_3" hidden="1">{#N/A,#N/A,FALSE,"TMCOMP96";#N/A,#N/A,FALSE,"MAT96";#N/A,#N/A,FALSE,"FANDA96";#N/A,#N/A,FALSE,"INTRAN96";#N/A,#N/A,FALSE,"NAA9697";#N/A,#N/A,FALSE,"ECWEBB";#N/A,#N/A,FALSE,"MFT96";#N/A,#N/A,FALSE,"CTrecon"}</definedName>
    <definedName name="ASDF_5_1_3_4" hidden="1">{#N/A,#N/A,FALSE,"TMCOMP96";#N/A,#N/A,FALSE,"MAT96";#N/A,#N/A,FALSE,"FANDA96";#N/A,#N/A,FALSE,"INTRAN96";#N/A,#N/A,FALSE,"NAA9697";#N/A,#N/A,FALSE,"ECWEBB";#N/A,#N/A,FALSE,"MFT96";#N/A,#N/A,FALSE,"CTrecon"}</definedName>
    <definedName name="ASDF_5_1_3_5" hidden="1">{#N/A,#N/A,FALSE,"TMCOMP96";#N/A,#N/A,FALSE,"MAT96";#N/A,#N/A,FALSE,"FANDA96";#N/A,#N/A,FALSE,"INTRAN96";#N/A,#N/A,FALSE,"NAA9697";#N/A,#N/A,FALSE,"ECWEBB";#N/A,#N/A,FALSE,"MFT96";#N/A,#N/A,FALSE,"CTrecon"}</definedName>
    <definedName name="ASDF_5_1_4" hidden="1">{#N/A,#N/A,FALSE,"TMCOMP96";#N/A,#N/A,FALSE,"MAT96";#N/A,#N/A,FALSE,"FANDA96";#N/A,#N/A,FALSE,"INTRAN96";#N/A,#N/A,FALSE,"NAA9697";#N/A,#N/A,FALSE,"ECWEBB";#N/A,#N/A,FALSE,"MFT96";#N/A,#N/A,FALSE,"CTrecon"}</definedName>
    <definedName name="ASDF_5_1_4_1" hidden="1">{#N/A,#N/A,FALSE,"TMCOMP96";#N/A,#N/A,FALSE,"MAT96";#N/A,#N/A,FALSE,"FANDA96";#N/A,#N/A,FALSE,"INTRAN96";#N/A,#N/A,FALSE,"NAA9697";#N/A,#N/A,FALSE,"ECWEBB";#N/A,#N/A,FALSE,"MFT96";#N/A,#N/A,FALSE,"CTrecon"}</definedName>
    <definedName name="ASDF_5_1_4_2" hidden="1">{#N/A,#N/A,FALSE,"TMCOMP96";#N/A,#N/A,FALSE,"MAT96";#N/A,#N/A,FALSE,"FANDA96";#N/A,#N/A,FALSE,"INTRAN96";#N/A,#N/A,FALSE,"NAA9697";#N/A,#N/A,FALSE,"ECWEBB";#N/A,#N/A,FALSE,"MFT96";#N/A,#N/A,FALSE,"CTrecon"}</definedName>
    <definedName name="ASDF_5_1_4_3" hidden="1">{#N/A,#N/A,FALSE,"TMCOMP96";#N/A,#N/A,FALSE,"MAT96";#N/A,#N/A,FALSE,"FANDA96";#N/A,#N/A,FALSE,"INTRAN96";#N/A,#N/A,FALSE,"NAA9697";#N/A,#N/A,FALSE,"ECWEBB";#N/A,#N/A,FALSE,"MFT96";#N/A,#N/A,FALSE,"CTrecon"}</definedName>
    <definedName name="ASDF_5_1_4_4" hidden="1">{#N/A,#N/A,FALSE,"TMCOMP96";#N/A,#N/A,FALSE,"MAT96";#N/A,#N/A,FALSE,"FANDA96";#N/A,#N/A,FALSE,"INTRAN96";#N/A,#N/A,FALSE,"NAA9697";#N/A,#N/A,FALSE,"ECWEBB";#N/A,#N/A,FALSE,"MFT96";#N/A,#N/A,FALSE,"CTrecon"}</definedName>
    <definedName name="ASDF_5_1_4_5" hidden="1">{#N/A,#N/A,FALSE,"TMCOMP96";#N/A,#N/A,FALSE,"MAT96";#N/A,#N/A,FALSE,"FANDA96";#N/A,#N/A,FALSE,"INTRAN96";#N/A,#N/A,FALSE,"NAA9697";#N/A,#N/A,FALSE,"ECWEBB";#N/A,#N/A,FALSE,"MFT96";#N/A,#N/A,FALSE,"CTrecon"}</definedName>
    <definedName name="ASDF_5_1_5" hidden="1">{#N/A,#N/A,FALSE,"TMCOMP96";#N/A,#N/A,FALSE,"MAT96";#N/A,#N/A,FALSE,"FANDA96";#N/A,#N/A,FALSE,"INTRAN96";#N/A,#N/A,FALSE,"NAA9697";#N/A,#N/A,FALSE,"ECWEBB";#N/A,#N/A,FALSE,"MFT96";#N/A,#N/A,FALSE,"CTrecon"}</definedName>
    <definedName name="ASDF_5_1_5_1" hidden="1">{#N/A,#N/A,FALSE,"TMCOMP96";#N/A,#N/A,FALSE,"MAT96";#N/A,#N/A,FALSE,"FANDA96";#N/A,#N/A,FALSE,"INTRAN96";#N/A,#N/A,FALSE,"NAA9697";#N/A,#N/A,FALSE,"ECWEBB";#N/A,#N/A,FALSE,"MFT96";#N/A,#N/A,FALSE,"CTrecon"}</definedName>
    <definedName name="ASDF_5_1_5_2" hidden="1">{#N/A,#N/A,FALSE,"TMCOMP96";#N/A,#N/A,FALSE,"MAT96";#N/A,#N/A,FALSE,"FANDA96";#N/A,#N/A,FALSE,"INTRAN96";#N/A,#N/A,FALSE,"NAA9697";#N/A,#N/A,FALSE,"ECWEBB";#N/A,#N/A,FALSE,"MFT96";#N/A,#N/A,FALSE,"CTrecon"}</definedName>
    <definedName name="ASDF_5_1_5_3" hidden="1">{#N/A,#N/A,FALSE,"TMCOMP96";#N/A,#N/A,FALSE,"MAT96";#N/A,#N/A,FALSE,"FANDA96";#N/A,#N/A,FALSE,"INTRAN96";#N/A,#N/A,FALSE,"NAA9697";#N/A,#N/A,FALSE,"ECWEBB";#N/A,#N/A,FALSE,"MFT96";#N/A,#N/A,FALSE,"CTrecon"}</definedName>
    <definedName name="ASDF_5_1_5_4" hidden="1">{#N/A,#N/A,FALSE,"TMCOMP96";#N/A,#N/A,FALSE,"MAT96";#N/A,#N/A,FALSE,"FANDA96";#N/A,#N/A,FALSE,"INTRAN96";#N/A,#N/A,FALSE,"NAA9697";#N/A,#N/A,FALSE,"ECWEBB";#N/A,#N/A,FALSE,"MFT96";#N/A,#N/A,FALSE,"CTrecon"}</definedName>
    <definedName name="ASDF_5_1_5_5" hidden="1">{#N/A,#N/A,FALSE,"TMCOMP96";#N/A,#N/A,FALSE,"MAT96";#N/A,#N/A,FALSE,"FANDA96";#N/A,#N/A,FALSE,"INTRAN96";#N/A,#N/A,FALSE,"NAA9697";#N/A,#N/A,FALSE,"ECWEBB";#N/A,#N/A,FALSE,"MFT96";#N/A,#N/A,FALSE,"CTrecon"}</definedName>
    <definedName name="ASDF_5_2" hidden="1">{#N/A,#N/A,FALSE,"TMCOMP96";#N/A,#N/A,FALSE,"MAT96";#N/A,#N/A,FALSE,"FANDA96";#N/A,#N/A,FALSE,"INTRAN96";#N/A,#N/A,FALSE,"NAA9697";#N/A,#N/A,FALSE,"ECWEBB";#N/A,#N/A,FALSE,"MFT96";#N/A,#N/A,FALSE,"CTrecon"}</definedName>
    <definedName name="ASDF_5_2_1" hidden="1">{#N/A,#N/A,FALSE,"TMCOMP96";#N/A,#N/A,FALSE,"MAT96";#N/A,#N/A,FALSE,"FANDA96";#N/A,#N/A,FALSE,"INTRAN96";#N/A,#N/A,FALSE,"NAA9697";#N/A,#N/A,FALSE,"ECWEBB";#N/A,#N/A,FALSE,"MFT96";#N/A,#N/A,FALSE,"CTrecon"}</definedName>
    <definedName name="ASDF_5_2_2" hidden="1">{#N/A,#N/A,FALSE,"TMCOMP96";#N/A,#N/A,FALSE,"MAT96";#N/A,#N/A,FALSE,"FANDA96";#N/A,#N/A,FALSE,"INTRAN96";#N/A,#N/A,FALSE,"NAA9697";#N/A,#N/A,FALSE,"ECWEBB";#N/A,#N/A,FALSE,"MFT96";#N/A,#N/A,FALSE,"CTrecon"}</definedName>
    <definedName name="ASDF_5_2_3" hidden="1">{#N/A,#N/A,FALSE,"TMCOMP96";#N/A,#N/A,FALSE,"MAT96";#N/A,#N/A,FALSE,"FANDA96";#N/A,#N/A,FALSE,"INTRAN96";#N/A,#N/A,FALSE,"NAA9697";#N/A,#N/A,FALSE,"ECWEBB";#N/A,#N/A,FALSE,"MFT96";#N/A,#N/A,FALSE,"CTrecon"}</definedName>
    <definedName name="ASDF_5_2_4" hidden="1">{#N/A,#N/A,FALSE,"TMCOMP96";#N/A,#N/A,FALSE,"MAT96";#N/A,#N/A,FALSE,"FANDA96";#N/A,#N/A,FALSE,"INTRAN96";#N/A,#N/A,FALSE,"NAA9697";#N/A,#N/A,FALSE,"ECWEBB";#N/A,#N/A,FALSE,"MFT96";#N/A,#N/A,FALSE,"CTrecon"}</definedName>
    <definedName name="ASDF_5_2_5" hidden="1">{#N/A,#N/A,FALSE,"TMCOMP96";#N/A,#N/A,FALSE,"MAT96";#N/A,#N/A,FALSE,"FANDA96";#N/A,#N/A,FALSE,"INTRAN96";#N/A,#N/A,FALSE,"NAA9697";#N/A,#N/A,FALSE,"ECWEBB";#N/A,#N/A,FALSE,"MFT96";#N/A,#N/A,FALSE,"CTrecon"}</definedName>
    <definedName name="ASDF_5_3" hidden="1">{#N/A,#N/A,FALSE,"TMCOMP96";#N/A,#N/A,FALSE,"MAT96";#N/A,#N/A,FALSE,"FANDA96";#N/A,#N/A,FALSE,"INTRAN96";#N/A,#N/A,FALSE,"NAA9697";#N/A,#N/A,FALSE,"ECWEBB";#N/A,#N/A,FALSE,"MFT96";#N/A,#N/A,FALSE,"CTrecon"}</definedName>
    <definedName name="ASDF_5_3_1" hidden="1">{#N/A,#N/A,FALSE,"TMCOMP96";#N/A,#N/A,FALSE,"MAT96";#N/A,#N/A,FALSE,"FANDA96";#N/A,#N/A,FALSE,"INTRAN96";#N/A,#N/A,FALSE,"NAA9697";#N/A,#N/A,FALSE,"ECWEBB";#N/A,#N/A,FALSE,"MFT96";#N/A,#N/A,FALSE,"CTrecon"}</definedName>
    <definedName name="ASDF_5_3_2" hidden="1">{#N/A,#N/A,FALSE,"TMCOMP96";#N/A,#N/A,FALSE,"MAT96";#N/A,#N/A,FALSE,"FANDA96";#N/A,#N/A,FALSE,"INTRAN96";#N/A,#N/A,FALSE,"NAA9697";#N/A,#N/A,FALSE,"ECWEBB";#N/A,#N/A,FALSE,"MFT96";#N/A,#N/A,FALSE,"CTrecon"}</definedName>
    <definedName name="ASDF_5_3_3" hidden="1">{#N/A,#N/A,FALSE,"TMCOMP96";#N/A,#N/A,FALSE,"MAT96";#N/A,#N/A,FALSE,"FANDA96";#N/A,#N/A,FALSE,"INTRAN96";#N/A,#N/A,FALSE,"NAA9697";#N/A,#N/A,FALSE,"ECWEBB";#N/A,#N/A,FALSE,"MFT96";#N/A,#N/A,FALSE,"CTrecon"}</definedName>
    <definedName name="ASDF_5_3_4" hidden="1">{#N/A,#N/A,FALSE,"TMCOMP96";#N/A,#N/A,FALSE,"MAT96";#N/A,#N/A,FALSE,"FANDA96";#N/A,#N/A,FALSE,"INTRAN96";#N/A,#N/A,FALSE,"NAA9697";#N/A,#N/A,FALSE,"ECWEBB";#N/A,#N/A,FALSE,"MFT96";#N/A,#N/A,FALSE,"CTrecon"}</definedName>
    <definedName name="ASDF_5_3_5" hidden="1">{#N/A,#N/A,FALSE,"TMCOMP96";#N/A,#N/A,FALSE,"MAT96";#N/A,#N/A,FALSE,"FANDA96";#N/A,#N/A,FALSE,"INTRAN96";#N/A,#N/A,FALSE,"NAA9697";#N/A,#N/A,FALSE,"ECWEBB";#N/A,#N/A,FALSE,"MFT96";#N/A,#N/A,FALSE,"CTrecon"}</definedName>
    <definedName name="ASDF_5_4" hidden="1">{#N/A,#N/A,FALSE,"TMCOMP96";#N/A,#N/A,FALSE,"MAT96";#N/A,#N/A,FALSE,"FANDA96";#N/A,#N/A,FALSE,"INTRAN96";#N/A,#N/A,FALSE,"NAA9697";#N/A,#N/A,FALSE,"ECWEBB";#N/A,#N/A,FALSE,"MFT96";#N/A,#N/A,FALSE,"CTrecon"}</definedName>
    <definedName name="ASDF_5_4_1" hidden="1">{#N/A,#N/A,FALSE,"TMCOMP96";#N/A,#N/A,FALSE,"MAT96";#N/A,#N/A,FALSE,"FANDA96";#N/A,#N/A,FALSE,"INTRAN96";#N/A,#N/A,FALSE,"NAA9697";#N/A,#N/A,FALSE,"ECWEBB";#N/A,#N/A,FALSE,"MFT96";#N/A,#N/A,FALSE,"CTrecon"}</definedName>
    <definedName name="ASDF_5_4_2" hidden="1">{#N/A,#N/A,FALSE,"TMCOMP96";#N/A,#N/A,FALSE,"MAT96";#N/A,#N/A,FALSE,"FANDA96";#N/A,#N/A,FALSE,"INTRAN96";#N/A,#N/A,FALSE,"NAA9697";#N/A,#N/A,FALSE,"ECWEBB";#N/A,#N/A,FALSE,"MFT96";#N/A,#N/A,FALSE,"CTrecon"}</definedName>
    <definedName name="ASDF_5_4_3" hidden="1">{#N/A,#N/A,FALSE,"TMCOMP96";#N/A,#N/A,FALSE,"MAT96";#N/A,#N/A,FALSE,"FANDA96";#N/A,#N/A,FALSE,"INTRAN96";#N/A,#N/A,FALSE,"NAA9697";#N/A,#N/A,FALSE,"ECWEBB";#N/A,#N/A,FALSE,"MFT96";#N/A,#N/A,FALSE,"CTrecon"}</definedName>
    <definedName name="ASDF_5_4_4" hidden="1">{#N/A,#N/A,FALSE,"TMCOMP96";#N/A,#N/A,FALSE,"MAT96";#N/A,#N/A,FALSE,"FANDA96";#N/A,#N/A,FALSE,"INTRAN96";#N/A,#N/A,FALSE,"NAA9697";#N/A,#N/A,FALSE,"ECWEBB";#N/A,#N/A,FALSE,"MFT96";#N/A,#N/A,FALSE,"CTrecon"}</definedName>
    <definedName name="ASDF_5_4_5" hidden="1">{#N/A,#N/A,FALSE,"TMCOMP96";#N/A,#N/A,FALSE,"MAT96";#N/A,#N/A,FALSE,"FANDA96";#N/A,#N/A,FALSE,"INTRAN96";#N/A,#N/A,FALSE,"NAA9697";#N/A,#N/A,FALSE,"ECWEBB";#N/A,#N/A,FALSE,"MFT96";#N/A,#N/A,FALSE,"CTrecon"}</definedName>
    <definedName name="ASDF_5_5" hidden="1">{#N/A,#N/A,FALSE,"TMCOMP96";#N/A,#N/A,FALSE,"MAT96";#N/A,#N/A,FALSE,"FANDA96";#N/A,#N/A,FALSE,"INTRAN96";#N/A,#N/A,FALSE,"NAA9697";#N/A,#N/A,FALSE,"ECWEBB";#N/A,#N/A,FALSE,"MFT96";#N/A,#N/A,FALSE,"CTrecon"}</definedName>
    <definedName name="ASDF_5_5_1" hidden="1">{#N/A,#N/A,FALSE,"TMCOMP96";#N/A,#N/A,FALSE,"MAT96";#N/A,#N/A,FALSE,"FANDA96";#N/A,#N/A,FALSE,"INTRAN96";#N/A,#N/A,FALSE,"NAA9697";#N/A,#N/A,FALSE,"ECWEBB";#N/A,#N/A,FALSE,"MFT96";#N/A,#N/A,FALSE,"CTrecon"}</definedName>
    <definedName name="ASDF_5_5_2" hidden="1">{#N/A,#N/A,FALSE,"TMCOMP96";#N/A,#N/A,FALSE,"MAT96";#N/A,#N/A,FALSE,"FANDA96";#N/A,#N/A,FALSE,"INTRAN96";#N/A,#N/A,FALSE,"NAA9697";#N/A,#N/A,FALSE,"ECWEBB";#N/A,#N/A,FALSE,"MFT96";#N/A,#N/A,FALSE,"CTrecon"}</definedName>
    <definedName name="ASDF_5_5_3" hidden="1">{#N/A,#N/A,FALSE,"TMCOMP96";#N/A,#N/A,FALSE,"MAT96";#N/A,#N/A,FALSE,"FANDA96";#N/A,#N/A,FALSE,"INTRAN96";#N/A,#N/A,FALSE,"NAA9697";#N/A,#N/A,FALSE,"ECWEBB";#N/A,#N/A,FALSE,"MFT96";#N/A,#N/A,FALSE,"CTrecon"}</definedName>
    <definedName name="ASDF_5_5_4" hidden="1">{#N/A,#N/A,FALSE,"TMCOMP96";#N/A,#N/A,FALSE,"MAT96";#N/A,#N/A,FALSE,"FANDA96";#N/A,#N/A,FALSE,"INTRAN96";#N/A,#N/A,FALSE,"NAA9697";#N/A,#N/A,FALSE,"ECWEBB";#N/A,#N/A,FALSE,"MFT96";#N/A,#N/A,FALSE,"CTrecon"}</definedName>
    <definedName name="ASDF_5_5_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1_1" hidden="1">{#N/A,#N/A,FALSE,"TMCOMP96";#N/A,#N/A,FALSE,"MAT96";#N/A,#N/A,FALSE,"FANDA96";#N/A,#N/A,FALSE,"INTRAN96";#N/A,#N/A,FALSE,"NAA9697";#N/A,#N/A,FALSE,"ECWEBB";#N/A,#N/A,FALSE,"MFT96";#N/A,#N/A,FALSE,"CTrecon"}</definedName>
    <definedName name="ASDFA_1_1_1" hidden="1">{#N/A,#N/A,FALSE,"TMCOMP96";#N/A,#N/A,FALSE,"MAT96";#N/A,#N/A,FALSE,"FANDA96";#N/A,#N/A,FALSE,"INTRAN96";#N/A,#N/A,FALSE,"NAA9697";#N/A,#N/A,FALSE,"ECWEBB";#N/A,#N/A,FALSE,"MFT96";#N/A,#N/A,FALSE,"CTrecon"}</definedName>
    <definedName name="ASDFA_1_1_1_1" hidden="1">{#N/A,#N/A,FALSE,"TMCOMP96";#N/A,#N/A,FALSE,"MAT96";#N/A,#N/A,FALSE,"FANDA96";#N/A,#N/A,FALSE,"INTRAN96";#N/A,#N/A,FALSE,"NAA9697";#N/A,#N/A,FALSE,"ECWEBB";#N/A,#N/A,FALSE,"MFT96";#N/A,#N/A,FALSE,"CTrecon"}</definedName>
    <definedName name="ASDFA_1_1_1_1_1" hidden="1">{#N/A,#N/A,FALSE,"TMCOMP96";#N/A,#N/A,FALSE,"MAT96";#N/A,#N/A,FALSE,"FANDA96";#N/A,#N/A,FALSE,"INTRAN96";#N/A,#N/A,FALSE,"NAA9697";#N/A,#N/A,FALSE,"ECWEBB";#N/A,#N/A,FALSE,"MFT96";#N/A,#N/A,FALSE,"CTrecon"}</definedName>
    <definedName name="ASDFA_1_1_1_1_1_1" hidden="1">{#N/A,#N/A,FALSE,"TMCOMP96";#N/A,#N/A,FALSE,"MAT96";#N/A,#N/A,FALSE,"FANDA96";#N/A,#N/A,FALSE,"INTRAN96";#N/A,#N/A,FALSE,"NAA9697";#N/A,#N/A,FALSE,"ECWEBB";#N/A,#N/A,FALSE,"MFT96";#N/A,#N/A,FALSE,"CTrecon"}</definedName>
    <definedName name="ASDFA_1_1_1_1_1_1_1" hidden="1">{#N/A,#N/A,FALSE,"TMCOMP96";#N/A,#N/A,FALSE,"MAT96";#N/A,#N/A,FALSE,"FANDA96";#N/A,#N/A,FALSE,"INTRAN96";#N/A,#N/A,FALSE,"NAA9697";#N/A,#N/A,FALSE,"ECWEBB";#N/A,#N/A,FALSE,"MFT96";#N/A,#N/A,FALSE,"CTrecon"}</definedName>
    <definedName name="ASDFA_1_1_1_1_1_2" hidden="1">{#N/A,#N/A,FALSE,"TMCOMP96";#N/A,#N/A,FALSE,"MAT96";#N/A,#N/A,FALSE,"FANDA96";#N/A,#N/A,FALSE,"INTRAN96";#N/A,#N/A,FALSE,"NAA9697";#N/A,#N/A,FALSE,"ECWEBB";#N/A,#N/A,FALSE,"MFT96";#N/A,#N/A,FALSE,"CTrecon"}</definedName>
    <definedName name="ASDFA_1_1_1_1_1_3" hidden="1">{#N/A,#N/A,FALSE,"TMCOMP96";#N/A,#N/A,FALSE,"MAT96";#N/A,#N/A,FALSE,"FANDA96";#N/A,#N/A,FALSE,"INTRAN96";#N/A,#N/A,FALSE,"NAA9697";#N/A,#N/A,FALSE,"ECWEBB";#N/A,#N/A,FALSE,"MFT96";#N/A,#N/A,FALSE,"CTrecon"}</definedName>
    <definedName name="ASDFA_1_1_1_1_1_4" hidden="1">{#N/A,#N/A,FALSE,"TMCOMP96";#N/A,#N/A,FALSE,"MAT96";#N/A,#N/A,FALSE,"FANDA96";#N/A,#N/A,FALSE,"INTRAN96";#N/A,#N/A,FALSE,"NAA9697";#N/A,#N/A,FALSE,"ECWEBB";#N/A,#N/A,FALSE,"MFT96";#N/A,#N/A,FALSE,"CTrecon"}</definedName>
    <definedName name="ASDFA_1_1_1_1_1_5" hidden="1">{#N/A,#N/A,FALSE,"TMCOMP96";#N/A,#N/A,FALSE,"MAT96";#N/A,#N/A,FALSE,"FANDA96";#N/A,#N/A,FALSE,"INTRAN96";#N/A,#N/A,FALSE,"NAA9697";#N/A,#N/A,FALSE,"ECWEBB";#N/A,#N/A,FALSE,"MFT96";#N/A,#N/A,FALSE,"CTrecon"}</definedName>
    <definedName name="ASDFA_1_1_1_1_2" hidden="1">{#N/A,#N/A,FALSE,"TMCOMP96";#N/A,#N/A,FALSE,"MAT96";#N/A,#N/A,FALSE,"FANDA96";#N/A,#N/A,FALSE,"INTRAN96";#N/A,#N/A,FALSE,"NAA9697";#N/A,#N/A,FALSE,"ECWEBB";#N/A,#N/A,FALSE,"MFT96";#N/A,#N/A,FALSE,"CTrecon"}</definedName>
    <definedName name="ASDFA_1_1_1_1_2_1" hidden="1">{#N/A,#N/A,FALSE,"TMCOMP96";#N/A,#N/A,FALSE,"MAT96";#N/A,#N/A,FALSE,"FANDA96";#N/A,#N/A,FALSE,"INTRAN96";#N/A,#N/A,FALSE,"NAA9697";#N/A,#N/A,FALSE,"ECWEBB";#N/A,#N/A,FALSE,"MFT96";#N/A,#N/A,FALSE,"CTrecon"}</definedName>
    <definedName name="ASDFA_1_1_1_1_2_2" hidden="1">{#N/A,#N/A,FALSE,"TMCOMP96";#N/A,#N/A,FALSE,"MAT96";#N/A,#N/A,FALSE,"FANDA96";#N/A,#N/A,FALSE,"INTRAN96";#N/A,#N/A,FALSE,"NAA9697";#N/A,#N/A,FALSE,"ECWEBB";#N/A,#N/A,FALSE,"MFT96";#N/A,#N/A,FALSE,"CTrecon"}</definedName>
    <definedName name="ASDFA_1_1_1_1_2_3" hidden="1">{#N/A,#N/A,FALSE,"TMCOMP96";#N/A,#N/A,FALSE,"MAT96";#N/A,#N/A,FALSE,"FANDA96";#N/A,#N/A,FALSE,"INTRAN96";#N/A,#N/A,FALSE,"NAA9697";#N/A,#N/A,FALSE,"ECWEBB";#N/A,#N/A,FALSE,"MFT96";#N/A,#N/A,FALSE,"CTrecon"}</definedName>
    <definedName name="ASDFA_1_1_1_1_2_4" hidden="1">{#N/A,#N/A,FALSE,"TMCOMP96";#N/A,#N/A,FALSE,"MAT96";#N/A,#N/A,FALSE,"FANDA96";#N/A,#N/A,FALSE,"INTRAN96";#N/A,#N/A,FALSE,"NAA9697";#N/A,#N/A,FALSE,"ECWEBB";#N/A,#N/A,FALSE,"MFT96";#N/A,#N/A,FALSE,"CTrecon"}</definedName>
    <definedName name="ASDFA_1_1_1_1_2_5" hidden="1">{#N/A,#N/A,FALSE,"TMCOMP96";#N/A,#N/A,FALSE,"MAT96";#N/A,#N/A,FALSE,"FANDA96";#N/A,#N/A,FALSE,"INTRAN96";#N/A,#N/A,FALSE,"NAA9697";#N/A,#N/A,FALSE,"ECWEBB";#N/A,#N/A,FALSE,"MFT96";#N/A,#N/A,FALSE,"CTrecon"}</definedName>
    <definedName name="ASDFA_1_1_1_1_3" hidden="1">{#N/A,#N/A,FALSE,"TMCOMP96";#N/A,#N/A,FALSE,"MAT96";#N/A,#N/A,FALSE,"FANDA96";#N/A,#N/A,FALSE,"INTRAN96";#N/A,#N/A,FALSE,"NAA9697";#N/A,#N/A,FALSE,"ECWEBB";#N/A,#N/A,FALSE,"MFT96";#N/A,#N/A,FALSE,"CTrecon"}</definedName>
    <definedName name="ASDFA_1_1_1_1_4" hidden="1">{#N/A,#N/A,FALSE,"TMCOMP96";#N/A,#N/A,FALSE,"MAT96";#N/A,#N/A,FALSE,"FANDA96";#N/A,#N/A,FALSE,"INTRAN96";#N/A,#N/A,FALSE,"NAA9697";#N/A,#N/A,FALSE,"ECWEBB";#N/A,#N/A,FALSE,"MFT96";#N/A,#N/A,FALSE,"CTrecon"}</definedName>
    <definedName name="ASDFA_1_1_1_1_5" hidden="1">{#N/A,#N/A,FALSE,"TMCOMP96";#N/A,#N/A,FALSE,"MAT96";#N/A,#N/A,FALSE,"FANDA96";#N/A,#N/A,FALSE,"INTRAN96";#N/A,#N/A,FALSE,"NAA9697";#N/A,#N/A,FALSE,"ECWEBB";#N/A,#N/A,FALSE,"MFT96";#N/A,#N/A,FALSE,"CTrecon"}</definedName>
    <definedName name="ASDFA_1_1_1_2" hidden="1">{#N/A,#N/A,FALSE,"TMCOMP96";#N/A,#N/A,FALSE,"MAT96";#N/A,#N/A,FALSE,"FANDA96";#N/A,#N/A,FALSE,"INTRAN96";#N/A,#N/A,FALSE,"NAA9697";#N/A,#N/A,FALSE,"ECWEBB";#N/A,#N/A,FALSE,"MFT96";#N/A,#N/A,FALSE,"CTrecon"}</definedName>
    <definedName name="ASDFA_1_1_1_2_1" hidden="1">{#N/A,#N/A,FALSE,"TMCOMP96";#N/A,#N/A,FALSE,"MAT96";#N/A,#N/A,FALSE,"FANDA96";#N/A,#N/A,FALSE,"INTRAN96";#N/A,#N/A,FALSE,"NAA9697";#N/A,#N/A,FALSE,"ECWEBB";#N/A,#N/A,FALSE,"MFT96";#N/A,#N/A,FALSE,"CTrecon"}</definedName>
    <definedName name="ASDFA_1_1_1_2_2" hidden="1">{#N/A,#N/A,FALSE,"TMCOMP96";#N/A,#N/A,FALSE,"MAT96";#N/A,#N/A,FALSE,"FANDA96";#N/A,#N/A,FALSE,"INTRAN96";#N/A,#N/A,FALSE,"NAA9697";#N/A,#N/A,FALSE,"ECWEBB";#N/A,#N/A,FALSE,"MFT96";#N/A,#N/A,FALSE,"CTrecon"}</definedName>
    <definedName name="ASDFA_1_1_1_2_3" hidden="1">{#N/A,#N/A,FALSE,"TMCOMP96";#N/A,#N/A,FALSE,"MAT96";#N/A,#N/A,FALSE,"FANDA96";#N/A,#N/A,FALSE,"INTRAN96";#N/A,#N/A,FALSE,"NAA9697";#N/A,#N/A,FALSE,"ECWEBB";#N/A,#N/A,FALSE,"MFT96";#N/A,#N/A,FALSE,"CTrecon"}</definedName>
    <definedName name="ASDFA_1_1_1_2_4" hidden="1">{#N/A,#N/A,FALSE,"TMCOMP96";#N/A,#N/A,FALSE,"MAT96";#N/A,#N/A,FALSE,"FANDA96";#N/A,#N/A,FALSE,"INTRAN96";#N/A,#N/A,FALSE,"NAA9697";#N/A,#N/A,FALSE,"ECWEBB";#N/A,#N/A,FALSE,"MFT96";#N/A,#N/A,FALSE,"CTrecon"}</definedName>
    <definedName name="ASDFA_1_1_1_2_5" hidden="1">{#N/A,#N/A,FALSE,"TMCOMP96";#N/A,#N/A,FALSE,"MAT96";#N/A,#N/A,FALSE,"FANDA96";#N/A,#N/A,FALSE,"INTRAN96";#N/A,#N/A,FALSE,"NAA9697";#N/A,#N/A,FALSE,"ECWEBB";#N/A,#N/A,FALSE,"MFT96";#N/A,#N/A,FALSE,"CTrecon"}</definedName>
    <definedName name="ASDFA_1_1_1_3" hidden="1">{#N/A,#N/A,FALSE,"TMCOMP96";#N/A,#N/A,FALSE,"MAT96";#N/A,#N/A,FALSE,"FANDA96";#N/A,#N/A,FALSE,"INTRAN96";#N/A,#N/A,FALSE,"NAA9697";#N/A,#N/A,FALSE,"ECWEBB";#N/A,#N/A,FALSE,"MFT96";#N/A,#N/A,FALSE,"CTrecon"}</definedName>
    <definedName name="ASDFA_1_1_1_3_1" hidden="1">{#N/A,#N/A,FALSE,"TMCOMP96";#N/A,#N/A,FALSE,"MAT96";#N/A,#N/A,FALSE,"FANDA96";#N/A,#N/A,FALSE,"INTRAN96";#N/A,#N/A,FALSE,"NAA9697";#N/A,#N/A,FALSE,"ECWEBB";#N/A,#N/A,FALSE,"MFT96";#N/A,#N/A,FALSE,"CTrecon"}</definedName>
    <definedName name="ASDFA_1_1_1_3_2" hidden="1">{#N/A,#N/A,FALSE,"TMCOMP96";#N/A,#N/A,FALSE,"MAT96";#N/A,#N/A,FALSE,"FANDA96";#N/A,#N/A,FALSE,"INTRAN96";#N/A,#N/A,FALSE,"NAA9697";#N/A,#N/A,FALSE,"ECWEBB";#N/A,#N/A,FALSE,"MFT96";#N/A,#N/A,FALSE,"CTrecon"}</definedName>
    <definedName name="ASDFA_1_1_1_3_3" hidden="1">{#N/A,#N/A,FALSE,"TMCOMP96";#N/A,#N/A,FALSE,"MAT96";#N/A,#N/A,FALSE,"FANDA96";#N/A,#N/A,FALSE,"INTRAN96";#N/A,#N/A,FALSE,"NAA9697";#N/A,#N/A,FALSE,"ECWEBB";#N/A,#N/A,FALSE,"MFT96";#N/A,#N/A,FALSE,"CTrecon"}</definedName>
    <definedName name="ASDFA_1_1_1_3_4" hidden="1">{#N/A,#N/A,FALSE,"TMCOMP96";#N/A,#N/A,FALSE,"MAT96";#N/A,#N/A,FALSE,"FANDA96";#N/A,#N/A,FALSE,"INTRAN96";#N/A,#N/A,FALSE,"NAA9697";#N/A,#N/A,FALSE,"ECWEBB";#N/A,#N/A,FALSE,"MFT96";#N/A,#N/A,FALSE,"CTrecon"}</definedName>
    <definedName name="ASDFA_1_1_1_3_5" hidden="1">{#N/A,#N/A,FALSE,"TMCOMP96";#N/A,#N/A,FALSE,"MAT96";#N/A,#N/A,FALSE,"FANDA96";#N/A,#N/A,FALSE,"INTRAN96";#N/A,#N/A,FALSE,"NAA9697";#N/A,#N/A,FALSE,"ECWEBB";#N/A,#N/A,FALSE,"MFT96";#N/A,#N/A,FALSE,"CTrecon"}</definedName>
    <definedName name="ASDFA_1_1_1_4" hidden="1">{#N/A,#N/A,FALSE,"TMCOMP96";#N/A,#N/A,FALSE,"MAT96";#N/A,#N/A,FALSE,"FANDA96";#N/A,#N/A,FALSE,"INTRAN96";#N/A,#N/A,FALSE,"NAA9697";#N/A,#N/A,FALSE,"ECWEBB";#N/A,#N/A,FALSE,"MFT96";#N/A,#N/A,FALSE,"CTrecon"}</definedName>
    <definedName name="ASDFA_1_1_1_4_1" hidden="1">{#N/A,#N/A,FALSE,"TMCOMP96";#N/A,#N/A,FALSE,"MAT96";#N/A,#N/A,FALSE,"FANDA96";#N/A,#N/A,FALSE,"INTRAN96";#N/A,#N/A,FALSE,"NAA9697";#N/A,#N/A,FALSE,"ECWEBB";#N/A,#N/A,FALSE,"MFT96";#N/A,#N/A,FALSE,"CTrecon"}</definedName>
    <definedName name="ASDFA_1_1_1_4_2" hidden="1">{#N/A,#N/A,FALSE,"TMCOMP96";#N/A,#N/A,FALSE,"MAT96";#N/A,#N/A,FALSE,"FANDA96";#N/A,#N/A,FALSE,"INTRAN96";#N/A,#N/A,FALSE,"NAA9697";#N/A,#N/A,FALSE,"ECWEBB";#N/A,#N/A,FALSE,"MFT96";#N/A,#N/A,FALSE,"CTrecon"}</definedName>
    <definedName name="ASDFA_1_1_1_4_3" hidden="1">{#N/A,#N/A,FALSE,"TMCOMP96";#N/A,#N/A,FALSE,"MAT96";#N/A,#N/A,FALSE,"FANDA96";#N/A,#N/A,FALSE,"INTRAN96";#N/A,#N/A,FALSE,"NAA9697";#N/A,#N/A,FALSE,"ECWEBB";#N/A,#N/A,FALSE,"MFT96";#N/A,#N/A,FALSE,"CTrecon"}</definedName>
    <definedName name="ASDFA_1_1_1_4_4" hidden="1">{#N/A,#N/A,FALSE,"TMCOMP96";#N/A,#N/A,FALSE,"MAT96";#N/A,#N/A,FALSE,"FANDA96";#N/A,#N/A,FALSE,"INTRAN96";#N/A,#N/A,FALSE,"NAA9697";#N/A,#N/A,FALSE,"ECWEBB";#N/A,#N/A,FALSE,"MFT96";#N/A,#N/A,FALSE,"CTrecon"}</definedName>
    <definedName name="ASDFA_1_1_1_4_5" hidden="1">{#N/A,#N/A,FALSE,"TMCOMP96";#N/A,#N/A,FALSE,"MAT96";#N/A,#N/A,FALSE,"FANDA96";#N/A,#N/A,FALSE,"INTRAN96";#N/A,#N/A,FALSE,"NAA9697";#N/A,#N/A,FALSE,"ECWEBB";#N/A,#N/A,FALSE,"MFT96";#N/A,#N/A,FALSE,"CTrecon"}</definedName>
    <definedName name="ASDFA_1_1_1_5" hidden="1">{#N/A,#N/A,FALSE,"TMCOMP96";#N/A,#N/A,FALSE,"MAT96";#N/A,#N/A,FALSE,"FANDA96";#N/A,#N/A,FALSE,"INTRAN96";#N/A,#N/A,FALSE,"NAA9697";#N/A,#N/A,FALSE,"ECWEBB";#N/A,#N/A,FALSE,"MFT96";#N/A,#N/A,FALSE,"CTrecon"}</definedName>
    <definedName name="ASDFA_1_1_1_5_1" hidden="1">{#N/A,#N/A,FALSE,"TMCOMP96";#N/A,#N/A,FALSE,"MAT96";#N/A,#N/A,FALSE,"FANDA96";#N/A,#N/A,FALSE,"INTRAN96";#N/A,#N/A,FALSE,"NAA9697";#N/A,#N/A,FALSE,"ECWEBB";#N/A,#N/A,FALSE,"MFT96";#N/A,#N/A,FALSE,"CTrecon"}</definedName>
    <definedName name="ASDFA_1_1_1_5_2" hidden="1">{#N/A,#N/A,FALSE,"TMCOMP96";#N/A,#N/A,FALSE,"MAT96";#N/A,#N/A,FALSE,"FANDA96";#N/A,#N/A,FALSE,"INTRAN96";#N/A,#N/A,FALSE,"NAA9697";#N/A,#N/A,FALSE,"ECWEBB";#N/A,#N/A,FALSE,"MFT96";#N/A,#N/A,FALSE,"CTrecon"}</definedName>
    <definedName name="ASDFA_1_1_1_5_3" hidden="1">{#N/A,#N/A,FALSE,"TMCOMP96";#N/A,#N/A,FALSE,"MAT96";#N/A,#N/A,FALSE,"FANDA96";#N/A,#N/A,FALSE,"INTRAN96";#N/A,#N/A,FALSE,"NAA9697";#N/A,#N/A,FALSE,"ECWEBB";#N/A,#N/A,FALSE,"MFT96";#N/A,#N/A,FALSE,"CTrecon"}</definedName>
    <definedName name="ASDFA_1_1_1_5_4" hidden="1">{#N/A,#N/A,FALSE,"TMCOMP96";#N/A,#N/A,FALSE,"MAT96";#N/A,#N/A,FALSE,"FANDA96";#N/A,#N/A,FALSE,"INTRAN96";#N/A,#N/A,FALSE,"NAA9697";#N/A,#N/A,FALSE,"ECWEBB";#N/A,#N/A,FALSE,"MFT96";#N/A,#N/A,FALSE,"CTrecon"}</definedName>
    <definedName name="ASDFA_1_1_1_5_5" hidden="1">{#N/A,#N/A,FALSE,"TMCOMP96";#N/A,#N/A,FALSE,"MAT96";#N/A,#N/A,FALSE,"FANDA96";#N/A,#N/A,FALSE,"INTRAN96";#N/A,#N/A,FALSE,"NAA9697";#N/A,#N/A,FALSE,"ECWEBB";#N/A,#N/A,FALSE,"MFT96";#N/A,#N/A,FALSE,"CTrecon"}</definedName>
    <definedName name="ASDFA_1_1_2" hidden="1">{#N/A,#N/A,FALSE,"TMCOMP96";#N/A,#N/A,FALSE,"MAT96";#N/A,#N/A,FALSE,"FANDA96";#N/A,#N/A,FALSE,"INTRAN96";#N/A,#N/A,FALSE,"NAA9697";#N/A,#N/A,FALSE,"ECWEBB";#N/A,#N/A,FALSE,"MFT96";#N/A,#N/A,FALSE,"CTrecon"}</definedName>
    <definedName name="ASDFA_1_1_2_1" hidden="1">{#N/A,#N/A,FALSE,"TMCOMP96";#N/A,#N/A,FALSE,"MAT96";#N/A,#N/A,FALSE,"FANDA96";#N/A,#N/A,FALSE,"INTRAN96";#N/A,#N/A,FALSE,"NAA9697";#N/A,#N/A,FALSE,"ECWEBB";#N/A,#N/A,FALSE,"MFT96";#N/A,#N/A,FALSE,"CTrecon"}</definedName>
    <definedName name="ASDFA_1_1_2_1_1" hidden="1">{#N/A,#N/A,FALSE,"TMCOMP96";#N/A,#N/A,FALSE,"MAT96";#N/A,#N/A,FALSE,"FANDA96";#N/A,#N/A,FALSE,"INTRAN96";#N/A,#N/A,FALSE,"NAA9697";#N/A,#N/A,FALSE,"ECWEBB";#N/A,#N/A,FALSE,"MFT96";#N/A,#N/A,FALSE,"CTrecon"}</definedName>
    <definedName name="ASDFA_1_1_2_2" hidden="1">{#N/A,#N/A,FALSE,"TMCOMP96";#N/A,#N/A,FALSE,"MAT96";#N/A,#N/A,FALSE,"FANDA96";#N/A,#N/A,FALSE,"INTRAN96";#N/A,#N/A,FALSE,"NAA9697";#N/A,#N/A,FALSE,"ECWEBB";#N/A,#N/A,FALSE,"MFT96";#N/A,#N/A,FALSE,"CTrecon"}</definedName>
    <definedName name="ASDFA_1_1_2_3" hidden="1">{#N/A,#N/A,FALSE,"TMCOMP96";#N/A,#N/A,FALSE,"MAT96";#N/A,#N/A,FALSE,"FANDA96";#N/A,#N/A,FALSE,"INTRAN96";#N/A,#N/A,FALSE,"NAA9697";#N/A,#N/A,FALSE,"ECWEBB";#N/A,#N/A,FALSE,"MFT96";#N/A,#N/A,FALSE,"CTrecon"}</definedName>
    <definedName name="ASDFA_1_1_2_4" hidden="1">{#N/A,#N/A,FALSE,"TMCOMP96";#N/A,#N/A,FALSE,"MAT96";#N/A,#N/A,FALSE,"FANDA96";#N/A,#N/A,FALSE,"INTRAN96";#N/A,#N/A,FALSE,"NAA9697";#N/A,#N/A,FALSE,"ECWEBB";#N/A,#N/A,FALSE,"MFT96";#N/A,#N/A,FALSE,"CTrecon"}</definedName>
    <definedName name="ASDFA_1_1_2_5" hidden="1">{#N/A,#N/A,FALSE,"TMCOMP96";#N/A,#N/A,FALSE,"MAT96";#N/A,#N/A,FALSE,"FANDA96";#N/A,#N/A,FALSE,"INTRAN96";#N/A,#N/A,FALSE,"NAA9697";#N/A,#N/A,FALSE,"ECWEBB";#N/A,#N/A,FALSE,"MFT96";#N/A,#N/A,FALSE,"CTrecon"}</definedName>
    <definedName name="ASDFA_1_1_3" hidden="1">{#N/A,#N/A,FALSE,"TMCOMP96";#N/A,#N/A,FALSE,"MAT96";#N/A,#N/A,FALSE,"FANDA96";#N/A,#N/A,FALSE,"INTRAN96";#N/A,#N/A,FALSE,"NAA9697";#N/A,#N/A,FALSE,"ECWEBB";#N/A,#N/A,FALSE,"MFT96";#N/A,#N/A,FALSE,"CTrecon"}</definedName>
    <definedName name="ASDFA_1_1_3_1" hidden="1">{#N/A,#N/A,FALSE,"TMCOMP96";#N/A,#N/A,FALSE,"MAT96";#N/A,#N/A,FALSE,"FANDA96";#N/A,#N/A,FALSE,"INTRAN96";#N/A,#N/A,FALSE,"NAA9697";#N/A,#N/A,FALSE,"ECWEBB";#N/A,#N/A,FALSE,"MFT96";#N/A,#N/A,FALSE,"CTrecon"}</definedName>
    <definedName name="ASDFA_1_1_3_1_1" hidden="1">{#N/A,#N/A,FALSE,"TMCOMP96";#N/A,#N/A,FALSE,"MAT96";#N/A,#N/A,FALSE,"FANDA96";#N/A,#N/A,FALSE,"INTRAN96";#N/A,#N/A,FALSE,"NAA9697";#N/A,#N/A,FALSE,"ECWEBB";#N/A,#N/A,FALSE,"MFT96";#N/A,#N/A,FALSE,"CTrecon"}</definedName>
    <definedName name="ASDFA_1_1_3_2" hidden="1">{#N/A,#N/A,FALSE,"TMCOMP96";#N/A,#N/A,FALSE,"MAT96";#N/A,#N/A,FALSE,"FANDA96";#N/A,#N/A,FALSE,"INTRAN96";#N/A,#N/A,FALSE,"NAA9697";#N/A,#N/A,FALSE,"ECWEBB";#N/A,#N/A,FALSE,"MFT96";#N/A,#N/A,FALSE,"CTrecon"}</definedName>
    <definedName name="ASDFA_1_1_3_3" hidden="1">{#N/A,#N/A,FALSE,"TMCOMP96";#N/A,#N/A,FALSE,"MAT96";#N/A,#N/A,FALSE,"FANDA96";#N/A,#N/A,FALSE,"INTRAN96";#N/A,#N/A,FALSE,"NAA9697";#N/A,#N/A,FALSE,"ECWEBB";#N/A,#N/A,FALSE,"MFT96";#N/A,#N/A,FALSE,"CTrecon"}</definedName>
    <definedName name="ASDFA_1_1_3_4" hidden="1">{#N/A,#N/A,FALSE,"TMCOMP96";#N/A,#N/A,FALSE,"MAT96";#N/A,#N/A,FALSE,"FANDA96";#N/A,#N/A,FALSE,"INTRAN96";#N/A,#N/A,FALSE,"NAA9697";#N/A,#N/A,FALSE,"ECWEBB";#N/A,#N/A,FALSE,"MFT96";#N/A,#N/A,FALSE,"CTrecon"}</definedName>
    <definedName name="ASDFA_1_1_3_5" hidden="1">{#N/A,#N/A,FALSE,"TMCOMP96";#N/A,#N/A,FALSE,"MAT96";#N/A,#N/A,FALSE,"FANDA96";#N/A,#N/A,FALSE,"INTRAN96";#N/A,#N/A,FALSE,"NAA9697";#N/A,#N/A,FALSE,"ECWEBB";#N/A,#N/A,FALSE,"MFT96";#N/A,#N/A,FALSE,"CTrecon"}</definedName>
    <definedName name="ASDFA_1_1_4" hidden="1">{#N/A,#N/A,FALSE,"TMCOMP96";#N/A,#N/A,FALSE,"MAT96";#N/A,#N/A,FALSE,"FANDA96";#N/A,#N/A,FALSE,"INTRAN96";#N/A,#N/A,FALSE,"NAA9697";#N/A,#N/A,FALSE,"ECWEBB";#N/A,#N/A,FALSE,"MFT96";#N/A,#N/A,FALSE,"CTrecon"}</definedName>
    <definedName name="ASDFA_1_1_4_1" hidden="1">{#N/A,#N/A,FALSE,"TMCOMP96";#N/A,#N/A,FALSE,"MAT96";#N/A,#N/A,FALSE,"FANDA96";#N/A,#N/A,FALSE,"INTRAN96";#N/A,#N/A,FALSE,"NAA9697";#N/A,#N/A,FALSE,"ECWEBB";#N/A,#N/A,FALSE,"MFT96";#N/A,#N/A,FALSE,"CTrecon"}</definedName>
    <definedName name="ASDFA_1_1_4_2" hidden="1">{#N/A,#N/A,FALSE,"TMCOMP96";#N/A,#N/A,FALSE,"MAT96";#N/A,#N/A,FALSE,"FANDA96";#N/A,#N/A,FALSE,"INTRAN96";#N/A,#N/A,FALSE,"NAA9697";#N/A,#N/A,FALSE,"ECWEBB";#N/A,#N/A,FALSE,"MFT96";#N/A,#N/A,FALSE,"CTrecon"}</definedName>
    <definedName name="ASDFA_1_1_4_3" hidden="1">{#N/A,#N/A,FALSE,"TMCOMP96";#N/A,#N/A,FALSE,"MAT96";#N/A,#N/A,FALSE,"FANDA96";#N/A,#N/A,FALSE,"INTRAN96";#N/A,#N/A,FALSE,"NAA9697";#N/A,#N/A,FALSE,"ECWEBB";#N/A,#N/A,FALSE,"MFT96";#N/A,#N/A,FALSE,"CTrecon"}</definedName>
    <definedName name="ASDFA_1_1_4_4" hidden="1">{#N/A,#N/A,FALSE,"TMCOMP96";#N/A,#N/A,FALSE,"MAT96";#N/A,#N/A,FALSE,"FANDA96";#N/A,#N/A,FALSE,"INTRAN96";#N/A,#N/A,FALSE,"NAA9697";#N/A,#N/A,FALSE,"ECWEBB";#N/A,#N/A,FALSE,"MFT96";#N/A,#N/A,FALSE,"CTrecon"}</definedName>
    <definedName name="ASDFA_1_1_4_5" hidden="1">{#N/A,#N/A,FALSE,"TMCOMP96";#N/A,#N/A,FALSE,"MAT96";#N/A,#N/A,FALSE,"FANDA96";#N/A,#N/A,FALSE,"INTRAN96";#N/A,#N/A,FALSE,"NAA9697";#N/A,#N/A,FALSE,"ECWEBB";#N/A,#N/A,FALSE,"MFT96";#N/A,#N/A,FALSE,"CTrecon"}</definedName>
    <definedName name="ASDFA_1_1_5" hidden="1">{#N/A,#N/A,FALSE,"TMCOMP96";#N/A,#N/A,FALSE,"MAT96";#N/A,#N/A,FALSE,"FANDA96";#N/A,#N/A,FALSE,"INTRAN96";#N/A,#N/A,FALSE,"NAA9697";#N/A,#N/A,FALSE,"ECWEBB";#N/A,#N/A,FALSE,"MFT96";#N/A,#N/A,FALSE,"CTrecon"}</definedName>
    <definedName name="ASDFA_1_1_5_1" hidden="1">{#N/A,#N/A,FALSE,"TMCOMP96";#N/A,#N/A,FALSE,"MAT96";#N/A,#N/A,FALSE,"FANDA96";#N/A,#N/A,FALSE,"INTRAN96";#N/A,#N/A,FALSE,"NAA9697";#N/A,#N/A,FALSE,"ECWEBB";#N/A,#N/A,FALSE,"MFT96";#N/A,#N/A,FALSE,"CTrecon"}</definedName>
    <definedName name="ASDFA_1_1_5_2" hidden="1">{#N/A,#N/A,FALSE,"TMCOMP96";#N/A,#N/A,FALSE,"MAT96";#N/A,#N/A,FALSE,"FANDA96";#N/A,#N/A,FALSE,"INTRAN96";#N/A,#N/A,FALSE,"NAA9697";#N/A,#N/A,FALSE,"ECWEBB";#N/A,#N/A,FALSE,"MFT96";#N/A,#N/A,FALSE,"CTrecon"}</definedName>
    <definedName name="ASDFA_1_1_5_3" hidden="1">{#N/A,#N/A,FALSE,"TMCOMP96";#N/A,#N/A,FALSE,"MAT96";#N/A,#N/A,FALSE,"FANDA96";#N/A,#N/A,FALSE,"INTRAN96";#N/A,#N/A,FALSE,"NAA9697";#N/A,#N/A,FALSE,"ECWEBB";#N/A,#N/A,FALSE,"MFT96";#N/A,#N/A,FALSE,"CTrecon"}</definedName>
    <definedName name="ASDFA_1_1_5_4" hidden="1">{#N/A,#N/A,FALSE,"TMCOMP96";#N/A,#N/A,FALSE,"MAT96";#N/A,#N/A,FALSE,"FANDA96";#N/A,#N/A,FALSE,"INTRAN96";#N/A,#N/A,FALSE,"NAA9697";#N/A,#N/A,FALSE,"ECWEBB";#N/A,#N/A,FALSE,"MFT96";#N/A,#N/A,FALSE,"CTrecon"}</definedName>
    <definedName name="ASDFA_1_1_5_5" hidden="1">{#N/A,#N/A,FALSE,"TMCOMP96";#N/A,#N/A,FALSE,"MAT96";#N/A,#N/A,FALSE,"FANDA96";#N/A,#N/A,FALSE,"INTRAN96";#N/A,#N/A,FALSE,"NAA9697";#N/A,#N/A,FALSE,"ECWEBB";#N/A,#N/A,FALSE,"MFT96";#N/A,#N/A,FALSE,"CTrecon"}</definedName>
    <definedName name="ASDFA_1_2" hidden="1">{#N/A,#N/A,FALSE,"TMCOMP96";#N/A,#N/A,FALSE,"MAT96";#N/A,#N/A,FALSE,"FANDA96";#N/A,#N/A,FALSE,"INTRAN96";#N/A,#N/A,FALSE,"NAA9697";#N/A,#N/A,FALSE,"ECWEBB";#N/A,#N/A,FALSE,"MFT96";#N/A,#N/A,FALSE,"CTrecon"}</definedName>
    <definedName name="ASDFA_1_2_1" hidden="1">{#N/A,#N/A,FALSE,"TMCOMP96";#N/A,#N/A,FALSE,"MAT96";#N/A,#N/A,FALSE,"FANDA96";#N/A,#N/A,FALSE,"INTRAN96";#N/A,#N/A,FALSE,"NAA9697";#N/A,#N/A,FALSE,"ECWEBB";#N/A,#N/A,FALSE,"MFT96";#N/A,#N/A,FALSE,"CTrecon"}</definedName>
    <definedName name="ASDFA_1_2_1_1" hidden="1">{#N/A,#N/A,FALSE,"TMCOMP96";#N/A,#N/A,FALSE,"MAT96";#N/A,#N/A,FALSE,"FANDA96";#N/A,#N/A,FALSE,"INTRAN96";#N/A,#N/A,FALSE,"NAA9697";#N/A,#N/A,FALSE,"ECWEBB";#N/A,#N/A,FALSE,"MFT96";#N/A,#N/A,FALSE,"CTrecon"}</definedName>
    <definedName name="ASDFA_1_2_1_1_1" hidden="1">{#N/A,#N/A,FALSE,"TMCOMP96";#N/A,#N/A,FALSE,"MAT96";#N/A,#N/A,FALSE,"FANDA96";#N/A,#N/A,FALSE,"INTRAN96";#N/A,#N/A,FALSE,"NAA9697";#N/A,#N/A,FALSE,"ECWEBB";#N/A,#N/A,FALSE,"MFT96";#N/A,#N/A,FALSE,"CTrecon"}</definedName>
    <definedName name="ASDFA_1_2_1_1_1_1" hidden="1">{#N/A,#N/A,FALSE,"TMCOMP96";#N/A,#N/A,FALSE,"MAT96";#N/A,#N/A,FALSE,"FANDA96";#N/A,#N/A,FALSE,"INTRAN96";#N/A,#N/A,FALSE,"NAA9697";#N/A,#N/A,FALSE,"ECWEBB";#N/A,#N/A,FALSE,"MFT96";#N/A,#N/A,FALSE,"CTrecon"}</definedName>
    <definedName name="ASDFA_1_2_1_1_1_1_1" hidden="1">{#N/A,#N/A,FALSE,"TMCOMP96";#N/A,#N/A,FALSE,"MAT96";#N/A,#N/A,FALSE,"FANDA96";#N/A,#N/A,FALSE,"INTRAN96";#N/A,#N/A,FALSE,"NAA9697";#N/A,#N/A,FALSE,"ECWEBB";#N/A,#N/A,FALSE,"MFT96";#N/A,#N/A,FALSE,"CTrecon"}</definedName>
    <definedName name="ASDFA_1_2_1_1_1_2" hidden="1">{#N/A,#N/A,FALSE,"TMCOMP96";#N/A,#N/A,FALSE,"MAT96";#N/A,#N/A,FALSE,"FANDA96";#N/A,#N/A,FALSE,"INTRAN96";#N/A,#N/A,FALSE,"NAA9697";#N/A,#N/A,FALSE,"ECWEBB";#N/A,#N/A,FALSE,"MFT96";#N/A,#N/A,FALSE,"CTrecon"}</definedName>
    <definedName name="ASDFA_1_2_1_1_1_3" hidden="1">{#N/A,#N/A,FALSE,"TMCOMP96";#N/A,#N/A,FALSE,"MAT96";#N/A,#N/A,FALSE,"FANDA96";#N/A,#N/A,FALSE,"INTRAN96";#N/A,#N/A,FALSE,"NAA9697";#N/A,#N/A,FALSE,"ECWEBB";#N/A,#N/A,FALSE,"MFT96";#N/A,#N/A,FALSE,"CTrecon"}</definedName>
    <definedName name="ASDFA_1_2_1_1_1_4" hidden="1">{#N/A,#N/A,FALSE,"TMCOMP96";#N/A,#N/A,FALSE,"MAT96";#N/A,#N/A,FALSE,"FANDA96";#N/A,#N/A,FALSE,"INTRAN96";#N/A,#N/A,FALSE,"NAA9697";#N/A,#N/A,FALSE,"ECWEBB";#N/A,#N/A,FALSE,"MFT96";#N/A,#N/A,FALSE,"CTrecon"}</definedName>
    <definedName name="ASDFA_1_2_1_1_1_5" hidden="1">{#N/A,#N/A,FALSE,"TMCOMP96";#N/A,#N/A,FALSE,"MAT96";#N/A,#N/A,FALSE,"FANDA96";#N/A,#N/A,FALSE,"INTRAN96";#N/A,#N/A,FALSE,"NAA9697";#N/A,#N/A,FALSE,"ECWEBB";#N/A,#N/A,FALSE,"MFT96";#N/A,#N/A,FALSE,"CTrecon"}</definedName>
    <definedName name="ASDFA_1_2_1_1_2" hidden="1">{#N/A,#N/A,FALSE,"TMCOMP96";#N/A,#N/A,FALSE,"MAT96";#N/A,#N/A,FALSE,"FANDA96";#N/A,#N/A,FALSE,"INTRAN96";#N/A,#N/A,FALSE,"NAA9697";#N/A,#N/A,FALSE,"ECWEBB";#N/A,#N/A,FALSE,"MFT96";#N/A,#N/A,FALSE,"CTrecon"}</definedName>
    <definedName name="ASDFA_1_2_1_1_2_1" hidden="1">{#N/A,#N/A,FALSE,"TMCOMP96";#N/A,#N/A,FALSE,"MAT96";#N/A,#N/A,FALSE,"FANDA96";#N/A,#N/A,FALSE,"INTRAN96";#N/A,#N/A,FALSE,"NAA9697";#N/A,#N/A,FALSE,"ECWEBB";#N/A,#N/A,FALSE,"MFT96";#N/A,#N/A,FALSE,"CTrecon"}</definedName>
    <definedName name="ASDFA_1_2_1_1_2_2" hidden="1">{#N/A,#N/A,FALSE,"TMCOMP96";#N/A,#N/A,FALSE,"MAT96";#N/A,#N/A,FALSE,"FANDA96";#N/A,#N/A,FALSE,"INTRAN96";#N/A,#N/A,FALSE,"NAA9697";#N/A,#N/A,FALSE,"ECWEBB";#N/A,#N/A,FALSE,"MFT96";#N/A,#N/A,FALSE,"CTrecon"}</definedName>
    <definedName name="ASDFA_1_2_1_1_2_3" hidden="1">{#N/A,#N/A,FALSE,"TMCOMP96";#N/A,#N/A,FALSE,"MAT96";#N/A,#N/A,FALSE,"FANDA96";#N/A,#N/A,FALSE,"INTRAN96";#N/A,#N/A,FALSE,"NAA9697";#N/A,#N/A,FALSE,"ECWEBB";#N/A,#N/A,FALSE,"MFT96";#N/A,#N/A,FALSE,"CTrecon"}</definedName>
    <definedName name="ASDFA_1_2_1_1_2_4" hidden="1">{#N/A,#N/A,FALSE,"TMCOMP96";#N/A,#N/A,FALSE,"MAT96";#N/A,#N/A,FALSE,"FANDA96";#N/A,#N/A,FALSE,"INTRAN96";#N/A,#N/A,FALSE,"NAA9697";#N/A,#N/A,FALSE,"ECWEBB";#N/A,#N/A,FALSE,"MFT96";#N/A,#N/A,FALSE,"CTrecon"}</definedName>
    <definedName name="ASDFA_1_2_1_1_2_5" hidden="1">{#N/A,#N/A,FALSE,"TMCOMP96";#N/A,#N/A,FALSE,"MAT96";#N/A,#N/A,FALSE,"FANDA96";#N/A,#N/A,FALSE,"INTRAN96";#N/A,#N/A,FALSE,"NAA9697";#N/A,#N/A,FALSE,"ECWEBB";#N/A,#N/A,FALSE,"MFT96";#N/A,#N/A,FALSE,"CTrecon"}</definedName>
    <definedName name="ASDFA_1_2_1_1_3" hidden="1">{#N/A,#N/A,FALSE,"TMCOMP96";#N/A,#N/A,FALSE,"MAT96";#N/A,#N/A,FALSE,"FANDA96";#N/A,#N/A,FALSE,"INTRAN96";#N/A,#N/A,FALSE,"NAA9697";#N/A,#N/A,FALSE,"ECWEBB";#N/A,#N/A,FALSE,"MFT96";#N/A,#N/A,FALSE,"CTrecon"}</definedName>
    <definedName name="ASDFA_1_2_1_1_4" hidden="1">{#N/A,#N/A,FALSE,"TMCOMP96";#N/A,#N/A,FALSE,"MAT96";#N/A,#N/A,FALSE,"FANDA96";#N/A,#N/A,FALSE,"INTRAN96";#N/A,#N/A,FALSE,"NAA9697";#N/A,#N/A,FALSE,"ECWEBB";#N/A,#N/A,FALSE,"MFT96";#N/A,#N/A,FALSE,"CTrecon"}</definedName>
    <definedName name="ASDFA_1_2_1_1_5" hidden="1">{#N/A,#N/A,FALSE,"TMCOMP96";#N/A,#N/A,FALSE,"MAT96";#N/A,#N/A,FALSE,"FANDA96";#N/A,#N/A,FALSE,"INTRAN96";#N/A,#N/A,FALSE,"NAA9697";#N/A,#N/A,FALSE,"ECWEBB";#N/A,#N/A,FALSE,"MFT96";#N/A,#N/A,FALSE,"CTrecon"}</definedName>
    <definedName name="ASDFA_1_2_1_2" hidden="1">{#N/A,#N/A,FALSE,"TMCOMP96";#N/A,#N/A,FALSE,"MAT96";#N/A,#N/A,FALSE,"FANDA96";#N/A,#N/A,FALSE,"INTRAN96";#N/A,#N/A,FALSE,"NAA9697";#N/A,#N/A,FALSE,"ECWEBB";#N/A,#N/A,FALSE,"MFT96";#N/A,#N/A,FALSE,"CTrecon"}</definedName>
    <definedName name="ASDFA_1_2_1_2_1" hidden="1">{#N/A,#N/A,FALSE,"TMCOMP96";#N/A,#N/A,FALSE,"MAT96";#N/A,#N/A,FALSE,"FANDA96";#N/A,#N/A,FALSE,"INTRAN96";#N/A,#N/A,FALSE,"NAA9697";#N/A,#N/A,FALSE,"ECWEBB";#N/A,#N/A,FALSE,"MFT96";#N/A,#N/A,FALSE,"CTrecon"}</definedName>
    <definedName name="ASDFA_1_2_1_2_2" hidden="1">{#N/A,#N/A,FALSE,"TMCOMP96";#N/A,#N/A,FALSE,"MAT96";#N/A,#N/A,FALSE,"FANDA96";#N/A,#N/A,FALSE,"INTRAN96";#N/A,#N/A,FALSE,"NAA9697";#N/A,#N/A,FALSE,"ECWEBB";#N/A,#N/A,FALSE,"MFT96";#N/A,#N/A,FALSE,"CTrecon"}</definedName>
    <definedName name="ASDFA_1_2_1_2_3" hidden="1">{#N/A,#N/A,FALSE,"TMCOMP96";#N/A,#N/A,FALSE,"MAT96";#N/A,#N/A,FALSE,"FANDA96";#N/A,#N/A,FALSE,"INTRAN96";#N/A,#N/A,FALSE,"NAA9697";#N/A,#N/A,FALSE,"ECWEBB";#N/A,#N/A,FALSE,"MFT96";#N/A,#N/A,FALSE,"CTrecon"}</definedName>
    <definedName name="ASDFA_1_2_1_2_4" hidden="1">{#N/A,#N/A,FALSE,"TMCOMP96";#N/A,#N/A,FALSE,"MAT96";#N/A,#N/A,FALSE,"FANDA96";#N/A,#N/A,FALSE,"INTRAN96";#N/A,#N/A,FALSE,"NAA9697";#N/A,#N/A,FALSE,"ECWEBB";#N/A,#N/A,FALSE,"MFT96";#N/A,#N/A,FALSE,"CTrecon"}</definedName>
    <definedName name="ASDFA_1_2_1_2_5" hidden="1">{#N/A,#N/A,FALSE,"TMCOMP96";#N/A,#N/A,FALSE,"MAT96";#N/A,#N/A,FALSE,"FANDA96";#N/A,#N/A,FALSE,"INTRAN96";#N/A,#N/A,FALSE,"NAA9697";#N/A,#N/A,FALSE,"ECWEBB";#N/A,#N/A,FALSE,"MFT96";#N/A,#N/A,FALSE,"CTrecon"}</definedName>
    <definedName name="ASDFA_1_2_1_3" hidden="1">{#N/A,#N/A,FALSE,"TMCOMP96";#N/A,#N/A,FALSE,"MAT96";#N/A,#N/A,FALSE,"FANDA96";#N/A,#N/A,FALSE,"INTRAN96";#N/A,#N/A,FALSE,"NAA9697";#N/A,#N/A,FALSE,"ECWEBB";#N/A,#N/A,FALSE,"MFT96";#N/A,#N/A,FALSE,"CTrecon"}</definedName>
    <definedName name="ASDFA_1_2_1_3_1" hidden="1">{#N/A,#N/A,FALSE,"TMCOMP96";#N/A,#N/A,FALSE,"MAT96";#N/A,#N/A,FALSE,"FANDA96";#N/A,#N/A,FALSE,"INTRAN96";#N/A,#N/A,FALSE,"NAA9697";#N/A,#N/A,FALSE,"ECWEBB";#N/A,#N/A,FALSE,"MFT96";#N/A,#N/A,FALSE,"CTrecon"}</definedName>
    <definedName name="ASDFA_1_2_1_3_2" hidden="1">{#N/A,#N/A,FALSE,"TMCOMP96";#N/A,#N/A,FALSE,"MAT96";#N/A,#N/A,FALSE,"FANDA96";#N/A,#N/A,FALSE,"INTRAN96";#N/A,#N/A,FALSE,"NAA9697";#N/A,#N/A,FALSE,"ECWEBB";#N/A,#N/A,FALSE,"MFT96";#N/A,#N/A,FALSE,"CTrecon"}</definedName>
    <definedName name="ASDFA_1_2_1_3_3" hidden="1">{#N/A,#N/A,FALSE,"TMCOMP96";#N/A,#N/A,FALSE,"MAT96";#N/A,#N/A,FALSE,"FANDA96";#N/A,#N/A,FALSE,"INTRAN96";#N/A,#N/A,FALSE,"NAA9697";#N/A,#N/A,FALSE,"ECWEBB";#N/A,#N/A,FALSE,"MFT96";#N/A,#N/A,FALSE,"CTrecon"}</definedName>
    <definedName name="ASDFA_1_2_1_3_4" hidden="1">{#N/A,#N/A,FALSE,"TMCOMP96";#N/A,#N/A,FALSE,"MAT96";#N/A,#N/A,FALSE,"FANDA96";#N/A,#N/A,FALSE,"INTRAN96";#N/A,#N/A,FALSE,"NAA9697";#N/A,#N/A,FALSE,"ECWEBB";#N/A,#N/A,FALSE,"MFT96";#N/A,#N/A,FALSE,"CTrecon"}</definedName>
    <definedName name="ASDFA_1_2_1_3_5" hidden="1">{#N/A,#N/A,FALSE,"TMCOMP96";#N/A,#N/A,FALSE,"MAT96";#N/A,#N/A,FALSE,"FANDA96";#N/A,#N/A,FALSE,"INTRAN96";#N/A,#N/A,FALSE,"NAA9697";#N/A,#N/A,FALSE,"ECWEBB";#N/A,#N/A,FALSE,"MFT96";#N/A,#N/A,FALSE,"CTrecon"}</definedName>
    <definedName name="ASDFA_1_2_1_4" hidden="1">{#N/A,#N/A,FALSE,"TMCOMP96";#N/A,#N/A,FALSE,"MAT96";#N/A,#N/A,FALSE,"FANDA96";#N/A,#N/A,FALSE,"INTRAN96";#N/A,#N/A,FALSE,"NAA9697";#N/A,#N/A,FALSE,"ECWEBB";#N/A,#N/A,FALSE,"MFT96";#N/A,#N/A,FALSE,"CTrecon"}</definedName>
    <definedName name="ASDFA_1_2_1_4_1" hidden="1">{#N/A,#N/A,FALSE,"TMCOMP96";#N/A,#N/A,FALSE,"MAT96";#N/A,#N/A,FALSE,"FANDA96";#N/A,#N/A,FALSE,"INTRAN96";#N/A,#N/A,FALSE,"NAA9697";#N/A,#N/A,FALSE,"ECWEBB";#N/A,#N/A,FALSE,"MFT96";#N/A,#N/A,FALSE,"CTrecon"}</definedName>
    <definedName name="ASDFA_1_2_1_4_2" hidden="1">{#N/A,#N/A,FALSE,"TMCOMP96";#N/A,#N/A,FALSE,"MAT96";#N/A,#N/A,FALSE,"FANDA96";#N/A,#N/A,FALSE,"INTRAN96";#N/A,#N/A,FALSE,"NAA9697";#N/A,#N/A,FALSE,"ECWEBB";#N/A,#N/A,FALSE,"MFT96";#N/A,#N/A,FALSE,"CTrecon"}</definedName>
    <definedName name="ASDFA_1_2_1_4_3" hidden="1">{#N/A,#N/A,FALSE,"TMCOMP96";#N/A,#N/A,FALSE,"MAT96";#N/A,#N/A,FALSE,"FANDA96";#N/A,#N/A,FALSE,"INTRAN96";#N/A,#N/A,FALSE,"NAA9697";#N/A,#N/A,FALSE,"ECWEBB";#N/A,#N/A,FALSE,"MFT96";#N/A,#N/A,FALSE,"CTrecon"}</definedName>
    <definedName name="ASDFA_1_2_1_4_4" hidden="1">{#N/A,#N/A,FALSE,"TMCOMP96";#N/A,#N/A,FALSE,"MAT96";#N/A,#N/A,FALSE,"FANDA96";#N/A,#N/A,FALSE,"INTRAN96";#N/A,#N/A,FALSE,"NAA9697";#N/A,#N/A,FALSE,"ECWEBB";#N/A,#N/A,FALSE,"MFT96";#N/A,#N/A,FALSE,"CTrecon"}</definedName>
    <definedName name="ASDFA_1_2_1_4_5" hidden="1">{#N/A,#N/A,FALSE,"TMCOMP96";#N/A,#N/A,FALSE,"MAT96";#N/A,#N/A,FALSE,"FANDA96";#N/A,#N/A,FALSE,"INTRAN96";#N/A,#N/A,FALSE,"NAA9697";#N/A,#N/A,FALSE,"ECWEBB";#N/A,#N/A,FALSE,"MFT96";#N/A,#N/A,FALSE,"CTrecon"}</definedName>
    <definedName name="ASDFA_1_2_1_5" hidden="1">{#N/A,#N/A,FALSE,"TMCOMP96";#N/A,#N/A,FALSE,"MAT96";#N/A,#N/A,FALSE,"FANDA96";#N/A,#N/A,FALSE,"INTRAN96";#N/A,#N/A,FALSE,"NAA9697";#N/A,#N/A,FALSE,"ECWEBB";#N/A,#N/A,FALSE,"MFT96";#N/A,#N/A,FALSE,"CTrecon"}</definedName>
    <definedName name="ASDFA_1_2_1_5_1" hidden="1">{#N/A,#N/A,FALSE,"TMCOMP96";#N/A,#N/A,FALSE,"MAT96";#N/A,#N/A,FALSE,"FANDA96";#N/A,#N/A,FALSE,"INTRAN96";#N/A,#N/A,FALSE,"NAA9697";#N/A,#N/A,FALSE,"ECWEBB";#N/A,#N/A,FALSE,"MFT96";#N/A,#N/A,FALSE,"CTrecon"}</definedName>
    <definedName name="ASDFA_1_2_1_5_2" hidden="1">{#N/A,#N/A,FALSE,"TMCOMP96";#N/A,#N/A,FALSE,"MAT96";#N/A,#N/A,FALSE,"FANDA96";#N/A,#N/A,FALSE,"INTRAN96";#N/A,#N/A,FALSE,"NAA9697";#N/A,#N/A,FALSE,"ECWEBB";#N/A,#N/A,FALSE,"MFT96";#N/A,#N/A,FALSE,"CTrecon"}</definedName>
    <definedName name="ASDFA_1_2_1_5_3" hidden="1">{#N/A,#N/A,FALSE,"TMCOMP96";#N/A,#N/A,FALSE,"MAT96";#N/A,#N/A,FALSE,"FANDA96";#N/A,#N/A,FALSE,"INTRAN96";#N/A,#N/A,FALSE,"NAA9697";#N/A,#N/A,FALSE,"ECWEBB";#N/A,#N/A,FALSE,"MFT96";#N/A,#N/A,FALSE,"CTrecon"}</definedName>
    <definedName name="ASDFA_1_2_1_5_4" hidden="1">{#N/A,#N/A,FALSE,"TMCOMP96";#N/A,#N/A,FALSE,"MAT96";#N/A,#N/A,FALSE,"FANDA96";#N/A,#N/A,FALSE,"INTRAN96";#N/A,#N/A,FALSE,"NAA9697";#N/A,#N/A,FALSE,"ECWEBB";#N/A,#N/A,FALSE,"MFT96";#N/A,#N/A,FALSE,"CTrecon"}</definedName>
    <definedName name="ASDFA_1_2_1_5_5" hidden="1">{#N/A,#N/A,FALSE,"TMCOMP96";#N/A,#N/A,FALSE,"MAT96";#N/A,#N/A,FALSE,"FANDA96";#N/A,#N/A,FALSE,"INTRAN96";#N/A,#N/A,FALSE,"NAA9697";#N/A,#N/A,FALSE,"ECWEBB";#N/A,#N/A,FALSE,"MFT96";#N/A,#N/A,FALSE,"CTrecon"}</definedName>
    <definedName name="ASDFA_1_2_2" hidden="1">{#N/A,#N/A,FALSE,"TMCOMP96";#N/A,#N/A,FALSE,"MAT96";#N/A,#N/A,FALSE,"FANDA96";#N/A,#N/A,FALSE,"INTRAN96";#N/A,#N/A,FALSE,"NAA9697";#N/A,#N/A,FALSE,"ECWEBB";#N/A,#N/A,FALSE,"MFT96";#N/A,#N/A,FALSE,"CTrecon"}</definedName>
    <definedName name="ASDFA_1_2_2_1" hidden="1">{#N/A,#N/A,FALSE,"TMCOMP96";#N/A,#N/A,FALSE,"MAT96";#N/A,#N/A,FALSE,"FANDA96";#N/A,#N/A,FALSE,"INTRAN96";#N/A,#N/A,FALSE,"NAA9697";#N/A,#N/A,FALSE,"ECWEBB";#N/A,#N/A,FALSE,"MFT96";#N/A,#N/A,FALSE,"CTrecon"}</definedName>
    <definedName name="ASDFA_1_2_2_2" hidden="1">{#N/A,#N/A,FALSE,"TMCOMP96";#N/A,#N/A,FALSE,"MAT96";#N/A,#N/A,FALSE,"FANDA96";#N/A,#N/A,FALSE,"INTRAN96";#N/A,#N/A,FALSE,"NAA9697";#N/A,#N/A,FALSE,"ECWEBB";#N/A,#N/A,FALSE,"MFT96";#N/A,#N/A,FALSE,"CTrecon"}</definedName>
    <definedName name="ASDFA_1_2_2_3" hidden="1">{#N/A,#N/A,FALSE,"TMCOMP96";#N/A,#N/A,FALSE,"MAT96";#N/A,#N/A,FALSE,"FANDA96";#N/A,#N/A,FALSE,"INTRAN96";#N/A,#N/A,FALSE,"NAA9697";#N/A,#N/A,FALSE,"ECWEBB";#N/A,#N/A,FALSE,"MFT96";#N/A,#N/A,FALSE,"CTrecon"}</definedName>
    <definedName name="ASDFA_1_2_2_4" hidden="1">{#N/A,#N/A,FALSE,"TMCOMP96";#N/A,#N/A,FALSE,"MAT96";#N/A,#N/A,FALSE,"FANDA96";#N/A,#N/A,FALSE,"INTRAN96";#N/A,#N/A,FALSE,"NAA9697";#N/A,#N/A,FALSE,"ECWEBB";#N/A,#N/A,FALSE,"MFT96";#N/A,#N/A,FALSE,"CTrecon"}</definedName>
    <definedName name="ASDFA_1_2_2_5" hidden="1">{#N/A,#N/A,FALSE,"TMCOMP96";#N/A,#N/A,FALSE,"MAT96";#N/A,#N/A,FALSE,"FANDA96";#N/A,#N/A,FALSE,"INTRAN96";#N/A,#N/A,FALSE,"NAA9697";#N/A,#N/A,FALSE,"ECWEBB";#N/A,#N/A,FALSE,"MFT96";#N/A,#N/A,FALSE,"CTrecon"}</definedName>
    <definedName name="ASDFA_1_2_3" hidden="1">{#N/A,#N/A,FALSE,"TMCOMP96";#N/A,#N/A,FALSE,"MAT96";#N/A,#N/A,FALSE,"FANDA96";#N/A,#N/A,FALSE,"INTRAN96";#N/A,#N/A,FALSE,"NAA9697";#N/A,#N/A,FALSE,"ECWEBB";#N/A,#N/A,FALSE,"MFT96";#N/A,#N/A,FALSE,"CTrecon"}</definedName>
    <definedName name="ASDFA_1_2_3_1" hidden="1">{#N/A,#N/A,FALSE,"TMCOMP96";#N/A,#N/A,FALSE,"MAT96";#N/A,#N/A,FALSE,"FANDA96";#N/A,#N/A,FALSE,"INTRAN96";#N/A,#N/A,FALSE,"NAA9697";#N/A,#N/A,FALSE,"ECWEBB";#N/A,#N/A,FALSE,"MFT96";#N/A,#N/A,FALSE,"CTrecon"}</definedName>
    <definedName name="ASDFA_1_2_3_2" hidden="1">{#N/A,#N/A,FALSE,"TMCOMP96";#N/A,#N/A,FALSE,"MAT96";#N/A,#N/A,FALSE,"FANDA96";#N/A,#N/A,FALSE,"INTRAN96";#N/A,#N/A,FALSE,"NAA9697";#N/A,#N/A,FALSE,"ECWEBB";#N/A,#N/A,FALSE,"MFT96";#N/A,#N/A,FALSE,"CTrecon"}</definedName>
    <definedName name="ASDFA_1_2_3_3" hidden="1">{#N/A,#N/A,FALSE,"TMCOMP96";#N/A,#N/A,FALSE,"MAT96";#N/A,#N/A,FALSE,"FANDA96";#N/A,#N/A,FALSE,"INTRAN96";#N/A,#N/A,FALSE,"NAA9697";#N/A,#N/A,FALSE,"ECWEBB";#N/A,#N/A,FALSE,"MFT96";#N/A,#N/A,FALSE,"CTrecon"}</definedName>
    <definedName name="ASDFA_1_2_3_4" hidden="1">{#N/A,#N/A,FALSE,"TMCOMP96";#N/A,#N/A,FALSE,"MAT96";#N/A,#N/A,FALSE,"FANDA96";#N/A,#N/A,FALSE,"INTRAN96";#N/A,#N/A,FALSE,"NAA9697";#N/A,#N/A,FALSE,"ECWEBB";#N/A,#N/A,FALSE,"MFT96";#N/A,#N/A,FALSE,"CTrecon"}</definedName>
    <definedName name="ASDFA_1_2_3_5" hidden="1">{#N/A,#N/A,FALSE,"TMCOMP96";#N/A,#N/A,FALSE,"MAT96";#N/A,#N/A,FALSE,"FANDA96";#N/A,#N/A,FALSE,"INTRAN96";#N/A,#N/A,FALSE,"NAA9697";#N/A,#N/A,FALSE,"ECWEBB";#N/A,#N/A,FALSE,"MFT96";#N/A,#N/A,FALSE,"CTrecon"}</definedName>
    <definedName name="ASDFA_1_2_4" hidden="1">{#N/A,#N/A,FALSE,"TMCOMP96";#N/A,#N/A,FALSE,"MAT96";#N/A,#N/A,FALSE,"FANDA96";#N/A,#N/A,FALSE,"INTRAN96";#N/A,#N/A,FALSE,"NAA9697";#N/A,#N/A,FALSE,"ECWEBB";#N/A,#N/A,FALSE,"MFT96";#N/A,#N/A,FALSE,"CTrecon"}</definedName>
    <definedName name="ASDFA_1_2_4_1" hidden="1">{#N/A,#N/A,FALSE,"TMCOMP96";#N/A,#N/A,FALSE,"MAT96";#N/A,#N/A,FALSE,"FANDA96";#N/A,#N/A,FALSE,"INTRAN96";#N/A,#N/A,FALSE,"NAA9697";#N/A,#N/A,FALSE,"ECWEBB";#N/A,#N/A,FALSE,"MFT96";#N/A,#N/A,FALSE,"CTrecon"}</definedName>
    <definedName name="ASDFA_1_2_4_2" hidden="1">{#N/A,#N/A,FALSE,"TMCOMP96";#N/A,#N/A,FALSE,"MAT96";#N/A,#N/A,FALSE,"FANDA96";#N/A,#N/A,FALSE,"INTRAN96";#N/A,#N/A,FALSE,"NAA9697";#N/A,#N/A,FALSE,"ECWEBB";#N/A,#N/A,FALSE,"MFT96";#N/A,#N/A,FALSE,"CTrecon"}</definedName>
    <definedName name="ASDFA_1_2_4_3" hidden="1">{#N/A,#N/A,FALSE,"TMCOMP96";#N/A,#N/A,FALSE,"MAT96";#N/A,#N/A,FALSE,"FANDA96";#N/A,#N/A,FALSE,"INTRAN96";#N/A,#N/A,FALSE,"NAA9697";#N/A,#N/A,FALSE,"ECWEBB";#N/A,#N/A,FALSE,"MFT96";#N/A,#N/A,FALSE,"CTrecon"}</definedName>
    <definedName name="ASDFA_1_2_4_4" hidden="1">{#N/A,#N/A,FALSE,"TMCOMP96";#N/A,#N/A,FALSE,"MAT96";#N/A,#N/A,FALSE,"FANDA96";#N/A,#N/A,FALSE,"INTRAN96";#N/A,#N/A,FALSE,"NAA9697";#N/A,#N/A,FALSE,"ECWEBB";#N/A,#N/A,FALSE,"MFT96";#N/A,#N/A,FALSE,"CTrecon"}</definedName>
    <definedName name="ASDFA_1_2_4_5" hidden="1">{#N/A,#N/A,FALSE,"TMCOMP96";#N/A,#N/A,FALSE,"MAT96";#N/A,#N/A,FALSE,"FANDA96";#N/A,#N/A,FALSE,"INTRAN96";#N/A,#N/A,FALSE,"NAA9697";#N/A,#N/A,FALSE,"ECWEBB";#N/A,#N/A,FALSE,"MFT96";#N/A,#N/A,FALSE,"CTrecon"}</definedName>
    <definedName name="ASDFA_1_2_5" hidden="1">{#N/A,#N/A,FALSE,"TMCOMP96";#N/A,#N/A,FALSE,"MAT96";#N/A,#N/A,FALSE,"FANDA96";#N/A,#N/A,FALSE,"INTRAN96";#N/A,#N/A,FALSE,"NAA9697";#N/A,#N/A,FALSE,"ECWEBB";#N/A,#N/A,FALSE,"MFT96";#N/A,#N/A,FALSE,"CTrecon"}</definedName>
    <definedName name="ASDFA_1_2_5_1" hidden="1">{#N/A,#N/A,FALSE,"TMCOMP96";#N/A,#N/A,FALSE,"MAT96";#N/A,#N/A,FALSE,"FANDA96";#N/A,#N/A,FALSE,"INTRAN96";#N/A,#N/A,FALSE,"NAA9697";#N/A,#N/A,FALSE,"ECWEBB";#N/A,#N/A,FALSE,"MFT96";#N/A,#N/A,FALSE,"CTrecon"}</definedName>
    <definedName name="ASDFA_1_2_5_2" hidden="1">{#N/A,#N/A,FALSE,"TMCOMP96";#N/A,#N/A,FALSE,"MAT96";#N/A,#N/A,FALSE,"FANDA96";#N/A,#N/A,FALSE,"INTRAN96";#N/A,#N/A,FALSE,"NAA9697";#N/A,#N/A,FALSE,"ECWEBB";#N/A,#N/A,FALSE,"MFT96";#N/A,#N/A,FALSE,"CTrecon"}</definedName>
    <definedName name="ASDFA_1_2_5_3" hidden="1">{#N/A,#N/A,FALSE,"TMCOMP96";#N/A,#N/A,FALSE,"MAT96";#N/A,#N/A,FALSE,"FANDA96";#N/A,#N/A,FALSE,"INTRAN96";#N/A,#N/A,FALSE,"NAA9697";#N/A,#N/A,FALSE,"ECWEBB";#N/A,#N/A,FALSE,"MFT96";#N/A,#N/A,FALSE,"CTrecon"}</definedName>
    <definedName name="ASDFA_1_2_5_4" hidden="1">{#N/A,#N/A,FALSE,"TMCOMP96";#N/A,#N/A,FALSE,"MAT96";#N/A,#N/A,FALSE,"FANDA96";#N/A,#N/A,FALSE,"INTRAN96";#N/A,#N/A,FALSE,"NAA9697";#N/A,#N/A,FALSE,"ECWEBB";#N/A,#N/A,FALSE,"MFT96";#N/A,#N/A,FALSE,"CTrecon"}</definedName>
    <definedName name="ASDFA_1_2_5_5" hidden="1">{#N/A,#N/A,FALSE,"TMCOMP96";#N/A,#N/A,FALSE,"MAT96";#N/A,#N/A,FALSE,"FANDA96";#N/A,#N/A,FALSE,"INTRAN96";#N/A,#N/A,FALSE,"NAA9697";#N/A,#N/A,FALSE,"ECWEBB";#N/A,#N/A,FALSE,"MFT96";#N/A,#N/A,FALSE,"CTrecon"}</definedName>
    <definedName name="ASDFA_1_3" hidden="1">{#N/A,#N/A,FALSE,"TMCOMP96";#N/A,#N/A,FALSE,"MAT96";#N/A,#N/A,FALSE,"FANDA96";#N/A,#N/A,FALSE,"INTRAN96";#N/A,#N/A,FALSE,"NAA9697";#N/A,#N/A,FALSE,"ECWEBB";#N/A,#N/A,FALSE,"MFT96";#N/A,#N/A,FALSE,"CTrecon"}</definedName>
    <definedName name="ASDFA_1_3_1" hidden="1">{#N/A,#N/A,FALSE,"TMCOMP96";#N/A,#N/A,FALSE,"MAT96";#N/A,#N/A,FALSE,"FANDA96";#N/A,#N/A,FALSE,"INTRAN96";#N/A,#N/A,FALSE,"NAA9697";#N/A,#N/A,FALSE,"ECWEBB";#N/A,#N/A,FALSE,"MFT96";#N/A,#N/A,FALSE,"CTrecon"}</definedName>
    <definedName name="ASDFA_1_3_1_1" hidden="1">{#N/A,#N/A,FALSE,"TMCOMP96";#N/A,#N/A,FALSE,"MAT96";#N/A,#N/A,FALSE,"FANDA96";#N/A,#N/A,FALSE,"INTRAN96";#N/A,#N/A,FALSE,"NAA9697";#N/A,#N/A,FALSE,"ECWEBB";#N/A,#N/A,FALSE,"MFT96";#N/A,#N/A,FALSE,"CTrecon"}</definedName>
    <definedName name="ASDFA_1_3_1_1_1" hidden="1">{#N/A,#N/A,FALSE,"TMCOMP96";#N/A,#N/A,FALSE,"MAT96";#N/A,#N/A,FALSE,"FANDA96";#N/A,#N/A,FALSE,"INTRAN96";#N/A,#N/A,FALSE,"NAA9697";#N/A,#N/A,FALSE,"ECWEBB";#N/A,#N/A,FALSE,"MFT96";#N/A,#N/A,FALSE,"CTrecon"}</definedName>
    <definedName name="ASDFA_1_3_1_1_1_1" hidden="1">{#N/A,#N/A,FALSE,"TMCOMP96";#N/A,#N/A,FALSE,"MAT96";#N/A,#N/A,FALSE,"FANDA96";#N/A,#N/A,FALSE,"INTRAN96";#N/A,#N/A,FALSE,"NAA9697";#N/A,#N/A,FALSE,"ECWEBB";#N/A,#N/A,FALSE,"MFT96";#N/A,#N/A,FALSE,"CTrecon"}</definedName>
    <definedName name="ASDFA_1_3_1_1_1_1_1" hidden="1">{#N/A,#N/A,FALSE,"TMCOMP96";#N/A,#N/A,FALSE,"MAT96";#N/A,#N/A,FALSE,"FANDA96";#N/A,#N/A,FALSE,"INTRAN96";#N/A,#N/A,FALSE,"NAA9697";#N/A,#N/A,FALSE,"ECWEBB";#N/A,#N/A,FALSE,"MFT96";#N/A,#N/A,FALSE,"CTrecon"}</definedName>
    <definedName name="ASDFA_1_3_1_1_1_2" hidden="1">{#N/A,#N/A,FALSE,"TMCOMP96";#N/A,#N/A,FALSE,"MAT96";#N/A,#N/A,FALSE,"FANDA96";#N/A,#N/A,FALSE,"INTRAN96";#N/A,#N/A,FALSE,"NAA9697";#N/A,#N/A,FALSE,"ECWEBB";#N/A,#N/A,FALSE,"MFT96";#N/A,#N/A,FALSE,"CTrecon"}</definedName>
    <definedName name="ASDFA_1_3_1_1_1_3" hidden="1">{#N/A,#N/A,FALSE,"TMCOMP96";#N/A,#N/A,FALSE,"MAT96";#N/A,#N/A,FALSE,"FANDA96";#N/A,#N/A,FALSE,"INTRAN96";#N/A,#N/A,FALSE,"NAA9697";#N/A,#N/A,FALSE,"ECWEBB";#N/A,#N/A,FALSE,"MFT96";#N/A,#N/A,FALSE,"CTrecon"}</definedName>
    <definedName name="ASDFA_1_3_1_1_1_4" hidden="1">{#N/A,#N/A,FALSE,"TMCOMP96";#N/A,#N/A,FALSE,"MAT96";#N/A,#N/A,FALSE,"FANDA96";#N/A,#N/A,FALSE,"INTRAN96";#N/A,#N/A,FALSE,"NAA9697";#N/A,#N/A,FALSE,"ECWEBB";#N/A,#N/A,FALSE,"MFT96";#N/A,#N/A,FALSE,"CTrecon"}</definedName>
    <definedName name="ASDFA_1_3_1_1_1_5" hidden="1">{#N/A,#N/A,FALSE,"TMCOMP96";#N/A,#N/A,FALSE,"MAT96";#N/A,#N/A,FALSE,"FANDA96";#N/A,#N/A,FALSE,"INTRAN96";#N/A,#N/A,FALSE,"NAA9697";#N/A,#N/A,FALSE,"ECWEBB";#N/A,#N/A,FALSE,"MFT96";#N/A,#N/A,FALSE,"CTrecon"}</definedName>
    <definedName name="ASDFA_1_3_1_1_2" hidden="1">{#N/A,#N/A,FALSE,"TMCOMP96";#N/A,#N/A,FALSE,"MAT96";#N/A,#N/A,FALSE,"FANDA96";#N/A,#N/A,FALSE,"INTRAN96";#N/A,#N/A,FALSE,"NAA9697";#N/A,#N/A,FALSE,"ECWEBB";#N/A,#N/A,FALSE,"MFT96";#N/A,#N/A,FALSE,"CTrecon"}</definedName>
    <definedName name="ASDFA_1_3_1_1_2_1" hidden="1">{#N/A,#N/A,FALSE,"TMCOMP96";#N/A,#N/A,FALSE,"MAT96";#N/A,#N/A,FALSE,"FANDA96";#N/A,#N/A,FALSE,"INTRAN96";#N/A,#N/A,FALSE,"NAA9697";#N/A,#N/A,FALSE,"ECWEBB";#N/A,#N/A,FALSE,"MFT96";#N/A,#N/A,FALSE,"CTrecon"}</definedName>
    <definedName name="ASDFA_1_3_1_1_2_2" hidden="1">{#N/A,#N/A,FALSE,"TMCOMP96";#N/A,#N/A,FALSE,"MAT96";#N/A,#N/A,FALSE,"FANDA96";#N/A,#N/A,FALSE,"INTRAN96";#N/A,#N/A,FALSE,"NAA9697";#N/A,#N/A,FALSE,"ECWEBB";#N/A,#N/A,FALSE,"MFT96";#N/A,#N/A,FALSE,"CTrecon"}</definedName>
    <definedName name="ASDFA_1_3_1_1_2_3" hidden="1">{#N/A,#N/A,FALSE,"TMCOMP96";#N/A,#N/A,FALSE,"MAT96";#N/A,#N/A,FALSE,"FANDA96";#N/A,#N/A,FALSE,"INTRAN96";#N/A,#N/A,FALSE,"NAA9697";#N/A,#N/A,FALSE,"ECWEBB";#N/A,#N/A,FALSE,"MFT96";#N/A,#N/A,FALSE,"CTrecon"}</definedName>
    <definedName name="ASDFA_1_3_1_1_2_4" hidden="1">{#N/A,#N/A,FALSE,"TMCOMP96";#N/A,#N/A,FALSE,"MAT96";#N/A,#N/A,FALSE,"FANDA96";#N/A,#N/A,FALSE,"INTRAN96";#N/A,#N/A,FALSE,"NAA9697";#N/A,#N/A,FALSE,"ECWEBB";#N/A,#N/A,FALSE,"MFT96";#N/A,#N/A,FALSE,"CTrecon"}</definedName>
    <definedName name="ASDFA_1_3_1_1_2_5" hidden="1">{#N/A,#N/A,FALSE,"TMCOMP96";#N/A,#N/A,FALSE,"MAT96";#N/A,#N/A,FALSE,"FANDA96";#N/A,#N/A,FALSE,"INTRAN96";#N/A,#N/A,FALSE,"NAA9697";#N/A,#N/A,FALSE,"ECWEBB";#N/A,#N/A,FALSE,"MFT96";#N/A,#N/A,FALSE,"CTrecon"}</definedName>
    <definedName name="ASDFA_1_3_1_1_3" hidden="1">{#N/A,#N/A,FALSE,"TMCOMP96";#N/A,#N/A,FALSE,"MAT96";#N/A,#N/A,FALSE,"FANDA96";#N/A,#N/A,FALSE,"INTRAN96";#N/A,#N/A,FALSE,"NAA9697";#N/A,#N/A,FALSE,"ECWEBB";#N/A,#N/A,FALSE,"MFT96";#N/A,#N/A,FALSE,"CTrecon"}</definedName>
    <definedName name="ASDFA_1_3_1_1_4" hidden="1">{#N/A,#N/A,FALSE,"TMCOMP96";#N/A,#N/A,FALSE,"MAT96";#N/A,#N/A,FALSE,"FANDA96";#N/A,#N/A,FALSE,"INTRAN96";#N/A,#N/A,FALSE,"NAA9697";#N/A,#N/A,FALSE,"ECWEBB";#N/A,#N/A,FALSE,"MFT96";#N/A,#N/A,FALSE,"CTrecon"}</definedName>
    <definedName name="ASDFA_1_3_1_1_5" hidden="1">{#N/A,#N/A,FALSE,"TMCOMP96";#N/A,#N/A,FALSE,"MAT96";#N/A,#N/A,FALSE,"FANDA96";#N/A,#N/A,FALSE,"INTRAN96";#N/A,#N/A,FALSE,"NAA9697";#N/A,#N/A,FALSE,"ECWEBB";#N/A,#N/A,FALSE,"MFT96";#N/A,#N/A,FALSE,"CTrecon"}</definedName>
    <definedName name="ASDFA_1_3_1_2" hidden="1">{#N/A,#N/A,FALSE,"TMCOMP96";#N/A,#N/A,FALSE,"MAT96";#N/A,#N/A,FALSE,"FANDA96";#N/A,#N/A,FALSE,"INTRAN96";#N/A,#N/A,FALSE,"NAA9697";#N/A,#N/A,FALSE,"ECWEBB";#N/A,#N/A,FALSE,"MFT96";#N/A,#N/A,FALSE,"CTrecon"}</definedName>
    <definedName name="ASDFA_1_3_1_2_1" hidden="1">{#N/A,#N/A,FALSE,"TMCOMP96";#N/A,#N/A,FALSE,"MAT96";#N/A,#N/A,FALSE,"FANDA96";#N/A,#N/A,FALSE,"INTRAN96";#N/A,#N/A,FALSE,"NAA9697";#N/A,#N/A,FALSE,"ECWEBB";#N/A,#N/A,FALSE,"MFT96";#N/A,#N/A,FALSE,"CTrecon"}</definedName>
    <definedName name="ASDFA_1_3_1_2_2" hidden="1">{#N/A,#N/A,FALSE,"TMCOMP96";#N/A,#N/A,FALSE,"MAT96";#N/A,#N/A,FALSE,"FANDA96";#N/A,#N/A,FALSE,"INTRAN96";#N/A,#N/A,FALSE,"NAA9697";#N/A,#N/A,FALSE,"ECWEBB";#N/A,#N/A,FALSE,"MFT96";#N/A,#N/A,FALSE,"CTrecon"}</definedName>
    <definedName name="ASDFA_1_3_1_2_3" hidden="1">{#N/A,#N/A,FALSE,"TMCOMP96";#N/A,#N/A,FALSE,"MAT96";#N/A,#N/A,FALSE,"FANDA96";#N/A,#N/A,FALSE,"INTRAN96";#N/A,#N/A,FALSE,"NAA9697";#N/A,#N/A,FALSE,"ECWEBB";#N/A,#N/A,FALSE,"MFT96";#N/A,#N/A,FALSE,"CTrecon"}</definedName>
    <definedName name="ASDFA_1_3_1_2_4" hidden="1">{#N/A,#N/A,FALSE,"TMCOMP96";#N/A,#N/A,FALSE,"MAT96";#N/A,#N/A,FALSE,"FANDA96";#N/A,#N/A,FALSE,"INTRAN96";#N/A,#N/A,FALSE,"NAA9697";#N/A,#N/A,FALSE,"ECWEBB";#N/A,#N/A,FALSE,"MFT96";#N/A,#N/A,FALSE,"CTrecon"}</definedName>
    <definedName name="ASDFA_1_3_1_2_5" hidden="1">{#N/A,#N/A,FALSE,"TMCOMP96";#N/A,#N/A,FALSE,"MAT96";#N/A,#N/A,FALSE,"FANDA96";#N/A,#N/A,FALSE,"INTRAN96";#N/A,#N/A,FALSE,"NAA9697";#N/A,#N/A,FALSE,"ECWEBB";#N/A,#N/A,FALSE,"MFT96";#N/A,#N/A,FALSE,"CTrecon"}</definedName>
    <definedName name="ASDFA_1_3_1_3" hidden="1">{#N/A,#N/A,FALSE,"TMCOMP96";#N/A,#N/A,FALSE,"MAT96";#N/A,#N/A,FALSE,"FANDA96";#N/A,#N/A,FALSE,"INTRAN96";#N/A,#N/A,FALSE,"NAA9697";#N/A,#N/A,FALSE,"ECWEBB";#N/A,#N/A,FALSE,"MFT96";#N/A,#N/A,FALSE,"CTrecon"}</definedName>
    <definedName name="ASDFA_1_3_1_3_1" hidden="1">{#N/A,#N/A,FALSE,"TMCOMP96";#N/A,#N/A,FALSE,"MAT96";#N/A,#N/A,FALSE,"FANDA96";#N/A,#N/A,FALSE,"INTRAN96";#N/A,#N/A,FALSE,"NAA9697";#N/A,#N/A,FALSE,"ECWEBB";#N/A,#N/A,FALSE,"MFT96";#N/A,#N/A,FALSE,"CTrecon"}</definedName>
    <definedName name="ASDFA_1_3_1_3_2" hidden="1">{#N/A,#N/A,FALSE,"TMCOMP96";#N/A,#N/A,FALSE,"MAT96";#N/A,#N/A,FALSE,"FANDA96";#N/A,#N/A,FALSE,"INTRAN96";#N/A,#N/A,FALSE,"NAA9697";#N/A,#N/A,FALSE,"ECWEBB";#N/A,#N/A,FALSE,"MFT96";#N/A,#N/A,FALSE,"CTrecon"}</definedName>
    <definedName name="ASDFA_1_3_1_3_3" hidden="1">{#N/A,#N/A,FALSE,"TMCOMP96";#N/A,#N/A,FALSE,"MAT96";#N/A,#N/A,FALSE,"FANDA96";#N/A,#N/A,FALSE,"INTRAN96";#N/A,#N/A,FALSE,"NAA9697";#N/A,#N/A,FALSE,"ECWEBB";#N/A,#N/A,FALSE,"MFT96";#N/A,#N/A,FALSE,"CTrecon"}</definedName>
    <definedName name="ASDFA_1_3_1_3_4" hidden="1">{#N/A,#N/A,FALSE,"TMCOMP96";#N/A,#N/A,FALSE,"MAT96";#N/A,#N/A,FALSE,"FANDA96";#N/A,#N/A,FALSE,"INTRAN96";#N/A,#N/A,FALSE,"NAA9697";#N/A,#N/A,FALSE,"ECWEBB";#N/A,#N/A,FALSE,"MFT96";#N/A,#N/A,FALSE,"CTrecon"}</definedName>
    <definedName name="ASDFA_1_3_1_3_5" hidden="1">{#N/A,#N/A,FALSE,"TMCOMP96";#N/A,#N/A,FALSE,"MAT96";#N/A,#N/A,FALSE,"FANDA96";#N/A,#N/A,FALSE,"INTRAN96";#N/A,#N/A,FALSE,"NAA9697";#N/A,#N/A,FALSE,"ECWEBB";#N/A,#N/A,FALSE,"MFT96";#N/A,#N/A,FALSE,"CTrecon"}</definedName>
    <definedName name="ASDFA_1_3_1_4" hidden="1">{#N/A,#N/A,FALSE,"TMCOMP96";#N/A,#N/A,FALSE,"MAT96";#N/A,#N/A,FALSE,"FANDA96";#N/A,#N/A,FALSE,"INTRAN96";#N/A,#N/A,FALSE,"NAA9697";#N/A,#N/A,FALSE,"ECWEBB";#N/A,#N/A,FALSE,"MFT96";#N/A,#N/A,FALSE,"CTrecon"}</definedName>
    <definedName name="ASDFA_1_3_1_4_1" hidden="1">{#N/A,#N/A,FALSE,"TMCOMP96";#N/A,#N/A,FALSE,"MAT96";#N/A,#N/A,FALSE,"FANDA96";#N/A,#N/A,FALSE,"INTRAN96";#N/A,#N/A,FALSE,"NAA9697";#N/A,#N/A,FALSE,"ECWEBB";#N/A,#N/A,FALSE,"MFT96";#N/A,#N/A,FALSE,"CTrecon"}</definedName>
    <definedName name="ASDFA_1_3_1_4_2" hidden="1">{#N/A,#N/A,FALSE,"TMCOMP96";#N/A,#N/A,FALSE,"MAT96";#N/A,#N/A,FALSE,"FANDA96";#N/A,#N/A,FALSE,"INTRAN96";#N/A,#N/A,FALSE,"NAA9697";#N/A,#N/A,FALSE,"ECWEBB";#N/A,#N/A,FALSE,"MFT96";#N/A,#N/A,FALSE,"CTrecon"}</definedName>
    <definedName name="ASDFA_1_3_1_4_3" hidden="1">{#N/A,#N/A,FALSE,"TMCOMP96";#N/A,#N/A,FALSE,"MAT96";#N/A,#N/A,FALSE,"FANDA96";#N/A,#N/A,FALSE,"INTRAN96";#N/A,#N/A,FALSE,"NAA9697";#N/A,#N/A,FALSE,"ECWEBB";#N/A,#N/A,FALSE,"MFT96";#N/A,#N/A,FALSE,"CTrecon"}</definedName>
    <definedName name="ASDFA_1_3_1_4_4" hidden="1">{#N/A,#N/A,FALSE,"TMCOMP96";#N/A,#N/A,FALSE,"MAT96";#N/A,#N/A,FALSE,"FANDA96";#N/A,#N/A,FALSE,"INTRAN96";#N/A,#N/A,FALSE,"NAA9697";#N/A,#N/A,FALSE,"ECWEBB";#N/A,#N/A,FALSE,"MFT96";#N/A,#N/A,FALSE,"CTrecon"}</definedName>
    <definedName name="ASDFA_1_3_1_4_5" hidden="1">{#N/A,#N/A,FALSE,"TMCOMP96";#N/A,#N/A,FALSE,"MAT96";#N/A,#N/A,FALSE,"FANDA96";#N/A,#N/A,FALSE,"INTRAN96";#N/A,#N/A,FALSE,"NAA9697";#N/A,#N/A,FALSE,"ECWEBB";#N/A,#N/A,FALSE,"MFT96";#N/A,#N/A,FALSE,"CTrecon"}</definedName>
    <definedName name="ASDFA_1_3_1_5" hidden="1">{#N/A,#N/A,FALSE,"TMCOMP96";#N/A,#N/A,FALSE,"MAT96";#N/A,#N/A,FALSE,"FANDA96";#N/A,#N/A,FALSE,"INTRAN96";#N/A,#N/A,FALSE,"NAA9697";#N/A,#N/A,FALSE,"ECWEBB";#N/A,#N/A,FALSE,"MFT96";#N/A,#N/A,FALSE,"CTrecon"}</definedName>
    <definedName name="ASDFA_1_3_1_5_1" hidden="1">{#N/A,#N/A,FALSE,"TMCOMP96";#N/A,#N/A,FALSE,"MAT96";#N/A,#N/A,FALSE,"FANDA96";#N/A,#N/A,FALSE,"INTRAN96";#N/A,#N/A,FALSE,"NAA9697";#N/A,#N/A,FALSE,"ECWEBB";#N/A,#N/A,FALSE,"MFT96";#N/A,#N/A,FALSE,"CTrecon"}</definedName>
    <definedName name="ASDFA_1_3_1_5_2" hidden="1">{#N/A,#N/A,FALSE,"TMCOMP96";#N/A,#N/A,FALSE,"MAT96";#N/A,#N/A,FALSE,"FANDA96";#N/A,#N/A,FALSE,"INTRAN96";#N/A,#N/A,FALSE,"NAA9697";#N/A,#N/A,FALSE,"ECWEBB";#N/A,#N/A,FALSE,"MFT96";#N/A,#N/A,FALSE,"CTrecon"}</definedName>
    <definedName name="ASDFA_1_3_1_5_3" hidden="1">{#N/A,#N/A,FALSE,"TMCOMP96";#N/A,#N/A,FALSE,"MAT96";#N/A,#N/A,FALSE,"FANDA96";#N/A,#N/A,FALSE,"INTRAN96";#N/A,#N/A,FALSE,"NAA9697";#N/A,#N/A,FALSE,"ECWEBB";#N/A,#N/A,FALSE,"MFT96";#N/A,#N/A,FALSE,"CTrecon"}</definedName>
    <definedName name="ASDFA_1_3_1_5_4" hidden="1">{#N/A,#N/A,FALSE,"TMCOMP96";#N/A,#N/A,FALSE,"MAT96";#N/A,#N/A,FALSE,"FANDA96";#N/A,#N/A,FALSE,"INTRAN96";#N/A,#N/A,FALSE,"NAA9697";#N/A,#N/A,FALSE,"ECWEBB";#N/A,#N/A,FALSE,"MFT96";#N/A,#N/A,FALSE,"CTrecon"}</definedName>
    <definedName name="ASDFA_1_3_1_5_5" hidden="1">{#N/A,#N/A,FALSE,"TMCOMP96";#N/A,#N/A,FALSE,"MAT96";#N/A,#N/A,FALSE,"FANDA96";#N/A,#N/A,FALSE,"INTRAN96";#N/A,#N/A,FALSE,"NAA9697";#N/A,#N/A,FALSE,"ECWEBB";#N/A,#N/A,FALSE,"MFT96";#N/A,#N/A,FALSE,"CTrecon"}</definedName>
    <definedName name="ASDFA_1_3_2" hidden="1">{#N/A,#N/A,FALSE,"TMCOMP96";#N/A,#N/A,FALSE,"MAT96";#N/A,#N/A,FALSE,"FANDA96";#N/A,#N/A,FALSE,"INTRAN96";#N/A,#N/A,FALSE,"NAA9697";#N/A,#N/A,FALSE,"ECWEBB";#N/A,#N/A,FALSE,"MFT96";#N/A,#N/A,FALSE,"CTrecon"}</definedName>
    <definedName name="ASDFA_1_3_2_1" hidden="1">{#N/A,#N/A,FALSE,"TMCOMP96";#N/A,#N/A,FALSE,"MAT96";#N/A,#N/A,FALSE,"FANDA96";#N/A,#N/A,FALSE,"INTRAN96";#N/A,#N/A,FALSE,"NAA9697";#N/A,#N/A,FALSE,"ECWEBB";#N/A,#N/A,FALSE,"MFT96";#N/A,#N/A,FALSE,"CTrecon"}</definedName>
    <definedName name="ASDFA_1_3_2_2" hidden="1">{#N/A,#N/A,FALSE,"TMCOMP96";#N/A,#N/A,FALSE,"MAT96";#N/A,#N/A,FALSE,"FANDA96";#N/A,#N/A,FALSE,"INTRAN96";#N/A,#N/A,FALSE,"NAA9697";#N/A,#N/A,FALSE,"ECWEBB";#N/A,#N/A,FALSE,"MFT96";#N/A,#N/A,FALSE,"CTrecon"}</definedName>
    <definedName name="ASDFA_1_3_2_3" hidden="1">{#N/A,#N/A,FALSE,"TMCOMP96";#N/A,#N/A,FALSE,"MAT96";#N/A,#N/A,FALSE,"FANDA96";#N/A,#N/A,FALSE,"INTRAN96";#N/A,#N/A,FALSE,"NAA9697";#N/A,#N/A,FALSE,"ECWEBB";#N/A,#N/A,FALSE,"MFT96";#N/A,#N/A,FALSE,"CTrecon"}</definedName>
    <definedName name="ASDFA_1_3_2_4" hidden="1">{#N/A,#N/A,FALSE,"TMCOMP96";#N/A,#N/A,FALSE,"MAT96";#N/A,#N/A,FALSE,"FANDA96";#N/A,#N/A,FALSE,"INTRAN96";#N/A,#N/A,FALSE,"NAA9697";#N/A,#N/A,FALSE,"ECWEBB";#N/A,#N/A,FALSE,"MFT96";#N/A,#N/A,FALSE,"CTrecon"}</definedName>
    <definedName name="ASDFA_1_3_2_5" hidden="1">{#N/A,#N/A,FALSE,"TMCOMP96";#N/A,#N/A,FALSE,"MAT96";#N/A,#N/A,FALSE,"FANDA96";#N/A,#N/A,FALSE,"INTRAN96";#N/A,#N/A,FALSE,"NAA9697";#N/A,#N/A,FALSE,"ECWEBB";#N/A,#N/A,FALSE,"MFT96";#N/A,#N/A,FALSE,"CTrecon"}</definedName>
    <definedName name="ASDFA_1_3_3" hidden="1">{#N/A,#N/A,FALSE,"TMCOMP96";#N/A,#N/A,FALSE,"MAT96";#N/A,#N/A,FALSE,"FANDA96";#N/A,#N/A,FALSE,"INTRAN96";#N/A,#N/A,FALSE,"NAA9697";#N/A,#N/A,FALSE,"ECWEBB";#N/A,#N/A,FALSE,"MFT96";#N/A,#N/A,FALSE,"CTrecon"}</definedName>
    <definedName name="ASDFA_1_3_3_1" hidden="1">{#N/A,#N/A,FALSE,"TMCOMP96";#N/A,#N/A,FALSE,"MAT96";#N/A,#N/A,FALSE,"FANDA96";#N/A,#N/A,FALSE,"INTRAN96";#N/A,#N/A,FALSE,"NAA9697";#N/A,#N/A,FALSE,"ECWEBB";#N/A,#N/A,FALSE,"MFT96";#N/A,#N/A,FALSE,"CTrecon"}</definedName>
    <definedName name="ASDFA_1_3_3_2" hidden="1">{#N/A,#N/A,FALSE,"TMCOMP96";#N/A,#N/A,FALSE,"MAT96";#N/A,#N/A,FALSE,"FANDA96";#N/A,#N/A,FALSE,"INTRAN96";#N/A,#N/A,FALSE,"NAA9697";#N/A,#N/A,FALSE,"ECWEBB";#N/A,#N/A,FALSE,"MFT96";#N/A,#N/A,FALSE,"CTrecon"}</definedName>
    <definedName name="ASDFA_1_3_3_3" hidden="1">{#N/A,#N/A,FALSE,"TMCOMP96";#N/A,#N/A,FALSE,"MAT96";#N/A,#N/A,FALSE,"FANDA96";#N/A,#N/A,FALSE,"INTRAN96";#N/A,#N/A,FALSE,"NAA9697";#N/A,#N/A,FALSE,"ECWEBB";#N/A,#N/A,FALSE,"MFT96";#N/A,#N/A,FALSE,"CTrecon"}</definedName>
    <definedName name="ASDFA_1_3_3_4" hidden="1">{#N/A,#N/A,FALSE,"TMCOMP96";#N/A,#N/A,FALSE,"MAT96";#N/A,#N/A,FALSE,"FANDA96";#N/A,#N/A,FALSE,"INTRAN96";#N/A,#N/A,FALSE,"NAA9697";#N/A,#N/A,FALSE,"ECWEBB";#N/A,#N/A,FALSE,"MFT96";#N/A,#N/A,FALSE,"CTrecon"}</definedName>
    <definedName name="ASDFA_1_3_3_5" hidden="1">{#N/A,#N/A,FALSE,"TMCOMP96";#N/A,#N/A,FALSE,"MAT96";#N/A,#N/A,FALSE,"FANDA96";#N/A,#N/A,FALSE,"INTRAN96";#N/A,#N/A,FALSE,"NAA9697";#N/A,#N/A,FALSE,"ECWEBB";#N/A,#N/A,FALSE,"MFT96";#N/A,#N/A,FALSE,"CTrecon"}</definedName>
    <definedName name="ASDFA_1_3_4" hidden="1">{#N/A,#N/A,FALSE,"TMCOMP96";#N/A,#N/A,FALSE,"MAT96";#N/A,#N/A,FALSE,"FANDA96";#N/A,#N/A,FALSE,"INTRAN96";#N/A,#N/A,FALSE,"NAA9697";#N/A,#N/A,FALSE,"ECWEBB";#N/A,#N/A,FALSE,"MFT96";#N/A,#N/A,FALSE,"CTrecon"}</definedName>
    <definedName name="ASDFA_1_3_4_1" hidden="1">{#N/A,#N/A,FALSE,"TMCOMP96";#N/A,#N/A,FALSE,"MAT96";#N/A,#N/A,FALSE,"FANDA96";#N/A,#N/A,FALSE,"INTRAN96";#N/A,#N/A,FALSE,"NAA9697";#N/A,#N/A,FALSE,"ECWEBB";#N/A,#N/A,FALSE,"MFT96";#N/A,#N/A,FALSE,"CTrecon"}</definedName>
    <definedName name="ASDFA_1_3_4_2" hidden="1">{#N/A,#N/A,FALSE,"TMCOMP96";#N/A,#N/A,FALSE,"MAT96";#N/A,#N/A,FALSE,"FANDA96";#N/A,#N/A,FALSE,"INTRAN96";#N/A,#N/A,FALSE,"NAA9697";#N/A,#N/A,FALSE,"ECWEBB";#N/A,#N/A,FALSE,"MFT96";#N/A,#N/A,FALSE,"CTrecon"}</definedName>
    <definedName name="ASDFA_1_3_4_3" hidden="1">{#N/A,#N/A,FALSE,"TMCOMP96";#N/A,#N/A,FALSE,"MAT96";#N/A,#N/A,FALSE,"FANDA96";#N/A,#N/A,FALSE,"INTRAN96";#N/A,#N/A,FALSE,"NAA9697";#N/A,#N/A,FALSE,"ECWEBB";#N/A,#N/A,FALSE,"MFT96";#N/A,#N/A,FALSE,"CTrecon"}</definedName>
    <definedName name="ASDFA_1_3_4_4" hidden="1">{#N/A,#N/A,FALSE,"TMCOMP96";#N/A,#N/A,FALSE,"MAT96";#N/A,#N/A,FALSE,"FANDA96";#N/A,#N/A,FALSE,"INTRAN96";#N/A,#N/A,FALSE,"NAA9697";#N/A,#N/A,FALSE,"ECWEBB";#N/A,#N/A,FALSE,"MFT96";#N/A,#N/A,FALSE,"CTrecon"}</definedName>
    <definedName name="ASDFA_1_3_4_5" hidden="1">{#N/A,#N/A,FALSE,"TMCOMP96";#N/A,#N/A,FALSE,"MAT96";#N/A,#N/A,FALSE,"FANDA96";#N/A,#N/A,FALSE,"INTRAN96";#N/A,#N/A,FALSE,"NAA9697";#N/A,#N/A,FALSE,"ECWEBB";#N/A,#N/A,FALSE,"MFT96";#N/A,#N/A,FALSE,"CTrecon"}</definedName>
    <definedName name="ASDFA_1_3_5" hidden="1">{#N/A,#N/A,FALSE,"TMCOMP96";#N/A,#N/A,FALSE,"MAT96";#N/A,#N/A,FALSE,"FANDA96";#N/A,#N/A,FALSE,"INTRAN96";#N/A,#N/A,FALSE,"NAA9697";#N/A,#N/A,FALSE,"ECWEBB";#N/A,#N/A,FALSE,"MFT96";#N/A,#N/A,FALSE,"CTrecon"}</definedName>
    <definedName name="ASDFA_1_3_5_1" hidden="1">{#N/A,#N/A,FALSE,"TMCOMP96";#N/A,#N/A,FALSE,"MAT96";#N/A,#N/A,FALSE,"FANDA96";#N/A,#N/A,FALSE,"INTRAN96";#N/A,#N/A,FALSE,"NAA9697";#N/A,#N/A,FALSE,"ECWEBB";#N/A,#N/A,FALSE,"MFT96";#N/A,#N/A,FALSE,"CTrecon"}</definedName>
    <definedName name="ASDFA_1_3_5_2" hidden="1">{#N/A,#N/A,FALSE,"TMCOMP96";#N/A,#N/A,FALSE,"MAT96";#N/A,#N/A,FALSE,"FANDA96";#N/A,#N/A,FALSE,"INTRAN96";#N/A,#N/A,FALSE,"NAA9697";#N/A,#N/A,FALSE,"ECWEBB";#N/A,#N/A,FALSE,"MFT96";#N/A,#N/A,FALSE,"CTrecon"}</definedName>
    <definedName name="ASDFA_1_3_5_3" hidden="1">{#N/A,#N/A,FALSE,"TMCOMP96";#N/A,#N/A,FALSE,"MAT96";#N/A,#N/A,FALSE,"FANDA96";#N/A,#N/A,FALSE,"INTRAN96";#N/A,#N/A,FALSE,"NAA9697";#N/A,#N/A,FALSE,"ECWEBB";#N/A,#N/A,FALSE,"MFT96";#N/A,#N/A,FALSE,"CTrecon"}</definedName>
    <definedName name="ASDFA_1_3_5_4" hidden="1">{#N/A,#N/A,FALSE,"TMCOMP96";#N/A,#N/A,FALSE,"MAT96";#N/A,#N/A,FALSE,"FANDA96";#N/A,#N/A,FALSE,"INTRAN96";#N/A,#N/A,FALSE,"NAA9697";#N/A,#N/A,FALSE,"ECWEBB";#N/A,#N/A,FALSE,"MFT96";#N/A,#N/A,FALSE,"CTrecon"}</definedName>
    <definedName name="ASDFA_1_3_5_5" hidden="1">{#N/A,#N/A,FALSE,"TMCOMP96";#N/A,#N/A,FALSE,"MAT96";#N/A,#N/A,FALSE,"FANDA96";#N/A,#N/A,FALSE,"INTRAN96";#N/A,#N/A,FALSE,"NAA9697";#N/A,#N/A,FALSE,"ECWEBB";#N/A,#N/A,FALSE,"MFT96";#N/A,#N/A,FALSE,"CTrecon"}</definedName>
    <definedName name="ASDFA_1_4" hidden="1">{#N/A,#N/A,FALSE,"TMCOMP96";#N/A,#N/A,FALSE,"MAT96";#N/A,#N/A,FALSE,"FANDA96";#N/A,#N/A,FALSE,"INTRAN96";#N/A,#N/A,FALSE,"NAA9697";#N/A,#N/A,FALSE,"ECWEBB";#N/A,#N/A,FALSE,"MFT96";#N/A,#N/A,FALSE,"CTrecon"}</definedName>
    <definedName name="ASDFA_1_4_1" hidden="1">{#N/A,#N/A,FALSE,"TMCOMP96";#N/A,#N/A,FALSE,"MAT96";#N/A,#N/A,FALSE,"FANDA96";#N/A,#N/A,FALSE,"INTRAN96";#N/A,#N/A,FALSE,"NAA9697";#N/A,#N/A,FALSE,"ECWEBB";#N/A,#N/A,FALSE,"MFT96";#N/A,#N/A,FALSE,"CTrecon"}</definedName>
    <definedName name="ASDFA_1_4_1_1" hidden="1">{#N/A,#N/A,FALSE,"TMCOMP96";#N/A,#N/A,FALSE,"MAT96";#N/A,#N/A,FALSE,"FANDA96";#N/A,#N/A,FALSE,"INTRAN96";#N/A,#N/A,FALSE,"NAA9697";#N/A,#N/A,FALSE,"ECWEBB";#N/A,#N/A,FALSE,"MFT96";#N/A,#N/A,FALSE,"CTrecon"}</definedName>
    <definedName name="ASDFA_1_4_1_1_1" hidden="1">{#N/A,#N/A,FALSE,"TMCOMP96";#N/A,#N/A,FALSE,"MAT96";#N/A,#N/A,FALSE,"FANDA96";#N/A,#N/A,FALSE,"INTRAN96";#N/A,#N/A,FALSE,"NAA9697";#N/A,#N/A,FALSE,"ECWEBB";#N/A,#N/A,FALSE,"MFT96";#N/A,#N/A,FALSE,"CTrecon"}</definedName>
    <definedName name="ASDFA_1_4_1_1_1_1" hidden="1">{#N/A,#N/A,FALSE,"TMCOMP96";#N/A,#N/A,FALSE,"MAT96";#N/A,#N/A,FALSE,"FANDA96";#N/A,#N/A,FALSE,"INTRAN96";#N/A,#N/A,FALSE,"NAA9697";#N/A,#N/A,FALSE,"ECWEBB";#N/A,#N/A,FALSE,"MFT96";#N/A,#N/A,FALSE,"CTrecon"}</definedName>
    <definedName name="ASDFA_1_4_1_1_2" hidden="1">{#N/A,#N/A,FALSE,"TMCOMP96";#N/A,#N/A,FALSE,"MAT96";#N/A,#N/A,FALSE,"FANDA96";#N/A,#N/A,FALSE,"INTRAN96";#N/A,#N/A,FALSE,"NAA9697";#N/A,#N/A,FALSE,"ECWEBB";#N/A,#N/A,FALSE,"MFT96";#N/A,#N/A,FALSE,"CTrecon"}</definedName>
    <definedName name="ASDFA_1_4_1_1_3" hidden="1">{#N/A,#N/A,FALSE,"TMCOMP96";#N/A,#N/A,FALSE,"MAT96";#N/A,#N/A,FALSE,"FANDA96";#N/A,#N/A,FALSE,"INTRAN96";#N/A,#N/A,FALSE,"NAA9697";#N/A,#N/A,FALSE,"ECWEBB";#N/A,#N/A,FALSE,"MFT96";#N/A,#N/A,FALSE,"CTrecon"}</definedName>
    <definedName name="ASDFA_1_4_1_1_4" hidden="1">{#N/A,#N/A,FALSE,"TMCOMP96";#N/A,#N/A,FALSE,"MAT96";#N/A,#N/A,FALSE,"FANDA96";#N/A,#N/A,FALSE,"INTRAN96";#N/A,#N/A,FALSE,"NAA9697";#N/A,#N/A,FALSE,"ECWEBB";#N/A,#N/A,FALSE,"MFT96";#N/A,#N/A,FALSE,"CTrecon"}</definedName>
    <definedName name="ASDFA_1_4_1_1_5" hidden="1">{#N/A,#N/A,FALSE,"TMCOMP96";#N/A,#N/A,FALSE,"MAT96";#N/A,#N/A,FALSE,"FANDA96";#N/A,#N/A,FALSE,"INTRAN96";#N/A,#N/A,FALSE,"NAA9697";#N/A,#N/A,FALSE,"ECWEBB";#N/A,#N/A,FALSE,"MFT96";#N/A,#N/A,FALSE,"CTrecon"}</definedName>
    <definedName name="ASDFA_1_4_1_2" hidden="1">{#N/A,#N/A,FALSE,"TMCOMP96";#N/A,#N/A,FALSE,"MAT96";#N/A,#N/A,FALSE,"FANDA96";#N/A,#N/A,FALSE,"INTRAN96";#N/A,#N/A,FALSE,"NAA9697";#N/A,#N/A,FALSE,"ECWEBB";#N/A,#N/A,FALSE,"MFT96";#N/A,#N/A,FALSE,"CTrecon"}</definedName>
    <definedName name="ASDFA_1_4_1_2_1" hidden="1">{#N/A,#N/A,FALSE,"TMCOMP96";#N/A,#N/A,FALSE,"MAT96";#N/A,#N/A,FALSE,"FANDA96";#N/A,#N/A,FALSE,"INTRAN96";#N/A,#N/A,FALSE,"NAA9697";#N/A,#N/A,FALSE,"ECWEBB";#N/A,#N/A,FALSE,"MFT96";#N/A,#N/A,FALSE,"CTrecon"}</definedName>
    <definedName name="ASDFA_1_4_1_2_2" hidden="1">{#N/A,#N/A,FALSE,"TMCOMP96";#N/A,#N/A,FALSE,"MAT96";#N/A,#N/A,FALSE,"FANDA96";#N/A,#N/A,FALSE,"INTRAN96";#N/A,#N/A,FALSE,"NAA9697";#N/A,#N/A,FALSE,"ECWEBB";#N/A,#N/A,FALSE,"MFT96";#N/A,#N/A,FALSE,"CTrecon"}</definedName>
    <definedName name="ASDFA_1_4_1_2_3" hidden="1">{#N/A,#N/A,FALSE,"TMCOMP96";#N/A,#N/A,FALSE,"MAT96";#N/A,#N/A,FALSE,"FANDA96";#N/A,#N/A,FALSE,"INTRAN96";#N/A,#N/A,FALSE,"NAA9697";#N/A,#N/A,FALSE,"ECWEBB";#N/A,#N/A,FALSE,"MFT96";#N/A,#N/A,FALSE,"CTrecon"}</definedName>
    <definedName name="ASDFA_1_4_1_2_4" hidden="1">{#N/A,#N/A,FALSE,"TMCOMP96";#N/A,#N/A,FALSE,"MAT96";#N/A,#N/A,FALSE,"FANDA96";#N/A,#N/A,FALSE,"INTRAN96";#N/A,#N/A,FALSE,"NAA9697";#N/A,#N/A,FALSE,"ECWEBB";#N/A,#N/A,FALSE,"MFT96";#N/A,#N/A,FALSE,"CTrecon"}</definedName>
    <definedName name="ASDFA_1_4_1_2_5" hidden="1">{#N/A,#N/A,FALSE,"TMCOMP96";#N/A,#N/A,FALSE,"MAT96";#N/A,#N/A,FALSE,"FANDA96";#N/A,#N/A,FALSE,"INTRAN96";#N/A,#N/A,FALSE,"NAA9697";#N/A,#N/A,FALSE,"ECWEBB";#N/A,#N/A,FALSE,"MFT96";#N/A,#N/A,FALSE,"CTrecon"}</definedName>
    <definedName name="ASDFA_1_4_1_3" hidden="1">{#N/A,#N/A,FALSE,"TMCOMP96";#N/A,#N/A,FALSE,"MAT96";#N/A,#N/A,FALSE,"FANDA96";#N/A,#N/A,FALSE,"INTRAN96";#N/A,#N/A,FALSE,"NAA9697";#N/A,#N/A,FALSE,"ECWEBB";#N/A,#N/A,FALSE,"MFT96";#N/A,#N/A,FALSE,"CTrecon"}</definedName>
    <definedName name="ASDFA_1_4_1_3_1" hidden="1">{#N/A,#N/A,FALSE,"TMCOMP96";#N/A,#N/A,FALSE,"MAT96";#N/A,#N/A,FALSE,"FANDA96";#N/A,#N/A,FALSE,"INTRAN96";#N/A,#N/A,FALSE,"NAA9697";#N/A,#N/A,FALSE,"ECWEBB";#N/A,#N/A,FALSE,"MFT96";#N/A,#N/A,FALSE,"CTrecon"}</definedName>
    <definedName name="ASDFA_1_4_1_3_2" hidden="1">{#N/A,#N/A,FALSE,"TMCOMP96";#N/A,#N/A,FALSE,"MAT96";#N/A,#N/A,FALSE,"FANDA96";#N/A,#N/A,FALSE,"INTRAN96";#N/A,#N/A,FALSE,"NAA9697";#N/A,#N/A,FALSE,"ECWEBB";#N/A,#N/A,FALSE,"MFT96";#N/A,#N/A,FALSE,"CTrecon"}</definedName>
    <definedName name="ASDFA_1_4_1_3_3" hidden="1">{#N/A,#N/A,FALSE,"TMCOMP96";#N/A,#N/A,FALSE,"MAT96";#N/A,#N/A,FALSE,"FANDA96";#N/A,#N/A,FALSE,"INTRAN96";#N/A,#N/A,FALSE,"NAA9697";#N/A,#N/A,FALSE,"ECWEBB";#N/A,#N/A,FALSE,"MFT96";#N/A,#N/A,FALSE,"CTrecon"}</definedName>
    <definedName name="ASDFA_1_4_1_3_4" hidden="1">{#N/A,#N/A,FALSE,"TMCOMP96";#N/A,#N/A,FALSE,"MAT96";#N/A,#N/A,FALSE,"FANDA96";#N/A,#N/A,FALSE,"INTRAN96";#N/A,#N/A,FALSE,"NAA9697";#N/A,#N/A,FALSE,"ECWEBB";#N/A,#N/A,FALSE,"MFT96";#N/A,#N/A,FALSE,"CTrecon"}</definedName>
    <definedName name="ASDFA_1_4_1_3_5" hidden="1">{#N/A,#N/A,FALSE,"TMCOMP96";#N/A,#N/A,FALSE,"MAT96";#N/A,#N/A,FALSE,"FANDA96";#N/A,#N/A,FALSE,"INTRAN96";#N/A,#N/A,FALSE,"NAA9697";#N/A,#N/A,FALSE,"ECWEBB";#N/A,#N/A,FALSE,"MFT96";#N/A,#N/A,FALSE,"CTrecon"}</definedName>
    <definedName name="ASDFA_1_4_1_4" hidden="1">{#N/A,#N/A,FALSE,"TMCOMP96";#N/A,#N/A,FALSE,"MAT96";#N/A,#N/A,FALSE,"FANDA96";#N/A,#N/A,FALSE,"INTRAN96";#N/A,#N/A,FALSE,"NAA9697";#N/A,#N/A,FALSE,"ECWEBB";#N/A,#N/A,FALSE,"MFT96";#N/A,#N/A,FALSE,"CTrecon"}</definedName>
    <definedName name="ASDFA_1_4_1_4_1" hidden="1">{#N/A,#N/A,FALSE,"TMCOMP96";#N/A,#N/A,FALSE,"MAT96";#N/A,#N/A,FALSE,"FANDA96";#N/A,#N/A,FALSE,"INTRAN96";#N/A,#N/A,FALSE,"NAA9697";#N/A,#N/A,FALSE,"ECWEBB";#N/A,#N/A,FALSE,"MFT96";#N/A,#N/A,FALSE,"CTrecon"}</definedName>
    <definedName name="ASDFA_1_4_1_4_2" hidden="1">{#N/A,#N/A,FALSE,"TMCOMP96";#N/A,#N/A,FALSE,"MAT96";#N/A,#N/A,FALSE,"FANDA96";#N/A,#N/A,FALSE,"INTRAN96";#N/A,#N/A,FALSE,"NAA9697";#N/A,#N/A,FALSE,"ECWEBB";#N/A,#N/A,FALSE,"MFT96";#N/A,#N/A,FALSE,"CTrecon"}</definedName>
    <definedName name="ASDFA_1_4_1_4_3" hidden="1">{#N/A,#N/A,FALSE,"TMCOMP96";#N/A,#N/A,FALSE,"MAT96";#N/A,#N/A,FALSE,"FANDA96";#N/A,#N/A,FALSE,"INTRAN96";#N/A,#N/A,FALSE,"NAA9697";#N/A,#N/A,FALSE,"ECWEBB";#N/A,#N/A,FALSE,"MFT96";#N/A,#N/A,FALSE,"CTrecon"}</definedName>
    <definedName name="ASDFA_1_4_1_4_4" hidden="1">{#N/A,#N/A,FALSE,"TMCOMP96";#N/A,#N/A,FALSE,"MAT96";#N/A,#N/A,FALSE,"FANDA96";#N/A,#N/A,FALSE,"INTRAN96";#N/A,#N/A,FALSE,"NAA9697";#N/A,#N/A,FALSE,"ECWEBB";#N/A,#N/A,FALSE,"MFT96";#N/A,#N/A,FALSE,"CTrecon"}</definedName>
    <definedName name="ASDFA_1_4_1_4_5" hidden="1">{#N/A,#N/A,FALSE,"TMCOMP96";#N/A,#N/A,FALSE,"MAT96";#N/A,#N/A,FALSE,"FANDA96";#N/A,#N/A,FALSE,"INTRAN96";#N/A,#N/A,FALSE,"NAA9697";#N/A,#N/A,FALSE,"ECWEBB";#N/A,#N/A,FALSE,"MFT96";#N/A,#N/A,FALSE,"CTrecon"}</definedName>
    <definedName name="ASDFA_1_4_1_5" hidden="1">{#N/A,#N/A,FALSE,"TMCOMP96";#N/A,#N/A,FALSE,"MAT96";#N/A,#N/A,FALSE,"FANDA96";#N/A,#N/A,FALSE,"INTRAN96";#N/A,#N/A,FALSE,"NAA9697";#N/A,#N/A,FALSE,"ECWEBB";#N/A,#N/A,FALSE,"MFT96";#N/A,#N/A,FALSE,"CTrecon"}</definedName>
    <definedName name="ASDFA_1_4_1_5_1" hidden="1">{#N/A,#N/A,FALSE,"TMCOMP96";#N/A,#N/A,FALSE,"MAT96";#N/A,#N/A,FALSE,"FANDA96";#N/A,#N/A,FALSE,"INTRAN96";#N/A,#N/A,FALSE,"NAA9697";#N/A,#N/A,FALSE,"ECWEBB";#N/A,#N/A,FALSE,"MFT96";#N/A,#N/A,FALSE,"CTrecon"}</definedName>
    <definedName name="ASDFA_1_4_1_5_2" hidden="1">{#N/A,#N/A,FALSE,"TMCOMP96";#N/A,#N/A,FALSE,"MAT96";#N/A,#N/A,FALSE,"FANDA96";#N/A,#N/A,FALSE,"INTRAN96";#N/A,#N/A,FALSE,"NAA9697";#N/A,#N/A,FALSE,"ECWEBB";#N/A,#N/A,FALSE,"MFT96";#N/A,#N/A,FALSE,"CTrecon"}</definedName>
    <definedName name="ASDFA_1_4_1_5_3" hidden="1">{#N/A,#N/A,FALSE,"TMCOMP96";#N/A,#N/A,FALSE,"MAT96";#N/A,#N/A,FALSE,"FANDA96";#N/A,#N/A,FALSE,"INTRAN96";#N/A,#N/A,FALSE,"NAA9697";#N/A,#N/A,FALSE,"ECWEBB";#N/A,#N/A,FALSE,"MFT96";#N/A,#N/A,FALSE,"CTrecon"}</definedName>
    <definedName name="ASDFA_1_4_1_5_4" hidden="1">{#N/A,#N/A,FALSE,"TMCOMP96";#N/A,#N/A,FALSE,"MAT96";#N/A,#N/A,FALSE,"FANDA96";#N/A,#N/A,FALSE,"INTRAN96";#N/A,#N/A,FALSE,"NAA9697";#N/A,#N/A,FALSE,"ECWEBB";#N/A,#N/A,FALSE,"MFT96";#N/A,#N/A,FALSE,"CTrecon"}</definedName>
    <definedName name="ASDFA_1_4_1_5_5" hidden="1">{#N/A,#N/A,FALSE,"TMCOMP96";#N/A,#N/A,FALSE,"MAT96";#N/A,#N/A,FALSE,"FANDA96";#N/A,#N/A,FALSE,"INTRAN96";#N/A,#N/A,FALSE,"NAA9697";#N/A,#N/A,FALSE,"ECWEBB";#N/A,#N/A,FALSE,"MFT96";#N/A,#N/A,FALSE,"CTrecon"}</definedName>
    <definedName name="ASDFA_1_4_2" hidden="1">{#N/A,#N/A,FALSE,"TMCOMP96";#N/A,#N/A,FALSE,"MAT96";#N/A,#N/A,FALSE,"FANDA96";#N/A,#N/A,FALSE,"INTRAN96";#N/A,#N/A,FALSE,"NAA9697";#N/A,#N/A,FALSE,"ECWEBB";#N/A,#N/A,FALSE,"MFT96";#N/A,#N/A,FALSE,"CTrecon"}</definedName>
    <definedName name="ASDFA_1_4_2_1" hidden="1">{#N/A,#N/A,FALSE,"TMCOMP96";#N/A,#N/A,FALSE,"MAT96";#N/A,#N/A,FALSE,"FANDA96";#N/A,#N/A,FALSE,"INTRAN96";#N/A,#N/A,FALSE,"NAA9697";#N/A,#N/A,FALSE,"ECWEBB";#N/A,#N/A,FALSE,"MFT96";#N/A,#N/A,FALSE,"CTrecon"}</definedName>
    <definedName name="ASDFA_1_4_2_2" hidden="1">{#N/A,#N/A,FALSE,"TMCOMP96";#N/A,#N/A,FALSE,"MAT96";#N/A,#N/A,FALSE,"FANDA96";#N/A,#N/A,FALSE,"INTRAN96";#N/A,#N/A,FALSE,"NAA9697";#N/A,#N/A,FALSE,"ECWEBB";#N/A,#N/A,FALSE,"MFT96";#N/A,#N/A,FALSE,"CTrecon"}</definedName>
    <definedName name="ASDFA_1_4_2_3" hidden="1">{#N/A,#N/A,FALSE,"TMCOMP96";#N/A,#N/A,FALSE,"MAT96";#N/A,#N/A,FALSE,"FANDA96";#N/A,#N/A,FALSE,"INTRAN96";#N/A,#N/A,FALSE,"NAA9697";#N/A,#N/A,FALSE,"ECWEBB";#N/A,#N/A,FALSE,"MFT96";#N/A,#N/A,FALSE,"CTrecon"}</definedName>
    <definedName name="ASDFA_1_4_2_4" hidden="1">{#N/A,#N/A,FALSE,"TMCOMP96";#N/A,#N/A,FALSE,"MAT96";#N/A,#N/A,FALSE,"FANDA96";#N/A,#N/A,FALSE,"INTRAN96";#N/A,#N/A,FALSE,"NAA9697";#N/A,#N/A,FALSE,"ECWEBB";#N/A,#N/A,FALSE,"MFT96";#N/A,#N/A,FALSE,"CTrecon"}</definedName>
    <definedName name="ASDFA_1_4_2_5" hidden="1">{#N/A,#N/A,FALSE,"TMCOMP96";#N/A,#N/A,FALSE,"MAT96";#N/A,#N/A,FALSE,"FANDA96";#N/A,#N/A,FALSE,"INTRAN96";#N/A,#N/A,FALSE,"NAA9697";#N/A,#N/A,FALSE,"ECWEBB";#N/A,#N/A,FALSE,"MFT96";#N/A,#N/A,FALSE,"CTrecon"}</definedName>
    <definedName name="ASDFA_1_4_3" hidden="1">{#N/A,#N/A,FALSE,"TMCOMP96";#N/A,#N/A,FALSE,"MAT96";#N/A,#N/A,FALSE,"FANDA96";#N/A,#N/A,FALSE,"INTRAN96";#N/A,#N/A,FALSE,"NAA9697";#N/A,#N/A,FALSE,"ECWEBB";#N/A,#N/A,FALSE,"MFT96";#N/A,#N/A,FALSE,"CTrecon"}</definedName>
    <definedName name="ASDFA_1_4_3_1" hidden="1">{#N/A,#N/A,FALSE,"TMCOMP96";#N/A,#N/A,FALSE,"MAT96";#N/A,#N/A,FALSE,"FANDA96";#N/A,#N/A,FALSE,"INTRAN96";#N/A,#N/A,FALSE,"NAA9697";#N/A,#N/A,FALSE,"ECWEBB";#N/A,#N/A,FALSE,"MFT96";#N/A,#N/A,FALSE,"CTrecon"}</definedName>
    <definedName name="ASDFA_1_4_3_2" hidden="1">{#N/A,#N/A,FALSE,"TMCOMP96";#N/A,#N/A,FALSE,"MAT96";#N/A,#N/A,FALSE,"FANDA96";#N/A,#N/A,FALSE,"INTRAN96";#N/A,#N/A,FALSE,"NAA9697";#N/A,#N/A,FALSE,"ECWEBB";#N/A,#N/A,FALSE,"MFT96";#N/A,#N/A,FALSE,"CTrecon"}</definedName>
    <definedName name="ASDFA_1_4_3_3" hidden="1">{#N/A,#N/A,FALSE,"TMCOMP96";#N/A,#N/A,FALSE,"MAT96";#N/A,#N/A,FALSE,"FANDA96";#N/A,#N/A,FALSE,"INTRAN96";#N/A,#N/A,FALSE,"NAA9697";#N/A,#N/A,FALSE,"ECWEBB";#N/A,#N/A,FALSE,"MFT96";#N/A,#N/A,FALSE,"CTrecon"}</definedName>
    <definedName name="ASDFA_1_4_3_4" hidden="1">{#N/A,#N/A,FALSE,"TMCOMP96";#N/A,#N/A,FALSE,"MAT96";#N/A,#N/A,FALSE,"FANDA96";#N/A,#N/A,FALSE,"INTRAN96";#N/A,#N/A,FALSE,"NAA9697";#N/A,#N/A,FALSE,"ECWEBB";#N/A,#N/A,FALSE,"MFT96";#N/A,#N/A,FALSE,"CTrecon"}</definedName>
    <definedName name="ASDFA_1_4_3_5" hidden="1">{#N/A,#N/A,FALSE,"TMCOMP96";#N/A,#N/A,FALSE,"MAT96";#N/A,#N/A,FALSE,"FANDA96";#N/A,#N/A,FALSE,"INTRAN96";#N/A,#N/A,FALSE,"NAA9697";#N/A,#N/A,FALSE,"ECWEBB";#N/A,#N/A,FALSE,"MFT96";#N/A,#N/A,FALSE,"CTrecon"}</definedName>
    <definedName name="ASDFA_1_4_4" hidden="1">{#N/A,#N/A,FALSE,"TMCOMP96";#N/A,#N/A,FALSE,"MAT96";#N/A,#N/A,FALSE,"FANDA96";#N/A,#N/A,FALSE,"INTRAN96";#N/A,#N/A,FALSE,"NAA9697";#N/A,#N/A,FALSE,"ECWEBB";#N/A,#N/A,FALSE,"MFT96";#N/A,#N/A,FALSE,"CTrecon"}</definedName>
    <definedName name="ASDFA_1_4_4_1" hidden="1">{#N/A,#N/A,FALSE,"TMCOMP96";#N/A,#N/A,FALSE,"MAT96";#N/A,#N/A,FALSE,"FANDA96";#N/A,#N/A,FALSE,"INTRAN96";#N/A,#N/A,FALSE,"NAA9697";#N/A,#N/A,FALSE,"ECWEBB";#N/A,#N/A,FALSE,"MFT96";#N/A,#N/A,FALSE,"CTrecon"}</definedName>
    <definedName name="ASDFA_1_4_4_2" hidden="1">{#N/A,#N/A,FALSE,"TMCOMP96";#N/A,#N/A,FALSE,"MAT96";#N/A,#N/A,FALSE,"FANDA96";#N/A,#N/A,FALSE,"INTRAN96";#N/A,#N/A,FALSE,"NAA9697";#N/A,#N/A,FALSE,"ECWEBB";#N/A,#N/A,FALSE,"MFT96";#N/A,#N/A,FALSE,"CTrecon"}</definedName>
    <definedName name="ASDFA_1_4_4_3" hidden="1">{#N/A,#N/A,FALSE,"TMCOMP96";#N/A,#N/A,FALSE,"MAT96";#N/A,#N/A,FALSE,"FANDA96";#N/A,#N/A,FALSE,"INTRAN96";#N/A,#N/A,FALSE,"NAA9697";#N/A,#N/A,FALSE,"ECWEBB";#N/A,#N/A,FALSE,"MFT96";#N/A,#N/A,FALSE,"CTrecon"}</definedName>
    <definedName name="ASDFA_1_4_4_4" hidden="1">{#N/A,#N/A,FALSE,"TMCOMP96";#N/A,#N/A,FALSE,"MAT96";#N/A,#N/A,FALSE,"FANDA96";#N/A,#N/A,FALSE,"INTRAN96";#N/A,#N/A,FALSE,"NAA9697";#N/A,#N/A,FALSE,"ECWEBB";#N/A,#N/A,FALSE,"MFT96";#N/A,#N/A,FALSE,"CTrecon"}</definedName>
    <definedName name="ASDFA_1_4_4_5" hidden="1">{#N/A,#N/A,FALSE,"TMCOMP96";#N/A,#N/A,FALSE,"MAT96";#N/A,#N/A,FALSE,"FANDA96";#N/A,#N/A,FALSE,"INTRAN96";#N/A,#N/A,FALSE,"NAA9697";#N/A,#N/A,FALSE,"ECWEBB";#N/A,#N/A,FALSE,"MFT96";#N/A,#N/A,FALSE,"CTrecon"}</definedName>
    <definedName name="ASDFA_1_4_5" hidden="1">{#N/A,#N/A,FALSE,"TMCOMP96";#N/A,#N/A,FALSE,"MAT96";#N/A,#N/A,FALSE,"FANDA96";#N/A,#N/A,FALSE,"INTRAN96";#N/A,#N/A,FALSE,"NAA9697";#N/A,#N/A,FALSE,"ECWEBB";#N/A,#N/A,FALSE,"MFT96";#N/A,#N/A,FALSE,"CTrecon"}</definedName>
    <definedName name="ASDFA_1_4_5_1" hidden="1">{#N/A,#N/A,FALSE,"TMCOMP96";#N/A,#N/A,FALSE,"MAT96";#N/A,#N/A,FALSE,"FANDA96";#N/A,#N/A,FALSE,"INTRAN96";#N/A,#N/A,FALSE,"NAA9697";#N/A,#N/A,FALSE,"ECWEBB";#N/A,#N/A,FALSE,"MFT96";#N/A,#N/A,FALSE,"CTrecon"}</definedName>
    <definedName name="ASDFA_1_4_5_2" hidden="1">{#N/A,#N/A,FALSE,"TMCOMP96";#N/A,#N/A,FALSE,"MAT96";#N/A,#N/A,FALSE,"FANDA96";#N/A,#N/A,FALSE,"INTRAN96";#N/A,#N/A,FALSE,"NAA9697";#N/A,#N/A,FALSE,"ECWEBB";#N/A,#N/A,FALSE,"MFT96";#N/A,#N/A,FALSE,"CTrecon"}</definedName>
    <definedName name="ASDFA_1_4_5_3" hidden="1">{#N/A,#N/A,FALSE,"TMCOMP96";#N/A,#N/A,FALSE,"MAT96";#N/A,#N/A,FALSE,"FANDA96";#N/A,#N/A,FALSE,"INTRAN96";#N/A,#N/A,FALSE,"NAA9697";#N/A,#N/A,FALSE,"ECWEBB";#N/A,#N/A,FALSE,"MFT96";#N/A,#N/A,FALSE,"CTrecon"}</definedName>
    <definedName name="ASDFA_1_4_5_4" hidden="1">{#N/A,#N/A,FALSE,"TMCOMP96";#N/A,#N/A,FALSE,"MAT96";#N/A,#N/A,FALSE,"FANDA96";#N/A,#N/A,FALSE,"INTRAN96";#N/A,#N/A,FALSE,"NAA9697";#N/A,#N/A,FALSE,"ECWEBB";#N/A,#N/A,FALSE,"MFT96";#N/A,#N/A,FALSE,"CTrecon"}</definedName>
    <definedName name="ASDFA_1_4_5_5" hidden="1">{#N/A,#N/A,FALSE,"TMCOMP96";#N/A,#N/A,FALSE,"MAT96";#N/A,#N/A,FALSE,"FANDA96";#N/A,#N/A,FALSE,"INTRAN96";#N/A,#N/A,FALSE,"NAA9697";#N/A,#N/A,FALSE,"ECWEBB";#N/A,#N/A,FALSE,"MFT96";#N/A,#N/A,FALSE,"CTrecon"}</definedName>
    <definedName name="ASDFA_1_5" hidden="1">{#N/A,#N/A,FALSE,"TMCOMP96";#N/A,#N/A,FALSE,"MAT96";#N/A,#N/A,FALSE,"FANDA96";#N/A,#N/A,FALSE,"INTRAN96";#N/A,#N/A,FALSE,"NAA9697";#N/A,#N/A,FALSE,"ECWEBB";#N/A,#N/A,FALSE,"MFT96";#N/A,#N/A,FALSE,"CTrecon"}</definedName>
    <definedName name="ASDFA_1_5_1" hidden="1">{#N/A,#N/A,FALSE,"TMCOMP96";#N/A,#N/A,FALSE,"MAT96";#N/A,#N/A,FALSE,"FANDA96";#N/A,#N/A,FALSE,"INTRAN96";#N/A,#N/A,FALSE,"NAA9697";#N/A,#N/A,FALSE,"ECWEBB";#N/A,#N/A,FALSE,"MFT96";#N/A,#N/A,FALSE,"CTrecon"}</definedName>
    <definedName name="ASDFA_1_5_1_1" hidden="1">{#N/A,#N/A,FALSE,"TMCOMP96";#N/A,#N/A,FALSE,"MAT96";#N/A,#N/A,FALSE,"FANDA96";#N/A,#N/A,FALSE,"INTRAN96";#N/A,#N/A,FALSE,"NAA9697";#N/A,#N/A,FALSE,"ECWEBB";#N/A,#N/A,FALSE,"MFT96";#N/A,#N/A,FALSE,"CTrecon"}</definedName>
    <definedName name="ASDFA_1_5_1_2" hidden="1">{#N/A,#N/A,FALSE,"TMCOMP96";#N/A,#N/A,FALSE,"MAT96";#N/A,#N/A,FALSE,"FANDA96";#N/A,#N/A,FALSE,"INTRAN96";#N/A,#N/A,FALSE,"NAA9697";#N/A,#N/A,FALSE,"ECWEBB";#N/A,#N/A,FALSE,"MFT96";#N/A,#N/A,FALSE,"CTrecon"}</definedName>
    <definedName name="ASDFA_1_5_1_3" hidden="1">{#N/A,#N/A,FALSE,"TMCOMP96";#N/A,#N/A,FALSE,"MAT96";#N/A,#N/A,FALSE,"FANDA96";#N/A,#N/A,FALSE,"INTRAN96";#N/A,#N/A,FALSE,"NAA9697";#N/A,#N/A,FALSE,"ECWEBB";#N/A,#N/A,FALSE,"MFT96";#N/A,#N/A,FALSE,"CTrecon"}</definedName>
    <definedName name="ASDFA_1_5_1_4" hidden="1">{#N/A,#N/A,FALSE,"TMCOMP96";#N/A,#N/A,FALSE,"MAT96";#N/A,#N/A,FALSE,"FANDA96";#N/A,#N/A,FALSE,"INTRAN96";#N/A,#N/A,FALSE,"NAA9697";#N/A,#N/A,FALSE,"ECWEBB";#N/A,#N/A,FALSE,"MFT96";#N/A,#N/A,FALSE,"CTrecon"}</definedName>
    <definedName name="ASDFA_1_5_1_5" hidden="1">{#N/A,#N/A,FALSE,"TMCOMP96";#N/A,#N/A,FALSE,"MAT96";#N/A,#N/A,FALSE,"FANDA96";#N/A,#N/A,FALSE,"INTRAN96";#N/A,#N/A,FALSE,"NAA9697";#N/A,#N/A,FALSE,"ECWEBB";#N/A,#N/A,FALSE,"MFT96";#N/A,#N/A,FALSE,"CTrecon"}</definedName>
    <definedName name="ASDFA_1_5_2" hidden="1">{#N/A,#N/A,FALSE,"TMCOMP96";#N/A,#N/A,FALSE,"MAT96";#N/A,#N/A,FALSE,"FANDA96";#N/A,#N/A,FALSE,"INTRAN96";#N/A,#N/A,FALSE,"NAA9697";#N/A,#N/A,FALSE,"ECWEBB";#N/A,#N/A,FALSE,"MFT96";#N/A,#N/A,FALSE,"CTrecon"}</definedName>
    <definedName name="ASDFA_1_5_2_1" hidden="1">{#N/A,#N/A,FALSE,"TMCOMP96";#N/A,#N/A,FALSE,"MAT96";#N/A,#N/A,FALSE,"FANDA96";#N/A,#N/A,FALSE,"INTRAN96";#N/A,#N/A,FALSE,"NAA9697";#N/A,#N/A,FALSE,"ECWEBB";#N/A,#N/A,FALSE,"MFT96";#N/A,#N/A,FALSE,"CTrecon"}</definedName>
    <definedName name="ASDFA_1_5_2_2" hidden="1">{#N/A,#N/A,FALSE,"TMCOMP96";#N/A,#N/A,FALSE,"MAT96";#N/A,#N/A,FALSE,"FANDA96";#N/A,#N/A,FALSE,"INTRAN96";#N/A,#N/A,FALSE,"NAA9697";#N/A,#N/A,FALSE,"ECWEBB";#N/A,#N/A,FALSE,"MFT96";#N/A,#N/A,FALSE,"CTrecon"}</definedName>
    <definedName name="ASDFA_1_5_2_3" hidden="1">{#N/A,#N/A,FALSE,"TMCOMP96";#N/A,#N/A,FALSE,"MAT96";#N/A,#N/A,FALSE,"FANDA96";#N/A,#N/A,FALSE,"INTRAN96";#N/A,#N/A,FALSE,"NAA9697";#N/A,#N/A,FALSE,"ECWEBB";#N/A,#N/A,FALSE,"MFT96";#N/A,#N/A,FALSE,"CTrecon"}</definedName>
    <definedName name="ASDFA_1_5_2_4" hidden="1">{#N/A,#N/A,FALSE,"TMCOMP96";#N/A,#N/A,FALSE,"MAT96";#N/A,#N/A,FALSE,"FANDA96";#N/A,#N/A,FALSE,"INTRAN96";#N/A,#N/A,FALSE,"NAA9697";#N/A,#N/A,FALSE,"ECWEBB";#N/A,#N/A,FALSE,"MFT96";#N/A,#N/A,FALSE,"CTrecon"}</definedName>
    <definedName name="ASDFA_1_5_2_5" hidden="1">{#N/A,#N/A,FALSE,"TMCOMP96";#N/A,#N/A,FALSE,"MAT96";#N/A,#N/A,FALSE,"FANDA96";#N/A,#N/A,FALSE,"INTRAN96";#N/A,#N/A,FALSE,"NAA9697";#N/A,#N/A,FALSE,"ECWEBB";#N/A,#N/A,FALSE,"MFT96";#N/A,#N/A,FALSE,"CTrecon"}</definedName>
    <definedName name="ASDFA_1_5_3" hidden="1">{#N/A,#N/A,FALSE,"TMCOMP96";#N/A,#N/A,FALSE,"MAT96";#N/A,#N/A,FALSE,"FANDA96";#N/A,#N/A,FALSE,"INTRAN96";#N/A,#N/A,FALSE,"NAA9697";#N/A,#N/A,FALSE,"ECWEBB";#N/A,#N/A,FALSE,"MFT96";#N/A,#N/A,FALSE,"CTrecon"}</definedName>
    <definedName name="ASDFA_1_5_3_1" hidden="1">{#N/A,#N/A,FALSE,"TMCOMP96";#N/A,#N/A,FALSE,"MAT96";#N/A,#N/A,FALSE,"FANDA96";#N/A,#N/A,FALSE,"INTRAN96";#N/A,#N/A,FALSE,"NAA9697";#N/A,#N/A,FALSE,"ECWEBB";#N/A,#N/A,FALSE,"MFT96";#N/A,#N/A,FALSE,"CTrecon"}</definedName>
    <definedName name="ASDFA_1_5_3_2" hidden="1">{#N/A,#N/A,FALSE,"TMCOMP96";#N/A,#N/A,FALSE,"MAT96";#N/A,#N/A,FALSE,"FANDA96";#N/A,#N/A,FALSE,"INTRAN96";#N/A,#N/A,FALSE,"NAA9697";#N/A,#N/A,FALSE,"ECWEBB";#N/A,#N/A,FALSE,"MFT96";#N/A,#N/A,FALSE,"CTrecon"}</definedName>
    <definedName name="ASDFA_1_5_3_3" hidden="1">{#N/A,#N/A,FALSE,"TMCOMP96";#N/A,#N/A,FALSE,"MAT96";#N/A,#N/A,FALSE,"FANDA96";#N/A,#N/A,FALSE,"INTRAN96";#N/A,#N/A,FALSE,"NAA9697";#N/A,#N/A,FALSE,"ECWEBB";#N/A,#N/A,FALSE,"MFT96";#N/A,#N/A,FALSE,"CTrecon"}</definedName>
    <definedName name="ASDFA_1_5_3_4" hidden="1">{#N/A,#N/A,FALSE,"TMCOMP96";#N/A,#N/A,FALSE,"MAT96";#N/A,#N/A,FALSE,"FANDA96";#N/A,#N/A,FALSE,"INTRAN96";#N/A,#N/A,FALSE,"NAA9697";#N/A,#N/A,FALSE,"ECWEBB";#N/A,#N/A,FALSE,"MFT96";#N/A,#N/A,FALSE,"CTrecon"}</definedName>
    <definedName name="ASDFA_1_5_3_5" hidden="1">{#N/A,#N/A,FALSE,"TMCOMP96";#N/A,#N/A,FALSE,"MAT96";#N/A,#N/A,FALSE,"FANDA96";#N/A,#N/A,FALSE,"INTRAN96";#N/A,#N/A,FALSE,"NAA9697";#N/A,#N/A,FALSE,"ECWEBB";#N/A,#N/A,FALSE,"MFT96";#N/A,#N/A,FALSE,"CTrecon"}</definedName>
    <definedName name="ASDFA_1_5_4" hidden="1">{#N/A,#N/A,FALSE,"TMCOMP96";#N/A,#N/A,FALSE,"MAT96";#N/A,#N/A,FALSE,"FANDA96";#N/A,#N/A,FALSE,"INTRAN96";#N/A,#N/A,FALSE,"NAA9697";#N/A,#N/A,FALSE,"ECWEBB";#N/A,#N/A,FALSE,"MFT96";#N/A,#N/A,FALSE,"CTrecon"}</definedName>
    <definedName name="ASDFA_1_5_4_1" hidden="1">{#N/A,#N/A,FALSE,"TMCOMP96";#N/A,#N/A,FALSE,"MAT96";#N/A,#N/A,FALSE,"FANDA96";#N/A,#N/A,FALSE,"INTRAN96";#N/A,#N/A,FALSE,"NAA9697";#N/A,#N/A,FALSE,"ECWEBB";#N/A,#N/A,FALSE,"MFT96";#N/A,#N/A,FALSE,"CTrecon"}</definedName>
    <definedName name="ASDFA_1_5_4_2" hidden="1">{#N/A,#N/A,FALSE,"TMCOMP96";#N/A,#N/A,FALSE,"MAT96";#N/A,#N/A,FALSE,"FANDA96";#N/A,#N/A,FALSE,"INTRAN96";#N/A,#N/A,FALSE,"NAA9697";#N/A,#N/A,FALSE,"ECWEBB";#N/A,#N/A,FALSE,"MFT96";#N/A,#N/A,FALSE,"CTrecon"}</definedName>
    <definedName name="ASDFA_1_5_4_3" hidden="1">{#N/A,#N/A,FALSE,"TMCOMP96";#N/A,#N/A,FALSE,"MAT96";#N/A,#N/A,FALSE,"FANDA96";#N/A,#N/A,FALSE,"INTRAN96";#N/A,#N/A,FALSE,"NAA9697";#N/A,#N/A,FALSE,"ECWEBB";#N/A,#N/A,FALSE,"MFT96";#N/A,#N/A,FALSE,"CTrecon"}</definedName>
    <definedName name="ASDFA_1_5_4_4" hidden="1">{#N/A,#N/A,FALSE,"TMCOMP96";#N/A,#N/A,FALSE,"MAT96";#N/A,#N/A,FALSE,"FANDA96";#N/A,#N/A,FALSE,"INTRAN96";#N/A,#N/A,FALSE,"NAA9697";#N/A,#N/A,FALSE,"ECWEBB";#N/A,#N/A,FALSE,"MFT96";#N/A,#N/A,FALSE,"CTrecon"}</definedName>
    <definedName name="ASDFA_1_5_4_5" hidden="1">{#N/A,#N/A,FALSE,"TMCOMP96";#N/A,#N/A,FALSE,"MAT96";#N/A,#N/A,FALSE,"FANDA96";#N/A,#N/A,FALSE,"INTRAN96";#N/A,#N/A,FALSE,"NAA9697";#N/A,#N/A,FALSE,"ECWEBB";#N/A,#N/A,FALSE,"MFT96";#N/A,#N/A,FALSE,"CTrecon"}</definedName>
    <definedName name="ASDFA_1_5_5" hidden="1">{#N/A,#N/A,FALSE,"TMCOMP96";#N/A,#N/A,FALSE,"MAT96";#N/A,#N/A,FALSE,"FANDA96";#N/A,#N/A,FALSE,"INTRAN96";#N/A,#N/A,FALSE,"NAA9697";#N/A,#N/A,FALSE,"ECWEBB";#N/A,#N/A,FALSE,"MFT96";#N/A,#N/A,FALSE,"CTrecon"}</definedName>
    <definedName name="ASDFA_1_5_5_1" hidden="1">{#N/A,#N/A,FALSE,"TMCOMP96";#N/A,#N/A,FALSE,"MAT96";#N/A,#N/A,FALSE,"FANDA96";#N/A,#N/A,FALSE,"INTRAN96";#N/A,#N/A,FALSE,"NAA9697";#N/A,#N/A,FALSE,"ECWEBB";#N/A,#N/A,FALSE,"MFT96";#N/A,#N/A,FALSE,"CTrecon"}</definedName>
    <definedName name="ASDFA_1_5_5_2" hidden="1">{#N/A,#N/A,FALSE,"TMCOMP96";#N/A,#N/A,FALSE,"MAT96";#N/A,#N/A,FALSE,"FANDA96";#N/A,#N/A,FALSE,"INTRAN96";#N/A,#N/A,FALSE,"NAA9697";#N/A,#N/A,FALSE,"ECWEBB";#N/A,#N/A,FALSE,"MFT96";#N/A,#N/A,FALSE,"CTrecon"}</definedName>
    <definedName name="ASDFA_1_5_5_3" hidden="1">{#N/A,#N/A,FALSE,"TMCOMP96";#N/A,#N/A,FALSE,"MAT96";#N/A,#N/A,FALSE,"FANDA96";#N/A,#N/A,FALSE,"INTRAN96";#N/A,#N/A,FALSE,"NAA9697";#N/A,#N/A,FALSE,"ECWEBB";#N/A,#N/A,FALSE,"MFT96";#N/A,#N/A,FALSE,"CTrecon"}</definedName>
    <definedName name="ASDFA_1_5_5_4" hidden="1">{#N/A,#N/A,FALSE,"TMCOMP96";#N/A,#N/A,FALSE,"MAT96";#N/A,#N/A,FALSE,"FANDA96";#N/A,#N/A,FALSE,"INTRAN96";#N/A,#N/A,FALSE,"NAA9697";#N/A,#N/A,FALSE,"ECWEBB";#N/A,#N/A,FALSE,"MFT96";#N/A,#N/A,FALSE,"CTrecon"}</definedName>
    <definedName name="ASDFA_1_5_5_5" hidden="1">{#N/A,#N/A,FALSE,"TMCOMP96";#N/A,#N/A,FALSE,"MAT96";#N/A,#N/A,FALSE,"FANDA96";#N/A,#N/A,FALSE,"INTRAN96";#N/A,#N/A,FALSE,"NAA9697";#N/A,#N/A,FALSE,"ECWEBB";#N/A,#N/A,FALSE,"MFT96";#N/A,#N/A,FALSE,"CTrecon"}</definedName>
    <definedName name="ASDFA_2" hidden="1">{#N/A,#N/A,FALSE,"TMCOMP96";#N/A,#N/A,FALSE,"MAT96";#N/A,#N/A,FALSE,"FANDA96";#N/A,#N/A,FALSE,"INTRAN96";#N/A,#N/A,FALSE,"NAA9697";#N/A,#N/A,FALSE,"ECWEBB";#N/A,#N/A,FALSE,"MFT96";#N/A,#N/A,FALSE,"CTrecon"}</definedName>
    <definedName name="ASDFA_2_1" hidden="1">{#N/A,#N/A,FALSE,"TMCOMP96";#N/A,#N/A,FALSE,"MAT96";#N/A,#N/A,FALSE,"FANDA96";#N/A,#N/A,FALSE,"INTRAN96";#N/A,#N/A,FALSE,"NAA9697";#N/A,#N/A,FALSE,"ECWEBB";#N/A,#N/A,FALSE,"MFT96";#N/A,#N/A,FALSE,"CTrecon"}</definedName>
    <definedName name="ASDFA_2_1_1" hidden="1">{#N/A,#N/A,FALSE,"TMCOMP96";#N/A,#N/A,FALSE,"MAT96";#N/A,#N/A,FALSE,"FANDA96";#N/A,#N/A,FALSE,"INTRAN96";#N/A,#N/A,FALSE,"NAA9697";#N/A,#N/A,FALSE,"ECWEBB";#N/A,#N/A,FALSE,"MFT96";#N/A,#N/A,FALSE,"CTrecon"}</definedName>
    <definedName name="ASDFA_2_1_1_1" hidden="1">{#N/A,#N/A,FALSE,"TMCOMP96";#N/A,#N/A,FALSE,"MAT96";#N/A,#N/A,FALSE,"FANDA96";#N/A,#N/A,FALSE,"INTRAN96";#N/A,#N/A,FALSE,"NAA9697";#N/A,#N/A,FALSE,"ECWEBB";#N/A,#N/A,FALSE,"MFT96";#N/A,#N/A,FALSE,"CTrecon"}</definedName>
    <definedName name="ASDFA_2_1_1_1_1" hidden="1">{#N/A,#N/A,FALSE,"TMCOMP96";#N/A,#N/A,FALSE,"MAT96";#N/A,#N/A,FALSE,"FANDA96";#N/A,#N/A,FALSE,"INTRAN96";#N/A,#N/A,FALSE,"NAA9697";#N/A,#N/A,FALSE,"ECWEBB";#N/A,#N/A,FALSE,"MFT96";#N/A,#N/A,FALSE,"CTrecon"}</definedName>
    <definedName name="ASDFA_2_1_1_1_1_1" hidden="1">{#N/A,#N/A,FALSE,"TMCOMP96";#N/A,#N/A,FALSE,"MAT96";#N/A,#N/A,FALSE,"FANDA96";#N/A,#N/A,FALSE,"INTRAN96";#N/A,#N/A,FALSE,"NAA9697";#N/A,#N/A,FALSE,"ECWEBB";#N/A,#N/A,FALSE,"MFT96";#N/A,#N/A,FALSE,"CTrecon"}</definedName>
    <definedName name="ASDFA_2_1_1_1_2" hidden="1">{#N/A,#N/A,FALSE,"TMCOMP96";#N/A,#N/A,FALSE,"MAT96";#N/A,#N/A,FALSE,"FANDA96";#N/A,#N/A,FALSE,"INTRAN96";#N/A,#N/A,FALSE,"NAA9697";#N/A,#N/A,FALSE,"ECWEBB";#N/A,#N/A,FALSE,"MFT96";#N/A,#N/A,FALSE,"CTrecon"}</definedName>
    <definedName name="ASDFA_2_1_1_1_3" hidden="1">{#N/A,#N/A,FALSE,"TMCOMP96";#N/A,#N/A,FALSE,"MAT96";#N/A,#N/A,FALSE,"FANDA96";#N/A,#N/A,FALSE,"INTRAN96";#N/A,#N/A,FALSE,"NAA9697";#N/A,#N/A,FALSE,"ECWEBB";#N/A,#N/A,FALSE,"MFT96";#N/A,#N/A,FALSE,"CTrecon"}</definedName>
    <definedName name="ASDFA_2_1_1_1_4" hidden="1">{#N/A,#N/A,FALSE,"TMCOMP96";#N/A,#N/A,FALSE,"MAT96";#N/A,#N/A,FALSE,"FANDA96";#N/A,#N/A,FALSE,"INTRAN96";#N/A,#N/A,FALSE,"NAA9697";#N/A,#N/A,FALSE,"ECWEBB";#N/A,#N/A,FALSE,"MFT96";#N/A,#N/A,FALSE,"CTrecon"}</definedName>
    <definedName name="ASDFA_2_1_1_1_5" hidden="1">{#N/A,#N/A,FALSE,"TMCOMP96";#N/A,#N/A,FALSE,"MAT96";#N/A,#N/A,FALSE,"FANDA96";#N/A,#N/A,FALSE,"INTRAN96";#N/A,#N/A,FALSE,"NAA9697";#N/A,#N/A,FALSE,"ECWEBB";#N/A,#N/A,FALSE,"MFT96";#N/A,#N/A,FALSE,"CTrecon"}</definedName>
    <definedName name="ASDFA_2_1_1_2" hidden="1">{#N/A,#N/A,FALSE,"TMCOMP96";#N/A,#N/A,FALSE,"MAT96";#N/A,#N/A,FALSE,"FANDA96";#N/A,#N/A,FALSE,"INTRAN96";#N/A,#N/A,FALSE,"NAA9697";#N/A,#N/A,FALSE,"ECWEBB";#N/A,#N/A,FALSE,"MFT96";#N/A,#N/A,FALSE,"CTrecon"}</definedName>
    <definedName name="ASDFA_2_1_1_2_1" hidden="1">{#N/A,#N/A,FALSE,"TMCOMP96";#N/A,#N/A,FALSE,"MAT96";#N/A,#N/A,FALSE,"FANDA96";#N/A,#N/A,FALSE,"INTRAN96";#N/A,#N/A,FALSE,"NAA9697";#N/A,#N/A,FALSE,"ECWEBB";#N/A,#N/A,FALSE,"MFT96";#N/A,#N/A,FALSE,"CTrecon"}</definedName>
    <definedName name="ASDFA_2_1_1_2_2" hidden="1">{#N/A,#N/A,FALSE,"TMCOMP96";#N/A,#N/A,FALSE,"MAT96";#N/A,#N/A,FALSE,"FANDA96";#N/A,#N/A,FALSE,"INTRAN96";#N/A,#N/A,FALSE,"NAA9697";#N/A,#N/A,FALSE,"ECWEBB";#N/A,#N/A,FALSE,"MFT96";#N/A,#N/A,FALSE,"CTrecon"}</definedName>
    <definedName name="ASDFA_2_1_1_2_3" hidden="1">{#N/A,#N/A,FALSE,"TMCOMP96";#N/A,#N/A,FALSE,"MAT96";#N/A,#N/A,FALSE,"FANDA96";#N/A,#N/A,FALSE,"INTRAN96";#N/A,#N/A,FALSE,"NAA9697";#N/A,#N/A,FALSE,"ECWEBB";#N/A,#N/A,FALSE,"MFT96";#N/A,#N/A,FALSE,"CTrecon"}</definedName>
    <definedName name="ASDFA_2_1_1_2_4" hidden="1">{#N/A,#N/A,FALSE,"TMCOMP96";#N/A,#N/A,FALSE,"MAT96";#N/A,#N/A,FALSE,"FANDA96";#N/A,#N/A,FALSE,"INTRAN96";#N/A,#N/A,FALSE,"NAA9697";#N/A,#N/A,FALSE,"ECWEBB";#N/A,#N/A,FALSE,"MFT96";#N/A,#N/A,FALSE,"CTrecon"}</definedName>
    <definedName name="ASDFA_2_1_1_2_5" hidden="1">{#N/A,#N/A,FALSE,"TMCOMP96";#N/A,#N/A,FALSE,"MAT96";#N/A,#N/A,FALSE,"FANDA96";#N/A,#N/A,FALSE,"INTRAN96";#N/A,#N/A,FALSE,"NAA9697";#N/A,#N/A,FALSE,"ECWEBB";#N/A,#N/A,FALSE,"MFT96";#N/A,#N/A,FALSE,"CTrecon"}</definedName>
    <definedName name="ASDFA_2_1_1_3" hidden="1">{#N/A,#N/A,FALSE,"TMCOMP96";#N/A,#N/A,FALSE,"MAT96";#N/A,#N/A,FALSE,"FANDA96";#N/A,#N/A,FALSE,"INTRAN96";#N/A,#N/A,FALSE,"NAA9697";#N/A,#N/A,FALSE,"ECWEBB";#N/A,#N/A,FALSE,"MFT96";#N/A,#N/A,FALSE,"CTrecon"}</definedName>
    <definedName name="ASDFA_2_1_1_4" hidden="1">{#N/A,#N/A,FALSE,"TMCOMP96";#N/A,#N/A,FALSE,"MAT96";#N/A,#N/A,FALSE,"FANDA96";#N/A,#N/A,FALSE,"INTRAN96";#N/A,#N/A,FALSE,"NAA9697";#N/A,#N/A,FALSE,"ECWEBB";#N/A,#N/A,FALSE,"MFT96";#N/A,#N/A,FALSE,"CTrecon"}</definedName>
    <definedName name="ASDFA_2_1_1_5" hidden="1">{#N/A,#N/A,FALSE,"TMCOMP96";#N/A,#N/A,FALSE,"MAT96";#N/A,#N/A,FALSE,"FANDA96";#N/A,#N/A,FALSE,"INTRAN96";#N/A,#N/A,FALSE,"NAA9697";#N/A,#N/A,FALSE,"ECWEBB";#N/A,#N/A,FALSE,"MFT96";#N/A,#N/A,FALSE,"CTrecon"}</definedName>
    <definedName name="ASDFA_2_1_2" hidden="1">{#N/A,#N/A,FALSE,"TMCOMP96";#N/A,#N/A,FALSE,"MAT96";#N/A,#N/A,FALSE,"FANDA96";#N/A,#N/A,FALSE,"INTRAN96";#N/A,#N/A,FALSE,"NAA9697";#N/A,#N/A,FALSE,"ECWEBB";#N/A,#N/A,FALSE,"MFT96";#N/A,#N/A,FALSE,"CTrecon"}</definedName>
    <definedName name="ASDFA_2_1_2_1" hidden="1">{#N/A,#N/A,FALSE,"TMCOMP96";#N/A,#N/A,FALSE,"MAT96";#N/A,#N/A,FALSE,"FANDA96";#N/A,#N/A,FALSE,"INTRAN96";#N/A,#N/A,FALSE,"NAA9697";#N/A,#N/A,FALSE,"ECWEBB";#N/A,#N/A,FALSE,"MFT96";#N/A,#N/A,FALSE,"CTrecon"}</definedName>
    <definedName name="ASDFA_2_1_2_1_1" hidden="1">{#N/A,#N/A,FALSE,"TMCOMP96";#N/A,#N/A,FALSE,"MAT96";#N/A,#N/A,FALSE,"FANDA96";#N/A,#N/A,FALSE,"INTRAN96";#N/A,#N/A,FALSE,"NAA9697";#N/A,#N/A,FALSE,"ECWEBB";#N/A,#N/A,FALSE,"MFT96";#N/A,#N/A,FALSE,"CTrecon"}</definedName>
    <definedName name="ASDFA_2_1_2_2" hidden="1">{#N/A,#N/A,FALSE,"TMCOMP96";#N/A,#N/A,FALSE,"MAT96";#N/A,#N/A,FALSE,"FANDA96";#N/A,#N/A,FALSE,"INTRAN96";#N/A,#N/A,FALSE,"NAA9697";#N/A,#N/A,FALSE,"ECWEBB";#N/A,#N/A,FALSE,"MFT96";#N/A,#N/A,FALSE,"CTrecon"}</definedName>
    <definedName name="ASDFA_2_1_2_3" hidden="1">{#N/A,#N/A,FALSE,"TMCOMP96";#N/A,#N/A,FALSE,"MAT96";#N/A,#N/A,FALSE,"FANDA96";#N/A,#N/A,FALSE,"INTRAN96";#N/A,#N/A,FALSE,"NAA9697";#N/A,#N/A,FALSE,"ECWEBB";#N/A,#N/A,FALSE,"MFT96";#N/A,#N/A,FALSE,"CTrecon"}</definedName>
    <definedName name="ASDFA_2_1_2_4" hidden="1">{#N/A,#N/A,FALSE,"TMCOMP96";#N/A,#N/A,FALSE,"MAT96";#N/A,#N/A,FALSE,"FANDA96";#N/A,#N/A,FALSE,"INTRAN96";#N/A,#N/A,FALSE,"NAA9697";#N/A,#N/A,FALSE,"ECWEBB";#N/A,#N/A,FALSE,"MFT96";#N/A,#N/A,FALSE,"CTrecon"}</definedName>
    <definedName name="ASDFA_2_1_2_5" hidden="1">{#N/A,#N/A,FALSE,"TMCOMP96";#N/A,#N/A,FALSE,"MAT96";#N/A,#N/A,FALSE,"FANDA96";#N/A,#N/A,FALSE,"INTRAN96";#N/A,#N/A,FALSE,"NAA9697";#N/A,#N/A,FALSE,"ECWEBB";#N/A,#N/A,FALSE,"MFT96";#N/A,#N/A,FALSE,"CTrecon"}</definedName>
    <definedName name="ASDFA_2_1_3" hidden="1">{#N/A,#N/A,FALSE,"TMCOMP96";#N/A,#N/A,FALSE,"MAT96";#N/A,#N/A,FALSE,"FANDA96";#N/A,#N/A,FALSE,"INTRAN96";#N/A,#N/A,FALSE,"NAA9697";#N/A,#N/A,FALSE,"ECWEBB";#N/A,#N/A,FALSE,"MFT96";#N/A,#N/A,FALSE,"CTrecon"}</definedName>
    <definedName name="ASDFA_2_1_3_1" hidden="1">{#N/A,#N/A,FALSE,"TMCOMP96";#N/A,#N/A,FALSE,"MAT96";#N/A,#N/A,FALSE,"FANDA96";#N/A,#N/A,FALSE,"INTRAN96";#N/A,#N/A,FALSE,"NAA9697";#N/A,#N/A,FALSE,"ECWEBB";#N/A,#N/A,FALSE,"MFT96";#N/A,#N/A,FALSE,"CTrecon"}</definedName>
    <definedName name="ASDFA_2_1_3_1_1" hidden="1">{#N/A,#N/A,FALSE,"TMCOMP96";#N/A,#N/A,FALSE,"MAT96";#N/A,#N/A,FALSE,"FANDA96";#N/A,#N/A,FALSE,"INTRAN96";#N/A,#N/A,FALSE,"NAA9697";#N/A,#N/A,FALSE,"ECWEBB";#N/A,#N/A,FALSE,"MFT96";#N/A,#N/A,FALSE,"CTrecon"}</definedName>
    <definedName name="ASDFA_2_1_3_2" hidden="1">{#N/A,#N/A,FALSE,"TMCOMP96";#N/A,#N/A,FALSE,"MAT96";#N/A,#N/A,FALSE,"FANDA96";#N/A,#N/A,FALSE,"INTRAN96";#N/A,#N/A,FALSE,"NAA9697";#N/A,#N/A,FALSE,"ECWEBB";#N/A,#N/A,FALSE,"MFT96";#N/A,#N/A,FALSE,"CTrecon"}</definedName>
    <definedName name="ASDFA_2_1_3_3" hidden="1">{#N/A,#N/A,FALSE,"TMCOMP96";#N/A,#N/A,FALSE,"MAT96";#N/A,#N/A,FALSE,"FANDA96";#N/A,#N/A,FALSE,"INTRAN96";#N/A,#N/A,FALSE,"NAA9697";#N/A,#N/A,FALSE,"ECWEBB";#N/A,#N/A,FALSE,"MFT96";#N/A,#N/A,FALSE,"CTrecon"}</definedName>
    <definedName name="ASDFA_2_1_3_4" hidden="1">{#N/A,#N/A,FALSE,"TMCOMP96";#N/A,#N/A,FALSE,"MAT96";#N/A,#N/A,FALSE,"FANDA96";#N/A,#N/A,FALSE,"INTRAN96";#N/A,#N/A,FALSE,"NAA9697";#N/A,#N/A,FALSE,"ECWEBB";#N/A,#N/A,FALSE,"MFT96";#N/A,#N/A,FALSE,"CTrecon"}</definedName>
    <definedName name="ASDFA_2_1_3_5" hidden="1">{#N/A,#N/A,FALSE,"TMCOMP96";#N/A,#N/A,FALSE,"MAT96";#N/A,#N/A,FALSE,"FANDA96";#N/A,#N/A,FALSE,"INTRAN96";#N/A,#N/A,FALSE,"NAA9697";#N/A,#N/A,FALSE,"ECWEBB";#N/A,#N/A,FALSE,"MFT96";#N/A,#N/A,FALSE,"CTrecon"}</definedName>
    <definedName name="ASDFA_2_1_4" hidden="1">{#N/A,#N/A,FALSE,"TMCOMP96";#N/A,#N/A,FALSE,"MAT96";#N/A,#N/A,FALSE,"FANDA96";#N/A,#N/A,FALSE,"INTRAN96";#N/A,#N/A,FALSE,"NAA9697";#N/A,#N/A,FALSE,"ECWEBB";#N/A,#N/A,FALSE,"MFT96";#N/A,#N/A,FALSE,"CTrecon"}</definedName>
    <definedName name="ASDFA_2_1_4_1" hidden="1">{#N/A,#N/A,FALSE,"TMCOMP96";#N/A,#N/A,FALSE,"MAT96";#N/A,#N/A,FALSE,"FANDA96";#N/A,#N/A,FALSE,"INTRAN96";#N/A,#N/A,FALSE,"NAA9697";#N/A,#N/A,FALSE,"ECWEBB";#N/A,#N/A,FALSE,"MFT96";#N/A,#N/A,FALSE,"CTrecon"}</definedName>
    <definedName name="ASDFA_2_1_4_2" hidden="1">{#N/A,#N/A,FALSE,"TMCOMP96";#N/A,#N/A,FALSE,"MAT96";#N/A,#N/A,FALSE,"FANDA96";#N/A,#N/A,FALSE,"INTRAN96";#N/A,#N/A,FALSE,"NAA9697";#N/A,#N/A,FALSE,"ECWEBB";#N/A,#N/A,FALSE,"MFT96";#N/A,#N/A,FALSE,"CTrecon"}</definedName>
    <definedName name="ASDFA_2_1_4_3" hidden="1">{#N/A,#N/A,FALSE,"TMCOMP96";#N/A,#N/A,FALSE,"MAT96";#N/A,#N/A,FALSE,"FANDA96";#N/A,#N/A,FALSE,"INTRAN96";#N/A,#N/A,FALSE,"NAA9697";#N/A,#N/A,FALSE,"ECWEBB";#N/A,#N/A,FALSE,"MFT96";#N/A,#N/A,FALSE,"CTrecon"}</definedName>
    <definedName name="ASDFA_2_1_4_4" hidden="1">{#N/A,#N/A,FALSE,"TMCOMP96";#N/A,#N/A,FALSE,"MAT96";#N/A,#N/A,FALSE,"FANDA96";#N/A,#N/A,FALSE,"INTRAN96";#N/A,#N/A,FALSE,"NAA9697";#N/A,#N/A,FALSE,"ECWEBB";#N/A,#N/A,FALSE,"MFT96";#N/A,#N/A,FALSE,"CTrecon"}</definedName>
    <definedName name="ASDFA_2_1_4_5" hidden="1">{#N/A,#N/A,FALSE,"TMCOMP96";#N/A,#N/A,FALSE,"MAT96";#N/A,#N/A,FALSE,"FANDA96";#N/A,#N/A,FALSE,"INTRAN96";#N/A,#N/A,FALSE,"NAA9697";#N/A,#N/A,FALSE,"ECWEBB";#N/A,#N/A,FALSE,"MFT96";#N/A,#N/A,FALSE,"CTrecon"}</definedName>
    <definedName name="ASDFA_2_1_5" hidden="1">{#N/A,#N/A,FALSE,"TMCOMP96";#N/A,#N/A,FALSE,"MAT96";#N/A,#N/A,FALSE,"FANDA96";#N/A,#N/A,FALSE,"INTRAN96";#N/A,#N/A,FALSE,"NAA9697";#N/A,#N/A,FALSE,"ECWEBB";#N/A,#N/A,FALSE,"MFT96";#N/A,#N/A,FALSE,"CTrecon"}</definedName>
    <definedName name="ASDFA_2_1_5_1" hidden="1">{#N/A,#N/A,FALSE,"TMCOMP96";#N/A,#N/A,FALSE,"MAT96";#N/A,#N/A,FALSE,"FANDA96";#N/A,#N/A,FALSE,"INTRAN96";#N/A,#N/A,FALSE,"NAA9697";#N/A,#N/A,FALSE,"ECWEBB";#N/A,#N/A,FALSE,"MFT96";#N/A,#N/A,FALSE,"CTrecon"}</definedName>
    <definedName name="ASDFA_2_1_5_2" hidden="1">{#N/A,#N/A,FALSE,"TMCOMP96";#N/A,#N/A,FALSE,"MAT96";#N/A,#N/A,FALSE,"FANDA96";#N/A,#N/A,FALSE,"INTRAN96";#N/A,#N/A,FALSE,"NAA9697";#N/A,#N/A,FALSE,"ECWEBB";#N/A,#N/A,FALSE,"MFT96";#N/A,#N/A,FALSE,"CTrecon"}</definedName>
    <definedName name="ASDFA_2_1_5_3" hidden="1">{#N/A,#N/A,FALSE,"TMCOMP96";#N/A,#N/A,FALSE,"MAT96";#N/A,#N/A,FALSE,"FANDA96";#N/A,#N/A,FALSE,"INTRAN96";#N/A,#N/A,FALSE,"NAA9697";#N/A,#N/A,FALSE,"ECWEBB";#N/A,#N/A,FALSE,"MFT96";#N/A,#N/A,FALSE,"CTrecon"}</definedName>
    <definedName name="ASDFA_2_1_5_4" hidden="1">{#N/A,#N/A,FALSE,"TMCOMP96";#N/A,#N/A,FALSE,"MAT96";#N/A,#N/A,FALSE,"FANDA96";#N/A,#N/A,FALSE,"INTRAN96";#N/A,#N/A,FALSE,"NAA9697";#N/A,#N/A,FALSE,"ECWEBB";#N/A,#N/A,FALSE,"MFT96";#N/A,#N/A,FALSE,"CTrecon"}</definedName>
    <definedName name="ASDFA_2_1_5_5" hidden="1">{#N/A,#N/A,FALSE,"TMCOMP96";#N/A,#N/A,FALSE,"MAT96";#N/A,#N/A,FALSE,"FANDA96";#N/A,#N/A,FALSE,"INTRAN96";#N/A,#N/A,FALSE,"NAA9697";#N/A,#N/A,FALSE,"ECWEBB";#N/A,#N/A,FALSE,"MFT96";#N/A,#N/A,FALSE,"CTrecon"}</definedName>
    <definedName name="ASDFA_2_2" hidden="1">{#N/A,#N/A,FALSE,"TMCOMP96";#N/A,#N/A,FALSE,"MAT96";#N/A,#N/A,FALSE,"FANDA96";#N/A,#N/A,FALSE,"INTRAN96";#N/A,#N/A,FALSE,"NAA9697";#N/A,#N/A,FALSE,"ECWEBB";#N/A,#N/A,FALSE,"MFT96";#N/A,#N/A,FALSE,"CTrecon"}</definedName>
    <definedName name="ASDFA_2_2_1" hidden="1">{#N/A,#N/A,FALSE,"TMCOMP96";#N/A,#N/A,FALSE,"MAT96";#N/A,#N/A,FALSE,"FANDA96";#N/A,#N/A,FALSE,"INTRAN96";#N/A,#N/A,FALSE,"NAA9697";#N/A,#N/A,FALSE,"ECWEBB";#N/A,#N/A,FALSE,"MFT96";#N/A,#N/A,FALSE,"CTrecon"}</definedName>
    <definedName name="ASDFA_2_2_1_1" hidden="1">{#N/A,#N/A,FALSE,"TMCOMP96";#N/A,#N/A,FALSE,"MAT96";#N/A,#N/A,FALSE,"FANDA96";#N/A,#N/A,FALSE,"INTRAN96";#N/A,#N/A,FALSE,"NAA9697";#N/A,#N/A,FALSE,"ECWEBB";#N/A,#N/A,FALSE,"MFT96";#N/A,#N/A,FALSE,"CTrecon"}</definedName>
    <definedName name="ASDFA_2_2_2" hidden="1">{#N/A,#N/A,FALSE,"TMCOMP96";#N/A,#N/A,FALSE,"MAT96";#N/A,#N/A,FALSE,"FANDA96";#N/A,#N/A,FALSE,"INTRAN96";#N/A,#N/A,FALSE,"NAA9697";#N/A,#N/A,FALSE,"ECWEBB";#N/A,#N/A,FALSE,"MFT96";#N/A,#N/A,FALSE,"CTrecon"}</definedName>
    <definedName name="ASDFA_2_2_3" hidden="1">{#N/A,#N/A,FALSE,"TMCOMP96";#N/A,#N/A,FALSE,"MAT96";#N/A,#N/A,FALSE,"FANDA96";#N/A,#N/A,FALSE,"INTRAN96";#N/A,#N/A,FALSE,"NAA9697";#N/A,#N/A,FALSE,"ECWEBB";#N/A,#N/A,FALSE,"MFT96";#N/A,#N/A,FALSE,"CTrecon"}</definedName>
    <definedName name="ASDFA_2_2_4" hidden="1">{#N/A,#N/A,FALSE,"TMCOMP96";#N/A,#N/A,FALSE,"MAT96";#N/A,#N/A,FALSE,"FANDA96";#N/A,#N/A,FALSE,"INTRAN96";#N/A,#N/A,FALSE,"NAA9697";#N/A,#N/A,FALSE,"ECWEBB";#N/A,#N/A,FALSE,"MFT96";#N/A,#N/A,FALSE,"CTrecon"}</definedName>
    <definedName name="ASDFA_2_2_5" hidden="1">{#N/A,#N/A,FALSE,"TMCOMP96";#N/A,#N/A,FALSE,"MAT96";#N/A,#N/A,FALSE,"FANDA96";#N/A,#N/A,FALSE,"INTRAN96";#N/A,#N/A,FALSE,"NAA9697";#N/A,#N/A,FALSE,"ECWEBB";#N/A,#N/A,FALSE,"MFT96";#N/A,#N/A,FALSE,"CTrecon"}</definedName>
    <definedName name="ASDFA_2_3" hidden="1">{#N/A,#N/A,FALSE,"TMCOMP96";#N/A,#N/A,FALSE,"MAT96";#N/A,#N/A,FALSE,"FANDA96";#N/A,#N/A,FALSE,"INTRAN96";#N/A,#N/A,FALSE,"NAA9697";#N/A,#N/A,FALSE,"ECWEBB";#N/A,#N/A,FALSE,"MFT96";#N/A,#N/A,FALSE,"CTrecon"}</definedName>
    <definedName name="ASDFA_2_3_1" hidden="1">{#N/A,#N/A,FALSE,"TMCOMP96";#N/A,#N/A,FALSE,"MAT96";#N/A,#N/A,FALSE,"FANDA96";#N/A,#N/A,FALSE,"INTRAN96";#N/A,#N/A,FALSE,"NAA9697";#N/A,#N/A,FALSE,"ECWEBB";#N/A,#N/A,FALSE,"MFT96";#N/A,#N/A,FALSE,"CTrecon"}</definedName>
    <definedName name="ASDFA_2_3_1_1" hidden="1">{#N/A,#N/A,FALSE,"TMCOMP96";#N/A,#N/A,FALSE,"MAT96";#N/A,#N/A,FALSE,"FANDA96";#N/A,#N/A,FALSE,"INTRAN96";#N/A,#N/A,FALSE,"NAA9697";#N/A,#N/A,FALSE,"ECWEBB";#N/A,#N/A,FALSE,"MFT96";#N/A,#N/A,FALSE,"CTrecon"}</definedName>
    <definedName name="ASDFA_2_3_2" hidden="1">{#N/A,#N/A,FALSE,"TMCOMP96";#N/A,#N/A,FALSE,"MAT96";#N/A,#N/A,FALSE,"FANDA96";#N/A,#N/A,FALSE,"INTRAN96";#N/A,#N/A,FALSE,"NAA9697";#N/A,#N/A,FALSE,"ECWEBB";#N/A,#N/A,FALSE,"MFT96";#N/A,#N/A,FALSE,"CTrecon"}</definedName>
    <definedName name="ASDFA_2_3_3" hidden="1">{#N/A,#N/A,FALSE,"TMCOMP96";#N/A,#N/A,FALSE,"MAT96";#N/A,#N/A,FALSE,"FANDA96";#N/A,#N/A,FALSE,"INTRAN96";#N/A,#N/A,FALSE,"NAA9697";#N/A,#N/A,FALSE,"ECWEBB";#N/A,#N/A,FALSE,"MFT96";#N/A,#N/A,FALSE,"CTrecon"}</definedName>
    <definedName name="ASDFA_2_3_4" hidden="1">{#N/A,#N/A,FALSE,"TMCOMP96";#N/A,#N/A,FALSE,"MAT96";#N/A,#N/A,FALSE,"FANDA96";#N/A,#N/A,FALSE,"INTRAN96";#N/A,#N/A,FALSE,"NAA9697";#N/A,#N/A,FALSE,"ECWEBB";#N/A,#N/A,FALSE,"MFT96";#N/A,#N/A,FALSE,"CTrecon"}</definedName>
    <definedName name="ASDFA_2_3_5" hidden="1">{#N/A,#N/A,FALSE,"TMCOMP96";#N/A,#N/A,FALSE,"MAT96";#N/A,#N/A,FALSE,"FANDA96";#N/A,#N/A,FALSE,"INTRAN96";#N/A,#N/A,FALSE,"NAA9697";#N/A,#N/A,FALSE,"ECWEBB";#N/A,#N/A,FALSE,"MFT96";#N/A,#N/A,FALSE,"CTrecon"}</definedName>
    <definedName name="ASDFA_2_4" hidden="1">{#N/A,#N/A,FALSE,"TMCOMP96";#N/A,#N/A,FALSE,"MAT96";#N/A,#N/A,FALSE,"FANDA96";#N/A,#N/A,FALSE,"INTRAN96";#N/A,#N/A,FALSE,"NAA9697";#N/A,#N/A,FALSE,"ECWEBB";#N/A,#N/A,FALSE,"MFT96";#N/A,#N/A,FALSE,"CTrecon"}</definedName>
    <definedName name="ASDFA_2_4_1" hidden="1">{#N/A,#N/A,FALSE,"TMCOMP96";#N/A,#N/A,FALSE,"MAT96";#N/A,#N/A,FALSE,"FANDA96";#N/A,#N/A,FALSE,"INTRAN96";#N/A,#N/A,FALSE,"NAA9697";#N/A,#N/A,FALSE,"ECWEBB";#N/A,#N/A,FALSE,"MFT96";#N/A,#N/A,FALSE,"CTrecon"}</definedName>
    <definedName name="ASDFA_2_4_1_1" hidden="1">{#N/A,#N/A,FALSE,"TMCOMP96";#N/A,#N/A,FALSE,"MAT96";#N/A,#N/A,FALSE,"FANDA96";#N/A,#N/A,FALSE,"INTRAN96";#N/A,#N/A,FALSE,"NAA9697";#N/A,#N/A,FALSE,"ECWEBB";#N/A,#N/A,FALSE,"MFT96";#N/A,#N/A,FALSE,"CTrecon"}</definedName>
    <definedName name="ASDFA_2_4_2" hidden="1">{#N/A,#N/A,FALSE,"TMCOMP96";#N/A,#N/A,FALSE,"MAT96";#N/A,#N/A,FALSE,"FANDA96";#N/A,#N/A,FALSE,"INTRAN96";#N/A,#N/A,FALSE,"NAA9697";#N/A,#N/A,FALSE,"ECWEBB";#N/A,#N/A,FALSE,"MFT96";#N/A,#N/A,FALSE,"CTrecon"}</definedName>
    <definedName name="ASDFA_2_4_3" hidden="1">{#N/A,#N/A,FALSE,"TMCOMP96";#N/A,#N/A,FALSE,"MAT96";#N/A,#N/A,FALSE,"FANDA96";#N/A,#N/A,FALSE,"INTRAN96";#N/A,#N/A,FALSE,"NAA9697";#N/A,#N/A,FALSE,"ECWEBB";#N/A,#N/A,FALSE,"MFT96";#N/A,#N/A,FALSE,"CTrecon"}</definedName>
    <definedName name="ASDFA_2_4_4" hidden="1">{#N/A,#N/A,FALSE,"TMCOMP96";#N/A,#N/A,FALSE,"MAT96";#N/A,#N/A,FALSE,"FANDA96";#N/A,#N/A,FALSE,"INTRAN96";#N/A,#N/A,FALSE,"NAA9697";#N/A,#N/A,FALSE,"ECWEBB";#N/A,#N/A,FALSE,"MFT96";#N/A,#N/A,FALSE,"CTrecon"}</definedName>
    <definedName name="ASDFA_2_4_5" hidden="1">{#N/A,#N/A,FALSE,"TMCOMP96";#N/A,#N/A,FALSE,"MAT96";#N/A,#N/A,FALSE,"FANDA96";#N/A,#N/A,FALSE,"INTRAN96";#N/A,#N/A,FALSE,"NAA9697";#N/A,#N/A,FALSE,"ECWEBB";#N/A,#N/A,FALSE,"MFT96";#N/A,#N/A,FALSE,"CTrecon"}</definedName>
    <definedName name="ASDFA_2_5" hidden="1">{#N/A,#N/A,FALSE,"TMCOMP96";#N/A,#N/A,FALSE,"MAT96";#N/A,#N/A,FALSE,"FANDA96";#N/A,#N/A,FALSE,"INTRAN96";#N/A,#N/A,FALSE,"NAA9697";#N/A,#N/A,FALSE,"ECWEBB";#N/A,#N/A,FALSE,"MFT96";#N/A,#N/A,FALSE,"CTrecon"}</definedName>
    <definedName name="ASDFA_2_5_1" hidden="1">{#N/A,#N/A,FALSE,"TMCOMP96";#N/A,#N/A,FALSE,"MAT96";#N/A,#N/A,FALSE,"FANDA96";#N/A,#N/A,FALSE,"INTRAN96";#N/A,#N/A,FALSE,"NAA9697";#N/A,#N/A,FALSE,"ECWEBB";#N/A,#N/A,FALSE,"MFT96";#N/A,#N/A,FALSE,"CTrecon"}</definedName>
    <definedName name="ASDFA_2_5_2" hidden="1">{#N/A,#N/A,FALSE,"TMCOMP96";#N/A,#N/A,FALSE,"MAT96";#N/A,#N/A,FALSE,"FANDA96";#N/A,#N/A,FALSE,"INTRAN96";#N/A,#N/A,FALSE,"NAA9697";#N/A,#N/A,FALSE,"ECWEBB";#N/A,#N/A,FALSE,"MFT96";#N/A,#N/A,FALSE,"CTrecon"}</definedName>
    <definedName name="ASDFA_2_5_3" hidden="1">{#N/A,#N/A,FALSE,"TMCOMP96";#N/A,#N/A,FALSE,"MAT96";#N/A,#N/A,FALSE,"FANDA96";#N/A,#N/A,FALSE,"INTRAN96";#N/A,#N/A,FALSE,"NAA9697";#N/A,#N/A,FALSE,"ECWEBB";#N/A,#N/A,FALSE,"MFT96";#N/A,#N/A,FALSE,"CTrecon"}</definedName>
    <definedName name="ASDFA_2_5_4" hidden="1">{#N/A,#N/A,FALSE,"TMCOMP96";#N/A,#N/A,FALSE,"MAT96";#N/A,#N/A,FALSE,"FANDA96";#N/A,#N/A,FALSE,"INTRAN96";#N/A,#N/A,FALSE,"NAA9697";#N/A,#N/A,FALSE,"ECWEBB";#N/A,#N/A,FALSE,"MFT96";#N/A,#N/A,FALSE,"CTrecon"}</definedName>
    <definedName name="ASDFA_2_5_5" hidden="1">{#N/A,#N/A,FALSE,"TMCOMP96";#N/A,#N/A,FALSE,"MAT96";#N/A,#N/A,FALSE,"FANDA96";#N/A,#N/A,FALSE,"INTRAN96";#N/A,#N/A,FALSE,"NAA9697";#N/A,#N/A,FALSE,"ECWEBB";#N/A,#N/A,FALSE,"MFT96";#N/A,#N/A,FALSE,"CTrecon"}</definedName>
    <definedName name="ASDFA_3" hidden="1">{#N/A,#N/A,FALSE,"TMCOMP96";#N/A,#N/A,FALSE,"MAT96";#N/A,#N/A,FALSE,"FANDA96";#N/A,#N/A,FALSE,"INTRAN96";#N/A,#N/A,FALSE,"NAA9697";#N/A,#N/A,FALSE,"ECWEBB";#N/A,#N/A,FALSE,"MFT96";#N/A,#N/A,FALSE,"CTrecon"}</definedName>
    <definedName name="ASDFA_3_1" hidden="1">{#N/A,#N/A,FALSE,"TMCOMP96";#N/A,#N/A,FALSE,"MAT96";#N/A,#N/A,FALSE,"FANDA96";#N/A,#N/A,FALSE,"INTRAN96";#N/A,#N/A,FALSE,"NAA9697";#N/A,#N/A,FALSE,"ECWEBB";#N/A,#N/A,FALSE,"MFT96";#N/A,#N/A,FALSE,"CTrecon"}</definedName>
    <definedName name="ASDFA_3_1_1" hidden="1">{#N/A,#N/A,FALSE,"TMCOMP96";#N/A,#N/A,FALSE,"MAT96";#N/A,#N/A,FALSE,"FANDA96";#N/A,#N/A,FALSE,"INTRAN96";#N/A,#N/A,FALSE,"NAA9697";#N/A,#N/A,FALSE,"ECWEBB";#N/A,#N/A,FALSE,"MFT96";#N/A,#N/A,FALSE,"CTrecon"}</definedName>
    <definedName name="ASDFA_3_1_1_1" hidden="1">{#N/A,#N/A,FALSE,"TMCOMP96";#N/A,#N/A,FALSE,"MAT96";#N/A,#N/A,FALSE,"FANDA96";#N/A,#N/A,FALSE,"INTRAN96";#N/A,#N/A,FALSE,"NAA9697";#N/A,#N/A,FALSE,"ECWEBB";#N/A,#N/A,FALSE,"MFT96";#N/A,#N/A,FALSE,"CTrecon"}</definedName>
    <definedName name="ASDFA_3_1_1_1_1" hidden="1">{#N/A,#N/A,FALSE,"TMCOMP96";#N/A,#N/A,FALSE,"MAT96";#N/A,#N/A,FALSE,"FANDA96";#N/A,#N/A,FALSE,"INTRAN96";#N/A,#N/A,FALSE,"NAA9697";#N/A,#N/A,FALSE,"ECWEBB";#N/A,#N/A,FALSE,"MFT96";#N/A,#N/A,FALSE,"CTrecon"}</definedName>
    <definedName name="ASDFA_3_1_1_1_1_1" hidden="1">{#N/A,#N/A,FALSE,"TMCOMP96";#N/A,#N/A,FALSE,"MAT96";#N/A,#N/A,FALSE,"FANDA96";#N/A,#N/A,FALSE,"INTRAN96";#N/A,#N/A,FALSE,"NAA9697";#N/A,#N/A,FALSE,"ECWEBB";#N/A,#N/A,FALSE,"MFT96";#N/A,#N/A,FALSE,"CTrecon"}</definedName>
    <definedName name="ASDFA_3_1_1_1_2" hidden="1">{#N/A,#N/A,FALSE,"TMCOMP96";#N/A,#N/A,FALSE,"MAT96";#N/A,#N/A,FALSE,"FANDA96";#N/A,#N/A,FALSE,"INTRAN96";#N/A,#N/A,FALSE,"NAA9697";#N/A,#N/A,FALSE,"ECWEBB";#N/A,#N/A,FALSE,"MFT96";#N/A,#N/A,FALSE,"CTrecon"}</definedName>
    <definedName name="ASDFA_3_1_1_1_3" hidden="1">{#N/A,#N/A,FALSE,"TMCOMP96";#N/A,#N/A,FALSE,"MAT96";#N/A,#N/A,FALSE,"FANDA96";#N/A,#N/A,FALSE,"INTRAN96";#N/A,#N/A,FALSE,"NAA9697";#N/A,#N/A,FALSE,"ECWEBB";#N/A,#N/A,FALSE,"MFT96";#N/A,#N/A,FALSE,"CTrecon"}</definedName>
    <definedName name="ASDFA_3_1_1_1_4" hidden="1">{#N/A,#N/A,FALSE,"TMCOMP96";#N/A,#N/A,FALSE,"MAT96";#N/A,#N/A,FALSE,"FANDA96";#N/A,#N/A,FALSE,"INTRAN96";#N/A,#N/A,FALSE,"NAA9697";#N/A,#N/A,FALSE,"ECWEBB";#N/A,#N/A,FALSE,"MFT96";#N/A,#N/A,FALSE,"CTrecon"}</definedName>
    <definedName name="ASDFA_3_1_1_1_5" hidden="1">{#N/A,#N/A,FALSE,"TMCOMP96";#N/A,#N/A,FALSE,"MAT96";#N/A,#N/A,FALSE,"FANDA96";#N/A,#N/A,FALSE,"INTRAN96";#N/A,#N/A,FALSE,"NAA9697";#N/A,#N/A,FALSE,"ECWEBB";#N/A,#N/A,FALSE,"MFT96";#N/A,#N/A,FALSE,"CTrecon"}</definedName>
    <definedName name="ASDFA_3_1_1_2" hidden="1">{#N/A,#N/A,FALSE,"TMCOMP96";#N/A,#N/A,FALSE,"MAT96";#N/A,#N/A,FALSE,"FANDA96";#N/A,#N/A,FALSE,"INTRAN96";#N/A,#N/A,FALSE,"NAA9697";#N/A,#N/A,FALSE,"ECWEBB";#N/A,#N/A,FALSE,"MFT96";#N/A,#N/A,FALSE,"CTrecon"}</definedName>
    <definedName name="ASDFA_3_1_1_2_1" hidden="1">{#N/A,#N/A,FALSE,"TMCOMP96";#N/A,#N/A,FALSE,"MAT96";#N/A,#N/A,FALSE,"FANDA96";#N/A,#N/A,FALSE,"INTRAN96";#N/A,#N/A,FALSE,"NAA9697";#N/A,#N/A,FALSE,"ECWEBB";#N/A,#N/A,FALSE,"MFT96";#N/A,#N/A,FALSE,"CTrecon"}</definedName>
    <definedName name="ASDFA_3_1_1_2_2" hidden="1">{#N/A,#N/A,FALSE,"TMCOMP96";#N/A,#N/A,FALSE,"MAT96";#N/A,#N/A,FALSE,"FANDA96";#N/A,#N/A,FALSE,"INTRAN96";#N/A,#N/A,FALSE,"NAA9697";#N/A,#N/A,FALSE,"ECWEBB";#N/A,#N/A,FALSE,"MFT96";#N/A,#N/A,FALSE,"CTrecon"}</definedName>
    <definedName name="ASDFA_3_1_1_2_3" hidden="1">{#N/A,#N/A,FALSE,"TMCOMP96";#N/A,#N/A,FALSE,"MAT96";#N/A,#N/A,FALSE,"FANDA96";#N/A,#N/A,FALSE,"INTRAN96";#N/A,#N/A,FALSE,"NAA9697";#N/A,#N/A,FALSE,"ECWEBB";#N/A,#N/A,FALSE,"MFT96";#N/A,#N/A,FALSE,"CTrecon"}</definedName>
    <definedName name="ASDFA_3_1_1_2_4" hidden="1">{#N/A,#N/A,FALSE,"TMCOMP96";#N/A,#N/A,FALSE,"MAT96";#N/A,#N/A,FALSE,"FANDA96";#N/A,#N/A,FALSE,"INTRAN96";#N/A,#N/A,FALSE,"NAA9697";#N/A,#N/A,FALSE,"ECWEBB";#N/A,#N/A,FALSE,"MFT96";#N/A,#N/A,FALSE,"CTrecon"}</definedName>
    <definedName name="ASDFA_3_1_1_2_5" hidden="1">{#N/A,#N/A,FALSE,"TMCOMP96";#N/A,#N/A,FALSE,"MAT96";#N/A,#N/A,FALSE,"FANDA96";#N/A,#N/A,FALSE,"INTRAN96";#N/A,#N/A,FALSE,"NAA9697";#N/A,#N/A,FALSE,"ECWEBB";#N/A,#N/A,FALSE,"MFT96";#N/A,#N/A,FALSE,"CTrecon"}</definedName>
    <definedName name="ASDFA_3_1_1_3" hidden="1">{#N/A,#N/A,FALSE,"TMCOMP96";#N/A,#N/A,FALSE,"MAT96";#N/A,#N/A,FALSE,"FANDA96";#N/A,#N/A,FALSE,"INTRAN96";#N/A,#N/A,FALSE,"NAA9697";#N/A,#N/A,FALSE,"ECWEBB";#N/A,#N/A,FALSE,"MFT96";#N/A,#N/A,FALSE,"CTrecon"}</definedName>
    <definedName name="ASDFA_3_1_1_4" hidden="1">{#N/A,#N/A,FALSE,"TMCOMP96";#N/A,#N/A,FALSE,"MAT96";#N/A,#N/A,FALSE,"FANDA96";#N/A,#N/A,FALSE,"INTRAN96";#N/A,#N/A,FALSE,"NAA9697";#N/A,#N/A,FALSE,"ECWEBB";#N/A,#N/A,FALSE,"MFT96";#N/A,#N/A,FALSE,"CTrecon"}</definedName>
    <definedName name="ASDFA_3_1_1_5" hidden="1">{#N/A,#N/A,FALSE,"TMCOMP96";#N/A,#N/A,FALSE,"MAT96";#N/A,#N/A,FALSE,"FANDA96";#N/A,#N/A,FALSE,"INTRAN96";#N/A,#N/A,FALSE,"NAA9697";#N/A,#N/A,FALSE,"ECWEBB";#N/A,#N/A,FALSE,"MFT96";#N/A,#N/A,FALSE,"CTrecon"}</definedName>
    <definedName name="ASDFA_3_1_2" hidden="1">{#N/A,#N/A,FALSE,"TMCOMP96";#N/A,#N/A,FALSE,"MAT96";#N/A,#N/A,FALSE,"FANDA96";#N/A,#N/A,FALSE,"INTRAN96";#N/A,#N/A,FALSE,"NAA9697";#N/A,#N/A,FALSE,"ECWEBB";#N/A,#N/A,FALSE,"MFT96";#N/A,#N/A,FALSE,"CTrecon"}</definedName>
    <definedName name="ASDFA_3_1_2_1" hidden="1">{#N/A,#N/A,FALSE,"TMCOMP96";#N/A,#N/A,FALSE,"MAT96";#N/A,#N/A,FALSE,"FANDA96";#N/A,#N/A,FALSE,"INTRAN96";#N/A,#N/A,FALSE,"NAA9697";#N/A,#N/A,FALSE,"ECWEBB";#N/A,#N/A,FALSE,"MFT96";#N/A,#N/A,FALSE,"CTrecon"}</definedName>
    <definedName name="ASDFA_3_1_2_1_1" hidden="1">{#N/A,#N/A,FALSE,"TMCOMP96";#N/A,#N/A,FALSE,"MAT96";#N/A,#N/A,FALSE,"FANDA96";#N/A,#N/A,FALSE,"INTRAN96";#N/A,#N/A,FALSE,"NAA9697";#N/A,#N/A,FALSE,"ECWEBB";#N/A,#N/A,FALSE,"MFT96";#N/A,#N/A,FALSE,"CTrecon"}</definedName>
    <definedName name="ASDFA_3_1_2_2" hidden="1">{#N/A,#N/A,FALSE,"TMCOMP96";#N/A,#N/A,FALSE,"MAT96";#N/A,#N/A,FALSE,"FANDA96";#N/A,#N/A,FALSE,"INTRAN96";#N/A,#N/A,FALSE,"NAA9697";#N/A,#N/A,FALSE,"ECWEBB";#N/A,#N/A,FALSE,"MFT96";#N/A,#N/A,FALSE,"CTrecon"}</definedName>
    <definedName name="ASDFA_3_1_2_3" hidden="1">{#N/A,#N/A,FALSE,"TMCOMP96";#N/A,#N/A,FALSE,"MAT96";#N/A,#N/A,FALSE,"FANDA96";#N/A,#N/A,FALSE,"INTRAN96";#N/A,#N/A,FALSE,"NAA9697";#N/A,#N/A,FALSE,"ECWEBB";#N/A,#N/A,FALSE,"MFT96";#N/A,#N/A,FALSE,"CTrecon"}</definedName>
    <definedName name="ASDFA_3_1_2_4" hidden="1">{#N/A,#N/A,FALSE,"TMCOMP96";#N/A,#N/A,FALSE,"MAT96";#N/A,#N/A,FALSE,"FANDA96";#N/A,#N/A,FALSE,"INTRAN96";#N/A,#N/A,FALSE,"NAA9697";#N/A,#N/A,FALSE,"ECWEBB";#N/A,#N/A,FALSE,"MFT96";#N/A,#N/A,FALSE,"CTrecon"}</definedName>
    <definedName name="ASDFA_3_1_2_5" hidden="1">{#N/A,#N/A,FALSE,"TMCOMP96";#N/A,#N/A,FALSE,"MAT96";#N/A,#N/A,FALSE,"FANDA96";#N/A,#N/A,FALSE,"INTRAN96";#N/A,#N/A,FALSE,"NAA9697";#N/A,#N/A,FALSE,"ECWEBB";#N/A,#N/A,FALSE,"MFT96";#N/A,#N/A,FALSE,"CTrecon"}</definedName>
    <definedName name="ASDFA_3_1_3" hidden="1">{#N/A,#N/A,FALSE,"TMCOMP96";#N/A,#N/A,FALSE,"MAT96";#N/A,#N/A,FALSE,"FANDA96";#N/A,#N/A,FALSE,"INTRAN96";#N/A,#N/A,FALSE,"NAA9697";#N/A,#N/A,FALSE,"ECWEBB";#N/A,#N/A,FALSE,"MFT96";#N/A,#N/A,FALSE,"CTrecon"}</definedName>
    <definedName name="ASDFA_3_1_3_1" hidden="1">{#N/A,#N/A,FALSE,"TMCOMP96";#N/A,#N/A,FALSE,"MAT96";#N/A,#N/A,FALSE,"FANDA96";#N/A,#N/A,FALSE,"INTRAN96";#N/A,#N/A,FALSE,"NAA9697";#N/A,#N/A,FALSE,"ECWEBB";#N/A,#N/A,FALSE,"MFT96";#N/A,#N/A,FALSE,"CTrecon"}</definedName>
    <definedName name="ASDFA_3_1_3_1_1" hidden="1">{#N/A,#N/A,FALSE,"TMCOMP96";#N/A,#N/A,FALSE,"MAT96";#N/A,#N/A,FALSE,"FANDA96";#N/A,#N/A,FALSE,"INTRAN96";#N/A,#N/A,FALSE,"NAA9697";#N/A,#N/A,FALSE,"ECWEBB";#N/A,#N/A,FALSE,"MFT96";#N/A,#N/A,FALSE,"CTrecon"}</definedName>
    <definedName name="ASDFA_3_1_3_2" hidden="1">{#N/A,#N/A,FALSE,"TMCOMP96";#N/A,#N/A,FALSE,"MAT96";#N/A,#N/A,FALSE,"FANDA96";#N/A,#N/A,FALSE,"INTRAN96";#N/A,#N/A,FALSE,"NAA9697";#N/A,#N/A,FALSE,"ECWEBB";#N/A,#N/A,FALSE,"MFT96";#N/A,#N/A,FALSE,"CTrecon"}</definedName>
    <definedName name="ASDFA_3_1_3_3" hidden="1">{#N/A,#N/A,FALSE,"TMCOMP96";#N/A,#N/A,FALSE,"MAT96";#N/A,#N/A,FALSE,"FANDA96";#N/A,#N/A,FALSE,"INTRAN96";#N/A,#N/A,FALSE,"NAA9697";#N/A,#N/A,FALSE,"ECWEBB";#N/A,#N/A,FALSE,"MFT96";#N/A,#N/A,FALSE,"CTrecon"}</definedName>
    <definedName name="ASDFA_3_1_3_4" hidden="1">{#N/A,#N/A,FALSE,"TMCOMP96";#N/A,#N/A,FALSE,"MAT96";#N/A,#N/A,FALSE,"FANDA96";#N/A,#N/A,FALSE,"INTRAN96";#N/A,#N/A,FALSE,"NAA9697";#N/A,#N/A,FALSE,"ECWEBB";#N/A,#N/A,FALSE,"MFT96";#N/A,#N/A,FALSE,"CTrecon"}</definedName>
    <definedName name="ASDFA_3_1_3_5" hidden="1">{#N/A,#N/A,FALSE,"TMCOMP96";#N/A,#N/A,FALSE,"MAT96";#N/A,#N/A,FALSE,"FANDA96";#N/A,#N/A,FALSE,"INTRAN96";#N/A,#N/A,FALSE,"NAA9697";#N/A,#N/A,FALSE,"ECWEBB";#N/A,#N/A,FALSE,"MFT96";#N/A,#N/A,FALSE,"CTrecon"}</definedName>
    <definedName name="ASDFA_3_1_4" hidden="1">{#N/A,#N/A,FALSE,"TMCOMP96";#N/A,#N/A,FALSE,"MAT96";#N/A,#N/A,FALSE,"FANDA96";#N/A,#N/A,FALSE,"INTRAN96";#N/A,#N/A,FALSE,"NAA9697";#N/A,#N/A,FALSE,"ECWEBB";#N/A,#N/A,FALSE,"MFT96";#N/A,#N/A,FALSE,"CTrecon"}</definedName>
    <definedName name="ASDFA_3_1_4_1" hidden="1">{#N/A,#N/A,FALSE,"TMCOMP96";#N/A,#N/A,FALSE,"MAT96";#N/A,#N/A,FALSE,"FANDA96";#N/A,#N/A,FALSE,"INTRAN96";#N/A,#N/A,FALSE,"NAA9697";#N/A,#N/A,FALSE,"ECWEBB";#N/A,#N/A,FALSE,"MFT96";#N/A,#N/A,FALSE,"CTrecon"}</definedName>
    <definedName name="ASDFA_3_1_4_2" hidden="1">{#N/A,#N/A,FALSE,"TMCOMP96";#N/A,#N/A,FALSE,"MAT96";#N/A,#N/A,FALSE,"FANDA96";#N/A,#N/A,FALSE,"INTRAN96";#N/A,#N/A,FALSE,"NAA9697";#N/A,#N/A,FALSE,"ECWEBB";#N/A,#N/A,FALSE,"MFT96";#N/A,#N/A,FALSE,"CTrecon"}</definedName>
    <definedName name="ASDFA_3_1_4_3" hidden="1">{#N/A,#N/A,FALSE,"TMCOMP96";#N/A,#N/A,FALSE,"MAT96";#N/A,#N/A,FALSE,"FANDA96";#N/A,#N/A,FALSE,"INTRAN96";#N/A,#N/A,FALSE,"NAA9697";#N/A,#N/A,FALSE,"ECWEBB";#N/A,#N/A,FALSE,"MFT96";#N/A,#N/A,FALSE,"CTrecon"}</definedName>
    <definedName name="ASDFA_3_1_4_4" hidden="1">{#N/A,#N/A,FALSE,"TMCOMP96";#N/A,#N/A,FALSE,"MAT96";#N/A,#N/A,FALSE,"FANDA96";#N/A,#N/A,FALSE,"INTRAN96";#N/A,#N/A,FALSE,"NAA9697";#N/A,#N/A,FALSE,"ECWEBB";#N/A,#N/A,FALSE,"MFT96";#N/A,#N/A,FALSE,"CTrecon"}</definedName>
    <definedName name="ASDFA_3_1_4_5" hidden="1">{#N/A,#N/A,FALSE,"TMCOMP96";#N/A,#N/A,FALSE,"MAT96";#N/A,#N/A,FALSE,"FANDA96";#N/A,#N/A,FALSE,"INTRAN96";#N/A,#N/A,FALSE,"NAA9697";#N/A,#N/A,FALSE,"ECWEBB";#N/A,#N/A,FALSE,"MFT96";#N/A,#N/A,FALSE,"CTrecon"}</definedName>
    <definedName name="ASDFA_3_1_5" hidden="1">{#N/A,#N/A,FALSE,"TMCOMP96";#N/A,#N/A,FALSE,"MAT96";#N/A,#N/A,FALSE,"FANDA96";#N/A,#N/A,FALSE,"INTRAN96";#N/A,#N/A,FALSE,"NAA9697";#N/A,#N/A,FALSE,"ECWEBB";#N/A,#N/A,FALSE,"MFT96";#N/A,#N/A,FALSE,"CTrecon"}</definedName>
    <definedName name="ASDFA_3_1_5_1" hidden="1">{#N/A,#N/A,FALSE,"TMCOMP96";#N/A,#N/A,FALSE,"MAT96";#N/A,#N/A,FALSE,"FANDA96";#N/A,#N/A,FALSE,"INTRAN96";#N/A,#N/A,FALSE,"NAA9697";#N/A,#N/A,FALSE,"ECWEBB";#N/A,#N/A,FALSE,"MFT96";#N/A,#N/A,FALSE,"CTrecon"}</definedName>
    <definedName name="ASDFA_3_1_5_2" hidden="1">{#N/A,#N/A,FALSE,"TMCOMP96";#N/A,#N/A,FALSE,"MAT96";#N/A,#N/A,FALSE,"FANDA96";#N/A,#N/A,FALSE,"INTRAN96";#N/A,#N/A,FALSE,"NAA9697";#N/A,#N/A,FALSE,"ECWEBB";#N/A,#N/A,FALSE,"MFT96";#N/A,#N/A,FALSE,"CTrecon"}</definedName>
    <definedName name="ASDFA_3_1_5_3" hidden="1">{#N/A,#N/A,FALSE,"TMCOMP96";#N/A,#N/A,FALSE,"MAT96";#N/A,#N/A,FALSE,"FANDA96";#N/A,#N/A,FALSE,"INTRAN96";#N/A,#N/A,FALSE,"NAA9697";#N/A,#N/A,FALSE,"ECWEBB";#N/A,#N/A,FALSE,"MFT96";#N/A,#N/A,FALSE,"CTrecon"}</definedName>
    <definedName name="ASDFA_3_1_5_4" hidden="1">{#N/A,#N/A,FALSE,"TMCOMP96";#N/A,#N/A,FALSE,"MAT96";#N/A,#N/A,FALSE,"FANDA96";#N/A,#N/A,FALSE,"INTRAN96";#N/A,#N/A,FALSE,"NAA9697";#N/A,#N/A,FALSE,"ECWEBB";#N/A,#N/A,FALSE,"MFT96";#N/A,#N/A,FALSE,"CTrecon"}</definedName>
    <definedName name="ASDFA_3_1_5_5" hidden="1">{#N/A,#N/A,FALSE,"TMCOMP96";#N/A,#N/A,FALSE,"MAT96";#N/A,#N/A,FALSE,"FANDA96";#N/A,#N/A,FALSE,"INTRAN96";#N/A,#N/A,FALSE,"NAA9697";#N/A,#N/A,FALSE,"ECWEBB";#N/A,#N/A,FALSE,"MFT96";#N/A,#N/A,FALSE,"CTrecon"}</definedName>
    <definedName name="ASDFA_3_2" hidden="1">{#N/A,#N/A,FALSE,"TMCOMP96";#N/A,#N/A,FALSE,"MAT96";#N/A,#N/A,FALSE,"FANDA96";#N/A,#N/A,FALSE,"INTRAN96";#N/A,#N/A,FALSE,"NAA9697";#N/A,#N/A,FALSE,"ECWEBB";#N/A,#N/A,FALSE,"MFT96";#N/A,#N/A,FALSE,"CTrecon"}</definedName>
    <definedName name="ASDFA_3_2_1" hidden="1">{#N/A,#N/A,FALSE,"TMCOMP96";#N/A,#N/A,FALSE,"MAT96";#N/A,#N/A,FALSE,"FANDA96";#N/A,#N/A,FALSE,"INTRAN96";#N/A,#N/A,FALSE,"NAA9697";#N/A,#N/A,FALSE,"ECWEBB";#N/A,#N/A,FALSE,"MFT96";#N/A,#N/A,FALSE,"CTrecon"}</definedName>
    <definedName name="ASDFA_3_2_1_1" hidden="1">{#N/A,#N/A,FALSE,"TMCOMP96";#N/A,#N/A,FALSE,"MAT96";#N/A,#N/A,FALSE,"FANDA96";#N/A,#N/A,FALSE,"INTRAN96";#N/A,#N/A,FALSE,"NAA9697";#N/A,#N/A,FALSE,"ECWEBB";#N/A,#N/A,FALSE,"MFT96";#N/A,#N/A,FALSE,"CTrecon"}</definedName>
    <definedName name="ASDFA_3_2_2" hidden="1">{#N/A,#N/A,FALSE,"TMCOMP96";#N/A,#N/A,FALSE,"MAT96";#N/A,#N/A,FALSE,"FANDA96";#N/A,#N/A,FALSE,"INTRAN96";#N/A,#N/A,FALSE,"NAA9697";#N/A,#N/A,FALSE,"ECWEBB";#N/A,#N/A,FALSE,"MFT96";#N/A,#N/A,FALSE,"CTrecon"}</definedName>
    <definedName name="ASDFA_3_2_3" hidden="1">{#N/A,#N/A,FALSE,"TMCOMP96";#N/A,#N/A,FALSE,"MAT96";#N/A,#N/A,FALSE,"FANDA96";#N/A,#N/A,FALSE,"INTRAN96";#N/A,#N/A,FALSE,"NAA9697";#N/A,#N/A,FALSE,"ECWEBB";#N/A,#N/A,FALSE,"MFT96";#N/A,#N/A,FALSE,"CTrecon"}</definedName>
    <definedName name="ASDFA_3_2_4" hidden="1">{#N/A,#N/A,FALSE,"TMCOMP96";#N/A,#N/A,FALSE,"MAT96";#N/A,#N/A,FALSE,"FANDA96";#N/A,#N/A,FALSE,"INTRAN96";#N/A,#N/A,FALSE,"NAA9697";#N/A,#N/A,FALSE,"ECWEBB";#N/A,#N/A,FALSE,"MFT96";#N/A,#N/A,FALSE,"CTrecon"}</definedName>
    <definedName name="ASDFA_3_2_5" hidden="1">{#N/A,#N/A,FALSE,"TMCOMP96";#N/A,#N/A,FALSE,"MAT96";#N/A,#N/A,FALSE,"FANDA96";#N/A,#N/A,FALSE,"INTRAN96";#N/A,#N/A,FALSE,"NAA9697";#N/A,#N/A,FALSE,"ECWEBB";#N/A,#N/A,FALSE,"MFT96";#N/A,#N/A,FALSE,"CTrecon"}</definedName>
    <definedName name="ASDFA_3_3" hidden="1">{#N/A,#N/A,FALSE,"TMCOMP96";#N/A,#N/A,FALSE,"MAT96";#N/A,#N/A,FALSE,"FANDA96";#N/A,#N/A,FALSE,"INTRAN96";#N/A,#N/A,FALSE,"NAA9697";#N/A,#N/A,FALSE,"ECWEBB";#N/A,#N/A,FALSE,"MFT96";#N/A,#N/A,FALSE,"CTrecon"}</definedName>
    <definedName name="ASDFA_3_3_1" hidden="1">{#N/A,#N/A,FALSE,"TMCOMP96";#N/A,#N/A,FALSE,"MAT96";#N/A,#N/A,FALSE,"FANDA96";#N/A,#N/A,FALSE,"INTRAN96";#N/A,#N/A,FALSE,"NAA9697";#N/A,#N/A,FALSE,"ECWEBB";#N/A,#N/A,FALSE,"MFT96";#N/A,#N/A,FALSE,"CTrecon"}</definedName>
    <definedName name="ASDFA_3_3_1_1" hidden="1">{#N/A,#N/A,FALSE,"TMCOMP96";#N/A,#N/A,FALSE,"MAT96";#N/A,#N/A,FALSE,"FANDA96";#N/A,#N/A,FALSE,"INTRAN96";#N/A,#N/A,FALSE,"NAA9697";#N/A,#N/A,FALSE,"ECWEBB";#N/A,#N/A,FALSE,"MFT96";#N/A,#N/A,FALSE,"CTrecon"}</definedName>
    <definedName name="ASDFA_3_3_2" hidden="1">{#N/A,#N/A,FALSE,"TMCOMP96";#N/A,#N/A,FALSE,"MAT96";#N/A,#N/A,FALSE,"FANDA96";#N/A,#N/A,FALSE,"INTRAN96";#N/A,#N/A,FALSE,"NAA9697";#N/A,#N/A,FALSE,"ECWEBB";#N/A,#N/A,FALSE,"MFT96";#N/A,#N/A,FALSE,"CTrecon"}</definedName>
    <definedName name="ASDFA_3_3_3" hidden="1">{#N/A,#N/A,FALSE,"TMCOMP96";#N/A,#N/A,FALSE,"MAT96";#N/A,#N/A,FALSE,"FANDA96";#N/A,#N/A,FALSE,"INTRAN96";#N/A,#N/A,FALSE,"NAA9697";#N/A,#N/A,FALSE,"ECWEBB";#N/A,#N/A,FALSE,"MFT96";#N/A,#N/A,FALSE,"CTrecon"}</definedName>
    <definedName name="ASDFA_3_3_4" hidden="1">{#N/A,#N/A,FALSE,"TMCOMP96";#N/A,#N/A,FALSE,"MAT96";#N/A,#N/A,FALSE,"FANDA96";#N/A,#N/A,FALSE,"INTRAN96";#N/A,#N/A,FALSE,"NAA9697";#N/A,#N/A,FALSE,"ECWEBB";#N/A,#N/A,FALSE,"MFT96";#N/A,#N/A,FALSE,"CTrecon"}</definedName>
    <definedName name="ASDFA_3_3_5" hidden="1">{#N/A,#N/A,FALSE,"TMCOMP96";#N/A,#N/A,FALSE,"MAT96";#N/A,#N/A,FALSE,"FANDA96";#N/A,#N/A,FALSE,"INTRAN96";#N/A,#N/A,FALSE,"NAA9697";#N/A,#N/A,FALSE,"ECWEBB";#N/A,#N/A,FALSE,"MFT96";#N/A,#N/A,FALSE,"CTrecon"}</definedName>
    <definedName name="ASDFA_3_4" hidden="1">{#N/A,#N/A,FALSE,"TMCOMP96";#N/A,#N/A,FALSE,"MAT96";#N/A,#N/A,FALSE,"FANDA96";#N/A,#N/A,FALSE,"INTRAN96";#N/A,#N/A,FALSE,"NAA9697";#N/A,#N/A,FALSE,"ECWEBB";#N/A,#N/A,FALSE,"MFT96";#N/A,#N/A,FALSE,"CTrecon"}</definedName>
    <definedName name="ASDFA_3_4_1" hidden="1">{#N/A,#N/A,FALSE,"TMCOMP96";#N/A,#N/A,FALSE,"MAT96";#N/A,#N/A,FALSE,"FANDA96";#N/A,#N/A,FALSE,"INTRAN96";#N/A,#N/A,FALSE,"NAA9697";#N/A,#N/A,FALSE,"ECWEBB";#N/A,#N/A,FALSE,"MFT96";#N/A,#N/A,FALSE,"CTrecon"}</definedName>
    <definedName name="ASDFA_3_4_1_1" hidden="1">{#N/A,#N/A,FALSE,"TMCOMP96";#N/A,#N/A,FALSE,"MAT96";#N/A,#N/A,FALSE,"FANDA96";#N/A,#N/A,FALSE,"INTRAN96";#N/A,#N/A,FALSE,"NAA9697";#N/A,#N/A,FALSE,"ECWEBB";#N/A,#N/A,FALSE,"MFT96";#N/A,#N/A,FALSE,"CTrecon"}</definedName>
    <definedName name="ASDFA_3_4_2" hidden="1">{#N/A,#N/A,FALSE,"TMCOMP96";#N/A,#N/A,FALSE,"MAT96";#N/A,#N/A,FALSE,"FANDA96";#N/A,#N/A,FALSE,"INTRAN96";#N/A,#N/A,FALSE,"NAA9697";#N/A,#N/A,FALSE,"ECWEBB";#N/A,#N/A,FALSE,"MFT96";#N/A,#N/A,FALSE,"CTrecon"}</definedName>
    <definedName name="ASDFA_3_4_3" hidden="1">{#N/A,#N/A,FALSE,"TMCOMP96";#N/A,#N/A,FALSE,"MAT96";#N/A,#N/A,FALSE,"FANDA96";#N/A,#N/A,FALSE,"INTRAN96";#N/A,#N/A,FALSE,"NAA9697";#N/A,#N/A,FALSE,"ECWEBB";#N/A,#N/A,FALSE,"MFT96";#N/A,#N/A,FALSE,"CTrecon"}</definedName>
    <definedName name="ASDFA_3_4_4" hidden="1">{#N/A,#N/A,FALSE,"TMCOMP96";#N/A,#N/A,FALSE,"MAT96";#N/A,#N/A,FALSE,"FANDA96";#N/A,#N/A,FALSE,"INTRAN96";#N/A,#N/A,FALSE,"NAA9697";#N/A,#N/A,FALSE,"ECWEBB";#N/A,#N/A,FALSE,"MFT96";#N/A,#N/A,FALSE,"CTrecon"}</definedName>
    <definedName name="ASDFA_3_4_5" hidden="1">{#N/A,#N/A,FALSE,"TMCOMP96";#N/A,#N/A,FALSE,"MAT96";#N/A,#N/A,FALSE,"FANDA96";#N/A,#N/A,FALSE,"INTRAN96";#N/A,#N/A,FALSE,"NAA9697";#N/A,#N/A,FALSE,"ECWEBB";#N/A,#N/A,FALSE,"MFT96";#N/A,#N/A,FALSE,"CTrecon"}</definedName>
    <definedName name="ASDFA_3_5" hidden="1">{#N/A,#N/A,FALSE,"TMCOMP96";#N/A,#N/A,FALSE,"MAT96";#N/A,#N/A,FALSE,"FANDA96";#N/A,#N/A,FALSE,"INTRAN96";#N/A,#N/A,FALSE,"NAA9697";#N/A,#N/A,FALSE,"ECWEBB";#N/A,#N/A,FALSE,"MFT96";#N/A,#N/A,FALSE,"CTrecon"}</definedName>
    <definedName name="ASDFA_3_5_1" hidden="1">{#N/A,#N/A,FALSE,"TMCOMP96";#N/A,#N/A,FALSE,"MAT96";#N/A,#N/A,FALSE,"FANDA96";#N/A,#N/A,FALSE,"INTRAN96";#N/A,#N/A,FALSE,"NAA9697";#N/A,#N/A,FALSE,"ECWEBB";#N/A,#N/A,FALSE,"MFT96";#N/A,#N/A,FALSE,"CTrecon"}</definedName>
    <definedName name="ASDFA_3_5_2" hidden="1">{#N/A,#N/A,FALSE,"TMCOMP96";#N/A,#N/A,FALSE,"MAT96";#N/A,#N/A,FALSE,"FANDA96";#N/A,#N/A,FALSE,"INTRAN96";#N/A,#N/A,FALSE,"NAA9697";#N/A,#N/A,FALSE,"ECWEBB";#N/A,#N/A,FALSE,"MFT96";#N/A,#N/A,FALSE,"CTrecon"}</definedName>
    <definedName name="ASDFA_3_5_3" hidden="1">{#N/A,#N/A,FALSE,"TMCOMP96";#N/A,#N/A,FALSE,"MAT96";#N/A,#N/A,FALSE,"FANDA96";#N/A,#N/A,FALSE,"INTRAN96";#N/A,#N/A,FALSE,"NAA9697";#N/A,#N/A,FALSE,"ECWEBB";#N/A,#N/A,FALSE,"MFT96";#N/A,#N/A,FALSE,"CTrecon"}</definedName>
    <definedName name="ASDFA_3_5_4" hidden="1">{#N/A,#N/A,FALSE,"TMCOMP96";#N/A,#N/A,FALSE,"MAT96";#N/A,#N/A,FALSE,"FANDA96";#N/A,#N/A,FALSE,"INTRAN96";#N/A,#N/A,FALSE,"NAA9697";#N/A,#N/A,FALSE,"ECWEBB";#N/A,#N/A,FALSE,"MFT96";#N/A,#N/A,FALSE,"CTrecon"}</definedName>
    <definedName name="ASDFA_3_5_5" hidden="1">{#N/A,#N/A,FALSE,"TMCOMP96";#N/A,#N/A,FALSE,"MAT96";#N/A,#N/A,FALSE,"FANDA96";#N/A,#N/A,FALSE,"INTRAN96";#N/A,#N/A,FALSE,"NAA9697";#N/A,#N/A,FALSE,"ECWEBB";#N/A,#N/A,FALSE,"MFT96";#N/A,#N/A,FALSE,"CTrecon"}</definedName>
    <definedName name="ASDFA_4" hidden="1">{#N/A,#N/A,FALSE,"TMCOMP96";#N/A,#N/A,FALSE,"MAT96";#N/A,#N/A,FALSE,"FANDA96";#N/A,#N/A,FALSE,"INTRAN96";#N/A,#N/A,FALSE,"NAA9697";#N/A,#N/A,FALSE,"ECWEBB";#N/A,#N/A,FALSE,"MFT96";#N/A,#N/A,FALSE,"CTrecon"}</definedName>
    <definedName name="ASDFA_4_1" hidden="1">{#N/A,#N/A,FALSE,"TMCOMP96";#N/A,#N/A,FALSE,"MAT96";#N/A,#N/A,FALSE,"FANDA96";#N/A,#N/A,FALSE,"INTRAN96";#N/A,#N/A,FALSE,"NAA9697";#N/A,#N/A,FALSE,"ECWEBB";#N/A,#N/A,FALSE,"MFT96";#N/A,#N/A,FALSE,"CTrecon"}</definedName>
    <definedName name="ASDFA_4_1_1" hidden="1">{#N/A,#N/A,FALSE,"TMCOMP96";#N/A,#N/A,FALSE,"MAT96";#N/A,#N/A,FALSE,"FANDA96";#N/A,#N/A,FALSE,"INTRAN96";#N/A,#N/A,FALSE,"NAA9697";#N/A,#N/A,FALSE,"ECWEBB";#N/A,#N/A,FALSE,"MFT96";#N/A,#N/A,FALSE,"CTrecon"}</definedName>
    <definedName name="ASDFA_4_1_1_1" hidden="1">{#N/A,#N/A,FALSE,"TMCOMP96";#N/A,#N/A,FALSE,"MAT96";#N/A,#N/A,FALSE,"FANDA96";#N/A,#N/A,FALSE,"INTRAN96";#N/A,#N/A,FALSE,"NAA9697";#N/A,#N/A,FALSE,"ECWEBB";#N/A,#N/A,FALSE,"MFT96";#N/A,#N/A,FALSE,"CTrecon"}</definedName>
    <definedName name="ASDFA_4_1_1_1_1" hidden="1">{#N/A,#N/A,FALSE,"TMCOMP96";#N/A,#N/A,FALSE,"MAT96";#N/A,#N/A,FALSE,"FANDA96";#N/A,#N/A,FALSE,"INTRAN96";#N/A,#N/A,FALSE,"NAA9697";#N/A,#N/A,FALSE,"ECWEBB";#N/A,#N/A,FALSE,"MFT96";#N/A,#N/A,FALSE,"CTrecon"}</definedName>
    <definedName name="ASDFA_4_1_1_1_1_1" hidden="1">{#N/A,#N/A,FALSE,"TMCOMP96";#N/A,#N/A,FALSE,"MAT96";#N/A,#N/A,FALSE,"FANDA96";#N/A,#N/A,FALSE,"INTRAN96";#N/A,#N/A,FALSE,"NAA9697";#N/A,#N/A,FALSE,"ECWEBB";#N/A,#N/A,FALSE,"MFT96";#N/A,#N/A,FALSE,"CTrecon"}</definedName>
    <definedName name="ASDFA_4_1_1_1_2" hidden="1">{#N/A,#N/A,FALSE,"TMCOMP96";#N/A,#N/A,FALSE,"MAT96";#N/A,#N/A,FALSE,"FANDA96";#N/A,#N/A,FALSE,"INTRAN96";#N/A,#N/A,FALSE,"NAA9697";#N/A,#N/A,FALSE,"ECWEBB";#N/A,#N/A,FALSE,"MFT96";#N/A,#N/A,FALSE,"CTrecon"}</definedName>
    <definedName name="ASDFA_4_1_1_1_3" hidden="1">{#N/A,#N/A,FALSE,"TMCOMP96";#N/A,#N/A,FALSE,"MAT96";#N/A,#N/A,FALSE,"FANDA96";#N/A,#N/A,FALSE,"INTRAN96";#N/A,#N/A,FALSE,"NAA9697";#N/A,#N/A,FALSE,"ECWEBB";#N/A,#N/A,FALSE,"MFT96";#N/A,#N/A,FALSE,"CTrecon"}</definedName>
    <definedName name="ASDFA_4_1_1_1_4" hidden="1">{#N/A,#N/A,FALSE,"TMCOMP96";#N/A,#N/A,FALSE,"MAT96";#N/A,#N/A,FALSE,"FANDA96";#N/A,#N/A,FALSE,"INTRAN96";#N/A,#N/A,FALSE,"NAA9697";#N/A,#N/A,FALSE,"ECWEBB";#N/A,#N/A,FALSE,"MFT96";#N/A,#N/A,FALSE,"CTrecon"}</definedName>
    <definedName name="ASDFA_4_1_1_1_5" hidden="1">{#N/A,#N/A,FALSE,"TMCOMP96";#N/A,#N/A,FALSE,"MAT96";#N/A,#N/A,FALSE,"FANDA96";#N/A,#N/A,FALSE,"INTRAN96";#N/A,#N/A,FALSE,"NAA9697";#N/A,#N/A,FALSE,"ECWEBB";#N/A,#N/A,FALSE,"MFT96";#N/A,#N/A,FALSE,"CTrecon"}</definedName>
    <definedName name="ASDFA_4_1_1_2" hidden="1">{#N/A,#N/A,FALSE,"TMCOMP96";#N/A,#N/A,FALSE,"MAT96";#N/A,#N/A,FALSE,"FANDA96";#N/A,#N/A,FALSE,"INTRAN96";#N/A,#N/A,FALSE,"NAA9697";#N/A,#N/A,FALSE,"ECWEBB";#N/A,#N/A,FALSE,"MFT96";#N/A,#N/A,FALSE,"CTrecon"}</definedName>
    <definedName name="ASDFA_4_1_1_2_1" hidden="1">{#N/A,#N/A,FALSE,"TMCOMP96";#N/A,#N/A,FALSE,"MAT96";#N/A,#N/A,FALSE,"FANDA96";#N/A,#N/A,FALSE,"INTRAN96";#N/A,#N/A,FALSE,"NAA9697";#N/A,#N/A,FALSE,"ECWEBB";#N/A,#N/A,FALSE,"MFT96";#N/A,#N/A,FALSE,"CTrecon"}</definedName>
    <definedName name="ASDFA_4_1_1_2_2" hidden="1">{#N/A,#N/A,FALSE,"TMCOMP96";#N/A,#N/A,FALSE,"MAT96";#N/A,#N/A,FALSE,"FANDA96";#N/A,#N/A,FALSE,"INTRAN96";#N/A,#N/A,FALSE,"NAA9697";#N/A,#N/A,FALSE,"ECWEBB";#N/A,#N/A,FALSE,"MFT96";#N/A,#N/A,FALSE,"CTrecon"}</definedName>
    <definedName name="ASDFA_4_1_1_2_3" hidden="1">{#N/A,#N/A,FALSE,"TMCOMP96";#N/A,#N/A,FALSE,"MAT96";#N/A,#N/A,FALSE,"FANDA96";#N/A,#N/A,FALSE,"INTRAN96";#N/A,#N/A,FALSE,"NAA9697";#N/A,#N/A,FALSE,"ECWEBB";#N/A,#N/A,FALSE,"MFT96";#N/A,#N/A,FALSE,"CTrecon"}</definedName>
    <definedName name="ASDFA_4_1_1_2_4" hidden="1">{#N/A,#N/A,FALSE,"TMCOMP96";#N/A,#N/A,FALSE,"MAT96";#N/A,#N/A,FALSE,"FANDA96";#N/A,#N/A,FALSE,"INTRAN96";#N/A,#N/A,FALSE,"NAA9697";#N/A,#N/A,FALSE,"ECWEBB";#N/A,#N/A,FALSE,"MFT96";#N/A,#N/A,FALSE,"CTrecon"}</definedName>
    <definedName name="ASDFA_4_1_1_2_5" hidden="1">{#N/A,#N/A,FALSE,"TMCOMP96";#N/A,#N/A,FALSE,"MAT96";#N/A,#N/A,FALSE,"FANDA96";#N/A,#N/A,FALSE,"INTRAN96";#N/A,#N/A,FALSE,"NAA9697";#N/A,#N/A,FALSE,"ECWEBB";#N/A,#N/A,FALSE,"MFT96";#N/A,#N/A,FALSE,"CTrecon"}</definedName>
    <definedName name="ASDFA_4_1_1_3" hidden="1">{#N/A,#N/A,FALSE,"TMCOMP96";#N/A,#N/A,FALSE,"MAT96";#N/A,#N/A,FALSE,"FANDA96";#N/A,#N/A,FALSE,"INTRAN96";#N/A,#N/A,FALSE,"NAA9697";#N/A,#N/A,FALSE,"ECWEBB";#N/A,#N/A,FALSE,"MFT96";#N/A,#N/A,FALSE,"CTrecon"}</definedName>
    <definedName name="ASDFA_4_1_1_4" hidden="1">{#N/A,#N/A,FALSE,"TMCOMP96";#N/A,#N/A,FALSE,"MAT96";#N/A,#N/A,FALSE,"FANDA96";#N/A,#N/A,FALSE,"INTRAN96";#N/A,#N/A,FALSE,"NAA9697";#N/A,#N/A,FALSE,"ECWEBB";#N/A,#N/A,FALSE,"MFT96";#N/A,#N/A,FALSE,"CTrecon"}</definedName>
    <definedName name="ASDFA_4_1_1_5" hidden="1">{#N/A,#N/A,FALSE,"TMCOMP96";#N/A,#N/A,FALSE,"MAT96";#N/A,#N/A,FALSE,"FANDA96";#N/A,#N/A,FALSE,"INTRAN96";#N/A,#N/A,FALSE,"NAA9697";#N/A,#N/A,FALSE,"ECWEBB";#N/A,#N/A,FALSE,"MFT96";#N/A,#N/A,FALSE,"CTrecon"}</definedName>
    <definedName name="ASDFA_4_1_2" hidden="1">{#N/A,#N/A,FALSE,"TMCOMP96";#N/A,#N/A,FALSE,"MAT96";#N/A,#N/A,FALSE,"FANDA96";#N/A,#N/A,FALSE,"INTRAN96";#N/A,#N/A,FALSE,"NAA9697";#N/A,#N/A,FALSE,"ECWEBB";#N/A,#N/A,FALSE,"MFT96";#N/A,#N/A,FALSE,"CTrecon"}</definedName>
    <definedName name="ASDFA_4_1_2_1" hidden="1">{#N/A,#N/A,FALSE,"TMCOMP96";#N/A,#N/A,FALSE,"MAT96";#N/A,#N/A,FALSE,"FANDA96";#N/A,#N/A,FALSE,"INTRAN96";#N/A,#N/A,FALSE,"NAA9697";#N/A,#N/A,FALSE,"ECWEBB";#N/A,#N/A,FALSE,"MFT96";#N/A,#N/A,FALSE,"CTrecon"}</definedName>
    <definedName name="ASDFA_4_1_2_2" hidden="1">{#N/A,#N/A,FALSE,"TMCOMP96";#N/A,#N/A,FALSE,"MAT96";#N/A,#N/A,FALSE,"FANDA96";#N/A,#N/A,FALSE,"INTRAN96";#N/A,#N/A,FALSE,"NAA9697";#N/A,#N/A,FALSE,"ECWEBB";#N/A,#N/A,FALSE,"MFT96";#N/A,#N/A,FALSE,"CTrecon"}</definedName>
    <definedName name="ASDFA_4_1_2_3" hidden="1">{#N/A,#N/A,FALSE,"TMCOMP96";#N/A,#N/A,FALSE,"MAT96";#N/A,#N/A,FALSE,"FANDA96";#N/A,#N/A,FALSE,"INTRAN96";#N/A,#N/A,FALSE,"NAA9697";#N/A,#N/A,FALSE,"ECWEBB";#N/A,#N/A,FALSE,"MFT96";#N/A,#N/A,FALSE,"CTrecon"}</definedName>
    <definedName name="ASDFA_4_1_2_4" hidden="1">{#N/A,#N/A,FALSE,"TMCOMP96";#N/A,#N/A,FALSE,"MAT96";#N/A,#N/A,FALSE,"FANDA96";#N/A,#N/A,FALSE,"INTRAN96";#N/A,#N/A,FALSE,"NAA9697";#N/A,#N/A,FALSE,"ECWEBB";#N/A,#N/A,FALSE,"MFT96";#N/A,#N/A,FALSE,"CTrecon"}</definedName>
    <definedName name="ASDFA_4_1_2_5" hidden="1">{#N/A,#N/A,FALSE,"TMCOMP96";#N/A,#N/A,FALSE,"MAT96";#N/A,#N/A,FALSE,"FANDA96";#N/A,#N/A,FALSE,"INTRAN96";#N/A,#N/A,FALSE,"NAA9697";#N/A,#N/A,FALSE,"ECWEBB";#N/A,#N/A,FALSE,"MFT96";#N/A,#N/A,FALSE,"CTrecon"}</definedName>
    <definedName name="ASDFA_4_1_3" hidden="1">{#N/A,#N/A,FALSE,"TMCOMP96";#N/A,#N/A,FALSE,"MAT96";#N/A,#N/A,FALSE,"FANDA96";#N/A,#N/A,FALSE,"INTRAN96";#N/A,#N/A,FALSE,"NAA9697";#N/A,#N/A,FALSE,"ECWEBB";#N/A,#N/A,FALSE,"MFT96";#N/A,#N/A,FALSE,"CTrecon"}</definedName>
    <definedName name="ASDFA_4_1_3_1" hidden="1">{#N/A,#N/A,FALSE,"TMCOMP96";#N/A,#N/A,FALSE,"MAT96";#N/A,#N/A,FALSE,"FANDA96";#N/A,#N/A,FALSE,"INTRAN96";#N/A,#N/A,FALSE,"NAA9697";#N/A,#N/A,FALSE,"ECWEBB";#N/A,#N/A,FALSE,"MFT96";#N/A,#N/A,FALSE,"CTrecon"}</definedName>
    <definedName name="ASDFA_4_1_3_2" hidden="1">{#N/A,#N/A,FALSE,"TMCOMP96";#N/A,#N/A,FALSE,"MAT96";#N/A,#N/A,FALSE,"FANDA96";#N/A,#N/A,FALSE,"INTRAN96";#N/A,#N/A,FALSE,"NAA9697";#N/A,#N/A,FALSE,"ECWEBB";#N/A,#N/A,FALSE,"MFT96";#N/A,#N/A,FALSE,"CTrecon"}</definedName>
    <definedName name="ASDFA_4_1_3_3" hidden="1">{#N/A,#N/A,FALSE,"TMCOMP96";#N/A,#N/A,FALSE,"MAT96";#N/A,#N/A,FALSE,"FANDA96";#N/A,#N/A,FALSE,"INTRAN96";#N/A,#N/A,FALSE,"NAA9697";#N/A,#N/A,FALSE,"ECWEBB";#N/A,#N/A,FALSE,"MFT96";#N/A,#N/A,FALSE,"CTrecon"}</definedName>
    <definedName name="ASDFA_4_1_3_4" hidden="1">{#N/A,#N/A,FALSE,"TMCOMP96";#N/A,#N/A,FALSE,"MAT96";#N/A,#N/A,FALSE,"FANDA96";#N/A,#N/A,FALSE,"INTRAN96";#N/A,#N/A,FALSE,"NAA9697";#N/A,#N/A,FALSE,"ECWEBB";#N/A,#N/A,FALSE,"MFT96";#N/A,#N/A,FALSE,"CTrecon"}</definedName>
    <definedName name="ASDFA_4_1_3_5" hidden="1">{#N/A,#N/A,FALSE,"TMCOMP96";#N/A,#N/A,FALSE,"MAT96";#N/A,#N/A,FALSE,"FANDA96";#N/A,#N/A,FALSE,"INTRAN96";#N/A,#N/A,FALSE,"NAA9697";#N/A,#N/A,FALSE,"ECWEBB";#N/A,#N/A,FALSE,"MFT96";#N/A,#N/A,FALSE,"CTrecon"}</definedName>
    <definedName name="ASDFA_4_1_4" hidden="1">{#N/A,#N/A,FALSE,"TMCOMP96";#N/A,#N/A,FALSE,"MAT96";#N/A,#N/A,FALSE,"FANDA96";#N/A,#N/A,FALSE,"INTRAN96";#N/A,#N/A,FALSE,"NAA9697";#N/A,#N/A,FALSE,"ECWEBB";#N/A,#N/A,FALSE,"MFT96";#N/A,#N/A,FALSE,"CTrecon"}</definedName>
    <definedName name="ASDFA_4_1_4_1" hidden="1">{#N/A,#N/A,FALSE,"TMCOMP96";#N/A,#N/A,FALSE,"MAT96";#N/A,#N/A,FALSE,"FANDA96";#N/A,#N/A,FALSE,"INTRAN96";#N/A,#N/A,FALSE,"NAA9697";#N/A,#N/A,FALSE,"ECWEBB";#N/A,#N/A,FALSE,"MFT96";#N/A,#N/A,FALSE,"CTrecon"}</definedName>
    <definedName name="ASDFA_4_1_4_2" hidden="1">{#N/A,#N/A,FALSE,"TMCOMP96";#N/A,#N/A,FALSE,"MAT96";#N/A,#N/A,FALSE,"FANDA96";#N/A,#N/A,FALSE,"INTRAN96";#N/A,#N/A,FALSE,"NAA9697";#N/A,#N/A,FALSE,"ECWEBB";#N/A,#N/A,FALSE,"MFT96";#N/A,#N/A,FALSE,"CTrecon"}</definedName>
    <definedName name="ASDFA_4_1_4_3" hidden="1">{#N/A,#N/A,FALSE,"TMCOMP96";#N/A,#N/A,FALSE,"MAT96";#N/A,#N/A,FALSE,"FANDA96";#N/A,#N/A,FALSE,"INTRAN96";#N/A,#N/A,FALSE,"NAA9697";#N/A,#N/A,FALSE,"ECWEBB";#N/A,#N/A,FALSE,"MFT96";#N/A,#N/A,FALSE,"CTrecon"}</definedName>
    <definedName name="ASDFA_4_1_4_4" hidden="1">{#N/A,#N/A,FALSE,"TMCOMP96";#N/A,#N/A,FALSE,"MAT96";#N/A,#N/A,FALSE,"FANDA96";#N/A,#N/A,FALSE,"INTRAN96";#N/A,#N/A,FALSE,"NAA9697";#N/A,#N/A,FALSE,"ECWEBB";#N/A,#N/A,FALSE,"MFT96";#N/A,#N/A,FALSE,"CTrecon"}</definedName>
    <definedName name="ASDFA_4_1_4_5" hidden="1">{#N/A,#N/A,FALSE,"TMCOMP96";#N/A,#N/A,FALSE,"MAT96";#N/A,#N/A,FALSE,"FANDA96";#N/A,#N/A,FALSE,"INTRAN96";#N/A,#N/A,FALSE,"NAA9697";#N/A,#N/A,FALSE,"ECWEBB";#N/A,#N/A,FALSE,"MFT96";#N/A,#N/A,FALSE,"CTrecon"}</definedName>
    <definedName name="ASDFA_4_1_5" hidden="1">{#N/A,#N/A,FALSE,"TMCOMP96";#N/A,#N/A,FALSE,"MAT96";#N/A,#N/A,FALSE,"FANDA96";#N/A,#N/A,FALSE,"INTRAN96";#N/A,#N/A,FALSE,"NAA9697";#N/A,#N/A,FALSE,"ECWEBB";#N/A,#N/A,FALSE,"MFT96";#N/A,#N/A,FALSE,"CTrecon"}</definedName>
    <definedName name="ASDFA_4_1_5_1" hidden="1">{#N/A,#N/A,FALSE,"TMCOMP96";#N/A,#N/A,FALSE,"MAT96";#N/A,#N/A,FALSE,"FANDA96";#N/A,#N/A,FALSE,"INTRAN96";#N/A,#N/A,FALSE,"NAA9697";#N/A,#N/A,FALSE,"ECWEBB";#N/A,#N/A,FALSE,"MFT96";#N/A,#N/A,FALSE,"CTrecon"}</definedName>
    <definedName name="ASDFA_4_1_5_2" hidden="1">{#N/A,#N/A,FALSE,"TMCOMP96";#N/A,#N/A,FALSE,"MAT96";#N/A,#N/A,FALSE,"FANDA96";#N/A,#N/A,FALSE,"INTRAN96";#N/A,#N/A,FALSE,"NAA9697";#N/A,#N/A,FALSE,"ECWEBB";#N/A,#N/A,FALSE,"MFT96";#N/A,#N/A,FALSE,"CTrecon"}</definedName>
    <definedName name="ASDFA_4_1_5_3" hidden="1">{#N/A,#N/A,FALSE,"TMCOMP96";#N/A,#N/A,FALSE,"MAT96";#N/A,#N/A,FALSE,"FANDA96";#N/A,#N/A,FALSE,"INTRAN96";#N/A,#N/A,FALSE,"NAA9697";#N/A,#N/A,FALSE,"ECWEBB";#N/A,#N/A,FALSE,"MFT96";#N/A,#N/A,FALSE,"CTrecon"}</definedName>
    <definedName name="ASDFA_4_1_5_4" hidden="1">{#N/A,#N/A,FALSE,"TMCOMP96";#N/A,#N/A,FALSE,"MAT96";#N/A,#N/A,FALSE,"FANDA96";#N/A,#N/A,FALSE,"INTRAN96";#N/A,#N/A,FALSE,"NAA9697";#N/A,#N/A,FALSE,"ECWEBB";#N/A,#N/A,FALSE,"MFT96";#N/A,#N/A,FALSE,"CTrecon"}</definedName>
    <definedName name="ASDFA_4_1_5_5" hidden="1">{#N/A,#N/A,FALSE,"TMCOMP96";#N/A,#N/A,FALSE,"MAT96";#N/A,#N/A,FALSE,"FANDA96";#N/A,#N/A,FALSE,"INTRAN96";#N/A,#N/A,FALSE,"NAA9697";#N/A,#N/A,FALSE,"ECWEBB";#N/A,#N/A,FALSE,"MFT96";#N/A,#N/A,FALSE,"CTrecon"}</definedName>
    <definedName name="ASDFA_4_2" hidden="1">{#N/A,#N/A,FALSE,"TMCOMP96";#N/A,#N/A,FALSE,"MAT96";#N/A,#N/A,FALSE,"FANDA96";#N/A,#N/A,FALSE,"INTRAN96";#N/A,#N/A,FALSE,"NAA9697";#N/A,#N/A,FALSE,"ECWEBB";#N/A,#N/A,FALSE,"MFT96";#N/A,#N/A,FALSE,"CTrecon"}</definedName>
    <definedName name="ASDFA_4_2_1" hidden="1">{#N/A,#N/A,FALSE,"TMCOMP96";#N/A,#N/A,FALSE,"MAT96";#N/A,#N/A,FALSE,"FANDA96";#N/A,#N/A,FALSE,"INTRAN96";#N/A,#N/A,FALSE,"NAA9697";#N/A,#N/A,FALSE,"ECWEBB";#N/A,#N/A,FALSE,"MFT96";#N/A,#N/A,FALSE,"CTrecon"}</definedName>
    <definedName name="ASDFA_4_2_1_1" hidden="1">{#N/A,#N/A,FALSE,"TMCOMP96";#N/A,#N/A,FALSE,"MAT96";#N/A,#N/A,FALSE,"FANDA96";#N/A,#N/A,FALSE,"INTRAN96";#N/A,#N/A,FALSE,"NAA9697";#N/A,#N/A,FALSE,"ECWEBB";#N/A,#N/A,FALSE,"MFT96";#N/A,#N/A,FALSE,"CTrecon"}</definedName>
    <definedName name="ASDFA_4_2_2" hidden="1">{#N/A,#N/A,FALSE,"TMCOMP96";#N/A,#N/A,FALSE,"MAT96";#N/A,#N/A,FALSE,"FANDA96";#N/A,#N/A,FALSE,"INTRAN96";#N/A,#N/A,FALSE,"NAA9697";#N/A,#N/A,FALSE,"ECWEBB";#N/A,#N/A,FALSE,"MFT96";#N/A,#N/A,FALSE,"CTrecon"}</definedName>
    <definedName name="ASDFA_4_2_3" hidden="1">{#N/A,#N/A,FALSE,"TMCOMP96";#N/A,#N/A,FALSE,"MAT96";#N/A,#N/A,FALSE,"FANDA96";#N/A,#N/A,FALSE,"INTRAN96";#N/A,#N/A,FALSE,"NAA9697";#N/A,#N/A,FALSE,"ECWEBB";#N/A,#N/A,FALSE,"MFT96";#N/A,#N/A,FALSE,"CTrecon"}</definedName>
    <definedName name="ASDFA_4_2_4" hidden="1">{#N/A,#N/A,FALSE,"TMCOMP96";#N/A,#N/A,FALSE,"MAT96";#N/A,#N/A,FALSE,"FANDA96";#N/A,#N/A,FALSE,"INTRAN96";#N/A,#N/A,FALSE,"NAA9697";#N/A,#N/A,FALSE,"ECWEBB";#N/A,#N/A,FALSE,"MFT96";#N/A,#N/A,FALSE,"CTrecon"}</definedName>
    <definedName name="ASDFA_4_2_5" hidden="1">{#N/A,#N/A,FALSE,"TMCOMP96";#N/A,#N/A,FALSE,"MAT96";#N/A,#N/A,FALSE,"FANDA96";#N/A,#N/A,FALSE,"INTRAN96";#N/A,#N/A,FALSE,"NAA9697";#N/A,#N/A,FALSE,"ECWEBB";#N/A,#N/A,FALSE,"MFT96";#N/A,#N/A,FALSE,"CTrecon"}</definedName>
    <definedName name="ASDFA_4_3" hidden="1">{#N/A,#N/A,FALSE,"TMCOMP96";#N/A,#N/A,FALSE,"MAT96";#N/A,#N/A,FALSE,"FANDA96";#N/A,#N/A,FALSE,"INTRAN96";#N/A,#N/A,FALSE,"NAA9697";#N/A,#N/A,FALSE,"ECWEBB";#N/A,#N/A,FALSE,"MFT96";#N/A,#N/A,FALSE,"CTrecon"}</definedName>
    <definedName name="ASDFA_4_3_1" hidden="1">{#N/A,#N/A,FALSE,"TMCOMP96";#N/A,#N/A,FALSE,"MAT96";#N/A,#N/A,FALSE,"FANDA96";#N/A,#N/A,FALSE,"INTRAN96";#N/A,#N/A,FALSE,"NAA9697";#N/A,#N/A,FALSE,"ECWEBB";#N/A,#N/A,FALSE,"MFT96";#N/A,#N/A,FALSE,"CTrecon"}</definedName>
    <definedName name="ASDFA_4_3_1_1" hidden="1">{#N/A,#N/A,FALSE,"TMCOMP96";#N/A,#N/A,FALSE,"MAT96";#N/A,#N/A,FALSE,"FANDA96";#N/A,#N/A,FALSE,"INTRAN96";#N/A,#N/A,FALSE,"NAA9697";#N/A,#N/A,FALSE,"ECWEBB";#N/A,#N/A,FALSE,"MFT96";#N/A,#N/A,FALSE,"CTrecon"}</definedName>
    <definedName name="ASDFA_4_3_2" hidden="1">{#N/A,#N/A,FALSE,"TMCOMP96";#N/A,#N/A,FALSE,"MAT96";#N/A,#N/A,FALSE,"FANDA96";#N/A,#N/A,FALSE,"INTRAN96";#N/A,#N/A,FALSE,"NAA9697";#N/A,#N/A,FALSE,"ECWEBB";#N/A,#N/A,FALSE,"MFT96";#N/A,#N/A,FALSE,"CTrecon"}</definedName>
    <definedName name="ASDFA_4_3_3" hidden="1">{#N/A,#N/A,FALSE,"TMCOMP96";#N/A,#N/A,FALSE,"MAT96";#N/A,#N/A,FALSE,"FANDA96";#N/A,#N/A,FALSE,"INTRAN96";#N/A,#N/A,FALSE,"NAA9697";#N/A,#N/A,FALSE,"ECWEBB";#N/A,#N/A,FALSE,"MFT96";#N/A,#N/A,FALSE,"CTrecon"}</definedName>
    <definedName name="ASDFA_4_3_4" hidden="1">{#N/A,#N/A,FALSE,"TMCOMP96";#N/A,#N/A,FALSE,"MAT96";#N/A,#N/A,FALSE,"FANDA96";#N/A,#N/A,FALSE,"INTRAN96";#N/A,#N/A,FALSE,"NAA9697";#N/A,#N/A,FALSE,"ECWEBB";#N/A,#N/A,FALSE,"MFT96";#N/A,#N/A,FALSE,"CTrecon"}</definedName>
    <definedName name="ASDFA_4_3_5" hidden="1">{#N/A,#N/A,FALSE,"TMCOMP96";#N/A,#N/A,FALSE,"MAT96";#N/A,#N/A,FALSE,"FANDA96";#N/A,#N/A,FALSE,"INTRAN96";#N/A,#N/A,FALSE,"NAA9697";#N/A,#N/A,FALSE,"ECWEBB";#N/A,#N/A,FALSE,"MFT96";#N/A,#N/A,FALSE,"CTrecon"}</definedName>
    <definedName name="ASDFA_4_4" hidden="1">{#N/A,#N/A,FALSE,"TMCOMP96";#N/A,#N/A,FALSE,"MAT96";#N/A,#N/A,FALSE,"FANDA96";#N/A,#N/A,FALSE,"INTRAN96";#N/A,#N/A,FALSE,"NAA9697";#N/A,#N/A,FALSE,"ECWEBB";#N/A,#N/A,FALSE,"MFT96";#N/A,#N/A,FALSE,"CTrecon"}</definedName>
    <definedName name="ASDFA_4_4_1" hidden="1">{#N/A,#N/A,FALSE,"TMCOMP96";#N/A,#N/A,FALSE,"MAT96";#N/A,#N/A,FALSE,"FANDA96";#N/A,#N/A,FALSE,"INTRAN96";#N/A,#N/A,FALSE,"NAA9697";#N/A,#N/A,FALSE,"ECWEBB";#N/A,#N/A,FALSE,"MFT96";#N/A,#N/A,FALSE,"CTrecon"}</definedName>
    <definedName name="ASDFA_4_4_2" hidden="1">{#N/A,#N/A,FALSE,"TMCOMP96";#N/A,#N/A,FALSE,"MAT96";#N/A,#N/A,FALSE,"FANDA96";#N/A,#N/A,FALSE,"INTRAN96";#N/A,#N/A,FALSE,"NAA9697";#N/A,#N/A,FALSE,"ECWEBB";#N/A,#N/A,FALSE,"MFT96";#N/A,#N/A,FALSE,"CTrecon"}</definedName>
    <definedName name="ASDFA_4_4_3" hidden="1">{#N/A,#N/A,FALSE,"TMCOMP96";#N/A,#N/A,FALSE,"MAT96";#N/A,#N/A,FALSE,"FANDA96";#N/A,#N/A,FALSE,"INTRAN96";#N/A,#N/A,FALSE,"NAA9697";#N/A,#N/A,FALSE,"ECWEBB";#N/A,#N/A,FALSE,"MFT96";#N/A,#N/A,FALSE,"CTrecon"}</definedName>
    <definedName name="ASDFA_4_4_4" hidden="1">{#N/A,#N/A,FALSE,"TMCOMP96";#N/A,#N/A,FALSE,"MAT96";#N/A,#N/A,FALSE,"FANDA96";#N/A,#N/A,FALSE,"INTRAN96";#N/A,#N/A,FALSE,"NAA9697";#N/A,#N/A,FALSE,"ECWEBB";#N/A,#N/A,FALSE,"MFT96";#N/A,#N/A,FALSE,"CTrecon"}</definedName>
    <definedName name="ASDFA_4_4_5" hidden="1">{#N/A,#N/A,FALSE,"TMCOMP96";#N/A,#N/A,FALSE,"MAT96";#N/A,#N/A,FALSE,"FANDA96";#N/A,#N/A,FALSE,"INTRAN96";#N/A,#N/A,FALSE,"NAA9697";#N/A,#N/A,FALSE,"ECWEBB";#N/A,#N/A,FALSE,"MFT96";#N/A,#N/A,FALSE,"CTrecon"}</definedName>
    <definedName name="ASDFA_4_5" hidden="1">{#N/A,#N/A,FALSE,"TMCOMP96";#N/A,#N/A,FALSE,"MAT96";#N/A,#N/A,FALSE,"FANDA96";#N/A,#N/A,FALSE,"INTRAN96";#N/A,#N/A,FALSE,"NAA9697";#N/A,#N/A,FALSE,"ECWEBB";#N/A,#N/A,FALSE,"MFT96";#N/A,#N/A,FALSE,"CTrecon"}</definedName>
    <definedName name="ASDFA_4_5_1" hidden="1">{#N/A,#N/A,FALSE,"TMCOMP96";#N/A,#N/A,FALSE,"MAT96";#N/A,#N/A,FALSE,"FANDA96";#N/A,#N/A,FALSE,"INTRAN96";#N/A,#N/A,FALSE,"NAA9697";#N/A,#N/A,FALSE,"ECWEBB";#N/A,#N/A,FALSE,"MFT96";#N/A,#N/A,FALSE,"CTrecon"}</definedName>
    <definedName name="ASDFA_4_5_2" hidden="1">{#N/A,#N/A,FALSE,"TMCOMP96";#N/A,#N/A,FALSE,"MAT96";#N/A,#N/A,FALSE,"FANDA96";#N/A,#N/A,FALSE,"INTRAN96";#N/A,#N/A,FALSE,"NAA9697";#N/A,#N/A,FALSE,"ECWEBB";#N/A,#N/A,FALSE,"MFT96";#N/A,#N/A,FALSE,"CTrecon"}</definedName>
    <definedName name="ASDFA_4_5_3" hidden="1">{#N/A,#N/A,FALSE,"TMCOMP96";#N/A,#N/A,FALSE,"MAT96";#N/A,#N/A,FALSE,"FANDA96";#N/A,#N/A,FALSE,"INTRAN96";#N/A,#N/A,FALSE,"NAA9697";#N/A,#N/A,FALSE,"ECWEBB";#N/A,#N/A,FALSE,"MFT96";#N/A,#N/A,FALSE,"CTrecon"}</definedName>
    <definedName name="ASDFA_4_5_4" hidden="1">{#N/A,#N/A,FALSE,"TMCOMP96";#N/A,#N/A,FALSE,"MAT96";#N/A,#N/A,FALSE,"FANDA96";#N/A,#N/A,FALSE,"INTRAN96";#N/A,#N/A,FALSE,"NAA9697";#N/A,#N/A,FALSE,"ECWEBB";#N/A,#N/A,FALSE,"MFT96";#N/A,#N/A,FALSE,"CTrecon"}</definedName>
    <definedName name="ASDFA_4_5_5" hidden="1">{#N/A,#N/A,FALSE,"TMCOMP96";#N/A,#N/A,FALSE,"MAT96";#N/A,#N/A,FALSE,"FANDA96";#N/A,#N/A,FALSE,"INTRAN96";#N/A,#N/A,FALSE,"NAA9697";#N/A,#N/A,FALSE,"ECWEBB";#N/A,#N/A,FALSE,"MFT96";#N/A,#N/A,FALSE,"CTrecon"}</definedName>
    <definedName name="ASDFA_5" hidden="1">{#N/A,#N/A,FALSE,"TMCOMP96";#N/A,#N/A,FALSE,"MAT96";#N/A,#N/A,FALSE,"FANDA96";#N/A,#N/A,FALSE,"INTRAN96";#N/A,#N/A,FALSE,"NAA9697";#N/A,#N/A,FALSE,"ECWEBB";#N/A,#N/A,FALSE,"MFT96";#N/A,#N/A,FALSE,"CTrecon"}</definedName>
    <definedName name="ASDFA_5_1" hidden="1">{#N/A,#N/A,FALSE,"TMCOMP96";#N/A,#N/A,FALSE,"MAT96";#N/A,#N/A,FALSE,"FANDA96";#N/A,#N/A,FALSE,"INTRAN96";#N/A,#N/A,FALSE,"NAA9697";#N/A,#N/A,FALSE,"ECWEBB";#N/A,#N/A,FALSE,"MFT96";#N/A,#N/A,FALSE,"CTrecon"}</definedName>
    <definedName name="ASDFA_5_1_1" hidden="1">{#N/A,#N/A,FALSE,"TMCOMP96";#N/A,#N/A,FALSE,"MAT96";#N/A,#N/A,FALSE,"FANDA96";#N/A,#N/A,FALSE,"INTRAN96";#N/A,#N/A,FALSE,"NAA9697";#N/A,#N/A,FALSE,"ECWEBB";#N/A,#N/A,FALSE,"MFT96";#N/A,#N/A,FALSE,"CTrecon"}</definedName>
    <definedName name="ASDFA_5_1_1_1" hidden="1">{#N/A,#N/A,FALSE,"TMCOMP96";#N/A,#N/A,FALSE,"MAT96";#N/A,#N/A,FALSE,"FANDA96";#N/A,#N/A,FALSE,"INTRAN96";#N/A,#N/A,FALSE,"NAA9697";#N/A,#N/A,FALSE,"ECWEBB";#N/A,#N/A,FALSE,"MFT96";#N/A,#N/A,FALSE,"CTrecon"}</definedName>
    <definedName name="ASDFA_5_1_1_1_1" hidden="1">{#N/A,#N/A,FALSE,"TMCOMP96";#N/A,#N/A,FALSE,"MAT96";#N/A,#N/A,FALSE,"FANDA96";#N/A,#N/A,FALSE,"INTRAN96";#N/A,#N/A,FALSE,"NAA9697";#N/A,#N/A,FALSE,"ECWEBB";#N/A,#N/A,FALSE,"MFT96";#N/A,#N/A,FALSE,"CTrecon"}</definedName>
    <definedName name="ASDFA_5_1_1_1_1_1" hidden="1">{#N/A,#N/A,FALSE,"TMCOMP96";#N/A,#N/A,FALSE,"MAT96";#N/A,#N/A,FALSE,"FANDA96";#N/A,#N/A,FALSE,"INTRAN96";#N/A,#N/A,FALSE,"NAA9697";#N/A,#N/A,FALSE,"ECWEBB";#N/A,#N/A,FALSE,"MFT96";#N/A,#N/A,FALSE,"CTrecon"}</definedName>
    <definedName name="ASDFA_5_1_1_1_2" hidden="1">{#N/A,#N/A,FALSE,"TMCOMP96";#N/A,#N/A,FALSE,"MAT96";#N/A,#N/A,FALSE,"FANDA96";#N/A,#N/A,FALSE,"INTRAN96";#N/A,#N/A,FALSE,"NAA9697";#N/A,#N/A,FALSE,"ECWEBB";#N/A,#N/A,FALSE,"MFT96";#N/A,#N/A,FALSE,"CTrecon"}</definedName>
    <definedName name="ASDFA_5_1_1_1_3" hidden="1">{#N/A,#N/A,FALSE,"TMCOMP96";#N/A,#N/A,FALSE,"MAT96";#N/A,#N/A,FALSE,"FANDA96";#N/A,#N/A,FALSE,"INTRAN96";#N/A,#N/A,FALSE,"NAA9697";#N/A,#N/A,FALSE,"ECWEBB";#N/A,#N/A,FALSE,"MFT96";#N/A,#N/A,FALSE,"CTrecon"}</definedName>
    <definedName name="ASDFA_5_1_1_1_4" hidden="1">{#N/A,#N/A,FALSE,"TMCOMP96";#N/A,#N/A,FALSE,"MAT96";#N/A,#N/A,FALSE,"FANDA96";#N/A,#N/A,FALSE,"INTRAN96";#N/A,#N/A,FALSE,"NAA9697";#N/A,#N/A,FALSE,"ECWEBB";#N/A,#N/A,FALSE,"MFT96";#N/A,#N/A,FALSE,"CTrecon"}</definedName>
    <definedName name="ASDFA_5_1_1_1_5" hidden="1">{#N/A,#N/A,FALSE,"TMCOMP96";#N/A,#N/A,FALSE,"MAT96";#N/A,#N/A,FALSE,"FANDA96";#N/A,#N/A,FALSE,"INTRAN96";#N/A,#N/A,FALSE,"NAA9697";#N/A,#N/A,FALSE,"ECWEBB";#N/A,#N/A,FALSE,"MFT96";#N/A,#N/A,FALSE,"CTrecon"}</definedName>
    <definedName name="ASDFA_5_1_1_2" hidden="1">{#N/A,#N/A,FALSE,"TMCOMP96";#N/A,#N/A,FALSE,"MAT96";#N/A,#N/A,FALSE,"FANDA96";#N/A,#N/A,FALSE,"INTRAN96";#N/A,#N/A,FALSE,"NAA9697";#N/A,#N/A,FALSE,"ECWEBB";#N/A,#N/A,FALSE,"MFT96";#N/A,#N/A,FALSE,"CTrecon"}</definedName>
    <definedName name="ASDFA_5_1_1_2_1" hidden="1">{#N/A,#N/A,FALSE,"TMCOMP96";#N/A,#N/A,FALSE,"MAT96";#N/A,#N/A,FALSE,"FANDA96";#N/A,#N/A,FALSE,"INTRAN96";#N/A,#N/A,FALSE,"NAA9697";#N/A,#N/A,FALSE,"ECWEBB";#N/A,#N/A,FALSE,"MFT96";#N/A,#N/A,FALSE,"CTrecon"}</definedName>
    <definedName name="ASDFA_5_1_1_2_2" hidden="1">{#N/A,#N/A,FALSE,"TMCOMP96";#N/A,#N/A,FALSE,"MAT96";#N/A,#N/A,FALSE,"FANDA96";#N/A,#N/A,FALSE,"INTRAN96";#N/A,#N/A,FALSE,"NAA9697";#N/A,#N/A,FALSE,"ECWEBB";#N/A,#N/A,FALSE,"MFT96";#N/A,#N/A,FALSE,"CTrecon"}</definedName>
    <definedName name="ASDFA_5_1_1_2_3" hidden="1">{#N/A,#N/A,FALSE,"TMCOMP96";#N/A,#N/A,FALSE,"MAT96";#N/A,#N/A,FALSE,"FANDA96";#N/A,#N/A,FALSE,"INTRAN96";#N/A,#N/A,FALSE,"NAA9697";#N/A,#N/A,FALSE,"ECWEBB";#N/A,#N/A,FALSE,"MFT96";#N/A,#N/A,FALSE,"CTrecon"}</definedName>
    <definedName name="ASDFA_5_1_1_2_4" hidden="1">{#N/A,#N/A,FALSE,"TMCOMP96";#N/A,#N/A,FALSE,"MAT96";#N/A,#N/A,FALSE,"FANDA96";#N/A,#N/A,FALSE,"INTRAN96";#N/A,#N/A,FALSE,"NAA9697";#N/A,#N/A,FALSE,"ECWEBB";#N/A,#N/A,FALSE,"MFT96";#N/A,#N/A,FALSE,"CTrecon"}</definedName>
    <definedName name="ASDFA_5_1_1_2_5" hidden="1">{#N/A,#N/A,FALSE,"TMCOMP96";#N/A,#N/A,FALSE,"MAT96";#N/A,#N/A,FALSE,"FANDA96";#N/A,#N/A,FALSE,"INTRAN96";#N/A,#N/A,FALSE,"NAA9697";#N/A,#N/A,FALSE,"ECWEBB";#N/A,#N/A,FALSE,"MFT96";#N/A,#N/A,FALSE,"CTrecon"}</definedName>
    <definedName name="ASDFA_5_1_1_3" hidden="1">{#N/A,#N/A,FALSE,"TMCOMP96";#N/A,#N/A,FALSE,"MAT96";#N/A,#N/A,FALSE,"FANDA96";#N/A,#N/A,FALSE,"INTRAN96";#N/A,#N/A,FALSE,"NAA9697";#N/A,#N/A,FALSE,"ECWEBB";#N/A,#N/A,FALSE,"MFT96";#N/A,#N/A,FALSE,"CTrecon"}</definedName>
    <definedName name="ASDFA_5_1_1_4" hidden="1">{#N/A,#N/A,FALSE,"TMCOMP96";#N/A,#N/A,FALSE,"MAT96";#N/A,#N/A,FALSE,"FANDA96";#N/A,#N/A,FALSE,"INTRAN96";#N/A,#N/A,FALSE,"NAA9697";#N/A,#N/A,FALSE,"ECWEBB";#N/A,#N/A,FALSE,"MFT96";#N/A,#N/A,FALSE,"CTrecon"}</definedName>
    <definedName name="ASDFA_5_1_1_5" hidden="1">{#N/A,#N/A,FALSE,"TMCOMP96";#N/A,#N/A,FALSE,"MAT96";#N/A,#N/A,FALSE,"FANDA96";#N/A,#N/A,FALSE,"INTRAN96";#N/A,#N/A,FALSE,"NAA9697";#N/A,#N/A,FALSE,"ECWEBB";#N/A,#N/A,FALSE,"MFT96";#N/A,#N/A,FALSE,"CTrecon"}</definedName>
    <definedName name="ASDFA_5_1_2" hidden="1">{#N/A,#N/A,FALSE,"TMCOMP96";#N/A,#N/A,FALSE,"MAT96";#N/A,#N/A,FALSE,"FANDA96";#N/A,#N/A,FALSE,"INTRAN96";#N/A,#N/A,FALSE,"NAA9697";#N/A,#N/A,FALSE,"ECWEBB";#N/A,#N/A,FALSE,"MFT96";#N/A,#N/A,FALSE,"CTrecon"}</definedName>
    <definedName name="ASDFA_5_1_2_1" hidden="1">{#N/A,#N/A,FALSE,"TMCOMP96";#N/A,#N/A,FALSE,"MAT96";#N/A,#N/A,FALSE,"FANDA96";#N/A,#N/A,FALSE,"INTRAN96";#N/A,#N/A,FALSE,"NAA9697";#N/A,#N/A,FALSE,"ECWEBB";#N/A,#N/A,FALSE,"MFT96";#N/A,#N/A,FALSE,"CTrecon"}</definedName>
    <definedName name="ASDFA_5_1_2_2" hidden="1">{#N/A,#N/A,FALSE,"TMCOMP96";#N/A,#N/A,FALSE,"MAT96";#N/A,#N/A,FALSE,"FANDA96";#N/A,#N/A,FALSE,"INTRAN96";#N/A,#N/A,FALSE,"NAA9697";#N/A,#N/A,FALSE,"ECWEBB";#N/A,#N/A,FALSE,"MFT96";#N/A,#N/A,FALSE,"CTrecon"}</definedName>
    <definedName name="ASDFA_5_1_2_3" hidden="1">{#N/A,#N/A,FALSE,"TMCOMP96";#N/A,#N/A,FALSE,"MAT96";#N/A,#N/A,FALSE,"FANDA96";#N/A,#N/A,FALSE,"INTRAN96";#N/A,#N/A,FALSE,"NAA9697";#N/A,#N/A,FALSE,"ECWEBB";#N/A,#N/A,FALSE,"MFT96";#N/A,#N/A,FALSE,"CTrecon"}</definedName>
    <definedName name="ASDFA_5_1_2_4" hidden="1">{#N/A,#N/A,FALSE,"TMCOMP96";#N/A,#N/A,FALSE,"MAT96";#N/A,#N/A,FALSE,"FANDA96";#N/A,#N/A,FALSE,"INTRAN96";#N/A,#N/A,FALSE,"NAA9697";#N/A,#N/A,FALSE,"ECWEBB";#N/A,#N/A,FALSE,"MFT96";#N/A,#N/A,FALSE,"CTrecon"}</definedName>
    <definedName name="ASDFA_5_1_2_5" hidden="1">{#N/A,#N/A,FALSE,"TMCOMP96";#N/A,#N/A,FALSE,"MAT96";#N/A,#N/A,FALSE,"FANDA96";#N/A,#N/A,FALSE,"INTRAN96";#N/A,#N/A,FALSE,"NAA9697";#N/A,#N/A,FALSE,"ECWEBB";#N/A,#N/A,FALSE,"MFT96";#N/A,#N/A,FALSE,"CTrecon"}</definedName>
    <definedName name="ASDFA_5_1_3" hidden="1">{#N/A,#N/A,FALSE,"TMCOMP96";#N/A,#N/A,FALSE,"MAT96";#N/A,#N/A,FALSE,"FANDA96";#N/A,#N/A,FALSE,"INTRAN96";#N/A,#N/A,FALSE,"NAA9697";#N/A,#N/A,FALSE,"ECWEBB";#N/A,#N/A,FALSE,"MFT96";#N/A,#N/A,FALSE,"CTrecon"}</definedName>
    <definedName name="ASDFA_5_1_3_1" hidden="1">{#N/A,#N/A,FALSE,"TMCOMP96";#N/A,#N/A,FALSE,"MAT96";#N/A,#N/A,FALSE,"FANDA96";#N/A,#N/A,FALSE,"INTRAN96";#N/A,#N/A,FALSE,"NAA9697";#N/A,#N/A,FALSE,"ECWEBB";#N/A,#N/A,FALSE,"MFT96";#N/A,#N/A,FALSE,"CTrecon"}</definedName>
    <definedName name="ASDFA_5_1_3_2" hidden="1">{#N/A,#N/A,FALSE,"TMCOMP96";#N/A,#N/A,FALSE,"MAT96";#N/A,#N/A,FALSE,"FANDA96";#N/A,#N/A,FALSE,"INTRAN96";#N/A,#N/A,FALSE,"NAA9697";#N/A,#N/A,FALSE,"ECWEBB";#N/A,#N/A,FALSE,"MFT96";#N/A,#N/A,FALSE,"CTrecon"}</definedName>
    <definedName name="ASDFA_5_1_3_3" hidden="1">{#N/A,#N/A,FALSE,"TMCOMP96";#N/A,#N/A,FALSE,"MAT96";#N/A,#N/A,FALSE,"FANDA96";#N/A,#N/A,FALSE,"INTRAN96";#N/A,#N/A,FALSE,"NAA9697";#N/A,#N/A,FALSE,"ECWEBB";#N/A,#N/A,FALSE,"MFT96";#N/A,#N/A,FALSE,"CTrecon"}</definedName>
    <definedName name="ASDFA_5_1_3_4" hidden="1">{#N/A,#N/A,FALSE,"TMCOMP96";#N/A,#N/A,FALSE,"MAT96";#N/A,#N/A,FALSE,"FANDA96";#N/A,#N/A,FALSE,"INTRAN96";#N/A,#N/A,FALSE,"NAA9697";#N/A,#N/A,FALSE,"ECWEBB";#N/A,#N/A,FALSE,"MFT96";#N/A,#N/A,FALSE,"CTrecon"}</definedName>
    <definedName name="ASDFA_5_1_3_5" hidden="1">{#N/A,#N/A,FALSE,"TMCOMP96";#N/A,#N/A,FALSE,"MAT96";#N/A,#N/A,FALSE,"FANDA96";#N/A,#N/A,FALSE,"INTRAN96";#N/A,#N/A,FALSE,"NAA9697";#N/A,#N/A,FALSE,"ECWEBB";#N/A,#N/A,FALSE,"MFT96";#N/A,#N/A,FALSE,"CTrecon"}</definedName>
    <definedName name="ASDFA_5_1_4" hidden="1">{#N/A,#N/A,FALSE,"TMCOMP96";#N/A,#N/A,FALSE,"MAT96";#N/A,#N/A,FALSE,"FANDA96";#N/A,#N/A,FALSE,"INTRAN96";#N/A,#N/A,FALSE,"NAA9697";#N/A,#N/A,FALSE,"ECWEBB";#N/A,#N/A,FALSE,"MFT96";#N/A,#N/A,FALSE,"CTrecon"}</definedName>
    <definedName name="ASDFA_5_1_4_1" hidden="1">{#N/A,#N/A,FALSE,"TMCOMP96";#N/A,#N/A,FALSE,"MAT96";#N/A,#N/A,FALSE,"FANDA96";#N/A,#N/A,FALSE,"INTRAN96";#N/A,#N/A,FALSE,"NAA9697";#N/A,#N/A,FALSE,"ECWEBB";#N/A,#N/A,FALSE,"MFT96";#N/A,#N/A,FALSE,"CTrecon"}</definedName>
    <definedName name="ASDFA_5_1_4_2" hidden="1">{#N/A,#N/A,FALSE,"TMCOMP96";#N/A,#N/A,FALSE,"MAT96";#N/A,#N/A,FALSE,"FANDA96";#N/A,#N/A,FALSE,"INTRAN96";#N/A,#N/A,FALSE,"NAA9697";#N/A,#N/A,FALSE,"ECWEBB";#N/A,#N/A,FALSE,"MFT96";#N/A,#N/A,FALSE,"CTrecon"}</definedName>
    <definedName name="ASDFA_5_1_4_3" hidden="1">{#N/A,#N/A,FALSE,"TMCOMP96";#N/A,#N/A,FALSE,"MAT96";#N/A,#N/A,FALSE,"FANDA96";#N/A,#N/A,FALSE,"INTRAN96";#N/A,#N/A,FALSE,"NAA9697";#N/A,#N/A,FALSE,"ECWEBB";#N/A,#N/A,FALSE,"MFT96";#N/A,#N/A,FALSE,"CTrecon"}</definedName>
    <definedName name="ASDFA_5_1_4_4" hidden="1">{#N/A,#N/A,FALSE,"TMCOMP96";#N/A,#N/A,FALSE,"MAT96";#N/A,#N/A,FALSE,"FANDA96";#N/A,#N/A,FALSE,"INTRAN96";#N/A,#N/A,FALSE,"NAA9697";#N/A,#N/A,FALSE,"ECWEBB";#N/A,#N/A,FALSE,"MFT96";#N/A,#N/A,FALSE,"CTrecon"}</definedName>
    <definedName name="ASDFA_5_1_4_5" hidden="1">{#N/A,#N/A,FALSE,"TMCOMP96";#N/A,#N/A,FALSE,"MAT96";#N/A,#N/A,FALSE,"FANDA96";#N/A,#N/A,FALSE,"INTRAN96";#N/A,#N/A,FALSE,"NAA9697";#N/A,#N/A,FALSE,"ECWEBB";#N/A,#N/A,FALSE,"MFT96";#N/A,#N/A,FALSE,"CTrecon"}</definedName>
    <definedName name="ASDFA_5_1_5" hidden="1">{#N/A,#N/A,FALSE,"TMCOMP96";#N/A,#N/A,FALSE,"MAT96";#N/A,#N/A,FALSE,"FANDA96";#N/A,#N/A,FALSE,"INTRAN96";#N/A,#N/A,FALSE,"NAA9697";#N/A,#N/A,FALSE,"ECWEBB";#N/A,#N/A,FALSE,"MFT96";#N/A,#N/A,FALSE,"CTrecon"}</definedName>
    <definedName name="ASDFA_5_1_5_1" hidden="1">{#N/A,#N/A,FALSE,"TMCOMP96";#N/A,#N/A,FALSE,"MAT96";#N/A,#N/A,FALSE,"FANDA96";#N/A,#N/A,FALSE,"INTRAN96";#N/A,#N/A,FALSE,"NAA9697";#N/A,#N/A,FALSE,"ECWEBB";#N/A,#N/A,FALSE,"MFT96";#N/A,#N/A,FALSE,"CTrecon"}</definedName>
    <definedName name="ASDFA_5_1_5_2" hidden="1">{#N/A,#N/A,FALSE,"TMCOMP96";#N/A,#N/A,FALSE,"MAT96";#N/A,#N/A,FALSE,"FANDA96";#N/A,#N/A,FALSE,"INTRAN96";#N/A,#N/A,FALSE,"NAA9697";#N/A,#N/A,FALSE,"ECWEBB";#N/A,#N/A,FALSE,"MFT96";#N/A,#N/A,FALSE,"CTrecon"}</definedName>
    <definedName name="ASDFA_5_1_5_3" hidden="1">{#N/A,#N/A,FALSE,"TMCOMP96";#N/A,#N/A,FALSE,"MAT96";#N/A,#N/A,FALSE,"FANDA96";#N/A,#N/A,FALSE,"INTRAN96";#N/A,#N/A,FALSE,"NAA9697";#N/A,#N/A,FALSE,"ECWEBB";#N/A,#N/A,FALSE,"MFT96";#N/A,#N/A,FALSE,"CTrecon"}</definedName>
    <definedName name="ASDFA_5_1_5_4" hidden="1">{#N/A,#N/A,FALSE,"TMCOMP96";#N/A,#N/A,FALSE,"MAT96";#N/A,#N/A,FALSE,"FANDA96";#N/A,#N/A,FALSE,"INTRAN96";#N/A,#N/A,FALSE,"NAA9697";#N/A,#N/A,FALSE,"ECWEBB";#N/A,#N/A,FALSE,"MFT96";#N/A,#N/A,FALSE,"CTrecon"}</definedName>
    <definedName name="ASDFA_5_1_5_5" hidden="1">{#N/A,#N/A,FALSE,"TMCOMP96";#N/A,#N/A,FALSE,"MAT96";#N/A,#N/A,FALSE,"FANDA96";#N/A,#N/A,FALSE,"INTRAN96";#N/A,#N/A,FALSE,"NAA9697";#N/A,#N/A,FALSE,"ECWEBB";#N/A,#N/A,FALSE,"MFT96";#N/A,#N/A,FALSE,"CTrecon"}</definedName>
    <definedName name="ASDFA_5_2" hidden="1">{#N/A,#N/A,FALSE,"TMCOMP96";#N/A,#N/A,FALSE,"MAT96";#N/A,#N/A,FALSE,"FANDA96";#N/A,#N/A,FALSE,"INTRAN96";#N/A,#N/A,FALSE,"NAA9697";#N/A,#N/A,FALSE,"ECWEBB";#N/A,#N/A,FALSE,"MFT96";#N/A,#N/A,FALSE,"CTrecon"}</definedName>
    <definedName name="ASDFA_5_2_1" hidden="1">{#N/A,#N/A,FALSE,"TMCOMP96";#N/A,#N/A,FALSE,"MAT96";#N/A,#N/A,FALSE,"FANDA96";#N/A,#N/A,FALSE,"INTRAN96";#N/A,#N/A,FALSE,"NAA9697";#N/A,#N/A,FALSE,"ECWEBB";#N/A,#N/A,FALSE,"MFT96";#N/A,#N/A,FALSE,"CTrecon"}</definedName>
    <definedName name="ASDFA_5_2_2" hidden="1">{#N/A,#N/A,FALSE,"TMCOMP96";#N/A,#N/A,FALSE,"MAT96";#N/A,#N/A,FALSE,"FANDA96";#N/A,#N/A,FALSE,"INTRAN96";#N/A,#N/A,FALSE,"NAA9697";#N/A,#N/A,FALSE,"ECWEBB";#N/A,#N/A,FALSE,"MFT96";#N/A,#N/A,FALSE,"CTrecon"}</definedName>
    <definedName name="ASDFA_5_2_3" hidden="1">{#N/A,#N/A,FALSE,"TMCOMP96";#N/A,#N/A,FALSE,"MAT96";#N/A,#N/A,FALSE,"FANDA96";#N/A,#N/A,FALSE,"INTRAN96";#N/A,#N/A,FALSE,"NAA9697";#N/A,#N/A,FALSE,"ECWEBB";#N/A,#N/A,FALSE,"MFT96";#N/A,#N/A,FALSE,"CTrecon"}</definedName>
    <definedName name="ASDFA_5_2_4" hidden="1">{#N/A,#N/A,FALSE,"TMCOMP96";#N/A,#N/A,FALSE,"MAT96";#N/A,#N/A,FALSE,"FANDA96";#N/A,#N/A,FALSE,"INTRAN96";#N/A,#N/A,FALSE,"NAA9697";#N/A,#N/A,FALSE,"ECWEBB";#N/A,#N/A,FALSE,"MFT96";#N/A,#N/A,FALSE,"CTrecon"}</definedName>
    <definedName name="ASDFA_5_2_5" hidden="1">{#N/A,#N/A,FALSE,"TMCOMP96";#N/A,#N/A,FALSE,"MAT96";#N/A,#N/A,FALSE,"FANDA96";#N/A,#N/A,FALSE,"INTRAN96";#N/A,#N/A,FALSE,"NAA9697";#N/A,#N/A,FALSE,"ECWEBB";#N/A,#N/A,FALSE,"MFT96";#N/A,#N/A,FALSE,"CTrecon"}</definedName>
    <definedName name="ASDFA_5_3" hidden="1">{#N/A,#N/A,FALSE,"TMCOMP96";#N/A,#N/A,FALSE,"MAT96";#N/A,#N/A,FALSE,"FANDA96";#N/A,#N/A,FALSE,"INTRAN96";#N/A,#N/A,FALSE,"NAA9697";#N/A,#N/A,FALSE,"ECWEBB";#N/A,#N/A,FALSE,"MFT96";#N/A,#N/A,FALSE,"CTrecon"}</definedName>
    <definedName name="ASDFA_5_3_1" hidden="1">{#N/A,#N/A,FALSE,"TMCOMP96";#N/A,#N/A,FALSE,"MAT96";#N/A,#N/A,FALSE,"FANDA96";#N/A,#N/A,FALSE,"INTRAN96";#N/A,#N/A,FALSE,"NAA9697";#N/A,#N/A,FALSE,"ECWEBB";#N/A,#N/A,FALSE,"MFT96";#N/A,#N/A,FALSE,"CTrecon"}</definedName>
    <definedName name="ASDFA_5_3_2" hidden="1">{#N/A,#N/A,FALSE,"TMCOMP96";#N/A,#N/A,FALSE,"MAT96";#N/A,#N/A,FALSE,"FANDA96";#N/A,#N/A,FALSE,"INTRAN96";#N/A,#N/A,FALSE,"NAA9697";#N/A,#N/A,FALSE,"ECWEBB";#N/A,#N/A,FALSE,"MFT96";#N/A,#N/A,FALSE,"CTrecon"}</definedName>
    <definedName name="ASDFA_5_3_3" hidden="1">{#N/A,#N/A,FALSE,"TMCOMP96";#N/A,#N/A,FALSE,"MAT96";#N/A,#N/A,FALSE,"FANDA96";#N/A,#N/A,FALSE,"INTRAN96";#N/A,#N/A,FALSE,"NAA9697";#N/A,#N/A,FALSE,"ECWEBB";#N/A,#N/A,FALSE,"MFT96";#N/A,#N/A,FALSE,"CTrecon"}</definedName>
    <definedName name="ASDFA_5_3_4" hidden="1">{#N/A,#N/A,FALSE,"TMCOMP96";#N/A,#N/A,FALSE,"MAT96";#N/A,#N/A,FALSE,"FANDA96";#N/A,#N/A,FALSE,"INTRAN96";#N/A,#N/A,FALSE,"NAA9697";#N/A,#N/A,FALSE,"ECWEBB";#N/A,#N/A,FALSE,"MFT96";#N/A,#N/A,FALSE,"CTrecon"}</definedName>
    <definedName name="ASDFA_5_3_5" hidden="1">{#N/A,#N/A,FALSE,"TMCOMP96";#N/A,#N/A,FALSE,"MAT96";#N/A,#N/A,FALSE,"FANDA96";#N/A,#N/A,FALSE,"INTRAN96";#N/A,#N/A,FALSE,"NAA9697";#N/A,#N/A,FALSE,"ECWEBB";#N/A,#N/A,FALSE,"MFT96";#N/A,#N/A,FALSE,"CTrecon"}</definedName>
    <definedName name="ASDFA_5_4" hidden="1">{#N/A,#N/A,FALSE,"TMCOMP96";#N/A,#N/A,FALSE,"MAT96";#N/A,#N/A,FALSE,"FANDA96";#N/A,#N/A,FALSE,"INTRAN96";#N/A,#N/A,FALSE,"NAA9697";#N/A,#N/A,FALSE,"ECWEBB";#N/A,#N/A,FALSE,"MFT96";#N/A,#N/A,FALSE,"CTrecon"}</definedName>
    <definedName name="ASDFA_5_4_1" hidden="1">{#N/A,#N/A,FALSE,"TMCOMP96";#N/A,#N/A,FALSE,"MAT96";#N/A,#N/A,FALSE,"FANDA96";#N/A,#N/A,FALSE,"INTRAN96";#N/A,#N/A,FALSE,"NAA9697";#N/A,#N/A,FALSE,"ECWEBB";#N/A,#N/A,FALSE,"MFT96";#N/A,#N/A,FALSE,"CTrecon"}</definedName>
    <definedName name="ASDFA_5_4_2" hidden="1">{#N/A,#N/A,FALSE,"TMCOMP96";#N/A,#N/A,FALSE,"MAT96";#N/A,#N/A,FALSE,"FANDA96";#N/A,#N/A,FALSE,"INTRAN96";#N/A,#N/A,FALSE,"NAA9697";#N/A,#N/A,FALSE,"ECWEBB";#N/A,#N/A,FALSE,"MFT96";#N/A,#N/A,FALSE,"CTrecon"}</definedName>
    <definedName name="ASDFA_5_4_3" hidden="1">{#N/A,#N/A,FALSE,"TMCOMP96";#N/A,#N/A,FALSE,"MAT96";#N/A,#N/A,FALSE,"FANDA96";#N/A,#N/A,FALSE,"INTRAN96";#N/A,#N/A,FALSE,"NAA9697";#N/A,#N/A,FALSE,"ECWEBB";#N/A,#N/A,FALSE,"MFT96";#N/A,#N/A,FALSE,"CTrecon"}</definedName>
    <definedName name="ASDFA_5_4_4" hidden="1">{#N/A,#N/A,FALSE,"TMCOMP96";#N/A,#N/A,FALSE,"MAT96";#N/A,#N/A,FALSE,"FANDA96";#N/A,#N/A,FALSE,"INTRAN96";#N/A,#N/A,FALSE,"NAA9697";#N/A,#N/A,FALSE,"ECWEBB";#N/A,#N/A,FALSE,"MFT96";#N/A,#N/A,FALSE,"CTrecon"}</definedName>
    <definedName name="ASDFA_5_4_5" hidden="1">{#N/A,#N/A,FALSE,"TMCOMP96";#N/A,#N/A,FALSE,"MAT96";#N/A,#N/A,FALSE,"FANDA96";#N/A,#N/A,FALSE,"INTRAN96";#N/A,#N/A,FALSE,"NAA9697";#N/A,#N/A,FALSE,"ECWEBB";#N/A,#N/A,FALSE,"MFT96";#N/A,#N/A,FALSE,"CTrecon"}</definedName>
    <definedName name="ASDFA_5_5" hidden="1">{#N/A,#N/A,FALSE,"TMCOMP96";#N/A,#N/A,FALSE,"MAT96";#N/A,#N/A,FALSE,"FANDA96";#N/A,#N/A,FALSE,"INTRAN96";#N/A,#N/A,FALSE,"NAA9697";#N/A,#N/A,FALSE,"ECWEBB";#N/A,#N/A,FALSE,"MFT96";#N/A,#N/A,FALSE,"CTrecon"}</definedName>
    <definedName name="ASDFA_5_5_1" hidden="1">{#N/A,#N/A,FALSE,"TMCOMP96";#N/A,#N/A,FALSE,"MAT96";#N/A,#N/A,FALSE,"FANDA96";#N/A,#N/A,FALSE,"INTRAN96";#N/A,#N/A,FALSE,"NAA9697";#N/A,#N/A,FALSE,"ECWEBB";#N/A,#N/A,FALSE,"MFT96";#N/A,#N/A,FALSE,"CTrecon"}</definedName>
    <definedName name="ASDFA_5_5_2" hidden="1">{#N/A,#N/A,FALSE,"TMCOMP96";#N/A,#N/A,FALSE,"MAT96";#N/A,#N/A,FALSE,"FANDA96";#N/A,#N/A,FALSE,"INTRAN96";#N/A,#N/A,FALSE,"NAA9697";#N/A,#N/A,FALSE,"ECWEBB";#N/A,#N/A,FALSE,"MFT96";#N/A,#N/A,FALSE,"CTrecon"}</definedName>
    <definedName name="ASDFA_5_5_3" hidden="1">{#N/A,#N/A,FALSE,"TMCOMP96";#N/A,#N/A,FALSE,"MAT96";#N/A,#N/A,FALSE,"FANDA96";#N/A,#N/A,FALSE,"INTRAN96";#N/A,#N/A,FALSE,"NAA9697";#N/A,#N/A,FALSE,"ECWEBB";#N/A,#N/A,FALSE,"MFT96";#N/A,#N/A,FALSE,"CTrecon"}</definedName>
    <definedName name="ASDFA_5_5_4" hidden="1">{#N/A,#N/A,FALSE,"TMCOMP96";#N/A,#N/A,FALSE,"MAT96";#N/A,#N/A,FALSE,"FANDA96";#N/A,#N/A,FALSE,"INTRAN96";#N/A,#N/A,FALSE,"NAA9697";#N/A,#N/A,FALSE,"ECWEBB";#N/A,#N/A,FALSE,"MFT96";#N/A,#N/A,FALSE,"CTrecon"}</definedName>
    <definedName name="ASDFA_5_5_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1_1" hidden="1">{#N/A,#N/A,FALSE,"TMCOMP96";#N/A,#N/A,FALSE,"MAT96";#N/A,#N/A,FALSE,"FANDA96";#N/A,#N/A,FALSE,"INTRAN96";#N/A,#N/A,FALSE,"NAA9697";#N/A,#N/A,FALSE,"ECWEBB";#N/A,#N/A,FALSE,"MFT96";#N/A,#N/A,FALSE,"CTrecon"}</definedName>
    <definedName name="ASFD_1_1_1" hidden="1">{#N/A,#N/A,FALSE,"TMCOMP96";#N/A,#N/A,FALSE,"MAT96";#N/A,#N/A,FALSE,"FANDA96";#N/A,#N/A,FALSE,"INTRAN96";#N/A,#N/A,FALSE,"NAA9697";#N/A,#N/A,FALSE,"ECWEBB";#N/A,#N/A,FALSE,"MFT96";#N/A,#N/A,FALSE,"CTrecon"}</definedName>
    <definedName name="ASFD_1_1_1_1" hidden="1">{#N/A,#N/A,FALSE,"TMCOMP96";#N/A,#N/A,FALSE,"MAT96";#N/A,#N/A,FALSE,"FANDA96";#N/A,#N/A,FALSE,"INTRAN96";#N/A,#N/A,FALSE,"NAA9697";#N/A,#N/A,FALSE,"ECWEBB";#N/A,#N/A,FALSE,"MFT96";#N/A,#N/A,FALSE,"CTrecon"}</definedName>
    <definedName name="ASFD_1_1_1_1_1" hidden="1">{#N/A,#N/A,FALSE,"TMCOMP96";#N/A,#N/A,FALSE,"MAT96";#N/A,#N/A,FALSE,"FANDA96";#N/A,#N/A,FALSE,"INTRAN96";#N/A,#N/A,FALSE,"NAA9697";#N/A,#N/A,FALSE,"ECWEBB";#N/A,#N/A,FALSE,"MFT96";#N/A,#N/A,FALSE,"CTrecon"}</definedName>
    <definedName name="ASFD_1_1_1_1_1_1" hidden="1">{#N/A,#N/A,FALSE,"TMCOMP96";#N/A,#N/A,FALSE,"MAT96";#N/A,#N/A,FALSE,"FANDA96";#N/A,#N/A,FALSE,"INTRAN96";#N/A,#N/A,FALSE,"NAA9697";#N/A,#N/A,FALSE,"ECWEBB";#N/A,#N/A,FALSE,"MFT96";#N/A,#N/A,FALSE,"CTrecon"}</definedName>
    <definedName name="ASFD_1_1_1_1_1_1_1" hidden="1">{#N/A,#N/A,FALSE,"TMCOMP96";#N/A,#N/A,FALSE,"MAT96";#N/A,#N/A,FALSE,"FANDA96";#N/A,#N/A,FALSE,"INTRAN96";#N/A,#N/A,FALSE,"NAA9697";#N/A,#N/A,FALSE,"ECWEBB";#N/A,#N/A,FALSE,"MFT96";#N/A,#N/A,FALSE,"CTrecon"}</definedName>
    <definedName name="ASFD_1_1_1_1_1_2" hidden="1">{#N/A,#N/A,FALSE,"TMCOMP96";#N/A,#N/A,FALSE,"MAT96";#N/A,#N/A,FALSE,"FANDA96";#N/A,#N/A,FALSE,"INTRAN96";#N/A,#N/A,FALSE,"NAA9697";#N/A,#N/A,FALSE,"ECWEBB";#N/A,#N/A,FALSE,"MFT96";#N/A,#N/A,FALSE,"CTrecon"}</definedName>
    <definedName name="ASFD_1_1_1_1_1_3" hidden="1">{#N/A,#N/A,FALSE,"TMCOMP96";#N/A,#N/A,FALSE,"MAT96";#N/A,#N/A,FALSE,"FANDA96";#N/A,#N/A,FALSE,"INTRAN96";#N/A,#N/A,FALSE,"NAA9697";#N/A,#N/A,FALSE,"ECWEBB";#N/A,#N/A,FALSE,"MFT96";#N/A,#N/A,FALSE,"CTrecon"}</definedName>
    <definedName name="ASFD_1_1_1_1_1_4" hidden="1">{#N/A,#N/A,FALSE,"TMCOMP96";#N/A,#N/A,FALSE,"MAT96";#N/A,#N/A,FALSE,"FANDA96";#N/A,#N/A,FALSE,"INTRAN96";#N/A,#N/A,FALSE,"NAA9697";#N/A,#N/A,FALSE,"ECWEBB";#N/A,#N/A,FALSE,"MFT96";#N/A,#N/A,FALSE,"CTrecon"}</definedName>
    <definedName name="ASFD_1_1_1_1_1_5" hidden="1">{#N/A,#N/A,FALSE,"TMCOMP96";#N/A,#N/A,FALSE,"MAT96";#N/A,#N/A,FALSE,"FANDA96";#N/A,#N/A,FALSE,"INTRAN96";#N/A,#N/A,FALSE,"NAA9697";#N/A,#N/A,FALSE,"ECWEBB";#N/A,#N/A,FALSE,"MFT96";#N/A,#N/A,FALSE,"CTrecon"}</definedName>
    <definedName name="ASFD_1_1_1_1_2" hidden="1">{#N/A,#N/A,FALSE,"TMCOMP96";#N/A,#N/A,FALSE,"MAT96";#N/A,#N/A,FALSE,"FANDA96";#N/A,#N/A,FALSE,"INTRAN96";#N/A,#N/A,FALSE,"NAA9697";#N/A,#N/A,FALSE,"ECWEBB";#N/A,#N/A,FALSE,"MFT96";#N/A,#N/A,FALSE,"CTrecon"}</definedName>
    <definedName name="ASFD_1_1_1_1_2_1" hidden="1">{#N/A,#N/A,FALSE,"TMCOMP96";#N/A,#N/A,FALSE,"MAT96";#N/A,#N/A,FALSE,"FANDA96";#N/A,#N/A,FALSE,"INTRAN96";#N/A,#N/A,FALSE,"NAA9697";#N/A,#N/A,FALSE,"ECWEBB";#N/A,#N/A,FALSE,"MFT96";#N/A,#N/A,FALSE,"CTrecon"}</definedName>
    <definedName name="ASFD_1_1_1_1_2_2" hidden="1">{#N/A,#N/A,FALSE,"TMCOMP96";#N/A,#N/A,FALSE,"MAT96";#N/A,#N/A,FALSE,"FANDA96";#N/A,#N/A,FALSE,"INTRAN96";#N/A,#N/A,FALSE,"NAA9697";#N/A,#N/A,FALSE,"ECWEBB";#N/A,#N/A,FALSE,"MFT96";#N/A,#N/A,FALSE,"CTrecon"}</definedName>
    <definedName name="ASFD_1_1_1_1_2_3" hidden="1">{#N/A,#N/A,FALSE,"TMCOMP96";#N/A,#N/A,FALSE,"MAT96";#N/A,#N/A,FALSE,"FANDA96";#N/A,#N/A,FALSE,"INTRAN96";#N/A,#N/A,FALSE,"NAA9697";#N/A,#N/A,FALSE,"ECWEBB";#N/A,#N/A,FALSE,"MFT96";#N/A,#N/A,FALSE,"CTrecon"}</definedName>
    <definedName name="ASFD_1_1_1_1_2_4" hidden="1">{#N/A,#N/A,FALSE,"TMCOMP96";#N/A,#N/A,FALSE,"MAT96";#N/A,#N/A,FALSE,"FANDA96";#N/A,#N/A,FALSE,"INTRAN96";#N/A,#N/A,FALSE,"NAA9697";#N/A,#N/A,FALSE,"ECWEBB";#N/A,#N/A,FALSE,"MFT96";#N/A,#N/A,FALSE,"CTrecon"}</definedName>
    <definedName name="ASFD_1_1_1_1_2_5" hidden="1">{#N/A,#N/A,FALSE,"TMCOMP96";#N/A,#N/A,FALSE,"MAT96";#N/A,#N/A,FALSE,"FANDA96";#N/A,#N/A,FALSE,"INTRAN96";#N/A,#N/A,FALSE,"NAA9697";#N/A,#N/A,FALSE,"ECWEBB";#N/A,#N/A,FALSE,"MFT96";#N/A,#N/A,FALSE,"CTrecon"}</definedName>
    <definedName name="ASFD_1_1_1_1_3" hidden="1">{#N/A,#N/A,FALSE,"TMCOMP96";#N/A,#N/A,FALSE,"MAT96";#N/A,#N/A,FALSE,"FANDA96";#N/A,#N/A,FALSE,"INTRAN96";#N/A,#N/A,FALSE,"NAA9697";#N/A,#N/A,FALSE,"ECWEBB";#N/A,#N/A,FALSE,"MFT96";#N/A,#N/A,FALSE,"CTrecon"}</definedName>
    <definedName name="ASFD_1_1_1_1_4" hidden="1">{#N/A,#N/A,FALSE,"TMCOMP96";#N/A,#N/A,FALSE,"MAT96";#N/A,#N/A,FALSE,"FANDA96";#N/A,#N/A,FALSE,"INTRAN96";#N/A,#N/A,FALSE,"NAA9697";#N/A,#N/A,FALSE,"ECWEBB";#N/A,#N/A,FALSE,"MFT96";#N/A,#N/A,FALSE,"CTrecon"}</definedName>
    <definedName name="ASFD_1_1_1_1_5" hidden="1">{#N/A,#N/A,FALSE,"TMCOMP96";#N/A,#N/A,FALSE,"MAT96";#N/A,#N/A,FALSE,"FANDA96";#N/A,#N/A,FALSE,"INTRAN96";#N/A,#N/A,FALSE,"NAA9697";#N/A,#N/A,FALSE,"ECWEBB";#N/A,#N/A,FALSE,"MFT96";#N/A,#N/A,FALSE,"CTrecon"}</definedName>
    <definedName name="ASFD_1_1_1_2" hidden="1">{#N/A,#N/A,FALSE,"TMCOMP96";#N/A,#N/A,FALSE,"MAT96";#N/A,#N/A,FALSE,"FANDA96";#N/A,#N/A,FALSE,"INTRAN96";#N/A,#N/A,FALSE,"NAA9697";#N/A,#N/A,FALSE,"ECWEBB";#N/A,#N/A,FALSE,"MFT96";#N/A,#N/A,FALSE,"CTrecon"}</definedName>
    <definedName name="ASFD_1_1_1_2_1" hidden="1">{#N/A,#N/A,FALSE,"TMCOMP96";#N/A,#N/A,FALSE,"MAT96";#N/A,#N/A,FALSE,"FANDA96";#N/A,#N/A,FALSE,"INTRAN96";#N/A,#N/A,FALSE,"NAA9697";#N/A,#N/A,FALSE,"ECWEBB";#N/A,#N/A,FALSE,"MFT96";#N/A,#N/A,FALSE,"CTrecon"}</definedName>
    <definedName name="ASFD_1_1_1_2_2" hidden="1">{#N/A,#N/A,FALSE,"TMCOMP96";#N/A,#N/A,FALSE,"MAT96";#N/A,#N/A,FALSE,"FANDA96";#N/A,#N/A,FALSE,"INTRAN96";#N/A,#N/A,FALSE,"NAA9697";#N/A,#N/A,FALSE,"ECWEBB";#N/A,#N/A,FALSE,"MFT96";#N/A,#N/A,FALSE,"CTrecon"}</definedName>
    <definedName name="ASFD_1_1_1_2_3" hidden="1">{#N/A,#N/A,FALSE,"TMCOMP96";#N/A,#N/A,FALSE,"MAT96";#N/A,#N/A,FALSE,"FANDA96";#N/A,#N/A,FALSE,"INTRAN96";#N/A,#N/A,FALSE,"NAA9697";#N/A,#N/A,FALSE,"ECWEBB";#N/A,#N/A,FALSE,"MFT96";#N/A,#N/A,FALSE,"CTrecon"}</definedName>
    <definedName name="ASFD_1_1_1_2_4" hidden="1">{#N/A,#N/A,FALSE,"TMCOMP96";#N/A,#N/A,FALSE,"MAT96";#N/A,#N/A,FALSE,"FANDA96";#N/A,#N/A,FALSE,"INTRAN96";#N/A,#N/A,FALSE,"NAA9697";#N/A,#N/A,FALSE,"ECWEBB";#N/A,#N/A,FALSE,"MFT96";#N/A,#N/A,FALSE,"CTrecon"}</definedName>
    <definedName name="ASFD_1_1_1_2_5" hidden="1">{#N/A,#N/A,FALSE,"TMCOMP96";#N/A,#N/A,FALSE,"MAT96";#N/A,#N/A,FALSE,"FANDA96";#N/A,#N/A,FALSE,"INTRAN96";#N/A,#N/A,FALSE,"NAA9697";#N/A,#N/A,FALSE,"ECWEBB";#N/A,#N/A,FALSE,"MFT96";#N/A,#N/A,FALSE,"CTrecon"}</definedName>
    <definedName name="ASFD_1_1_1_3" hidden="1">{#N/A,#N/A,FALSE,"TMCOMP96";#N/A,#N/A,FALSE,"MAT96";#N/A,#N/A,FALSE,"FANDA96";#N/A,#N/A,FALSE,"INTRAN96";#N/A,#N/A,FALSE,"NAA9697";#N/A,#N/A,FALSE,"ECWEBB";#N/A,#N/A,FALSE,"MFT96";#N/A,#N/A,FALSE,"CTrecon"}</definedName>
    <definedName name="ASFD_1_1_1_3_1" hidden="1">{#N/A,#N/A,FALSE,"TMCOMP96";#N/A,#N/A,FALSE,"MAT96";#N/A,#N/A,FALSE,"FANDA96";#N/A,#N/A,FALSE,"INTRAN96";#N/A,#N/A,FALSE,"NAA9697";#N/A,#N/A,FALSE,"ECWEBB";#N/A,#N/A,FALSE,"MFT96";#N/A,#N/A,FALSE,"CTrecon"}</definedName>
    <definedName name="ASFD_1_1_1_3_2" hidden="1">{#N/A,#N/A,FALSE,"TMCOMP96";#N/A,#N/A,FALSE,"MAT96";#N/A,#N/A,FALSE,"FANDA96";#N/A,#N/A,FALSE,"INTRAN96";#N/A,#N/A,FALSE,"NAA9697";#N/A,#N/A,FALSE,"ECWEBB";#N/A,#N/A,FALSE,"MFT96";#N/A,#N/A,FALSE,"CTrecon"}</definedName>
    <definedName name="ASFD_1_1_1_3_3" hidden="1">{#N/A,#N/A,FALSE,"TMCOMP96";#N/A,#N/A,FALSE,"MAT96";#N/A,#N/A,FALSE,"FANDA96";#N/A,#N/A,FALSE,"INTRAN96";#N/A,#N/A,FALSE,"NAA9697";#N/A,#N/A,FALSE,"ECWEBB";#N/A,#N/A,FALSE,"MFT96";#N/A,#N/A,FALSE,"CTrecon"}</definedName>
    <definedName name="ASFD_1_1_1_3_4" hidden="1">{#N/A,#N/A,FALSE,"TMCOMP96";#N/A,#N/A,FALSE,"MAT96";#N/A,#N/A,FALSE,"FANDA96";#N/A,#N/A,FALSE,"INTRAN96";#N/A,#N/A,FALSE,"NAA9697";#N/A,#N/A,FALSE,"ECWEBB";#N/A,#N/A,FALSE,"MFT96";#N/A,#N/A,FALSE,"CTrecon"}</definedName>
    <definedName name="ASFD_1_1_1_3_5" hidden="1">{#N/A,#N/A,FALSE,"TMCOMP96";#N/A,#N/A,FALSE,"MAT96";#N/A,#N/A,FALSE,"FANDA96";#N/A,#N/A,FALSE,"INTRAN96";#N/A,#N/A,FALSE,"NAA9697";#N/A,#N/A,FALSE,"ECWEBB";#N/A,#N/A,FALSE,"MFT96";#N/A,#N/A,FALSE,"CTrecon"}</definedName>
    <definedName name="ASFD_1_1_1_4" hidden="1">{#N/A,#N/A,FALSE,"TMCOMP96";#N/A,#N/A,FALSE,"MAT96";#N/A,#N/A,FALSE,"FANDA96";#N/A,#N/A,FALSE,"INTRAN96";#N/A,#N/A,FALSE,"NAA9697";#N/A,#N/A,FALSE,"ECWEBB";#N/A,#N/A,FALSE,"MFT96";#N/A,#N/A,FALSE,"CTrecon"}</definedName>
    <definedName name="ASFD_1_1_1_4_1" hidden="1">{#N/A,#N/A,FALSE,"TMCOMP96";#N/A,#N/A,FALSE,"MAT96";#N/A,#N/A,FALSE,"FANDA96";#N/A,#N/A,FALSE,"INTRAN96";#N/A,#N/A,FALSE,"NAA9697";#N/A,#N/A,FALSE,"ECWEBB";#N/A,#N/A,FALSE,"MFT96";#N/A,#N/A,FALSE,"CTrecon"}</definedName>
    <definedName name="ASFD_1_1_1_4_2" hidden="1">{#N/A,#N/A,FALSE,"TMCOMP96";#N/A,#N/A,FALSE,"MAT96";#N/A,#N/A,FALSE,"FANDA96";#N/A,#N/A,FALSE,"INTRAN96";#N/A,#N/A,FALSE,"NAA9697";#N/A,#N/A,FALSE,"ECWEBB";#N/A,#N/A,FALSE,"MFT96";#N/A,#N/A,FALSE,"CTrecon"}</definedName>
    <definedName name="ASFD_1_1_1_4_3" hidden="1">{#N/A,#N/A,FALSE,"TMCOMP96";#N/A,#N/A,FALSE,"MAT96";#N/A,#N/A,FALSE,"FANDA96";#N/A,#N/A,FALSE,"INTRAN96";#N/A,#N/A,FALSE,"NAA9697";#N/A,#N/A,FALSE,"ECWEBB";#N/A,#N/A,FALSE,"MFT96";#N/A,#N/A,FALSE,"CTrecon"}</definedName>
    <definedName name="ASFD_1_1_1_4_4" hidden="1">{#N/A,#N/A,FALSE,"TMCOMP96";#N/A,#N/A,FALSE,"MAT96";#N/A,#N/A,FALSE,"FANDA96";#N/A,#N/A,FALSE,"INTRAN96";#N/A,#N/A,FALSE,"NAA9697";#N/A,#N/A,FALSE,"ECWEBB";#N/A,#N/A,FALSE,"MFT96";#N/A,#N/A,FALSE,"CTrecon"}</definedName>
    <definedName name="ASFD_1_1_1_4_5" hidden="1">{#N/A,#N/A,FALSE,"TMCOMP96";#N/A,#N/A,FALSE,"MAT96";#N/A,#N/A,FALSE,"FANDA96";#N/A,#N/A,FALSE,"INTRAN96";#N/A,#N/A,FALSE,"NAA9697";#N/A,#N/A,FALSE,"ECWEBB";#N/A,#N/A,FALSE,"MFT96";#N/A,#N/A,FALSE,"CTrecon"}</definedName>
    <definedName name="ASFD_1_1_1_5" hidden="1">{#N/A,#N/A,FALSE,"TMCOMP96";#N/A,#N/A,FALSE,"MAT96";#N/A,#N/A,FALSE,"FANDA96";#N/A,#N/A,FALSE,"INTRAN96";#N/A,#N/A,FALSE,"NAA9697";#N/A,#N/A,FALSE,"ECWEBB";#N/A,#N/A,FALSE,"MFT96";#N/A,#N/A,FALSE,"CTrecon"}</definedName>
    <definedName name="ASFD_1_1_1_5_1" hidden="1">{#N/A,#N/A,FALSE,"TMCOMP96";#N/A,#N/A,FALSE,"MAT96";#N/A,#N/A,FALSE,"FANDA96";#N/A,#N/A,FALSE,"INTRAN96";#N/A,#N/A,FALSE,"NAA9697";#N/A,#N/A,FALSE,"ECWEBB";#N/A,#N/A,FALSE,"MFT96";#N/A,#N/A,FALSE,"CTrecon"}</definedName>
    <definedName name="ASFD_1_1_1_5_2" hidden="1">{#N/A,#N/A,FALSE,"TMCOMP96";#N/A,#N/A,FALSE,"MAT96";#N/A,#N/A,FALSE,"FANDA96";#N/A,#N/A,FALSE,"INTRAN96";#N/A,#N/A,FALSE,"NAA9697";#N/A,#N/A,FALSE,"ECWEBB";#N/A,#N/A,FALSE,"MFT96";#N/A,#N/A,FALSE,"CTrecon"}</definedName>
    <definedName name="ASFD_1_1_1_5_3" hidden="1">{#N/A,#N/A,FALSE,"TMCOMP96";#N/A,#N/A,FALSE,"MAT96";#N/A,#N/A,FALSE,"FANDA96";#N/A,#N/A,FALSE,"INTRAN96";#N/A,#N/A,FALSE,"NAA9697";#N/A,#N/A,FALSE,"ECWEBB";#N/A,#N/A,FALSE,"MFT96";#N/A,#N/A,FALSE,"CTrecon"}</definedName>
    <definedName name="ASFD_1_1_1_5_4" hidden="1">{#N/A,#N/A,FALSE,"TMCOMP96";#N/A,#N/A,FALSE,"MAT96";#N/A,#N/A,FALSE,"FANDA96";#N/A,#N/A,FALSE,"INTRAN96";#N/A,#N/A,FALSE,"NAA9697";#N/A,#N/A,FALSE,"ECWEBB";#N/A,#N/A,FALSE,"MFT96";#N/A,#N/A,FALSE,"CTrecon"}</definedName>
    <definedName name="ASFD_1_1_1_5_5" hidden="1">{#N/A,#N/A,FALSE,"TMCOMP96";#N/A,#N/A,FALSE,"MAT96";#N/A,#N/A,FALSE,"FANDA96";#N/A,#N/A,FALSE,"INTRAN96";#N/A,#N/A,FALSE,"NAA9697";#N/A,#N/A,FALSE,"ECWEBB";#N/A,#N/A,FALSE,"MFT96";#N/A,#N/A,FALSE,"CTrecon"}</definedName>
    <definedName name="ASFD_1_1_2" hidden="1">{#N/A,#N/A,FALSE,"TMCOMP96";#N/A,#N/A,FALSE,"MAT96";#N/A,#N/A,FALSE,"FANDA96";#N/A,#N/A,FALSE,"INTRAN96";#N/A,#N/A,FALSE,"NAA9697";#N/A,#N/A,FALSE,"ECWEBB";#N/A,#N/A,FALSE,"MFT96";#N/A,#N/A,FALSE,"CTrecon"}</definedName>
    <definedName name="ASFD_1_1_2_1" hidden="1">{#N/A,#N/A,FALSE,"TMCOMP96";#N/A,#N/A,FALSE,"MAT96";#N/A,#N/A,FALSE,"FANDA96";#N/A,#N/A,FALSE,"INTRAN96";#N/A,#N/A,FALSE,"NAA9697";#N/A,#N/A,FALSE,"ECWEBB";#N/A,#N/A,FALSE,"MFT96";#N/A,#N/A,FALSE,"CTrecon"}</definedName>
    <definedName name="ASFD_1_1_2_1_1" hidden="1">{#N/A,#N/A,FALSE,"TMCOMP96";#N/A,#N/A,FALSE,"MAT96";#N/A,#N/A,FALSE,"FANDA96";#N/A,#N/A,FALSE,"INTRAN96";#N/A,#N/A,FALSE,"NAA9697";#N/A,#N/A,FALSE,"ECWEBB";#N/A,#N/A,FALSE,"MFT96";#N/A,#N/A,FALSE,"CTrecon"}</definedName>
    <definedName name="ASFD_1_1_2_2" hidden="1">{#N/A,#N/A,FALSE,"TMCOMP96";#N/A,#N/A,FALSE,"MAT96";#N/A,#N/A,FALSE,"FANDA96";#N/A,#N/A,FALSE,"INTRAN96";#N/A,#N/A,FALSE,"NAA9697";#N/A,#N/A,FALSE,"ECWEBB";#N/A,#N/A,FALSE,"MFT96";#N/A,#N/A,FALSE,"CTrecon"}</definedName>
    <definedName name="ASFD_1_1_2_3" hidden="1">{#N/A,#N/A,FALSE,"TMCOMP96";#N/A,#N/A,FALSE,"MAT96";#N/A,#N/A,FALSE,"FANDA96";#N/A,#N/A,FALSE,"INTRAN96";#N/A,#N/A,FALSE,"NAA9697";#N/A,#N/A,FALSE,"ECWEBB";#N/A,#N/A,FALSE,"MFT96";#N/A,#N/A,FALSE,"CTrecon"}</definedName>
    <definedName name="ASFD_1_1_2_4" hidden="1">{#N/A,#N/A,FALSE,"TMCOMP96";#N/A,#N/A,FALSE,"MAT96";#N/A,#N/A,FALSE,"FANDA96";#N/A,#N/A,FALSE,"INTRAN96";#N/A,#N/A,FALSE,"NAA9697";#N/A,#N/A,FALSE,"ECWEBB";#N/A,#N/A,FALSE,"MFT96";#N/A,#N/A,FALSE,"CTrecon"}</definedName>
    <definedName name="ASFD_1_1_2_5" hidden="1">{#N/A,#N/A,FALSE,"TMCOMP96";#N/A,#N/A,FALSE,"MAT96";#N/A,#N/A,FALSE,"FANDA96";#N/A,#N/A,FALSE,"INTRAN96";#N/A,#N/A,FALSE,"NAA9697";#N/A,#N/A,FALSE,"ECWEBB";#N/A,#N/A,FALSE,"MFT96";#N/A,#N/A,FALSE,"CTrecon"}</definedName>
    <definedName name="ASFD_1_1_3" hidden="1">{#N/A,#N/A,FALSE,"TMCOMP96";#N/A,#N/A,FALSE,"MAT96";#N/A,#N/A,FALSE,"FANDA96";#N/A,#N/A,FALSE,"INTRAN96";#N/A,#N/A,FALSE,"NAA9697";#N/A,#N/A,FALSE,"ECWEBB";#N/A,#N/A,FALSE,"MFT96";#N/A,#N/A,FALSE,"CTrecon"}</definedName>
    <definedName name="ASFD_1_1_3_1" hidden="1">{#N/A,#N/A,FALSE,"TMCOMP96";#N/A,#N/A,FALSE,"MAT96";#N/A,#N/A,FALSE,"FANDA96";#N/A,#N/A,FALSE,"INTRAN96";#N/A,#N/A,FALSE,"NAA9697";#N/A,#N/A,FALSE,"ECWEBB";#N/A,#N/A,FALSE,"MFT96";#N/A,#N/A,FALSE,"CTrecon"}</definedName>
    <definedName name="ASFD_1_1_3_1_1" hidden="1">{#N/A,#N/A,FALSE,"TMCOMP96";#N/A,#N/A,FALSE,"MAT96";#N/A,#N/A,FALSE,"FANDA96";#N/A,#N/A,FALSE,"INTRAN96";#N/A,#N/A,FALSE,"NAA9697";#N/A,#N/A,FALSE,"ECWEBB";#N/A,#N/A,FALSE,"MFT96";#N/A,#N/A,FALSE,"CTrecon"}</definedName>
    <definedName name="ASFD_1_1_3_2" hidden="1">{#N/A,#N/A,FALSE,"TMCOMP96";#N/A,#N/A,FALSE,"MAT96";#N/A,#N/A,FALSE,"FANDA96";#N/A,#N/A,FALSE,"INTRAN96";#N/A,#N/A,FALSE,"NAA9697";#N/A,#N/A,FALSE,"ECWEBB";#N/A,#N/A,FALSE,"MFT96";#N/A,#N/A,FALSE,"CTrecon"}</definedName>
    <definedName name="ASFD_1_1_3_3" hidden="1">{#N/A,#N/A,FALSE,"TMCOMP96";#N/A,#N/A,FALSE,"MAT96";#N/A,#N/A,FALSE,"FANDA96";#N/A,#N/A,FALSE,"INTRAN96";#N/A,#N/A,FALSE,"NAA9697";#N/A,#N/A,FALSE,"ECWEBB";#N/A,#N/A,FALSE,"MFT96";#N/A,#N/A,FALSE,"CTrecon"}</definedName>
    <definedName name="ASFD_1_1_3_4" hidden="1">{#N/A,#N/A,FALSE,"TMCOMP96";#N/A,#N/A,FALSE,"MAT96";#N/A,#N/A,FALSE,"FANDA96";#N/A,#N/A,FALSE,"INTRAN96";#N/A,#N/A,FALSE,"NAA9697";#N/A,#N/A,FALSE,"ECWEBB";#N/A,#N/A,FALSE,"MFT96";#N/A,#N/A,FALSE,"CTrecon"}</definedName>
    <definedName name="ASFD_1_1_3_5" hidden="1">{#N/A,#N/A,FALSE,"TMCOMP96";#N/A,#N/A,FALSE,"MAT96";#N/A,#N/A,FALSE,"FANDA96";#N/A,#N/A,FALSE,"INTRAN96";#N/A,#N/A,FALSE,"NAA9697";#N/A,#N/A,FALSE,"ECWEBB";#N/A,#N/A,FALSE,"MFT96";#N/A,#N/A,FALSE,"CTrecon"}</definedName>
    <definedName name="ASFD_1_1_4" hidden="1">{#N/A,#N/A,FALSE,"TMCOMP96";#N/A,#N/A,FALSE,"MAT96";#N/A,#N/A,FALSE,"FANDA96";#N/A,#N/A,FALSE,"INTRAN96";#N/A,#N/A,FALSE,"NAA9697";#N/A,#N/A,FALSE,"ECWEBB";#N/A,#N/A,FALSE,"MFT96";#N/A,#N/A,FALSE,"CTrecon"}</definedName>
    <definedName name="ASFD_1_1_4_1" hidden="1">{#N/A,#N/A,FALSE,"TMCOMP96";#N/A,#N/A,FALSE,"MAT96";#N/A,#N/A,FALSE,"FANDA96";#N/A,#N/A,FALSE,"INTRAN96";#N/A,#N/A,FALSE,"NAA9697";#N/A,#N/A,FALSE,"ECWEBB";#N/A,#N/A,FALSE,"MFT96";#N/A,#N/A,FALSE,"CTrecon"}</definedName>
    <definedName name="ASFD_1_1_4_2" hidden="1">{#N/A,#N/A,FALSE,"TMCOMP96";#N/A,#N/A,FALSE,"MAT96";#N/A,#N/A,FALSE,"FANDA96";#N/A,#N/A,FALSE,"INTRAN96";#N/A,#N/A,FALSE,"NAA9697";#N/A,#N/A,FALSE,"ECWEBB";#N/A,#N/A,FALSE,"MFT96";#N/A,#N/A,FALSE,"CTrecon"}</definedName>
    <definedName name="ASFD_1_1_4_3" hidden="1">{#N/A,#N/A,FALSE,"TMCOMP96";#N/A,#N/A,FALSE,"MAT96";#N/A,#N/A,FALSE,"FANDA96";#N/A,#N/A,FALSE,"INTRAN96";#N/A,#N/A,FALSE,"NAA9697";#N/A,#N/A,FALSE,"ECWEBB";#N/A,#N/A,FALSE,"MFT96";#N/A,#N/A,FALSE,"CTrecon"}</definedName>
    <definedName name="ASFD_1_1_4_4" hidden="1">{#N/A,#N/A,FALSE,"TMCOMP96";#N/A,#N/A,FALSE,"MAT96";#N/A,#N/A,FALSE,"FANDA96";#N/A,#N/A,FALSE,"INTRAN96";#N/A,#N/A,FALSE,"NAA9697";#N/A,#N/A,FALSE,"ECWEBB";#N/A,#N/A,FALSE,"MFT96";#N/A,#N/A,FALSE,"CTrecon"}</definedName>
    <definedName name="ASFD_1_1_4_5" hidden="1">{#N/A,#N/A,FALSE,"TMCOMP96";#N/A,#N/A,FALSE,"MAT96";#N/A,#N/A,FALSE,"FANDA96";#N/A,#N/A,FALSE,"INTRAN96";#N/A,#N/A,FALSE,"NAA9697";#N/A,#N/A,FALSE,"ECWEBB";#N/A,#N/A,FALSE,"MFT96";#N/A,#N/A,FALSE,"CTrecon"}</definedName>
    <definedName name="ASFD_1_1_5" hidden="1">{#N/A,#N/A,FALSE,"TMCOMP96";#N/A,#N/A,FALSE,"MAT96";#N/A,#N/A,FALSE,"FANDA96";#N/A,#N/A,FALSE,"INTRAN96";#N/A,#N/A,FALSE,"NAA9697";#N/A,#N/A,FALSE,"ECWEBB";#N/A,#N/A,FALSE,"MFT96";#N/A,#N/A,FALSE,"CTrecon"}</definedName>
    <definedName name="ASFD_1_1_5_1" hidden="1">{#N/A,#N/A,FALSE,"TMCOMP96";#N/A,#N/A,FALSE,"MAT96";#N/A,#N/A,FALSE,"FANDA96";#N/A,#N/A,FALSE,"INTRAN96";#N/A,#N/A,FALSE,"NAA9697";#N/A,#N/A,FALSE,"ECWEBB";#N/A,#N/A,FALSE,"MFT96";#N/A,#N/A,FALSE,"CTrecon"}</definedName>
    <definedName name="ASFD_1_1_5_2" hidden="1">{#N/A,#N/A,FALSE,"TMCOMP96";#N/A,#N/A,FALSE,"MAT96";#N/A,#N/A,FALSE,"FANDA96";#N/A,#N/A,FALSE,"INTRAN96";#N/A,#N/A,FALSE,"NAA9697";#N/A,#N/A,FALSE,"ECWEBB";#N/A,#N/A,FALSE,"MFT96";#N/A,#N/A,FALSE,"CTrecon"}</definedName>
    <definedName name="ASFD_1_1_5_3" hidden="1">{#N/A,#N/A,FALSE,"TMCOMP96";#N/A,#N/A,FALSE,"MAT96";#N/A,#N/A,FALSE,"FANDA96";#N/A,#N/A,FALSE,"INTRAN96";#N/A,#N/A,FALSE,"NAA9697";#N/A,#N/A,FALSE,"ECWEBB";#N/A,#N/A,FALSE,"MFT96";#N/A,#N/A,FALSE,"CTrecon"}</definedName>
    <definedName name="ASFD_1_1_5_4" hidden="1">{#N/A,#N/A,FALSE,"TMCOMP96";#N/A,#N/A,FALSE,"MAT96";#N/A,#N/A,FALSE,"FANDA96";#N/A,#N/A,FALSE,"INTRAN96";#N/A,#N/A,FALSE,"NAA9697";#N/A,#N/A,FALSE,"ECWEBB";#N/A,#N/A,FALSE,"MFT96";#N/A,#N/A,FALSE,"CTrecon"}</definedName>
    <definedName name="ASFD_1_1_5_5" hidden="1">{#N/A,#N/A,FALSE,"TMCOMP96";#N/A,#N/A,FALSE,"MAT96";#N/A,#N/A,FALSE,"FANDA96";#N/A,#N/A,FALSE,"INTRAN96";#N/A,#N/A,FALSE,"NAA9697";#N/A,#N/A,FALSE,"ECWEBB";#N/A,#N/A,FALSE,"MFT96";#N/A,#N/A,FALSE,"CTrecon"}</definedName>
    <definedName name="ASFD_1_2" hidden="1">{#N/A,#N/A,FALSE,"TMCOMP96";#N/A,#N/A,FALSE,"MAT96";#N/A,#N/A,FALSE,"FANDA96";#N/A,#N/A,FALSE,"INTRAN96";#N/A,#N/A,FALSE,"NAA9697";#N/A,#N/A,FALSE,"ECWEBB";#N/A,#N/A,FALSE,"MFT96";#N/A,#N/A,FALSE,"CTrecon"}</definedName>
    <definedName name="ASFD_1_2_1" hidden="1">{#N/A,#N/A,FALSE,"TMCOMP96";#N/A,#N/A,FALSE,"MAT96";#N/A,#N/A,FALSE,"FANDA96";#N/A,#N/A,FALSE,"INTRAN96";#N/A,#N/A,FALSE,"NAA9697";#N/A,#N/A,FALSE,"ECWEBB";#N/A,#N/A,FALSE,"MFT96";#N/A,#N/A,FALSE,"CTrecon"}</definedName>
    <definedName name="ASFD_1_2_1_1" hidden="1">{#N/A,#N/A,FALSE,"TMCOMP96";#N/A,#N/A,FALSE,"MAT96";#N/A,#N/A,FALSE,"FANDA96";#N/A,#N/A,FALSE,"INTRAN96";#N/A,#N/A,FALSE,"NAA9697";#N/A,#N/A,FALSE,"ECWEBB";#N/A,#N/A,FALSE,"MFT96";#N/A,#N/A,FALSE,"CTrecon"}</definedName>
    <definedName name="ASFD_1_2_1_1_1" hidden="1">{#N/A,#N/A,FALSE,"TMCOMP96";#N/A,#N/A,FALSE,"MAT96";#N/A,#N/A,FALSE,"FANDA96";#N/A,#N/A,FALSE,"INTRAN96";#N/A,#N/A,FALSE,"NAA9697";#N/A,#N/A,FALSE,"ECWEBB";#N/A,#N/A,FALSE,"MFT96";#N/A,#N/A,FALSE,"CTrecon"}</definedName>
    <definedName name="ASFD_1_2_1_1_1_1" hidden="1">{#N/A,#N/A,FALSE,"TMCOMP96";#N/A,#N/A,FALSE,"MAT96";#N/A,#N/A,FALSE,"FANDA96";#N/A,#N/A,FALSE,"INTRAN96";#N/A,#N/A,FALSE,"NAA9697";#N/A,#N/A,FALSE,"ECWEBB";#N/A,#N/A,FALSE,"MFT96";#N/A,#N/A,FALSE,"CTrecon"}</definedName>
    <definedName name="ASFD_1_2_1_1_1_1_1" hidden="1">{#N/A,#N/A,FALSE,"TMCOMP96";#N/A,#N/A,FALSE,"MAT96";#N/A,#N/A,FALSE,"FANDA96";#N/A,#N/A,FALSE,"INTRAN96";#N/A,#N/A,FALSE,"NAA9697";#N/A,#N/A,FALSE,"ECWEBB";#N/A,#N/A,FALSE,"MFT96";#N/A,#N/A,FALSE,"CTrecon"}</definedName>
    <definedName name="ASFD_1_2_1_1_1_2" hidden="1">{#N/A,#N/A,FALSE,"TMCOMP96";#N/A,#N/A,FALSE,"MAT96";#N/A,#N/A,FALSE,"FANDA96";#N/A,#N/A,FALSE,"INTRAN96";#N/A,#N/A,FALSE,"NAA9697";#N/A,#N/A,FALSE,"ECWEBB";#N/A,#N/A,FALSE,"MFT96";#N/A,#N/A,FALSE,"CTrecon"}</definedName>
    <definedName name="ASFD_1_2_1_1_1_3" hidden="1">{#N/A,#N/A,FALSE,"TMCOMP96";#N/A,#N/A,FALSE,"MAT96";#N/A,#N/A,FALSE,"FANDA96";#N/A,#N/A,FALSE,"INTRAN96";#N/A,#N/A,FALSE,"NAA9697";#N/A,#N/A,FALSE,"ECWEBB";#N/A,#N/A,FALSE,"MFT96";#N/A,#N/A,FALSE,"CTrecon"}</definedName>
    <definedName name="ASFD_1_2_1_1_1_4" hidden="1">{#N/A,#N/A,FALSE,"TMCOMP96";#N/A,#N/A,FALSE,"MAT96";#N/A,#N/A,FALSE,"FANDA96";#N/A,#N/A,FALSE,"INTRAN96";#N/A,#N/A,FALSE,"NAA9697";#N/A,#N/A,FALSE,"ECWEBB";#N/A,#N/A,FALSE,"MFT96";#N/A,#N/A,FALSE,"CTrecon"}</definedName>
    <definedName name="ASFD_1_2_1_1_1_5" hidden="1">{#N/A,#N/A,FALSE,"TMCOMP96";#N/A,#N/A,FALSE,"MAT96";#N/A,#N/A,FALSE,"FANDA96";#N/A,#N/A,FALSE,"INTRAN96";#N/A,#N/A,FALSE,"NAA9697";#N/A,#N/A,FALSE,"ECWEBB";#N/A,#N/A,FALSE,"MFT96";#N/A,#N/A,FALSE,"CTrecon"}</definedName>
    <definedName name="ASFD_1_2_1_1_2" hidden="1">{#N/A,#N/A,FALSE,"TMCOMP96";#N/A,#N/A,FALSE,"MAT96";#N/A,#N/A,FALSE,"FANDA96";#N/A,#N/A,FALSE,"INTRAN96";#N/A,#N/A,FALSE,"NAA9697";#N/A,#N/A,FALSE,"ECWEBB";#N/A,#N/A,FALSE,"MFT96";#N/A,#N/A,FALSE,"CTrecon"}</definedName>
    <definedName name="ASFD_1_2_1_1_2_1" hidden="1">{#N/A,#N/A,FALSE,"TMCOMP96";#N/A,#N/A,FALSE,"MAT96";#N/A,#N/A,FALSE,"FANDA96";#N/A,#N/A,FALSE,"INTRAN96";#N/A,#N/A,FALSE,"NAA9697";#N/A,#N/A,FALSE,"ECWEBB";#N/A,#N/A,FALSE,"MFT96";#N/A,#N/A,FALSE,"CTrecon"}</definedName>
    <definedName name="ASFD_1_2_1_1_2_2" hidden="1">{#N/A,#N/A,FALSE,"TMCOMP96";#N/A,#N/A,FALSE,"MAT96";#N/A,#N/A,FALSE,"FANDA96";#N/A,#N/A,FALSE,"INTRAN96";#N/A,#N/A,FALSE,"NAA9697";#N/A,#N/A,FALSE,"ECWEBB";#N/A,#N/A,FALSE,"MFT96";#N/A,#N/A,FALSE,"CTrecon"}</definedName>
    <definedName name="ASFD_1_2_1_1_2_3" hidden="1">{#N/A,#N/A,FALSE,"TMCOMP96";#N/A,#N/A,FALSE,"MAT96";#N/A,#N/A,FALSE,"FANDA96";#N/A,#N/A,FALSE,"INTRAN96";#N/A,#N/A,FALSE,"NAA9697";#N/A,#N/A,FALSE,"ECWEBB";#N/A,#N/A,FALSE,"MFT96";#N/A,#N/A,FALSE,"CTrecon"}</definedName>
    <definedName name="ASFD_1_2_1_1_2_4" hidden="1">{#N/A,#N/A,FALSE,"TMCOMP96";#N/A,#N/A,FALSE,"MAT96";#N/A,#N/A,FALSE,"FANDA96";#N/A,#N/A,FALSE,"INTRAN96";#N/A,#N/A,FALSE,"NAA9697";#N/A,#N/A,FALSE,"ECWEBB";#N/A,#N/A,FALSE,"MFT96";#N/A,#N/A,FALSE,"CTrecon"}</definedName>
    <definedName name="ASFD_1_2_1_1_2_5" hidden="1">{#N/A,#N/A,FALSE,"TMCOMP96";#N/A,#N/A,FALSE,"MAT96";#N/A,#N/A,FALSE,"FANDA96";#N/A,#N/A,FALSE,"INTRAN96";#N/A,#N/A,FALSE,"NAA9697";#N/A,#N/A,FALSE,"ECWEBB";#N/A,#N/A,FALSE,"MFT96";#N/A,#N/A,FALSE,"CTrecon"}</definedName>
    <definedName name="ASFD_1_2_1_1_3" hidden="1">{#N/A,#N/A,FALSE,"TMCOMP96";#N/A,#N/A,FALSE,"MAT96";#N/A,#N/A,FALSE,"FANDA96";#N/A,#N/A,FALSE,"INTRAN96";#N/A,#N/A,FALSE,"NAA9697";#N/A,#N/A,FALSE,"ECWEBB";#N/A,#N/A,FALSE,"MFT96";#N/A,#N/A,FALSE,"CTrecon"}</definedName>
    <definedName name="ASFD_1_2_1_1_4" hidden="1">{#N/A,#N/A,FALSE,"TMCOMP96";#N/A,#N/A,FALSE,"MAT96";#N/A,#N/A,FALSE,"FANDA96";#N/A,#N/A,FALSE,"INTRAN96";#N/A,#N/A,FALSE,"NAA9697";#N/A,#N/A,FALSE,"ECWEBB";#N/A,#N/A,FALSE,"MFT96";#N/A,#N/A,FALSE,"CTrecon"}</definedName>
    <definedName name="ASFD_1_2_1_1_5" hidden="1">{#N/A,#N/A,FALSE,"TMCOMP96";#N/A,#N/A,FALSE,"MAT96";#N/A,#N/A,FALSE,"FANDA96";#N/A,#N/A,FALSE,"INTRAN96";#N/A,#N/A,FALSE,"NAA9697";#N/A,#N/A,FALSE,"ECWEBB";#N/A,#N/A,FALSE,"MFT96";#N/A,#N/A,FALSE,"CTrecon"}</definedName>
    <definedName name="ASFD_1_2_1_2" hidden="1">{#N/A,#N/A,FALSE,"TMCOMP96";#N/A,#N/A,FALSE,"MAT96";#N/A,#N/A,FALSE,"FANDA96";#N/A,#N/A,FALSE,"INTRAN96";#N/A,#N/A,FALSE,"NAA9697";#N/A,#N/A,FALSE,"ECWEBB";#N/A,#N/A,FALSE,"MFT96";#N/A,#N/A,FALSE,"CTrecon"}</definedName>
    <definedName name="ASFD_1_2_1_2_1" hidden="1">{#N/A,#N/A,FALSE,"TMCOMP96";#N/A,#N/A,FALSE,"MAT96";#N/A,#N/A,FALSE,"FANDA96";#N/A,#N/A,FALSE,"INTRAN96";#N/A,#N/A,FALSE,"NAA9697";#N/A,#N/A,FALSE,"ECWEBB";#N/A,#N/A,FALSE,"MFT96";#N/A,#N/A,FALSE,"CTrecon"}</definedName>
    <definedName name="ASFD_1_2_1_2_2" hidden="1">{#N/A,#N/A,FALSE,"TMCOMP96";#N/A,#N/A,FALSE,"MAT96";#N/A,#N/A,FALSE,"FANDA96";#N/A,#N/A,FALSE,"INTRAN96";#N/A,#N/A,FALSE,"NAA9697";#N/A,#N/A,FALSE,"ECWEBB";#N/A,#N/A,FALSE,"MFT96";#N/A,#N/A,FALSE,"CTrecon"}</definedName>
    <definedName name="ASFD_1_2_1_2_3" hidden="1">{#N/A,#N/A,FALSE,"TMCOMP96";#N/A,#N/A,FALSE,"MAT96";#N/A,#N/A,FALSE,"FANDA96";#N/A,#N/A,FALSE,"INTRAN96";#N/A,#N/A,FALSE,"NAA9697";#N/A,#N/A,FALSE,"ECWEBB";#N/A,#N/A,FALSE,"MFT96";#N/A,#N/A,FALSE,"CTrecon"}</definedName>
    <definedName name="ASFD_1_2_1_2_4" hidden="1">{#N/A,#N/A,FALSE,"TMCOMP96";#N/A,#N/A,FALSE,"MAT96";#N/A,#N/A,FALSE,"FANDA96";#N/A,#N/A,FALSE,"INTRAN96";#N/A,#N/A,FALSE,"NAA9697";#N/A,#N/A,FALSE,"ECWEBB";#N/A,#N/A,FALSE,"MFT96";#N/A,#N/A,FALSE,"CTrecon"}</definedName>
    <definedName name="ASFD_1_2_1_2_5" hidden="1">{#N/A,#N/A,FALSE,"TMCOMP96";#N/A,#N/A,FALSE,"MAT96";#N/A,#N/A,FALSE,"FANDA96";#N/A,#N/A,FALSE,"INTRAN96";#N/A,#N/A,FALSE,"NAA9697";#N/A,#N/A,FALSE,"ECWEBB";#N/A,#N/A,FALSE,"MFT96";#N/A,#N/A,FALSE,"CTrecon"}</definedName>
    <definedName name="ASFD_1_2_1_3" hidden="1">{#N/A,#N/A,FALSE,"TMCOMP96";#N/A,#N/A,FALSE,"MAT96";#N/A,#N/A,FALSE,"FANDA96";#N/A,#N/A,FALSE,"INTRAN96";#N/A,#N/A,FALSE,"NAA9697";#N/A,#N/A,FALSE,"ECWEBB";#N/A,#N/A,FALSE,"MFT96";#N/A,#N/A,FALSE,"CTrecon"}</definedName>
    <definedName name="ASFD_1_2_1_3_1" hidden="1">{#N/A,#N/A,FALSE,"TMCOMP96";#N/A,#N/A,FALSE,"MAT96";#N/A,#N/A,FALSE,"FANDA96";#N/A,#N/A,FALSE,"INTRAN96";#N/A,#N/A,FALSE,"NAA9697";#N/A,#N/A,FALSE,"ECWEBB";#N/A,#N/A,FALSE,"MFT96";#N/A,#N/A,FALSE,"CTrecon"}</definedName>
    <definedName name="ASFD_1_2_1_3_2" hidden="1">{#N/A,#N/A,FALSE,"TMCOMP96";#N/A,#N/A,FALSE,"MAT96";#N/A,#N/A,FALSE,"FANDA96";#N/A,#N/A,FALSE,"INTRAN96";#N/A,#N/A,FALSE,"NAA9697";#N/A,#N/A,FALSE,"ECWEBB";#N/A,#N/A,FALSE,"MFT96";#N/A,#N/A,FALSE,"CTrecon"}</definedName>
    <definedName name="ASFD_1_2_1_3_3" hidden="1">{#N/A,#N/A,FALSE,"TMCOMP96";#N/A,#N/A,FALSE,"MAT96";#N/A,#N/A,FALSE,"FANDA96";#N/A,#N/A,FALSE,"INTRAN96";#N/A,#N/A,FALSE,"NAA9697";#N/A,#N/A,FALSE,"ECWEBB";#N/A,#N/A,FALSE,"MFT96";#N/A,#N/A,FALSE,"CTrecon"}</definedName>
    <definedName name="ASFD_1_2_1_3_4" hidden="1">{#N/A,#N/A,FALSE,"TMCOMP96";#N/A,#N/A,FALSE,"MAT96";#N/A,#N/A,FALSE,"FANDA96";#N/A,#N/A,FALSE,"INTRAN96";#N/A,#N/A,FALSE,"NAA9697";#N/A,#N/A,FALSE,"ECWEBB";#N/A,#N/A,FALSE,"MFT96";#N/A,#N/A,FALSE,"CTrecon"}</definedName>
    <definedName name="ASFD_1_2_1_3_5" hidden="1">{#N/A,#N/A,FALSE,"TMCOMP96";#N/A,#N/A,FALSE,"MAT96";#N/A,#N/A,FALSE,"FANDA96";#N/A,#N/A,FALSE,"INTRAN96";#N/A,#N/A,FALSE,"NAA9697";#N/A,#N/A,FALSE,"ECWEBB";#N/A,#N/A,FALSE,"MFT96";#N/A,#N/A,FALSE,"CTrecon"}</definedName>
    <definedName name="ASFD_1_2_1_4" hidden="1">{#N/A,#N/A,FALSE,"TMCOMP96";#N/A,#N/A,FALSE,"MAT96";#N/A,#N/A,FALSE,"FANDA96";#N/A,#N/A,FALSE,"INTRAN96";#N/A,#N/A,FALSE,"NAA9697";#N/A,#N/A,FALSE,"ECWEBB";#N/A,#N/A,FALSE,"MFT96";#N/A,#N/A,FALSE,"CTrecon"}</definedName>
    <definedName name="ASFD_1_2_1_4_1" hidden="1">{#N/A,#N/A,FALSE,"TMCOMP96";#N/A,#N/A,FALSE,"MAT96";#N/A,#N/A,FALSE,"FANDA96";#N/A,#N/A,FALSE,"INTRAN96";#N/A,#N/A,FALSE,"NAA9697";#N/A,#N/A,FALSE,"ECWEBB";#N/A,#N/A,FALSE,"MFT96";#N/A,#N/A,FALSE,"CTrecon"}</definedName>
    <definedName name="ASFD_1_2_1_4_2" hidden="1">{#N/A,#N/A,FALSE,"TMCOMP96";#N/A,#N/A,FALSE,"MAT96";#N/A,#N/A,FALSE,"FANDA96";#N/A,#N/A,FALSE,"INTRAN96";#N/A,#N/A,FALSE,"NAA9697";#N/A,#N/A,FALSE,"ECWEBB";#N/A,#N/A,FALSE,"MFT96";#N/A,#N/A,FALSE,"CTrecon"}</definedName>
    <definedName name="ASFD_1_2_1_4_3" hidden="1">{#N/A,#N/A,FALSE,"TMCOMP96";#N/A,#N/A,FALSE,"MAT96";#N/A,#N/A,FALSE,"FANDA96";#N/A,#N/A,FALSE,"INTRAN96";#N/A,#N/A,FALSE,"NAA9697";#N/A,#N/A,FALSE,"ECWEBB";#N/A,#N/A,FALSE,"MFT96";#N/A,#N/A,FALSE,"CTrecon"}</definedName>
    <definedName name="ASFD_1_2_1_4_4" hidden="1">{#N/A,#N/A,FALSE,"TMCOMP96";#N/A,#N/A,FALSE,"MAT96";#N/A,#N/A,FALSE,"FANDA96";#N/A,#N/A,FALSE,"INTRAN96";#N/A,#N/A,FALSE,"NAA9697";#N/A,#N/A,FALSE,"ECWEBB";#N/A,#N/A,FALSE,"MFT96";#N/A,#N/A,FALSE,"CTrecon"}</definedName>
    <definedName name="ASFD_1_2_1_4_5" hidden="1">{#N/A,#N/A,FALSE,"TMCOMP96";#N/A,#N/A,FALSE,"MAT96";#N/A,#N/A,FALSE,"FANDA96";#N/A,#N/A,FALSE,"INTRAN96";#N/A,#N/A,FALSE,"NAA9697";#N/A,#N/A,FALSE,"ECWEBB";#N/A,#N/A,FALSE,"MFT96";#N/A,#N/A,FALSE,"CTrecon"}</definedName>
    <definedName name="ASFD_1_2_1_5" hidden="1">{#N/A,#N/A,FALSE,"TMCOMP96";#N/A,#N/A,FALSE,"MAT96";#N/A,#N/A,FALSE,"FANDA96";#N/A,#N/A,FALSE,"INTRAN96";#N/A,#N/A,FALSE,"NAA9697";#N/A,#N/A,FALSE,"ECWEBB";#N/A,#N/A,FALSE,"MFT96";#N/A,#N/A,FALSE,"CTrecon"}</definedName>
    <definedName name="ASFD_1_2_1_5_1" hidden="1">{#N/A,#N/A,FALSE,"TMCOMP96";#N/A,#N/A,FALSE,"MAT96";#N/A,#N/A,FALSE,"FANDA96";#N/A,#N/A,FALSE,"INTRAN96";#N/A,#N/A,FALSE,"NAA9697";#N/A,#N/A,FALSE,"ECWEBB";#N/A,#N/A,FALSE,"MFT96";#N/A,#N/A,FALSE,"CTrecon"}</definedName>
    <definedName name="ASFD_1_2_1_5_2" hidden="1">{#N/A,#N/A,FALSE,"TMCOMP96";#N/A,#N/A,FALSE,"MAT96";#N/A,#N/A,FALSE,"FANDA96";#N/A,#N/A,FALSE,"INTRAN96";#N/A,#N/A,FALSE,"NAA9697";#N/A,#N/A,FALSE,"ECWEBB";#N/A,#N/A,FALSE,"MFT96";#N/A,#N/A,FALSE,"CTrecon"}</definedName>
    <definedName name="ASFD_1_2_1_5_3" hidden="1">{#N/A,#N/A,FALSE,"TMCOMP96";#N/A,#N/A,FALSE,"MAT96";#N/A,#N/A,FALSE,"FANDA96";#N/A,#N/A,FALSE,"INTRAN96";#N/A,#N/A,FALSE,"NAA9697";#N/A,#N/A,FALSE,"ECWEBB";#N/A,#N/A,FALSE,"MFT96";#N/A,#N/A,FALSE,"CTrecon"}</definedName>
    <definedName name="ASFD_1_2_1_5_4" hidden="1">{#N/A,#N/A,FALSE,"TMCOMP96";#N/A,#N/A,FALSE,"MAT96";#N/A,#N/A,FALSE,"FANDA96";#N/A,#N/A,FALSE,"INTRAN96";#N/A,#N/A,FALSE,"NAA9697";#N/A,#N/A,FALSE,"ECWEBB";#N/A,#N/A,FALSE,"MFT96";#N/A,#N/A,FALSE,"CTrecon"}</definedName>
    <definedName name="ASFD_1_2_1_5_5" hidden="1">{#N/A,#N/A,FALSE,"TMCOMP96";#N/A,#N/A,FALSE,"MAT96";#N/A,#N/A,FALSE,"FANDA96";#N/A,#N/A,FALSE,"INTRAN96";#N/A,#N/A,FALSE,"NAA9697";#N/A,#N/A,FALSE,"ECWEBB";#N/A,#N/A,FALSE,"MFT96";#N/A,#N/A,FALSE,"CTrecon"}</definedName>
    <definedName name="ASFD_1_2_2" hidden="1">{#N/A,#N/A,FALSE,"TMCOMP96";#N/A,#N/A,FALSE,"MAT96";#N/A,#N/A,FALSE,"FANDA96";#N/A,#N/A,FALSE,"INTRAN96";#N/A,#N/A,FALSE,"NAA9697";#N/A,#N/A,FALSE,"ECWEBB";#N/A,#N/A,FALSE,"MFT96";#N/A,#N/A,FALSE,"CTrecon"}</definedName>
    <definedName name="ASFD_1_2_2_1" hidden="1">{#N/A,#N/A,FALSE,"TMCOMP96";#N/A,#N/A,FALSE,"MAT96";#N/A,#N/A,FALSE,"FANDA96";#N/A,#N/A,FALSE,"INTRAN96";#N/A,#N/A,FALSE,"NAA9697";#N/A,#N/A,FALSE,"ECWEBB";#N/A,#N/A,FALSE,"MFT96";#N/A,#N/A,FALSE,"CTrecon"}</definedName>
    <definedName name="ASFD_1_2_2_2" hidden="1">{#N/A,#N/A,FALSE,"TMCOMP96";#N/A,#N/A,FALSE,"MAT96";#N/A,#N/A,FALSE,"FANDA96";#N/A,#N/A,FALSE,"INTRAN96";#N/A,#N/A,FALSE,"NAA9697";#N/A,#N/A,FALSE,"ECWEBB";#N/A,#N/A,FALSE,"MFT96";#N/A,#N/A,FALSE,"CTrecon"}</definedName>
    <definedName name="ASFD_1_2_2_3" hidden="1">{#N/A,#N/A,FALSE,"TMCOMP96";#N/A,#N/A,FALSE,"MAT96";#N/A,#N/A,FALSE,"FANDA96";#N/A,#N/A,FALSE,"INTRAN96";#N/A,#N/A,FALSE,"NAA9697";#N/A,#N/A,FALSE,"ECWEBB";#N/A,#N/A,FALSE,"MFT96";#N/A,#N/A,FALSE,"CTrecon"}</definedName>
    <definedName name="ASFD_1_2_2_4" hidden="1">{#N/A,#N/A,FALSE,"TMCOMP96";#N/A,#N/A,FALSE,"MAT96";#N/A,#N/A,FALSE,"FANDA96";#N/A,#N/A,FALSE,"INTRAN96";#N/A,#N/A,FALSE,"NAA9697";#N/A,#N/A,FALSE,"ECWEBB";#N/A,#N/A,FALSE,"MFT96";#N/A,#N/A,FALSE,"CTrecon"}</definedName>
    <definedName name="ASFD_1_2_2_5" hidden="1">{#N/A,#N/A,FALSE,"TMCOMP96";#N/A,#N/A,FALSE,"MAT96";#N/A,#N/A,FALSE,"FANDA96";#N/A,#N/A,FALSE,"INTRAN96";#N/A,#N/A,FALSE,"NAA9697";#N/A,#N/A,FALSE,"ECWEBB";#N/A,#N/A,FALSE,"MFT96";#N/A,#N/A,FALSE,"CTrecon"}</definedName>
    <definedName name="ASFD_1_2_3" hidden="1">{#N/A,#N/A,FALSE,"TMCOMP96";#N/A,#N/A,FALSE,"MAT96";#N/A,#N/A,FALSE,"FANDA96";#N/A,#N/A,FALSE,"INTRAN96";#N/A,#N/A,FALSE,"NAA9697";#N/A,#N/A,FALSE,"ECWEBB";#N/A,#N/A,FALSE,"MFT96";#N/A,#N/A,FALSE,"CTrecon"}</definedName>
    <definedName name="ASFD_1_2_3_1" hidden="1">{#N/A,#N/A,FALSE,"TMCOMP96";#N/A,#N/A,FALSE,"MAT96";#N/A,#N/A,FALSE,"FANDA96";#N/A,#N/A,FALSE,"INTRAN96";#N/A,#N/A,FALSE,"NAA9697";#N/A,#N/A,FALSE,"ECWEBB";#N/A,#N/A,FALSE,"MFT96";#N/A,#N/A,FALSE,"CTrecon"}</definedName>
    <definedName name="ASFD_1_2_3_2" hidden="1">{#N/A,#N/A,FALSE,"TMCOMP96";#N/A,#N/A,FALSE,"MAT96";#N/A,#N/A,FALSE,"FANDA96";#N/A,#N/A,FALSE,"INTRAN96";#N/A,#N/A,FALSE,"NAA9697";#N/A,#N/A,FALSE,"ECWEBB";#N/A,#N/A,FALSE,"MFT96";#N/A,#N/A,FALSE,"CTrecon"}</definedName>
    <definedName name="ASFD_1_2_3_3" hidden="1">{#N/A,#N/A,FALSE,"TMCOMP96";#N/A,#N/A,FALSE,"MAT96";#N/A,#N/A,FALSE,"FANDA96";#N/A,#N/A,FALSE,"INTRAN96";#N/A,#N/A,FALSE,"NAA9697";#N/A,#N/A,FALSE,"ECWEBB";#N/A,#N/A,FALSE,"MFT96";#N/A,#N/A,FALSE,"CTrecon"}</definedName>
    <definedName name="ASFD_1_2_3_4" hidden="1">{#N/A,#N/A,FALSE,"TMCOMP96";#N/A,#N/A,FALSE,"MAT96";#N/A,#N/A,FALSE,"FANDA96";#N/A,#N/A,FALSE,"INTRAN96";#N/A,#N/A,FALSE,"NAA9697";#N/A,#N/A,FALSE,"ECWEBB";#N/A,#N/A,FALSE,"MFT96";#N/A,#N/A,FALSE,"CTrecon"}</definedName>
    <definedName name="ASFD_1_2_3_5" hidden="1">{#N/A,#N/A,FALSE,"TMCOMP96";#N/A,#N/A,FALSE,"MAT96";#N/A,#N/A,FALSE,"FANDA96";#N/A,#N/A,FALSE,"INTRAN96";#N/A,#N/A,FALSE,"NAA9697";#N/A,#N/A,FALSE,"ECWEBB";#N/A,#N/A,FALSE,"MFT96";#N/A,#N/A,FALSE,"CTrecon"}</definedName>
    <definedName name="ASFD_1_2_4" hidden="1">{#N/A,#N/A,FALSE,"TMCOMP96";#N/A,#N/A,FALSE,"MAT96";#N/A,#N/A,FALSE,"FANDA96";#N/A,#N/A,FALSE,"INTRAN96";#N/A,#N/A,FALSE,"NAA9697";#N/A,#N/A,FALSE,"ECWEBB";#N/A,#N/A,FALSE,"MFT96";#N/A,#N/A,FALSE,"CTrecon"}</definedName>
    <definedName name="ASFD_1_2_4_1" hidden="1">{#N/A,#N/A,FALSE,"TMCOMP96";#N/A,#N/A,FALSE,"MAT96";#N/A,#N/A,FALSE,"FANDA96";#N/A,#N/A,FALSE,"INTRAN96";#N/A,#N/A,FALSE,"NAA9697";#N/A,#N/A,FALSE,"ECWEBB";#N/A,#N/A,FALSE,"MFT96";#N/A,#N/A,FALSE,"CTrecon"}</definedName>
    <definedName name="ASFD_1_2_4_2" hidden="1">{#N/A,#N/A,FALSE,"TMCOMP96";#N/A,#N/A,FALSE,"MAT96";#N/A,#N/A,FALSE,"FANDA96";#N/A,#N/A,FALSE,"INTRAN96";#N/A,#N/A,FALSE,"NAA9697";#N/A,#N/A,FALSE,"ECWEBB";#N/A,#N/A,FALSE,"MFT96";#N/A,#N/A,FALSE,"CTrecon"}</definedName>
    <definedName name="ASFD_1_2_4_3" hidden="1">{#N/A,#N/A,FALSE,"TMCOMP96";#N/A,#N/A,FALSE,"MAT96";#N/A,#N/A,FALSE,"FANDA96";#N/A,#N/A,FALSE,"INTRAN96";#N/A,#N/A,FALSE,"NAA9697";#N/A,#N/A,FALSE,"ECWEBB";#N/A,#N/A,FALSE,"MFT96";#N/A,#N/A,FALSE,"CTrecon"}</definedName>
    <definedName name="ASFD_1_2_4_4" hidden="1">{#N/A,#N/A,FALSE,"TMCOMP96";#N/A,#N/A,FALSE,"MAT96";#N/A,#N/A,FALSE,"FANDA96";#N/A,#N/A,FALSE,"INTRAN96";#N/A,#N/A,FALSE,"NAA9697";#N/A,#N/A,FALSE,"ECWEBB";#N/A,#N/A,FALSE,"MFT96";#N/A,#N/A,FALSE,"CTrecon"}</definedName>
    <definedName name="ASFD_1_2_4_5" hidden="1">{#N/A,#N/A,FALSE,"TMCOMP96";#N/A,#N/A,FALSE,"MAT96";#N/A,#N/A,FALSE,"FANDA96";#N/A,#N/A,FALSE,"INTRAN96";#N/A,#N/A,FALSE,"NAA9697";#N/A,#N/A,FALSE,"ECWEBB";#N/A,#N/A,FALSE,"MFT96";#N/A,#N/A,FALSE,"CTrecon"}</definedName>
    <definedName name="ASFD_1_2_5" hidden="1">{#N/A,#N/A,FALSE,"TMCOMP96";#N/A,#N/A,FALSE,"MAT96";#N/A,#N/A,FALSE,"FANDA96";#N/A,#N/A,FALSE,"INTRAN96";#N/A,#N/A,FALSE,"NAA9697";#N/A,#N/A,FALSE,"ECWEBB";#N/A,#N/A,FALSE,"MFT96";#N/A,#N/A,FALSE,"CTrecon"}</definedName>
    <definedName name="ASFD_1_2_5_1" hidden="1">{#N/A,#N/A,FALSE,"TMCOMP96";#N/A,#N/A,FALSE,"MAT96";#N/A,#N/A,FALSE,"FANDA96";#N/A,#N/A,FALSE,"INTRAN96";#N/A,#N/A,FALSE,"NAA9697";#N/A,#N/A,FALSE,"ECWEBB";#N/A,#N/A,FALSE,"MFT96";#N/A,#N/A,FALSE,"CTrecon"}</definedName>
    <definedName name="ASFD_1_2_5_2" hidden="1">{#N/A,#N/A,FALSE,"TMCOMP96";#N/A,#N/A,FALSE,"MAT96";#N/A,#N/A,FALSE,"FANDA96";#N/A,#N/A,FALSE,"INTRAN96";#N/A,#N/A,FALSE,"NAA9697";#N/A,#N/A,FALSE,"ECWEBB";#N/A,#N/A,FALSE,"MFT96";#N/A,#N/A,FALSE,"CTrecon"}</definedName>
    <definedName name="ASFD_1_2_5_3" hidden="1">{#N/A,#N/A,FALSE,"TMCOMP96";#N/A,#N/A,FALSE,"MAT96";#N/A,#N/A,FALSE,"FANDA96";#N/A,#N/A,FALSE,"INTRAN96";#N/A,#N/A,FALSE,"NAA9697";#N/A,#N/A,FALSE,"ECWEBB";#N/A,#N/A,FALSE,"MFT96";#N/A,#N/A,FALSE,"CTrecon"}</definedName>
    <definedName name="ASFD_1_2_5_4" hidden="1">{#N/A,#N/A,FALSE,"TMCOMP96";#N/A,#N/A,FALSE,"MAT96";#N/A,#N/A,FALSE,"FANDA96";#N/A,#N/A,FALSE,"INTRAN96";#N/A,#N/A,FALSE,"NAA9697";#N/A,#N/A,FALSE,"ECWEBB";#N/A,#N/A,FALSE,"MFT96";#N/A,#N/A,FALSE,"CTrecon"}</definedName>
    <definedName name="ASFD_1_2_5_5" hidden="1">{#N/A,#N/A,FALSE,"TMCOMP96";#N/A,#N/A,FALSE,"MAT96";#N/A,#N/A,FALSE,"FANDA96";#N/A,#N/A,FALSE,"INTRAN96";#N/A,#N/A,FALSE,"NAA9697";#N/A,#N/A,FALSE,"ECWEBB";#N/A,#N/A,FALSE,"MFT96";#N/A,#N/A,FALSE,"CTrecon"}</definedName>
    <definedName name="ASFD_1_3" hidden="1">{#N/A,#N/A,FALSE,"TMCOMP96";#N/A,#N/A,FALSE,"MAT96";#N/A,#N/A,FALSE,"FANDA96";#N/A,#N/A,FALSE,"INTRAN96";#N/A,#N/A,FALSE,"NAA9697";#N/A,#N/A,FALSE,"ECWEBB";#N/A,#N/A,FALSE,"MFT96";#N/A,#N/A,FALSE,"CTrecon"}</definedName>
    <definedName name="ASFD_1_3_1" hidden="1">{#N/A,#N/A,FALSE,"TMCOMP96";#N/A,#N/A,FALSE,"MAT96";#N/A,#N/A,FALSE,"FANDA96";#N/A,#N/A,FALSE,"INTRAN96";#N/A,#N/A,FALSE,"NAA9697";#N/A,#N/A,FALSE,"ECWEBB";#N/A,#N/A,FALSE,"MFT96";#N/A,#N/A,FALSE,"CTrecon"}</definedName>
    <definedName name="ASFD_1_3_1_1" hidden="1">{#N/A,#N/A,FALSE,"TMCOMP96";#N/A,#N/A,FALSE,"MAT96";#N/A,#N/A,FALSE,"FANDA96";#N/A,#N/A,FALSE,"INTRAN96";#N/A,#N/A,FALSE,"NAA9697";#N/A,#N/A,FALSE,"ECWEBB";#N/A,#N/A,FALSE,"MFT96";#N/A,#N/A,FALSE,"CTrecon"}</definedName>
    <definedName name="ASFD_1_3_1_1_1" hidden="1">{#N/A,#N/A,FALSE,"TMCOMP96";#N/A,#N/A,FALSE,"MAT96";#N/A,#N/A,FALSE,"FANDA96";#N/A,#N/A,FALSE,"INTRAN96";#N/A,#N/A,FALSE,"NAA9697";#N/A,#N/A,FALSE,"ECWEBB";#N/A,#N/A,FALSE,"MFT96";#N/A,#N/A,FALSE,"CTrecon"}</definedName>
    <definedName name="ASFD_1_3_1_1_1_1" hidden="1">{#N/A,#N/A,FALSE,"TMCOMP96";#N/A,#N/A,FALSE,"MAT96";#N/A,#N/A,FALSE,"FANDA96";#N/A,#N/A,FALSE,"INTRAN96";#N/A,#N/A,FALSE,"NAA9697";#N/A,#N/A,FALSE,"ECWEBB";#N/A,#N/A,FALSE,"MFT96";#N/A,#N/A,FALSE,"CTrecon"}</definedName>
    <definedName name="ASFD_1_3_1_1_1_1_1" hidden="1">{#N/A,#N/A,FALSE,"TMCOMP96";#N/A,#N/A,FALSE,"MAT96";#N/A,#N/A,FALSE,"FANDA96";#N/A,#N/A,FALSE,"INTRAN96";#N/A,#N/A,FALSE,"NAA9697";#N/A,#N/A,FALSE,"ECWEBB";#N/A,#N/A,FALSE,"MFT96";#N/A,#N/A,FALSE,"CTrecon"}</definedName>
    <definedName name="ASFD_1_3_1_1_1_2" hidden="1">{#N/A,#N/A,FALSE,"TMCOMP96";#N/A,#N/A,FALSE,"MAT96";#N/A,#N/A,FALSE,"FANDA96";#N/A,#N/A,FALSE,"INTRAN96";#N/A,#N/A,FALSE,"NAA9697";#N/A,#N/A,FALSE,"ECWEBB";#N/A,#N/A,FALSE,"MFT96";#N/A,#N/A,FALSE,"CTrecon"}</definedName>
    <definedName name="ASFD_1_3_1_1_1_3" hidden="1">{#N/A,#N/A,FALSE,"TMCOMP96";#N/A,#N/A,FALSE,"MAT96";#N/A,#N/A,FALSE,"FANDA96";#N/A,#N/A,FALSE,"INTRAN96";#N/A,#N/A,FALSE,"NAA9697";#N/A,#N/A,FALSE,"ECWEBB";#N/A,#N/A,FALSE,"MFT96";#N/A,#N/A,FALSE,"CTrecon"}</definedName>
    <definedName name="ASFD_1_3_1_1_1_4" hidden="1">{#N/A,#N/A,FALSE,"TMCOMP96";#N/A,#N/A,FALSE,"MAT96";#N/A,#N/A,FALSE,"FANDA96";#N/A,#N/A,FALSE,"INTRAN96";#N/A,#N/A,FALSE,"NAA9697";#N/A,#N/A,FALSE,"ECWEBB";#N/A,#N/A,FALSE,"MFT96";#N/A,#N/A,FALSE,"CTrecon"}</definedName>
    <definedName name="ASFD_1_3_1_1_1_5" hidden="1">{#N/A,#N/A,FALSE,"TMCOMP96";#N/A,#N/A,FALSE,"MAT96";#N/A,#N/A,FALSE,"FANDA96";#N/A,#N/A,FALSE,"INTRAN96";#N/A,#N/A,FALSE,"NAA9697";#N/A,#N/A,FALSE,"ECWEBB";#N/A,#N/A,FALSE,"MFT96";#N/A,#N/A,FALSE,"CTrecon"}</definedName>
    <definedName name="ASFD_1_3_1_1_2" hidden="1">{#N/A,#N/A,FALSE,"TMCOMP96";#N/A,#N/A,FALSE,"MAT96";#N/A,#N/A,FALSE,"FANDA96";#N/A,#N/A,FALSE,"INTRAN96";#N/A,#N/A,FALSE,"NAA9697";#N/A,#N/A,FALSE,"ECWEBB";#N/A,#N/A,FALSE,"MFT96";#N/A,#N/A,FALSE,"CTrecon"}</definedName>
    <definedName name="ASFD_1_3_1_1_2_1" hidden="1">{#N/A,#N/A,FALSE,"TMCOMP96";#N/A,#N/A,FALSE,"MAT96";#N/A,#N/A,FALSE,"FANDA96";#N/A,#N/A,FALSE,"INTRAN96";#N/A,#N/A,FALSE,"NAA9697";#N/A,#N/A,FALSE,"ECWEBB";#N/A,#N/A,FALSE,"MFT96";#N/A,#N/A,FALSE,"CTrecon"}</definedName>
    <definedName name="ASFD_1_3_1_1_2_2" hidden="1">{#N/A,#N/A,FALSE,"TMCOMP96";#N/A,#N/A,FALSE,"MAT96";#N/A,#N/A,FALSE,"FANDA96";#N/A,#N/A,FALSE,"INTRAN96";#N/A,#N/A,FALSE,"NAA9697";#N/A,#N/A,FALSE,"ECWEBB";#N/A,#N/A,FALSE,"MFT96";#N/A,#N/A,FALSE,"CTrecon"}</definedName>
    <definedName name="ASFD_1_3_1_1_2_3" hidden="1">{#N/A,#N/A,FALSE,"TMCOMP96";#N/A,#N/A,FALSE,"MAT96";#N/A,#N/A,FALSE,"FANDA96";#N/A,#N/A,FALSE,"INTRAN96";#N/A,#N/A,FALSE,"NAA9697";#N/A,#N/A,FALSE,"ECWEBB";#N/A,#N/A,FALSE,"MFT96";#N/A,#N/A,FALSE,"CTrecon"}</definedName>
    <definedName name="ASFD_1_3_1_1_2_4" hidden="1">{#N/A,#N/A,FALSE,"TMCOMP96";#N/A,#N/A,FALSE,"MAT96";#N/A,#N/A,FALSE,"FANDA96";#N/A,#N/A,FALSE,"INTRAN96";#N/A,#N/A,FALSE,"NAA9697";#N/A,#N/A,FALSE,"ECWEBB";#N/A,#N/A,FALSE,"MFT96";#N/A,#N/A,FALSE,"CTrecon"}</definedName>
    <definedName name="ASFD_1_3_1_1_2_5" hidden="1">{#N/A,#N/A,FALSE,"TMCOMP96";#N/A,#N/A,FALSE,"MAT96";#N/A,#N/A,FALSE,"FANDA96";#N/A,#N/A,FALSE,"INTRAN96";#N/A,#N/A,FALSE,"NAA9697";#N/A,#N/A,FALSE,"ECWEBB";#N/A,#N/A,FALSE,"MFT96";#N/A,#N/A,FALSE,"CTrecon"}</definedName>
    <definedName name="ASFD_1_3_1_1_3" hidden="1">{#N/A,#N/A,FALSE,"TMCOMP96";#N/A,#N/A,FALSE,"MAT96";#N/A,#N/A,FALSE,"FANDA96";#N/A,#N/A,FALSE,"INTRAN96";#N/A,#N/A,FALSE,"NAA9697";#N/A,#N/A,FALSE,"ECWEBB";#N/A,#N/A,FALSE,"MFT96";#N/A,#N/A,FALSE,"CTrecon"}</definedName>
    <definedName name="ASFD_1_3_1_1_4" hidden="1">{#N/A,#N/A,FALSE,"TMCOMP96";#N/A,#N/A,FALSE,"MAT96";#N/A,#N/A,FALSE,"FANDA96";#N/A,#N/A,FALSE,"INTRAN96";#N/A,#N/A,FALSE,"NAA9697";#N/A,#N/A,FALSE,"ECWEBB";#N/A,#N/A,FALSE,"MFT96";#N/A,#N/A,FALSE,"CTrecon"}</definedName>
    <definedName name="ASFD_1_3_1_1_5" hidden="1">{#N/A,#N/A,FALSE,"TMCOMP96";#N/A,#N/A,FALSE,"MAT96";#N/A,#N/A,FALSE,"FANDA96";#N/A,#N/A,FALSE,"INTRAN96";#N/A,#N/A,FALSE,"NAA9697";#N/A,#N/A,FALSE,"ECWEBB";#N/A,#N/A,FALSE,"MFT96";#N/A,#N/A,FALSE,"CTrecon"}</definedName>
    <definedName name="ASFD_1_3_1_2" hidden="1">{#N/A,#N/A,FALSE,"TMCOMP96";#N/A,#N/A,FALSE,"MAT96";#N/A,#N/A,FALSE,"FANDA96";#N/A,#N/A,FALSE,"INTRAN96";#N/A,#N/A,FALSE,"NAA9697";#N/A,#N/A,FALSE,"ECWEBB";#N/A,#N/A,FALSE,"MFT96";#N/A,#N/A,FALSE,"CTrecon"}</definedName>
    <definedName name="ASFD_1_3_1_2_1" hidden="1">{#N/A,#N/A,FALSE,"TMCOMP96";#N/A,#N/A,FALSE,"MAT96";#N/A,#N/A,FALSE,"FANDA96";#N/A,#N/A,FALSE,"INTRAN96";#N/A,#N/A,FALSE,"NAA9697";#N/A,#N/A,FALSE,"ECWEBB";#N/A,#N/A,FALSE,"MFT96";#N/A,#N/A,FALSE,"CTrecon"}</definedName>
    <definedName name="ASFD_1_3_1_2_2" hidden="1">{#N/A,#N/A,FALSE,"TMCOMP96";#N/A,#N/A,FALSE,"MAT96";#N/A,#N/A,FALSE,"FANDA96";#N/A,#N/A,FALSE,"INTRAN96";#N/A,#N/A,FALSE,"NAA9697";#N/A,#N/A,FALSE,"ECWEBB";#N/A,#N/A,FALSE,"MFT96";#N/A,#N/A,FALSE,"CTrecon"}</definedName>
    <definedName name="ASFD_1_3_1_2_3" hidden="1">{#N/A,#N/A,FALSE,"TMCOMP96";#N/A,#N/A,FALSE,"MAT96";#N/A,#N/A,FALSE,"FANDA96";#N/A,#N/A,FALSE,"INTRAN96";#N/A,#N/A,FALSE,"NAA9697";#N/A,#N/A,FALSE,"ECWEBB";#N/A,#N/A,FALSE,"MFT96";#N/A,#N/A,FALSE,"CTrecon"}</definedName>
    <definedName name="ASFD_1_3_1_2_4" hidden="1">{#N/A,#N/A,FALSE,"TMCOMP96";#N/A,#N/A,FALSE,"MAT96";#N/A,#N/A,FALSE,"FANDA96";#N/A,#N/A,FALSE,"INTRAN96";#N/A,#N/A,FALSE,"NAA9697";#N/A,#N/A,FALSE,"ECWEBB";#N/A,#N/A,FALSE,"MFT96";#N/A,#N/A,FALSE,"CTrecon"}</definedName>
    <definedName name="ASFD_1_3_1_2_5" hidden="1">{#N/A,#N/A,FALSE,"TMCOMP96";#N/A,#N/A,FALSE,"MAT96";#N/A,#N/A,FALSE,"FANDA96";#N/A,#N/A,FALSE,"INTRAN96";#N/A,#N/A,FALSE,"NAA9697";#N/A,#N/A,FALSE,"ECWEBB";#N/A,#N/A,FALSE,"MFT96";#N/A,#N/A,FALSE,"CTrecon"}</definedName>
    <definedName name="ASFD_1_3_1_3" hidden="1">{#N/A,#N/A,FALSE,"TMCOMP96";#N/A,#N/A,FALSE,"MAT96";#N/A,#N/A,FALSE,"FANDA96";#N/A,#N/A,FALSE,"INTRAN96";#N/A,#N/A,FALSE,"NAA9697";#N/A,#N/A,FALSE,"ECWEBB";#N/A,#N/A,FALSE,"MFT96";#N/A,#N/A,FALSE,"CTrecon"}</definedName>
    <definedName name="ASFD_1_3_1_3_1" hidden="1">{#N/A,#N/A,FALSE,"TMCOMP96";#N/A,#N/A,FALSE,"MAT96";#N/A,#N/A,FALSE,"FANDA96";#N/A,#N/A,FALSE,"INTRAN96";#N/A,#N/A,FALSE,"NAA9697";#N/A,#N/A,FALSE,"ECWEBB";#N/A,#N/A,FALSE,"MFT96";#N/A,#N/A,FALSE,"CTrecon"}</definedName>
    <definedName name="ASFD_1_3_1_3_2" hidden="1">{#N/A,#N/A,FALSE,"TMCOMP96";#N/A,#N/A,FALSE,"MAT96";#N/A,#N/A,FALSE,"FANDA96";#N/A,#N/A,FALSE,"INTRAN96";#N/A,#N/A,FALSE,"NAA9697";#N/A,#N/A,FALSE,"ECWEBB";#N/A,#N/A,FALSE,"MFT96";#N/A,#N/A,FALSE,"CTrecon"}</definedName>
    <definedName name="ASFD_1_3_1_3_3" hidden="1">{#N/A,#N/A,FALSE,"TMCOMP96";#N/A,#N/A,FALSE,"MAT96";#N/A,#N/A,FALSE,"FANDA96";#N/A,#N/A,FALSE,"INTRAN96";#N/A,#N/A,FALSE,"NAA9697";#N/A,#N/A,FALSE,"ECWEBB";#N/A,#N/A,FALSE,"MFT96";#N/A,#N/A,FALSE,"CTrecon"}</definedName>
    <definedName name="ASFD_1_3_1_3_4" hidden="1">{#N/A,#N/A,FALSE,"TMCOMP96";#N/A,#N/A,FALSE,"MAT96";#N/A,#N/A,FALSE,"FANDA96";#N/A,#N/A,FALSE,"INTRAN96";#N/A,#N/A,FALSE,"NAA9697";#N/A,#N/A,FALSE,"ECWEBB";#N/A,#N/A,FALSE,"MFT96";#N/A,#N/A,FALSE,"CTrecon"}</definedName>
    <definedName name="ASFD_1_3_1_3_5" hidden="1">{#N/A,#N/A,FALSE,"TMCOMP96";#N/A,#N/A,FALSE,"MAT96";#N/A,#N/A,FALSE,"FANDA96";#N/A,#N/A,FALSE,"INTRAN96";#N/A,#N/A,FALSE,"NAA9697";#N/A,#N/A,FALSE,"ECWEBB";#N/A,#N/A,FALSE,"MFT96";#N/A,#N/A,FALSE,"CTrecon"}</definedName>
    <definedName name="ASFD_1_3_1_4" hidden="1">{#N/A,#N/A,FALSE,"TMCOMP96";#N/A,#N/A,FALSE,"MAT96";#N/A,#N/A,FALSE,"FANDA96";#N/A,#N/A,FALSE,"INTRAN96";#N/A,#N/A,FALSE,"NAA9697";#N/A,#N/A,FALSE,"ECWEBB";#N/A,#N/A,FALSE,"MFT96";#N/A,#N/A,FALSE,"CTrecon"}</definedName>
    <definedName name="ASFD_1_3_1_4_1" hidden="1">{#N/A,#N/A,FALSE,"TMCOMP96";#N/A,#N/A,FALSE,"MAT96";#N/A,#N/A,FALSE,"FANDA96";#N/A,#N/A,FALSE,"INTRAN96";#N/A,#N/A,FALSE,"NAA9697";#N/A,#N/A,FALSE,"ECWEBB";#N/A,#N/A,FALSE,"MFT96";#N/A,#N/A,FALSE,"CTrecon"}</definedName>
    <definedName name="ASFD_1_3_1_4_2" hidden="1">{#N/A,#N/A,FALSE,"TMCOMP96";#N/A,#N/A,FALSE,"MAT96";#N/A,#N/A,FALSE,"FANDA96";#N/A,#N/A,FALSE,"INTRAN96";#N/A,#N/A,FALSE,"NAA9697";#N/A,#N/A,FALSE,"ECWEBB";#N/A,#N/A,FALSE,"MFT96";#N/A,#N/A,FALSE,"CTrecon"}</definedName>
    <definedName name="ASFD_1_3_1_4_3" hidden="1">{#N/A,#N/A,FALSE,"TMCOMP96";#N/A,#N/A,FALSE,"MAT96";#N/A,#N/A,FALSE,"FANDA96";#N/A,#N/A,FALSE,"INTRAN96";#N/A,#N/A,FALSE,"NAA9697";#N/A,#N/A,FALSE,"ECWEBB";#N/A,#N/A,FALSE,"MFT96";#N/A,#N/A,FALSE,"CTrecon"}</definedName>
    <definedName name="ASFD_1_3_1_4_4" hidden="1">{#N/A,#N/A,FALSE,"TMCOMP96";#N/A,#N/A,FALSE,"MAT96";#N/A,#N/A,FALSE,"FANDA96";#N/A,#N/A,FALSE,"INTRAN96";#N/A,#N/A,FALSE,"NAA9697";#N/A,#N/A,FALSE,"ECWEBB";#N/A,#N/A,FALSE,"MFT96";#N/A,#N/A,FALSE,"CTrecon"}</definedName>
    <definedName name="ASFD_1_3_1_4_5" hidden="1">{#N/A,#N/A,FALSE,"TMCOMP96";#N/A,#N/A,FALSE,"MAT96";#N/A,#N/A,FALSE,"FANDA96";#N/A,#N/A,FALSE,"INTRAN96";#N/A,#N/A,FALSE,"NAA9697";#N/A,#N/A,FALSE,"ECWEBB";#N/A,#N/A,FALSE,"MFT96";#N/A,#N/A,FALSE,"CTrecon"}</definedName>
    <definedName name="ASFD_1_3_1_5" hidden="1">{#N/A,#N/A,FALSE,"TMCOMP96";#N/A,#N/A,FALSE,"MAT96";#N/A,#N/A,FALSE,"FANDA96";#N/A,#N/A,FALSE,"INTRAN96";#N/A,#N/A,FALSE,"NAA9697";#N/A,#N/A,FALSE,"ECWEBB";#N/A,#N/A,FALSE,"MFT96";#N/A,#N/A,FALSE,"CTrecon"}</definedName>
    <definedName name="ASFD_1_3_1_5_1" hidden="1">{#N/A,#N/A,FALSE,"TMCOMP96";#N/A,#N/A,FALSE,"MAT96";#N/A,#N/A,FALSE,"FANDA96";#N/A,#N/A,FALSE,"INTRAN96";#N/A,#N/A,FALSE,"NAA9697";#N/A,#N/A,FALSE,"ECWEBB";#N/A,#N/A,FALSE,"MFT96";#N/A,#N/A,FALSE,"CTrecon"}</definedName>
    <definedName name="ASFD_1_3_1_5_2" hidden="1">{#N/A,#N/A,FALSE,"TMCOMP96";#N/A,#N/A,FALSE,"MAT96";#N/A,#N/A,FALSE,"FANDA96";#N/A,#N/A,FALSE,"INTRAN96";#N/A,#N/A,FALSE,"NAA9697";#N/A,#N/A,FALSE,"ECWEBB";#N/A,#N/A,FALSE,"MFT96";#N/A,#N/A,FALSE,"CTrecon"}</definedName>
    <definedName name="ASFD_1_3_1_5_3" hidden="1">{#N/A,#N/A,FALSE,"TMCOMP96";#N/A,#N/A,FALSE,"MAT96";#N/A,#N/A,FALSE,"FANDA96";#N/A,#N/A,FALSE,"INTRAN96";#N/A,#N/A,FALSE,"NAA9697";#N/A,#N/A,FALSE,"ECWEBB";#N/A,#N/A,FALSE,"MFT96";#N/A,#N/A,FALSE,"CTrecon"}</definedName>
    <definedName name="ASFD_1_3_1_5_4" hidden="1">{#N/A,#N/A,FALSE,"TMCOMP96";#N/A,#N/A,FALSE,"MAT96";#N/A,#N/A,FALSE,"FANDA96";#N/A,#N/A,FALSE,"INTRAN96";#N/A,#N/A,FALSE,"NAA9697";#N/A,#N/A,FALSE,"ECWEBB";#N/A,#N/A,FALSE,"MFT96";#N/A,#N/A,FALSE,"CTrecon"}</definedName>
    <definedName name="ASFD_1_3_1_5_5" hidden="1">{#N/A,#N/A,FALSE,"TMCOMP96";#N/A,#N/A,FALSE,"MAT96";#N/A,#N/A,FALSE,"FANDA96";#N/A,#N/A,FALSE,"INTRAN96";#N/A,#N/A,FALSE,"NAA9697";#N/A,#N/A,FALSE,"ECWEBB";#N/A,#N/A,FALSE,"MFT96";#N/A,#N/A,FALSE,"CTrecon"}</definedName>
    <definedName name="ASFD_1_3_2" hidden="1">{#N/A,#N/A,FALSE,"TMCOMP96";#N/A,#N/A,FALSE,"MAT96";#N/A,#N/A,FALSE,"FANDA96";#N/A,#N/A,FALSE,"INTRAN96";#N/A,#N/A,FALSE,"NAA9697";#N/A,#N/A,FALSE,"ECWEBB";#N/A,#N/A,FALSE,"MFT96";#N/A,#N/A,FALSE,"CTrecon"}</definedName>
    <definedName name="ASFD_1_3_2_1" hidden="1">{#N/A,#N/A,FALSE,"TMCOMP96";#N/A,#N/A,FALSE,"MAT96";#N/A,#N/A,FALSE,"FANDA96";#N/A,#N/A,FALSE,"INTRAN96";#N/A,#N/A,FALSE,"NAA9697";#N/A,#N/A,FALSE,"ECWEBB";#N/A,#N/A,FALSE,"MFT96";#N/A,#N/A,FALSE,"CTrecon"}</definedName>
    <definedName name="ASFD_1_3_2_2" hidden="1">{#N/A,#N/A,FALSE,"TMCOMP96";#N/A,#N/A,FALSE,"MAT96";#N/A,#N/A,FALSE,"FANDA96";#N/A,#N/A,FALSE,"INTRAN96";#N/A,#N/A,FALSE,"NAA9697";#N/A,#N/A,FALSE,"ECWEBB";#N/A,#N/A,FALSE,"MFT96";#N/A,#N/A,FALSE,"CTrecon"}</definedName>
    <definedName name="ASFD_1_3_2_3" hidden="1">{#N/A,#N/A,FALSE,"TMCOMP96";#N/A,#N/A,FALSE,"MAT96";#N/A,#N/A,FALSE,"FANDA96";#N/A,#N/A,FALSE,"INTRAN96";#N/A,#N/A,FALSE,"NAA9697";#N/A,#N/A,FALSE,"ECWEBB";#N/A,#N/A,FALSE,"MFT96";#N/A,#N/A,FALSE,"CTrecon"}</definedName>
    <definedName name="ASFD_1_3_2_4" hidden="1">{#N/A,#N/A,FALSE,"TMCOMP96";#N/A,#N/A,FALSE,"MAT96";#N/A,#N/A,FALSE,"FANDA96";#N/A,#N/A,FALSE,"INTRAN96";#N/A,#N/A,FALSE,"NAA9697";#N/A,#N/A,FALSE,"ECWEBB";#N/A,#N/A,FALSE,"MFT96";#N/A,#N/A,FALSE,"CTrecon"}</definedName>
    <definedName name="ASFD_1_3_2_5" hidden="1">{#N/A,#N/A,FALSE,"TMCOMP96";#N/A,#N/A,FALSE,"MAT96";#N/A,#N/A,FALSE,"FANDA96";#N/A,#N/A,FALSE,"INTRAN96";#N/A,#N/A,FALSE,"NAA9697";#N/A,#N/A,FALSE,"ECWEBB";#N/A,#N/A,FALSE,"MFT96";#N/A,#N/A,FALSE,"CTrecon"}</definedName>
    <definedName name="ASFD_1_3_3" hidden="1">{#N/A,#N/A,FALSE,"TMCOMP96";#N/A,#N/A,FALSE,"MAT96";#N/A,#N/A,FALSE,"FANDA96";#N/A,#N/A,FALSE,"INTRAN96";#N/A,#N/A,FALSE,"NAA9697";#N/A,#N/A,FALSE,"ECWEBB";#N/A,#N/A,FALSE,"MFT96";#N/A,#N/A,FALSE,"CTrecon"}</definedName>
    <definedName name="ASFD_1_3_3_1" hidden="1">{#N/A,#N/A,FALSE,"TMCOMP96";#N/A,#N/A,FALSE,"MAT96";#N/A,#N/A,FALSE,"FANDA96";#N/A,#N/A,FALSE,"INTRAN96";#N/A,#N/A,FALSE,"NAA9697";#N/A,#N/A,FALSE,"ECWEBB";#N/A,#N/A,FALSE,"MFT96";#N/A,#N/A,FALSE,"CTrecon"}</definedName>
    <definedName name="ASFD_1_3_3_2" hidden="1">{#N/A,#N/A,FALSE,"TMCOMP96";#N/A,#N/A,FALSE,"MAT96";#N/A,#N/A,FALSE,"FANDA96";#N/A,#N/A,FALSE,"INTRAN96";#N/A,#N/A,FALSE,"NAA9697";#N/A,#N/A,FALSE,"ECWEBB";#N/A,#N/A,FALSE,"MFT96";#N/A,#N/A,FALSE,"CTrecon"}</definedName>
    <definedName name="ASFD_1_3_3_3" hidden="1">{#N/A,#N/A,FALSE,"TMCOMP96";#N/A,#N/A,FALSE,"MAT96";#N/A,#N/A,FALSE,"FANDA96";#N/A,#N/A,FALSE,"INTRAN96";#N/A,#N/A,FALSE,"NAA9697";#N/A,#N/A,FALSE,"ECWEBB";#N/A,#N/A,FALSE,"MFT96";#N/A,#N/A,FALSE,"CTrecon"}</definedName>
    <definedName name="ASFD_1_3_3_4" hidden="1">{#N/A,#N/A,FALSE,"TMCOMP96";#N/A,#N/A,FALSE,"MAT96";#N/A,#N/A,FALSE,"FANDA96";#N/A,#N/A,FALSE,"INTRAN96";#N/A,#N/A,FALSE,"NAA9697";#N/A,#N/A,FALSE,"ECWEBB";#N/A,#N/A,FALSE,"MFT96";#N/A,#N/A,FALSE,"CTrecon"}</definedName>
    <definedName name="ASFD_1_3_3_5" hidden="1">{#N/A,#N/A,FALSE,"TMCOMP96";#N/A,#N/A,FALSE,"MAT96";#N/A,#N/A,FALSE,"FANDA96";#N/A,#N/A,FALSE,"INTRAN96";#N/A,#N/A,FALSE,"NAA9697";#N/A,#N/A,FALSE,"ECWEBB";#N/A,#N/A,FALSE,"MFT96";#N/A,#N/A,FALSE,"CTrecon"}</definedName>
    <definedName name="ASFD_1_3_4" hidden="1">{#N/A,#N/A,FALSE,"TMCOMP96";#N/A,#N/A,FALSE,"MAT96";#N/A,#N/A,FALSE,"FANDA96";#N/A,#N/A,FALSE,"INTRAN96";#N/A,#N/A,FALSE,"NAA9697";#N/A,#N/A,FALSE,"ECWEBB";#N/A,#N/A,FALSE,"MFT96";#N/A,#N/A,FALSE,"CTrecon"}</definedName>
    <definedName name="ASFD_1_3_4_1" hidden="1">{#N/A,#N/A,FALSE,"TMCOMP96";#N/A,#N/A,FALSE,"MAT96";#N/A,#N/A,FALSE,"FANDA96";#N/A,#N/A,FALSE,"INTRAN96";#N/A,#N/A,FALSE,"NAA9697";#N/A,#N/A,FALSE,"ECWEBB";#N/A,#N/A,FALSE,"MFT96";#N/A,#N/A,FALSE,"CTrecon"}</definedName>
    <definedName name="ASFD_1_3_4_2" hidden="1">{#N/A,#N/A,FALSE,"TMCOMP96";#N/A,#N/A,FALSE,"MAT96";#N/A,#N/A,FALSE,"FANDA96";#N/A,#N/A,FALSE,"INTRAN96";#N/A,#N/A,FALSE,"NAA9697";#N/A,#N/A,FALSE,"ECWEBB";#N/A,#N/A,FALSE,"MFT96";#N/A,#N/A,FALSE,"CTrecon"}</definedName>
    <definedName name="ASFD_1_3_4_3" hidden="1">{#N/A,#N/A,FALSE,"TMCOMP96";#N/A,#N/A,FALSE,"MAT96";#N/A,#N/A,FALSE,"FANDA96";#N/A,#N/A,FALSE,"INTRAN96";#N/A,#N/A,FALSE,"NAA9697";#N/A,#N/A,FALSE,"ECWEBB";#N/A,#N/A,FALSE,"MFT96";#N/A,#N/A,FALSE,"CTrecon"}</definedName>
    <definedName name="ASFD_1_3_4_4" hidden="1">{#N/A,#N/A,FALSE,"TMCOMP96";#N/A,#N/A,FALSE,"MAT96";#N/A,#N/A,FALSE,"FANDA96";#N/A,#N/A,FALSE,"INTRAN96";#N/A,#N/A,FALSE,"NAA9697";#N/A,#N/A,FALSE,"ECWEBB";#N/A,#N/A,FALSE,"MFT96";#N/A,#N/A,FALSE,"CTrecon"}</definedName>
    <definedName name="ASFD_1_3_4_5" hidden="1">{#N/A,#N/A,FALSE,"TMCOMP96";#N/A,#N/A,FALSE,"MAT96";#N/A,#N/A,FALSE,"FANDA96";#N/A,#N/A,FALSE,"INTRAN96";#N/A,#N/A,FALSE,"NAA9697";#N/A,#N/A,FALSE,"ECWEBB";#N/A,#N/A,FALSE,"MFT96";#N/A,#N/A,FALSE,"CTrecon"}</definedName>
    <definedName name="ASFD_1_3_5" hidden="1">{#N/A,#N/A,FALSE,"TMCOMP96";#N/A,#N/A,FALSE,"MAT96";#N/A,#N/A,FALSE,"FANDA96";#N/A,#N/A,FALSE,"INTRAN96";#N/A,#N/A,FALSE,"NAA9697";#N/A,#N/A,FALSE,"ECWEBB";#N/A,#N/A,FALSE,"MFT96";#N/A,#N/A,FALSE,"CTrecon"}</definedName>
    <definedName name="ASFD_1_3_5_1" hidden="1">{#N/A,#N/A,FALSE,"TMCOMP96";#N/A,#N/A,FALSE,"MAT96";#N/A,#N/A,FALSE,"FANDA96";#N/A,#N/A,FALSE,"INTRAN96";#N/A,#N/A,FALSE,"NAA9697";#N/A,#N/A,FALSE,"ECWEBB";#N/A,#N/A,FALSE,"MFT96";#N/A,#N/A,FALSE,"CTrecon"}</definedName>
    <definedName name="ASFD_1_3_5_2" hidden="1">{#N/A,#N/A,FALSE,"TMCOMP96";#N/A,#N/A,FALSE,"MAT96";#N/A,#N/A,FALSE,"FANDA96";#N/A,#N/A,FALSE,"INTRAN96";#N/A,#N/A,FALSE,"NAA9697";#N/A,#N/A,FALSE,"ECWEBB";#N/A,#N/A,FALSE,"MFT96";#N/A,#N/A,FALSE,"CTrecon"}</definedName>
    <definedName name="ASFD_1_3_5_3" hidden="1">{#N/A,#N/A,FALSE,"TMCOMP96";#N/A,#N/A,FALSE,"MAT96";#N/A,#N/A,FALSE,"FANDA96";#N/A,#N/A,FALSE,"INTRAN96";#N/A,#N/A,FALSE,"NAA9697";#N/A,#N/A,FALSE,"ECWEBB";#N/A,#N/A,FALSE,"MFT96";#N/A,#N/A,FALSE,"CTrecon"}</definedName>
    <definedName name="ASFD_1_3_5_4" hidden="1">{#N/A,#N/A,FALSE,"TMCOMP96";#N/A,#N/A,FALSE,"MAT96";#N/A,#N/A,FALSE,"FANDA96";#N/A,#N/A,FALSE,"INTRAN96";#N/A,#N/A,FALSE,"NAA9697";#N/A,#N/A,FALSE,"ECWEBB";#N/A,#N/A,FALSE,"MFT96";#N/A,#N/A,FALSE,"CTrecon"}</definedName>
    <definedName name="ASFD_1_3_5_5" hidden="1">{#N/A,#N/A,FALSE,"TMCOMP96";#N/A,#N/A,FALSE,"MAT96";#N/A,#N/A,FALSE,"FANDA96";#N/A,#N/A,FALSE,"INTRAN96";#N/A,#N/A,FALSE,"NAA9697";#N/A,#N/A,FALSE,"ECWEBB";#N/A,#N/A,FALSE,"MFT96";#N/A,#N/A,FALSE,"CTrecon"}</definedName>
    <definedName name="ASFD_1_4" hidden="1">{#N/A,#N/A,FALSE,"TMCOMP96";#N/A,#N/A,FALSE,"MAT96";#N/A,#N/A,FALSE,"FANDA96";#N/A,#N/A,FALSE,"INTRAN96";#N/A,#N/A,FALSE,"NAA9697";#N/A,#N/A,FALSE,"ECWEBB";#N/A,#N/A,FALSE,"MFT96";#N/A,#N/A,FALSE,"CTrecon"}</definedName>
    <definedName name="ASFD_1_4_1" hidden="1">{#N/A,#N/A,FALSE,"TMCOMP96";#N/A,#N/A,FALSE,"MAT96";#N/A,#N/A,FALSE,"FANDA96";#N/A,#N/A,FALSE,"INTRAN96";#N/A,#N/A,FALSE,"NAA9697";#N/A,#N/A,FALSE,"ECWEBB";#N/A,#N/A,FALSE,"MFT96";#N/A,#N/A,FALSE,"CTrecon"}</definedName>
    <definedName name="ASFD_1_4_1_1" hidden="1">{#N/A,#N/A,FALSE,"TMCOMP96";#N/A,#N/A,FALSE,"MAT96";#N/A,#N/A,FALSE,"FANDA96";#N/A,#N/A,FALSE,"INTRAN96";#N/A,#N/A,FALSE,"NAA9697";#N/A,#N/A,FALSE,"ECWEBB";#N/A,#N/A,FALSE,"MFT96";#N/A,#N/A,FALSE,"CTrecon"}</definedName>
    <definedName name="ASFD_1_4_1_1_1" hidden="1">{#N/A,#N/A,FALSE,"TMCOMP96";#N/A,#N/A,FALSE,"MAT96";#N/A,#N/A,FALSE,"FANDA96";#N/A,#N/A,FALSE,"INTRAN96";#N/A,#N/A,FALSE,"NAA9697";#N/A,#N/A,FALSE,"ECWEBB";#N/A,#N/A,FALSE,"MFT96";#N/A,#N/A,FALSE,"CTrecon"}</definedName>
    <definedName name="ASFD_1_4_1_1_1_1" hidden="1">{#N/A,#N/A,FALSE,"TMCOMP96";#N/A,#N/A,FALSE,"MAT96";#N/A,#N/A,FALSE,"FANDA96";#N/A,#N/A,FALSE,"INTRAN96";#N/A,#N/A,FALSE,"NAA9697";#N/A,#N/A,FALSE,"ECWEBB";#N/A,#N/A,FALSE,"MFT96";#N/A,#N/A,FALSE,"CTrecon"}</definedName>
    <definedName name="ASFD_1_4_1_1_2" hidden="1">{#N/A,#N/A,FALSE,"TMCOMP96";#N/A,#N/A,FALSE,"MAT96";#N/A,#N/A,FALSE,"FANDA96";#N/A,#N/A,FALSE,"INTRAN96";#N/A,#N/A,FALSE,"NAA9697";#N/A,#N/A,FALSE,"ECWEBB";#N/A,#N/A,FALSE,"MFT96";#N/A,#N/A,FALSE,"CTrecon"}</definedName>
    <definedName name="ASFD_1_4_1_1_3" hidden="1">{#N/A,#N/A,FALSE,"TMCOMP96";#N/A,#N/A,FALSE,"MAT96";#N/A,#N/A,FALSE,"FANDA96";#N/A,#N/A,FALSE,"INTRAN96";#N/A,#N/A,FALSE,"NAA9697";#N/A,#N/A,FALSE,"ECWEBB";#N/A,#N/A,FALSE,"MFT96";#N/A,#N/A,FALSE,"CTrecon"}</definedName>
    <definedName name="ASFD_1_4_1_1_4" hidden="1">{#N/A,#N/A,FALSE,"TMCOMP96";#N/A,#N/A,FALSE,"MAT96";#N/A,#N/A,FALSE,"FANDA96";#N/A,#N/A,FALSE,"INTRAN96";#N/A,#N/A,FALSE,"NAA9697";#N/A,#N/A,FALSE,"ECWEBB";#N/A,#N/A,FALSE,"MFT96";#N/A,#N/A,FALSE,"CTrecon"}</definedName>
    <definedName name="ASFD_1_4_1_1_5" hidden="1">{#N/A,#N/A,FALSE,"TMCOMP96";#N/A,#N/A,FALSE,"MAT96";#N/A,#N/A,FALSE,"FANDA96";#N/A,#N/A,FALSE,"INTRAN96";#N/A,#N/A,FALSE,"NAA9697";#N/A,#N/A,FALSE,"ECWEBB";#N/A,#N/A,FALSE,"MFT96";#N/A,#N/A,FALSE,"CTrecon"}</definedName>
    <definedName name="ASFD_1_4_1_2" hidden="1">{#N/A,#N/A,FALSE,"TMCOMP96";#N/A,#N/A,FALSE,"MAT96";#N/A,#N/A,FALSE,"FANDA96";#N/A,#N/A,FALSE,"INTRAN96";#N/A,#N/A,FALSE,"NAA9697";#N/A,#N/A,FALSE,"ECWEBB";#N/A,#N/A,FALSE,"MFT96";#N/A,#N/A,FALSE,"CTrecon"}</definedName>
    <definedName name="ASFD_1_4_1_2_1" hidden="1">{#N/A,#N/A,FALSE,"TMCOMP96";#N/A,#N/A,FALSE,"MAT96";#N/A,#N/A,FALSE,"FANDA96";#N/A,#N/A,FALSE,"INTRAN96";#N/A,#N/A,FALSE,"NAA9697";#N/A,#N/A,FALSE,"ECWEBB";#N/A,#N/A,FALSE,"MFT96";#N/A,#N/A,FALSE,"CTrecon"}</definedName>
    <definedName name="ASFD_1_4_1_2_2" hidden="1">{#N/A,#N/A,FALSE,"TMCOMP96";#N/A,#N/A,FALSE,"MAT96";#N/A,#N/A,FALSE,"FANDA96";#N/A,#N/A,FALSE,"INTRAN96";#N/A,#N/A,FALSE,"NAA9697";#N/A,#N/A,FALSE,"ECWEBB";#N/A,#N/A,FALSE,"MFT96";#N/A,#N/A,FALSE,"CTrecon"}</definedName>
    <definedName name="ASFD_1_4_1_2_3" hidden="1">{#N/A,#N/A,FALSE,"TMCOMP96";#N/A,#N/A,FALSE,"MAT96";#N/A,#N/A,FALSE,"FANDA96";#N/A,#N/A,FALSE,"INTRAN96";#N/A,#N/A,FALSE,"NAA9697";#N/A,#N/A,FALSE,"ECWEBB";#N/A,#N/A,FALSE,"MFT96";#N/A,#N/A,FALSE,"CTrecon"}</definedName>
    <definedName name="ASFD_1_4_1_2_4" hidden="1">{#N/A,#N/A,FALSE,"TMCOMP96";#N/A,#N/A,FALSE,"MAT96";#N/A,#N/A,FALSE,"FANDA96";#N/A,#N/A,FALSE,"INTRAN96";#N/A,#N/A,FALSE,"NAA9697";#N/A,#N/A,FALSE,"ECWEBB";#N/A,#N/A,FALSE,"MFT96";#N/A,#N/A,FALSE,"CTrecon"}</definedName>
    <definedName name="ASFD_1_4_1_2_5" hidden="1">{#N/A,#N/A,FALSE,"TMCOMP96";#N/A,#N/A,FALSE,"MAT96";#N/A,#N/A,FALSE,"FANDA96";#N/A,#N/A,FALSE,"INTRAN96";#N/A,#N/A,FALSE,"NAA9697";#N/A,#N/A,FALSE,"ECWEBB";#N/A,#N/A,FALSE,"MFT96";#N/A,#N/A,FALSE,"CTrecon"}</definedName>
    <definedName name="ASFD_1_4_1_3" hidden="1">{#N/A,#N/A,FALSE,"TMCOMP96";#N/A,#N/A,FALSE,"MAT96";#N/A,#N/A,FALSE,"FANDA96";#N/A,#N/A,FALSE,"INTRAN96";#N/A,#N/A,FALSE,"NAA9697";#N/A,#N/A,FALSE,"ECWEBB";#N/A,#N/A,FALSE,"MFT96";#N/A,#N/A,FALSE,"CTrecon"}</definedName>
    <definedName name="ASFD_1_4_1_3_1" hidden="1">{#N/A,#N/A,FALSE,"TMCOMP96";#N/A,#N/A,FALSE,"MAT96";#N/A,#N/A,FALSE,"FANDA96";#N/A,#N/A,FALSE,"INTRAN96";#N/A,#N/A,FALSE,"NAA9697";#N/A,#N/A,FALSE,"ECWEBB";#N/A,#N/A,FALSE,"MFT96";#N/A,#N/A,FALSE,"CTrecon"}</definedName>
    <definedName name="ASFD_1_4_1_3_2" hidden="1">{#N/A,#N/A,FALSE,"TMCOMP96";#N/A,#N/A,FALSE,"MAT96";#N/A,#N/A,FALSE,"FANDA96";#N/A,#N/A,FALSE,"INTRAN96";#N/A,#N/A,FALSE,"NAA9697";#N/A,#N/A,FALSE,"ECWEBB";#N/A,#N/A,FALSE,"MFT96";#N/A,#N/A,FALSE,"CTrecon"}</definedName>
    <definedName name="ASFD_1_4_1_3_3" hidden="1">{#N/A,#N/A,FALSE,"TMCOMP96";#N/A,#N/A,FALSE,"MAT96";#N/A,#N/A,FALSE,"FANDA96";#N/A,#N/A,FALSE,"INTRAN96";#N/A,#N/A,FALSE,"NAA9697";#N/A,#N/A,FALSE,"ECWEBB";#N/A,#N/A,FALSE,"MFT96";#N/A,#N/A,FALSE,"CTrecon"}</definedName>
    <definedName name="ASFD_1_4_1_3_4" hidden="1">{#N/A,#N/A,FALSE,"TMCOMP96";#N/A,#N/A,FALSE,"MAT96";#N/A,#N/A,FALSE,"FANDA96";#N/A,#N/A,FALSE,"INTRAN96";#N/A,#N/A,FALSE,"NAA9697";#N/A,#N/A,FALSE,"ECWEBB";#N/A,#N/A,FALSE,"MFT96";#N/A,#N/A,FALSE,"CTrecon"}</definedName>
    <definedName name="ASFD_1_4_1_3_5" hidden="1">{#N/A,#N/A,FALSE,"TMCOMP96";#N/A,#N/A,FALSE,"MAT96";#N/A,#N/A,FALSE,"FANDA96";#N/A,#N/A,FALSE,"INTRAN96";#N/A,#N/A,FALSE,"NAA9697";#N/A,#N/A,FALSE,"ECWEBB";#N/A,#N/A,FALSE,"MFT96";#N/A,#N/A,FALSE,"CTrecon"}</definedName>
    <definedName name="ASFD_1_4_1_4" hidden="1">{#N/A,#N/A,FALSE,"TMCOMP96";#N/A,#N/A,FALSE,"MAT96";#N/A,#N/A,FALSE,"FANDA96";#N/A,#N/A,FALSE,"INTRAN96";#N/A,#N/A,FALSE,"NAA9697";#N/A,#N/A,FALSE,"ECWEBB";#N/A,#N/A,FALSE,"MFT96";#N/A,#N/A,FALSE,"CTrecon"}</definedName>
    <definedName name="ASFD_1_4_1_4_1" hidden="1">{#N/A,#N/A,FALSE,"TMCOMP96";#N/A,#N/A,FALSE,"MAT96";#N/A,#N/A,FALSE,"FANDA96";#N/A,#N/A,FALSE,"INTRAN96";#N/A,#N/A,FALSE,"NAA9697";#N/A,#N/A,FALSE,"ECWEBB";#N/A,#N/A,FALSE,"MFT96";#N/A,#N/A,FALSE,"CTrecon"}</definedName>
    <definedName name="ASFD_1_4_1_4_2" hidden="1">{#N/A,#N/A,FALSE,"TMCOMP96";#N/A,#N/A,FALSE,"MAT96";#N/A,#N/A,FALSE,"FANDA96";#N/A,#N/A,FALSE,"INTRAN96";#N/A,#N/A,FALSE,"NAA9697";#N/A,#N/A,FALSE,"ECWEBB";#N/A,#N/A,FALSE,"MFT96";#N/A,#N/A,FALSE,"CTrecon"}</definedName>
    <definedName name="ASFD_1_4_1_4_3" hidden="1">{#N/A,#N/A,FALSE,"TMCOMP96";#N/A,#N/A,FALSE,"MAT96";#N/A,#N/A,FALSE,"FANDA96";#N/A,#N/A,FALSE,"INTRAN96";#N/A,#N/A,FALSE,"NAA9697";#N/A,#N/A,FALSE,"ECWEBB";#N/A,#N/A,FALSE,"MFT96";#N/A,#N/A,FALSE,"CTrecon"}</definedName>
    <definedName name="ASFD_1_4_1_4_4" hidden="1">{#N/A,#N/A,FALSE,"TMCOMP96";#N/A,#N/A,FALSE,"MAT96";#N/A,#N/A,FALSE,"FANDA96";#N/A,#N/A,FALSE,"INTRAN96";#N/A,#N/A,FALSE,"NAA9697";#N/A,#N/A,FALSE,"ECWEBB";#N/A,#N/A,FALSE,"MFT96";#N/A,#N/A,FALSE,"CTrecon"}</definedName>
    <definedName name="ASFD_1_4_1_4_5" hidden="1">{#N/A,#N/A,FALSE,"TMCOMP96";#N/A,#N/A,FALSE,"MAT96";#N/A,#N/A,FALSE,"FANDA96";#N/A,#N/A,FALSE,"INTRAN96";#N/A,#N/A,FALSE,"NAA9697";#N/A,#N/A,FALSE,"ECWEBB";#N/A,#N/A,FALSE,"MFT96";#N/A,#N/A,FALSE,"CTrecon"}</definedName>
    <definedName name="ASFD_1_4_1_5" hidden="1">{#N/A,#N/A,FALSE,"TMCOMP96";#N/A,#N/A,FALSE,"MAT96";#N/A,#N/A,FALSE,"FANDA96";#N/A,#N/A,FALSE,"INTRAN96";#N/A,#N/A,FALSE,"NAA9697";#N/A,#N/A,FALSE,"ECWEBB";#N/A,#N/A,FALSE,"MFT96";#N/A,#N/A,FALSE,"CTrecon"}</definedName>
    <definedName name="ASFD_1_4_1_5_1" hidden="1">{#N/A,#N/A,FALSE,"TMCOMP96";#N/A,#N/A,FALSE,"MAT96";#N/A,#N/A,FALSE,"FANDA96";#N/A,#N/A,FALSE,"INTRAN96";#N/A,#N/A,FALSE,"NAA9697";#N/A,#N/A,FALSE,"ECWEBB";#N/A,#N/A,FALSE,"MFT96";#N/A,#N/A,FALSE,"CTrecon"}</definedName>
    <definedName name="ASFD_1_4_1_5_2" hidden="1">{#N/A,#N/A,FALSE,"TMCOMP96";#N/A,#N/A,FALSE,"MAT96";#N/A,#N/A,FALSE,"FANDA96";#N/A,#N/A,FALSE,"INTRAN96";#N/A,#N/A,FALSE,"NAA9697";#N/A,#N/A,FALSE,"ECWEBB";#N/A,#N/A,FALSE,"MFT96";#N/A,#N/A,FALSE,"CTrecon"}</definedName>
    <definedName name="ASFD_1_4_1_5_3" hidden="1">{#N/A,#N/A,FALSE,"TMCOMP96";#N/A,#N/A,FALSE,"MAT96";#N/A,#N/A,FALSE,"FANDA96";#N/A,#N/A,FALSE,"INTRAN96";#N/A,#N/A,FALSE,"NAA9697";#N/A,#N/A,FALSE,"ECWEBB";#N/A,#N/A,FALSE,"MFT96";#N/A,#N/A,FALSE,"CTrecon"}</definedName>
    <definedName name="ASFD_1_4_1_5_4" hidden="1">{#N/A,#N/A,FALSE,"TMCOMP96";#N/A,#N/A,FALSE,"MAT96";#N/A,#N/A,FALSE,"FANDA96";#N/A,#N/A,FALSE,"INTRAN96";#N/A,#N/A,FALSE,"NAA9697";#N/A,#N/A,FALSE,"ECWEBB";#N/A,#N/A,FALSE,"MFT96";#N/A,#N/A,FALSE,"CTrecon"}</definedName>
    <definedName name="ASFD_1_4_1_5_5" hidden="1">{#N/A,#N/A,FALSE,"TMCOMP96";#N/A,#N/A,FALSE,"MAT96";#N/A,#N/A,FALSE,"FANDA96";#N/A,#N/A,FALSE,"INTRAN96";#N/A,#N/A,FALSE,"NAA9697";#N/A,#N/A,FALSE,"ECWEBB";#N/A,#N/A,FALSE,"MFT96";#N/A,#N/A,FALSE,"CTrecon"}</definedName>
    <definedName name="ASFD_1_4_2" hidden="1">{#N/A,#N/A,FALSE,"TMCOMP96";#N/A,#N/A,FALSE,"MAT96";#N/A,#N/A,FALSE,"FANDA96";#N/A,#N/A,FALSE,"INTRAN96";#N/A,#N/A,FALSE,"NAA9697";#N/A,#N/A,FALSE,"ECWEBB";#N/A,#N/A,FALSE,"MFT96";#N/A,#N/A,FALSE,"CTrecon"}</definedName>
    <definedName name="ASFD_1_4_2_1" hidden="1">{#N/A,#N/A,FALSE,"TMCOMP96";#N/A,#N/A,FALSE,"MAT96";#N/A,#N/A,FALSE,"FANDA96";#N/A,#N/A,FALSE,"INTRAN96";#N/A,#N/A,FALSE,"NAA9697";#N/A,#N/A,FALSE,"ECWEBB";#N/A,#N/A,FALSE,"MFT96";#N/A,#N/A,FALSE,"CTrecon"}</definedName>
    <definedName name="ASFD_1_4_2_2" hidden="1">{#N/A,#N/A,FALSE,"TMCOMP96";#N/A,#N/A,FALSE,"MAT96";#N/A,#N/A,FALSE,"FANDA96";#N/A,#N/A,FALSE,"INTRAN96";#N/A,#N/A,FALSE,"NAA9697";#N/A,#N/A,FALSE,"ECWEBB";#N/A,#N/A,FALSE,"MFT96";#N/A,#N/A,FALSE,"CTrecon"}</definedName>
    <definedName name="ASFD_1_4_2_3" hidden="1">{#N/A,#N/A,FALSE,"TMCOMP96";#N/A,#N/A,FALSE,"MAT96";#N/A,#N/A,FALSE,"FANDA96";#N/A,#N/A,FALSE,"INTRAN96";#N/A,#N/A,FALSE,"NAA9697";#N/A,#N/A,FALSE,"ECWEBB";#N/A,#N/A,FALSE,"MFT96";#N/A,#N/A,FALSE,"CTrecon"}</definedName>
    <definedName name="ASFD_1_4_2_4" hidden="1">{#N/A,#N/A,FALSE,"TMCOMP96";#N/A,#N/A,FALSE,"MAT96";#N/A,#N/A,FALSE,"FANDA96";#N/A,#N/A,FALSE,"INTRAN96";#N/A,#N/A,FALSE,"NAA9697";#N/A,#N/A,FALSE,"ECWEBB";#N/A,#N/A,FALSE,"MFT96";#N/A,#N/A,FALSE,"CTrecon"}</definedName>
    <definedName name="ASFD_1_4_2_5" hidden="1">{#N/A,#N/A,FALSE,"TMCOMP96";#N/A,#N/A,FALSE,"MAT96";#N/A,#N/A,FALSE,"FANDA96";#N/A,#N/A,FALSE,"INTRAN96";#N/A,#N/A,FALSE,"NAA9697";#N/A,#N/A,FALSE,"ECWEBB";#N/A,#N/A,FALSE,"MFT96";#N/A,#N/A,FALSE,"CTrecon"}</definedName>
    <definedName name="ASFD_1_4_3" hidden="1">{#N/A,#N/A,FALSE,"TMCOMP96";#N/A,#N/A,FALSE,"MAT96";#N/A,#N/A,FALSE,"FANDA96";#N/A,#N/A,FALSE,"INTRAN96";#N/A,#N/A,FALSE,"NAA9697";#N/A,#N/A,FALSE,"ECWEBB";#N/A,#N/A,FALSE,"MFT96";#N/A,#N/A,FALSE,"CTrecon"}</definedName>
    <definedName name="ASFD_1_4_3_1" hidden="1">{#N/A,#N/A,FALSE,"TMCOMP96";#N/A,#N/A,FALSE,"MAT96";#N/A,#N/A,FALSE,"FANDA96";#N/A,#N/A,FALSE,"INTRAN96";#N/A,#N/A,FALSE,"NAA9697";#N/A,#N/A,FALSE,"ECWEBB";#N/A,#N/A,FALSE,"MFT96";#N/A,#N/A,FALSE,"CTrecon"}</definedName>
    <definedName name="ASFD_1_4_3_2" hidden="1">{#N/A,#N/A,FALSE,"TMCOMP96";#N/A,#N/A,FALSE,"MAT96";#N/A,#N/A,FALSE,"FANDA96";#N/A,#N/A,FALSE,"INTRAN96";#N/A,#N/A,FALSE,"NAA9697";#N/A,#N/A,FALSE,"ECWEBB";#N/A,#N/A,FALSE,"MFT96";#N/A,#N/A,FALSE,"CTrecon"}</definedName>
    <definedName name="ASFD_1_4_3_3" hidden="1">{#N/A,#N/A,FALSE,"TMCOMP96";#N/A,#N/A,FALSE,"MAT96";#N/A,#N/A,FALSE,"FANDA96";#N/A,#N/A,FALSE,"INTRAN96";#N/A,#N/A,FALSE,"NAA9697";#N/A,#N/A,FALSE,"ECWEBB";#N/A,#N/A,FALSE,"MFT96";#N/A,#N/A,FALSE,"CTrecon"}</definedName>
    <definedName name="ASFD_1_4_3_4" hidden="1">{#N/A,#N/A,FALSE,"TMCOMP96";#N/A,#N/A,FALSE,"MAT96";#N/A,#N/A,FALSE,"FANDA96";#N/A,#N/A,FALSE,"INTRAN96";#N/A,#N/A,FALSE,"NAA9697";#N/A,#N/A,FALSE,"ECWEBB";#N/A,#N/A,FALSE,"MFT96";#N/A,#N/A,FALSE,"CTrecon"}</definedName>
    <definedName name="ASFD_1_4_3_5" hidden="1">{#N/A,#N/A,FALSE,"TMCOMP96";#N/A,#N/A,FALSE,"MAT96";#N/A,#N/A,FALSE,"FANDA96";#N/A,#N/A,FALSE,"INTRAN96";#N/A,#N/A,FALSE,"NAA9697";#N/A,#N/A,FALSE,"ECWEBB";#N/A,#N/A,FALSE,"MFT96";#N/A,#N/A,FALSE,"CTrecon"}</definedName>
    <definedName name="ASFD_1_4_4" hidden="1">{#N/A,#N/A,FALSE,"TMCOMP96";#N/A,#N/A,FALSE,"MAT96";#N/A,#N/A,FALSE,"FANDA96";#N/A,#N/A,FALSE,"INTRAN96";#N/A,#N/A,FALSE,"NAA9697";#N/A,#N/A,FALSE,"ECWEBB";#N/A,#N/A,FALSE,"MFT96";#N/A,#N/A,FALSE,"CTrecon"}</definedName>
    <definedName name="ASFD_1_4_4_1" hidden="1">{#N/A,#N/A,FALSE,"TMCOMP96";#N/A,#N/A,FALSE,"MAT96";#N/A,#N/A,FALSE,"FANDA96";#N/A,#N/A,FALSE,"INTRAN96";#N/A,#N/A,FALSE,"NAA9697";#N/A,#N/A,FALSE,"ECWEBB";#N/A,#N/A,FALSE,"MFT96";#N/A,#N/A,FALSE,"CTrecon"}</definedName>
    <definedName name="ASFD_1_4_4_2" hidden="1">{#N/A,#N/A,FALSE,"TMCOMP96";#N/A,#N/A,FALSE,"MAT96";#N/A,#N/A,FALSE,"FANDA96";#N/A,#N/A,FALSE,"INTRAN96";#N/A,#N/A,FALSE,"NAA9697";#N/A,#N/A,FALSE,"ECWEBB";#N/A,#N/A,FALSE,"MFT96";#N/A,#N/A,FALSE,"CTrecon"}</definedName>
    <definedName name="ASFD_1_4_4_3" hidden="1">{#N/A,#N/A,FALSE,"TMCOMP96";#N/A,#N/A,FALSE,"MAT96";#N/A,#N/A,FALSE,"FANDA96";#N/A,#N/A,FALSE,"INTRAN96";#N/A,#N/A,FALSE,"NAA9697";#N/A,#N/A,FALSE,"ECWEBB";#N/A,#N/A,FALSE,"MFT96";#N/A,#N/A,FALSE,"CTrecon"}</definedName>
    <definedName name="ASFD_1_4_4_4" hidden="1">{#N/A,#N/A,FALSE,"TMCOMP96";#N/A,#N/A,FALSE,"MAT96";#N/A,#N/A,FALSE,"FANDA96";#N/A,#N/A,FALSE,"INTRAN96";#N/A,#N/A,FALSE,"NAA9697";#N/A,#N/A,FALSE,"ECWEBB";#N/A,#N/A,FALSE,"MFT96";#N/A,#N/A,FALSE,"CTrecon"}</definedName>
    <definedName name="ASFD_1_4_4_5" hidden="1">{#N/A,#N/A,FALSE,"TMCOMP96";#N/A,#N/A,FALSE,"MAT96";#N/A,#N/A,FALSE,"FANDA96";#N/A,#N/A,FALSE,"INTRAN96";#N/A,#N/A,FALSE,"NAA9697";#N/A,#N/A,FALSE,"ECWEBB";#N/A,#N/A,FALSE,"MFT96";#N/A,#N/A,FALSE,"CTrecon"}</definedName>
    <definedName name="ASFD_1_4_5" hidden="1">{#N/A,#N/A,FALSE,"TMCOMP96";#N/A,#N/A,FALSE,"MAT96";#N/A,#N/A,FALSE,"FANDA96";#N/A,#N/A,FALSE,"INTRAN96";#N/A,#N/A,FALSE,"NAA9697";#N/A,#N/A,FALSE,"ECWEBB";#N/A,#N/A,FALSE,"MFT96";#N/A,#N/A,FALSE,"CTrecon"}</definedName>
    <definedName name="ASFD_1_4_5_1" hidden="1">{#N/A,#N/A,FALSE,"TMCOMP96";#N/A,#N/A,FALSE,"MAT96";#N/A,#N/A,FALSE,"FANDA96";#N/A,#N/A,FALSE,"INTRAN96";#N/A,#N/A,FALSE,"NAA9697";#N/A,#N/A,FALSE,"ECWEBB";#N/A,#N/A,FALSE,"MFT96";#N/A,#N/A,FALSE,"CTrecon"}</definedName>
    <definedName name="ASFD_1_4_5_2" hidden="1">{#N/A,#N/A,FALSE,"TMCOMP96";#N/A,#N/A,FALSE,"MAT96";#N/A,#N/A,FALSE,"FANDA96";#N/A,#N/A,FALSE,"INTRAN96";#N/A,#N/A,FALSE,"NAA9697";#N/A,#N/A,FALSE,"ECWEBB";#N/A,#N/A,FALSE,"MFT96";#N/A,#N/A,FALSE,"CTrecon"}</definedName>
    <definedName name="ASFD_1_4_5_3" hidden="1">{#N/A,#N/A,FALSE,"TMCOMP96";#N/A,#N/A,FALSE,"MAT96";#N/A,#N/A,FALSE,"FANDA96";#N/A,#N/A,FALSE,"INTRAN96";#N/A,#N/A,FALSE,"NAA9697";#N/A,#N/A,FALSE,"ECWEBB";#N/A,#N/A,FALSE,"MFT96";#N/A,#N/A,FALSE,"CTrecon"}</definedName>
    <definedName name="ASFD_1_4_5_4" hidden="1">{#N/A,#N/A,FALSE,"TMCOMP96";#N/A,#N/A,FALSE,"MAT96";#N/A,#N/A,FALSE,"FANDA96";#N/A,#N/A,FALSE,"INTRAN96";#N/A,#N/A,FALSE,"NAA9697";#N/A,#N/A,FALSE,"ECWEBB";#N/A,#N/A,FALSE,"MFT96";#N/A,#N/A,FALSE,"CTrecon"}</definedName>
    <definedName name="ASFD_1_4_5_5" hidden="1">{#N/A,#N/A,FALSE,"TMCOMP96";#N/A,#N/A,FALSE,"MAT96";#N/A,#N/A,FALSE,"FANDA96";#N/A,#N/A,FALSE,"INTRAN96";#N/A,#N/A,FALSE,"NAA9697";#N/A,#N/A,FALSE,"ECWEBB";#N/A,#N/A,FALSE,"MFT96";#N/A,#N/A,FALSE,"CTrecon"}</definedName>
    <definedName name="ASFD_1_5" hidden="1">{#N/A,#N/A,FALSE,"TMCOMP96";#N/A,#N/A,FALSE,"MAT96";#N/A,#N/A,FALSE,"FANDA96";#N/A,#N/A,FALSE,"INTRAN96";#N/A,#N/A,FALSE,"NAA9697";#N/A,#N/A,FALSE,"ECWEBB";#N/A,#N/A,FALSE,"MFT96";#N/A,#N/A,FALSE,"CTrecon"}</definedName>
    <definedName name="ASFD_1_5_1" hidden="1">{#N/A,#N/A,FALSE,"TMCOMP96";#N/A,#N/A,FALSE,"MAT96";#N/A,#N/A,FALSE,"FANDA96";#N/A,#N/A,FALSE,"INTRAN96";#N/A,#N/A,FALSE,"NAA9697";#N/A,#N/A,FALSE,"ECWEBB";#N/A,#N/A,FALSE,"MFT96";#N/A,#N/A,FALSE,"CTrecon"}</definedName>
    <definedName name="ASFD_1_5_1_1" hidden="1">{#N/A,#N/A,FALSE,"TMCOMP96";#N/A,#N/A,FALSE,"MAT96";#N/A,#N/A,FALSE,"FANDA96";#N/A,#N/A,FALSE,"INTRAN96";#N/A,#N/A,FALSE,"NAA9697";#N/A,#N/A,FALSE,"ECWEBB";#N/A,#N/A,FALSE,"MFT96";#N/A,#N/A,FALSE,"CTrecon"}</definedName>
    <definedName name="ASFD_1_5_1_2" hidden="1">{#N/A,#N/A,FALSE,"TMCOMP96";#N/A,#N/A,FALSE,"MAT96";#N/A,#N/A,FALSE,"FANDA96";#N/A,#N/A,FALSE,"INTRAN96";#N/A,#N/A,FALSE,"NAA9697";#N/A,#N/A,FALSE,"ECWEBB";#N/A,#N/A,FALSE,"MFT96";#N/A,#N/A,FALSE,"CTrecon"}</definedName>
    <definedName name="ASFD_1_5_1_3" hidden="1">{#N/A,#N/A,FALSE,"TMCOMP96";#N/A,#N/A,FALSE,"MAT96";#N/A,#N/A,FALSE,"FANDA96";#N/A,#N/A,FALSE,"INTRAN96";#N/A,#N/A,FALSE,"NAA9697";#N/A,#N/A,FALSE,"ECWEBB";#N/A,#N/A,FALSE,"MFT96";#N/A,#N/A,FALSE,"CTrecon"}</definedName>
    <definedName name="ASFD_1_5_1_4" hidden="1">{#N/A,#N/A,FALSE,"TMCOMP96";#N/A,#N/A,FALSE,"MAT96";#N/A,#N/A,FALSE,"FANDA96";#N/A,#N/A,FALSE,"INTRAN96";#N/A,#N/A,FALSE,"NAA9697";#N/A,#N/A,FALSE,"ECWEBB";#N/A,#N/A,FALSE,"MFT96";#N/A,#N/A,FALSE,"CTrecon"}</definedName>
    <definedName name="ASFD_1_5_1_5" hidden="1">{#N/A,#N/A,FALSE,"TMCOMP96";#N/A,#N/A,FALSE,"MAT96";#N/A,#N/A,FALSE,"FANDA96";#N/A,#N/A,FALSE,"INTRAN96";#N/A,#N/A,FALSE,"NAA9697";#N/A,#N/A,FALSE,"ECWEBB";#N/A,#N/A,FALSE,"MFT96";#N/A,#N/A,FALSE,"CTrecon"}</definedName>
    <definedName name="ASFD_1_5_2" hidden="1">{#N/A,#N/A,FALSE,"TMCOMP96";#N/A,#N/A,FALSE,"MAT96";#N/A,#N/A,FALSE,"FANDA96";#N/A,#N/A,FALSE,"INTRAN96";#N/A,#N/A,FALSE,"NAA9697";#N/A,#N/A,FALSE,"ECWEBB";#N/A,#N/A,FALSE,"MFT96";#N/A,#N/A,FALSE,"CTrecon"}</definedName>
    <definedName name="ASFD_1_5_2_1" hidden="1">{#N/A,#N/A,FALSE,"TMCOMP96";#N/A,#N/A,FALSE,"MAT96";#N/A,#N/A,FALSE,"FANDA96";#N/A,#N/A,FALSE,"INTRAN96";#N/A,#N/A,FALSE,"NAA9697";#N/A,#N/A,FALSE,"ECWEBB";#N/A,#N/A,FALSE,"MFT96";#N/A,#N/A,FALSE,"CTrecon"}</definedName>
    <definedName name="ASFD_1_5_2_2" hidden="1">{#N/A,#N/A,FALSE,"TMCOMP96";#N/A,#N/A,FALSE,"MAT96";#N/A,#N/A,FALSE,"FANDA96";#N/A,#N/A,FALSE,"INTRAN96";#N/A,#N/A,FALSE,"NAA9697";#N/A,#N/A,FALSE,"ECWEBB";#N/A,#N/A,FALSE,"MFT96";#N/A,#N/A,FALSE,"CTrecon"}</definedName>
    <definedName name="ASFD_1_5_2_3" hidden="1">{#N/A,#N/A,FALSE,"TMCOMP96";#N/A,#N/A,FALSE,"MAT96";#N/A,#N/A,FALSE,"FANDA96";#N/A,#N/A,FALSE,"INTRAN96";#N/A,#N/A,FALSE,"NAA9697";#N/A,#N/A,FALSE,"ECWEBB";#N/A,#N/A,FALSE,"MFT96";#N/A,#N/A,FALSE,"CTrecon"}</definedName>
    <definedName name="ASFD_1_5_2_4" hidden="1">{#N/A,#N/A,FALSE,"TMCOMP96";#N/A,#N/A,FALSE,"MAT96";#N/A,#N/A,FALSE,"FANDA96";#N/A,#N/A,FALSE,"INTRAN96";#N/A,#N/A,FALSE,"NAA9697";#N/A,#N/A,FALSE,"ECWEBB";#N/A,#N/A,FALSE,"MFT96";#N/A,#N/A,FALSE,"CTrecon"}</definedName>
    <definedName name="ASFD_1_5_2_5" hidden="1">{#N/A,#N/A,FALSE,"TMCOMP96";#N/A,#N/A,FALSE,"MAT96";#N/A,#N/A,FALSE,"FANDA96";#N/A,#N/A,FALSE,"INTRAN96";#N/A,#N/A,FALSE,"NAA9697";#N/A,#N/A,FALSE,"ECWEBB";#N/A,#N/A,FALSE,"MFT96";#N/A,#N/A,FALSE,"CTrecon"}</definedName>
    <definedName name="ASFD_1_5_3" hidden="1">{#N/A,#N/A,FALSE,"TMCOMP96";#N/A,#N/A,FALSE,"MAT96";#N/A,#N/A,FALSE,"FANDA96";#N/A,#N/A,FALSE,"INTRAN96";#N/A,#N/A,FALSE,"NAA9697";#N/A,#N/A,FALSE,"ECWEBB";#N/A,#N/A,FALSE,"MFT96";#N/A,#N/A,FALSE,"CTrecon"}</definedName>
    <definedName name="ASFD_1_5_3_1" hidden="1">{#N/A,#N/A,FALSE,"TMCOMP96";#N/A,#N/A,FALSE,"MAT96";#N/A,#N/A,FALSE,"FANDA96";#N/A,#N/A,FALSE,"INTRAN96";#N/A,#N/A,FALSE,"NAA9697";#N/A,#N/A,FALSE,"ECWEBB";#N/A,#N/A,FALSE,"MFT96";#N/A,#N/A,FALSE,"CTrecon"}</definedName>
    <definedName name="ASFD_1_5_3_2" hidden="1">{#N/A,#N/A,FALSE,"TMCOMP96";#N/A,#N/A,FALSE,"MAT96";#N/A,#N/A,FALSE,"FANDA96";#N/A,#N/A,FALSE,"INTRAN96";#N/A,#N/A,FALSE,"NAA9697";#N/A,#N/A,FALSE,"ECWEBB";#N/A,#N/A,FALSE,"MFT96";#N/A,#N/A,FALSE,"CTrecon"}</definedName>
    <definedName name="ASFD_1_5_3_3" hidden="1">{#N/A,#N/A,FALSE,"TMCOMP96";#N/A,#N/A,FALSE,"MAT96";#N/A,#N/A,FALSE,"FANDA96";#N/A,#N/A,FALSE,"INTRAN96";#N/A,#N/A,FALSE,"NAA9697";#N/A,#N/A,FALSE,"ECWEBB";#N/A,#N/A,FALSE,"MFT96";#N/A,#N/A,FALSE,"CTrecon"}</definedName>
    <definedName name="ASFD_1_5_3_4" hidden="1">{#N/A,#N/A,FALSE,"TMCOMP96";#N/A,#N/A,FALSE,"MAT96";#N/A,#N/A,FALSE,"FANDA96";#N/A,#N/A,FALSE,"INTRAN96";#N/A,#N/A,FALSE,"NAA9697";#N/A,#N/A,FALSE,"ECWEBB";#N/A,#N/A,FALSE,"MFT96";#N/A,#N/A,FALSE,"CTrecon"}</definedName>
    <definedName name="ASFD_1_5_3_5" hidden="1">{#N/A,#N/A,FALSE,"TMCOMP96";#N/A,#N/A,FALSE,"MAT96";#N/A,#N/A,FALSE,"FANDA96";#N/A,#N/A,FALSE,"INTRAN96";#N/A,#N/A,FALSE,"NAA9697";#N/A,#N/A,FALSE,"ECWEBB";#N/A,#N/A,FALSE,"MFT96";#N/A,#N/A,FALSE,"CTrecon"}</definedName>
    <definedName name="ASFD_1_5_4" hidden="1">{#N/A,#N/A,FALSE,"TMCOMP96";#N/A,#N/A,FALSE,"MAT96";#N/A,#N/A,FALSE,"FANDA96";#N/A,#N/A,FALSE,"INTRAN96";#N/A,#N/A,FALSE,"NAA9697";#N/A,#N/A,FALSE,"ECWEBB";#N/A,#N/A,FALSE,"MFT96";#N/A,#N/A,FALSE,"CTrecon"}</definedName>
    <definedName name="ASFD_1_5_4_1" hidden="1">{#N/A,#N/A,FALSE,"TMCOMP96";#N/A,#N/A,FALSE,"MAT96";#N/A,#N/A,FALSE,"FANDA96";#N/A,#N/A,FALSE,"INTRAN96";#N/A,#N/A,FALSE,"NAA9697";#N/A,#N/A,FALSE,"ECWEBB";#N/A,#N/A,FALSE,"MFT96";#N/A,#N/A,FALSE,"CTrecon"}</definedName>
    <definedName name="ASFD_1_5_4_2" hidden="1">{#N/A,#N/A,FALSE,"TMCOMP96";#N/A,#N/A,FALSE,"MAT96";#N/A,#N/A,FALSE,"FANDA96";#N/A,#N/A,FALSE,"INTRAN96";#N/A,#N/A,FALSE,"NAA9697";#N/A,#N/A,FALSE,"ECWEBB";#N/A,#N/A,FALSE,"MFT96";#N/A,#N/A,FALSE,"CTrecon"}</definedName>
    <definedName name="ASFD_1_5_4_3" hidden="1">{#N/A,#N/A,FALSE,"TMCOMP96";#N/A,#N/A,FALSE,"MAT96";#N/A,#N/A,FALSE,"FANDA96";#N/A,#N/A,FALSE,"INTRAN96";#N/A,#N/A,FALSE,"NAA9697";#N/A,#N/A,FALSE,"ECWEBB";#N/A,#N/A,FALSE,"MFT96";#N/A,#N/A,FALSE,"CTrecon"}</definedName>
    <definedName name="ASFD_1_5_4_4" hidden="1">{#N/A,#N/A,FALSE,"TMCOMP96";#N/A,#N/A,FALSE,"MAT96";#N/A,#N/A,FALSE,"FANDA96";#N/A,#N/A,FALSE,"INTRAN96";#N/A,#N/A,FALSE,"NAA9697";#N/A,#N/A,FALSE,"ECWEBB";#N/A,#N/A,FALSE,"MFT96";#N/A,#N/A,FALSE,"CTrecon"}</definedName>
    <definedName name="ASFD_1_5_4_5" hidden="1">{#N/A,#N/A,FALSE,"TMCOMP96";#N/A,#N/A,FALSE,"MAT96";#N/A,#N/A,FALSE,"FANDA96";#N/A,#N/A,FALSE,"INTRAN96";#N/A,#N/A,FALSE,"NAA9697";#N/A,#N/A,FALSE,"ECWEBB";#N/A,#N/A,FALSE,"MFT96";#N/A,#N/A,FALSE,"CTrecon"}</definedName>
    <definedName name="ASFD_1_5_5" hidden="1">{#N/A,#N/A,FALSE,"TMCOMP96";#N/A,#N/A,FALSE,"MAT96";#N/A,#N/A,FALSE,"FANDA96";#N/A,#N/A,FALSE,"INTRAN96";#N/A,#N/A,FALSE,"NAA9697";#N/A,#N/A,FALSE,"ECWEBB";#N/A,#N/A,FALSE,"MFT96";#N/A,#N/A,FALSE,"CTrecon"}</definedName>
    <definedName name="ASFD_1_5_5_1" hidden="1">{#N/A,#N/A,FALSE,"TMCOMP96";#N/A,#N/A,FALSE,"MAT96";#N/A,#N/A,FALSE,"FANDA96";#N/A,#N/A,FALSE,"INTRAN96";#N/A,#N/A,FALSE,"NAA9697";#N/A,#N/A,FALSE,"ECWEBB";#N/A,#N/A,FALSE,"MFT96";#N/A,#N/A,FALSE,"CTrecon"}</definedName>
    <definedName name="ASFD_1_5_5_2" hidden="1">{#N/A,#N/A,FALSE,"TMCOMP96";#N/A,#N/A,FALSE,"MAT96";#N/A,#N/A,FALSE,"FANDA96";#N/A,#N/A,FALSE,"INTRAN96";#N/A,#N/A,FALSE,"NAA9697";#N/A,#N/A,FALSE,"ECWEBB";#N/A,#N/A,FALSE,"MFT96";#N/A,#N/A,FALSE,"CTrecon"}</definedName>
    <definedName name="ASFD_1_5_5_3" hidden="1">{#N/A,#N/A,FALSE,"TMCOMP96";#N/A,#N/A,FALSE,"MAT96";#N/A,#N/A,FALSE,"FANDA96";#N/A,#N/A,FALSE,"INTRAN96";#N/A,#N/A,FALSE,"NAA9697";#N/A,#N/A,FALSE,"ECWEBB";#N/A,#N/A,FALSE,"MFT96";#N/A,#N/A,FALSE,"CTrecon"}</definedName>
    <definedName name="ASFD_1_5_5_4" hidden="1">{#N/A,#N/A,FALSE,"TMCOMP96";#N/A,#N/A,FALSE,"MAT96";#N/A,#N/A,FALSE,"FANDA96";#N/A,#N/A,FALSE,"INTRAN96";#N/A,#N/A,FALSE,"NAA9697";#N/A,#N/A,FALSE,"ECWEBB";#N/A,#N/A,FALSE,"MFT96";#N/A,#N/A,FALSE,"CTrecon"}</definedName>
    <definedName name="ASFD_1_5_5_5" hidden="1">{#N/A,#N/A,FALSE,"TMCOMP96";#N/A,#N/A,FALSE,"MAT96";#N/A,#N/A,FALSE,"FANDA96";#N/A,#N/A,FALSE,"INTRAN96";#N/A,#N/A,FALSE,"NAA9697";#N/A,#N/A,FALSE,"ECWEBB";#N/A,#N/A,FALSE,"MFT96";#N/A,#N/A,FALSE,"CTrecon"}</definedName>
    <definedName name="ASFD_2" hidden="1">{#N/A,#N/A,FALSE,"TMCOMP96";#N/A,#N/A,FALSE,"MAT96";#N/A,#N/A,FALSE,"FANDA96";#N/A,#N/A,FALSE,"INTRAN96";#N/A,#N/A,FALSE,"NAA9697";#N/A,#N/A,FALSE,"ECWEBB";#N/A,#N/A,FALSE,"MFT96";#N/A,#N/A,FALSE,"CTrecon"}</definedName>
    <definedName name="ASFD_2_1" hidden="1">{#N/A,#N/A,FALSE,"TMCOMP96";#N/A,#N/A,FALSE,"MAT96";#N/A,#N/A,FALSE,"FANDA96";#N/A,#N/A,FALSE,"INTRAN96";#N/A,#N/A,FALSE,"NAA9697";#N/A,#N/A,FALSE,"ECWEBB";#N/A,#N/A,FALSE,"MFT96";#N/A,#N/A,FALSE,"CTrecon"}</definedName>
    <definedName name="ASFD_2_1_1" hidden="1">{#N/A,#N/A,FALSE,"TMCOMP96";#N/A,#N/A,FALSE,"MAT96";#N/A,#N/A,FALSE,"FANDA96";#N/A,#N/A,FALSE,"INTRAN96";#N/A,#N/A,FALSE,"NAA9697";#N/A,#N/A,FALSE,"ECWEBB";#N/A,#N/A,FALSE,"MFT96";#N/A,#N/A,FALSE,"CTrecon"}</definedName>
    <definedName name="ASFD_2_1_1_1" hidden="1">{#N/A,#N/A,FALSE,"TMCOMP96";#N/A,#N/A,FALSE,"MAT96";#N/A,#N/A,FALSE,"FANDA96";#N/A,#N/A,FALSE,"INTRAN96";#N/A,#N/A,FALSE,"NAA9697";#N/A,#N/A,FALSE,"ECWEBB";#N/A,#N/A,FALSE,"MFT96";#N/A,#N/A,FALSE,"CTrecon"}</definedName>
    <definedName name="ASFD_2_1_1_1_1" hidden="1">{#N/A,#N/A,FALSE,"TMCOMP96";#N/A,#N/A,FALSE,"MAT96";#N/A,#N/A,FALSE,"FANDA96";#N/A,#N/A,FALSE,"INTRAN96";#N/A,#N/A,FALSE,"NAA9697";#N/A,#N/A,FALSE,"ECWEBB";#N/A,#N/A,FALSE,"MFT96";#N/A,#N/A,FALSE,"CTrecon"}</definedName>
    <definedName name="ASFD_2_1_1_1_1_1" hidden="1">{#N/A,#N/A,FALSE,"TMCOMP96";#N/A,#N/A,FALSE,"MAT96";#N/A,#N/A,FALSE,"FANDA96";#N/A,#N/A,FALSE,"INTRAN96";#N/A,#N/A,FALSE,"NAA9697";#N/A,#N/A,FALSE,"ECWEBB";#N/A,#N/A,FALSE,"MFT96";#N/A,#N/A,FALSE,"CTrecon"}</definedName>
    <definedName name="ASFD_2_1_1_1_2" hidden="1">{#N/A,#N/A,FALSE,"TMCOMP96";#N/A,#N/A,FALSE,"MAT96";#N/A,#N/A,FALSE,"FANDA96";#N/A,#N/A,FALSE,"INTRAN96";#N/A,#N/A,FALSE,"NAA9697";#N/A,#N/A,FALSE,"ECWEBB";#N/A,#N/A,FALSE,"MFT96";#N/A,#N/A,FALSE,"CTrecon"}</definedName>
    <definedName name="ASFD_2_1_1_1_3" hidden="1">{#N/A,#N/A,FALSE,"TMCOMP96";#N/A,#N/A,FALSE,"MAT96";#N/A,#N/A,FALSE,"FANDA96";#N/A,#N/A,FALSE,"INTRAN96";#N/A,#N/A,FALSE,"NAA9697";#N/A,#N/A,FALSE,"ECWEBB";#N/A,#N/A,FALSE,"MFT96";#N/A,#N/A,FALSE,"CTrecon"}</definedName>
    <definedName name="ASFD_2_1_1_1_4" hidden="1">{#N/A,#N/A,FALSE,"TMCOMP96";#N/A,#N/A,FALSE,"MAT96";#N/A,#N/A,FALSE,"FANDA96";#N/A,#N/A,FALSE,"INTRAN96";#N/A,#N/A,FALSE,"NAA9697";#N/A,#N/A,FALSE,"ECWEBB";#N/A,#N/A,FALSE,"MFT96";#N/A,#N/A,FALSE,"CTrecon"}</definedName>
    <definedName name="ASFD_2_1_1_1_5" hidden="1">{#N/A,#N/A,FALSE,"TMCOMP96";#N/A,#N/A,FALSE,"MAT96";#N/A,#N/A,FALSE,"FANDA96";#N/A,#N/A,FALSE,"INTRAN96";#N/A,#N/A,FALSE,"NAA9697";#N/A,#N/A,FALSE,"ECWEBB";#N/A,#N/A,FALSE,"MFT96";#N/A,#N/A,FALSE,"CTrecon"}</definedName>
    <definedName name="ASFD_2_1_1_2" hidden="1">{#N/A,#N/A,FALSE,"TMCOMP96";#N/A,#N/A,FALSE,"MAT96";#N/A,#N/A,FALSE,"FANDA96";#N/A,#N/A,FALSE,"INTRAN96";#N/A,#N/A,FALSE,"NAA9697";#N/A,#N/A,FALSE,"ECWEBB";#N/A,#N/A,FALSE,"MFT96";#N/A,#N/A,FALSE,"CTrecon"}</definedName>
    <definedName name="ASFD_2_1_1_2_1" hidden="1">{#N/A,#N/A,FALSE,"TMCOMP96";#N/A,#N/A,FALSE,"MAT96";#N/A,#N/A,FALSE,"FANDA96";#N/A,#N/A,FALSE,"INTRAN96";#N/A,#N/A,FALSE,"NAA9697";#N/A,#N/A,FALSE,"ECWEBB";#N/A,#N/A,FALSE,"MFT96";#N/A,#N/A,FALSE,"CTrecon"}</definedName>
    <definedName name="ASFD_2_1_1_2_2" hidden="1">{#N/A,#N/A,FALSE,"TMCOMP96";#N/A,#N/A,FALSE,"MAT96";#N/A,#N/A,FALSE,"FANDA96";#N/A,#N/A,FALSE,"INTRAN96";#N/A,#N/A,FALSE,"NAA9697";#N/A,#N/A,FALSE,"ECWEBB";#N/A,#N/A,FALSE,"MFT96";#N/A,#N/A,FALSE,"CTrecon"}</definedName>
    <definedName name="ASFD_2_1_1_2_3" hidden="1">{#N/A,#N/A,FALSE,"TMCOMP96";#N/A,#N/A,FALSE,"MAT96";#N/A,#N/A,FALSE,"FANDA96";#N/A,#N/A,FALSE,"INTRAN96";#N/A,#N/A,FALSE,"NAA9697";#N/A,#N/A,FALSE,"ECWEBB";#N/A,#N/A,FALSE,"MFT96";#N/A,#N/A,FALSE,"CTrecon"}</definedName>
    <definedName name="ASFD_2_1_1_2_4" hidden="1">{#N/A,#N/A,FALSE,"TMCOMP96";#N/A,#N/A,FALSE,"MAT96";#N/A,#N/A,FALSE,"FANDA96";#N/A,#N/A,FALSE,"INTRAN96";#N/A,#N/A,FALSE,"NAA9697";#N/A,#N/A,FALSE,"ECWEBB";#N/A,#N/A,FALSE,"MFT96";#N/A,#N/A,FALSE,"CTrecon"}</definedName>
    <definedName name="ASFD_2_1_1_2_5" hidden="1">{#N/A,#N/A,FALSE,"TMCOMP96";#N/A,#N/A,FALSE,"MAT96";#N/A,#N/A,FALSE,"FANDA96";#N/A,#N/A,FALSE,"INTRAN96";#N/A,#N/A,FALSE,"NAA9697";#N/A,#N/A,FALSE,"ECWEBB";#N/A,#N/A,FALSE,"MFT96";#N/A,#N/A,FALSE,"CTrecon"}</definedName>
    <definedName name="ASFD_2_1_1_3" hidden="1">{#N/A,#N/A,FALSE,"TMCOMP96";#N/A,#N/A,FALSE,"MAT96";#N/A,#N/A,FALSE,"FANDA96";#N/A,#N/A,FALSE,"INTRAN96";#N/A,#N/A,FALSE,"NAA9697";#N/A,#N/A,FALSE,"ECWEBB";#N/A,#N/A,FALSE,"MFT96";#N/A,#N/A,FALSE,"CTrecon"}</definedName>
    <definedName name="ASFD_2_1_1_4" hidden="1">{#N/A,#N/A,FALSE,"TMCOMP96";#N/A,#N/A,FALSE,"MAT96";#N/A,#N/A,FALSE,"FANDA96";#N/A,#N/A,FALSE,"INTRAN96";#N/A,#N/A,FALSE,"NAA9697";#N/A,#N/A,FALSE,"ECWEBB";#N/A,#N/A,FALSE,"MFT96";#N/A,#N/A,FALSE,"CTrecon"}</definedName>
    <definedName name="ASFD_2_1_1_5" hidden="1">{#N/A,#N/A,FALSE,"TMCOMP96";#N/A,#N/A,FALSE,"MAT96";#N/A,#N/A,FALSE,"FANDA96";#N/A,#N/A,FALSE,"INTRAN96";#N/A,#N/A,FALSE,"NAA9697";#N/A,#N/A,FALSE,"ECWEBB";#N/A,#N/A,FALSE,"MFT96";#N/A,#N/A,FALSE,"CTrecon"}</definedName>
    <definedName name="ASFD_2_1_2" hidden="1">{#N/A,#N/A,FALSE,"TMCOMP96";#N/A,#N/A,FALSE,"MAT96";#N/A,#N/A,FALSE,"FANDA96";#N/A,#N/A,FALSE,"INTRAN96";#N/A,#N/A,FALSE,"NAA9697";#N/A,#N/A,FALSE,"ECWEBB";#N/A,#N/A,FALSE,"MFT96";#N/A,#N/A,FALSE,"CTrecon"}</definedName>
    <definedName name="ASFD_2_1_2_1" hidden="1">{#N/A,#N/A,FALSE,"TMCOMP96";#N/A,#N/A,FALSE,"MAT96";#N/A,#N/A,FALSE,"FANDA96";#N/A,#N/A,FALSE,"INTRAN96";#N/A,#N/A,FALSE,"NAA9697";#N/A,#N/A,FALSE,"ECWEBB";#N/A,#N/A,FALSE,"MFT96";#N/A,#N/A,FALSE,"CTrecon"}</definedName>
    <definedName name="ASFD_2_1_2_1_1" hidden="1">{#N/A,#N/A,FALSE,"TMCOMP96";#N/A,#N/A,FALSE,"MAT96";#N/A,#N/A,FALSE,"FANDA96";#N/A,#N/A,FALSE,"INTRAN96";#N/A,#N/A,FALSE,"NAA9697";#N/A,#N/A,FALSE,"ECWEBB";#N/A,#N/A,FALSE,"MFT96";#N/A,#N/A,FALSE,"CTrecon"}</definedName>
    <definedName name="ASFD_2_1_2_2" hidden="1">{#N/A,#N/A,FALSE,"TMCOMP96";#N/A,#N/A,FALSE,"MAT96";#N/A,#N/A,FALSE,"FANDA96";#N/A,#N/A,FALSE,"INTRAN96";#N/A,#N/A,FALSE,"NAA9697";#N/A,#N/A,FALSE,"ECWEBB";#N/A,#N/A,FALSE,"MFT96";#N/A,#N/A,FALSE,"CTrecon"}</definedName>
    <definedName name="ASFD_2_1_2_3" hidden="1">{#N/A,#N/A,FALSE,"TMCOMP96";#N/A,#N/A,FALSE,"MAT96";#N/A,#N/A,FALSE,"FANDA96";#N/A,#N/A,FALSE,"INTRAN96";#N/A,#N/A,FALSE,"NAA9697";#N/A,#N/A,FALSE,"ECWEBB";#N/A,#N/A,FALSE,"MFT96";#N/A,#N/A,FALSE,"CTrecon"}</definedName>
    <definedName name="ASFD_2_1_2_4" hidden="1">{#N/A,#N/A,FALSE,"TMCOMP96";#N/A,#N/A,FALSE,"MAT96";#N/A,#N/A,FALSE,"FANDA96";#N/A,#N/A,FALSE,"INTRAN96";#N/A,#N/A,FALSE,"NAA9697";#N/A,#N/A,FALSE,"ECWEBB";#N/A,#N/A,FALSE,"MFT96";#N/A,#N/A,FALSE,"CTrecon"}</definedName>
    <definedName name="ASFD_2_1_2_5" hidden="1">{#N/A,#N/A,FALSE,"TMCOMP96";#N/A,#N/A,FALSE,"MAT96";#N/A,#N/A,FALSE,"FANDA96";#N/A,#N/A,FALSE,"INTRAN96";#N/A,#N/A,FALSE,"NAA9697";#N/A,#N/A,FALSE,"ECWEBB";#N/A,#N/A,FALSE,"MFT96";#N/A,#N/A,FALSE,"CTrecon"}</definedName>
    <definedName name="ASFD_2_1_3" hidden="1">{#N/A,#N/A,FALSE,"TMCOMP96";#N/A,#N/A,FALSE,"MAT96";#N/A,#N/A,FALSE,"FANDA96";#N/A,#N/A,FALSE,"INTRAN96";#N/A,#N/A,FALSE,"NAA9697";#N/A,#N/A,FALSE,"ECWEBB";#N/A,#N/A,FALSE,"MFT96";#N/A,#N/A,FALSE,"CTrecon"}</definedName>
    <definedName name="ASFD_2_1_3_1" hidden="1">{#N/A,#N/A,FALSE,"TMCOMP96";#N/A,#N/A,FALSE,"MAT96";#N/A,#N/A,FALSE,"FANDA96";#N/A,#N/A,FALSE,"INTRAN96";#N/A,#N/A,FALSE,"NAA9697";#N/A,#N/A,FALSE,"ECWEBB";#N/A,#N/A,FALSE,"MFT96";#N/A,#N/A,FALSE,"CTrecon"}</definedName>
    <definedName name="ASFD_2_1_3_1_1" hidden="1">{#N/A,#N/A,FALSE,"TMCOMP96";#N/A,#N/A,FALSE,"MAT96";#N/A,#N/A,FALSE,"FANDA96";#N/A,#N/A,FALSE,"INTRAN96";#N/A,#N/A,FALSE,"NAA9697";#N/A,#N/A,FALSE,"ECWEBB";#N/A,#N/A,FALSE,"MFT96";#N/A,#N/A,FALSE,"CTrecon"}</definedName>
    <definedName name="ASFD_2_1_3_2" hidden="1">{#N/A,#N/A,FALSE,"TMCOMP96";#N/A,#N/A,FALSE,"MAT96";#N/A,#N/A,FALSE,"FANDA96";#N/A,#N/A,FALSE,"INTRAN96";#N/A,#N/A,FALSE,"NAA9697";#N/A,#N/A,FALSE,"ECWEBB";#N/A,#N/A,FALSE,"MFT96";#N/A,#N/A,FALSE,"CTrecon"}</definedName>
    <definedName name="ASFD_2_1_3_3" hidden="1">{#N/A,#N/A,FALSE,"TMCOMP96";#N/A,#N/A,FALSE,"MAT96";#N/A,#N/A,FALSE,"FANDA96";#N/A,#N/A,FALSE,"INTRAN96";#N/A,#N/A,FALSE,"NAA9697";#N/A,#N/A,FALSE,"ECWEBB";#N/A,#N/A,FALSE,"MFT96";#N/A,#N/A,FALSE,"CTrecon"}</definedName>
    <definedName name="ASFD_2_1_3_4" hidden="1">{#N/A,#N/A,FALSE,"TMCOMP96";#N/A,#N/A,FALSE,"MAT96";#N/A,#N/A,FALSE,"FANDA96";#N/A,#N/A,FALSE,"INTRAN96";#N/A,#N/A,FALSE,"NAA9697";#N/A,#N/A,FALSE,"ECWEBB";#N/A,#N/A,FALSE,"MFT96";#N/A,#N/A,FALSE,"CTrecon"}</definedName>
    <definedName name="ASFD_2_1_3_5" hidden="1">{#N/A,#N/A,FALSE,"TMCOMP96";#N/A,#N/A,FALSE,"MAT96";#N/A,#N/A,FALSE,"FANDA96";#N/A,#N/A,FALSE,"INTRAN96";#N/A,#N/A,FALSE,"NAA9697";#N/A,#N/A,FALSE,"ECWEBB";#N/A,#N/A,FALSE,"MFT96";#N/A,#N/A,FALSE,"CTrecon"}</definedName>
    <definedName name="ASFD_2_1_4" hidden="1">{#N/A,#N/A,FALSE,"TMCOMP96";#N/A,#N/A,FALSE,"MAT96";#N/A,#N/A,FALSE,"FANDA96";#N/A,#N/A,FALSE,"INTRAN96";#N/A,#N/A,FALSE,"NAA9697";#N/A,#N/A,FALSE,"ECWEBB";#N/A,#N/A,FALSE,"MFT96";#N/A,#N/A,FALSE,"CTrecon"}</definedName>
    <definedName name="ASFD_2_1_4_1" hidden="1">{#N/A,#N/A,FALSE,"TMCOMP96";#N/A,#N/A,FALSE,"MAT96";#N/A,#N/A,FALSE,"FANDA96";#N/A,#N/A,FALSE,"INTRAN96";#N/A,#N/A,FALSE,"NAA9697";#N/A,#N/A,FALSE,"ECWEBB";#N/A,#N/A,FALSE,"MFT96";#N/A,#N/A,FALSE,"CTrecon"}</definedName>
    <definedName name="ASFD_2_1_4_2" hidden="1">{#N/A,#N/A,FALSE,"TMCOMP96";#N/A,#N/A,FALSE,"MAT96";#N/A,#N/A,FALSE,"FANDA96";#N/A,#N/A,FALSE,"INTRAN96";#N/A,#N/A,FALSE,"NAA9697";#N/A,#N/A,FALSE,"ECWEBB";#N/A,#N/A,FALSE,"MFT96";#N/A,#N/A,FALSE,"CTrecon"}</definedName>
    <definedName name="ASFD_2_1_4_3" hidden="1">{#N/A,#N/A,FALSE,"TMCOMP96";#N/A,#N/A,FALSE,"MAT96";#N/A,#N/A,FALSE,"FANDA96";#N/A,#N/A,FALSE,"INTRAN96";#N/A,#N/A,FALSE,"NAA9697";#N/A,#N/A,FALSE,"ECWEBB";#N/A,#N/A,FALSE,"MFT96";#N/A,#N/A,FALSE,"CTrecon"}</definedName>
    <definedName name="ASFD_2_1_4_4" hidden="1">{#N/A,#N/A,FALSE,"TMCOMP96";#N/A,#N/A,FALSE,"MAT96";#N/A,#N/A,FALSE,"FANDA96";#N/A,#N/A,FALSE,"INTRAN96";#N/A,#N/A,FALSE,"NAA9697";#N/A,#N/A,FALSE,"ECWEBB";#N/A,#N/A,FALSE,"MFT96";#N/A,#N/A,FALSE,"CTrecon"}</definedName>
    <definedName name="ASFD_2_1_4_5" hidden="1">{#N/A,#N/A,FALSE,"TMCOMP96";#N/A,#N/A,FALSE,"MAT96";#N/A,#N/A,FALSE,"FANDA96";#N/A,#N/A,FALSE,"INTRAN96";#N/A,#N/A,FALSE,"NAA9697";#N/A,#N/A,FALSE,"ECWEBB";#N/A,#N/A,FALSE,"MFT96";#N/A,#N/A,FALSE,"CTrecon"}</definedName>
    <definedName name="ASFD_2_1_5" hidden="1">{#N/A,#N/A,FALSE,"TMCOMP96";#N/A,#N/A,FALSE,"MAT96";#N/A,#N/A,FALSE,"FANDA96";#N/A,#N/A,FALSE,"INTRAN96";#N/A,#N/A,FALSE,"NAA9697";#N/A,#N/A,FALSE,"ECWEBB";#N/A,#N/A,FALSE,"MFT96";#N/A,#N/A,FALSE,"CTrecon"}</definedName>
    <definedName name="ASFD_2_1_5_1" hidden="1">{#N/A,#N/A,FALSE,"TMCOMP96";#N/A,#N/A,FALSE,"MAT96";#N/A,#N/A,FALSE,"FANDA96";#N/A,#N/A,FALSE,"INTRAN96";#N/A,#N/A,FALSE,"NAA9697";#N/A,#N/A,FALSE,"ECWEBB";#N/A,#N/A,FALSE,"MFT96";#N/A,#N/A,FALSE,"CTrecon"}</definedName>
    <definedName name="ASFD_2_1_5_2" hidden="1">{#N/A,#N/A,FALSE,"TMCOMP96";#N/A,#N/A,FALSE,"MAT96";#N/A,#N/A,FALSE,"FANDA96";#N/A,#N/A,FALSE,"INTRAN96";#N/A,#N/A,FALSE,"NAA9697";#N/A,#N/A,FALSE,"ECWEBB";#N/A,#N/A,FALSE,"MFT96";#N/A,#N/A,FALSE,"CTrecon"}</definedName>
    <definedName name="ASFD_2_1_5_3" hidden="1">{#N/A,#N/A,FALSE,"TMCOMP96";#N/A,#N/A,FALSE,"MAT96";#N/A,#N/A,FALSE,"FANDA96";#N/A,#N/A,FALSE,"INTRAN96";#N/A,#N/A,FALSE,"NAA9697";#N/A,#N/A,FALSE,"ECWEBB";#N/A,#N/A,FALSE,"MFT96";#N/A,#N/A,FALSE,"CTrecon"}</definedName>
    <definedName name="ASFD_2_1_5_4" hidden="1">{#N/A,#N/A,FALSE,"TMCOMP96";#N/A,#N/A,FALSE,"MAT96";#N/A,#N/A,FALSE,"FANDA96";#N/A,#N/A,FALSE,"INTRAN96";#N/A,#N/A,FALSE,"NAA9697";#N/A,#N/A,FALSE,"ECWEBB";#N/A,#N/A,FALSE,"MFT96";#N/A,#N/A,FALSE,"CTrecon"}</definedName>
    <definedName name="ASFD_2_1_5_5" hidden="1">{#N/A,#N/A,FALSE,"TMCOMP96";#N/A,#N/A,FALSE,"MAT96";#N/A,#N/A,FALSE,"FANDA96";#N/A,#N/A,FALSE,"INTRAN96";#N/A,#N/A,FALSE,"NAA9697";#N/A,#N/A,FALSE,"ECWEBB";#N/A,#N/A,FALSE,"MFT96";#N/A,#N/A,FALSE,"CTrecon"}</definedName>
    <definedName name="ASFD_2_2" hidden="1">{#N/A,#N/A,FALSE,"TMCOMP96";#N/A,#N/A,FALSE,"MAT96";#N/A,#N/A,FALSE,"FANDA96";#N/A,#N/A,FALSE,"INTRAN96";#N/A,#N/A,FALSE,"NAA9697";#N/A,#N/A,FALSE,"ECWEBB";#N/A,#N/A,FALSE,"MFT96";#N/A,#N/A,FALSE,"CTrecon"}</definedName>
    <definedName name="ASFD_2_2_1" hidden="1">{#N/A,#N/A,FALSE,"TMCOMP96";#N/A,#N/A,FALSE,"MAT96";#N/A,#N/A,FALSE,"FANDA96";#N/A,#N/A,FALSE,"INTRAN96";#N/A,#N/A,FALSE,"NAA9697";#N/A,#N/A,FALSE,"ECWEBB";#N/A,#N/A,FALSE,"MFT96";#N/A,#N/A,FALSE,"CTrecon"}</definedName>
    <definedName name="ASFD_2_2_1_1" hidden="1">{#N/A,#N/A,FALSE,"TMCOMP96";#N/A,#N/A,FALSE,"MAT96";#N/A,#N/A,FALSE,"FANDA96";#N/A,#N/A,FALSE,"INTRAN96";#N/A,#N/A,FALSE,"NAA9697";#N/A,#N/A,FALSE,"ECWEBB";#N/A,#N/A,FALSE,"MFT96";#N/A,#N/A,FALSE,"CTrecon"}</definedName>
    <definedName name="ASFD_2_2_2" hidden="1">{#N/A,#N/A,FALSE,"TMCOMP96";#N/A,#N/A,FALSE,"MAT96";#N/A,#N/A,FALSE,"FANDA96";#N/A,#N/A,FALSE,"INTRAN96";#N/A,#N/A,FALSE,"NAA9697";#N/A,#N/A,FALSE,"ECWEBB";#N/A,#N/A,FALSE,"MFT96";#N/A,#N/A,FALSE,"CTrecon"}</definedName>
    <definedName name="ASFD_2_2_3" hidden="1">{#N/A,#N/A,FALSE,"TMCOMP96";#N/A,#N/A,FALSE,"MAT96";#N/A,#N/A,FALSE,"FANDA96";#N/A,#N/A,FALSE,"INTRAN96";#N/A,#N/A,FALSE,"NAA9697";#N/A,#N/A,FALSE,"ECWEBB";#N/A,#N/A,FALSE,"MFT96";#N/A,#N/A,FALSE,"CTrecon"}</definedName>
    <definedName name="ASFD_2_2_4" hidden="1">{#N/A,#N/A,FALSE,"TMCOMP96";#N/A,#N/A,FALSE,"MAT96";#N/A,#N/A,FALSE,"FANDA96";#N/A,#N/A,FALSE,"INTRAN96";#N/A,#N/A,FALSE,"NAA9697";#N/A,#N/A,FALSE,"ECWEBB";#N/A,#N/A,FALSE,"MFT96";#N/A,#N/A,FALSE,"CTrecon"}</definedName>
    <definedName name="ASFD_2_2_5" hidden="1">{#N/A,#N/A,FALSE,"TMCOMP96";#N/A,#N/A,FALSE,"MAT96";#N/A,#N/A,FALSE,"FANDA96";#N/A,#N/A,FALSE,"INTRAN96";#N/A,#N/A,FALSE,"NAA9697";#N/A,#N/A,FALSE,"ECWEBB";#N/A,#N/A,FALSE,"MFT96";#N/A,#N/A,FALSE,"CTrecon"}</definedName>
    <definedName name="ASFD_2_3" hidden="1">{#N/A,#N/A,FALSE,"TMCOMP96";#N/A,#N/A,FALSE,"MAT96";#N/A,#N/A,FALSE,"FANDA96";#N/A,#N/A,FALSE,"INTRAN96";#N/A,#N/A,FALSE,"NAA9697";#N/A,#N/A,FALSE,"ECWEBB";#N/A,#N/A,FALSE,"MFT96";#N/A,#N/A,FALSE,"CTrecon"}</definedName>
    <definedName name="ASFD_2_3_1" hidden="1">{#N/A,#N/A,FALSE,"TMCOMP96";#N/A,#N/A,FALSE,"MAT96";#N/A,#N/A,FALSE,"FANDA96";#N/A,#N/A,FALSE,"INTRAN96";#N/A,#N/A,FALSE,"NAA9697";#N/A,#N/A,FALSE,"ECWEBB";#N/A,#N/A,FALSE,"MFT96";#N/A,#N/A,FALSE,"CTrecon"}</definedName>
    <definedName name="ASFD_2_3_1_1" hidden="1">{#N/A,#N/A,FALSE,"TMCOMP96";#N/A,#N/A,FALSE,"MAT96";#N/A,#N/A,FALSE,"FANDA96";#N/A,#N/A,FALSE,"INTRAN96";#N/A,#N/A,FALSE,"NAA9697";#N/A,#N/A,FALSE,"ECWEBB";#N/A,#N/A,FALSE,"MFT96";#N/A,#N/A,FALSE,"CTrecon"}</definedName>
    <definedName name="ASFD_2_3_2" hidden="1">{#N/A,#N/A,FALSE,"TMCOMP96";#N/A,#N/A,FALSE,"MAT96";#N/A,#N/A,FALSE,"FANDA96";#N/A,#N/A,FALSE,"INTRAN96";#N/A,#N/A,FALSE,"NAA9697";#N/A,#N/A,FALSE,"ECWEBB";#N/A,#N/A,FALSE,"MFT96";#N/A,#N/A,FALSE,"CTrecon"}</definedName>
    <definedName name="ASFD_2_3_3" hidden="1">{#N/A,#N/A,FALSE,"TMCOMP96";#N/A,#N/A,FALSE,"MAT96";#N/A,#N/A,FALSE,"FANDA96";#N/A,#N/A,FALSE,"INTRAN96";#N/A,#N/A,FALSE,"NAA9697";#N/A,#N/A,FALSE,"ECWEBB";#N/A,#N/A,FALSE,"MFT96";#N/A,#N/A,FALSE,"CTrecon"}</definedName>
    <definedName name="ASFD_2_3_4" hidden="1">{#N/A,#N/A,FALSE,"TMCOMP96";#N/A,#N/A,FALSE,"MAT96";#N/A,#N/A,FALSE,"FANDA96";#N/A,#N/A,FALSE,"INTRAN96";#N/A,#N/A,FALSE,"NAA9697";#N/A,#N/A,FALSE,"ECWEBB";#N/A,#N/A,FALSE,"MFT96";#N/A,#N/A,FALSE,"CTrecon"}</definedName>
    <definedName name="ASFD_2_3_5" hidden="1">{#N/A,#N/A,FALSE,"TMCOMP96";#N/A,#N/A,FALSE,"MAT96";#N/A,#N/A,FALSE,"FANDA96";#N/A,#N/A,FALSE,"INTRAN96";#N/A,#N/A,FALSE,"NAA9697";#N/A,#N/A,FALSE,"ECWEBB";#N/A,#N/A,FALSE,"MFT96";#N/A,#N/A,FALSE,"CTrecon"}</definedName>
    <definedName name="ASFD_2_4" hidden="1">{#N/A,#N/A,FALSE,"TMCOMP96";#N/A,#N/A,FALSE,"MAT96";#N/A,#N/A,FALSE,"FANDA96";#N/A,#N/A,FALSE,"INTRAN96";#N/A,#N/A,FALSE,"NAA9697";#N/A,#N/A,FALSE,"ECWEBB";#N/A,#N/A,FALSE,"MFT96";#N/A,#N/A,FALSE,"CTrecon"}</definedName>
    <definedName name="ASFD_2_4_1" hidden="1">{#N/A,#N/A,FALSE,"TMCOMP96";#N/A,#N/A,FALSE,"MAT96";#N/A,#N/A,FALSE,"FANDA96";#N/A,#N/A,FALSE,"INTRAN96";#N/A,#N/A,FALSE,"NAA9697";#N/A,#N/A,FALSE,"ECWEBB";#N/A,#N/A,FALSE,"MFT96";#N/A,#N/A,FALSE,"CTrecon"}</definedName>
    <definedName name="ASFD_2_4_1_1" hidden="1">{#N/A,#N/A,FALSE,"TMCOMP96";#N/A,#N/A,FALSE,"MAT96";#N/A,#N/A,FALSE,"FANDA96";#N/A,#N/A,FALSE,"INTRAN96";#N/A,#N/A,FALSE,"NAA9697";#N/A,#N/A,FALSE,"ECWEBB";#N/A,#N/A,FALSE,"MFT96";#N/A,#N/A,FALSE,"CTrecon"}</definedName>
    <definedName name="ASFD_2_4_2" hidden="1">{#N/A,#N/A,FALSE,"TMCOMP96";#N/A,#N/A,FALSE,"MAT96";#N/A,#N/A,FALSE,"FANDA96";#N/A,#N/A,FALSE,"INTRAN96";#N/A,#N/A,FALSE,"NAA9697";#N/A,#N/A,FALSE,"ECWEBB";#N/A,#N/A,FALSE,"MFT96";#N/A,#N/A,FALSE,"CTrecon"}</definedName>
    <definedName name="ASFD_2_4_3" hidden="1">{#N/A,#N/A,FALSE,"TMCOMP96";#N/A,#N/A,FALSE,"MAT96";#N/A,#N/A,FALSE,"FANDA96";#N/A,#N/A,FALSE,"INTRAN96";#N/A,#N/A,FALSE,"NAA9697";#N/A,#N/A,FALSE,"ECWEBB";#N/A,#N/A,FALSE,"MFT96";#N/A,#N/A,FALSE,"CTrecon"}</definedName>
    <definedName name="ASFD_2_4_4" hidden="1">{#N/A,#N/A,FALSE,"TMCOMP96";#N/A,#N/A,FALSE,"MAT96";#N/A,#N/A,FALSE,"FANDA96";#N/A,#N/A,FALSE,"INTRAN96";#N/A,#N/A,FALSE,"NAA9697";#N/A,#N/A,FALSE,"ECWEBB";#N/A,#N/A,FALSE,"MFT96";#N/A,#N/A,FALSE,"CTrecon"}</definedName>
    <definedName name="ASFD_2_4_5" hidden="1">{#N/A,#N/A,FALSE,"TMCOMP96";#N/A,#N/A,FALSE,"MAT96";#N/A,#N/A,FALSE,"FANDA96";#N/A,#N/A,FALSE,"INTRAN96";#N/A,#N/A,FALSE,"NAA9697";#N/A,#N/A,FALSE,"ECWEBB";#N/A,#N/A,FALSE,"MFT96";#N/A,#N/A,FALSE,"CTrecon"}</definedName>
    <definedName name="ASFD_2_5" hidden="1">{#N/A,#N/A,FALSE,"TMCOMP96";#N/A,#N/A,FALSE,"MAT96";#N/A,#N/A,FALSE,"FANDA96";#N/A,#N/A,FALSE,"INTRAN96";#N/A,#N/A,FALSE,"NAA9697";#N/A,#N/A,FALSE,"ECWEBB";#N/A,#N/A,FALSE,"MFT96";#N/A,#N/A,FALSE,"CTrecon"}</definedName>
    <definedName name="ASFD_2_5_1" hidden="1">{#N/A,#N/A,FALSE,"TMCOMP96";#N/A,#N/A,FALSE,"MAT96";#N/A,#N/A,FALSE,"FANDA96";#N/A,#N/A,FALSE,"INTRAN96";#N/A,#N/A,FALSE,"NAA9697";#N/A,#N/A,FALSE,"ECWEBB";#N/A,#N/A,FALSE,"MFT96";#N/A,#N/A,FALSE,"CTrecon"}</definedName>
    <definedName name="ASFD_2_5_2" hidden="1">{#N/A,#N/A,FALSE,"TMCOMP96";#N/A,#N/A,FALSE,"MAT96";#N/A,#N/A,FALSE,"FANDA96";#N/A,#N/A,FALSE,"INTRAN96";#N/A,#N/A,FALSE,"NAA9697";#N/A,#N/A,FALSE,"ECWEBB";#N/A,#N/A,FALSE,"MFT96";#N/A,#N/A,FALSE,"CTrecon"}</definedName>
    <definedName name="ASFD_2_5_3" hidden="1">{#N/A,#N/A,FALSE,"TMCOMP96";#N/A,#N/A,FALSE,"MAT96";#N/A,#N/A,FALSE,"FANDA96";#N/A,#N/A,FALSE,"INTRAN96";#N/A,#N/A,FALSE,"NAA9697";#N/A,#N/A,FALSE,"ECWEBB";#N/A,#N/A,FALSE,"MFT96";#N/A,#N/A,FALSE,"CTrecon"}</definedName>
    <definedName name="ASFD_2_5_4" hidden="1">{#N/A,#N/A,FALSE,"TMCOMP96";#N/A,#N/A,FALSE,"MAT96";#N/A,#N/A,FALSE,"FANDA96";#N/A,#N/A,FALSE,"INTRAN96";#N/A,#N/A,FALSE,"NAA9697";#N/A,#N/A,FALSE,"ECWEBB";#N/A,#N/A,FALSE,"MFT96";#N/A,#N/A,FALSE,"CTrecon"}</definedName>
    <definedName name="ASFD_2_5_5" hidden="1">{#N/A,#N/A,FALSE,"TMCOMP96";#N/A,#N/A,FALSE,"MAT96";#N/A,#N/A,FALSE,"FANDA96";#N/A,#N/A,FALSE,"INTRAN96";#N/A,#N/A,FALSE,"NAA9697";#N/A,#N/A,FALSE,"ECWEBB";#N/A,#N/A,FALSE,"MFT96";#N/A,#N/A,FALSE,"CTrecon"}</definedName>
    <definedName name="ASFD_3" hidden="1">{#N/A,#N/A,FALSE,"TMCOMP96";#N/A,#N/A,FALSE,"MAT96";#N/A,#N/A,FALSE,"FANDA96";#N/A,#N/A,FALSE,"INTRAN96";#N/A,#N/A,FALSE,"NAA9697";#N/A,#N/A,FALSE,"ECWEBB";#N/A,#N/A,FALSE,"MFT96";#N/A,#N/A,FALSE,"CTrecon"}</definedName>
    <definedName name="ASFD_3_1" hidden="1">{#N/A,#N/A,FALSE,"TMCOMP96";#N/A,#N/A,FALSE,"MAT96";#N/A,#N/A,FALSE,"FANDA96";#N/A,#N/A,FALSE,"INTRAN96";#N/A,#N/A,FALSE,"NAA9697";#N/A,#N/A,FALSE,"ECWEBB";#N/A,#N/A,FALSE,"MFT96";#N/A,#N/A,FALSE,"CTrecon"}</definedName>
    <definedName name="ASFD_3_1_1" hidden="1">{#N/A,#N/A,FALSE,"TMCOMP96";#N/A,#N/A,FALSE,"MAT96";#N/A,#N/A,FALSE,"FANDA96";#N/A,#N/A,FALSE,"INTRAN96";#N/A,#N/A,FALSE,"NAA9697";#N/A,#N/A,FALSE,"ECWEBB";#N/A,#N/A,FALSE,"MFT96";#N/A,#N/A,FALSE,"CTrecon"}</definedName>
    <definedName name="ASFD_3_1_1_1" hidden="1">{#N/A,#N/A,FALSE,"TMCOMP96";#N/A,#N/A,FALSE,"MAT96";#N/A,#N/A,FALSE,"FANDA96";#N/A,#N/A,FALSE,"INTRAN96";#N/A,#N/A,FALSE,"NAA9697";#N/A,#N/A,FALSE,"ECWEBB";#N/A,#N/A,FALSE,"MFT96";#N/A,#N/A,FALSE,"CTrecon"}</definedName>
    <definedName name="ASFD_3_1_1_1_1" hidden="1">{#N/A,#N/A,FALSE,"TMCOMP96";#N/A,#N/A,FALSE,"MAT96";#N/A,#N/A,FALSE,"FANDA96";#N/A,#N/A,FALSE,"INTRAN96";#N/A,#N/A,FALSE,"NAA9697";#N/A,#N/A,FALSE,"ECWEBB";#N/A,#N/A,FALSE,"MFT96";#N/A,#N/A,FALSE,"CTrecon"}</definedName>
    <definedName name="ASFD_3_1_1_1_1_1" hidden="1">{#N/A,#N/A,FALSE,"TMCOMP96";#N/A,#N/A,FALSE,"MAT96";#N/A,#N/A,FALSE,"FANDA96";#N/A,#N/A,FALSE,"INTRAN96";#N/A,#N/A,FALSE,"NAA9697";#N/A,#N/A,FALSE,"ECWEBB";#N/A,#N/A,FALSE,"MFT96";#N/A,#N/A,FALSE,"CTrecon"}</definedName>
    <definedName name="ASFD_3_1_1_1_2" hidden="1">{#N/A,#N/A,FALSE,"TMCOMP96";#N/A,#N/A,FALSE,"MAT96";#N/A,#N/A,FALSE,"FANDA96";#N/A,#N/A,FALSE,"INTRAN96";#N/A,#N/A,FALSE,"NAA9697";#N/A,#N/A,FALSE,"ECWEBB";#N/A,#N/A,FALSE,"MFT96";#N/A,#N/A,FALSE,"CTrecon"}</definedName>
    <definedName name="ASFD_3_1_1_1_3" hidden="1">{#N/A,#N/A,FALSE,"TMCOMP96";#N/A,#N/A,FALSE,"MAT96";#N/A,#N/A,FALSE,"FANDA96";#N/A,#N/A,FALSE,"INTRAN96";#N/A,#N/A,FALSE,"NAA9697";#N/A,#N/A,FALSE,"ECWEBB";#N/A,#N/A,FALSE,"MFT96";#N/A,#N/A,FALSE,"CTrecon"}</definedName>
    <definedName name="ASFD_3_1_1_1_4" hidden="1">{#N/A,#N/A,FALSE,"TMCOMP96";#N/A,#N/A,FALSE,"MAT96";#N/A,#N/A,FALSE,"FANDA96";#N/A,#N/A,FALSE,"INTRAN96";#N/A,#N/A,FALSE,"NAA9697";#N/A,#N/A,FALSE,"ECWEBB";#N/A,#N/A,FALSE,"MFT96";#N/A,#N/A,FALSE,"CTrecon"}</definedName>
    <definedName name="ASFD_3_1_1_1_5" hidden="1">{#N/A,#N/A,FALSE,"TMCOMP96";#N/A,#N/A,FALSE,"MAT96";#N/A,#N/A,FALSE,"FANDA96";#N/A,#N/A,FALSE,"INTRAN96";#N/A,#N/A,FALSE,"NAA9697";#N/A,#N/A,FALSE,"ECWEBB";#N/A,#N/A,FALSE,"MFT96";#N/A,#N/A,FALSE,"CTrecon"}</definedName>
    <definedName name="ASFD_3_1_1_2" hidden="1">{#N/A,#N/A,FALSE,"TMCOMP96";#N/A,#N/A,FALSE,"MAT96";#N/A,#N/A,FALSE,"FANDA96";#N/A,#N/A,FALSE,"INTRAN96";#N/A,#N/A,FALSE,"NAA9697";#N/A,#N/A,FALSE,"ECWEBB";#N/A,#N/A,FALSE,"MFT96";#N/A,#N/A,FALSE,"CTrecon"}</definedName>
    <definedName name="ASFD_3_1_1_2_1" hidden="1">{#N/A,#N/A,FALSE,"TMCOMP96";#N/A,#N/A,FALSE,"MAT96";#N/A,#N/A,FALSE,"FANDA96";#N/A,#N/A,FALSE,"INTRAN96";#N/A,#N/A,FALSE,"NAA9697";#N/A,#N/A,FALSE,"ECWEBB";#N/A,#N/A,FALSE,"MFT96";#N/A,#N/A,FALSE,"CTrecon"}</definedName>
    <definedName name="ASFD_3_1_1_2_2" hidden="1">{#N/A,#N/A,FALSE,"TMCOMP96";#N/A,#N/A,FALSE,"MAT96";#N/A,#N/A,FALSE,"FANDA96";#N/A,#N/A,FALSE,"INTRAN96";#N/A,#N/A,FALSE,"NAA9697";#N/A,#N/A,FALSE,"ECWEBB";#N/A,#N/A,FALSE,"MFT96";#N/A,#N/A,FALSE,"CTrecon"}</definedName>
    <definedName name="ASFD_3_1_1_2_3" hidden="1">{#N/A,#N/A,FALSE,"TMCOMP96";#N/A,#N/A,FALSE,"MAT96";#N/A,#N/A,FALSE,"FANDA96";#N/A,#N/A,FALSE,"INTRAN96";#N/A,#N/A,FALSE,"NAA9697";#N/A,#N/A,FALSE,"ECWEBB";#N/A,#N/A,FALSE,"MFT96";#N/A,#N/A,FALSE,"CTrecon"}</definedName>
    <definedName name="ASFD_3_1_1_2_4" hidden="1">{#N/A,#N/A,FALSE,"TMCOMP96";#N/A,#N/A,FALSE,"MAT96";#N/A,#N/A,FALSE,"FANDA96";#N/A,#N/A,FALSE,"INTRAN96";#N/A,#N/A,FALSE,"NAA9697";#N/A,#N/A,FALSE,"ECWEBB";#N/A,#N/A,FALSE,"MFT96";#N/A,#N/A,FALSE,"CTrecon"}</definedName>
    <definedName name="ASFD_3_1_1_2_5" hidden="1">{#N/A,#N/A,FALSE,"TMCOMP96";#N/A,#N/A,FALSE,"MAT96";#N/A,#N/A,FALSE,"FANDA96";#N/A,#N/A,FALSE,"INTRAN96";#N/A,#N/A,FALSE,"NAA9697";#N/A,#N/A,FALSE,"ECWEBB";#N/A,#N/A,FALSE,"MFT96";#N/A,#N/A,FALSE,"CTrecon"}</definedName>
    <definedName name="ASFD_3_1_1_3" hidden="1">{#N/A,#N/A,FALSE,"TMCOMP96";#N/A,#N/A,FALSE,"MAT96";#N/A,#N/A,FALSE,"FANDA96";#N/A,#N/A,FALSE,"INTRAN96";#N/A,#N/A,FALSE,"NAA9697";#N/A,#N/A,FALSE,"ECWEBB";#N/A,#N/A,FALSE,"MFT96";#N/A,#N/A,FALSE,"CTrecon"}</definedName>
    <definedName name="ASFD_3_1_1_4" hidden="1">{#N/A,#N/A,FALSE,"TMCOMP96";#N/A,#N/A,FALSE,"MAT96";#N/A,#N/A,FALSE,"FANDA96";#N/A,#N/A,FALSE,"INTRAN96";#N/A,#N/A,FALSE,"NAA9697";#N/A,#N/A,FALSE,"ECWEBB";#N/A,#N/A,FALSE,"MFT96";#N/A,#N/A,FALSE,"CTrecon"}</definedName>
    <definedName name="ASFD_3_1_1_5" hidden="1">{#N/A,#N/A,FALSE,"TMCOMP96";#N/A,#N/A,FALSE,"MAT96";#N/A,#N/A,FALSE,"FANDA96";#N/A,#N/A,FALSE,"INTRAN96";#N/A,#N/A,FALSE,"NAA9697";#N/A,#N/A,FALSE,"ECWEBB";#N/A,#N/A,FALSE,"MFT96";#N/A,#N/A,FALSE,"CTrecon"}</definedName>
    <definedName name="ASFD_3_1_2" hidden="1">{#N/A,#N/A,FALSE,"TMCOMP96";#N/A,#N/A,FALSE,"MAT96";#N/A,#N/A,FALSE,"FANDA96";#N/A,#N/A,FALSE,"INTRAN96";#N/A,#N/A,FALSE,"NAA9697";#N/A,#N/A,FALSE,"ECWEBB";#N/A,#N/A,FALSE,"MFT96";#N/A,#N/A,FALSE,"CTrecon"}</definedName>
    <definedName name="ASFD_3_1_2_1" hidden="1">{#N/A,#N/A,FALSE,"TMCOMP96";#N/A,#N/A,FALSE,"MAT96";#N/A,#N/A,FALSE,"FANDA96";#N/A,#N/A,FALSE,"INTRAN96";#N/A,#N/A,FALSE,"NAA9697";#N/A,#N/A,FALSE,"ECWEBB";#N/A,#N/A,FALSE,"MFT96";#N/A,#N/A,FALSE,"CTrecon"}</definedName>
    <definedName name="ASFD_3_1_2_1_1" hidden="1">{#N/A,#N/A,FALSE,"TMCOMP96";#N/A,#N/A,FALSE,"MAT96";#N/A,#N/A,FALSE,"FANDA96";#N/A,#N/A,FALSE,"INTRAN96";#N/A,#N/A,FALSE,"NAA9697";#N/A,#N/A,FALSE,"ECWEBB";#N/A,#N/A,FALSE,"MFT96";#N/A,#N/A,FALSE,"CTrecon"}</definedName>
    <definedName name="ASFD_3_1_2_2" hidden="1">{#N/A,#N/A,FALSE,"TMCOMP96";#N/A,#N/A,FALSE,"MAT96";#N/A,#N/A,FALSE,"FANDA96";#N/A,#N/A,FALSE,"INTRAN96";#N/A,#N/A,FALSE,"NAA9697";#N/A,#N/A,FALSE,"ECWEBB";#N/A,#N/A,FALSE,"MFT96";#N/A,#N/A,FALSE,"CTrecon"}</definedName>
    <definedName name="ASFD_3_1_2_3" hidden="1">{#N/A,#N/A,FALSE,"TMCOMP96";#N/A,#N/A,FALSE,"MAT96";#N/A,#N/A,FALSE,"FANDA96";#N/A,#N/A,FALSE,"INTRAN96";#N/A,#N/A,FALSE,"NAA9697";#N/A,#N/A,FALSE,"ECWEBB";#N/A,#N/A,FALSE,"MFT96";#N/A,#N/A,FALSE,"CTrecon"}</definedName>
    <definedName name="ASFD_3_1_2_4" hidden="1">{#N/A,#N/A,FALSE,"TMCOMP96";#N/A,#N/A,FALSE,"MAT96";#N/A,#N/A,FALSE,"FANDA96";#N/A,#N/A,FALSE,"INTRAN96";#N/A,#N/A,FALSE,"NAA9697";#N/A,#N/A,FALSE,"ECWEBB";#N/A,#N/A,FALSE,"MFT96";#N/A,#N/A,FALSE,"CTrecon"}</definedName>
    <definedName name="ASFD_3_1_2_5" hidden="1">{#N/A,#N/A,FALSE,"TMCOMP96";#N/A,#N/A,FALSE,"MAT96";#N/A,#N/A,FALSE,"FANDA96";#N/A,#N/A,FALSE,"INTRAN96";#N/A,#N/A,FALSE,"NAA9697";#N/A,#N/A,FALSE,"ECWEBB";#N/A,#N/A,FALSE,"MFT96";#N/A,#N/A,FALSE,"CTrecon"}</definedName>
    <definedName name="ASFD_3_1_3" hidden="1">{#N/A,#N/A,FALSE,"TMCOMP96";#N/A,#N/A,FALSE,"MAT96";#N/A,#N/A,FALSE,"FANDA96";#N/A,#N/A,FALSE,"INTRAN96";#N/A,#N/A,FALSE,"NAA9697";#N/A,#N/A,FALSE,"ECWEBB";#N/A,#N/A,FALSE,"MFT96";#N/A,#N/A,FALSE,"CTrecon"}</definedName>
    <definedName name="ASFD_3_1_3_1" hidden="1">{#N/A,#N/A,FALSE,"TMCOMP96";#N/A,#N/A,FALSE,"MAT96";#N/A,#N/A,FALSE,"FANDA96";#N/A,#N/A,FALSE,"INTRAN96";#N/A,#N/A,FALSE,"NAA9697";#N/A,#N/A,FALSE,"ECWEBB";#N/A,#N/A,FALSE,"MFT96";#N/A,#N/A,FALSE,"CTrecon"}</definedName>
    <definedName name="ASFD_3_1_3_1_1" hidden="1">{#N/A,#N/A,FALSE,"TMCOMP96";#N/A,#N/A,FALSE,"MAT96";#N/A,#N/A,FALSE,"FANDA96";#N/A,#N/A,FALSE,"INTRAN96";#N/A,#N/A,FALSE,"NAA9697";#N/A,#N/A,FALSE,"ECWEBB";#N/A,#N/A,FALSE,"MFT96";#N/A,#N/A,FALSE,"CTrecon"}</definedName>
    <definedName name="ASFD_3_1_3_2" hidden="1">{#N/A,#N/A,FALSE,"TMCOMP96";#N/A,#N/A,FALSE,"MAT96";#N/A,#N/A,FALSE,"FANDA96";#N/A,#N/A,FALSE,"INTRAN96";#N/A,#N/A,FALSE,"NAA9697";#N/A,#N/A,FALSE,"ECWEBB";#N/A,#N/A,FALSE,"MFT96";#N/A,#N/A,FALSE,"CTrecon"}</definedName>
    <definedName name="ASFD_3_1_3_3" hidden="1">{#N/A,#N/A,FALSE,"TMCOMP96";#N/A,#N/A,FALSE,"MAT96";#N/A,#N/A,FALSE,"FANDA96";#N/A,#N/A,FALSE,"INTRAN96";#N/A,#N/A,FALSE,"NAA9697";#N/A,#N/A,FALSE,"ECWEBB";#N/A,#N/A,FALSE,"MFT96";#N/A,#N/A,FALSE,"CTrecon"}</definedName>
    <definedName name="ASFD_3_1_3_4" hidden="1">{#N/A,#N/A,FALSE,"TMCOMP96";#N/A,#N/A,FALSE,"MAT96";#N/A,#N/A,FALSE,"FANDA96";#N/A,#N/A,FALSE,"INTRAN96";#N/A,#N/A,FALSE,"NAA9697";#N/A,#N/A,FALSE,"ECWEBB";#N/A,#N/A,FALSE,"MFT96";#N/A,#N/A,FALSE,"CTrecon"}</definedName>
    <definedName name="ASFD_3_1_3_5" hidden="1">{#N/A,#N/A,FALSE,"TMCOMP96";#N/A,#N/A,FALSE,"MAT96";#N/A,#N/A,FALSE,"FANDA96";#N/A,#N/A,FALSE,"INTRAN96";#N/A,#N/A,FALSE,"NAA9697";#N/A,#N/A,FALSE,"ECWEBB";#N/A,#N/A,FALSE,"MFT96";#N/A,#N/A,FALSE,"CTrecon"}</definedName>
    <definedName name="ASFD_3_1_4" hidden="1">{#N/A,#N/A,FALSE,"TMCOMP96";#N/A,#N/A,FALSE,"MAT96";#N/A,#N/A,FALSE,"FANDA96";#N/A,#N/A,FALSE,"INTRAN96";#N/A,#N/A,FALSE,"NAA9697";#N/A,#N/A,FALSE,"ECWEBB";#N/A,#N/A,FALSE,"MFT96";#N/A,#N/A,FALSE,"CTrecon"}</definedName>
    <definedName name="ASFD_3_1_4_1" hidden="1">{#N/A,#N/A,FALSE,"TMCOMP96";#N/A,#N/A,FALSE,"MAT96";#N/A,#N/A,FALSE,"FANDA96";#N/A,#N/A,FALSE,"INTRAN96";#N/A,#N/A,FALSE,"NAA9697";#N/A,#N/A,FALSE,"ECWEBB";#N/A,#N/A,FALSE,"MFT96";#N/A,#N/A,FALSE,"CTrecon"}</definedName>
    <definedName name="ASFD_3_1_4_2" hidden="1">{#N/A,#N/A,FALSE,"TMCOMP96";#N/A,#N/A,FALSE,"MAT96";#N/A,#N/A,FALSE,"FANDA96";#N/A,#N/A,FALSE,"INTRAN96";#N/A,#N/A,FALSE,"NAA9697";#N/A,#N/A,FALSE,"ECWEBB";#N/A,#N/A,FALSE,"MFT96";#N/A,#N/A,FALSE,"CTrecon"}</definedName>
    <definedName name="ASFD_3_1_4_3" hidden="1">{#N/A,#N/A,FALSE,"TMCOMP96";#N/A,#N/A,FALSE,"MAT96";#N/A,#N/A,FALSE,"FANDA96";#N/A,#N/A,FALSE,"INTRAN96";#N/A,#N/A,FALSE,"NAA9697";#N/A,#N/A,FALSE,"ECWEBB";#N/A,#N/A,FALSE,"MFT96";#N/A,#N/A,FALSE,"CTrecon"}</definedName>
    <definedName name="ASFD_3_1_4_4" hidden="1">{#N/A,#N/A,FALSE,"TMCOMP96";#N/A,#N/A,FALSE,"MAT96";#N/A,#N/A,FALSE,"FANDA96";#N/A,#N/A,FALSE,"INTRAN96";#N/A,#N/A,FALSE,"NAA9697";#N/A,#N/A,FALSE,"ECWEBB";#N/A,#N/A,FALSE,"MFT96";#N/A,#N/A,FALSE,"CTrecon"}</definedName>
    <definedName name="ASFD_3_1_4_5" hidden="1">{#N/A,#N/A,FALSE,"TMCOMP96";#N/A,#N/A,FALSE,"MAT96";#N/A,#N/A,FALSE,"FANDA96";#N/A,#N/A,FALSE,"INTRAN96";#N/A,#N/A,FALSE,"NAA9697";#N/A,#N/A,FALSE,"ECWEBB";#N/A,#N/A,FALSE,"MFT96";#N/A,#N/A,FALSE,"CTrecon"}</definedName>
    <definedName name="ASFD_3_1_5" hidden="1">{#N/A,#N/A,FALSE,"TMCOMP96";#N/A,#N/A,FALSE,"MAT96";#N/A,#N/A,FALSE,"FANDA96";#N/A,#N/A,FALSE,"INTRAN96";#N/A,#N/A,FALSE,"NAA9697";#N/A,#N/A,FALSE,"ECWEBB";#N/A,#N/A,FALSE,"MFT96";#N/A,#N/A,FALSE,"CTrecon"}</definedName>
    <definedName name="ASFD_3_1_5_1" hidden="1">{#N/A,#N/A,FALSE,"TMCOMP96";#N/A,#N/A,FALSE,"MAT96";#N/A,#N/A,FALSE,"FANDA96";#N/A,#N/A,FALSE,"INTRAN96";#N/A,#N/A,FALSE,"NAA9697";#N/A,#N/A,FALSE,"ECWEBB";#N/A,#N/A,FALSE,"MFT96";#N/A,#N/A,FALSE,"CTrecon"}</definedName>
    <definedName name="ASFD_3_1_5_2" hidden="1">{#N/A,#N/A,FALSE,"TMCOMP96";#N/A,#N/A,FALSE,"MAT96";#N/A,#N/A,FALSE,"FANDA96";#N/A,#N/A,FALSE,"INTRAN96";#N/A,#N/A,FALSE,"NAA9697";#N/A,#N/A,FALSE,"ECWEBB";#N/A,#N/A,FALSE,"MFT96";#N/A,#N/A,FALSE,"CTrecon"}</definedName>
    <definedName name="ASFD_3_1_5_3" hidden="1">{#N/A,#N/A,FALSE,"TMCOMP96";#N/A,#N/A,FALSE,"MAT96";#N/A,#N/A,FALSE,"FANDA96";#N/A,#N/A,FALSE,"INTRAN96";#N/A,#N/A,FALSE,"NAA9697";#N/A,#N/A,FALSE,"ECWEBB";#N/A,#N/A,FALSE,"MFT96";#N/A,#N/A,FALSE,"CTrecon"}</definedName>
    <definedName name="ASFD_3_1_5_4" hidden="1">{#N/A,#N/A,FALSE,"TMCOMP96";#N/A,#N/A,FALSE,"MAT96";#N/A,#N/A,FALSE,"FANDA96";#N/A,#N/A,FALSE,"INTRAN96";#N/A,#N/A,FALSE,"NAA9697";#N/A,#N/A,FALSE,"ECWEBB";#N/A,#N/A,FALSE,"MFT96";#N/A,#N/A,FALSE,"CTrecon"}</definedName>
    <definedName name="ASFD_3_1_5_5" hidden="1">{#N/A,#N/A,FALSE,"TMCOMP96";#N/A,#N/A,FALSE,"MAT96";#N/A,#N/A,FALSE,"FANDA96";#N/A,#N/A,FALSE,"INTRAN96";#N/A,#N/A,FALSE,"NAA9697";#N/A,#N/A,FALSE,"ECWEBB";#N/A,#N/A,FALSE,"MFT96";#N/A,#N/A,FALSE,"CTrecon"}</definedName>
    <definedName name="ASFD_3_2" hidden="1">{#N/A,#N/A,FALSE,"TMCOMP96";#N/A,#N/A,FALSE,"MAT96";#N/A,#N/A,FALSE,"FANDA96";#N/A,#N/A,FALSE,"INTRAN96";#N/A,#N/A,FALSE,"NAA9697";#N/A,#N/A,FALSE,"ECWEBB";#N/A,#N/A,FALSE,"MFT96";#N/A,#N/A,FALSE,"CTrecon"}</definedName>
    <definedName name="ASFD_3_2_1" hidden="1">{#N/A,#N/A,FALSE,"TMCOMP96";#N/A,#N/A,FALSE,"MAT96";#N/A,#N/A,FALSE,"FANDA96";#N/A,#N/A,FALSE,"INTRAN96";#N/A,#N/A,FALSE,"NAA9697";#N/A,#N/A,FALSE,"ECWEBB";#N/A,#N/A,FALSE,"MFT96";#N/A,#N/A,FALSE,"CTrecon"}</definedName>
    <definedName name="ASFD_3_2_1_1" hidden="1">{#N/A,#N/A,FALSE,"TMCOMP96";#N/A,#N/A,FALSE,"MAT96";#N/A,#N/A,FALSE,"FANDA96";#N/A,#N/A,FALSE,"INTRAN96";#N/A,#N/A,FALSE,"NAA9697";#N/A,#N/A,FALSE,"ECWEBB";#N/A,#N/A,FALSE,"MFT96";#N/A,#N/A,FALSE,"CTrecon"}</definedName>
    <definedName name="ASFD_3_2_2" hidden="1">{#N/A,#N/A,FALSE,"TMCOMP96";#N/A,#N/A,FALSE,"MAT96";#N/A,#N/A,FALSE,"FANDA96";#N/A,#N/A,FALSE,"INTRAN96";#N/A,#N/A,FALSE,"NAA9697";#N/A,#N/A,FALSE,"ECWEBB";#N/A,#N/A,FALSE,"MFT96";#N/A,#N/A,FALSE,"CTrecon"}</definedName>
    <definedName name="ASFD_3_2_3" hidden="1">{#N/A,#N/A,FALSE,"TMCOMP96";#N/A,#N/A,FALSE,"MAT96";#N/A,#N/A,FALSE,"FANDA96";#N/A,#N/A,FALSE,"INTRAN96";#N/A,#N/A,FALSE,"NAA9697";#N/A,#N/A,FALSE,"ECWEBB";#N/A,#N/A,FALSE,"MFT96";#N/A,#N/A,FALSE,"CTrecon"}</definedName>
    <definedName name="ASFD_3_2_4" hidden="1">{#N/A,#N/A,FALSE,"TMCOMP96";#N/A,#N/A,FALSE,"MAT96";#N/A,#N/A,FALSE,"FANDA96";#N/A,#N/A,FALSE,"INTRAN96";#N/A,#N/A,FALSE,"NAA9697";#N/A,#N/A,FALSE,"ECWEBB";#N/A,#N/A,FALSE,"MFT96";#N/A,#N/A,FALSE,"CTrecon"}</definedName>
    <definedName name="ASFD_3_2_5" hidden="1">{#N/A,#N/A,FALSE,"TMCOMP96";#N/A,#N/A,FALSE,"MAT96";#N/A,#N/A,FALSE,"FANDA96";#N/A,#N/A,FALSE,"INTRAN96";#N/A,#N/A,FALSE,"NAA9697";#N/A,#N/A,FALSE,"ECWEBB";#N/A,#N/A,FALSE,"MFT96";#N/A,#N/A,FALSE,"CTrecon"}</definedName>
    <definedName name="ASFD_3_3" hidden="1">{#N/A,#N/A,FALSE,"TMCOMP96";#N/A,#N/A,FALSE,"MAT96";#N/A,#N/A,FALSE,"FANDA96";#N/A,#N/A,FALSE,"INTRAN96";#N/A,#N/A,FALSE,"NAA9697";#N/A,#N/A,FALSE,"ECWEBB";#N/A,#N/A,FALSE,"MFT96";#N/A,#N/A,FALSE,"CTrecon"}</definedName>
    <definedName name="ASFD_3_3_1" hidden="1">{#N/A,#N/A,FALSE,"TMCOMP96";#N/A,#N/A,FALSE,"MAT96";#N/A,#N/A,FALSE,"FANDA96";#N/A,#N/A,FALSE,"INTRAN96";#N/A,#N/A,FALSE,"NAA9697";#N/A,#N/A,FALSE,"ECWEBB";#N/A,#N/A,FALSE,"MFT96";#N/A,#N/A,FALSE,"CTrecon"}</definedName>
    <definedName name="ASFD_3_3_1_1" hidden="1">{#N/A,#N/A,FALSE,"TMCOMP96";#N/A,#N/A,FALSE,"MAT96";#N/A,#N/A,FALSE,"FANDA96";#N/A,#N/A,FALSE,"INTRAN96";#N/A,#N/A,FALSE,"NAA9697";#N/A,#N/A,FALSE,"ECWEBB";#N/A,#N/A,FALSE,"MFT96";#N/A,#N/A,FALSE,"CTrecon"}</definedName>
    <definedName name="ASFD_3_3_2" hidden="1">{#N/A,#N/A,FALSE,"TMCOMP96";#N/A,#N/A,FALSE,"MAT96";#N/A,#N/A,FALSE,"FANDA96";#N/A,#N/A,FALSE,"INTRAN96";#N/A,#N/A,FALSE,"NAA9697";#N/A,#N/A,FALSE,"ECWEBB";#N/A,#N/A,FALSE,"MFT96";#N/A,#N/A,FALSE,"CTrecon"}</definedName>
    <definedName name="ASFD_3_3_3" hidden="1">{#N/A,#N/A,FALSE,"TMCOMP96";#N/A,#N/A,FALSE,"MAT96";#N/A,#N/A,FALSE,"FANDA96";#N/A,#N/A,FALSE,"INTRAN96";#N/A,#N/A,FALSE,"NAA9697";#N/A,#N/A,FALSE,"ECWEBB";#N/A,#N/A,FALSE,"MFT96";#N/A,#N/A,FALSE,"CTrecon"}</definedName>
    <definedName name="ASFD_3_3_4" hidden="1">{#N/A,#N/A,FALSE,"TMCOMP96";#N/A,#N/A,FALSE,"MAT96";#N/A,#N/A,FALSE,"FANDA96";#N/A,#N/A,FALSE,"INTRAN96";#N/A,#N/A,FALSE,"NAA9697";#N/A,#N/A,FALSE,"ECWEBB";#N/A,#N/A,FALSE,"MFT96";#N/A,#N/A,FALSE,"CTrecon"}</definedName>
    <definedName name="ASFD_3_3_5" hidden="1">{#N/A,#N/A,FALSE,"TMCOMP96";#N/A,#N/A,FALSE,"MAT96";#N/A,#N/A,FALSE,"FANDA96";#N/A,#N/A,FALSE,"INTRAN96";#N/A,#N/A,FALSE,"NAA9697";#N/A,#N/A,FALSE,"ECWEBB";#N/A,#N/A,FALSE,"MFT96";#N/A,#N/A,FALSE,"CTrecon"}</definedName>
    <definedName name="ASFD_3_4" hidden="1">{#N/A,#N/A,FALSE,"TMCOMP96";#N/A,#N/A,FALSE,"MAT96";#N/A,#N/A,FALSE,"FANDA96";#N/A,#N/A,FALSE,"INTRAN96";#N/A,#N/A,FALSE,"NAA9697";#N/A,#N/A,FALSE,"ECWEBB";#N/A,#N/A,FALSE,"MFT96";#N/A,#N/A,FALSE,"CTrecon"}</definedName>
    <definedName name="ASFD_3_4_1" hidden="1">{#N/A,#N/A,FALSE,"TMCOMP96";#N/A,#N/A,FALSE,"MAT96";#N/A,#N/A,FALSE,"FANDA96";#N/A,#N/A,FALSE,"INTRAN96";#N/A,#N/A,FALSE,"NAA9697";#N/A,#N/A,FALSE,"ECWEBB";#N/A,#N/A,FALSE,"MFT96";#N/A,#N/A,FALSE,"CTrecon"}</definedName>
    <definedName name="ASFD_3_4_1_1" hidden="1">{#N/A,#N/A,FALSE,"TMCOMP96";#N/A,#N/A,FALSE,"MAT96";#N/A,#N/A,FALSE,"FANDA96";#N/A,#N/A,FALSE,"INTRAN96";#N/A,#N/A,FALSE,"NAA9697";#N/A,#N/A,FALSE,"ECWEBB";#N/A,#N/A,FALSE,"MFT96";#N/A,#N/A,FALSE,"CTrecon"}</definedName>
    <definedName name="ASFD_3_4_2" hidden="1">{#N/A,#N/A,FALSE,"TMCOMP96";#N/A,#N/A,FALSE,"MAT96";#N/A,#N/A,FALSE,"FANDA96";#N/A,#N/A,FALSE,"INTRAN96";#N/A,#N/A,FALSE,"NAA9697";#N/A,#N/A,FALSE,"ECWEBB";#N/A,#N/A,FALSE,"MFT96";#N/A,#N/A,FALSE,"CTrecon"}</definedName>
    <definedName name="ASFD_3_4_3" hidden="1">{#N/A,#N/A,FALSE,"TMCOMP96";#N/A,#N/A,FALSE,"MAT96";#N/A,#N/A,FALSE,"FANDA96";#N/A,#N/A,FALSE,"INTRAN96";#N/A,#N/A,FALSE,"NAA9697";#N/A,#N/A,FALSE,"ECWEBB";#N/A,#N/A,FALSE,"MFT96";#N/A,#N/A,FALSE,"CTrecon"}</definedName>
    <definedName name="ASFD_3_4_4" hidden="1">{#N/A,#N/A,FALSE,"TMCOMP96";#N/A,#N/A,FALSE,"MAT96";#N/A,#N/A,FALSE,"FANDA96";#N/A,#N/A,FALSE,"INTRAN96";#N/A,#N/A,FALSE,"NAA9697";#N/A,#N/A,FALSE,"ECWEBB";#N/A,#N/A,FALSE,"MFT96";#N/A,#N/A,FALSE,"CTrecon"}</definedName>
    <definedName name="ASFD_3_4_5" hidden="1">{#N/A,#N/A,FALSE,"TMCOMP96";#N/A,#N/A,FALSE,"MAT96";#N/A,#N/A,FALSE,"FANDA96";#N/A,#N/A,FALSE,"INTRAN96";#N/A,#N/A,FALSE,"NAA9697";#N/A,#N/A,FALSE,"ECWEBB";#N/A,#N/A,FALSE,"MFT96";#N/A,#N/A,FALSE,"CTrecon"}</definedName>
    <definedName name="ASFD_3_5" hidden="1">{#N/A,#N/A,FALSE,"TMCOMP96";#N/A,#N/A,FALSE,"MAT96";#N/A,#N/A,FALSE,"FANDA96";#N/A,#N/A,FALSE,"INTRAN96";#N/A,#N/A,FALSE,"NAA9697";#N/A,#N/A,FALSE,"ECWEBB";#N/A,#N/A,FALSE,"MFT96";#N/A,#N/A,FALSE,"CTrecon"}</definedName>
    <definedName name="ASFD_3_5_1" hidden="1">{#N/A,#N/A,FALSE,"TMCOMP96";#N/A,#N/A,FALSE,"MAT96";#N/A,#N/A,FALSE,"FANDA96";#N/A,#N/A,FALSE,"INTRAN96";#N/A,#N/A,FALSE,"NAA9697";#N/A,#N/A,FALSE,"ECWEBB";#N/A,#N/A,FALSE,"MFT96";#N/A,#N/A,FALSE,"CTrecon"}</definedName>
    <definedName name="ASFD_3_5_2" hidden="1">{#N/A,#N/A,FALSE,"TMCOMP96";#N/A,#N/A,FALSE,"MAT96";#N/A,#N/A,FALSE,"FANDA96";#N/A,#N/A,FALSE,"INTRAN96";#N/A,#N/A,FALSE,"NAA9697";#N/A,#N/A,FALSE,"ECWEBB";#N/A,#N/A,FALSE,"MFT96";#N/A,#N/A,FALSE,"CTrecon"}</definedName>
    <definedName name="ASFD_3_5_3" hidden="1">{#N/A,#N/A,FALSE,"TMCOMP96";#N/A,#N/A,FALSE,"MAT96";#N/A,#N/A,FALSE,"FANDA96";#N/A,#N/A,FALSE,"INTRAN96";#N/A,#N/A,FALSE,"NAA9697";#N/A,#N/A,FALSE,"ECWEBB";#N/A,#N/A,FALSE,"MFT96";#N/A,#N/A,FALSE,"CTrecon"}</definedName>
    <definedName name="ASFD_3_5_4" hidden="1">{#N/A,#N/A,FALSE,"TMCOMP96";#N/A,#N/A,FALSE,"MAT96";#N/A,#N/A,FALSE,"FANDA96";#N/A,#N/A,FALSE,"INTRAN96";#N/A,#N/A,FALSE,"NAA9697";#N/A,#N/A,FALSE,"ECWEBB";#N/A,#N/A,FALSE,"MFT96";#N/A,#N/A,FALSE,"CTrecon"}</definedName>
    <definedName name="ASFD_3_5_5" hidden="1">{#N/A,#N/A,FALSE,"TMCOMP96";#N/A,#N/A,FALSE,"MAT96";#N/A,#N/A,FALSE,"FANDA96";#N/A,#N/A,FALSE,"INTRAN96";#N/A,#N/A,FALSE,"NAA9697";#N/A,#N/A,FALSE,"ECWEBB";#N/A,#N/A,FALSE,"MFT96";#N/A,#N/A,FALSE,"CTrecon"}</definedName>
    <definedName name="ASFD_4" hidden="1">{#N/A,#N/A,FALSE,"TMCOMP96";#N/A,#N/A,FALSE,"MAT96";#N/A,#N/A,FALSE,"FANDA96";#N/A,#N/A,FALSE,"INTRAN96";#N/A,#N/A,FALSE,"NAA9697";#N/A,#N/A,FALSE,"ECWEBB";#N/A,#N/A,FALSE,"MFT96";#N/A,#N/A,FALSE,"CTrecon"}</definedName>
    <definedName name="ASFD_4_1" hidden="1">{#N/A,#N/A,FALSE,"TMCOMP96";#N/A,#N/A,FALSE,"MAT96";#N/A,#N/A,FALSE,"FANDA96";#N/A,#N/A,FALSE,"INTRAN96";#N/A,#N/A,FALSE,"NAA9697";#N/A,#N/A,FALSE,"ECWEBB";#N/A,#N/A,FALSE,"MFT96";#N/A,#N/A,FALSE,"CTrecon"}</definedName>
    <definedName name="ASFD_4_1_1" hidden="1">{#N/A,#N/A,FALSE,"TMCOMP96";#N/A,#N/A,FALSE,"MAT96";#N/A,#N/A,FALSE,"FANDA96";#N/A,#N/A,FALSE,"INTRAN96";#N/A,#N/A,FALSE,"NAA9697";#N/A,#N/A,FALSE,"ECWEBB";#N/A,#N/A,FALSE,"MFT96";#N/A,#N/A,FALSE,"CTrecon"}</definedName>
    <definedName name="ASFD_4_1_1_1" hidden="1">{#N/A,#N/A,FALSE,"TMCOMP96";#N/A,#N/A,FALSE,"MAT96";#N/A,#N/A,FALSE,"FANDA96";#N/A,#N/A,FALSE,"INTRAN96";#N/A,#N/A,FALSE,"NAA9697";#N/A,#N/A,FALSE,"ECWEBB";#N/A,#N/A,FALSE,"MFT96";#N/A,#N/A,FALSE,"CTrecon"}</definedName>
    <definedName name="ASFD_4_1_1_1_1" hidden="1">{#N/A,#N/A,FALSE,"TMCOMP96";#N/A,#N/A,FALSE,"MAT96";#N/A,#N/A,FALSE,"FANDA96";#N/A,#N/A,FALSE,"INTRAN96";#N/A,#N/A,FALSE,"NAA9697";#N/A,#N/A,FALSE,"ECWEBB";#N/A,#N/A,FALSE,"MFT96";#N/A,#N/A,FALSE,"CTrecon"}</definedName>
    <definedName name="ASFD_4_1_1_1_1_1" hidden="1">{#N/A,#N/A,FALSE,"TMCOMP96";#N/A,#N/A,FALSE,"MAT96";#N/A,#N/A,FALSE,"FANDA96";#N/A,#N/A,FALSE,"INTRAN96";#N/A,#N/A,FALSE,"NAA9697";#N/A,#N/A,FALSE,"ECWEBB";#N/A,#N/A,FALSE,"MFT96";#N/A,#N/A,FALSE,"CTrecon"}</definedName>
    <definedName name="ASFD_4_1_1_1_2" hidden="1">{#N/A,#N/A,FALSE,"TMCOMP96";#N/A,#N/A,FALSE,"MAT96";#N/A,#N/A,FALSE,"FANDA96";#N/A,#N/A,FALSE,"INTRAN96";#N/A,#N/A,FALSE,"NAA9697";#N/A,#N/A,FALSE,"ECWEBB";#N/A,#N/A,FALSE,"MFT96";#N/A,#N/A,FALSE,"CTrecon"}</definedName>
    <definedName name="ASFD_4_1_1_1_3" hidden="1">{#N/A,#N/A,FALSE,"TMCOMP96";#N/A,#N/A,FALSE,"MAT96";#N/A,#N/A,FALSE,"FANDA96";#N/A,#N/A,FALSE,"INTRAN96";#N/A,#N/A,FALSE,"NAA9697";#N/A,#N/A,FALSE,"ECWEBB";#N/A,#N/A,FALSE,"MFT96";#N/A,#N/A,FALSE,"CTrecon"}</definedName>
    <definedName name="ASFD_4_1_1_1_4" hidden="1">{#N/A,#N/A,FALSE,"TMCOMP96";#N/A,#N/A,FALSE,"MAT96";#N/A,#N/A,FALSE,"FANDA96";#N/A,#N/A,FALSE,"INTRAN96";#N/A,#N/A,FALSE,"NAA9697";#N/A,#N/A,FALSE,"ECWEBB";#N/A,#N/A,FALSE,"MFT96";#N/A,#N/A,FALSE,"CTrecon"}</definedName>
    <definedName name="ASFD_4_1_1_1_5" hidden="1">{#N/A,#N/A,FALSE,"TMCOMP96";#N/A,#N/A,FALSE,"MAT96";#N/A,#N/A,FALSE,"FANDA96";#N/A,#N/A,FALSE,"INTRAN96";#N/A,#N/A,FALSE,"NAA9697";#N/A,#N/A,FALSE,"ECWEBB";#N/A,#N/A,FALSE,"MFT96";#N/A,#N/A,FALSE,"CTrecon"}</definedName>
    <definedName name="ASFD_4_1_1_2" hidden="1">{#N/A,#N/A,FALSE,"TMCOMP96";#N/A,#N/A,FALSE,"MAT96";#N/A,#N/A,FALSE,"FANDA96";#N/A,#N/A,FALSE,"INTRAN96";#N/A,#N/A,FALSE,"NAA9697";#N/A,#N/A,FALSE,"ECWEBB";#N/A,#N/A,FALSE,"MFT96";#N/A,#N/A,FALSE,"CTrecon"}</definedName>
    <definedName name="ASFD_4_1_1_2_1" hidden="1">{#N/A,#N/A,FALSE,"TMCOMP96";#N/A,#N/A,FALSE,"MAT96";#N/A,#N/A,FALSE,"FANDA96";#N/A,#N/A,FALSE,"INTRAN96";#N/A,#N/A,FALSE,"NAA9697";#N/A,#N/A,FALSE,"ECWEBB";#N/A,#N/A,FALSE,"MFT96";#N/A,#N/A,FALSE,"CTrecon"}</definedName>
    <definedName name="ASFD_4_1_1_2_2" hidden="1">{#N/A,#N/A,FALSE,"TMCOMP96";#N/A,#N/A,FALSE,"MAT96";#N/A,#N/A,FALSE,"FANDA96";#N/A,#N/A,FALSE,"INTRAN96";#N/A,#N/A,FALSE,"NAA9697";#N/A,#N/A,FALSE,"ECWEBB";#N/A,#N/A,FALSE,"MFT96";#N/A,#N/A,FALSE,"CTrecon"}</definedName>
    <definedName name="ASFD_4_1_1_2_3" hidden="1">{#N/A,#N/A,FALSE,"TMCOMP96";#N/A,#N/A,FALSE,"MAT96";#N/A,#N/A,FALSE,"FANDA96";#N/A,#N/A,FALSE,"INTRAN96";#N/A,#N/A,FALSE,"NAA9697";#N/A,#N/A,FALSE,"ECWEBB";#N/A,#N/A,FALSE,"MFT96";#N/A,#N/A,FALSE,"CTrecon"}</definedName>
    <definedName name="ASFD_4_1_1_2_4" hidden="1">{#N/A,#N/A,FALSE,"TMCOMP96";#N/A,#N/A,FALSE,"MAT96";#N/A,#N/A,FALSE,"FANDA96";#N/A,#N/A,FALSE,"INTRAN96";#N/A,#N/A,FALSE,"NAA9697";#N/A,#N/A,FALSE,"ECWEBB";#N/A,#N/A,FALSE,"MFT96";#N/A,#N/A,FALSE,"CTrecon"}</definedName>
    <definedName name="ASFD_4_1_1_2_5" hidden="1">{#N/A,#N/A,FALSE,"TMCOMP96";#N/A,#N/A,FALSE,"MAT96";#N/A,#N/A,FALSE,"FANDA96";#N/A,#N/A,FALSE,"INTRAN96";#N/A,#N/A,FALSE,"NAA9697";#N/A,#N/A,FALSE,"ECWEBB";#N/A,#N/A,FALSE,"MFT96";#N/A,#N/A,FALSE,"CTrecon"}</definedName>
    <definedName name="ASFD_4_1_1_3" hidden="1">{#N/A,#N/A,FALSE,"TMCOMP96";#N/A,#N/A,FALSE,"MAT96";#N/A,#N/A,FALSE,"FANDA96";#N/A,#N/A,FALSE,"INTRAN96";#N/A,#N/A,FALSE,"NAA9697";#N/A,#N/A,FALSE,"ECWEBB";#N/A,#N/A,FALSE,"MFT96";#N/A,#N/A,FALSE,"CTrecon"}</definedName>
    <definedName name="ASFD_4_1_1_4" hidden="1">{#N/A,#N/A,FALSE,"TMCOMP96";#N/A,#N/A,FALSE,"MAT96";#N/A,#N/A,FALSE,"FANDA96";#N/A,#N/A,FALSE,"INTRAN96";#N/A,#N/A,FALSE,"NAA9697";#N/A,#N/A,FALSE,"ECWEBB";#N/A,#N/A,FALSE,"MFT96";#N/A,#N/A,FALSE,"CTrecon"}</definedName>
    <definedName name="ASFD_4_1_1_5" hidden="1">{#N/A,#N/A,FALSE,"TMCOMP96";#N/A,#N/A,FALSE,"MAT96";#N/A,#N/A,FALSE,"FANDA96";#N/A,#N/A,FALSE,"INTRAN96";#N/A,#N/A,FALSE,"NAA9697";#N/A,#N/A,FALSE,"ECWEBB";#N/A,#N/A,FALSE,"MFT96";#N/A,#N/A,FALSE,"CTrecon"}</definedName>
    <definedName name="ASFD_4_1_2" hidden="1">{#N/A,#N/A,FALSE,"TMCOMP96";#N/A,#N/A,FALSE,"MAT96";#N/A,#N/A,FALSE,"FANDA96";#N/A,#N/A,FALSE,"INTRAN96";#N/A,#N/A,FALSE,"NAA9697";#N/A,#N/A,FALSE,"ECWEBB";#N/A,#N/A,FALSE,"MFT96";#N/A,#N/A,FALSE,"CTrecon"}</definedName>
    <definedName name="ASFD_4_1_2_1" hidden="1">{#N/A,#N/A,FALSE,"TMCOMP96";#N/A,#N/A,FALSE,"MAT96";#N/A,#N/A,FALSE,"FANDA96";#N/A,#N/A,FALSE,"INTRAN96";#N/A,#N/A,FALSE,"NAA9697";#N/A,#N/A,FALSE,"ECWEBB";#N/A,#N/A,FALSE,"MFT96";#N/A,#N/A,FALSE,"CTrecon"}</definedName>
    <definedName name="ASFD_4_1_2_2" hidden="1">{#N/A,#N/A,FALSE,"TMCOMP96";#N/A,#N/A,FALSE,"MAT96";#N/A,#N/A,FALSE,"FANDA96";#N/A,#N/A,FALSE,"INTRAN96";#N/A,#N/A,FALSE,"NAA9697";#N/A,#N/A,FALSE,"ECWEBB";#N/A,#N/A,FALSE,"MFT96";#N/A,#N/A,FALSE,"CTrecon"}</definedName>
    <definedName name="ASFD_4_1_2_3" hidden="1">{#N/A,#N/A,FALSE,"TMCOMP96";#N/A,#N/A,FALSE,"MAT96";#N/A,#N/A,FALSE,"FANDA96";#N/A,#N/A,FALSE,"INTRAN96";#N/A,#N/A,FALSE,"NAA9697";#N/A,#N/A,FALSE,"ECWEBB";#N/A,#N/A,FALSE,"MFT96";#N/A,#N/A,FALSE,"CTrecon"}</definedName>
    <definedName name="ASFD_4_1_2_4" hidden="1">{#N/A,#N/A,FALSE,"TMCOMP96";#N/A,#N/A,FALSE,"MAT96";#N/A,#N/A,FALSE,"FANDA96";#N/A,#N/A,FALSE,"INTRAN96";#N/A,#N/A,FALSE,"NAA9697";#N/A,#N/A,FALSE,"ECWEBB";#N/A,#N/A,FALSE,"MFT96";#N/A,#N/A,FALSE,"CTrecon"}</definedName>
    <definedName name="ASFD_4_1_2_5" hidden="1">{#N/A,#N/A,FALSE,"TMCOMP96";#N/A,#N/A,FALSE,"MAT96";#N/A,#N/A,FALSE,"FANDA96";#N/A,#N/A,FALSE,"INTRAN96";#N/A,#N/A,FALSE,"NAA9697";#N/A,#N/A,FALSE,"ECWEBB";#N/A,#N/A,FALSE,"MFT96";#N/A,#N/A,FALSE,"CTrecon"}</definedName>
    <definedName name="ASFD_4_1_3" hidden="1">{#N/A,#N/A,FALSE,"TMCOMP96";#N/A,#N/A,FALSE,"MAT96";#N/A,#N/A,FALSE,"FANDA96";#N/A,#N/A,FALSE,"INTRAN96";#N/A,#N/A,FALSE,"NAA9697";#N/A,#N/A,FALSE,"ECWEBB";#N/A,#N/A,FALSE,"MFT96";#N/A,#N/A,FALSE,"CTrecon"}</definedName>
    <definedName name="ASFD_4_1_3_1" hidden="1">{#N/A,#N/A,FALSE,"TMCOMP96";#N/A,#N/A,FALSE,"MAT96";#N/A,#N/A,FALSE,"FANDA96";#N/A,#N/A,FALSE,"INTRAN96";#N/A,#N/A,FALSE,"NAA9697";#N/A,#N/A,FALSE,"ECWEBB";#N/A,#N/A,FALSE,"MFT96";#N/A,#N/A,FALSE,"CTrecon"}</definedName>
    <definedName name="ASFD_4_1_3_2" hidden="1">{#N/A,#N/A,FALSE,"TMCOMP96";#N/A,#N/A,FALSE,"MAT96";#N/A,#N/A,FALSE,"FANDA96";#N/A,#N/A,FALSE,"INTRAN96";#N/A,#N/A,FALSE,"NAA9697";#N/A,#N/A,FALSE,"ECWEBB";#N/A,#N/A,FALSE,"MFT96";#N/A,#N/A,FALSE,"CTrecon"}</definedName>
    <definedName name="ASFD_4_1_3_3" hidden="1">{#N/A,#N/A,FALSE,"TMCOMP96";#N/A,#N/A,FALSE,"MAT96";#N/A,#N/A,FALSE,"FANDA96";#N/A,#N/A,FALSE,"INTRAN96";#N/A,#N/A,FALSE,"NAA9697";#N/A,#N/A,FALSE,"ECWEBB";#N/A,#N/A,FALSE,"MFT96";#N/A,#N/A,FALSE,"CTrecon"}</definedName>
    <definedName name="ASFD_4_1_3_4" hidden="1">{#N/A,#N/A,FALSE,"TMCOMP96";#N/A,#N/A,FALSE,"MAT96";#N/A,#N/A,FALSE,"FANDA96";#N/A,#N/A,FALSE,"INTRAN96";#N/A,#N/A,FALSE,"NAA9697";#N/A,#N/A,FALSE,"ECWEBB";#N/A,#N/A,FALSE,"MFT96";#N/A,#N/A,FALSE,"CTrecon"}</definedName>
    <definedName name="ASFD_4_1_3_5" hidden="1">{#N/A,#N/A,FALSE,"TMCOMP96";#N/A,#N/A,FALSE,"MAT96";#N/A,#N/A,FALSE,"FANDA96";#N/A,#N/A,FALSE,"INTRAN96";#N/A,#N/A,FALSE,"NAA9697";#N/A,#N/A,FALSE,"ECWEBB";#N/A,#N/A,FALSE,"MFT96";#N/A,#N/A,FALSE,"CTrecon"}</definedName>
    <definedName name="ASFD_4_1_4" hidden="1">{#N/A,#N/A,FALSE,"TMCOMP96";#N/A,#N/A,FALSE,"MAT96";#N/A,#N/A,FALSE,"FANDA96";#N/A,#N/A,FALSE,"INTRAN96";#N/A,#N/A,FALSE,"NAA9697";#N/A,#N/A,FALSE,"ECWEBB";#N/A,#N/A,FALSE,"MFT96";#N/A,#N/A,FALSE,"CTrecon"}</definedName>
    <definedName name="ASFD_4_1_4_1" hidden="1">{#N/A,#N/A,FALSE,"TMCOMP96";#N/A,#N/A,FALSE,"MAT96";#N/A,#N/A,FALSE,"FANDA96";#N/A,#N/A,FALSE,"INTRAN96";#N/A,#N/A,FALSE,"NAA9697";#N/A,#N/A,FALSE,"ECWEBB";#N/A,#N/A,FALSE,"MFT96";#N/A,#N/A,FALSE,"CTrecon"}</definedName>
    <definedName name="ASFD_4_1_4_2" hidden="1">{#N/A,#N/A,FALSE,"TMCOMP96";#N/A,#N/A,FALSE,"MAT96";#N/A,#N/A,FALSE,"FANDA96";#N/A,#N/A,FALSE,"INTRAN96";#N/A,#N/A,FALSE,"NAA9697";#N/A,#N/A,FALSE,"ECWEBB";#N/A,#N/A,FALSE,"MFT96";#N/A,#N/A,FALSE,"CTrecon"}</definedName>
    <definedName name="ASFD_4_1_4_3" hidden="1">{#N/A,#N/A,FALSE,"TMCOMP96";#N/A,#N/A,FALSE,"MAT96";#N/A,#N/A,FALSE,"FANDA96";#N/A,#N/A,FALSE,"INTRAN96";#N/A,#N/A,FALSE,"NAA9697";#N/A,#N/A,FALSE,"ECWEBB";#N/A,#N/A,FALSE,"MFT96";#N/A,#N/A,FALSE,"CTrecon"}</definedName>
    <definedName name="ASFD_4_1_4_4" hidden="1">{#N/A,#N/A,FALSE,"TMCOMP96";#N/A,#N/A,FALSE,"MAT96";#N/A,#N/A,FALSE,"FANDA96";#N/A,#N/A,FALSE,"INTRAN96";#N/A,#N/A,FALSE,"NAA9697";#N/A,#N/A,FALSE,"ECWEBB";#N/A,#N/A,FALSE,"MFT96";#N/A,#N/A,FALSE,"CTrecon"}</definedName>
    <definedName name="ASFD_4_1_4_5" hidden="1">{#N/A,#N/A,FALSE,"TMCOMP96";#N/A,#N/A,FALSE,"MAT96";#N/A,#N/A,FALSE,"FANDA96";#N/A,#N/A,FALSE,"INTRAN96";#N/A,#N/A,FALSE,"NAA9697";#N/A,#N/A,FALSE,"ECWEBB";#N/A,#N/A,FALSE,"MFT96";#N/A,#N/A,FALSE,"CTrecon"}</definedName>
    <definedName name="ASFD_4_1_5" hidden="1">{#N/A,#N/A,FALSE,"TMCOMP96";#N/A,#N/A,FALSE,"MAT96";#N/A,#N/A,FALSE,"FANDA96";#N/A,#N/A,FALSE,"INTRAN96";#N/A,#N/A,FALSE,"NAA9697";#N/A,#N/A,FALSE,"ECWEBB";#N/A,#N/A,FALSE,"MFT96";#N/A,#N/A,FALSE,"CTrecon"}</definedName>
    <definedName name="ASFD_4_1_5_1" hidden="1">{#N/A,#N/A,FALSE,"TMCOMP96";#N/A,#N/A,FALSE,"MAT96";#N/A,#N/A,FALSE,"FANDA96";#N/A,#N/A,FALSE,"INTRAN96";#N/A,#N/A,FALSE,"NAA9697";#N/A,#N/A,FALSE,"ECWEBB";#N/A,#N/A,FALSE,"MFT96";#N/A,#N/A,FALSE,"CTrecon"}</definedName>
    <definedName name="ASFD_4_1_5_2" hidden="1">{#N/A,#N/A,FALSE,"TMCOMP96";#N/A,#N/A,FALSE,"MAT96";#N/A,#N/A,FALSE,"FANDA96";#N/A,#N/A,FALSE,"INTRAN96";#N/A,#N/A,FALSE,"NAA9697";#N/A,#N/A,FALSE,"ECWEBB";#N/A,#N/A,FALSE,"MFT96";#N/A,#N/A,FALSE,"CTrecon"}</definedName>
    <definedName name="ASFD_4_1_5_3" hidden="1">{#N/A,#N/A,FALSE,"TMCOMP96";#N/A,#N/A,FALSE,"MAT96";#N/A,#N/A,FALSE,"FANDA96";#N/A,#N/A,FALSE,"INTRAN96";#N/A,#N/A,FALSE,"NAA9697";#N/A,#N/A,FALSE,"ECWEBB";#N/A,#N/A,FALSE,"MFT96";#N/A,#N/A,FALSE,"CTrecon"}</definedName>
    <definedName name="ASFD_4_1_5_4" hidden="1">{#N/A,#N/A,FALSE,"TMCOMP96";#N/A,#N/A,FALSE,"MAT96";#N/A,#N/A,FALSE,"FANDA96";#N/A,#N/A,FALSE,"INTRAN96";#N/A,#N/A,FALSE,"NAA9697";#N/A,#N/A,FALSE,"ECWEBB";#N/A,#N/A,FALSE,"MFT96";#N/A,#N/A,FALSE,"CTrecon"}</definedName>
    <definedName name="ASFD_4_1_5_5" hidden="1">{#N/A,#N/A,FALSE,"TMCOMP96";#N/A,#N/A,FALSE,"MAT96";#N/A,#N/A,FALSE,"FANDA96";#N/A,#N/A,FALSE,"INTRAN96";#N/A,#N/A,FALSE,"NAA9697";#N/A,#N/A,FALSE,"ECWEBB";#N/A,#N/A,FALSE,"MFT96";#N/A,#N/A,FALSE,"CTrecon"}</definedName>
    <definedName name="ASFD_4_2" hidden="1">{#N/A,#N/A,FALSE,"TMCOMP96";#N/A,#N/A,FALSE,"MAT96";#N/A,#N/A,FALSE,"FANDA96";#N/A,#N/A,FALSE,"INTRAN96";#N/A,#N/A,FALSE,"NAA9697";#N/A,#N/A,FALSE,"ECWEBB";#N/A,#N/A,FALSE,"MFT96";#N/A,#N/A,FALSE,"CTrecon"}</definedName>
    <definedName name="ASFD_4_2_1" hidden="1">{#N/A,#N/A,FALSE,"TMCOMP96";#N/A,#N/A,FALSE,"MAT96";#N/A,#N/A,FALSE,"FANDA96";#N/A,#N/A,FALSE,"INTRAN96";#N/A,#N/A,FALSE,"NAA9697";#N/A,#N/A,FALSE,"ECWEBB";#N/A,#N/A,FALSE,"MFT96";#N/A,#N/A,FALSE,"CTrecon"}</definedName>
    <definedName name="ASFD_4_2_1_1" hidden="1">{#N/A,#N/A,FALSE,"TMCOMP96";#N/A,#N/A,FALSE,"MAT96";#N/A,#N/A,FALSE,"FANDA96";#N/A,#N/A,FALSE,"INTRAN96";#N/A,#N/A,FALSE,"NAA9697";#N/A,#N/A,FALSE,"ECWEBB";#N/A,#N/A,FALSE,"MFT96";#N/A,#N/A,FALSE,"CTrecon"}</definedName>
    <definedName name="ASFD_4_2_2" hidden="1">{#N/A,#N/A,FALSE,"TMCOMP96";#N/A,#N/A,FALSE,"MAT96";#N/A,#N/A,FALSE,"FANDA96";#N/A,#N/A,FALSE,"INTRAN96";#N/A,#N/A,FALSE,"NAA9697";#N/A,#N/A,FALSE,"ECWEBB";#N/A,#N/A,FALSE,"MFT96";#N/A,#N/A,FALSE,"CTrecon"}</definedName>
    <definedName name="ASFD_4_2_3" hidden="1">{#N/A,#N/A,FALSE,"TMCOMP96";#N/A,#N/A,FALSE,"MAT96";#N/A,#N/A,FALSE,"FANDA96";#N/A,#N/A,FALSE,"INTRAN96";#N/A,#N/A,FALSE,"NAA9697";#N/A,#N/A,FALSE,"ECWEBB";#N/A,#N/A,FALSE,"MFT96";#N/A,#N/A,FALSE,"CTrecon"}</definedName>
    <definedName name="ASFD_4_2_4" hidden="1">{#N/A,#N/A,FALSE,"TMCOMP96";#N/A,#N/A,FALSE,"MAT96";#N/A,#N/A,FALSE,"FANDA96";#N/A,#N/A,FALSE,"INTRAN96";#N/A,#N/A,FALSE,"NAA9697";#N/A,#N/A,FALSE,"ECWEBB";#N/A,#N/A,FALSE,"MFT96";#N/A,#N/A,FALSE,"CTrecon"}</definedName>
    <definedName name="ASFD_4_2_5" hidden="1">{#N/A,#N/A,FALSE,"TMCOMP96";#N/A,#N/A,FALSE,"MAT96";#N/A,#N/A,FALSE,"FANDA96";#N/A,#N/A,FALSE,"INTRAN96";#N/A,#N/A,FALSE,"NAA9697";#N/A,#N/A,FALSE,"ECWEBB";#N/A,#N/A,FALSE,"MFT96";#N/A,#N/A,FALSE,"CTrecon"}</definedName>
    <definedName name="ASFD_4_3" hidden="1">{#N/A,#N/A,FALSE,"TMCOMP96";#N/A,#N/A,FALSE,"MAT96";#N/A,#N/A,FALSE,"FANDA96";#N/A,#N/A,FALSE,"INTRAN96";#N/A,#N/A,FALSE,"NAA9697";#N/A,#N/A,FALSE,"ECWEBB";#N/A,#N/A,FALSE,"MFT96";#N/A,#N/A,FALSE,"CTrecon"}</definedName>
    <definedName name="ASFD_4_3_1" hidden="1">{#N/A,#N/A,FALSE,"TMCOMP96";#N/A,#N/A,FALSE,"MAT96";#N/A,#N/A,FALSE,"FANDA96";#N/A,#N/A,FALSE,"INTRAN96";#N/A,#N/A,FALSE,"NAA9697";#N/A,#N/A,FALSE,"ECWEBB";#N/A,#N/A,FALSE,"MFT96";#N/A,#N/A,FALSE,"CTrecon"}</definedName>
    <definedName name="ASFD_4_3_1_1" hidden="1">{#N/A,#N/A,FALSE,"TMCOMP96";#N/A,#N/A,FALSE,"MAT96";#N/A,#N/A,FALSE,"FANDA96";#N/A,#N/A,FALSE,"INTRAN96";#N/A,#N/A,FALSE,"NAA9697";#N/A,#N/A,FALSE,"ECWEBB";#N/A,#N/A,FALSE,"MFT96";#N/A,#N/A,FALSE,"CTrecon"}</definedName>
    <definedName name="ASFD_4_3_2" hidden="1">{#N/A,#N/A,FALSE,"TMCOMP96";#N/A,#N/A,FALSE,"MAT96";#N/A,#N/A,FALSE,"FANDA96";#N/A,#N/A,FALSE,"INTRAN96";#N/A,#N/A,FALSE,"NAA9697";#N/A,#N/A,FALSE,"ECWEBB";#N/A,#N/A,FALSE,"MFT96";#N/A,#N/A,FALSE,"CTrecon"}</definedName>
    <definedName name="ASFD_4_3_3" hidden="1">{#N/A,#N/A,FALSE,"TMCOMP96";#N/A,#N/A,FALSE,"MAT96";#N/A,#N/A,FALSE,"FANDA96";#N/A,#N/A,FALSE,"INTRAN96";#N/A,#N/A,FALSE,"NAA9697";#N/A,#N/A,FALSE,"ECWEBB";#N/A,#N/A,FALSE,"MFT96";#N/A,#N/A,FALSE,"CTrecon"}</definedName>
    <definedName name="ASFD_4_3_4" hidden="1">{#N/A,#N/A,FALSE,"TMCOMP96";#N/A,#N/A,FALSE,"MAT96";#N/A,#N/A,FALSE,"FANDA96";#N/A,#N/A,FALSE,"INTRAN96";#N/A,#N/A,FALSE,"NAA9697";#N/A,#N/A,FALSE,"ECWEBB";#N/A,#N/A,FALSE,"MFT96";#N/A,#N/A,FALSE,"CTrecon"}</definedName>
    <definedName name="ASFD_4_3_5" hidden="1">{#N/A,#N/A,FALSE,"TMCOMP96";#N/A,#N/A,FALSE,"MAT96";#N/A,#N/A,FALSE,"FANDA96";#N/A,#N/A,FALSE,"INTRAN96";#N/A,#N/A,FALSE,"NAA9697";#N/A,#N/A,FALSE,"ECWEBB";#N/A,#N/A,FALSE,"MFT96";#N/A,#N/A,FALSE,"CTrecon"}</definedName>
    <definedName name="ASFD_4_4" hidden="1">{#N/A,#N/A,FALSE,"TMCOMP96";#N/A,#N/A,FALSE,"MAT96";#N/A,#N/A,FALSE,"FANDA96";#N/A,#N/A,FALSE,"INTRAN96";#N/A,#N/A,FALSE,"NAA9697";#N/A,#N/A,FALSE,"ECWEBB";#N/A,#N/A,FALSE,"MFT96";#N/A,#N/A,FALSE,"CTrecon"}</definedName>
    <definedName name="ASFD_4_4_1" hidden="1">{#N/A,#N/A,FALSE,"TMCOMP96";#N/A,#N/A,FALSE,"MAT96";#N/A,#N/A,FALSE,"FANDA96";#N/A,#N/A,FALSE,"INTRAN96";#N/A,#N/A,FALSE,"NAA9697";#N/A,#N/A,FALSE,"ECWEBB";#N/A,#N/A,FALSE,"MFT96";#N/A,#N/A,FALSE,"CTrecon"}</definedName>
    <definedName name="ASFD_4_4_2" hidden="1">{#N/A,#N/A,FALSE,"TMCOMP96";#N/A,#N/A,FALSE,"MAT96";#N/A,#N/A,FALSE,"FANDA96";#N/A,#N/A,FALSE,"INTRAN96";#N/A,#N/A,FALSE,"NAA9697";#N/A,#N/A,FALSE,"ECWEBB";#N/A,#N/A,FALSE,"MFT96";#N/A,#N/A,FALSE,"CTrecon"}</definedName>
    <definedName name="ASFD_4_4_3" hidden="1">{#N/A,#N/A,FALSE,"TMCOMP96";#N/A,#N/A,FALSE,"MAT96";#N/A,#N/A,FALSE,"FANDA96";#N/A,#N/A,FALSE,"INTRAN96";#N/A,#N/A,FALSE,"NAA9697";#N/A,#N/A,FALSE,"ECWEBB";#N/A,#N/A,FALSE,"MFT96";#N/A,#N/A,FALSE,"CTrecon"}</definedName>
    <definedName name="ASFD_4_4_4" hidden="1">{#N/A,#N/A,FALSE,"TMCOMP96";#N/A,#N/A,FALSE,"MAT96";#N/A,#N/A,FALSE,"FANDA96";#N/A,#N/A,FALSE,"INTRAN96";#N/A,#N/A,FALSE,"NAA9697";#N/A,#N/A,FALSE,"ECWEBB";#N/A,#N/A,FALSE,"MFT96";#N/A,#N/A,FALSE,"CTrecon"}</definedName>
    <definedName name="ASFD_4_4_5" hidden="1">{#N/A,#N/A,FALSE,"TMCOMP96";#N/A,#N/A,FALSE,"MAT96";#N/A,#N/A,FALSE,"FANDA96";#N/A,#N/A,FALSE,"INTRAN96";#N/A,#N/A,FALSE,"NAA9697";#N/A,#N/A,FALSE,"ECWEBB";#N/A,#N/A,FALSE,"MFT96";#N/A,#N/A,FALSE,"CTrecon"}</definedName>
    <definedName name="ASFD_4_5" hidden="1">{#N/A,#N/A,FALSE,"TMCOMP96";#N/A,#N/A,FALSE,"MAT96";#N/A,#N/A,FALSE,"FANDA96";#N/A,#N/A,FALSE,"INTRAN96";#N/A,#N/A,FALSE,"NAA9697";#N/A,#N/A,FALSE,"ECWEBB";#N/A,#N/A,FALSE,"MFT96";#N/A,#N/A,FALSE,"CTrecon"}</definedName>
    <definedName name="ASFD_4_5_1" hidden="1">{#N/A,#N/A,FALSE,"TMCOMP96";#N/A,#N/A,FALSE,"MAT96";#N/A,#N/A,FALSE,"FANDA96";#N/A,#N/A,FALSE,"INTRAN96";#N/A,#N/A,FALSE,"NAA9697";#N/A,#N/A,FALSE,"ECWEBB";#N/A,#N/A,FALSE,"MFT96";#N/A,#N/A,FALSE,"CTrecon"}</definedName>
    <definedName name="ASFD_4_5_2" hidden="1">{#N/A,#N/A,FALSE,"TMCOMP96";#N/A,#N/A,FALSE,"MAT96";#N/A,#N/A,FALSE,"FANDA96";#N/A,#N/A,FALSE,"INTRAN96";#N/A,#N/A,FALSE,"NAA9697";#N/A,#N/A,FALSE,"ECWEBB";#N/A,#N/A,FALSE,"MFT96";#N/A,#N/A,FALSE,"CTrecon"}</definedName>
    <definedName name="ASFD_4_5_3" hidden="1">{#N/A,#N/A,FALSE,"TMCOMP96";#N/A,#N/A,FALSE,"MAT96";#N/A,#N/A,FALSE,"FANDA96";#N/A,#N/A,FALSE,"INTRAN96";#N/A,#N/A,FALSE,"NAA9697";#N/A,#N/A,FALSE,"ECWEBB";#N/A,#N/A,FALSE,"MFT96";#N/A,#N/A,FALSE,"CTrecon"}</definedName>
    <definedName name="ASFD_4_5_4" hidden="1">{#N/A,#N/A,FALSE,"TMCOMP96";#N/A,#N/A,FALSE,"MAT96";#N/A,#N/A,FALSE,"FANDA96";#N/A,#N/A,FALSE,"INTRAN96";#N/A,#N/A,FALSE,"NAA9697";#N/A,#N/A,FALSE,"ECWEBB";#N/A,#N/A,FALSE,"MFT96";#N/A,#N/A,FALSE,"CTrecon"}</definedName>
    <definedName name="ASFD_4_5_5" hidden="1">{#N/A,#N/A,FALSE,"TMCOMP96";#N/A,#N/A,FALSE,"MAT96";#N/A,#N/A,FALSE,"FANDA96";#N/A,#N/A,FALSE,"INTRAN96";#N/A,#N/A,FALSE,"NAA9697";#N/A,#N/A,FALSE,"ECWEBB";#N/A,#N/A,FALSE,"MFT96";#N/A,#N/A,FALSE,"CTrecon"}</definedName>
    <definedName name="ASFD_5" hidden="1">{#N/A,#N/A,FALSE,"TMCOMP96";#N/A,#N/A,FALSE,"MAT96";#N/A,#N/A,FALSE,"FANDA96";#N/A,#N/A,FALSE,"INTRAN96";#N/A,#N/A,FALSE,"NAA9697";#N/A,#N/A,FALSE,"ECWEBB";#N/A,#N/A,FALSE,"MFT96";#N/A,#N/A,FALSE,"CTrecon"}</definedName>
    <definedName name="ASFD_5_1" hidden="1">{#N/A,#N/A,FALSE,"TMCOMP96";#N/A,#N/A,FALSE,"MAT96";#N/A,#N/A,FALSE,"FANDA96";#N/A,#N/A,FALSE,"INTRAN96";#N/A,#N/A,FALSE,"NAA9697";#N/A,#N/A,FALSE,"ECWEBB";#N/A,#N/A,FALSE,"MFT96";#N/A,#N/A,FALSE,"CTrecon"}</definedName>
    <definedName name="ASFD_5_1_1" hidden="1">{#N/A,#N/A,FALSE,"TMCOMP96";#N/A,#N/A,FALSE,"MAT96";#N/A,#N/A,FALSE,"FANDA96";#N/A,#N/A,FALSE,"INTRAN96";#N/A,#N/A,FALSE,"NAA9697";#N/A,#N/A,FALSE,"ECWEBB";#N/A,#N/A,FALSE,"MFT96";#N/A,#N/A,FALSE,"CTrecon"}</definedName>
    <definedName name="ASFD_5_1_1_1" hidden="1">{#N/A,#N/A,FALSE,"TMCOMP96";#N/A,#N/A,FALSE,"MAT96";#N/A,#N/A,FALSE,"FANDA96";#N/A,#N/A,FALSE,"INTRAN96";#N/A,#N/A,FALSE,"NAA9697";#N/A,#N/A,FALSE,"ECWEBB";#N/A,#N/A,FALSE,"MFT96";#N/A,#N/A,FALSE,"CTrecon"}</definedName>
    <definedName name="ASFD_5_1_1_1_1" hidden="1">{#N/A,#N/A,FALSE,"TMCOMP96";#N/A,#N/A,FALSE,"MAT96";#N/A,#N/A,FALSE,"FANDA96";#N/A,#N/A,FALSE,"INTRAN96";#N/A,#N/A,FALSE,"NAA9697";#N/A,#N/A,FALSE,"ECWEBB";#N/A,#N/A,FALSE,"MFT96";#N/A,#N/A,FALSE,"CTrecon"}</definedName>
    <definedName name="ASFD_5_1_1_1_1_1" hidden="1">{#N/A,#N/A,FALSE,"TMCOMP96";#N/A,#N/A,FALSE,"MAT96";#N/A,#N/A,FALSE,"FANDA96";#N/A,#N/A,FALSE,"INTRAN96";#N/A,#N/A,FALSE,"NAA9697";#N/A,#N/A,FALSE,"ECWEBB";#N/A,#N/A,FALSE,"MFT96";#N/A,#N/A,FALSE,"CTrecon"}</definedName>
    <definedName name="ASFD_5_1_1_1_2" hidden="1">{#N/A,#N/A,FALSE,"TMCOMP96";#N/A,#N/A,FALSE,"MAT96";#N/A,#N/A,FALSE,"FANDA96";#N/A,#N/A,FALSE,"INTRAN96";#N/A,#N/A,FALSE,"NAA9697";#N/A,#N/A,FALSE,"ECWEBB";#N/A,#N/A,FALSE,"MFT96";#N/A,#N/A,FALSE,"CTrecon"}</definedName>
    <definedName name="ASFD_5_1_1_1_3" hidden="1">{#N/A,#N/A,FALSE,"TMCOMP96";#N/A,#N/A,FALSE,"MAT96";#N/A,#N/A,FALSE,"FANDA96";#N/A,#N/A,FALSE,"INTRAN96";#N/A,#N/A,FALSE,"NAA9697";#N/A,#N/A,FALSE,"ECWEBB";#N/A,#N/A,FALSE,"MFT96";#N/A,#N/A,FALSE,"CTrecon"}</definedName>
    <definedName name="ASFD_5_1_1_1_4" hidden="1">{#N/A,#N/A,FALSE,"TMCOMP96";#N/A,#N/A,FALSE,"MAT96";#N/A,#N/A,FALSE,"FANDA96";#N/A,#N/A,FALSE,"INTRAN96";#N/A,#N/A,FALSE,"NAA9697";#N/A,#N/A,FALSE,"ECWEBB";#N/A,#N/A,FALSE,"MFT96";#N/A,#N/A,FALSE,"CTrecon"}</definedName>
    <definedName name="ASFD_5_1_1_1_5" hidden="1">{#N/A,#N/A,FALSE,"TMCOMP96";#N/A,#N/A,FALSE,"MAT96";#N/A,#N/A,FALSE,"FANDA96";#N/A,#N/A,FALSE,"INTRAN96";#N/A,#N/A,FALSE,"NAA9697";#N/A,#N/A,FALSE,"ECWEBB";#N/A,#N/A,FALSE,"MFT96";#N/A,#N/A,FALSE,"CTrecon"}</definedName>
    <definedName name="ASFD_5_1_1_2" hidden="1">{#N/A,#N/A,FALSE,"TMCOMP96";#N/A,#N/A,FALSE,"MAT96";#N/A,#N/A,FALSE,"FANDA96";#N/A,#N/A,FALSE,"INTRAN96";#N/A,#N/A,FALSE,"NAA9697";#N/A,#N/A,FALSE,"ECWEBB";#N/A,#N/A,FALSE,"MFT96";#N/A,#N/A,FALSE,"CTrecon"}</definedName>
    <definedName name="ASFD_5_1_1_2_1" hidden="1">{#N/A,#N/A,FALSE,"TMCOMP96";#N/A,#N/A,FALSE,"MAT96";#N/A,#N/A,FALSE,"FANDA96";#N/A,#N/A,FALSE,"INTRAN96";#N/A,#N/A,FALSE,"NAA9697";#N/A,#N/A,FALSE,"ECWEBB";#N/A,#N/A,FALSE,"MFT96";#N/A,#N/A,FALSE,"CTrecon"}</definedName>
    <definedName name="ASFD_5_1_1_2_2" hidden="1">{#N/A,#N/A,FALSE,"TMCOMP96";#N/A,#N/A,FALSE,"MAT96";#N/A,#N/A,FALSE,"FANDA96";#N/A,#N/A,FALSE,"INTRAN96";#N/A,#N/A,FALSE,"NAA9697";#N/A,#N/A,FALSE,"ECWEBB";#N/A,#N/A,FALSE,"MFT96";#N/A,#N/A,FALSE,"CTrecon"}</definedName>
    <definedName name="ASFD_5_1_1_2_3" hidden="1">{#N/A,#N/A,FALSE,"TMCOMP96";#N/A,#N/A,FALSE,"MAT96";#N/A,#N/A,FALSE,"FANDA96";#N/A,#N/A,FALSE,"INTRAN96";#N/A,#N/A,FALSE,"NAA9697";#N/A,#N/A,FALSE,"ECWEBB";#N/A,#N/A,FALSE,"MFT96";#N/A,#N/A,FALSE,"CTrecon"}</definedName>
    <definedName name="ASFD_5_1_1_2_4" hidden="1">{#N/A,#N/A,FALSE,"TMCOMP96";#N/A,#N/A,FALSE,"MAT96";#N/A,#N/A,FALSE,"FANDA96";#N/A,#N/A,FALSE,"INTRAN96";#N/A,#N/A,FALSE,"NAA9697";#N/A,#N/A,FALSE,"ECWEBB";#N/A,#N/A,FALSE,"MFT96";#N/A,#N/A,FALSE,"CTrecon"}</definedName>
    <definedName name="ASFD_5_1_1_2_5" hidden="1">{#N/A,#N/A,FALSE,"TMCOMP96";#N/A,#N/A,FALSE,"MAT96";#N/A,#N/A,FALSE,"FANDA96";#N/A,#N/A,FALSE,"INTRAN96";#N/A,#N/A,FALSE,"NAA9697";#N/A,#N/A,FALSE,"ECWEBB";#N/A,#N/A,FALSE,"MFT96";#N/A,#N/A,FALSE,"CTrecon"}</definedName>
    <definedName name="ASFD_5_1_1_3" hidden="1">{#N/A,#N/A,FALSE,"TMCOMP96";#N/A,#N/A,FALSE,"MAT96";#N/A,#N/A,FALSE,"FANDA96";#N/A,#N/A,FALSE,"INTRAN96";#N/A,#N/A,FALSE,"NAA9697";#N/A,#N/A,FALSE,"ECWEBB";#N/A,#N/A,FALSE,"MFT96";#N/A,#N/A,FALSE,"CTrecon"}</definedName>
    <definedName name="ASFD_5_1_1_4" hidden="1">{#N/A,#N/A,FALSE,"TMCOMP96";#N/A,#N/A,FALSE,"MAT96";#N/A,#N/A,FALSE,"FANDA96";#N/A,#N/A,FALSE,"INTRAN96";#N/A,#N/A,FALSE,"NAA9697";#N/A,#N/A,FALSE,"ECWEBB";#N/A,#N/A,FALSE,"MFT96";#N/A,#N/A,FALSE,"CTrecon"}</definedName>
    <definedName name="ASFD_5_1_1_5" hidden="1">{#N/A,#N/A,FALSE,"TMCOMP96";#N/A,#N/A,FALSE,"MAT96";#N/A,#N/A,FALSE,"FANDA96";#N/A,#N/A,FALSE,"INTRAN96";#N/A,#N/A,FALSE,"NAA9697";#N/A,#N/A,FALSE,"ECWEBB";#N/A,#N/A,FALSE,"MFT96";#N/A,#N/A,FALSE,"CTrecon"}</definedName>
    <definedName name="ASFD_5_1_2" hidden="1">{#N/A,#N/A,FALSE,"TMCOMP96";#N/A,#N/A,FALSE,"MAT96";#N/A,#N/A,FALSE,"FANDA96";#N/A,#N/A,FALSE,"INTRAN96";#N/A,#N/A,FALSE,"NAA9697";#N/A,#N/A,FALSE,"ECWEBB";#N/A,#N/A,FALSE,"MFT96";#N/A,#N/A,FALSE,"CTrecon"}</definedName>
    <definedName name="ASFD_5_1_2_1" hidden="1">{#N/A,#N/A,FALSE,"TMCOMP96";#N/A,#N/A,FALSE,"MAT96";#N/A,#N/A,FALSE,"FANDA96";#N/A,#N/A,FALSE,"INTRAN96";#N/A,#N/A,FALSE,"NAA9697";#N/A,#N/A,FALSE,"ECWEBB";#N/A,#N/A,FALSE,"MFT96";#N/A,#N/A,FALSE,"CTrecon"}</definedName>
    <definedName name="ASFD_5_1_2_2" hidden="1">{#N/A,#N/A,FALSE,"TMCOMP96";#N/A,#N/A,FALSE,"MAT96";#N/A,#N/A,FALSE,"FANDA96";#N/A,#N/A,FALSE,"INTRAN96";#N/A,#N/A,FALSE,"NAA9697";#N/A,#N/A,FALSE,"ECWEBB";#N/A,#N/A,FALSE,"MFT96";#N/A,#N/A,FALSE,"CTrecon"}</definedName>
    <definedName name="ASFD_5_1_2_3" hidden="1">{#N/A,#N/A,FALSE,"TMCOMP96";#N/A,#N/A,FALSE,"MAT96";#N/A,#N/A,FALSE,"FANDA96";#N/A,#N/A,FALSE,"INTRAN96";#N/A,#N/A,FALSE,"NAA9697";#N/A,#N/A,FALSE,"ECWEBB";#N/A,#N/A,FALSE,"MFT96";#N/A,#N/A,FALSE,"CTrecon"}</definedName>
    <definedName name="ASFD_5_1_2_4" hidden="1">{#N/A,#N/A,FALSE,"TMCOMP96";#N/A,#N/A,FALSE,"MAT96";#N/A,#N/A,FALSE,"FANDA96";#N/A,#N/A,FALSE,"INTRAN96";#N/A,#N/A,FALSE,"NAA9697";#N/A,#N/A,FALSE,"ECWEBB";#N/A,#N/A,FALSE,"MFT96";#N/A,#N/A,FALSE,"CTrecon"}</definedName>
    <definedName name="ASFD_5_1_2_5" hidden="1">{#N/A,#N/A,FALSE,"TMCOMP96";#N/A,#N/A,FALSE,"MAT96";#N/A,#N/A,FALSE,"FANDA96";#N/A,#N/A,FALSE,"INTRAN96";#N/A,#N/A,FALSE,"NAA9697";#N/A,#N/A,FALSE,"ECWEBB";#N/A,#N/A,FALSE,"MFT96";#N/A,#N/A,FALSE,"CTrecon"}</definedName>
    <definedName name="ASFD_5_1_3" hidden="1">{#N/A,#N/A,FALSE,"TMCOMP96";#N/A,#N/A,FALSE,"MAT96";#N/A,#N/A,FALSE,"FANDA96";#N/A,#N/A,FALSE,"INTRAN96";#N/A,#N/A,FALSE,"NAA9697";#N/A,#N/A,FALSE,"ECWEBB";#N/A,#N/A,FALSE,"MFT96";#N/A,#N/A,FALSE,"CTrecon"}</definedName>
    <definedName name="ASFD_5_1_3_1" hidden="1">{#N/A,#N/A,FALSE,"TMCOMP96";#N/A,#N/A,FALSE,"MAT96";#N/A,#N/A,FALSE,"FANDA96";#N/A,#N/A,FALSE,"INTRAN96";#N/A,#N/A,FALSE,"NAA9697";#N/A,#N/A,FALSE,"ECWEBB";#N/A,#N/A,FALSE,"MFT96";#N/A,#N/A,FALSE,"CTrecon"}</definedName>
    <definedName name="ASFD_5_1_3_2" hidden="1">{#N/A,#N/A,FALSE,"TMCOMP96";#N/A,#N/A,FALSE,"MAT96";#N/A,#N/A,FALSE,"FANDA96";#N/A,#N/A,FALSE,"INTRAN96";#N/A,#N/A,FALSE,"NAA9697";#N/A,#N/A,FALSE,"ECWEBB";#N/A,#N/A,FALSE,"MFT96";#N/A,#N/A,FALSE,"CTrecon"}</definedName>
    <definedName name="ASFD_5_1_3_3" hidden="1">{#N/A,#N/A,FALSE,"TMCOMP96";#N/A,#N/A,FALSE,"MAT96";#N/A,#N/A,FALSE,"FANDA96";#N/A,#N/A,FALSE,"INTRAN96";#N/A,#N/A,FALSE,"NAA9697";#N/A,#N/A,FALSE,"ECWEBB";#N/A,#N/A,FALSE,"MFT96";#N/A,#N/A,FALSE,"CTrecon"}</definedName>
    <definedName name="ASFD_5_1_3_4" hidden="1">{#N/A,#N/A,FALSE,"TMCOMP96";#N/A,#N/A,FALSE,"MAT96";#N/A,#N/A,FALSE,"FANDA96";#N/A,#N/A,FALSE,"INTRAN96";#N/A,#N/A,FALSE,"NAA9697";#N/A,#N/A,FALSE,"ECWEBB";#N/A,#N/A,FALSE,"MFT96";#N/A,#N/A,FALSE,"CTrecon"}</definedName>
    <definedName name="ASFD_5_1_3_5" hidden="1">{#N/A,#N/A,FALSE,"TMCOMP96";#N/A,#N/A,FALSE,"MAT96";#N/A,#N/A,FALSE,"FANDA96";#N/A,#N/A,FALSE,"INTRAN96";#N/A,#N/A,FALSE,"NAA9697";#N/A,#N/A,FALSE,"ECWEBB";#N/A,#N/A,FALSE,"MFT96";#N/A,#N/A,FALSE,"CTrecon"}</definedName>
    <definedName name="ASFD_5_1_4" hidden="1">{#N/A,#N/A,FALSE,"TMCOMP96";#N/A,#N/A,FALSE,"MAT96";#N/A,#N/A,FALSE,"FANDA96";#N/A,#N/A,FALSE,"INTRAN96";#N/A,#N/A,FALSE,"NAA9697";#N/A,#N/A,FALSE,"ECWEBB";#N/A,#N/A,FALSE,"MFT96";#N/A,#N/A,FALSE,"CTrecon"}</definedName>
    <definedName name="ASFD_5_1_4_1" hidden="1">{#N/A,#N/A,FALSE,"TMCOMP96";#N/A,#N/A,FALSE,"MAT96";#N/A,#N/A,FALSE,"FANDA96";#N/A,#N/A,FALSE,"INTRAN96";#N/A,#N/A,FALSE,"NAA9697";#N/A,#N/A,FALSE,"ECWEBB";#N/A,#N/A,FALSE,"MFT96";#N/A,#N/A,FALSE,"CTrecon"}</definedName>
    <definedName name="ASFD_5_1_4_2" hidden="1">{#N/A,#N/A,FALSE,"TMCOMP96";#N/A,#N/A,FALSE,"MAT96";#N/A,#N/A,FALSE,"FANDA96";#N/A,#N/A,FALSE,"INTRAN96";#N/A,#N/A,FALSE,"NAA9697";#N/A,#N/A,FALSE,"ECWEBB";#N/A,#N/A,FALSE,"MFT96";#N/A,#N/A,FALSE,"CTrecon"}</definedName>
    <definedName name="ASFD_5_1_4_3" hidden="1">{#N/A,#N/A,FALSE,"TMCOMP96";#N/A,#N/A,FALSE,"MAT96";#N/A,#N/A,FALSE,"FANDA96";#N/A,#N/A,FALSE,"INTRAN96";#N/A,#N/A,FALSE,"NAA9697";#N/A,#N/A,FALSE,"ECWEBB";#N/A,#N/A,FALSE,"MFT96";#N/A,#N/A,FALSE,"CTrecon"}</definedName>
    <definedName name="ASFD_5_1_4_4" hidden="1">{#N/A,#N/A,FALSE,"TMCOMP96";#N/A,#N/A,FALSE,"MAT96";#N/A,#N/A,FALSE,"FANDA96";#N/A,#N/A,FALSE,"INTRAN96";#N/A,#N/A,FALSE,"NAA9697";#N/A,#N/A,FALSE,"ECWEBB";#N/A,#N/A,FALSE,"MFT96";#N/A,#N/A,FALSE,"CTrecon"}</definedName>
    <definedName name="ASFD_5_1_4_5" hidden="1">{#N/A,#N/A,FALSE,"TMCOMP96";#N/A,#N/A,FALSE,"MAT96";#N/A,#N/A,FALSE,"FANDA96";#N/A,#N/A,FALSE,"INTRAN96";#N/A,#N/A,FALSE,"NAA9697";#N/A,#N/A,FALSE,"ECWEBB";#N/A,#N/A,FALSE,"MFT96";#N/A,#N/A,FALSE,"CTrecon"}</definedName>
    <definedName name="ASFD_5_1_5" hidden="1">{#N/A,#N/A,FALSE,"TMCOMP96";#N/A,#N/A,FALSE,"MAT96";#N/A,#N/A,FALSE,"FANDA96";#N/A,#N/A,FALSE,"INTRAN96";#N/A,#N/A,FALSE,"NAA9697";#N/A,#N/A,FALSE,"ECWEBB";#N/A,#N/A,FALSE,"MFT96";#N/A,#N/A,FALSE,"CTrecon"}</definedName>
    <definedName name="ASFD_5_1_5_1" hidden="1">{#N/A,#N/A,FALSE,"TMCOMP96";#N/A,#N/A,FALSE,"MAT96";#N/A,#N/A,FALSE,"FANDA96";#N/A,#N/A,FALSE,"INTRAN96";#N/A,#N/A,FALSE,"NAA9697";#N/A,#N/A,FALSE,"ECWEBB";#N/A,#N/A,FALSE,"MFT96";#N/A,#N/A,FALSE,"CTrecon"}</definedName>
    <definedName name="ASFD_5_1_5_2" hidden="1">{#N/A,#N/A,FALSE,"TMCOMP96";#N/A,#N/A,FALSE,"MAT96";#N/A,#N/A,FALSE,"FANDA96";#N/A,#N/A,FALSE,"INTRAN96";#N/A,#N/A,FALSE,"NAA9697";#N/A,#N/A,FALSE,"ECWEBB";#N/A,#N/A,FALSE,"MFT96";#N/A,#N/A,FALSE,"CTrecon"}</definedName>
    <definedName name="ASFD_5_1_5_3" hidden="1">{#N/A,#N/A,FALSE,"TMCOMP96";#N/A,#N/A,FALSE,"MAT96";#N/A,#N/A,FALSE,"FANDA96";#N/A,#N/A,FALSE,"INTRAN96";#N/A,#N/A,FALSE,"NAA9697";#N/A,#N/A,FALSE,"ECWEBB";#N/A,#N/A,FALSE,"MFT96";#N/A,#N/A,FALSE,"CTrecon"}</definedName>
    <definedName name="ASFD_5_1_5_4" hidden="1">{#N/A,#N/A,FALSE,"TMCOMP96";#N/A,#N/A,FALSE,"MAT96";#N/A,#N/A,FALSE,"FANDA96";#N/A,#N/A,FALSE,"INTRAN96";#N/A,#N/A,FALSE,"NAA9697";#N/A,#N/A,FALSE,"ECWEBB";#N/A,#N/A,FALSE,"MFT96";#N/A,#N/A,FALSE,"CTrecon"}</definedName>
    <definedName name="ASFD_5_1_5_5" hidden="1">{#N/A,#N/A,FALSE,"TMCOMP96";#N/A,#N/A,FALSE,"MAT96";#N/A,#N/A,FALSE,"FANDA96";#N/A,#N/A,FALSE,"INTRAN96";#N/A,#N/A,FALSE,"NAA9697";#N/A,#N/A,FALSE,"ECWEBB";#N/A,#N/A,FALSE,"MFT96";#N/A,#N/A,FALSE,"CTrecon"}</definedName>
    <definedName name="ASFD_5_2" hidden="1">{#N/A,#N/A,FALSE,"TMCOMP96";#N/A,#N/A,FALSE,"MAT96";#N/A,#N/A,FALSE,"FANDA96";#N/A,#N/A,FALSE,"INTRAN96";#N/A,#N/A,FALSE,"NAA9697";#N/A,#N/A,FALSE,"ECWEBB";#N/A,#N/A,FALSE,"MFT96";#N/A,#N/A,FALSE,"CTrecon"}</definedName>
    <definedName name="ASFD_5_2_1" hidden="1">{#N/A,#N/A,FALSE,"TMCOMP96";#N/A,#N/A,FALSE,"MAT96";#N/A,#N/A,FALSE,"FANDA96";#N/A,#N/A,FALSE,"INTRAN96";#N/A,#N/A,FALSE,"NAA9697";#N/A,#N/A,FALSE,"ECWEBB";#N/A,#N/A,FALSE,"MFT96";#N/A,#N/A,FALSE,"CTrecon"}</definedName>
    <definedName name="ASFD_5_2_2" hidden="1">{#N/A,#N/A,FALSE,"TMCOMP96";#N/A,#N/A,FALSE,"MAT96";#N/A,#N/A,FALSE,"FANDA96";#N/A,#N/A,FALSE,"INTRAN96";#N/A,#N/A,FALSE,"NAA9697";#N/A,#N/A,FALSE,"ECWEBB";#N/A,#N/A,FALSE,"MFT96";#N/A,#N/A,FALSE,"CTrecon"}</definedName>
    <definedName name="ASFD_5_2_3" hidden="1">{#N/A,#N/A,FALSE,"TMCOMP96";#N/A,#N/A,FALSE,"MAT96";#N/A,#N/A,FALSE,"FANDA96";#N/A,#N/A,FALSE,"INTRAN96";#N/A,#N/A,FALSE,"NAA9697";#N/A,#N/A,FALSE,"ECWEBB";#N/A,#N/A,FALSE,"MFT96";#N/A,#N/A,FALSE,"CTrecon"}</definedName>
    <definedName name="ASFD_5_2_4" hidden="1">{#N/A,#N/A,FALSE,"TMCOMP96";#N/A,#N/A,FALSE,"MAT96";#N/A,#N/A,FALSE,"FANDA96";#N/A,#N/A,FALSE,"INTRAN96";#N/A,#N/A,FALSE,"NAA9697";#N/A,#N/A,FALSE,"ECWEBB";#N/A,#N/A,FALSE,"MFT96";#N/A,#N/A,FALSE,"CTrecon"}</definedName>
    <definedName name="ASFD_5_2_5" hidden="1">{#N/A,#N/A,FALSE,"TMCOMP96";#N/A,#N/A,FALSE,"MAT96";#N/A,#N/A,FALSE,"FANDA96";#N/A,#N/A,FALSE,"INTRAN96";#N/A,#N/A,FALSE,"NAA9697";#N/A,#N/A,FALSE,"ECWEBB";#N/A,#N/A,FALSE,"MFT96";#N/A,#N/A,FALSE,"CTrecon"}</definedName>
    <definedName name="ASFD_5_3" hidden="1">{#N/A,#N/A,FALSE,"TMCOMP96";#N/A,#N/A,FALSE,"MAT96";#N/A,#N/A,FALSE,"FANDA96";#N/A,#N/A,FALSE,"INTRAN96";#N/A,#N/A,FALSE,"NAA9697";#N/A,#N/A,FALSE,"ECWEBB";#N/A,#N/A,FALSE,"MFT96";#N/A,#N/A,FALSE,"CTrecon"}</definedName>
    <definedName name="ASFD_5_3_1" hidden="1">{#N/A,#N/A,FALSE,"TMCOMP96";#N/A,#N/A,FALSE,"MAT96";#N/A,#N/A,FALSE,"FANDA96";#N/A,#N/A,FALSE,"INTRAN96";#N/A,#N/A,FALSE,"NAA9697";#N/A,#N/A,FALSE,"ECWEBB";#N/A,#N/A,FALSE,"MFT96";#N/A,#N/A,FALSE,"CTrecon"}</definedName>
    <definedName name="ASFD_5_3_2" hidden="1">{#N/A,#N/A,FALSE,"TMCOMP96";#N/A,#N/A,FALSE,"MAT96";#N/A,#N/A,FALSE,"FANDA96";#N/A,#N/A,FALSE,"INTRAN96";#N/A,#N/A,FALSE,"NAA9697";#N/A,#N/A,FALSE,"ECWEBB";#N/A,#N/A,FALSE,"MFT96";#N/A,#N/A,FALSE,"CTrecon"}</definedName>
    <definedName name="ASFD_5_3_3" hidden="1">{#N/A,#N/A,FALSE,"TMCOMP96";#N/A,#N/A,FALSE,"MAT96";#N/A,#N/A,FALSE,"FANDA96";#N/A,#N/A,FALSE,"INTRAN96";#N/A,#N/A,FALSE,"NAA9697";#N/A,#N/A,FALSE,"ECWEBB";#N/A,#N/A,FALSE,"MFT96";#N/A,#N/A,FALSE,"CTrecon"}</definedName>
    <definedName name="ASFD_5_3_4" hidden="1">{#N/A,#N/A,FALSE,"TMCOMP96";#N/A,#N/A,FALSE,"MAT96";#N/A,#N/A,FALSE,"FANDA96";#N/A,#N/A,FALSE,"INTRAN96";#N/A,#N/A,FALSE,"NAA9697";#N/A,#N/A,FALSE,"ECWEBB";#N/A,#N/A,FALSE,"MFT96";#N/A,#N/A,FALSE,"CTrecon"}</definedName>
    <definedName name="ASFD_5_3_5" hidden="1">{#N/A,#N/A,FALSE,"TMCOMP96";#N/A,#N/A,FALSE,"MAT96";#N/A,#N/A,FALSE,"FANDA96";#N/A,#N/A,FALSE,"INTRAN96";#N/A,#N/A,FALSE,"NAA9697";#N/A,#N/A,FALSE,"ECWEBB";#N/A,#N/A,FALSE,"MFT96";#N/A,#N/A,FALSE,"CTrecon"}</definedName>
    <definedName name="ASFD_5_4" hidden="1">{#N/A,#N/A,FALSE,"TMCOMP96";#N/A,#N/A,FALSE,"MAT96";#N/A,#N/A,FALSE,"FANDA96";#N/A,#N/A,FALSE,"INTRAN96";#N/A,#N/A,FALSE,"NAA9697";#N/A,#N/A,FALSE,"ECWEBB";#N/A,#N/A,FALSE,"MFT96";#N/A,#N/A,FALSE,"CTrecon"}</definedName>
    <definedName name="ASFD_5_4_1" hidden="1">{#N/A,#N/A,FALSE,"TMCOMP96";#N/A,#N/A,FALSE,"MAT96";#N/A,#N/A,FALSE,"FANDA96";#N/A,#N/A,FALSE,"INTRAN96";#N/A,#N/A,FALSE,"NAA9697";#N/A,#N/A,FALSE,"ECWEBB";#N/A,#N/A,FALSE,"MFT96";#N/A,#N/A,FALSE,"CTrecon"}</definedName>
    <definedName name="ASFD_5_4_2" hidden="1">{#N/A,#N/A,FALSE,"TMCOMP96";#N/A,#N/A,FALSE,"MAT96";#N/A,#N/A,FALSE,"FANDA96";#N/A,#N/A,FALSE,"INTRAN96";#N/A,#N/A,FALSE,"NAA9697";#N/A,#N/A,FALSE,"ECWEBB";#N/A,#N/A,FALSE,"MFT96";#N/A,#N/A,FALSE,"CTrecon"}</definedName>
    <definedName name="ASFD_5_4_3" hidden="1">{#N/A,#N/A,FALSE,"TMCOMP96";#N/A,#N/A,FALSE,"MAT96";#N/A,#N/A,FALSE,"FANDA96";#N/A,#N/A,FALSE,"INTRAN96";#N/A,#N/A,FALSE,"NAA9697";#N/A,#N/A,FALSE,"ECWEBB";#N/A,#N/A,FALSE,"MFT96";#N/A,#N/A,FALSE,"CTrecon"}</definedName>
    <definedName name="ASFD_5_4_4" hidden="1">{#N/A,#N/A,FALSE,"TMCOMP96";#N/A,#N/A,FALSE,"MAT96";#N/A,#N/A,FALSE,"FANDA96";#N/A,#N/A,FALSE,"INTRAN96";#N/A,#N/A,FALSE,"NAA9697";#N/A,#N/A,FALSE,"ECWEBB";#N/A,#N/A,FALSE,"MFT96";#N/A,#N/A,FALSE,"CTrecon"}</definedName>
    <definedName name="ASFD_5_4_5" hidden="1">{#N/A,#N/A,FALSE,"TMCOMP96";#N/A,#N/A,FALSE,"MAT96";#N/A,#N/A,FALSE,"FANDA96";#N/A,#N/A,FALSE,"INTRAN96";#N/A,#N/A,FALSE,"NAA9697";#N/A,#N/A,FALSE,"ECWEBB";#N/A,#N/A,FALSE,"MFT96";#N/A,#N/A,FALSE,"CTrecon"}</definedName>
    <definedName name="ASFD_5_5" hidden="1">{#N/A,#N/A,FALSE,"TMCOMP96";#N/A,#N/A,FALSE,"MAT96";#N/A,#N/A,FALSE,"FANDA96";#N/A,#N/A,FALSE,"INTRAN96";#N/A,#N/A,FALSE,"NAA9697";#N/A,#N/A,FALSE,"ECWEBB";#N/A,#N/A,FALSE,"MFT96";#N/A,#N/A,FALSE,"CTrecon"}</definedName>
    <definedName name="ASFD_5_5_1" hidden="1">{#N/A,#N/A,FALSE,"TMCOMP96";#N/A,#N/A,FALSE,"MAT96";#N/A,#N/A,FALSE,"FANDA96";#N/A,#N/A,FALSE,"INTRAN96";#N/A,#N/A,FALSE,"NAA9697";#N/A,#N/A,FALSE,"ECWEBB";#N/A,#N/A,FALSE,"MFT96";#N/A,#N/A,FALSE,"CTrecon"}</definedName>
    <definedName name="ASFD_5_5_2" hidden="1">{#N/A,#N/A,FALSE,"TMCOMP96";#N/A,#N/A,FALSE,"MAT96";#N/A,#N/A,FALSE,"FANDA96";#N/A,#N/A,FALSE,"INTRAN96";#N/A,#N/A,FALSE,"NAA9697";#N/A,#N/A,FALSE,"ECWEBB";#N/A,#N/A,FALSE,"MFT96";#N/A,#N/A,FALSE,"CTrecon"}</definedName>
    <definedName name="ASFD_5_5_3" hidden="1">{#N/A,#N/A,FALSE,"TMCOMP96";#N/A,#N/A,FALSE,"MAT96";#N/A,#N/A,FALSE,"FANDA96";#N/A,#N/A,FALSE,"INTRAN96";#N/A,#N/A,FALSE,"NAA9697";#N/A,#N/A,FALSE,"ECWEBB";#N/A,#N/A,FALSE,"MFT96";#N/A,#N/A,FALSE,"CTrecon"}</definedName>
    <definedName name="ASFD_5_5_4" hidden="1">{#N/A,#N/A,FALSE,"TMCOMP96";#N/A,#N/A,FALSE,"MAT96";#N/A,#N/A,FALSE,"FANDA96";#N/A,#N/A,FALSE,"INTRAN96";#N/A,#N/A,FALSE,"NAA9697";#N/A,#N/A,FALSE,"ECWEBB";#N/A,#N/A,FALSE,"MFT96";#N/A,#N/A,FALSE,"CTrecon"}</definedName>
    <definedName name="ASFD_5_5_5"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1" hidden="1">{#N/A,#N/A,FALSE,"TMCOMP96";#N/A,#N/A,FALSE,"MAT96";#N/A,#N/A,FALSE,"FANDA96";#N/A,#N/A,FALSE,"INTRAN96";#N/A,#N/A,FALSE,"NAA9697";#N/A,#N/A,FALSE,"ECWEBB";#N/A,#N/A,FALSE,"MFT96";#N/A,#N/A,FALSE,"CTrecon"}</definedName>
    <definedName name="b_1_1_1" hidden="1">{#N/A,#N/A,FALSE,"TMCOMP96";#N/A,#N/A,FALSE,"MAT96";#N/A,#N/A,FALSE,"FANDA96";#N/A,#N/A,FALSE,"INTRAN96";#N/A,#N/A,FALSE,"NAA9697";#N/A,#N/A,FALSE,"ECWEBB";#N/A,#N/A,FALSE,"MFT96";#N/A,#N/A,FALSE,"CTrecon"}</definedName>
    <definedName name="b_1_1_1_1" hidden="1">{#N/A,#N/A,FALSE,"TMCOMP96";#N/A,#N/A,FALSE,"MAT96";#N/A,#N/A,FALSE,"FANDA96";#N/A,#N/A,FALSE,"INTRAN96";#N/A,#N/A,FALSE,"NAA9697";#N/A,#N/A,FALSE,"ECWEBB";#N/A,#N/A,FALSE,"MFT96";#N/A,#N/A,FALSE,"CTrecon"}</definedName>
    <definedName name="b_1_1_1_1_1" hidden="1">{#N/A,#N/A,FALSE,"TMCOMP96";#N/A,#N/A,FALSE,"MAT96";#N/A,#N/A,FALSE,"FANDA96";#N/A,#N/A,FALSE,"INTRAN96";#N/A,#N/A,FALSE,"NAA9697";#N/A,#N/A,FALSE,"ECWEBB";#N/A,#N/A,FALSE,"MFT96";#N/A,#N/A,FALSE,"CTrecon"}</definedName>
    <definedName name="b_1_1_1_1_1_1" hidden="1">{#N/A,#N/A,FALSE,"TMCOMP96";#N/A,#N/A,FALSE,"MAT96";#N/A,#N/A,FALSE,"FANDA96";#N/A,#N/A,FALSE,"INTRAN96";#N/A,#N/A,FALSE,"NAA9697";#N/A,#N/A,FALSE,"ECWEBB";#N/A,#N/A,FALSE,"MFT96";#N/A,#N/A,FALSE,"CTrecon"}</definedName>
    <definedName name="b_1_1_1_1_1_1_1" hidden="1">{#N/A,#N/A,FALSE,"TMCOMP96";#N/A,#N/A,FALSE,"MAT96";#N/A,#N/A,FALSE,"FANDA96";#N/A,#N/A,FALSE,"INTRAN96";#N/A,#N/A,FALSE,"NAA9697";#N/A,#N/A,FALSE,"ECWEBB";#N/A,#N/A,FALSE,"MFT96";#N/A,#N/A,FALSE,"CTrecon"}</definedName>
    <definedName name="b_1_1_1_1_1_2" hidden="1">{#N/A,#N/A,FALSE,"TMCOMP96";#N/A,#N/A,FALSE,"MAT96";#N/A,#N/A,FALSE,"FANDA96";#N/A,#N/A,FALSE,"INTRAN96";#N/A,#N/A,FALSE,"NAA9697";#N/A,#N/A,FALSE,"ECWEBB";#N/A,#N/A,FALSE,"MFT96";#N/A,#N/A,FALSE,"CTrecon"}</definedName>
    <definedName name="b_1_1_1_1_1_3" hidden="1">{#N/A,#N/A,FALSE,"TMCOMP96";#N/A,#N/A,FALSE,"MAT96";#N/A,#N/A,FALSE,"FANDA96";#N/A,#N/A,FALSE,"INTRAN96";#N/A,#N/A,FALSE,"NAA9697";#N/A,#N/A,FALSE,"ECWEBB";#N/A,#N/A,FALSE,"MFT96";#N/A,#N/A,FALSE,"CTrecon"}</definedName>
    <definedName name="b_1_1_1_1_1_4" hidden="1">{#N/A,#N/A,FALSE,"TMCOMP96";#N/A,#N/A,FALSE,"MAT96";#N/A,#N/A,FALSE,"FANDA96";#N/A,#N/A,FALSE,"INTRAN96";#N/A,#N/A,FALSE,"NAA9697";#N/A,#N/A,FALSE,"ECWEBB";#N/A,#N/A,FALSE,"MFT96";#N/A,#N/A,FALSE,"CTrecon"}</definedName>
    <definedName name="b_1_1_1_1_1_5" hidden="1">{#N/A,#N/A,FALSE,"TMCOMP96";#N/A,#N/A,FALSE,"MAT96";#N/A,#N/A,FALSE,"FANDA96";#N/A,#N/A,FALSE,"INTRAN96";#N/A,#N/A,FALSE,"NAA9697";#N/A,#N/A,FALSE,"ECWEBB";#N/A,#N/A,FALSE,"MFT96";#N/A,#N/A,FALSE,"CTrecon"}</definedName>
    <definedName name="b_1_1_1_1_2" hidden="1">{#N/A,#N/A,FALSE,"TMCOMP96";#N/A,#N/A,FALSE,"MAT96";#N/A,#N/A,FALSE,"FANDA96";#N/A,#N/A,FALSE,"INTRAN96";#N/A,#N/A,FALSE,"NAA9697";#N/A,#N/A,FALSE,"ECWEBB";#N/A,#N/A,FALSE,"MFT96";#N/A,#N/A,FALSE,"CTrecon"}</definedName>
    <definedName name="b_1_1_1_1_2_1" hidden="1">{#N/A,#N/A,FALSE,"TMCOMP96";#N/A,#N/A,FALSE,"MAT96";#N/A,#N/A,FALSE,"FANDA96";#N/A,#N/A,FALSE,"INTRAN96";#N/A,#N/A,FALSE,"NAA9697";#N/A,#N/A,FALSE,"ECWEBB";#N/A,#N/A,FALSE,"MFT96";#N/A,#N/A,FALSE,"CTrecon"}</definedName>
    <definedName name="b_1_1_1_1_2_2" hidden="1">{#N/A,#N/A,FALSE,"TMCOMP96";#N/A,#N/A,FALSE,"MAT96";#N/A,#N/A,FALSE,"FANDA96";#N/A,#N/A,FALSE,"INTRAN96";#N/A,#N/A,FALSE,"NAA9697";#N/A,#N/A,FALSE,"ECWEBB";#N/A,#N/A,FALSE,"MFT96";#N/A,#N/A,FALSE,"CTrecon"}</definedName>
    <definedName name="b_1_1_1_1_2_3" hidden="1">{#N/A,#N/A,FALSE,"TMCOMP96";#N/A,#N/A,FALSE,"MAT96";#N/A,#N/A,FALSE,"FANDA96";#N/A,#N/A,FALSE,"INTRAN96";#N/A,#N/A,FALSE,"NAA9697";#N/A,#N/A,FALSE,"ECWEBB";#N/A,#N/A,FALSE,"MFT96";#N/A,#N/A,FALSE,"CTrecon"}</definedName>
    <definedName name="b_1_1_1_1_2_4" hidden="1">{#N/A,#N/A,FALSE,"TMCOMP96";#N/A,#N/A,FALSE,"MAT96";#N/A,#N/A,FALSE,"FANDA96";#N/A,#N/A,FALSE,"INTRAN96";#N/A,#N/A,FALSE,"NAA9697";#N/A,#N/A,FALSE,"ECWEBB";#N/A,#N/A,FALSE,"MFT96";#N/A,#N/A,FALSE,"CTrecon"}</definedName>
    <definedName name="b_1_1_1_1_2_5" hidden="1">{#N/A,#N/A,FALSE,"TMCOMP96";#N/A,#N/A,FALSE,"MAT96";#N/A,#N/A,FALSE,"FANDA96";#N/A,#N/A,FALSE,"INTRAN96";#N/A,#N/A,FALSE,"NAA9697";#N/A,#N/A,FALSE,"ECWEBB";#N/A,#N/A,FALSE,"MFT96";#N/A,#N/A,FALSE,"CTrecon"}</definedName>
    <definedName name="b_1_1_1_1_3" hidden="1">{#N/A,#N/A,FALSE,"TMCOMP96";#N/A,#N/A,FALSE,"MAT96";#N/A,#N/A,FALSE,"FANDA96";#N/A,#N/A,FALSE,"INTRAN96";#N/A,#N/A,FALSE,"NAA9697";#N/A,#N/A,FALSE,"ECWEBB";#N/A,#N/A,FALSE,"MFT96";#N/A,#N/A,FALSE,"CTrecon"}</definedName>
    <definedName name="b_1_1_1_1_4" hidden="1">{#N/A,#N/A,FALSE,"TMCOMP96";#N/A,#N/A,FALSE,"MAT96";#N/A,#N/A,FALSE,"FANDA96";#N/A,#N/A,FALSE,"INTRAN96";#N/A,#N/A,FALSE,"NAA9697";#N/A,#N/A,FALSE,"ECWEBB";#N/A,#N/A,FALSE,"MFT96";#N/A,#N/A,FALSE,"CTrecon"}</definedName>
    <definedName name="b_1_1_1_1_5" hidden="1">{#N/A,#N/A,FALSE,"TMCOMP96";#N/A,#N/A,FALSE,"MAT96";#N/A,#N/A,FALSE,"FANDA96";#N/A,#N/A,FALSE,"INTRAN96";#N/A,#N/A,FALSE,"NAA9697";#N/A,#N/A,FALSE,"ECWEBB";#N/A,#N/A,FALSE,"MFT96";#N/A,#N/A,FALSE,"CTrecon"}</definedName>
    <definedName name="b_1_1_1_2" hidden="1">{#N/A,#N/A,FALSE,"TMCOMP96";#N/A,#N/A,FALSE,"MAT96";#N/A,#N/A,FALSE,"FANDA96";#N/A,#N/A,FALSE,"INTRAN96";#N/A,#N/A,FALSE,"NAA9697";#N/A,#N/A,FALSE,"ECWEBB";#N/A,#N/A,FALSE,"MFT96";#N/A,#N/A,FALSE,"CTrecon"}</definedName>
    <definedName name="b_1_1_1_2_1" hidden="1">{#N/A,#N/A,FALSE,"TMCOMP96";#N/A,#N/A,FALSE,"MAT96";#N/A,#N/A,FALSE,"FANDA96";#N/A,#N/A,FALSE,"INTRAN96";#N/A,#N/A,FALSE,"NAA9697";#N/A,#N/A,FALSE,"ECWEBB";#N/A,#N/A,FALSE,"MFT96";#N/A,#N/A,FALSE,"CTrecon"}</definedName>
    <definedName name="b_1_1_1_2_2" hidden="1">{#N/A,#N/A,FALSE,"TMCOMP96";#N/A,#N/A,FALSE,"MAT96";#N/A,#N/A,FALSE,"FANDA96";#N/A,#N/A,FALSE,"INTRAN96";#N/A,#N/A,FALSE,"NAA9697";#N/A,#N/A,FALSE,"ECWEBB";#N/A,#N/A,FALSE,"MFT96";#N/A,#N/A,FALSE,"CTrecon"}</definedName>
    <definedName name="b_1_1_1_2_3" hidden="1">{#N/A,#N/A,FALSE,"TMCOMP96";#N/A,#N/A,FALSE,"MAT96";#N/A,#N/A,FALSE,"FANDA96";#N/A,#N/A,FALSE,"INTRAN96";#N/A,#N/A,FALSE,"NAA9697";#N/A,#N/A,FALSE,"ECWEBB";#N/A,#N/A,FALSE,"MFT96";#N/A,#N/A,FALSE,"CTrecon"}</definedName>
    <definedName name="b_1_1_1_2_4" hidden="1">{#N/A,#N/A,FALSE,"TMCOMP96";#N/A,#N/A,FALSE,"MAT96";#N/A,#N/A,FALSE,"FANDA96";#N/A,#N/A,FALSE,"INTRAN96";#N/A,#N/A,FALSE,"NAA9697";#N/A,#N/A,FALSE,"ECWEBB";#N/A,#N/A,FALSE,"MFT96";#N/A,#N/A,FALSE,"CTrecon"}</definedName>
    <definedName name="b_1_1_1_2_5" hidden="1">{#N/A,#N/A,FALSE,"TMCOMP96";#N/A,#N/A,FALSE,"MAT96";#N/A,#N/A,FALSE,"FANDA96";#N/A,#N/A,FALSE,"INTRAN96";#N/A,#N/A,FALSE,"NAA9697";#N/A,#N/A,FALSE,"ECWEBB";#N/A,#N/A,FALSE,"MFT96";#N/A,#N/A,FALSE,"CTrecon"}</definedName>
    <definedName name="b_1_1_1_3" hidden="1">{#N/A,#N/A,FALSE,"TMCOMP96";#N/A,#N/A,FALSE,"MAT96";#N/A,#N/A,FALSE,"FANDA96";#N/A,#N/A,FALSE,"INTRAN96";#N/A,#N/A,FALSE,"NAA9697";#N/A,#N/A,FALSE,"ECWEBB";#N/A,#N/A,FALSE,"MFT96";#N/A,#N/A,FALSE,"CTrecon"}</definedName>
    <definedName name="b_1_1_1_3_1" hidden="1">{#N/A,#N/A,FALSE,"TMCOMP96";#N/A,#N/A,FALSE,"MAT96";#N/A,#N/A,FALSE,"FANDA96";#N/A,#N/A,FALSE,"INTRAN96";#N/A,#N/A,FALSE,"NAA9697";#N/A,#N/A,FALSE,"ECWEBB";#N/A,#N/A,FALSE,"MFT96";#N/A,#N/A,FALSE,"CTrecon"}</definedName>
    <definedName name="b_1_1_1_3_2" hidden="1">{#N/A,#N/A,FALSE,"TMCOMP96";#N/A,#N/A,FALSE,"MAT96";#N/A,#N/A,FALSE,"FANDA96";#N/A,#N/A,FALSE,"INTRAN96";#N/A,#N/A,FALSE,"NAA9697";#N/A,#N/A,FALSE,"ECWEBB";#N/A,#N/A,FALSE,"MFT96";#N/A,#N/A,FALSE,"CTrecon"}</definedName>
    <definedName name="b_1_1_1_3_3" hidden="1">{#N/A,#N/A,FALSE,"TMCOMP96";#N/A,#N/A,FALSE,"MAT96";#N/A,#N/A,FALSE,"FANDA96";#N/A,#N/A,FALSE,"INTRAN96";#N/A,#N/A,FALSE,"NAA9697";#N/A,#N/A,FALSE,"ECWEBB";#N/A,#N/A,FALSE,"MFT96";#N/A,#N/A,FALSE,"CTrecon"}</definedName>
    <definedName name="b_1_1_1_3_4" hidden="1">{#N/A,#N/A,FALSE,"TMCOMP96";#N/A,#N/A,FALSE,"MAT96";#N/A,#N/A,FALSE,"FANDA96";#N/A,#N/A,FALSE,"INTRAN96";#N/A,#N/A,FALSE,"NAA9697";#N/A,#N/A,FALSE,"ECWEBB";#N/A,#N/A,FALSE,"MFT96";#N/A,#N/A,FALSE,"CTrecon"}</definedName>
    <definedName name="b_1_1_1_3_5" hidden="1">{#N/A,#N/A,FALSE,"TMCOMP96";#N/A,#N/A,FALSE,"MAT96";#N/A,#N/A,FALSE,"FANDA96";#N/A,#N/A,FALSE,"INTRAN96";#N/A,#N/A,FALSE,"NAA9697";#N/A,#N/A,FALSE,"ECWEBB";#N/A,#N/A,FALSE,"MFT96";#N/A,#N/A,FALSE,"CTrecon"}</definedName>
    <definedName name="b_1_1_1_4" hidden="1">{#N/A,#N/A,FALSE,"TMCOMP96";#N/A,#N/A,FALSE,"MAT96";#N/A,#N/A,FALSE,"FANDA96";#N/A,#N/A,FALSE,"INTRAN96";#N/A,#N/A,FALSE,"NAA9697";#N/A,#N/A,FALSE,"ECWEBB";#N/A,#N/A,FALSE,"MFT96";#N/A,#N/A,FALSE,"CTrecon"}</definedName>
    <definedName name="b_1_1_1_4_1" hidden="1">{#N/A,#N/A,FALSE,"TMCOMP96";#N/A,#N/A,FALSE,"MAT96";#N/A,#N/A,FALSE,"FANDA96";#N/A,#N/A,FALSE,"INTRAN96";#N/A,#N/A,FALSE,"NAA9697";#N/A,#N/A,FALSE,"ECWEBB";#N/A,#N/A,FALSE,"MFT96";#N/A,#N/A,FALSE,"CTrecon"}</definedName>
    <definedName name="b_1_1_1_4_2" hidden="1">{#N/A,#N/A,FALSE,"TMCOMP96";#N/A,#N/A,FALSE,"MAT96";#N/A,#N/A,FALSE,"FANDA96";#N/A,#N/A,FALSE,"INTRAN96";#N/A,#N/A,FALSE,"NAA9697";#N/A,#N/A,FALSE,"ECWEBB";#N/A,#N/A,FALSE,"MFT96";#N/A,#N/A,FALSE,"CTrecon"}</definedName>
    <definedName name="b_1_1_1_4_3" hidden="1">{#N/A,#N/A,FALSE,"TMCOMP96";#N/A,#N/A,FALSE,"MAT96";#N/A,#N/A,FALSE,"FANDA96";#N/A,#N/A,FALSE,"INTRAN96";#N/A,#N/A,FALSE,"NAA9697";#N/A,#N/A,FALSE,"ECWEBB";#N/A,#N/A,FALSE,"MFT96";#N/A,#N/A,FALSE,"CTrecon"}</definedName>
    <definedName name="b_1_1_1_4_4" hidden="1">{#N/A,#N/A,FALSE,"TMCOMP96";#N/A,#N/A,FALSE,"MAT96";#N/A,#N/A,FALSE,"FANDA96";#N/A,#N/A,FALSE,"INTRAN96";#N/A,#N/A,FALSE,"NAA9697";#N/A,#N/A,FALSE,"ECWEBB";#N/A,#N/A,FALSE,"MFT96";#N/A,#N/A,FALSE,"CTrecon"}</definedName>
    <definedName name="b_1_1_1_4_5" hidden="1">{#N/A,#N/A,FALSE,"TMCOMP96";#N/A,#N/A,FALSE,"MAT96";#N/A,#N/A,FALSE,"FANDA96";#N/A,#N/A,FALSE,"INTRAN96";#N/A,#N/A,FALSE,"NAA9697";#N/A,#N/A,FALSE,"ECWEBB";#N/A,#N/A,FALSE,"MFT96";#N/A,#N/A,FALSE,"CTrecon"}</definedName>
    <definedName name="b_1_1_1_5" hidden="1">{#N/A,#N/A,FALSE,"TMCOMP96";#N/A,#N/A,FALSE,"MAT96";#N/A,#N/A,FALSE,"FANDA96";#N/A,#N/A,FALSE,"INTRAN96";#N/A,#N/A,FALSE,"NAA9697";#N/A,#N/A,FALSE,"ECWEBB";#N/A,#N/A,FALSE,"MFT96";#N/A,#N/A,FALSE,"CTrecon"}</definedName>
    <definedName name="b_1_1_1_5_1" hidden="1">{#N/A,#N/A,FALSE,"TMCOMP96";#N/A,#N/A,FALSE,"MAT96";#N/A,#N/A,FALSE,"FANDA96";#N/A,#N/A,FALSE,"INTRAN96";#N/A,#N/A,FALSE,"NAA9697";#N/A,#N/A,FALSE,"ECWEBB";#N/A,#N/A,FALSE,"MFT96";#N/A,#N/A,FALSE,"CTrecon"}</definedName>
    <definedName name="b_1_1_1_5_2" hidden="1">{#N/A,#N/A,FALSE,"TMCOMP96";#N/A,#N/A,FALSE,"MAT96";#N/A,#N/A,FALSE,"FANDA96";#N/A,#N/A,FALSE,"INTRAN96";#N/A,#N/A,FALSE,"NAA9697";#N/A,#N/A,FALSE,"ECWEBB";#N/A,#N/A,FALSE,"MFT96";#N/A,#N/A,FALSE,"CTrecon"}</definedName>
    <definedName name="b_1_1_1_5_3" hidden="1">{#N/A,#N/A,FALSE,"TMCOMP96";#N/A,#N/A,FALSE,"MAT96";#N/A,#N/A,FALSE,"FANDA96";#N/A,#N/A,FALSE,"INTRAN96";#N/A,#N/A,FALSE,"NAA9697";#N/A,#N/A,FALSE,"ECWEBB";#N/A,#N/A,FALSE,"MFT96";#N/A,#N/A,FALSE,"CTrecon"}</definedName>
    <definedName name="b_1_1_1_5_4" hidden="1">{#N/A,#N/A,FALSE,"TMCOMP96";#N/A,#N/A,FALSE,"MAT96";#N/A,#N/A,FALSE,"FANDA96";#N/A,#N/A,FALSE,"INTRAN96";#N/A,#N/A,FALSE,"NAA9697";#N/A,#N/A,FALSE,"ECWEBB";#N/A,#N/A,FALSE,"MFT96";#N/A,#N/A,FALSE,"CTrecon"}</definedName>
    <definedName name="b_1_1_1_5_5" hidden="1">{#N/A,#N/A,FALSE,"TMCOMP96";#N/A,#N/A,FALSE,"MAT96";#N/A,#N/A,FALSE,"FANDA96";#N/A,#N/A,FALSE,"INTRAN96";#N/A,#N/A,FALSE,"NAA9697";#N/A,#N/A,FALSE,"ECWEBB";#N/A,#N/A,FALSE,"MFT96";#N/A,#N/A,FALSE,"CTrecon"}</definedName>
    <definedName name="b_1_1_2" hidden="1">{#N/A,#N/A,FALSE,"TMCOMP96";#N/A,#N/A,FALSE,"MAT96";#N/A,#N/A,FALSE,"FANDA96";#N/A,#N/A,FALSE,"INTRAN96";#N/A,#N/A,FALSE,"NAA9697";#N/A,#N/A,FALSE,"ECWEBB";#N/A,#N/A,FALSE,"MFT96";#N/A,#N/A,FALSE,"CTrecon"}</definedName>
    <definedName name="b_1_1_2_1" hidden="1">{#N/A,#N/A,FALSE,"TMCOMP96";#N/A,#N/A,FALSE,"MAT96";#N/A,#N/A,FALSE,"FANDA96";#N/A,#N/A,FALSE,"INTRAN96";#N/A,#N/A,FALSE,"NAA9697";#N/A,#N/A,FALSE,"ECWEBB";#N/A,#N/A,FALSE,"MFT96";#N/A,#N/A,FALSE,"CTrecon"}</definedName>
    <definedName name="b_1_1_2_1_1" hidden="1">{#N/A,#N/A,FALSE,"TMCOMP96";#N/A,#N/A,FALSE,"MAT96";#N/A,#N/A,FALSE,"FANDA96";#N/A,#N/A,FALSE,"INTRAN96";#N/A,#N/A,FALSE,"NAA9697";#N/A,#N/A,FALSE,"ECWEBB";#N/A,#N/A,FALSE,"MFT96";#N/A,#N/A,FALSE,"CTrecon"}</definedName>
    <definedName name="b_1_1_2_2" hidden="1">{#N/A,#N/A,FALSE,"TMCOMP96";#N/A,#N/A,FALSE,"MAT96";#N/A,#N/A,FALSE,"FANDA96";#N/A,#N/A,FALSE,"INTRAN96";#N/A,#N/A,FALSE,"NAA9697";#N/A,#N/A,FALSE,"ECWEBB";#N/A,#N/A,FALSE,"MFT96";#N/A,#N/A,FALSE,"CTrecon"}</definedName>
    <definedName name="b_1_1_2_3" hidden="1">{#N/A,#N/A,FALSE,"TMCOMP96";#N/A,#N/A,FALSE,"MAT96";#N/A,#N/A,FALSE,"FANDA96";#N/A,#N/A,FALSE,"INTRAN96";#N/A,#N/A,FALSE,"NAA9697";#N/A,#N/A,FALSE,"ECWEBB";#N/A,#N/A,FALSE,"MFT96";#N/A,#N/A,FALSE,"CTrecon"}</definedName>
    <definedName name="b_1_1_2_4" hidden="1">{#N/A,#N/A,FALSE,"TMCOMP96";#N/A,#N/A,FALSE,"MAT96";#N/A,#N/A,FALSE,"FANDA96";#N/A,#N/A,FALSE,"INTRAN96";#N/A,#N/A,FALSE,"NAA9697";#N/A,#N/A,FALSE,"ECWEBB";#N/A,#N/A,FALSE,"MFT96";#N/A,#N/A,FALSE,"CTrecon"}</definedName>
    <definedName name="b_1_1_2_5" hidden="1">{#N/A,#N/A,FALSE,"TMCOMP96";#N/A,#N/A,FALSE,"MAT96";#N/A,#N/A,FALSE,"FANDA96";#N/A,#N/A,FALSE,"INTRAN96";#N/A,#N/A,FALSE,"NAA9697";#N/A,#N/A,FALSE,"ECWEBB";#N/A,#N/A,FALSE,"MFT96";#N/A,#N/A,FALSE,"CTrecon"}</definedName>
    <definedName name="b_1_1_3" hidden="1">{#N/A,#N/A,FALSE,"TMCOMP96";#N/A,#N/A,FALSE,"MAT96";#N/A,#N/A,FALSE,"FANDA96";#N/A,#N/A,FALSE,"INTRAN96";#N/A,#N/A,FALSE,"NAA9697";#N/A,#N/A,FALSE,"ECWEBB";#N/A,#N/A,FALSE,"MFT96";#N/A,#N/A,FALSE,"CTrecon"}</definedName>
    <definedName name="b_1_1_3_1" hidden="1">{#N/A,#N/A,FALSE,"TMCOMP96";#N/A,#N/A,FALSE,"MAT96";#N/A,#N/A,FALSE,"FANDA96";#N/A,#N/A,FALSE,"INTRAN96";#N/A,#N/A,FALSE,"NAA9697";#N/A,#N/A,FALSE,"ECWEBB";#N/A,#N/A,FALSE,"MFT96";#N/A,#N/A,FALSE,"CTrecon"}</definedName>
    <definedName name="b_1_1_3_1_1" hidden="1">{#N/A,#N/A,FALSE,"TMCOMP96";#N/A,#N/A,FALSE,"MAT96";#N/A,#N/A,FALSE,"FANDA96";#N/A,#N/A,FALSE,"INTRAN96";#N/A,#N/A,FALSE,"NAA9697";#N/A,#N/A,FALSE,"ECWEBB";#N/A,#N/A,FALSE,"MFT96";#N/A,#N/A,FALSE,"CTrecon"}</definedName>
    <definedName name="b_1_1_3_2" hidden="1">{#N/A,#N/A,FALSE,"TMCOMP96";#N/A,#N/A,FALSE,"MAT96";#N/A,#N/A,FALSE,"FANDA96";#N/A,#N/A,FALSE,"INTRAN96";#N/A,#N/A,FALSE,"NAA9697";#N/A,#N/A,FALSE,"ECWEBB";#N/A,#N/A,FALSE,"MFT96";#N/A,#N/A,FALSE,"CTrecon"}</definedName>
    <definedName name="b_1_1_3_3" hidden="1">{#N/A,#N/A,FALSE,"TMCOMP96";#N/A,#N/A,FALSE,"MAT96";#N/A,#N/A,FALSE,"FANDA96";#N/A,#N/A,FALSE,"INTRAN96";#N/A,#N/A,FALSE,"NAA9697";#N/A,#N/A,FALSE,"ECWEBB";#N/A,#N/A,FALSE,"MFT96";#N/A,#N/A,FALSE,"CTrecon"}</definedName>
    <definedName name="b_1_1_3_4" hidden="1">{#N/A,#N/A,FALSE,"TMCOMP96";#N/A,#N/A,FALSE,"MAT96";#N/A,#N/A,FALSE,"FANDA96";#N/A,#N/A,FALSE,"INTRAN96";#N/A,#N/A,FALSE,"NAA9697";#N/A,#N/A,FALSE,"ECWEBB";#N/A,#N/A,FALSE,"MFT96";#N/A,#N/A,FALSE,"CTrecon"}</definedName>
    <definedName name="b_1_1_3_5" hidden="1">{#N/A,#N/A,FALSE,"TMCOMP96";#N/A,#N/A,FALSE,"MAT96";#N/A,#N/A,FALSE,"FANDA96";#N/A,#N/A,FALSE,"INTRAN96";#N/A,#N/A,FALSE,"NAA9697";#N/A,#N/A,FALSE,"ECWEBB";#N/A,#N/A,FALSE,"MFT96";#N/A,#N/A,FALSE,"CTrecon"}</definedName>
    <definedName name="b_1_1_4" hidden="1">{#N/A,#N/A,FALSE,"TMCOMP96";#N/A,#N/A,FALSE,"MAT96";#N/A,#N/A,FALSE,"FANDA96";#N/A,#N/A,FALSE,"INTRAN96";#N/A,#N/A,FALSE,"NAA9697";#N/A,#N/A,FALSE,"ECWEBB";#N/A,#N/A,FALSE,"MFT96";#N/A,#N/A,FALSE,"CTrecon"}</definedName>
    <definedName name="b_1_1_4_1" hidden="1">{#N/A,#N/A,FALSE,"TMCOMP96";#N/A,#N/A,FALSE,"MAT96";#N/A,#N/A,FALSE,"FANDA96";#N/A,#N/A,FALSE,"INTRAN96";#N/A,#N/A,FALSE,"NAA9697";#N/A,#N/A,FALSE,"ECWEBB";#N/A,#N/A,FALSE,"MFT96";#N/A,#N/A,FALSE,"CTrecon"}</definedName>
    <definedName name="b_1_1_4_2" hidden="1">{#N/A,#N/A,FALSE,"TMCOMP96";#N/A,#N/A,FALSE,"MAT96";#N/A,#N/A,FALSE,"FANDA96";#N/A,#N/A,FALSE,"INTRAN96";#N/A,#N/A,FALSE,"NAA9697";#N/A,#N/A,FALSE,"ECWEBB";#N/A,#N/A,FALSE,"MFT96";#N/A,#N/A,FALSE,"CTrecon"}</definedName>
    <definedName name="b_1_1_4_3" hidden="1">{#N/A,#N/A,FALSE,"TMCOMP96";#N/A,#N/A,FALSE,"MAT96";#N/A,#N/A,FALSE,"FANDA96";#N/A,#N/A,FALSE,"INTRAN96";#N/A,#N/A,FALSE,"NAA9697";#N/A,#N/A,FALSE,"ECWEBB";#N/A,#N/A,FALSE,"MFT96";#N/A,#N/A,FALSE,"CTrecon"}</definedName>
    <definedName name="b_1_1_4_4" hidden="1">{#N/A,#N/A,FALSE,"TMCOMP96";#N/A,#N/A,FALSE,"MAT96";#N/A,#N/A,FALSE,"FANDA96";#N/A,#N/A,FALSE,"INTRAN96";#N/A,#N/A,FALSE,"NAA9697";#N/A,#N/A,FALSE,"ECWEBB";#N/A,#N/A,FALSE,"MFT96";#N/A,#N/A,FALSE,"CTrecon"}</definedName>
    <definedName name="b_1_1_4_5" hidden="1">{#N/A,#N/A,FALSE,"TMCOMP96";#N/A,#N/A,FALSE,"MAT96";#N/A,#N/A,FALSE,"FANDA96";#N/A,#N/A,FALSE,"INTRAN96";#N/A,#N/A,FALSE,"NAA9697";#N/A,#N/A,FALSE,"ECWEBB";#N/A,#N/A,FALSE,"MFT96";#N/A,#N/A,FALSE,"CTrecon"}</definedName>
    <definedName name="b_1_1_5" hidden="1">{#N/A,#N/A,FALSE,"TMCOMP96";#N/A,#N/A,FALSE,"MAT96";#N/A,#N/A,FALSE,"FANDA96";#N/A,#N/A,FALSE,"INTRAN96";#N/A,#N/A,FALSE,"NAA9697";#N/A,#N/A,FALSE,"ECWEBB";#N/A,#N/A,FALSE,"MFT96";#N/A,#N/A,FALSE,"CTrecon"}</definedName>
    <definedName name="b_1_1_5_1" hidden="1">{#N/A,#N/A,FALSE,"TMCOMP96";#N/A,#N/A,FALSE,"MAT96";#N/A,#N/A,FALSE,"FANDA96";#N/A,#N/A,FALSE,"INTRAN96";#N/A,#N/A,FALSE,"NAA9697";#N/A,#N/A,FALSE,"ECWEBB";#N/A,#N/A,FALSE,"MFT96";#N/A,#N/A,FALSE,"CTrecon"}</definedName>
    <definedName name="b_1_1_5_2" hidden="1">{#N/A,#N/A,FALSE,"TMCOMP96";#N/A,#N/A,FALSE,"MAT96";#N/A,#N/A,FALSE,"FANDA96";#N/A,#N/A,FALSE,"INTRAN96";#N/A,#N/A,FALSE,"NAA9697";#N/A,#N/A,FALSE,"ECWEBB";#N/A,#N/A,FALSE,"MFT96";#N/A,#N/A,FALSE,"CTrecon"}</definedName>
    <definedName name="b_1_1_5_3" hidden="1">{#N/A,#N/A,FALSE,"TMCOMP96";#N/A,#N/A,FALSE,"MAT96";#N/A,#N/A,FALSE,"FANDA96";#N/A,#N/A,FALSE,"INTRAN96";#N/A,#N/A,FALSE,"NAA9697";#N/A,#N/A,FALSE,"ECWEBB";#N/A,#N/A,FALSE,"MFT96";#N/A,#N/A,FALSE,"CTrecon"}</definedName>
    <definedName name="b_1_1_5_4" hidden="1">{#N/A,#N/A,FALSE,"TMCOMP96";#N/A,#N/A,FALSE,"MAT96";#N/A,#N/A,FALSE,"FANDA96";#N/A,#N/A,FALSE,"INTRAN96";#N/A,#N/A,FALSE,"NAA9697";#N/A,#N/A,FALSE,"ECWEBB";#N/A,#N/A,FALSE,"MFT96";#N/A,#N/A,FALSE,"CTrecon"}</definedName>
    <definedName name="b_1_1_5_5" hidden="1">{#N/A,#N/A,FALSE,"TMCOMP96";#N/A,#N/A,FALSE,"MAT96";#N/A,#N/A,FALSE,"FANDA96";#N/A,#N/A,FALSE,"INTRAN96";#N/A,#N/A,FALSE,"NAA9697";#N/A,#N/A,FALSE,"ECWEBB";#N/A,#N/A,FALSE,"MFT96";#N/A,#N/A,FALSE,"CTrecon"}</definedName>
    <definedName name="b_1_2" hidden="1">{#N/A,#N/A,FALSE,"TMCOMP96";#N/A,#N/A,FALSE,"MAT96";#N/A,#N/A,FALSE,"FANDA96";#N/A,#N/A,FALSE,"INTRAN96";#N/A,#N/A,FALSE,"NAA9697";#N/A,#N/A,FALSE,"ECWEBB";#N/A,#N/A,FALSE,"MFT96";#N/A,#N/A,FALSE,"CTrecon"}</definedName>
    <definedName name="b_1_2_1" hidden="1">{#N/A,#N/A,FALSE,"TMCOMP96";#N/A,#N/A,FALSE,"MAT96";#N/A,#N/A,FALSE,"FANDA96";#N/A,#N/A,FALSE,"INTRAN96";#N/A,#N/A,FALSE,"NAA9697";#N/A,#N/A,FALSE,"ECWEBB";#N/A,#N/A,FALSE,"MFT96";#N/A,#N/A,FALSE,"CTrecon"}</definedName>
    <definedName name="b_1_2_1_1" hidden="1">{#N/A,#N/A,FALSE,"TMCOMP96";#N/A,#N/A,FALSE,"MAT96";#N/A,#N/A,FALSE,"FANDA96";#N/A,#N/A,FALSE,"INTRAN96";#N/A,#N/A,FALSE,"NAA9697";#N/A,#N/A,FALSE,"ECWEBB";#N/A,#N/A,FALSE,"MFT96";#N/A,#N/A,FALSE,"CTrecon"}</definedName>
    <definedName name="b_1_2_1_1_1" hidden="1">{#N/A,#N/A,FALSE,"TMCOMP96";#N/A,#N/A,FALSE,"MAT96";#N/A,#N/A,FALSE,"FANDA96";#N/A,#N/A,FALSE,"INTRAN96";#N/A,#N/A,FALSE,"NAA9697";#N/A,#N/A,FALSE,"ECWEBB";#N/A,#N/A,FALSE,"MFT96";#N/A,#N/A,FALSE,"CTrecon"}</definedName>
    <definedName name="b_1_2_1_1_1_1" hidden="1">{#N/A,#N/A,FALSE,"TMCOMP96";#N/A,#N/A,FALSE,"MAT96";#N/A,#N/A,FALSE,"FANDA96";#N/A,#N/A,FALSE,"INTRAN96";#N/A,#N/A,FALSE,"NAA9697";#N/A,#N/A,FALSE,"ECWEBB";#N/A,#N/A,FALSE,"MFT96";#N/A,#N/A,FALSE,"CTrecon"}</definedName>
    <definedName name="b_1_2_1_1_1_1_1" hidden="1">{#N/A,#N/A,FALSE,"TMCOMP96";#N/A,#N/A,FALSE,"MAT96";#N/A,#N/A,FALSE,"FANDA96";#N/A,#N/A,FALSE,"INTRAN96";#N/A,#N/A,FALSE,"NAA9697";#N/A,#N/A,FALSE,"ECWEBB";#N/A,#N/A,FALSE,"MFT96";#N/A,#N/A,FALSE,"CTrecon"}</definedName>
    <definedName name="b_1_2_1_1_1_2" hidden="1">{#N/A,#N/A,FALSE,"TMCOMP96";#N/A,#N/A,FALSE,"MAT96";#N/A,#N/A,FALSE,"FANDA96";#N/A,#N/A,FALSE,"INTRAN96";#N/A,#N/A,FALSE,"NAA9697";#N/A,#N/A,FALSE,"ECWEBB";#N/A,#N/A,FALSE,"MFT96";#N/A,#N/A,FALSE,"CTrecon"}</definedName>
    <definedName name="b_1_2_1_1_1_3" hidden="1">{#N/A,#N/A,FALSE,"TMCOMP96";#N/A,#N/A,FALSE,"MAT96";#N/A,#N/A,FALSE,"FANDA96";#N/A,#N/A,FALSE,"INTRAN96";#N/A,#N/A,FALSE,"NAA9697";#N/A,#N/A,FALSE,"ECWEBB";#N/A,#N/A,FALSE,"MFT96";#N/A,#N/A,FALSE,"CTrecon"}</definedName>
    <definedName name="b_1_2_1_1_1_4" hidden="1">{#N/A,#N/A,FALSE,"TMCOMP96";#N/A,#N/A,FALSE,"MAT96";#N/A,#N/A,FALSE,"FANDA96";#N/A,#N/A,FALSE,"INTRAN96";#N/A,#N/A,FALSE,"NAA9697";#N/A,#N/A,FALSE,"ECWEBB";#N/A,#N/A,FALSE,"MFT96";#N/A,#N/A,FALSE,"CTrecon"}</definedName>
    <definedName name="b_1_2_1_1_1_5" hidden="1">{#N/A,#N/A,FALSE,"TMCOMP96";#N/A,#N/A,FALSE,"MAT96";#N/A,#N/A,FALSE,"FANDA96";#N/A,#N/A,FALSE,"INTRAN96";#N/A,#N/A,FALSE,"NAA9697";#N/A,#N/A,FALSE,"ECWEBB";#N/A,#N/A,FALSE,"MFT96";#N/A,#N/A,FALSE,"CTrecon"}</definedName>
    <definedName name="b_1_2_1_1_2" hidden="1">{#N/A,#N/A,FALSE,"TMCOMP96";#N/A,#N/A,FALSE,"MAT96";#N/A,#N/A,FALSE,"FANDA96";#N/A,#N/A,FALSE,"INTRAN96";#N/A,#N/A,FALSE,"NAA9697";#N/A,#N/A,FALSE,"ECWEBB";#N/A,#N/A,FALSE,"MFT96";#N/A,#N/A,FALSE,"CTrecon"}</definedName>
    <definedName name="b_1_2_1_1_2_1" hidden="1">{#N/A,#N/A,FALSE,"TMCOMP96";#N/A,#N/A,FALSE,"MAT96";#N/A,#N/A,FALSE,"FANDA96";#N/A,#N/A,FALSE,"INTRAN96";#N/A,#N/A,FALSE,"NAA9697";#N/A,#N/A,FALSE,"ECWEBB";#N/A,#N/A,FALSE,"MFT96";#N/A,#N/A,FALSE,"CTrecon"}</definedName>
    <definedName name="b_1_2_1_1_2_2" hidden="1">{#N/A,#N/A,FALSE,"TMCOMP96";#N/A,#N/A,FALSE,"MAT96";#N/A,#N/A,FALSE,"FANDA96";#N/A,#N/A,FALSE,"INTRAN96";#N/A,#N/A,FALSE,"NAA9697";#N/A,#N/A,FALSE,"ECWEBB";#N/A,#N/A,FALSE,"MFT96";#N/A,#N/A,FALSE,"CTrecon"}</definedName>
    <definedName name="b_1_2_1_1_2_3" hidden="1">{#N/A,#N/A,FALSE,"TMCOMP96";#N/A,#N/A,FALSE,"MAT96";#N/A,#N/A,FALSE,"FANDA96";#N/A,#N/A,FALSE,"INTRAN96";#N/A,#N/A,FALSE,"NAA9697";#N/A,#N/A,FALSE,"ECWEBB";#N/A,#N/A,FALSE,"MFT96";#N/A,#N/A,FALSE,"CTrecon"}</definedName>
    <definedName name="b_1_2_1_1_2_4" hidden="1">{#N/A,#N/A,FALSE,"TMCOMP96";#N/A,#N/A,FALSE,"MAT96";#N/A,#N/A,FALSE,"FANDA96";#N/A,#N/A,FALSE,"INTRAN96";#N/A,#N/A,FALSE,"NAA9697";#N/A,#N/A,FALSE,"ECWEBB";#N/A,#N/A,FALSE,"MFT96";#N/A,#N/A,FALSE,"CTrecon"}</definedName>
    <definedName name="b_1_2_1_1_2_5" hidden="1">{#N/A,#N/A,FALSE,"TMCOMP96";#N/A,#N/A,FALSE,"MAT96";#N/A,#N/A,FALSE,"FANDA96";#N/A,#N/A,FALSE,"INTRAN96";#N/A,#N/A,FALSE,"NAA9697";#N/A,#N/A,FALSE,"ECWEBB";#N/A,#N/A,FALSE,"MFT96";#N/A,#N/A,FALSE,"CTrecon"}</definedName>
    <definedName name="b_1_2_1_1_3" hidden="1">{#N/A,#N/A,FALSE,"TMCOMP96";#N/A,#N/A,FALSE,"MAT96";#N/A,#N/A,FALSE,"FANDA96";#N/A,#N/A,FALSE,"INTRAN96";#N/A,#N/A,FALSE,"NAA9697";#N/A,#N/A,FALSE,"ECWEBB";#N/A,#N/A,FALSE,"MFT96";#N/A,#N/A,FALSE,"CTrecon"}</definedName>
    <definedName name="b_1_2_1_1_4" hidden="1">{#N/A,#N/A,FALSE,"TMCOMP96";#N/A,#N/A,FALSE,"MAT96";#N/A,#N/A,FALSE,"FANDA96";#N/A,#N/A,FALSE,"INTRAN96";#N/A,#N/A,FALSE,"NAA9697";#N/A,#N/A,FALSE,"ECWEBB";#N/A,#N/A,FALSE,"MFT96";#N/A,#N/A,FALSE,"CTrecon"}</definedName>
    <definedName name="b_1_2_1_1_5" hidden="1">{#N/A,#N/A,FALSE,"TMCOMP96";#N/A,#N/A,FALSE,"MAT96";#N/A,#N/A,FALSE,"FANDA96";#N/A,#N/A,FALSE,"INTRAN96";#N/A,#N/A,FALSE,"NAA9697";#N/A,#N/A,FALSE,"ECWEBB";#N/A,#N/A,FALSE,"MFT96";#N/A,#N/A,FALSE,"CTrecon"}</definedName>
    <definedName name="b_1_2_1_2" hidden="1">{#N/A,#N/A,FALSE,"TMCOMP96";#N/A,#N/A,FALSE,"MAT96";#N/A,#N/A,FALSE,"FANDA96";#N/A,#N/A,FALSE,"INTRAN96";#N/A,#N/A,FALSE,"NAA9697";#N/A,#N/A,FALSE,"ECWEBB";#N/A,#N/A,FALSE,"MFT96";#N/A,#N/A,FALSE,"CTrecon"}</definedName>
    <definedName name="b_1_2_1_2_1" hidden="1">{#N/A,#N/A,FALSE,"TMCOMP96";#N/A,#N/A,FALSE,"MAT96";#N/A,#N/A,FALSE,"FANDA96";#N/A,#N/A,FALSE,"INTRAN96";#N/A,#N/A,FALSE,"NAA9697";#N/A,#N/A,FALSE,"ECWEBB";#N/A,#N/A,FALSE,"MFT96";#N/A,#N/A,FALSE,"CTrecon"}</definedName>
    <definedName name="b_1_2_1_2_2" hidden="1">{#N/A,#N/A,FALSE,"TMCOMP96";#N/A,#N/A,FALSE,"MAT96";#N/A,#N/A,FALSE,"FANDA96";#N/A,#N/A,FALSE,"INTRAN96";#N/A,#N/A,FALSE,"NAA9697";#N/A,#N/A,FALSE,"ECWEBB";#N/A,#N/A,FALSE,"MFT96";#N/A,#N/A,FALSE,"CTrecon"}</definedName>
    <definedName name="b_1_2_1_2_3" hidden="1">{#N/A,#N/A,FALSE,"TMCOMP96";#N/A,#N/A,FALSE,"MAT96";#N/A,#N/A,FALSE,"FANDA96";#N/A,#N/A,FALSE,"INTRAN96";#N/A,#N/A,FALSE,"NAA9697";#N/A,#N/A,FALSE,"ECWEBB";#N/A,#N/A,FALSE,"MFT96";#N/A,#N/A,FALSE,"CTrecon"}</definedName>
    <definedName name="b_1_2_1_2_4" hidden="1">{#N/A,#N/A,FALSE,"TMCOMP96";#N/A,#N/A,FALSE,"MAT96";#N/A,#N/A,FALSE,"FANDA96";#N/A,#N/A,FALSE,"INTRAN96";#N/A,#N/A,FALSE,"NAA9697";#N/A,#N/A,FALSE,"ECWEBB";#N/A,#N/A,FALSE,"MFT96";#N/A,#N/A,FALSE,"CTrecon"}</definedName>
    <definedName name="b_1_2_1_2_5" hidden="1">{#N/A,#N/A,FALSE,"TMCOMP96";#N/A,#N/A,FALSE,"MAT96";#N/A,#N/A,FALSE,"FANDA96";#N/A,#N/A,FALSE,"INTRAN96";#N/A,#N/A,FALSE,"NAA9697";#N/A,#N/A,FALSE,"ECWEBB";#N/A,#N/A,FALSE,"MFT96";#N/A,#N/A,FALSE,"CTrecon"}</definedName>
    <definedName name="b_1_2_1_3" hidden="1">{#N/A,#N/A,FALSE,"TMCOMP96";#N/A,#N/A,FALSE,"MAT96";#N/A,#N/A,FALSE,"FANDA96";#N/A,#N/A,FALSE,"INTRAN96";#N/A,#N/A,FALSE,"NAA9697";#N/A,#N/A,FALSE,"ECWEBB";#N/A,#N/A,FALSE,"MFT96";#N/A,#N/A,FALSE,"CTrecon"}</definedName>
    <definedName name="b_1_2_1_3_1" hidden="1">{#N/A,#N/A,FALSE,"TMCOMP96";#N/A,#N/A,FALSE,"MAT96";#N/A,#N/A,FALSE,"FANDA96";#N/A,#N/A,FALSE,"INTRAN96";#N/A,#N/A,FALSE,"NAA9697";#N/A,#N/A,FALSE,"ECWEBB";#N/A,#N/A,FALSE,"MFT96";#N/A,#N/A,FALSE,"CTrecon"}</definedName>
    <definedName name="b_1_2_1_3_2" hidden="1">{#N/A,#N/A,FALSE,"TMCOMP96";#N/A,#N/A,FALSE,"MAT96";#N/A,#N/A,FALSE,"FANDA96";#N/A,#N/A,FALSE,"INTRAN96";#N/A,#N/A,FALSE,"NAA9697";#N/A,#N/A,FALSE,"ECWEBB";#N/A,#N/A,FALSE,"MFT96";#N/A,#N/A,FALSE,"CTrecon"}</definedName>
    <definedName name="b_1_2_1_3_3" hidden="1">{#N/A,#N/A,FALSE,"TMCOMP96";#N/A,#N/A,FALSE,"MAT96";#N/A,#N/A,FALSE,"FANDA96";#N/A,#N/A,FALSE,"INTRAN96";#N/A,#N/A,FALSE,"NAA9697";#N/A,#N/A,FALSE,"ECWEBB";#N/A,#N/A,FALSE,"MFT96";#N/A,#N/A,FALSE,"CTrecon"}</definedName>
    <definedName name="b_1_2_1_3_4" hidden="1">{#N/A,#N/A,FALSE,"TMCOMP96";#N/A,#N/A,FALSE,"MAT96";#N/A,#N/A,FALSE,"FANDA96";#N/A,#N/A,FALSE,"INTRAN96";#N/A,#N/A,FALSE,"NAA9697";#N/A,#N/A,FALSE,"ECWEBB";#N/A,#N/A,FALSE,"MFT96";#N/A,#N/A,FALSE,"CTrecon"}</definedName>
    <definedName name="b_1_2_1_3_5" hidden="1">{#N/A,#N/A,FALSE,"TMCOMP96";#N/A,#N/A,FALSE,"MAT96";#N/A,#N/A,FALSE,"FANDA96";#N/A,#N/A,FALSE,"INTRAN96";#N/A,#N/A,FALSE,"NAA9697";#N/A,#N/A,FALSE,"ECWEBB";#N/A,#N/A,FALSE,"MFT96";#N/A,#N/A,FALSE,"CTrecon"}</definedName>
    <definedName name="b_1_2_1_4" hidden="1">{#N/A,#N/A,FALSE,"TMCOMP96";#N/A,#N/A,FALSE,"MAT96";#N/A,#N/A,FALSE,"FANDA96";#N/A,#N/A,FALSE,"INTRAN96";#N/A,#N/A,FALSE,"NAA9697";#N/A,#N/A,FALSE,"ECWEBB";#N/A,#N/A,FALSE,"MFT96";#N/A,#N/A,FALSE,"CTrecon"}</definedName>
    <definedName name="b_1_2_1_4_1" hidden="1">{#N/A,#N/A,FALSE,"TMCOMP96";#N/A,#N/A,FALSE,"MAT96";#N/A,#N/A,FALSE,"FANDA96";#N/A,#N/A,FALSE,"INTRAN96";#N/A,#N/A,FALSE,"NAA9697";#N/A,#N/A,FALSE,"ECWEBB";#N/A,#N/A,FALSE,"MFT96";#N/A,#N/A,FALSE,"CTrecon"}</definedName>
    <definedName name="b_1_2_1_4_2" hidden="1">{#N/A,#N/A,FALSE,"TMCOMP96";#N/A,#N/A,FALSE,"MAT96";#N/A,#N/A,FALSE,"FANDA96";#N/A,#N/A,FALSE,"INTRAN96";#N/A,#N/A,FALSE,"NAA9697";#N/A,#N/A,FALSE,"ECWEBB";#N/A,#N/A,FALSE,"MFT96";#N/A,#N/A,FALSE,"CTrecon"}</definedName>
    <definedName name="b_1_2_1_4_3" hidden="1">{#N/A,#N/A,FALSE,"TMCOMP96";#N/A,#N/A,FALSE,"MAT96";#N/A,#N/A,FALSE,"FANDA96";#N/A,#N/A,FALSE,"INTRAN96";#N/A,#N/A,FALSE,"NAA9697";#N/A,#N/A,FALSE,"ECWEBB";#N/A,#N/A,FALSE,"MFT96";#N/A,#N/A,FALSE,"CTrecon"}</definedName>
    <definedName name="b_1_2_1_4_4" hidden="1">{#N/A,#N/A,FALSE,"TMCOMP96";#N/A,#N/A,FALSE,"MAT96";#N/A,#N/A,FALSE,"FANDA96";#N/A,#N/A,FALSE,"INTRAN96";#N/A,#N/A,FALSE,"NAA9697";#N/A,#N/A,FALSE,"ECWEBB";#N/A,#N/A,FALSE,"MFT96";#N/A,#N/A,FALSE,"CTrecon"}</definedName>
    <definedName name="b_1_2_1_4_5" hidden="1">{#N/A,#N/A,FALSE,"TMCOMP96";#N/A,#N/A,FALSE,"MAT96";#N/A,#N/A,FALSE,"FANDA96";#N/A,#N/A,FALSE,"INTRAN96";#N/A,#N/A,FALSE,"NAA9697";#N/A,#N/A,FALSE,"ECWEBB";#N/A,#N/A,FALSE,"MFT96";#N/A,#N/A,FALSE,"CTrecon"}</definedName>
    <definedName name="b_1_2_1_5" hidden="1">{#N/A,#N/A,FALSE,"TMCOMP96";#N/A,#N/A,FALSE,"MAT96";#N/A,#N/A,FALSE,"FANDA96";#N/A,#N/A,FALSE,"INTRAN96";#N/A,#N/A,FALSE,"NAA9697";#N/A,#N/A,FALSE,"ECWEBB";#N/A,#N/A,FALSE,"MFT96";#N/A,#N/A,FALSE,"CTrecon"}</definedName>
    <definedName name="b_1_2_1_5_1" hidden="1">{#N/A,#N/A,FALSE,"TMCOMP96";#N/A,#N/A,FALSE,"MAT96";#N/A,#N/A,FALSE,"FANDA96";#N/A,#N/A,FALSE,"INTRAN96";#N/A,#N/A,FALSE,"NAA9697";#N/A,#N/A,FALSE,"ECWEBB";#N/A,#N/A,FALSE,"MFT96";#N/A,#N/A,FALSE,"CTrecon"}</definedName>
    <definedName name="b_1_2_1_5_2" hidden="1">{#N/A,#N/A,FALSE,"TMCOMP96";#N/A,#N/A,FALSE,"MAT96";#N/A,#N/A,FALSE,"FANDA96";#N/A,#N/A,FALSE,"INTRAN96";#N/A,#N/A,FALSE,"NAA9697";#N/A,#N/A,FALSE,"ECWEBB";#N/A,#N/A,FALSE,"MFT96";#N/A,#N/A,FALSE,"CTrecon"}</definedName>
    <definedName name="b_1_2_1_5_3" hidden="1">{#N/A,#N/A,FALSE,"TMCOMP96";#N/A,#N/A,FALSE,"MAT96";#N/A,#N/A,FALSE,"FANDA96";#N/A,#N/A,FALSE,"INTRAN96";#N/A,#N/A,FALSE,"NAA9697";#N/A,#N/A,FALSE,"ECWEBB";#N/A,#N/A,FALSE,"MFT96";#N/A,#N/A,FALSE,"CTrecon"}</definedName>
    <definedName name="b_1_2_1_5_4" hidden="1">{#N/A,#N/A,FALSE,"TMCOMP96";#N/A,#N/A,FALSE,"MAT96";#N/A,#N/A,FALSE,"FANDA96";#N/A,#N/A,FALSE,"INTRAN96";#N/A,#N/A,FALSE,"NAA9697";#N/A,#N/A,FALSE,"ECWEBB";#N/A,#N/A,FALSE,"MFT96";#N/A,#N/A,FALSE,"CTrecon"}</definedName>
    <definedName name="b_1_2_1_5_5" hidden="1">{#N/A,#N/A,FALSE,"TMCOMP96";#N/A,#N/A,FALSE,"MAT96";#N/A,#N/A,FALSE,"FANDA96";#N/A,#N/A,FALSE,"INTRAN96";#N/A,#N/A,FALSE,"NAA9697";#N/A,#N/A,FALSE,"ECWEBB";#N/A,#N/A,FALSE,"MFT96";#N/A,#N/A,FALSE,"CTrecon"}</definedName>
    <definedName name="b_1_2_2" hidden="1">{#N/A,#N/A,FALSE,"TMCOMP96";#N/A,#N/A,FALSE,"MAT96";#N/A,#N/A,FALSE,"FANDA96";#N/A,#N/A,FALSE,"INTRAN96";#N/A,#N/A,FALSE,"NAA9697";#N/A,#N/A,FALSE,"ECWEBB";#N/A,#N/A,FALSE,"MFT96";#N/A,#N/A,FALSE,"CTrecon"}</definedName>
    <definedName name="b_1_2_2_1" hidden="1">{#N/A,#N/A,FALSE,"TMCOMP96";#N/A,#N/A,FALSE,"MAT96";#N/A,#N/A,FALSE,"FANDA96";#N/A,#N/A,FALSE,"INTRAN96";#N/A,#N/A,FALSE,"NAA9697";#N/A,#N/A,FALSE,"ECWEBB";#N/A,#N/A,FALSE,"MFT96";#N/A,#N/A,FALSE,"CTrecon"}</definedName>
    <definedName name="b_1_2_2_2" hidden="1">{#N/A,#N/A,FALSE,"TMCOMP96";#N/A,#N/A,FALSE,"MAT96";#N/A,#N/A,FALSE,"FANDA96";#N/A,#N/A,FALSE,"INTRAN96";#N/A,#N/A,FALSE,"NAA9697";#N/A,#N/A,FALSE,"ECWEBB";#N/A,#N/A,FALSE,"MFT96";#N/A,#N/A,FALSE,"CTrecon"}</definedName>
    <definedName name="b_1_2_2_3" hidden="1">{#N/A,#N/A,FALSE,"TMCOMP96";#N/A,#N/A,FALSE,"MAT96";#N/A,#N/A,FALSE,"FANDA96";#N/A,#N/A,FALSE,"INTRAN96";#N/A,#N/A,FALSE,"NAA9697";#N/A,#N/A,FALSE,"ECWEBB";#N/A,#N/A,FALSE,"MFT96";#N/A,#N/A,FALSE,"CTrecon"}</definedName>
    <definedName name="b_1_2_2_4" hidden="1">{#N/A,#N/A,FALSE,"TMCOMP96";#N/A,#N/A,FALSE,"MAT96";#N/A,#N/A,FALSE,"FANDA96";#N/A,#N/A,FALSE,"INTRAN96";#N/A,#N/A,FALSE,"NAA9697";#N/A,#N/A,FALSE,"ECWEBB";#N/A,#N/A,FALSE,"MFT96";#N/A,#N/A,FALSE,"CTrecon"}</definedName>
    <definedName name="b_1_2_2_5" hidden="1">{#N/A,#N/A,FALSE,"TMCOMP96";#N/A,#N/A,FALSE,"MAT96";#N/A,#N/A,FALSE,"FANDA96";#N/A,#N/A,FALSE,"INTRAN96";#N/A,#N/A,FALSE,"NAA9697";#N/A,#N/A,FALSE,"ECWEBB";#N/A,#N/A,FALSE,"MFT96";#N/A,#N/A,FALSE,"CTrecon"}</definedName>
    <definedName name="b_1_2_3" hidden="1">{#N/A,#N/A,FALSE,"TMCOMP96";#N/A,#N/A,FALSE,"MAT96";#N/A,#N/A,FALSE,"FANDA96";#N/A,#N/A,FALSE,"INTRAN96";#N/A,#N/A,FALSE,"NAA9697";#N/A,#N/A,FALSE,"ECWEBB";#N/A,#N/A,FALSE,"MFT96";#N/A,#N/A,FALSE,"CTrecon"}</definedName>
    <definedName name="b_1_2_3_1" hidden="1">{#N/A,#N/A,FALSE,"TMCOMP96";#N/A,#N/A,FALSE,"MAT96";#N/A,#N/A,FALSE,"FANDA96";#N/A,#N/A,FALSE,"INTRAN96";#N/A,#N/A,FALSE,"NAA9697";#N/A,#N/A,FALSE,"ECWEBB";#N/A,#N/A,FALSE,"MFT96";#N/A,#N/A,FALSE,"CTrecon"}</definedName>
    <definedName name="b_1_2_3_2" hidden="1">{#N/A,#N/A,FALSE,"TMCOMP96";#N/A,#N/A,FALSE,"MAT96";#N/A,#N/A,FALSE,"FANDA96";#N/A,#N/A,FALSE,"INTRAN96";#N/A,#N/A,FALSE,"NAA9697";#N/A,#N/A,FALSE,"ECWEBB";#N/A,#N/A,FALSE,"MFT96";#N/A,#N/A,FALSE,"CTrecon"}</definedName>
    <definedName name="b_1_2_3_3" hidden="1">{#N/A,#N/A,FALSE,"TMCOMP96";#N/A,#N/A,FALSE,"MAT96";#N/A,#N/A,FALSE,"FANDA96";#N/A,#N/A,FALSE,"INTRAN96";#N/A,#N/A,FALSE,"NAA9697";#N/A,#N/A,FALSE,"ECWEBB";#N/A,#N/A,FALSE,"MFT96";#N/A,#N/A,FALSE,"CTrecon"}</definedName>
    <definedName name="b_1_2_3_4" hidden="1">{#N/A,#N/A,FALSE,"TMCOMP96";#N/A,#N/A,FALSE,"MAT96";#N/A,#N/A,FALSE,"FANDA96";#N/A,#N/A,FALSE,"INTRAN96";#N/A,#N/A,FALSE,"NAA9697";#N/A,#N/A,FALSE,"ECWEBB";#N/A,#N/A,FALSE,"MFT96";#N/A,#N/A,FALSE,"CTrecon"}</definedName>
    <definedName name="b_1_2_3_5" hidden="1">{#N/A,#N/A,FALSE,"TMCOMP96";#N/A,#N/A,FALSE,"MAT96";#N/A,#N/A,FALSE,"FANDA96";#N/A,#N/A,FALSE,"INTRAN96";#N/A,#N/A,FALSE,"NAA9697";#N/A,#N/A,FALSE,"ECWEBB";#N/A,#N/A,FALSE,"MFT96";#N/A,#N/A,FALSE,"CTrecon"}</definedName>
    <definedName name="b_1_2_4" hidden="1">{#N/A,#N/A,FALSE,"TMCOMP96";#N/A,#N/A,FALSE,"MAT96";#N/A,#N/A,FALSE,"FANDA96";#N/A,#N/A,FALSE,"INTRAN96";#N/A,#N/A,FALSE,"NAA9697";#N/A,#N/A,FALSE,"ECWEBB";#N/A,#N/A,FALSE,"MFT96";#N/A,#N/A,FALSE,"CTrecon"}</definedName>
    <definedName name="b_1_2_4_1" hidden="1">{#N/A,#N/A,FALSE,"TMCOMP96";#N/A,#N/A,FALSE,"MAT96";#N/A,#N/A,FALSE,"FANDA96";#N/A,#N/A,FALSE,"INTRAN96";#N/A,#N/A,FALSE,"NAA9697";#N/A,#N/A,FALSE,"ECWEBB";#N/A,#N/A,FALSE,"MFT96";#N/A,#N/A,FALSE,"CTrecon"}</definedName>
    <definedName name="b_1_2_4_2" hidden="1">{#N/A,#N/A,FALSE,"TMCOMP96";#N/A,#N/A,FALSE,"MAT96";#N/A,#N/A,FALSE,"FANDA96";#N/A,#N/A,FALSE,"INTRAN96";#N/A,#N/A,FALSE,"NAA9697";#N/A,#N/A,FALSE,"ECWEBB";#N/A,#N/A,FALSE,"MFT96";#N/A,#N/A,FALSE,"CTrecon"}</definedName>
    <definedName name="b_1_2_4_3" hidden="1">{#N/A,#N/A,FALSE,"TMCOMP96";#N/A,#N/A,FALSE,"MAT96";#N/A,#N/A,FALSE,"FANDA96";#N/A,#N/A,FALSE,"INTRAN96";#N/A,#N/A,FALSE,"NAA9697";#N/A,#N/A,FALSE,"ECWEBB";#N/A,#N/A,FALSE,"MFT96";#N/A,#N/A,FALSE,"CTrecon"}</definedName>
    <definedName name="b_1_2_4_4" hidden="1">{#N/A,#N/A,FALSE,"TMCOMP96";#N/A,#N/A,FALSE,"MAT96";#N/A,#N/A,FALSE,"FANDA96";#N/A,#N/A,FALSE,"INTRAN96";#N/A,#N/A,FALSE,"NAA9697";#N/A,#N/A,FALSE,"ECWEBB";#N/A,#N/A,FALSE,"MFT96";#N/A,#N/A,FALSE,"CTrecon"}</definedName>
    <definedName name="b_1_2_4_5" hidden="1">{#N/A,#N/A,FALSE,"TMCOMP96";#N/A,#N/A,FALSE,"MAT96";#N/A,#N/A,FALSE,"FANDA96";#N/A,#N/A,FALSE,"INTRAN96";#N/A,#N/A,FALSE,"NAA9697";#N/A,#N/A,FALSE,"ECWEBB";#N/A,#N/A,FALSE,"MFT96";#N/A,#N/A,FALSE,"CTrecon"}</definedName>
    <definedName name="b_1_2_5" hidden="1">{#N/A,#N/A,FALSE,"TMCOMP96";#N/A,#N/A,FALSE,"MAT96";#N/A,#N/A,FALSE,"FANDA96";#N/A,#N/A,FALSE,"INTRAN96";#N/A,#N/A,FALSE,"NAA9697";#N/A,#N/A,FALSE,"ECWEBB";#N/A,#N/A,FALSE,"MFT96";#N/A,#N/A,FALSE,"CTrecon"}</definedName>
    <definedName name="b_1_2_5_1" hidden="1">{#N/A,#N/A,FALSE,"TMCOMP96";#N/A,#N/A,FALSE,"MAT96";#N/A,#N/A,FALSE,"FANDA96";#N/A,#N/A,FALSE,"INTRAN96";#N/A,#N/A,FALSE,"NAA9697";#N/A,#N/A,FALSE,"ECWEBB";#N/A,#N/A,FALSE,"MFT96";#N/A,#N/A,FALSE,"CTrecon"}</definedName>
    <definedName name="b_1_2_5_2" hidden="1">{#N/A,#N/A,FALSE,"TMCOMP96";#N/A,#N/A,FALSE,"MAT96";#N/A,#N/A,FALSE,"FANDA96";#N/A,#N/A,FALSE,"INTRAN96";#N/A,#N/A,FALSE,"NAA9697";#N/A,#N/A,FALSE,"ECWEBB";#N/A,#N/A,FALSE,"MFT96";#N/A,#N/A,FALSE,"CTrecon"}</definedName>
    <definedName name="b_1_2_5_3" hidden="1">{#N/A,#N/A,FALSE,"TMCOMP96";#N/A,#N/A,FALSE,"MAT96";#N/A,#N/A,FALSE,"FANDA96";#N/A,#N/A,FALSE,"INTRAN96";#N/A,#N/A,FALSE,"NAA9697";#N/A,#N/A,FALSE,"ECWEBB";#N/A,#N/A,FALSE,"MFT96";#N/A,#N/A,FALSE,"CTrecon"}</definedName>
    <definedName name="b_1_2_5_4" hidden="1">{#N/A,#N/A,FALSE,"TMCOMP96";#N/A,#N/A,FALSE,"MAT96";#N/A,#N/A,FALSE,"FANDA96";#N/A,#N/A,FALSE,"INTRAN96";#N/A,#N/A,FALSE,"NAA9697";#N/A,#N/A,FALSE,"ECWEBB";#N/A,#N/A,FALSE,"MFT96";#N/A,#N/A,FALSE,"CTrecon"}</definedName>
    <definedName name="b_1_2_5_5" hidden="1">{#N/A,#N/A,FALSE,"TMCOMP96";#N/A,#N/A,FALSE,"MAT96";#N/A,#N/A,FALSE,"FANDA96";#N/A,#N/A,FALSE,"INTRAN96";#N/A,#N/A,FALSE,"NAA9697";#N/A,#N/A,FALSE,"ECWEBB";#N/A,#N/A,FALSE,"MFT96";#N/A,#N/A,FALSE,"CTrecon"}</definedName>
    <definedName name="b_1_3" hidden="1">{#N/A,#N/A,FALSE,"TMCOMP96";#N/A,#N/A,FALSE,"MAT96";#N/A,#N/A,FALSE,"FANDA96";#N/A,#N/A,FALSE,"INTRAN96";#N/A,#N/A,FALSE,"NAA9697";#N/A,#N/A,FALSE,"ECWEBB";#N/A,#N/A,FALSE,"MFT96";#N/A,#N/A,FALSE,"CTrecon"}</definedName>
    <definedName name="b_1_3_1" hidden="1">{#N/A,#N/A,FALSE,"TMCOMP96";#N/A,#N/A,FALSE,"MAT96";#N/A,#N/A,FALSE,"FANDA96";#N/A,#N/A,FALSE,"INTRAN96";#N/A,#N/A,FALSE,"NAA9697";#N/A,#N/A,FALSE,"ECWEBB";#N/A,#N/A,FALSE,"MFT96";#N/A,#N/A,FALSE,"CTrecon"}</definedName>
    <definedName name="b_1_3_1_1" hidden="1">{#N/A,#N/A,FALSE,"TMCOMP96";#N/A,#N/A,FALSE,"MAT96";#N/A,#N/A,FALSE,"FANDA96";#N/A,#N/A,FALSE,"INTRAN96";#N/A,#N/A,FALSE,"NAA9697";#N/A,#N/A,FALSE,"ECWEBB";#N/A,#N/A,FALSE,"MFT96";#N/A,#N/A,FALSE,"CTrecon"}</definedName>
    <definedName name="b_1_3_1_1_1" hidden="1">{#N/A,#N/A,FALSE,"TMCOMP96";#N/A,#N/A,FALSE,"MAT96";#N/A,#N/A,FALSE,"FANDA96";#N/A,#N/A,FALSE,"INTRAN96";#N/A,#N/A,FALSE,"NAA9697";#N/A,#N/A,FALSE,"ECWEBB";#N/A,#N/A,FALSE,"MFT96";#N/A,#N/A,FALSE,"CTrecon"}</definedName>
    <definedName name="b_1_3_1_1_1_1" hidden="1">{#N/A,#N/A,FALSE,"TMCOMP96";#N/A,#N/A,FALSE,"MAT96";#N/A,#N/A,FALSE,"FANDA96";#N/A,#N/A,FALSE,"INTRAN96";#N/A,#N/A,FALSE,"NAA9697";#N/A,#N/A,FALSE,"ECWEBB";#N/A,#N/A,FALSE,"MFT96";#N/A,#N/A,FALSE,"CTrecon"}</definedName>
    <definedName name="b_1_3_1_1_1_1_1" hidden="1">{#N/A,#N/A,FALSE,"TMCOMP96";#N/A,#N/A,FALSE,"MAT96";#N/A,#N/A,FALSE,"FANDA96";#N/A,#N/A,FALSE,"INTRAN96";#N/A,#N/A,FALSE,"NAA9697";#N/A,#N/A,FALSE,"ECWEBB";#N/A,#N/A,FALSE,"MFT96";#N/A,#N/A,FALSE,"CTrecon"}</definedName>
    <definedName name="b_1_3_1_1_1_2" hidden="1">{#N/A,#N/A,FALSE,"TMCOMP96";#N/A,#N/A,FALSE,"MAT96";#N/A,#N/A,FALSE,"FANDA96";#N/A,#N/A,FALSE,"INTRAN96";#N/A,#N/A,FALSE,"NAA9697";#N/A,#N/A,FALSE,"ECWEBB";#N/A,#N/A,FALSE,"MFT96";#N/A,#N/A,FALSE,"CTrecon"}</definedName>
    <definedName name="b_1_3_1_1_1_3" hidden="1">{#N/A,#N/A,FALSE,"TMCOMP96";#N/A,#N/A,FALSE,"MAT96";#N/A,#N/A,FALSE,"FANDA96";#N/A,#N/A,FALSE,"INTRAN96";#N/A,#N/A,FALSE,"NAA9697";#N/A,#N/A,FALSE,"ECWEBB";#N/A,#N/A,FALSE,"MFT96";#N/A,#N/A,FALSE,"CTrecon"}</definedName>
    <definedName name="b_1_3_1_1_1_4" hidden="1">{#N/A,#N/A,FALSE,"TMCOMP96";#N/A,#N/A,FALSE,"MAT96";#N/A,#N/A,FALSE,"FANDA96";#N/A,#N/A,FALSE,"INTRAN96";#N/A,#N/A,FALSE,"NAA9697";#N/A,#N/A,FALSE,"ECWEBB";#N/A,#N/A,FALSE,"MFT96";#N/A,#N/A,FALSE,"CTrecon"}</definedName>
    <definedName name="b_1_3_1_1_1_5" hidden="1">{#N/A,#N/A,FALSE,"TMCOMP96";#N/A,#N/A,FALSE,"MAT96";#N/A,#N/A,FALSE,"FANDA96";#N/A,#N/A,FALSE,"INTRAN96";#N/A,#N/A,FALSE,"NAA9697";#N/A,#N/A,FALSE,"ECWEBB";#N/A,#N/A,FALSE,"MFT96";#N/A,#N/A,FALSE,"CTrecon"}</definedName>
    <definedName name="b_1_3_1_1_2" hidden="1">{#N/A,#N/A,FALSE,"TMCOMP96";#N/A,#N/A,FALSE,"MAT96";#N/A,#N/A,FALSE,"FANDA96";#N/A,#N/A,FALSE,"INTRAN96";#N/A,#N/A,FALSE,"NAA9697";#N/A,#N/A,FALSE,"ECWEBB";#N/A,#N/A,FALSE,"MFT96";#N/A,#N/A,FALSE,"CTrecon"}</definedName>
    <definedName name="b_1_3_1_1_2_1" hidden="1">{#N/A,#N/A,FALSE,"TMCOMP96";#N/A,#N/A,FALSE,"MAT96";#N/A,#N/A,FALSE,"FANDA96";#N/A,#N/A,FALSE,"INTRAN96";#N/A,#N/A,FALSE,"NAA9697";#N/A,#N/A,FALSE,"ECWEBB";#N/A,#N/A,FALSE,"MFT96";#N/A,#N/A,FALSE,"CTrecon"}</definedName>
    <definedName name="b_1_3_1_1_2_2" hidden="1">{#N/A,#N/A,FALSE,"TMCOMP96";#N/A,#N/A,FALSE,"MAT96";#N/A,#N/A,FALSE,"FANDA96";#N/A,#N/A,FALSE,"INTRAN96";#N/A,#N/A,FALSE,"NAA9697";#N/A,#N/A,FALSE,"ECWEBB";#N/A,#N/A,FALSE,"MFT96";#N/A,#N/A,FALSE,"CTrecon"}</definedName>
    <definedName name="b_1_3_1_1_2_3" hidden="1">{#N/A,#N/A,FALSE,"TMCOMP96";#N/A,#N/A,FALSE,"MAT96";#N/A,#N/A,FALSE,"FANDA96";#N/A,#N/A,FALSE,"INTRAN96";#N/A,#N/A,FALSE,"NAA9697";#N/A,#N/A,FALSE,"ECWEBB";#N/A,#N/A,FALSE,"MFT96";#N/A,#N/A,FALSE,"CTrecon"}</definedName>
    <definedName name="b_1_3_1_1_2_4" hidden="1">{#N/A,#N/A,FALSE,"TMCOMP96";#N/A,#N/A,FALSE,"MAT96";#N/A,#N/A,FALSE,"FANDA96";#N/A,#N/A,FALSE,"INTRAN96";#N/A,#N/A,FALSE,"NAA9697";#N/A,#N/A,FALSE,"ECWEBB";#N/A,#N/A,FALSE,"MFT96";#N/A,#N/A,FALSE,"CTrecon"}</definedName>
    <definedName name="b_1_3_1_1_2_5" hidden="1">{#N/A,#N/A,FALSE,"TMCOMP96";#N/A,#N/A,FALSE,"MAT96";#N/A,#N/A,FALSE,"FANDA96";#N/A,#N/A,FALSE,"INTRAN96";#N/A,#N/A,FALSE,"NAA9697";#N/A,#N/A,FALSE,"ECWEBB";#N/A,#N/A,FALSE,"MFT96";#N/A,#N/A,FALSE,"CTrecon"}</definedName>
    <definedName name="b_1_3_1_1_3" hidden="1">{#N/A,#N/A,FALSE,"TMCOMP96";#N/A,#N/A,FALSE,"MAT96";#N/A,#N/A,FALSE,"FANDA96";#N/A,#N/A,FALSE,"INTRAN96";#N/A,#N/A,FALSE,"NAA9697";#N/A,#N/A,FALSE,"ECWEBB";#N/A,#N/A,FALSE,"MFT96";#N/A,#N/A,FALSE,"CTrecon"}</definedName>
    <definedName name="b_1_3_1_1_4" hidden="1">{#N/A,#N/A,FALSE,"TMCOMP96";#N/A,#N/A,FALSE,"MAT96";#N/A,#N/A,FALSE,"FANDA96";#N/A,#N/A,FALSE,"INTRAN96";#N/A,#N/A,FALSE,"NAA9697";#N/A,#N/A,FALSE,"ECWEBB";#N/A,#N/A,FALSE,"MFT96";#N/A,#N/A,FALSE,"CTrecon"}</definedName>
    <definedName name="b_1_3_1_1_5" hidden="1">{#N/A,#N/A,FALSE,"TMCOMP96";#N/A,#N/A,FALSE,"MAT96";#N/A,#N/A,FALSE,"FANDA96";#N/A,#N/A,FALSE,"INTRAN96";#N/A,#N/A,FALSE,"NAA9697";#N/A,#N/A,FALSE,"ECWEBB";#N/A,#N/A,FALSE,"MFT96";#N/A,#N/A,FALSE,"CTrecon"}</definedName>
    <definedName name="b_1_3_1_2" hidden="1">{#N/A,#N/A,FALSE,"TMCOMP96";#N/A,#N/A,FALSE,"MAT96";#N/A,#N/A,FALSE,"FANDA96";#N/A,#N/A,FALSE,"INTRAN96";#N/A,#N/A,FALSE,"NAA9697";#N/A,#N/A,FALSE,"ECWEBB";#N/A,#N/A,FALSE,"MFT96";#N/A,#N/A,FALSE,"CTrecon"}</definedName>
    <definedName name="b_1_3_1_2_1" hidden="1">{#N/A,#N/A,FALSE,"TMCOMP96";#N/A,#N/A,FALSE,"MAT96";#N/A,#N/A,FALSE,"FANDA96";#N/A,#N/A,FALSE,"INTRAN96";#N/A,#N/A,FALSE,"NAA9697";#N/A,#N/A,FALSE,"ECWEBB";#N/A,#N/A,FALSE,"MFT96";#N/A,#N/A,FALSE,"CTrecon"}</definedName>
    <definedName name="b_1_3_1_2_2" hidden="1">{#N/A,#N/A,FALSE,"TMCOMP96";#N/A,#N/A,FALSE,"MAT96";#N/A,#N/A,FALSE,"FANDA96";#N/A,#N/A,FALSE,"INTRAN96";#N/A,#N/A,FALSE,"NAA9697";#N/A,#N/A,FALSE,"ECWEBB";#N/A,#N/A,FALSE,"MFT96";#N/A,#N/A,FALSE,"CTrecon"}</definedName>
    <definedName name="b_1_3_1_2_3" hidden="1">{#N/A,#N/A,FALSE,"TMCOMP96";#N/A,#N/A,FALSE,"MAT96";#N/A,#N/A,FALSE,"FANDA96";#N/A,#N/A,FALSE,"INTRAN96";#N/A,#N/A,FALSE,"NAA9697";#N/A,#N/A,FALSE,"ECWEBB";#N/A,#N/A,FALSE,"MFT96";#N/A,#N/A,FALSE,"CTrecon"}</definedName>
    <definedName name="b_1_3_1_2_4" hidden="1">{#N/A,#N/A,FALSE,"TMCOMP96";#N/A,#N/A,FALSE,"MAT96";#N/A,#N/A,FALSE,"FANDA96";#N/A,#N/A,FALSE,"INTRAN96";#N/A,#N/A,FALSE,"NAA9697";#N/A,#N/A,FALSE,"ECWEBB";#N/A,#N/A,FALSE,"MFT96";#N/A,#N/A,FALSE,"CTrecon"}</definedName>
    <definedName name="b_1_3_1_2_5" hidden="1">{#N/A,#N/A,FALSE,"TMCOMP96";#N/A,#N/A,FALSE,"MAT96";#N/A,#N/A,FALSE,"FANDA96";#N/A,#N/A,FALSE,"INTRAN96";#N/A,#N/A,FALSE,"NAA9697";#N/A,#N/A,FALSE,"ECWEBB";#N/A,#N/A,FALSE,"MFT96";#N/A,#N/A,FALSE,"CTrecon"}</definedName>
    <definedName name="b_1_3_1_3" hidden="1">{#N/A,#N/A,FALSE,"TMCOMP96";#N/A,#N/A,FALSE,"MAT96";#N/A,#N/A,FALSE,"FANDA96";#N/A,#N/A,FALSE,"INTRAN96";#N/A,#N/A,FALSE,"NAA9697";#N/A,#N/A,FALSE,"ECWEBB";#N/A,#N/A,FALSE,"MFT96";#N/A,#N/A,FALSE,"CTrecon"}</definedName>
    <definedName name="b_1_3_1_3_1" hidden="1">{#N/A,#N/A,FALSE,"TMCOMP96";#N/A,#N/A,FALSE,"MAT96";#N/A,#N/A,FALSE,"FANDA96";#N/A,#N/A,FALSE,"INTRAN96";#N/A,#N/A,FALSE,"NAA9697";#N/A,#N/A,FALSE,"ECWEBB";#N/A,#N/A,FALSE,"MFT96";#N/A,#N/A,FALSE,"CTrecon"}</definedName>
    <definedName name="b_1_3_1_3_2" hidden="1">{#N/A,#N/A,FALSE,"TMCOMP96";#N/A,#N/A,FALSE,"MAT96";#N/A,#N/A,FALSE,"FANDA96";#N/A,#N/A,FALSE,"INTRAN96";#N/A,#N/A,FALSE,"NAA9697";#N/A,#N/A,FALSE,"ECWEBB";#N/A,#N/A,FALSE,"MFT96";#N/A,#N/A,FALSE,"CTrecon"}</definedName>
    <definedName name="b_1_3_1_3_3" hidden="1">{#N/A,#N/A,FALSE,"TMCOMP96";#N/A,#N/A,FALSE,"MAT96";#N/A,#N/A,FALSE,"FANDA96";#N/A,#N/A,FALSE,"INTRAN96";#N/A,#N/A,FALSE,"NAA9697";#N/A,#N/A,FALSE,"ECWEBB";#N/A,#N/A,FALSE,"MFT96";#N/A,#N/A,FALSE,"CTrecon"}</definedName>
    <definedName name="b_1_3_1_3_4" hidden="1">{#N/A,#N/A,FALSE,"TMCOMP96";#N/A,#N/A,FALSE,"MAT96";#N/A,#N/A,FALSE,"FANDA96";#N/A,#N/A,FALSE,"INTRAN96";#N/A,#N/A,FALSE,"NAA9697";#N/A,#N/A,FALSE,"ECWEBB";#N/A,#N/A,FALSE,"MFT96";#N/A,#N/A,FALSE,"CTrecon"}</definedName>
    <definedName name="b_1_3_1_3_5" hidden="1">{#N/A,#N/A,FALSE,"TMCOMP96";#N/A,#N/A,FALSE,"MAT96";#N/A,#N/A,FALSE,"FANDA96";#N/A,#N/A,FALSE,"INTRAN96";#N/A,#N/A,FALSE,"NAA9697";#N/A,#N/A,FALSE,"ECWEBB";#N/A,#N/A,FALSE,"MFT96";#N/A,#N/A,FALSE,"CTrecon"}</definedName>
    <definedName name="b_1_3_1_4" hidden="1">{#N/A,#N/A,FALSE,"TMCOMP96";#N/A,#N/A,FALSE,"MAT96";#N/A,#N/A,FALSE,"FANDA96";#N/A,#N/A,FALSE,"INTRAN96";#N/A,#N/A,FALSE,"NAA9697";#N/A,#N/A,FALSE,"ECWEBB";#N/A,#N/A,FALSE,"MFT96";#N/A,#N/A,FALSE,"CTrecon"}</definedName>
    <definedName name="b_1_3_1_4_1" hidden="1">{#N/A,#N/A,FALSE,"TMCOMP96";#N/A,#N/A,FALSE,"MAT96";#N/A,#N/A,FALSE,"FANDA96";#N/A,#N/A,FALSE,"INTRAN96";#N/A,#N/A,FALSE,"NAA9697";#N/A,#N/A,FALSE,"ECWEBB";#N/A,#N/A,FALSE,"MFT96";#N/A,#N/A,FALSE,"CTrecon"}</definedName>
    <definedName name="b_1_3_1_4_2" hidden="1">{#N/A,#N/A,FALSE,"TMCOMP96";#N/A,#N/A,FALSE,"MAT96";#N/A,#N/A,FALSE,"FANDA96";#N/A,#N/A,FALSE,"INTRAN96";#N/A,#N/A,FALSE,"NAA9697";#N/A,#N/A,FALSE,"ECWEBB";#N/A,#N/A,FALSE,"MFT96";#N/A,#N/A,FALSE,"CTrecon"}</definedName>
    <definedName name="b_1_3_1_4_3" hidden="1">{#N/A,#N/A,FALSE,"TMCOMP96";#N/A,#N/A,FALSE,"MAT96";#N/A,#N/A,FALSE,"FANDA96";#N/A,#N/A,FALSE,"INTRAN96";#N/A,#N/A,FALSE,"NAA9697";#N/A,#N/A,FALSE,"ECWEBB";#N/A,#N/A,FALSE,"MFT96";#N/A,#N/A,FALSE,"CTrecon"}</definedName>
    <definedName name="b_1_3_1_4_4" hidden="1">{#N/A,#N/A,FALSE,"TMCOMP96";#N/A,#N/A,FALSE,"MAT96";#N/A,#N/A,FALSE,"FANDA96";#N/A,#N/A,FALSE,"INTRAN96";#N/A,#N/A,FALSE,"NAA9697";#N/A,#N/A,FALSE,"ECWEBB";#N/A,#N/A,FALSE,"MFT96";#N/A,#N/A,FALSE,"CTrecon"}</definedName>
    <definedName name="b_1_3_1_4_5" hidden="1">{#N/A,#N/A,FALSE,"TMCOMP96";#N/A,#N/A,FALSE,"MAT96";#N/A,#N/A,FALSE,"FANDA96";#N/A,#N/A,FALSE,"INTRAN96";#N/A,#N/A,FALSE,"NAA9697";#N/A,#N/A,FALSE,"ECWEBB";#N/A,#N/A,FALSE,"MFT96";#N/A,#N/A,FALSE,"CTrecon"}</definedName>
    <definedName name="b_1_3_1_5" hidden="1">{#N/A,#N/A,FALSE,"TMCOMP96";#N/A,#N/A,FALSE,"MAT96";#N/A,#N/A,FALSE,"FANDA96";#N/A,#N/A,FALSE,"INTRAN96";#N/A,#N/A,FALSE,"NAA9697";#N/A,#N/A,FALSE,"ECWEBB";#N/A,#N/A,FALSE,"MFT96";#N/A,#N/A,FALSE,"CTrecon"}</definedName>
    <definedName name="b_1_3_1_5_1" hidden="1">{#N/A,#N/A,FALSE,"TMCOMP96";#N/A,#N/A,FALSE,"MAT96";#N/A,#N/A,FALSE,"FANDA96";#N/A,#N/A,FALSE,"INTRAN96";#N/A,#N/A,FALSE,"NAA9697";#N/A,#N/A,FALSE,"ECWEBB";#N/A,#N/A,FALSE,"MFT96";#N/A,#N/A,FALSE,"CTrecon"}</definedName>
    <definedName name="b_1_3_1_5_2" hidden="1">{#N/A,#N/A,FALSE,"TMCOMP96";#N/A,#N/A,FALSE,"MAT96";#N/A,#N/A,FALSE,"FANDA96";#N/A,#N/A,FALSE,"INTRAN96";#N/A,#N/A,FALSE,"NAA9697";#N/A,#N/A,FALSE,"ECWEBB";#N/A,#N/A,FALSE,"MFT96";#N/A,#N/A,FALSE,"CTrecon"}</definedName>
    <definedName name="b_1_3_1_5_3" hidden="1">{#N/A,#N/A,FALSE,"TMCOMP96";#N/A,#N/A,FALSE,"MAT96";#N/A,#N/A,FALSE,"FANDA96";#N/A,#N/A,FALSE,"INTRAN96";#N/A,#N/A,FALSE,"NAA9697";#N/A,#N/A,FALSE,"ECWEBB";#N/A,#N/A,FALSE,"MFT96";#N/A,#N/A,FALSE,"CTrecon"}</definedName>
    <definedName name="b_1_3_1_5_4" hidden="1">{#N/A,#N/A,FALSE,"TMCOMP96";#N/A,#N/A,FALSE,"MAT96";#N/A,#N/A,FALSE,"FANDA96";#N/A,#N/A,FALSE,"INTRAN96";#N/A,#N/A,FALSE,"NAA9697";#N/A,#N/A,FALSE,"ECWEBB";#N/A,#N/A,FALSE,"MFT96";#N/A,#N/A,FALSE,"CTrecon"}</definedName>
    <definedName name="b_1_3_1_5_5" hidden="1">{#N/A,#N/A,FALSE,"TMCOMP96";#N/A,#N/A,FALSE,"MAT96";#N/A,#N/A,FALSE,"FANDA96";#N/A,#N/A,FALSE,"INTRAN96";#N/A,#N/A,FALSE,"NAA9697";#N/A,#N/A,FALSE,"ECWEBB";#N/A,#N/A,FALSE,"MFT96";#N/A,#N/A,FALSE,"CTrecon"}</definedName>
    <definedName name="b_1_3_2" hidden="1">{#N/A,#N/A,FALSE,"TMCOMP96";#N/A,#N/A,FALSE,"MAT96";#N/A,#N/A,FALSE,"FANDA96";#N/A,#N/A,FALSE,"INTRAN96";#N/A,#N/A,FALSE,"NAA9697";#N/A,#N/A,FALSE,"ECWEBB";#N/A,#N/A,FALSE,"MFT96";#N/A,#N/A,FALSE,"CTrecon"}</definedName>
    <definedName name="b_1_3_2_1" hidden="1">{#N/A,#N/A,FALSE,"TMCOMP96";#N/A,#N/A,FALSE,"MAT96";#N/A,#N/A,FALSE,"FANDA96";#N/A,#N/A,FALSE,"INTRAN96";#N/A,#N/A,FALSE,"NAA9697";#N/A,#N/A,FALSE,"ECWEBB";#N/A,#N/A,FALSE,"MFT96";#N/A,#N/A,FALSE,"CTrecon"}</definedName>
    <definedName name="b_1_3_2_2" hidden="1">{#N/A,#N/A,FALSE,"TMCOMP96";#N/A,#N/A,FALSE,"MAT96";#N/A,#N/A,FALSE,"FANDA96";#N/A,#N/A,FALSE,"INTRAN96";#N/A,#N/A,FALSE,"NAA9697";#N/A,#N/A,FALSE,"ECWEBB";#N/A,#N/A,FALSE,"MFT96";#N/A,#N/A,FALSE,"CTrecon"}</definedName>
    <definedName name="b_1_3_2_3" hidden="1">{#N/A,#N/A,FALSE,"TMCOMP96";#N/A,#N/A,FALSE,"MAT96";#N/A,#N/A,FALSE,"FANDA96";#N/A,#N/A,FALSE,"INTRAN96";#N/A,#N/A,FALSE,"NAA9697";#N/A,#N/A,FALSE,"ECWEBB";#N/A,#N/A,FALSE,"MFT96";#N/A,#N/A,FALSE,"CTrecon"}</definedName>
    <definedName name="b_1_3_2_4" hidden="1">{#N/A,#N/A,FALSE,"TMCOMP96";#N/A,#N/A,FALSE,"MAT96";#N/A,#N/A,FALSE,"FANDA96";#N/A,#N/A,FALSE,"INTRAN96";#N/A,#N/A,FALSE,"NAA9697";#N/A,#N/A,FALSE,"ECWEBB";#N/A,#N/A,FALSE,"MFT96";#N/A,#N/A,FALSE,"CTrecon"}</definedName>
    <definedName name="b_1_3_2_5" hidden="1">{#N/A,#N/A,FALSE,"TMCOMP96";#N/A,#N/A,FALSE,"MAT96";#N/A,#N/A,FALSE,"FANDA96";#N/A,#N/A,FALSE,"INTRAN96";#N/A,#N/A,FALSE,"NAA9697";#N/A,#N/A,FALSE,"ECWEBB";#N/A,#N/A,FALSE,"MFT96";#N/A,#N/A,FALSE,"CTrecon"}</definedName>
    <definedName name="b_1_3_3" hidden="1">{#N/A,#N/A,FALSE,"TMCOMP96";#N/A,#N/A,FALSE,"MAT96";#N/A,#N/A,FALSE,"FANDA96";#N/A,#N/A,FALSE,"INTRAN96";#N/A,#N/A,FALSE,"NAA9697";#N/A,#N/A,FALSE,"ECWEBB";#N/A,#N/A,FALSE,"MFT96";#N/A,#N/A,FALSE,"CTrecon"}</definedName>
    <definedName name="b_1_3_3_1" hidden="1">{#N/A,#N/A,FALSE,"TMCOMP96";#N/A,#N/A,FALSE,"MAT96";#N/A,#N/A,FALSE,"FANDA96";#N/A,#N/A,FALSE,"INTRAN96";#N/A,#N/A,FALSE,"NAA9697";#N/A,#N/A,FALSE,"ECWEBB";#N/A,#N/A,FALSE,"MFT96";#N/A,#N/A,FALSE,"CTrecon"}</definedName>
    <definedName name="b_1_3_3_2" hidden="1">{#N/A,#N/A,FALSE,"TMCOMP96";#N/A,#N/A,FALSE,"MAT96";#N/A,#N/A,FALSE,"FANDA96";#N/A,#N/A,FALSE,"INTRAN96";#N/A,#N/A,FALSE,"NAA9697";#N/A,#N/A,FALSE,"ECWEBB";#N/A,#N/A,FALSE,"MFT96";#N/A,#N/A,FALSE,"CTrecon"}</definedName>
    <definedName name="b_1_3_3_3" hidden="1">{#N/A,#N/A,FALSE,"TMCOMP96";#N/A,#N/A,FALSE,"MAT96";#N/A,#N/A,FALSE,"FANDA96";#N/A,#N/A,FALSE,"INTRAN96";#N/A,#N/A,FALSE,"NAA9697";#N/A,#N/A,FALSE,"ECWEBB";#N/A,#N/A,FALSE,"MFT96";#N/A,#N/A,FALSE,"CTrecon"}</definedName>
    <definedName name="b_1_3_3_4" hidden="1">{#N/A,#N/A,FALSE,"TMCOMP96";#N/A,#N/A,FALSE,"MAT96";#N/A,#N/A,FALSE,"FANDA96";#N/A,#N/A,FALSE,"INTRAN96";#N/A,#N/A,FALSE,"NAA9697";#N/A,#N/A,FALSE,"ECWEBB";#N/A,#N/A,FALSE,"MFT96";#N/A,#N/A,FALSE,"CTrecon"}</definedName>
    <definedName name="b_1_3_3_5" hidden="1">{#N/A,#N/A,FALSE,"TMCOMP96";#N/A,#N/A,FALSE,"MAT96";#N/A,#N/A,FALSE,"FANDA96";#N/A,#N/A,FALSE,"INTRAN96";#N/A,#N/A,FALSE,"NAA9697";#N/A,#N/A,FALSE,"ECWEBB";#N/A,#N/A,FALSE,"MFT96";#N/A,#N/A,FALSE,"CTrecon"}</definedName>
    <definedName name="b_1_3_4" hidden="1">{#N/A,#N/A,FALSE,"TMCOMP96";#N/A,#N/A,FALSE,"MAT96";#N/A,#N/A,FALSE,"FANDA96";#N/A,#N/A,FALSE,"INTRAN96";#N/A,#N/A,FALSE,"NAA9697";#N/A,#N/A,FALSE,"ECWEBB";#N/A,#N/A,FALSE,"MFT96";#N/A,#N/A,FALSE,"CTrecon"}</definedName>
    <definedName name="b_1_3_4_1" hidden="1">{#N/A,#N/A,FALSE,"TMCOMP96";#N/A,#N/A,FALSE,"MAT96";#N/A,#N/A,FALSE,"FANDA96";#N/A,#N/A,FALSE,"INTRAN96";#N/A,#N/A,FALSE,"NAA9697";#N/A,#N/A,FALSE,"ECWEBB";#N/A,#N/A,FALSE,"MFT96";#N/A,#N/A,FALSE,"CTrecon"}</definedName>
    <definedName name="b_1_3_4_2" hidden="1">{#N/A,#N/A,FALSE,"TMCOMP96";#N/A,#N/A,FALSE,"MAT96";#N/A,#N/A,FALSE,"FANDA96";#N/A,#N/A,FALSE,"INTRAN96";#N/A,#N/A,FALSE,"NAA9697";#N/A,#N/A,FALSE,"ECWEBB";#N/A,#N/A,FALSE,"MFT96";#N/A,#N/A,FALSE,"CTrecon"}</definedName>
    <definedName name="b_1_3_4_3" hidden="1">{#N/A,#N/A,FALSE,"TMCOMP96";#N/A,#N/A,FALSE,"MAT96";#N/A,#N/A,FALSE,"FANDA96";#N/A,#N/A,FALSE,"INTRAN96";#N/A,#N/A,FALSE,"NAA9697";#N/A,#N/A,FALSE,"ECWEBB";#N/A,#N/A,FALSE,"MFT96";#N/A,#N/A,FALSE,"CTrecon"}</definedName>
    <definedName name="b_1_3_4_4" hidden="1">{#N/A,#N/A,FALSE,"TMCOMP96";#N/A,#N/A,FALSE,"MAT96";#N/A,#N/A,FALSE,"FANDA96";#N/A,#N/A,FALSE,"INTRAN96";#N/A,#N/A,FALSE,"NAA9697";#N/A,#N/A,FALSE,"ECWEBB";#N/A,#N/A,FALSE,"MFT96";#N/A,#N/A,FALSE,"CTrecon"}</definedName>
    <definedName name="b_1_3_4_5" hidden="1">{#N/A,#N/A,FALSE,"TMCOMP96";#N/A,#N/A,FALSE,"MAT96";#N/A,#N/A,FALSE,"FANDA96";#N/A,#N/A,FALSE,"INTRAN96";#N/A,#N/A,FALSE,"NAA9697";#N/A,#N/A,FALSE,"ECWEBB";#N/A,#N/A,FALSE,"MFT96";#N/A,#N/A,FALSE,"CTrecon"}</definedName>
    <definedName name="b_1_3_5" hidden="1">{#N/A,#N/A,FALSE,"TMCOMP96";#N/A,#N/A,FALSE,"MAT96";#N/A,#N/A,FALSE,"FANDA96";#N/A,#N/A,FALSE,"INTRAN96";#N/A,#N/A,FALSE,"NAA9697";#N/A,#N/A,FALSE,"ECWEBB";#N/A,#N/A,FALSE,"MFT96";#N/A,#N/A,FALSE,"CTrecon"}</definedName>
    <definedName name="b_1_3_5_1" hidden="1">{#N/A,#N/A,FALSE,"TMCOMP96";#N/A,#N/A,FALSE,"MAT96";#N/A,#N/A,FALSE,"FANDA96";#N/A,#N/A,FALSE,"INTRAN96";#N/A,#N/A,FALSE,"NAA9697";#N/A,#N/A,FALSE,"ECWEBB";#N/A,#N/A,FALSE,"MFT96";#N/A,#N/A,FALSE,"CTrecon"}</definedName>
    <definedName name="b_1_3_5_2" hidden="1">{#N/A,#N/A,FALSE,"TMCOMP96";#N/A,#N/A,FALSE,"MAT96";#N/A,#N/A,FALSE,"FANDA96";#N/A,#N/A,FALSE,"INTRAN96";#N/A,#N/A,FALSE,"NAA9697";#N/A,#N/A,FALSE,"ECWEBB";#N/A,#N/A,FALSE,"MFT96";#N/A,#N/A,FALSE,"CTrecon"}</definedName>
    <definedName name="b_1_3_5_3" hidden="1">{#N/A,#N/A,FALSE,"TMCOMP96";#N/A,#N/A,FALSE,"MAT96";#N/A,#N/A,FALSE,"FANDA96";#N/A,#N/A,FALSE,"INTRAN96";#N/A,#N/A,FALSE,"NAA9697";#N/A,#N/A,FALSE,"ECWEBB";#N/A,#N/A,FALSE,"MFT96";#N/A,#N/A,FALSE,"CTrecon"}</definedName>
    <definedName name="b_1_3_5_4" hidden="1">{#N/A,#N/A,FALSE,"TMCOMP96";#N/A,#N/A,FALSE,"MAT96";#N/A,#N/A,FALSE,"FANDA96";#N/A,#N/A,FALSE,"INTRAN96";#N/A,#N/A,FALSE,"NAA9697";#N/A,#N/A,FALSE,"ECWEBB";#N/A,#N/A,FALSE,"MFT96";#N/A,#N/A,FALSE,"CTrecon"}</definedName>
    <definedName name="b_1_3_5_5" hidden="1">{#N/A,#N/A,FALSE,"TMCOMP96";#N/A,#N/A,FALSE,"MAT96";#N/A,#N/A,FALSE,"FANDA96";#N/A,#N/A,FALSE,"INTRAN96";#N/A,#N/A,FALSE,"NAA9697";#N/A,#N/A,FALSE,"ECWEBB";#N/A,#N/A,FALSE,"MFT96";#N/A,#N/A,FALSE,"CTrecon"}</definedName>
    <definedName name="b_1_4" hidden="1">{#N/A,#N/A,FALSE,"TMCOMP96";#N/A,#N/A,FALSE,"MAT96";#N/A,#N/A,FALSE,"FANDA96";#N/A,#N/A,FALSE,"INTRAN96";#N/A,#N/A,FALSE,"NAA9697";#N/A,#N/A,FALSE,"ECWEBB";#N/A,#N/A,FALSE,"MFT96";#N/A,#N/A,FALSE,"CTrecon"}</definedName>
    <definedName name="b_1_4_1" hidden="1">{#N/A,#N/A,FALSE,"TMCOMP96";#N/A,#N/A,FALSE,"MAT96";#N/A,#N/A,FALSE,"FANDA96";#N/A,#N/A,FALSE,"INTRAN96";#N/A,#N/A,FALSE,"NAA9697";#N/A,#N/A,FALSE,"ECWEBB";#N/A,#N/A,FALSE,"MFT96";#N/A,#N/A,FALSE,"CTrecon"}</definedName>
    <definedName name="b_1_4_1_1" hidden="1">{#N/A,#N/A,FALSE,"TMCOMP96";#N/A,#N/A,FALSE,"MAT96";#N/A,#N/A,FALSE,"FANDA96";#N/A,#N/A,FALSE,"INTRAN96";#N/A,#N/A,FALSE,"NAA9697";#N/A,#N/A,FALSE,"ECWEBB";#N/A,#N/A,FALSE,"MFT96";#N/A,#N/A,FALSE,"CTrecon"}</definedName>
    <definedName name="b_1_4_1_1_1" hidden="1">{#N/A,#N/A,FALSE,"TMCOMP96";#N/A,#N/A,FALSE,"MAT96";#N/A,#N/A,FALSE,"FANDA96";#N/A,#N/A,FALSE,"INTRAN96";#N/A,#N/A,FALSE,"NAA9697";#N/A,#N/A,FALSE,"ECWEBB";#N/A,#N/A,FALSE,"MFT96";#N/A,#N/A,FALSE,"CTrecon"}</definedName>
    <definedName name="b_1_4_1_1_1_1" hidden="1">{#N/A,#N/A,FALSE,"TMCOMP96";#N/A,#N/A,FALSE,"MAT96";#N/A,#N/A,FALSE,"FANDA96";#N/A,#N/A,FALSE,"INTRAN96";#N/A,#N/A,FALSE,"NAA9697";#N/A,#N/A,FALSE,"ECWEBB";#N/A,#N/A,FALSE,"MFT96";#N/A,#N/A,FALSE,"CTrecon"}</definedName>
    <definedName name="b_1_4_1_1_2" hidden="1">{#N/A,#N/A,FALSE,"TMCOMP96";#N/A,#N/A,FALSE,"MAT96";#N/A,#N/A,FALSE,"FANDA96";#N/A,#N/A,FALSE,"INTRAN96";#N/A,#N/A,FALSE,"NAA9697";#N/A,#N/A,FALSE,"ECWEBB";#N/A,#N/A,FALSE,"MFT96";#N/A,#N/A,FALSE,"CTrecon"}</definedName>
    <definedName name="b_1_4_1_1_3" hidden="1">{#N/A,#N/A,FALSE,"TMCOMP96";#N/A,#N/A,FALSE,"MAT96";#N/A,#N/A,FALSE,"FANDA96";#N/A,#N/A,FALSE,"INTRAN96";#N/A,#N/A,FALSE,"NAA9697";#N/A,#N/A,FALSE,"ECWEBB";#N/A,#N/A,FALSE,"MFT96";#N/A,#N/A,FALSE,"CTrecon"}</definedName>
    <definedName name="b_1_4_1_1_4" hidden="1">{#N/A,#N/A,FALSE,"TMCOMP96";#N/A,#N/A,FALSE,"MAT96";#N/A,#N/A,FALSE,"FANDA96";#N/A,#N/A,FALSE,"INTRAN96";#N/A,#N/A,FALSE,"NAA9697";#N/A,#N/A,FALSE,"ECWEBB";#N/A,#N/A,FALSE,"MFT96";#N/A,#N/A,FALSE,"CTrecon"}</definedName>
    <definedName name="b_1_4_1_1_5" hidden="1">{#N/A,#N/A,FALSE,"TMCOMP96";#N/A,#N/A,FALSE,"MAT96";#N/A,#N/A,FALSE,"FANDA96";#N/A,#N/A,FALSE,"INTRAN96";#N/A,#N/A,FALSE,"NAA9697";#N/A,#N/A,FALSE,"ECWEBB";#N/A,#N/A,FALSE,"MFT96";#N/A,#N/A,FALSE,"CTrecon"}</definedName>
    <definedName name="b_1_4_1_2" hidden="1">{#N/A,#N/A,FALSE,"TMCOMP96";#N/A,#N/A,FALSE,"MAT96";#N/A,#N/A,FALSE,"FANDA96";#N/A,#N/A,FALSE,"INTRAN96";#N/A,#N/A,FALSE,"NAA9697";#N/A,#N/A,FALSE,"ECWEBB";#N/A,#N/A,FALSE,"MFT96";#N/A,#N/A,FALSE,"CTrecon"}</definedName>
    <definedName name="b_1_4_1_2_1" hidden="1">{#N/A,#N/A,FALSE,"TMCOMP96";#N/A,#N/A,FALSE,"MAT96";#N/A,#N/A,FALSE,"FANDA96";#N/A,#N/A,FALSE,"INTRAN96";#N/A,#N/A,FALSE,"NAA9697";#N/A,#N/A,FALSE,"ECWEBB";#N/A,#N/A,FALSE,"MFT96";#N/A,#N/A,FALSE,"CTrecon"}</definedName>
    <definedName name="b_1_4_1_2_2" hidden="1">{#N/A,#N/A,FALSE,"TMCOMP96";#N/A,#N/A,FALSE,"MAT96";#N/A,#N/A,FALSE,"FANDA96";#N/A,#N/A,FALSE,"INTRAN96";#N/A,#N/A,FALSE,"NAA9697";#N/A,#N/A,FALSE,"ECWEBB";#N/A,#N/A,FALSE,"MFT96";#N/A,#N/A,FALSE,"CTrecon"}</definedName>
    <definedName name="b_1_4_1_2_3" hidden="1">{#N/A,#N/A,FALSE,"TMCOMP96";#N/A,#N/A,FALSE,"MAT96";#N/A,#N/A,FALSE,"FANDA96";#N/A,#N/A,FALSE,"INTRAN96";#N/A,#N/A,FALSE,"NAA9697";#N/A,#N/A,FALSE,"ECWEBB";#N/A,#N/A,FALSE,"MFT96";#N/A,#N/A,FALSE,"CTrecon"}</definedName>
    <definedName name="b_1_4_1_2_4" hidden="1">{#N/A,#N/A,FALSE,"TMCOMP96";#N/A,#N/A,FALSE,"MAT96";#N/A,#N/A,FALSE,"FANDA96";#N/A,#N/A,FALSE,"INTRAN96";#N/A,#N/A,FALSE,"NAA9697";#N/A,#N/A,FALSE,"ECWEBB";#N/A,#N/A,FALSE,"MFT96";#N/A,#N/A,FALSE,"CTrecon"}</definedName>
    <definedName name="b_1_4_1_2_5" hidden="1">{#N/A,#N/A,FALSE,"TMCOMP96";#N/A,#N/A,FALSE,"MAT96";#N/A,#N/A,FALSE,"FANDA96";#N/A,#N/A,FALSE,"INTRAN96";#N/A,#N/A,FALSE,"NAA9697";#N/A,#N/A,FALSE,"ECWEBB";#N/A,#N/A,FALSE,"MFT96";#N/A,#N/A,FALSE,"CTrecon"}</definedName>
    <definedName name="b_1_4_1_3" hidden="1">{#N/A,#N/A,FALSE,"TMCOMP96";#N/A,#N/A,FALSE,"MAT96";#N/A,#N/A,FALSE,"FANDA96";#N/A,#N/A,FALSE,"INTRAN96";#N/A,#N/A,FALSE,"NAA9697";#N/A,#N/A,FALSE,"ECWEBB";#N/A,#N/A,FALSE,"MFT96";#N/A,#N/A,FALSE,"CTrecon"}</definedName>
    <definedName name="b_1_4_1_3_1" hidden="1">{#N/A,#N/A,FALSE,"TMCOMP96";#N/A,#N/A,FALSE,"MAT96";#N/A,#N/A,FALSE,"FANDA96";#N/A,#N/A,FALSE,"INTRAN96";#N/A,#N/A,FALSE,"NAA9697";#N/A,#N/A,FALSE,"ECWEBB";#N/A,#N/A,FALSE,"MFT96";#N/A,#N/A,FALSE,"CTrecon"}</definedName>
    <definedName name="b_1_4_1_3_2" hidden="1">{#N/A,#N/A,FALSE,"TMCOMP96";#N/A,#N/A,FALSE,"MAT96";#N/A,#N/A,FALSE,"FANDA96";#N/A,#N/A,FALSE,"INTRAN96";#N/A,#N/A,FALSE,"NAA9697";#N/A,#N/A,FALSE,"ECWEBB";#N/A,#N/A,FALSE,"MFT96";#N/A,#N/A,FALSE,"CTrecon"}</definedName>
    <definedName name="b_1_4_1_3_3" hidden="1">{#N/A,#N/A,FALSE,"TMCOMP96";#N/A,#N/A,FALSE,"MAT96";#N/A,#N/A,FALSE,"FANDA96";#N/A,#N/A,FALSE,"INTRAN96";#N/A,#N/A,FALSE,"NAA9697";#N/A,#N/A,FALSE,"ECWEBB";#N/A,#N/A,FALSE,"MFT96";#N/A,#N/A,FALSE,"CTrecon"}</definedName>
    <definedName name="b_1_4_1_3_4" hidden="1">{#N/A,#N/A,FALSE,"TMCOMP96";#N/A,#N/A,FALSE,"MAT96";#N/A,#N/A,FALSE,"FANDA96";#N/A,#N/A,FALSE,"INTRAN96";#N/A,#N/A,FALSE,"NAA9697";#N/A,#N/A,FALSE,"ECWEBB";#N/A,#N/A,FALSE,"MFT96";#N/A,#N/A,FALSE,"CTrecon"}</definedName>
    <definedName name="b_1_4_1_3_5" hidden="1">{#N/A,#N/A,FALSE,"TMCOMP96";#N/A,#N/A,FALSE,"MAT96";#N/A,#N/A,FALSE,"FANDA96";#N/A,#N/A,FALSE,"INTRAN96";#N/A,#N/A,FALSE,"NAA9697";#N/A,#N/A,FALSE,"ECWEBB";#N/A,#N/A,FALSE,"MFT96";#N/A,#N/A,FALSE,"CTrecon"}</definedName>
    <definedName name="b_1_4_1_4" hidden="1">{#N/A,#N/A,FALSE,"TMCOMP96";#N/A,#N/A,FALSE,"MAT96";#N/A,#N/A,FALSE,"FANDA96";#N/A,#N/A,FALSE,"INTRAN96";#N/A,#N/A,FALSE,"NAA9697";#N/A,#N/A,FALSE,"ECWEBB";#N/A,#N/A,FALSE,"MFT96";#N/A,#N/A,FALSE,"CTrecon"}</definedName>
    <definedName name="b_1_4_1_4_1" hidden="1">{#N/A,#N/A,FALSE,"TMCOMP96";#N/A,#N/A,FALSE,"MAT96";#N/A,#N/A,FALSE,"FANDA96";#N/A,#N/A,FALSE,"INTRAN96";#N/A,#N/A,FALSE,"NAA9697";#N/A,#N/A,FALSE,"ECWEBB";#N/A,#N/A,FALSE,"MFT96";#N/A,#N/A,FALSE,"CTrecon"}</definedName>
    <definedName name="b_1_4_1_4_2" hidden="1">{#N/A,#N/A,FALSE,"TMCOMP96";#N/A,#N/A,FALSE,"MAT96";#N/A,#N/A,FALSE,"FANDA96";#N/A,#N/A,FALSE,"INTRAN96";#N/A,#N/A,FALSE,"NAA9697";#N/A,#N/A,FALSE,"ECWEBB";#N/A,#N/A,FALSE,"MFT96";#N/A,#N/A,FALSE,"CTrecon"}</definedName>
    <definedName name="b_1_4_1_4_3" hidden="1">{#N/A,#N/A,FALSE,"TMCOMP96";#N/A,#N/A,FALSE,"MAT96";#N/A,#N/A,FALSE,"FANDA96";#N/A,#N/A,FALSE,"INTRAN96";#N/A,#N/A,FALSE,"NAA9697";#N/A,#N/A,FALSE,"ECWEBB";#N/A,#N/A,FALSE,"MFT96";#N/A,#N/A,FALSE,"CTrecon"}</definedName>
    <definedName name="b_1_4_1_4_4" hidden="1">{#N/A,#N/A,FALSE,"TMCOMP96";#N/A,#N/A,FALSE,"MAT96";#N/A,#N/A,FALSE,"FANDA96";#N/A,#N/A,FALSE,"INTRAN96";#N/A,#N/A,FALSE,"NAA9697";#N/A,#N/A,FALSE,"ECWEBB";#N/A,#N/A,FALSE,"MFT96";#N/A,#N/A,FALSE,"CTrecon"}</definedName>
    <definedName name="b_1_4_1_4_5" hidden="1">{#N/A,#N/A,FALSE,"TMCOMP96";#N/A,#N/A,FALSE,"MAT96";#N/A,#N/A,FALSE,"FANDA96";#N/A,#N/A,FALSE,"INTRAN96";#N/A,#N/A,FALSE,"NAA9697";#N/A,#N/A,FALSE,"ECWEBB";#N/A,#N/A,FALSE,"MFT96";#N/A,#N/A,FALSE,"CTrecon"}</definedName>
    <definedName name="b_1_4_1_5" hidden="1">{#N/A,#N/A,FALSE,"TMCOMP96";#N/A,#N/A,FALSE,"MAT96";#N/A,#N/A,FALSE,"FANDA96";#N/A,#N/A,FALSE,"INTRAN96";#N/A,#N/A,FALSE,"NAA9697";#N/A,#N/A,FALSE,"ECWEBB";#N/A,#N/A,FALSE,"MFT96";#N/A,#N/A,FALSE,"CTrecon"}</definedName>
    <definedName name="b_1_4_1_5_1" hidden="1">{#N/A,#N/A,FALSE,"TMCOMP96";#N/A,#N/A,FALSE,"MAT96";#N/A,#N/A,FALSE,"FANDA96";#N/A,#N/A,FALSE,"INTRAN96";#N/A,#N/A,FALSE,"NAA9697";#N/A,#N/A,FALSE,"ECWEBB";#N/A,#N/A,FALSE,"MFT96";#N/A,#N/A,FALSE,"CTrecon"}</definedName>
    <definedName name="b_1_4_1_5_2" hidden="1">{#N/A,#N/A,FALSE,"TMCOMP96";#N/A,#N/A,FALSE,"MAT96";#N/A,#N/A,FALSE,"FANDA96";#N/A,#N/A,FALSE,"INTRAN96";#N/A,#N/A,FALSE,"NAA9697";#N/A,#N/A,FALSE,"ECWEBB";#N/A,#N/A,FALSE,"MFT96";#N/A,#N/A,FALSE,"CTrecon"}</definedName>
    <definedName name="b_1_4_1_5_3" hidden="1">{#N/A,#N/A,FALSE,"TMCOMP96";#N/A,#N/A,FALSE,"MAT96";#N/A,#N/A,FALSE,"FANDA96";#N/A,#N/A,FALSE,"INTRAN96";#N/A,#N/A,FALSE,"NAA9697";#N/A,#N/A,FALSE,"ECWEBB";#N/A,#N/A,FALSE,"MFT96";#N/A,#N/A,FALSE,"CTrecon"}</definedName>
    <definedName name="b_1_4_1_5_4" hidden="1">{#N/A,#N/A,FALSE,"TMCOMP96";#N/A,#N/A,FALSE,"MAT96";#N/A,#N/A,FALSE,"FANDA96";#N/A,#N/A,FALSE,"INTRAN96";#N/A,#N/A,FALSE,"NAA9697";#N/A,#N/A,FALSE,"ECWEBB";#N/A,#N/A,FALSE,"MFT96";#N/A,#N/A,FALSE,"CTrecon"}</definedName>
    <definedName name="b_1_4_1_5_5" hidden="1">{#N/A,#N/A,FALSE,"TMCOMP96";#N/A,#N/A,FALSE,"MAT96";#N/A,#N/A,FALSE,"FANDA96";#N/A,#N/A,FALSE,"INTRAN96";#N/A,#N/A,FALSE,"NAA9697";#N/A,#N/A,FALSE,"ECWEBB";#N/A,#N/A,FALSE,"MFT96";#N/A,#N/A,FALSE,"CTrecon"}</definedName>
    <definedName name="b_1_4_2" hidden="1">{#N/A,#N/A,FALSE,"TMCOMP96";#N/A,#N/A,FALSE,"MAT96";#N/A,#N/A,FALSE,"FANDA96";#N/A,#N/A,FALSE,"INTRAN96";#N/A,#N/A,FALSE,"NAA9697";#N/A,#N/A,FALSE,"ECWEBB";#N/A,#N/A,FALSE,"MFT96";#N/A,#N/A,FALSE,"CTrecon"}</definedName>
    <definedName name="b_1_4_2_1" hidden="1">{#N/A,#N/A,FALSE,"TMCOMP96";#N/A,#N/A,FALSE,"MAT96";#N/A,#N/A,FALSE,"FANDA96";#N/A,#N/A,FALSE,"INTRAN96";#N/A,#N/A,FALSE,"NAA9697";#N/A,#N/A,FALSE,"ECWEBB";#N/A,#N/A,FALSE,"MFT96";#N/A,#N/A,FALSE,"CTrecon"}</definedName>
    <definedName name="b_1_4_2_2" hidden="1">{#N/A,#N/A,FALSE,"TMCOMP96";#N/A,#N/A,FALSE,"MAT96";#N/A,#N/A,FALSE,"FANDA96";#N/A,#N/A,FALSE,"INTRAN96";#N/A,#N/A,FALSE,"NAA9697";#N/A,#N/A,FALSE,"ECWEBB";#N/A,#N/A,FALSE,"MFT96";#N/A,#N/A,FALSE,"CTrecon"}</definedName>
    <definedName name="b_1_4_2_3" hidden="1">{#N/A,#N/A,FALSE,"TMCOMP96";#N/A,#N/A,FALSE,"MAT96";#N/A,#N/A,FALSE,"FANDA96";#N/A,#N/A,FALSE,"INTRAN96";#N/A,#N/A,FALSE,"NAA9697";#N/A,#N/A,FALSE,"ECWEBB";#N/A,#N/A,FALSE,"MFT96";#N/A,#N/A,FALSE,"CTrecon"}</definedName>
    <definedName name="b_1_4_2_4" hidden="1">{#N/A,#N/A,FALSE,"TMCOMP96";#N/A,#N/A,FALSE,"MAT96";#N/A,#N/A,FALSE,"FANDA96";#N/A,#N/A,FALSE,"INTRAN96";#N/A,#N/A,FALSE,"NAA9697";#N/A,#N/A,FALSE,"ECWEBB";#N/A,#N/A,FALSE,"MFT96";#N/A,#N/A,FALSE,"CTrecon"}</definedName>
    <definedName name="b_1_4_2_5" hidden="1">{#N/A,#N/A,FALSE,"TMCOMP96";#N/A,#N/A,FALSE,"MAT96";#N/A,#N/A,FALSE,"FANDA96";#N/A,#N/A,FALSE,"INTRAN96";#N/A,#N/A,FALSE,"NAA9697";#N/A,#N/A,FALSE,"ECWEBB";#N/A,#N/A,FALSE,"MFT96";#N/A,#N/A,FALSE,"CTrecon"}</definedName>
    <definedName name="b_1_4_3" hidden="1">{#N/A,#N/A,FALSE,"TMCOMP96";#N/A,#N/A,FALSE,"MAT96";#N/A,#N/A,FALSE,"FANDA96";#N/A,#N/A,FALSE,"INTRAN96";#N/A,#N/A,FALSE,"NAA9697";#N/A,#N/A,FALSE,"ECWEBB";#N/A,#N/A,FALSE,"MFT96";#N/A,#N/A,FALSE,"CTrecon"}</definedName>
    <definedName name="b_1_4_3_1" hidden="1">{#N/A,#N/A,FALSE,"TMCOMP96";#N/A,#N/A,FALSE,"MAT96";#N/A,#N/A,FALSE,"FANDA96";#N/A,#N/A,FALSE,"INTRAN96";#N/A,#N/A,FALSE,"NAA9697";#N/A,#N/A,FALSE,"ECWEBB";#N/A,#N/A,FALSE,"MFT96";#N/A,#N/A,FALSE,"CTrecon"}</definedName>
    <definedName name="b_1_4_3_2" hidden="1">{#N/A,#N/A,FALSE,"TMCOMP96";#N/A,#N/A,FALSE,"MAT96";#N/A,#N/A,FALSE,"FANDA96";#N/A,#N/A,FALSE,"INTRAN96";#N/A,#N/A,FALSE,"NAA9697";#N/A,#N/A,FALSE,"ECWEBB";#N/A,#N/A,FALSE,"MFT96";#N/A,#N/A,FALSE,"CTrecon"}</definedName>
    <definedName name="b_1_4_3_3" hidden="1">{#N/A,#N/A,FALSE,"TMCOMP96";#N/A,#N/A,FALSE,"MAT96";#N/A,#N/A,FALSE,"FANDA96";#N/A,#N/A,FALSE,"INTRAN96";#N/A,#N/A,FALSE,"NAA9697";#N/A,#N/A,FALSE,"ECWEBB";#N/A,#N/A,FALSE,"MFT96";#N/A,#N/A,FALSE,"CTrecon"}</definedName>
    <definedName name="b_1_4_3_4" hidden="1">{#N/A,#N/A,FALSE,"TMCOMP96";#N/A,#N/A,FALSE,"MAT96";#N/A,#N/A,FALSE,"FANDA96";#N/A,#N/A,FALSE,"INTRAN96";#N/A,#N/A,FALSE,"NAA9697";#N/A,#N/A,FALSE,"ECWEBB";#N/A,#N/A,FALSE,"MFT96";#N/A,#N/A,FALSE,"CTrecon"}</definedName>
    <definedName name="b_1_4_3_5" hidden="1">{#N/A,#N/A,FALSE,"TMCOMP96";#N/A,#N/A,FALSE,"MAT96";#N/A,#N/A,FALSE,"FANDA96";#N/A,#N/A,FALSE,"INTRAN96";#N/A,#N/A,FALSE,"NAA9697";#N/A,#N/A,FALSE,"ECWEBB";#N/A,#N/A,FALSE,"MFT96";#N/A,#N/A,FALSE,"CTrecon"}</definedName>
    <definedName name="b_1_4_4" hidden="1">{#N/A,#N/A,FALSE,"TMCOMP96";#N/A,#N/A,FALSE,"MAT96";#N/A,#N/A,FALSE,"FANDA96";#N/A,#N/A,FALSE,"INTRAN96";#N/A,#N/A,FALSE,"NAA9697";#N/A,#N/A,FALSE,"ECWEBB";#N/A,#N/A,FALSE,"MFT96";#N/A,#N/A,FALSE,"CTrecon"}</definedName>
    <definedName name="b_1_4_4_1" hidden="1">{#N/A,#N/A,FALSE,"TMCOMP96";#N/A,#N/A,FALSE,"MAT96";#N/A,#N/A,FALSE,"FANDA96";#N/A,#N/A,FALSE,"INTRAN96";#N/A,#N/A,FALSE,"NAA9697";#N/A,#N/A,FALSE,"ECWEBB";#N/A,#N/A,FALSE,"MFT96";#N/A,#N/A,FALSE,"CTrecon"}</definedName>
    <definedName name="b_1_4_4_2" hidden="1">{#N/A,#N/A,FALSE,"TMCOMP96";#N/A,#N/A,FALSE,"MAT96";#N/A,#N/A,FALSE,"FANDA96";#N/A,#N/A,FALSE,"INTRAN96";#N/A,#N/A,FALSE,"NAA9697";#N/A,#N/A,FALSE,"ECWEBB";#N/A,#N/A,FALSE,"MFT96";#N/A,#N/A,FALSE,"CTrecon"}</definedName>
    <definedName name="b_1_4_4_3" hidden="1">{#N/A,#N/A,FALSE,"TMCOMP96";#N/A,#N/A,FALSE,"MAT96";#N/A,#N/A,FALSE,"FANDA96";#N/A,#N/A,FALSE,"INTRAN96";#N/A,#N/A,FALSE,"NAA9697";#N/A,#N/A,FALSE,"ECWEBB";#N/A,#N/A,FALSE,"MFT96";#N/A,#N/A,FALSE,"CTrecon"}</definedName>
    <definedName name="b_1_4_4_4" hidden="1">{#N/A,#N/A,FALSE,"TMCOMP96";#N/A,#N/A,FALSE,"MAT96";#N/A,#N/A,FALSE,"FANDA96";#N/A,#N/A,FALSE,"INTRAN96";#N/A,#N/A,FALSE,"NAA9697";#N/A,#N/A,FALSE,"ECWEBB";#N/A,#N/A,FALSE,"MFT96";#N/A,#N/A,FALSE,"CTrecon"}</definedName>
    <definedName name="b_1_4_4_5" hidden="1">{#N/A,#N/A,FALSE,"TMCOMP96";#N/A,#N/A,FALSE,"MAT96";#N/A,#N/A,FALSE,"FANDA96";#N/A,#N/A,FALSE,"INTRAN96";#N/A,#N/A,FALSE,"NAA9697";#N/A,#N/A,FALSE,"ECWEBB";#N/A,#N/A,FALSE,"MFT96";#N/A,#N/A,FALSE,"CTrecon"}</definedName>
    <definedName name="b_1_4_5" hidden="1">{#N/A,#N/A,FALSE,"TMCOMP96";#N/A,#N/A,FALSE,"MAT96";#N/A,#N/A,FALSE,"FANDA96";#N/A,#N/A,FALSE,"INTRAN96";#N/A,#N/A,FALSE,"NAA9697";#N/A,#N/A,FALSE,"ECWEBB";#N/A,#N/A,FALSE,"MFT96";#N/A,#N/A,FALSE,"CTrecon"}</definedName>
    <definedName name="b_1_4_5_1" hidden="1">{#N/A,#N/A,FALSE,"TMCOMP96";#N/A,#N/A,FALSE,"MAT96";#N/A,#N/A,FALSE,"FANDA96";#N/A,#N/A,FALSE,"INTRAN96";#N/A,#N/A,FALSE,"NAA9697";#N/A,#N/A,FALSE,"ECWEBB";#N/A,#N/A,FALSE,"MFT96";#N/A,#N/A,FALSE,"CTrecon"}</definedName>
    <definedName name="b_1_4_5_2" hidden="1">{#N/A,#N/A,FALSE,"TMCOMP96";#N/A,#N/A,FALSE,"MAT96";#N/A,#N/A,FALSE,"FANDA96";#N/A,#N/A,FALSE,"INTRAN96";#N/A,#N/A,FALSE,"NAA9697";#N/A,#N/A,FALSE,"ECWEBB";#N/A,#N/A,FALSE,"MFT96";#N/A,#N/A,FALSE,"CTrecon"}</definedName>
    <definedName name="b_1_4_5_3" hidden="1">{#N/A,#N/A,FALSE,"TMCOMP96";#N/A,#N/A,FALSE,"MAT96";#N/A,#N/A,FALSE,"FANDA96";#N/A,#N/A,FALSE,"INTRAN96";#N/A,#N/A,FALSE,"NAA9697";#N/A,#N/A,FALSE,"ECWEBB";#N/A,#N/A,FALSE,"MFT96";#N/A,#N/A,FALSE,"CTrecon"}</definedName>
    <definedName name="b_1_4_5_4" hidden="1">{#N/A,#N/A,FALSE,"TMCOMP96";#N/A,#N/A,FALSE,"MAT96";#N/A,#N/A,FALSE,"FANDA96";#N/A,#N/A,FALSE,"INTRAN96";#N/A,#N/A,FALSE,"NAA9697";#N/A,#N/A,FALSE,"ECWEBB";#N/A,#N/A,FALSE,"MFT96";#N/A,#N/A,FALSE,"CTrecon"}</definedName>
    <definedName name="b_1_4_5_5" hidden="1">{#N/A,#N/A,FALSE,"TMCOMP96";#N/A,#N/A,FALSE,"MAT96";#N/A,#N/A,FALSE,"FANDA96";#N/A,#N/A,FALSE,"INTRAN96";#N/A,#N/A,FALSE,"NAA9697";#N/A,#N/A,FALSE,"ECWEBB";#N/A,#N/A,FALSE,"MFT96";#N/A,#N/A,FALSE,"CTrecon"}</definedName>
    <definedName name="b_1_5" hidden="1">{#N/A,#N/A,FALSE,"TMCOMP96";#N/A,#N/A,FALSE,"MAT96";#N/A,#N/A,FALSE,"FANDA96";#N/A,#N/A,FALSE,"INTRAN96";#N/A,#N/A,FALSE,"NAA9697";#N/A,#N/A,FALSE,"ECWEBB";#N/A,#N/A,FALSE,"MFT96";#N/A,#N/A,FALSE,"CTrecon"}</definedName>
    <definedName name="b_1_5_1" hidden="1">{#N/A,#N/A,FALSE,"TMCOMP96";#N/A,#N/A,FALSE,"MAT96";#N/A,#N/A,FALSE,"FANDA96";#N/A,#N/A,FALSE,"INTRAN96";#N/A,#N/A,FALSE,"NAA9697";#N/A,#N/A,FALSE,"ECWEBB";#N/A,#N/A,FALSE,"MFT96";#N/A,#N/A,FALSE,"CTrecon"}</definedName>
    <definedName name="b_1_5_1_1" hidden="1">{#N/A,#N/A,FALSE,"TMCOMP96";#N/A,#N/A,FALSE,"MAT96";#N/A,#N/A,FALSE,"FANDA96";#N/A,#N/A,FALSE,"INTRAN96";#N/A,#N/A,FALSE,"NAA9697";#N/A,#N/A,FALSE,"ECWEBB";#N/A,#N/A,FALSE,"MFT96";#N/A,#N/A,FALSE,"CTrecon"}</definedName>
    <definedName name="b_1_5_1_2" hidden="1">{#N/A,#N/A,FALSE,"TMCOMP96";#N/A,#N/A,FALSE,"MAT96";#N/A,#N/A,FALSE,"FANDA96";#N/A,#N/A,FALSE,"INTRAN96";#N/A,#N/A,FALSE,"NAA9697";#N/A,#N/A,FALSE,"ECWEBB";#N/A,#N/A,FALSE,"MFT96";#N/A,#N/A,FALSE,"CTrecon"}</definedName>
    <definedName name="b_1_5_1_3" hidden="1">{#N/A,#N/A,FALSE,"TMCOMP96";#N/A,#N/A,FALSE,"MAT96";#N/A,#N/A,FALSE,"FANDA96";#N/A,#N/A,FALSE,"INTRAN96";#N/A,#N/A,FALSE,"NAA9697";#N/A,#N/A,FALSE,"ECWEBB";#N/A,#N/A,FALSE,"MFT96";#N/A,#N/A,FALSE,"CTrecon"}</definedName>
    <definedName name="b_1_5_1_4" hidden="1">{#N/A,#N/A,FALSE,"TMCOMP96";#N/A,#N/A,FALSE,"MAT96";#N/A,#N/A,FALSE,"FANDA96";#N/A,#N/A,FALSE,"INTRAN96";#N/A,#N/A,FALSE,"NAA9697";#N/A,#N/A,FALSE,"ECWEBB";#N/A,#N/A,FALSE,"MFT96";#N/A,#N/A,FALSE,"CTrecon"}</definedName>
    <definedName name="b_1_5_1_5" hidden="1">{#N/A,#N/A,FALSE,"TMCOMP96";#N/A,#N/A,FALSE,"MAT96";#N/A,#N/A,FALSE,"FANDA96";#N/A,#N/A,FALSE,"INTRAN96";#N/A,#N/A,FALSE,"NAA9697";#N/A,#N/A,FALSE,"ECWEBB";#N/A,#N/A,FALSE,"MFT96";#N/A,#N/A,FALSE,"CTrecon"}</definedName>
    <definedName name="b_1_5_2" hidden="1">{#N/A,#N/A,FALSE,"TMCOMP96";#N/A,#N/A,FALSE,"MAT96";#N/A,#N/A,FALSE,"FANDA96";#N/A,#N/A,FALSE,"INTRAN96";#N/A,#N/A,FALSE,"NAA9697";#N/A,#N/A,FALSE,"ECWEBB";#N/A,#N/A,FALSE,"MFT96";#N/A,#N/A,FALSE,"CTrecon"}</definedName>
    <definedName name="b_1_5_2_1" hidden="1">{#N/A,#N/A,FALSE,"TMCOMP96";#N/A,#N/A,FALSE,"MAT96";#N/A,#N/A,FALSE,"FANDA96";#N/A,#N/A,FALSE,"INTRAN96";#N/A,#N/A,FALSE,"NAA9697";#N/A,#N/A,FALSE,"ECWEBB";#N/A,#N/A,FALSE,"MFT96";#N/A,#N/A,FALSE,"CTrecon"}</definedName>
    <definedName name="b_1_5_2_2" hidden="1">{#N/A,#N/A,FALSE,"TMCOMP96";#N/A,#N/A,FALSE,"MAT96";#N/A,#N/A,FALSE,"FANDA96";#N/A,#N/A,FALSE,"INTRAN96";#N/A,#N/A,FALSE,"NAA9697";#N/A,#N/A,FALSE,"ECWEBB";#N/A,#N/A,FALSE,"MFT96";#N/A,#N/A,FALSE,"CTrecon"}</definedName>
    <definedName name="b_1_5_2_3" hidden="1">{#N/A,#N/A,FALSE,"TMCOMP96";#N/A,#N/A,FALSE,"MAT96";#N/A,#N/A,FALSE,"FANDA96";#N/A,#N/A,FALSE,"INTRAN96";#N/A,#N/A,FALSE,"NAA9697";#N/A,#N/A,FALSE,"ECWEBB";#N/A,#N/A,FALSE,"MFT96";#N/A,#N/A,FALSE,"CTrecon"}</definedName>
    <definedName name="b_1_5_2_4" hidden="1">{#N/A,#N/A,FALSE,"TMCOMP96";#N/A,#N/A,FALSE,"MAT96";#N/A,#N/A,FALSE,"FANDA96";#N/A,#N/A,FALSE,"INTRAN96";#N/A,#N/A,FALSE,"NAA9697";#N/A,#N/A,FALSE,"ECWEBB";#N/A,#N/A,FALSE,"MFT96";#N/A,#N/A,FALSE,"CTrecon"}</definedName>
    <definedName name="b_1_5_2_5" hidden="1">{#N/A,#N/A,FALSE,"TMCOMP96";#N/A,#N/A,FALSE,"MAT96";#N/A,#N/A,FALSE,"FANDA96";#N/A,#N/A,FALSE,"INTRAN96";#N/A,#N/A,FALSE,"NAA9697";#N/A,#N/A,FALSE,"ECWEBB";#N/A,#N/A,FALSE,"MFT96";#N/A,#N/A,FALSE,"CTrecon"}</definedName>
    <definedName name="b_1_5_3" hidden="1">{#N/A,#N/A,FALSE,"TMCOMP96";#N/A,#N/A,FALSE,"MAT96";#N/A,#N/A,FALSE,"FANDA96";#N/A,#N/A,FALSE,"INTRAN96";#N/A,#N/A,FALSE,"NAA9697";#N/A,#N/A,FALSE,"ECWEBB";#N/A,#N/A,FALSE,"MFT96";#N/A,#N/A,FALSE,"CTrecon"}</definedName>
    <definedName name="b_1_5_3_1" hidden="1">{#N/A,#N/A,FALSE,"TMCOMP96";#N/A,#N/A,FALSE,"MAT96";#N/A,#N/A,FALSE,"FANDA96";#N/A,#N/A,FALSE,"INTRAN96";#N/A,#N/A,FALSE,"NAA9697";#N/A,#N/A,FALSE,"ECWEBB";#N/A,#N/A,FALSE,"MFT96";#N/A,#N/A,FALSE,"CTrecon"}</definedName>
    <definedName name="b_1_5_3_2" hidden="1">{#N/A,#N/A,FALSE,"TMCOMP96";#N/A,#N/A,FALSE,"MAT96";#N/A,#N/A,FALSE,"FANDA96";#N/A,#N/A,FALSE,"INTRAN96";#N/A,#N/A,FALSE,"NAA9697";#N/A,#N/A,FALSE,"ECWEBB";#N/A,#N/A,FALSE,"MFT96";#N/A,#N/A,FALSE,"CTrecon"}</definedName>
    <definedName name="b_1_5_3_3" hidden="1">{#N/A,#N/A,FALSE,"TMCOMP96";#N/A,#N/A,FALSE,"MAT96";#N/A,#N/A,FALSE,"FANDA96";#N/A,#N/A,FALSE,"INTRAN96";#N/A,#N/A,FALSE,"NAA9697";#N/A,#N/A,FALSE,"ECWEBB";#N/A,#N/A,FALSE,"MFT96";#N/A,#N/A,FALSE,"CTrecon"}</definedName>
    <definedName name="b_1_5_3_4" hidden="1">{#N/A,#N/A,FALSE,"TMCOMP96";#N/A,#N/A,FALSE,"MAT96";#N/A,#N/A,FALSE,"FANDA96";#N/A,#N/A,FALSE,"INTRAN96";#N/A,#N/A,FALSE,"NAA9697";#N/A,#N/A,FALSE,"ECWEBB";#N/A,#N/A,FALSE,"MFT96";#N/A,#N/A,FALSE,"CTrecon"}</definedName>
    <definedName name="b_1_5_3_5" hidden="1">{#N/A,#N/A,FALSE,"TMCOMP96";#N/A,#N/A,FALSE,"MAT96";#N/A,#N/A,FALSE,"FANDA96";#N/A,#N/A,FALSE,"INTRAN96";#N/A,#N/A,FALSE,"NAA9697";#N/A,#N/A,FALSE,"ECWEBB";#N/A,#N/A,FALSE,"MFT96";#N/A,#N/A,FALSE,"CTrecon"}</definedName>
    <definedName name="b_1_5_4" hidden="1">{#N/A,#N/A,FALSE,"TMCOMP96";#N/A,#N/A,FALSE,"MAT96";#N/A,#N/A,FALSE,"FANDA96";#N/A,#N/A,FALSE,"INTRAN96";#N/A,#N/A,FALSE,"NAA9697";#N/A,#N/A,FALSE,"ECWEBB";#N/A,#N/A,FALSE,"MFT96";#N/A,#N/A,FALSE,"CTrecon"}</definedName>
    <definedName name="b_1_5_4_1" hidden="1">{#N/A,#N/A,FALSE,"TMCOMP96";#N/A,#N/A,FALSE,"MAT96";#N/A,#N/A,FALSE,"FANDA96";#N/A,#N/A,FALSE,"INTRAN96";#N/A,#N/A,FALSE,"NAA9697";#N/A,#N/A,FALSE,"ECWEBB";#N/A,#N/A,FALSE,"MFT96";#N/A,#N/A,FALSE,"CTrecon"}</definedName>
    <definedName name="b_1_5_4_2" hidden="1">{#N/A,#N/A,FALSE,"TMCOMP96";#N/A,#N/A,FALSE,"MAT96";#N/A,#N/A,FALSE,"FANDA96";#N/A,#N/A,FALSE,"INTRAN96";#N/A,#N/A,FALSE,"NAA9697";#N/A,#N/A,FALSE,"ECWEBB";#N/A,#N/A,FALSE,"MFT96";#N/A,#N/A,FALSE,"CTrecon"}</definedName>
    <definedName name="b_1_5_4_3" hidden="1">{#N/A,#N/A,FALSE,"TMCOMP96";#N/A,#N/A,FALSE,"MAT96";#N/A,#N/A,FALSE,"FANDA96";#N/A,#N/A,FALSE,"INTRAN96";#N/A,#N/A,FALSE,"NAA9697";#N/A,#N/A,FALSE,"ECWEBB";#N/A,#N/A,FALSE,"MFT96";#N/A,#N/A,FALSE,"CTrecon"}</definedName>
    <definedName name="b_1_5_4_4" hidden="1">{#N/A,#N/A,FALSE,"TMCOMP96";#N/A,#N/A,FALSE,"MAT96";#N/A,#N/A,FALSE,"FANDA96";#N/A,#N/A,FALSE,"INTRAN96";#N/A,#N/A,FALSE,"NAA9697";#N/A,#N/A,FALSE,"ECWEBB";#N/A,#N/A,FALSE,"MFT96";#N/A,#N/A,FALSE,"CTrecon"}</definedName>
    <definedName name="b_1_5_4_5" hidden="1">{#N/A,#N/A,FALSE,"TMCOMP96";#N/A,#N/A,FALSE,"MAT96";#N/A,#N/A,FALSE,"FANDA96";#N/A,#N/A,FALSE,"INTRAN96";#N/A,#N/A,FALSE,"NAA9697";#N/A,#N/A,FALSE,"ECWEBB";#N/A,#N/A,FALSE,"MFT96";#N/A,#N/A,FALSE,"CTrecon"}</definedName>
    <definedName name="b_1_5_5" hidden="1">{#N/A,#N/A,FALSE,"TMCOMP96";#N/A,#N/A,FALSE,"MAT96";#N/A,#N/A,FALSE,"FANDA96";#N/A,#N/A,FALSE,"INTRAN96";#N/A,#N/A,FALSE,"NAA9697";#N/A,#N/A,FALSE,"ECWEBB";#N/A,#N/A,FALSE,"MFT96";#N/A,#N/A,FALSE,"CTrecon"}</definedName>
    <definedName name="b_1_5_5_1" hidden="1">{#N/A,#N/A,FALSE,"TMCOMP96";#N/A,#N/A,FALSE,"MAT96";#N/A,#N/A,FALSE,"FANDA96";#N/A,#N/A,FALSE,"INTRAN96";#N/A,#N/A,FALSE,"NAA9697";#N/A,#N/A,FALSE,"ECWEBB";#N/A,#N/A,FALSE,"MFT96";#N/A,#N/A,FALSE,"CTrecon"}</definedName>
    <definedName name="b_1_5_5_2" hidden="1">{#N/A,#N/A,FALSE,"TMCOMP96";#N/A,#N/A,FALSE,"MAT96";#N/A,#N/A,FALSE,"FANDA96";#N/A,#N/A,FALSE,"INTRAN96";#N/A,#N/A,FALSE,"NAA9697";#N/A,#N/A,FALSE,"ECWEBB";#N/A,#N/A,FALSE,"MFT96";#N/A,#N/A,FALSE,"CTrecon"}</definedName>
    <definedName name="b_1_5_5_3" hidden="1">{#N/A,#N/A,FALSE,"TMCOMP96";#N/A,#N/A,FALSE,"MAT96";#N/A,#N/A,FALSE,"FANDA96";#N/A,#N/A,FALSE,"INTRAN96";#N/A,#N/A,FALSE,"NAA9697";#N/A,#N/A,FALSE,"ECWEBB";#N/A,#N/A,FALSE,"MFT96";#N/A,#N/A,FALSE,"CTrecon"}</definedName>
    <definedName name="b_1_5_5_4" hidden="1">{#N/A,#N/A,FALSE,"TMCOMP96";#N/A,#N/A,FALSE,"MAT96";#N/A,#N/A,FALSE,"FANDA96";#N/A,#N/A,FALSE,"INTRAN96";#N/A,#N/A,FALSE,"NAA9697";#N/A,#N/A,FALSE,"ECWEBB";#N/A,#N/A,FALSE,"MFT96";#N/A,#N/A,FALSE,"CTrecon"}</definedName>
    <definedName name="b_1_5_5_5"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1" hidden="1">{#N/A,#N/A,FALSE,"TMCOMP96";#N/A,#N/A,FALSE,"MAT96";#N/A,#N/A,FALSE,"FANDA96";#N/A,#N/A,FALSE,"INTRAN96";#N/A,#N/A,FALSE,"NAA9697";#N/A,#N/A,FALSE,"ECWEBB";#N/A,#N/A,FALSE,"MFT96";#N/A,#N/A,FALSE,"CTrecon"}</definedName>
    <definedName name="b_2_1_1" hidden="1">{#N/A,#N/A,FALSE,"TMCOMP96";#N/A,#N/A,FALSE,"MAT96";#N/A,#N/A,FALSE,"FANDA96";#N/A,#N/A,FALSE,"INTRAN96";#N/A,#N/A,FALSE,"NAA9697";#N/A,#N/A,FALSE,"ECWEBB";#N/A,#N/A,FALSE,"MFT96";#N/A,#N/A,FALSE,"CTrecon"}</definedName>
    <definedName name="b_2_1_1_1" hidden="1">{#N/A,#N/A,FALSE,"TMCOMP96";#N/A,#N/A,FALSE,"MAT96";#N/A,#N/A,FALSE,"FANDA96";#N/A,#N/A,FALSE,"INTRAN96";#N/A,#N/A,FALSE,"NAA9697";#N/A,#N/A,FALSE,"ECWEBB";#N/A,#N/A,FALSE,"MFT96";#N/A,#N/A,FALSE,"CTrecon"}</definedName>
    <definedName name="b_2_1_1_1_1" hidden="1">{#N/A,#N/A,FALSE,"TMCOMP96";#N/A,#N/A,FALSE,"MAT96";#N/A,#N/A,FALSE,"FANDA96";#N/A,#N/A,FALSE,"INTRAN96";#N/A,#N/A,FALSE,"NAA9697";#N/A,#N/A,FALSE,"ECWEBB";#N/A,#N/A,FALSE,"MFT96";#N/A,#N/A,FALSE,"CTrecon"}</definedName>
    <definedName name="b_2_1_1_1_1_1" hidden="1">{#N/A,#N/A,FALSE,"TMCOMP96";#N/A,#N/A,FALSE,"MAT96";#N/A,#N/A,FALSE,"FANDA96";#N/A,#N/A,FALSE,"INTRAN96";#N/A,#N/A,FALSE,"NAA9697";#N/A,#N/A,FALSE,"ECWEBB";#N/A,#N/A,FALSE,"MFT96";#N/A,#N/A,FALSE,"CTrecon"}</definedName>
    <definedName name="b_2_1_1_1_2" hidden="1">{#N/A,#N/A,FALSE,"TMCOMP96";#N/A,#N/A,FALSE,"MAT96";#N/A,#N/A,FALSE,"FANDA96";#N/A,#N/A,FALSE,"INTRAN96";#N/A,#N/A,FALSE,"NAA9697";#N/A,#N/A,FALSE,"ECWEBB";#N/A,#N/A,FALSE,"MFT96";#N/A,#N/A,FALSE,"CTrecon"}</definedName>
    <definedName name="b_2_1_1_1_3" hidden="1">{#N/A,#N/A,FALSE,"TMCOMP96";#N/A,#N/A,FALSE,"MAT96";#N/A,#N/A,FALSE,"FANDA96";#N/A,#N/A,FALSE,"INTRAN96";#N/A,#N/A,FALSE,"NAA9697";#N/A,#N/A,FALSE,"ECWEBB";#N/A,#N/A,FALSE,"MFT96";#N/A,#N/A,FALSE,"CTrecon"}</definedName>
    <definedName name="b_2_1_1_1_4" hidden="1">{#N/A,#N/A,FALSE,"TMCOMP96";#N/A,#N/A,FALSE,"MAT96";#N/A,#N/A,FALSE,"FANDA96";#N/A,#N/A,FALSE,"INTRAN96";#N/A,#N/A,FALSE,"NAA9697";#N/A,#N/A,FALSE,"ECWEBB";#N/A,#N/A,FALSE,"MFT96";#N/A,#N/A,FALSE,"CTrecon"}</definedName>
    <definedName name="b_2_1_1_1_5" hidden="1">{#N/A,#N/A,FALSE,"TMCOMP96";#N/A,#N/A,FALSE,"MAT96";#N/A,#N/A,FALSE,"FANDA96";#N/A,#N/A,FALSE,"INTRAN96";#N/A,#N/A,FALSE,"NAA9697";#N/A,#N/A,FALSE,"ECWEBB";#N/A,#N/A,FALSE,"MFT96";#N/A,#N/A,FALSE,"CTrecon"}</definedName>
    <definedName name="b_2_1_1_2" hidden="1">{#N/A,#N/A,FALSE,"TMCOMP96";#N/A,#N/A,FALSE,"MAT96";#N/A,#N/A,FALSE,"FANDA96";#N/A,#N/A,FALSE,"INTRAN96";#N/A,#N/A,FALSE,"NAA9697";#N/A,#N/A,FALSE,"ECWEBB";#N/A,#N/A,FALSE,"MFT96";#N/A,#N/A,FALSE,"CTrecon"}</definedName>
    <definedName name="b_2_1_1_2_1" hidden="1">{#N/A,#N/A,FALSE,"TMCOMP96";#N/A,#N/A,FALSE,"MAT96";#N/A,#N/A,FALSE,"FANDA96";#N/A,#N/A,FALSE,"INTRAN96";#N/A,#N/A,FALSE,"NAA9697";#N/A,#N/A,FALSE,"ECWEBB";#N/A,#N/A,FALSE,"MFT96";#N/A,#N/A,FALSE,"CTrecon"}</definedName>
    <definedName name="b_2_1_1_2_2" hidden="1">{#N/A,#N/A,FALSE,"TMCOMP96";#N/A,#N/A,FALSE,"MAT96";#N/A,#N/A,FALSE,"FANDA96";#N/A,#N/A,FALSE,"INTRAN96";#N/A,#N/A,FALSE,"NAA9697";#N/A,#N/A,FALSE,"ECWEBB";#N/A,#N/A,FALSE,"MFT96";#N/A,#N/A,FALSE,"CTrecon"}</definedName>
    <definedName name="b_2_1_1_2_3" hidden="1">{#N/A,#N/A,FALSE,"TMCOMP96";#N/A,#N/A,FALSE,"MAT96";#N/A,#N/A,FALSE,"FANDA96";#N/A,#N/A,FALSE,"INTRAN96";#N/A,#N/A,FALSE,"NAA9697";#N/A,#N/A,FALSE,"ECWEBB";#N/A,#N/A,FALSE,"MFT96";#N/A,#N/A,FALSE,"CTrecon"}</definedName>
    <definedName name="b_2_1_1_2_4" hidden="1">{#N/A,#N/A,FALSE,"TMCOMP96";#N/A,#N/A,FALSE,"MAT96";#N/A,#N/A,FALSE,"FANDA96";#N/A,#N/A,FALSE,"INTRAN96";#N/A,#N/A,FALSE,"NAA9697";#N/A,#N/A,FALSE,"ECWEBB";#N/A,#N/A,FALSE,"MFT96";#N/A,#N/A,FALSE,"CTrecon"}</definedName>
    <definedName name="b_2_1_1_2_5" hidden="1">{#N/A,#N/A,FALSE,"TMCOMP96";#N/A,#N/A,FALSE,"MAT96";#N/A,#N/A,FALSE,"FANDA96";#N/A,#N/A,FALSE,"INTRAN96";#N/A,#N/A,FALSE,"NAA9697";#N/A,#N/A,FALSE,"ECWEBB";#N/A,#N/A,FALSE,"MFT96";#N/A,#N/A,FALSE,"CTrecon"}</definedName>
    <definedName name="b_2_1_1_3" hidden="1">{#N/A,#N/A,FALSE,"TMCOMP96";#N/A,#N/A,FALSE,"MAT96";#N/A,#N/A,FALSE,"FANDA96";#N/A,#N/A,FALSE,"INTRAN96";#N/A,#N/A,FALSE,"NAA9697";#N/A,#N/A,FALSE,"ECWEBB";#N/A,#N/A,FALSE,"MFT96";#N/A,#N/A,FALSE,"CTrecon"}</definedName>
    <definedName name="b_2_1_1_4" hidden="1">{#N/A,#N/A,FALSE,"TMCOMP96";#N/A,#N/A,FALSE,"MAT96";#N/A,#N/A,FALSE,"FANDA96";#N/A,#N/A,FALSE,"INTRAN96";#N/A,#N/A,FALSE,"NAA9697";#N/A,#N/A,FALSE,"ECWEBB";#N/A,#N/A,FALSE,"MFT96";#N/A,#N/A,FALSE,"CTrecon"}</definedName>
    <definedName name="b_2_1_1_5" hidden="1">{#N/A,#N/A,FALSE,"TMCOMP96";#N/A,#N/A,FALSE,"MAT96";#N/A,#N/A,FALSE,"FANDA96";#N/A,#N/A,FALSE,"INTRAN96";#N/A,#N/A,FALSE,"NAA9697";#N/A,#N/A,FALSE,"ECWEBB";#N/A,#N/A,FALSE,"MFT96";#N/A,#N/A,FALSE,"CTrecon"}</definedName>
    <definedName name="b_2_1_2" hidden="1">{#N/A,#N/A,FALSE,"TMCOMP96";#N/A,#N/A,FALSE,"MAT96";#N/A,#N/A,FALSE,"FANDA96";#N/A,#N/A,FALSE,"INTRAN96";#N/A,#N/A,FALSE,"NAA9697";#N/A,#N/A,FALSE,"ECWEBB";#N/A,#N/A,FALSE,"MFT96";#N/A,#N/A,FALSE,"CTrecon"}</definedName>
    <definedName name="b_2_1_2_1" hidden="1">{#N/A,#N/A,FALSE,"TMCOMP96";#N/A,#N/A,FALSE,"MAT96";#N/A,#N/A,FALSE,"FANDA96";#N/A,#N/A,FALSE,"INTRAN96";#N/A,#N/A,FALSE,"NAA9697";#N/A,#N/A,FALSE,"ECWEBB";#N/A,#N/A,FALSE,"MFT96";#N/A,#N/A,FALSE,"CTrecon"}</definedName>
    <definedName name="b_2_1_2_1_1" hidden="1">{#N/A,#N/A,FALSE,"TMCOMP96";#N/A,#N/A,FALSE,"MAT96";#N/A,#N/A,FALSE,"FANDA96";#N/A,#N/A,FALSE,"INTRAN96";#N/A,#N/A,FALSE,"NAA9697";#N/A,#N/A,FALSE,"ECWEBB";#N/A,#N/A,FALSE,"MFT96";#N/A,#N/A,FALSE,"CTrecon"}</definedName>
    <definedName name="b_2_1_2_2" hidden="1">{#N/A,#N/A,FALSE,"TMCOMP96";#N/A,#N/A,FALSE,"MAT96";#N/A,#N/A,FALSE,"FANDA96";#N/A,#N/A,FALSE,"INTRAN96";#N/A,#N/A,FALSE,"NAA9697";#N/A,#N/A,FALSE,"ECWEBB";#N/A,#N/A,FALSE,"MFT96";#N/A,#N/A,FALSE,"CTrecon"}</definedName>
    <definedName name="b_2_1_2_3" hidden="1">{#N/A,#N/A,FALSE,"TMCOMP96";#N/A,#N/A,FALSE,"MAT96";#N/A,#N/A,FALSE,"FANDA96";#N/A,#N/A,FALSE,"INTRAN96";#N/A,#N/A,FALSE,"NAA9697";#N/A,#N/A,FALSE,"ECWEBB";#N/A,#N/A,FALSE,"MFT96";#N/A,#N/A,FALSE,"CTrecon"}</definedName>
    <definedName name="b_2_1_2_4" hidden="1">{#N/A,#N/A,FALSE,"TMCOMP96";#N/A,#N/A,FALSE,"MAT96";#N/A,#N/A,FALSE,"FANDA96";#N/A,#N/A,FALSE,"INTRAN96";#N/A,#N/A,FALSE,"NAA9697";#N/A,#N/A,FALSE,"ECWEBB";#N/A,#N/A,FALSE,"MFT96";#N/A,#N/A,FALSE,"CTrecon"}</definedName>
    <definedName name="b_2_1_2_5" hidden="1">{#N/A,#N/A,FALSE,"TMCOMP96";#N/A,#N/A,FALSE,"MAT96";#N/A,#N/A,FALSE,"FANDA96";#N/A,#N/A,FALSE,"INTRAN96";#N/A,#N/A,FALSE,"NAA9697";#N/A,#N/A,FALSE,"ECWEBB";#N/A,#N/A,FALSE,"MFT96";#N/A,#N/A,FALSE,"CTrecon"}</definedName>
    <definedName name="b_2_1_3" hidden="1">{#N/A,#N/A,FALSE,"TMCOMP96";#N/A,#N/A,FALSE,"MAT96";#N/A,#N/A,FALSE,"FANDA96";#N/A,#N/A,FALSE,"INTRAN96";#N/A,#N/A,FALSE,"NAA9697";#N/A,#N/A,FALSE,"ECWEBB";#N/A,#N/A,FALSE,"MFT96";#N/A,#N/A,FALSE,"CTrecon"}</definedName>
    <definedName name="b_2_1_3_1" hidden="1">{#N/A,#N/A,FALSE,"TMCOMP96";#N/A,#N/A,FALSE,"MAT96";#N/A,#N/A,FALSE,"FANDA96";#N/A,#N/A,FALSE,"INTRAN96";#N/A,#N/A,FALSE,"NAA9697";#N/A,#N/A,FALSE,"ECWEBB";#N/A,#N/A,FALSE,"MFT96";#N/A,#N/A,FALSE,"CTrecon"}</definedName>
    <definedName name="b_2_1_3_1_1" hidden="1">{#N/A,#N/A,FALSE,"TMCOMP96";#N/A,#N/A,FALSE,"MAT96";#N/A,#N/A,FALSE,"FANDA96";#N/A,#N/A,FALSE,"INTRAN96";#N/A,#N/A,FALSE,"NAA9697";#N/A,#N/A,FALSE,"ECWEBB";#N/A,#N/A,FALSE,"MFT96";#N/A,#N/A,FALSE,"CTrecon"}</definedName>
    <definedName name="b_2_1_3_2" hidden="1">{#N/A,#N/A,FALSE,"TMCOMP96";#N/A,#N/A,FALSE,"MAT96";#N/A,#N/A,FALSE,"FANDA96";#N/A,#N/A,FALSE,"INTRAN96";#N/A,#N/A,FALSE,"NAA9697";#N/A,#N/A,FALSE,"ECWEBB";#N/A,#N/A,FALSE,"MFT96";#N/A,#N/A,FALSE,"CTrecon"}</definedName>
    <definedName name="b_2_1_3_3" hidden="1">{#N/A,#N/A,FALSE,"TMCOMP96";#N/A,#N/A,FALSE,"MAT96";#N/A,#N/A,FALSE,"FANDA96";#N/A,#N/A,FALSE,"INTRAN96";#N/A,#N/A,FALSE,"NAA9697";#N/A,#N/A,FALSE,"ECWEBB";#N/A,#N/A,FALSE,"MFT96";#N/A,#N/A,FALSE,"CTrecon"}</definedName>
    <definedName name="b_2_1_3_4" hidden="1">{#N/A,#N/A,FALSE,"TMCOMP96";#N/A,#N/A,FALSE,"MAT96";#N/A,#N/A,FALSE,"FANDA96";#N/A,#N/A,FALSE,"INTRAN96";#N/A,#N/A,FALSE,"NAA9697";#N/A,#N/A,FALSE,"ECWEBB";#N/A,#N/A,FALSE,"MFT96";#N/A,#N/A,FALSE,"CTrecon"}</definedName>
    <definedName name="b_2_1_3_5" hidden="1">{#N/A,#N/A,FALSE,"TMCOMP96";#N/A,#N/A,FALSE,"MAT96";#N/A,#N/A,FALSE,"FANDA96";#N/A,#N/A,FALSE,"INTRAN96";#N/A,#N/A,FALSE,"NAA9697";#N/A,#N/A,FALSE,"ECWEBB";#N/A,#N/A,FALSE,"MFT96";#N/A,#N/A,FALSE,"CTrecon"}</definedName>
    <definedName name="b_2_1_4" hidden="1">{#N/A,#N/A,FALSE,"TMCOMP96";#N/A,#N/A,FALSE,"MAT96";#N/A,#N/A,FALSE,"FANDA96";#N/A,#N/A,FALSE,"INTRAN96";#N/A,#N/A,FALSE,"NAA9697";#N/A,#N/A,FALSE,"ECWEBB";#N/A,#N/A,FALSE,"MFT96";#N/A,#N/A,FALSE,"CTrecon"}</definedName>
    <definedName name="b_2_1_4_1" hidden="1">{#N/A,#N/A,FALSE,"TMCOMP96";#N/A,#N/A,FALSE,"MAT96";#N/A,#N/A,FALSE,"FANDA96";#N/A,#N/A,FALSE,"INTRAN96";#N/A,#N/A,FALSE,"NAA9697";#N/A,#N/A,FALSE,"ECWEBB";#N/A,#N/A,FALSE,"MFT96";#N/A,#N/A,FALSE,"CTrecon"}</definedName>
    <definedName name="b_2_1_4_2" hidden="1">{#N/A,#N/A,FALSE,"TMCOMP96";#N/A,#N/A,FALSE,"MAT96";#N/A,#N/A,FALSE,"FANDA96";#N/A,#N/A,FALSE,"INTRAN96";#N/A,#N/A,FALSE,"NAA9697";#N/A,#N/A,FALSE,"ECWEBB";#N/A,#N/A,FALSE,"MFT96";#N/A,#N/A,FALSE,"CTrecon"}</definedName>
    <definedName name="b_2_1_4_3" hidden="1">{#N/A,#N/A,FALSE,"TMCOMP96";#N/A,#N/A,FALSE,"MAT96";#N/A,#N/A,FALSE,"FANDA96";#N/A,#N/A,FALSE,"INTRAN96";#N/A,#N/A,FALSE,"NAA9697";#N/A,#N/A,FALSE,"ECWEBB";#N/A,#N/A,FALSE,"MFT96";#N/A,#N/A,FALSE,"CTrecon"}</definedName>
    <definedName name="b_2_1_4_4" hidden="1">{#N/A,#N/A,FALSE,"TMCOMP96";#N/A,#N/A,FALSE,"MAT96";#N/A,#N/A,FALSE,"FANDA96";#N/A,#N/A,FALSE,"INTRAN96";#N/A,#N/A,FALSE,"NAA9697";#N/A,#N/A,FALSE,"ECWEBB";#N/A,#N/A,FALSE,"MFT96";#N/A,#N/A,FALSE,"CTrecon"}</definedName>
    <definedName name="b_2_1_4_5" hidden="1">{#N/A,#N/A,FALSE,"TMCOMP96";#N/A,#N/A,FALSE,"MAT96";#N/A,#N/A,FALSE,"FANDA96";#N/A,#N/A,FALSE,"INTRAN96";#N/A,#N/A,FALSE,"NAA9697";#N/A,#N/A,FALSE,"ECWEBB";#N/A,#N/A,FALSE,"MFT96";#N/A,#N/A,FALSE,"CTrecon"}</definedName>
    <definedName name="b_2_1_5" hidden="1">{#N/A,#N/A,FALSE,"TMCOMP96";#N/A,#N/A,FALSE,"MAT96";#N/A,#N/A,FALSE,"FANDA96";#N/A,#N/A,FALSE,"INTRAN96";#N/A,#N/A,FALSE,"NAA9697";#N/A,#N/A,FALSE,"ECWEBB";#N/A,#N/A,FALSE,"MFT96";#N/A,#N/A,FALSE,"CTrecon"}</definedName>
    <definedName name="b_2_1_5_1" hidden="1">{#N/A,#N/A,FALSE,"TMCOMP96";#N/A,#N/A,FALSE,"MAT96";#N/A,#N/A,FALSE,"FANDA96";#N/A,#N/A,FALSE,"INTRAN96";#N/A,#N/A,FALSE,"NAA9697";#N/A,#N/A,FALSE,"ECWEBB";#N/A,#N/A,FALSE,"MFT96";#N/A,#N/A,FALSE,"CTrecon"}</definedName>
    <definedName name="b_2_1_5_2" hidden="1">{#N/A,#N/A,FALSE,"TMCOMP96";#N/A,#N/A,FALSE,"MAT96";#N/A,#N/A,FALSE,"FANDA96";#N/A,#N/A,FALSE,"INTRAN96";#N/A,#N/A,FALSE,"NAA9697";#N/A,#N/A,FALSE,"ECWEBB";#N/A,#N/A,FALSE,"MFT96";#N/A,#N/A,FALSE,"CTrecon"}</definedName>
    <definedName name="b_2_1_5_3" hidden="1">{#N/A,#N/A,FALSE,"TMCOMP96";#N/A,#N/A,FALSE,"MAT96";#N/A,#N/A,FALSE,"FANDA96";#N/A,#N/A,FALSE,"INTRAN96";#N/A,#N/A,FALSE,"NAA9697";#N/A,#N/A,FALSE,"ECWEBB";#N/A,#N/A,FALSE,"MFT96";#N/A,#N/A,FALSE,"CTrecon"}</definedName>
    <definedName name="b_2_1_5_4" hidden="1">{#N/A,#N/A,FALSE,"TMCOMP96";#N/A,#N/A,FALSE,"MAT96";#N/A,#N/A,FALSE,"FANDA96";#N/A,#N/A,FALSE,"INTRAN96";#N/A,#N/A,FALSE,"NAA9697";#N/A,#N/A,FALSE,"ECWEBB";#N/A,#N/A,FALSE,"MFT96";#N/A,#N/A,FALSE,"CTrecon"}</definedName>
    <definedName name="b_2_1_5_5" hidden="1">{#N/A,#N/A,FALSE,"TMCOMP96";#N/A,#N/A,FALSE,"MAT96";#N/A,#N/A,FALSE,"FANDA96";#N/A,#N/A,FALSE,"INTRAN96";#N/A,#N/A,FALSE,"NAA9697";#N/A,#N/A,FALSE,"ECWEBB";#N/A,#N/A,FALSE,"MFT96";#N/A,#N/A,FALSE,"CTrecon"}</definedName>
    <definedName name="b_2_2" hidden="1">{#N/A,#N/A,FALSE,"TMCOMP96";#N/A,#N/A,FALSE,"MAT96";#N/A,#N/A,FALSE,"FANDA96";#N/A,#N/A,FALSE,"INTRAN96";#N/A,#N/A,FALSE,"NAA9697";#N/A,#N/A,FALSE,"ECWEBB";#N/A,#N/A,FALSE,"MFT96";#N/A,#N/A,FALSE,"CTrecon"}</definedName>
    <definedName name="b_2_2_1" hidden="1">{#N/A,#N/A,FALSE,"TMCOMP96";#N/A,#N/A,FALSE,"MAT96";#N/A,#N/A,FALSE,"FANDA96";#N/A,#N/A,FALSE,"INTRAN96";#N/A,#N/A,FALSE,"NAA9697";#N/A,#N/A,FALSE,"ECWEBB";#N/A,#N/A,FALSE,"MFT96";#N/A,#N/A,FALSE,"CTrecon"}</definedName>
    <definedName name="b_2_2_1_1" hidden="1">{#N/A,#N/A,FALSE,"TMCOMP96";#N/A,#N/A,FALSE,"MAT96";#N/A,#N/A,FALSE,"FANDA96";#N/A,#N/A,FALSE,"INTRAN96";#N/A,#N/A,FALSE,"NAA9697";#N/A,#N/A,FALSE,"ECWEBB";#N/A,#N/A,FALSE,"MFT96";#N/A,#N/A,FALSE,"CTrecon"}</definedName>
    <definedName name="b_2_2_2" hidden="1">{#N/A,#N/A,FALSE,"TMCOMP96";#N/A,#N/A,FALSE,"MAT96";#N/A,#N/A,FALSE,"FANDA96";#N/A,#N/A,FALSE,"INTRAN96";#N/A,#N/A,FALSE,"NAA9697";#N/A,#N/A,FALSE,"ECWEBB";#N/A,#N/A,FALSE,"MFT96";#N/A,#N/A,FALSE,"CTrecon"}</definedName>
    <definedName name="b_2_2_3" hidden="1">{#N/A,#N/A,FALSE,"TMCOMP96";#N/A,#N/A,FALSE,"MAT96";#N/A,#N/A,FALSE,"FANDA96";#N/A,#N/A,FALSE,"INTRAN96";#N/A,#N/A,FALSE,"NAA9697";#N/A,#N/A,FALSE,"ECWEBB";#N/A,#N/A,FALSE,"MFT96";#N/A,#N/A,FALSE,"CTrecon"}</definedName>
    <definedName name="b_2_2_4" hidden="1">{#N/A,#N/A,FALSE,"TMCOMP96";#N/A,#N/A,FALSE,"MAT96";#N/A,#N/A,FALSE,"FANDA96";#N/A,#N/A,FALSE,"INTRAN96";#N/A,#N/A,FALSE,"NAA9697";#N/A,#N/A,FALSE,"ECWEBB";#N/A,#N/A,FALSE,"MFT96";#N/A,#N/A,FALSE,"CTrecon"}</definedName>
    <definedName name="b_2_2_5" hidden="1">{#N/A,#N/A,FALSE,"TMCOMP96";#N/A,#N/A,FALSE,"MAT96";#N/A,#N/A,FALSE,"FANDA96";#N/A,#N/A,FALSE,"INTRAN96";#N/A,#N/A,FALSE,"NAA9697";#N/A,#N/A,FALSE,"ECWEBB";#N/A,#N/A,FALSE,"MFT96";#N/A,#N/A,FALSE,"CTrecon"}</definedName>
    <definedName name="b_2_3" hidden="1">{#N/A,#N/A,FALSE,"TMCOMP96";#N/A,#N/A,FALSE,"MAT96";#N/A,#N/A,FALSE,"FANDA96";#N/A,#N/A,FALSE,"INTRAN96";#N/A,#N/A,FALSE,"NAA9697";#N/A,#N/A,FALSE,"ECWEBB";#N/A,#N/A,FALSE,"MFT96";#N/A,#N/A,FALSE,"CTrecon"}</definedName>
    <definedName name="b_2_3_1" hidden="1">{#N/A,#N/A,FALSE,"TMCOMP96";#N/A,#N/A,FALSE,"MAT96";#N/A,#N/A,FALSE,"FANDA96";#N/A,#N/A,FALSE,"INTRAN96";#N/A,#N/A,FALSE,"NAA9697";#N/A,#N/A,FALSE,"ECWEBB";#N/A,#N/A,FALSE,"MFT96";#N/A,#N/A,FALSE,"CTrecon"}</definedName>
    <definedName name="b_2_3_1_1" hidden="1">{#N/A,#N/A,FALSE,"TMCOMP96";#N/A,#N/A,FALSE,"MAT96";#N/A,#N/A,FALSE,"FANDA96";#N/A,#N/A,FALSE,"INTRAN96";#N/A,#N/A,FALSE,"NAA9697";#N/A,#N/A,FALSE,"ECWEBB";#N/A,#N/A,FALSE,"MFT96";#N/A,#N/A,FALSE,"CTrecon"}</definedName>
    <definedName name="b_2_3_2" hidden="1">{#N/A,#N/A,FALSE,"TMCOMP96";#N/A,#N/A,FALSE,"MAT96";#N/A,#N/A,FALSE,"FANDA96";#N/A,#N/A,FALSE,"INTRAN96";#N/A,#N/A,FALSE,"NAA9697";#N/A,#N/A,FALSE,"ECWEBB";#N/A,#N/A,FALSE,"MFT96";#N/A,#N/A,FALSE,"CTrecon"}</definedName>
    <definedName name="b_2_3_3" hidden="1">{#N/A,#N/A,FALSE,"TMCOMP96";#N/A,#N/A,FALSE,"MAT96";#N/A,#N/A,FALSE,"FANDA96";#N/A,#N/A,FALSE,"INTRAN96";#N/A,#N/A,FALSE,"NAA9697";#N/A,#N/A,FALSE,"ECWEBB";#N/A,#N/A,FALSE,"MFT96";#N/A,#N/A,FALSE,"CTrecon"}</definedName>
    <definedName name="b_2_3_4" hidden="1">{#N/A,#N/A,FALSE,"TMCOMP96";#N/A,#N/A,FALSE,"MAT96";#N/A,#N/A,FALSE,"FANDA96";#N/A,#N/A,FALSE,"INTRAN96";#N/A,#N/A,FALSE,"NAA9697";#N/A,#N/A,FALSE,"ECWEBB";#N/A,#N/A,FALSE,"MFT96";#N/A,#N/A,FALSE,"CTrecon"}</definedName>
    <definedName name="b_2_3_5" hidden="1">{#N/A,#N/A,FALSE,"TMCOMP96";#N/A,#N/A,FALSE,"MAT96";#N/A,#N/A,FALSE,"FANDA96";#N/A,#N/A,FALSE,"INTRAN96";#N/A,#N/A,FALSE,"NAA9697";#N/A,#N/A,FALSE,"ECWEBB";#N/A,#N/A,FALSE,"MFT96";#N/A,#N/A,FALSE,"CTrecon"}</definedName>
    <definedName name="b_2_4" hidden="1">{#N/A,#N/A,FALSE,"TMCOMP96";#N/A,#N/A,FALSE,"MAT96";#N/A,#N/A,FALSE,"FANDA96";#N/A,#N/A,FALSE,"INTRAN96";#N/A,#N/A,FALSE,"NAA9697";#N/A,#N/A,FALSE,"ECWEBB";#N/A,#N/A,FALSE,"MFT96";#N/A,#N/A,FALSE,"CTrecon"}</definedName>
    <definedName name="b_2_4_1" hidden="1">{#N/A,#N/A,FALSE,"TMCOMP96";#N/A,#N/A,FALSE,"MAT96";#N/A,#N/A,FALSE,"FANDA96";#N/A,#N/A,FALSE,"INTRAN96";#N/A,#N/A,FALSE,"NAA9697";#N/A,#N/A,FALSE,"ECWEBB";#N/A,#N/A,FALSE,"MFT96";#N/A,#N/A,FALSE,"CTrecon"}</definedName>
    <definedName name="b_2_4_1_1" hidden="1">{#N/A,#N/A,FALSE,"TMCOMP96";#N/A,#N/A,FALSE,"MAT96";#N/A,#N/A,FALSE,"FANDA96";#N/A,#N/A,FALSE,"INTRAN96";#N/A,#N/A,FALSE,"NAA9697";#N/A,#N/A,FALSE,"ECWEBB";#N/A,#N/A,FALSE,"MFT96";#N/A,#N/A,FALSE,"CTrecon"}</definedName>
    <definedName name="b_2_4_2" hidden="1">{#N/A,#N/A,FALSE,"TMCOMP96";#N/A,#N/A,FALSE,"MAT96";#N/A,#N/A,FALSE,"FANDA96";#N/A,#N/A,FALSE,"INTRAN96";#N/A,#N/A,FALSE,"NAA9697";#N/A,#N/A,FALSE,"ECWEBB";#N/A,#N/A,FALSE,"MFT96";#N/A,#N/A,FALSE,"CTrecon"}</definedName>
    <definedName name="b_2_4_3" hidden="1">{#N/A,#N/A,FALSE,"TMCOMP96";#N/A,#N/A,FALSE,"MAT96";#N/A,#N/A,FALSE,"FANDA96";#N/A,#N/A,FALSE,"INTRAN96";#N/A,#N/A,FALSE,"NAA9697";#N/A,#N/A,FALSE,"ECWEBB";#N/A,#N/A,FALSE,"MFT96";#N/A,#N/A,FALSE,"CTrecon"}</definedName>
    <definedName name="b_2_4_4" hidden="1">{#N/A,#N/A,FALSE,"TMCOMP96";#N/A,#N/A,FALSE,"MAT96";#N/A,#N/A,FALSE,"FANDA96";#N/A,#N/A,FALSE,"INTRAN96";#N/A,#N/A,FALSE,"NAA9697";#N/A,#N/A,FALSE,"ECWEBB";#N/A,#N/A,FALSE,"MFT96";#N/A,#N/A,FALSE,"CTrecon"}</definedName>
    <definedName name="b_2_4_5" hidden="1">{#N/A,#N/A,FALSE,"TMCOMP96";#N/A,#N/A,FALSE,"MAT96";#N/A,#N/A,FALSE,"FANDA96";#N/A,#N/A,FALSE,"INTRAN96";#N/A,#N/A,FALSE,"NAA9697";#N/A,#N/A,FALSE,"ECWEBB";#N/A,#N/A,FALSE,"MFT96";#N/A,#N/A,FALSE,"CTrecon"}</definedName>
    <definedName name="b_2_5" hidden="1">{#N/A,#N/A,FALSE,"TMCOMP96";#N/A,#N/A,FALSE,"MAT96";#N/A,#N/A,FALSE,"FANDA96";#N/A,#N/A,FALSE,"INTRAN96";#N/A,#N/A,FALSE,"NAA9697";#N/A,#N/A,FALSE,"ECWEBB";#N/A,#N/A,FALSE,"MFT96";#N/A,#N/A,FALSE,"CTrecon"}</definedName>
    <definedName name="b_2_5_1" hidden="1">{#N/A,#N/A,FALSE,"TMCOMP96";#N/A,#N/A,FALSE,"MAT96";#N/A,#N/A,FALSE,"FANDA96";#N/A,#N/A,FALSE,"INTRAN96";#N/A,#N/A,FALSE,"NAA9697";#N/A,#N/A,FALSE,"ECWEBB";#N/A,#N/A,FALSE,"MFT96";#N/A,#N/A,FALSE,"CTrecon"}</definedName>
    <definedName name="b_2_5_2" hidden="1">{#N/A,#N/A,FALSE,"TMCOMP96";#N/A,#N/A,FALSE,"MAT96";#N/A,#N/A,FALSE,"FANDA96";#N/A,#N/A,FALSE,"INTRAN96";#N/A,#N/A,FALSE,"NAA9697";#N/A,#N/A,FALSE,"ECWEBB";#N/A,#N/A,FALSE,"MFT96";#N/A,#N/A,FALSE,"CTrecon"}</definedName>
    <definedName name="b_2_5_3" hidden="1">{#N/A,#N/A,FALSE,"TMCOMP96";#N/A,#N/A,FALSE,"MAT96";#N/A,#N/A,FALSE,"FANDA96";#N/A,#N/A,FALSE,"INTRAN96";#N/A,#N/A,FALSE,"NAA9697";#N/A,#N/A,FALSE,"ECWEBB";#N/A,#N/A,FALSE,"MFT96";#N/A,#N/A,FALSE,"CTrecon"}</definedName>
    <definedName name="b_2_5_4" hidden="1">{#N/A,#N/A,FALSE,"TMCOMP96";#N/A,#N/A,FALSE,"MAT96";#N/A,#N/A,FALSE,"FANDA96";#N/A,#N/A,FALSE,"INTRAN96";#N/A,#N/A,FALSE,"NAA9697";#N/A,#N/A,FALSE,"ECWEBB";#N/A,#N/A,FALSE,"MFT96";#N/A,#N/A,FALSE,"CTrecon"}</definedName>
    <definedName name="b_2_5_5" hidden="1">{#N/A,#N/A,FALSE,"TMCOMP96";#N/A,#N/A,FALSE,"MAT96";#N/A,#N/A,FALSE,"FANDA96";#N/A,#N/A,FALSE,"INTRAN96";#N/A,#N/A,FALSE,"NAA9697";#N/A,#N/A,FALSE,"ECWEBB";#N/A,#N/A,FALSE,"MFT96";#N/A,#N/A,FALSE,"CTrecon"}</definedName>
    <definedName name="b_3" hidden="1">{#N/A,#N/A,FALSE,"TMCOMP96";#N/A,#N/A,FALSE,"MAT96";#N/A,#N/A,FALSE,"FANDA96";#N/A,#N/A,FALSE,"INTRAN96";#N/A,#N/A,FALSE,"NAA9697";#N/A,#N/A,FALSE,"ECWEBB";#N/A,#N/A,FALSE,"MFT96";#N/A,#N/A,FALSE,"CTrecon"}</definedName>
    <definedName name="b_3_1" hidden="1">{#N/A,#N/A,FALSE,"TMCOMP96";#N/A,#N/A,FALSE,"MAT96";#N/A,#N/A,FALSE,"FANDA96";#N/A,#N/A,FALSE,"INTRAN96";#N/A,#N/A,FALSE,"NAA9697";#N/A,#N/A,FALSE,"ECWEBB";#N/A,#N/A,FALSE,"MFT96";#N/A,#N/A,FALSE,"CTrecon"}</definedName>
    <definedName name="b_3_1_1" hidden="1">{#N/A,#N/A,FALSE,"TMCOMP96";#N/A,#N/A,FALSE,"MAT96";#N/A,#N/A,FALSE,"FANDA96";#N/A,#N/A,FALSE,"INTRAN96";#N/A,#N/A,FALSE,"NAA9697";#N/A,#N/A,FALSE,"ECWEBB";#N/A,#N/A,FALSE,"MFT96";#N/A,#N/A,FALSE,"CTrecon"}</definedName>
    <definedName name="b_3_1_1_1" hidden="1">{#N/A,#N/A,FALSE,"TMCOMP96";#N/A,#N/A,FALSE,"MAT96";#N/A,#N/A,FALSE,"FANDA96";#N/A,#N/A,FALSE,"INTRAN96";#N/A,#N/A,FALSE,"NAA9697";#N/A,#N/A,FALSE,"ECWEBB";#N/A,#N/A,FALSE,"MFT96";#N/A,#N/A,FALSE,"CTrecon"}</definedName>
    <definedName name="b_3_1_1_1_1" hidden="1">{#N/A,#N/A,FALSE,"TMCOMP96";#N/A,#N/A,FALSE,"MAT96";#N/A,#N/A,FALSE,"FANDA96";#N/A,#N/A,FALSE,"INTRAN96";#N/A,#N/A,FALSE,"NAA9697";#N/A,#N/A,FALSE,"ECWEBB";#N/A,#N/A,FALSE,"MFT96";#N/A,#N/A,FALSE,"CTrecon"}</definedName>
    <definedName name="b_3_1_1_1_1_1" hidden="1">{#N/A,#N/A,FALSE,"TMCOMP96";#N/A,#N/A,FALSE,"MAT96";#N/A,#N/A,FALSE,"FANDA96";#N/A,#N/A,FALSE,"INTRAN96";#N/A,#N/A,FALSE,"NAA9697";#N/A,#N/A,FALSE,"ECWEBB";#N/A,#N/A,FALSE,"MFT96";#N/A,#N/A,FALSE,"CTrecon"}</definedName>
    <definedName name="b_3_1_1_1_2" hidden="1">{#N/A,#N/A,FALSE,"TMCOMP96";#N/A,#N/A,FALSE,"MAT96";#N/A,#N/A,FALSE,"FANDA96";#N/A,#N/A,FALSE,"INTRAN96";#N/A,#N/A,FALSE,"NAA9697";#N/A,#N/A,FALSE,"ECWEBB";#N/A,#N/A,FALSE,"MFT96";#N/A,#N/A,FALSE,"CTrecon"}</definedName>
    <definedName name="b_3_1_1_1_3" hidden="1">{#N/A,#N/A,FALSE,"TMCOMP96";#N/A,#N/A,FALSE,"MAT96";#N/A,#N/A,FALSE,"FANDA96";#N/A,#N/A,FALSE,"INTRAN96";#N/A,#N/A,FALSE,"NAA9697";#N/A,#N/A,FALSE,"ECWEBB";#N/A,#N/A,FALSE,"MFT96";#N/A,#N/A,FALSE,"CTrecon"}</definedName>
    <definedName name="b_3_1_1_1_4" hidden="1">{#N/A,#N/A,FALSE,"TMCOMP96";#N/A,#N/A,FALSE,"MAT96";#N/A,#N/A,FALSE,"FANDA96";#N/A,#N/A,FALSE,"INTRAN96";#N/A,#N/A,FALSE,"NAA9697";#N/A,#N/A,FALSE,"ECWEBB";#N/A,#N/A,FALSE,"MFT96";#N/A,#N/A,FALSE,"CTrecon"}</definedName>
    <definedName name="b_3_1_1_1_5" hidden="1">{#N/A,#N/A,FALSE,"TMCOMP96";#N/A,#N/A,FALSE,"MAT96";#N/A,#N/A,FALSE,"FANDA96";#N/A,#N/A,FALSE,"INTRAN96";#N/A,#N/A,FALSE,"NAA9697";#N/A,#N/A,FALSE,"ECWEBB";#N/A,#N/A,FALSE,"MFT96";#N/A,#N/A,FALSE,"CTrecon"}</definedName>
    <definedName name="b_3_1_1_2" hidden="1">{#N/A,#N/A,FALSE,"TMCOMP96";#N/A,#N/A,FALSE,"MAT96";#N/A,#N/A,FALSE,"FANDA96";#N/A,#N/A,FALSE,"INTRAN96";#N/A,#N/A,FALSE,"NAA9697";#N/A,#N/A,FALSE,"ECWEBB";#N/A,#N/A,FALSE,"MFT96";#N/A,#N/A,FALSE,"CTrecon"}</definedName>
    <definedName name="b_3_1_1_2_1" hidden="1">{#N/A,#N/A,FALSE,"TMCOMP96";#N/A,#N/A,FALSE,"MAT96";#N/A,#N/A,FALSE,"FANDA96";#N/A,#N/A,FALSE,"INTRAN96";#N/A,#N/A,FALSE,"NAA9697";#N/A,#N/A,FALSE,"ECWEBB";#N/A,#N/A,FALSE,"MFT96";#N/A,#N/A,FALSE,"CTrecon"}</definedName>
    <definedName name="b_3_1_1_2_2" hidden="1">{#N/A,#N/A,FALSE,"TMCOMP96";#N/A,#N/A,FALSE,"MAT96";#N/A,#N/A,FALSE,"FANDA96";#N/A,#N/A,FALSE,"INTRAN96";#N/A,#N/A,FALSE,"NAA9697";#N/A,#N/A,FALSE,"ECWEBB";#N/A,#N/A,FALSE,"MFT96";#N/A,#N/A,FALSE,"CTrecon"}</definedName>
    <definedName name="b_3_1_1_2_3" hidden="1">{#N/A,#N/A,FALSE,"TMCOMP96";#N/A,#N/A,FALSE,"MAT96";#N/A,#N/A,FALSE,"FANDA96";#N/A,#N/A,FALSE,"INTRAN96";#N/A,#N/A,FALSE,"NAA9697";#N/A,#N/A,FALSE,"ECWEBB";#N/A,#N/A,FALSE,"MFT96";#N/A,#N/A,FALSE,"CTrecon"}</definedName>
    <definedName name="b_3_1_1_2_4" hidden="1">{#N/A,#N/A,FALSE,"TMCOMP96";#N/A,#N/A,FALSE,"MAT96";#N/A,#N/A,FALSE,"FANDA96";#N/A,#N/A,FALSE,"INTRAN96";#N/A,#N/A,FALSE,"NAA9697";#N/A,#N/A,FALSE,"ECWEBB";#N/A,#N/A,FALSE,"MFT96";#N/A,#N/A,FALSE,"CTrecon"}</definedName>
    <definedName name="b_3_1_1_2_5" hidden="1">{#N/A,#N/A,FALSE,"TMCOMP96";#N/A,#N/A,FALSE,"MAT96";#N/A,#N/A,FALSE,"FANDA96";#N/A,#N/A,FALSE,"INTRAN96";#N/A,#N/A,FALSE,"NAA9697";#N/A,#N/A,FALSE,"ECWEBB";#N/A,#N/A,FALSE,"MFT96";#N/A,#N/A,FALSE,"CTrecon"}</definedName>
    <definedName name="b_3_1_1_3" hidden="1">{#N/A,#N/A,FALSE,"TMCOMP96";#N/A,#N/A,FALSE,"MAT96";#N/A,#N/A,FALSE,"FANDA96";#N/A,#N/A,FALSE,"INTRAN96";#N/A,#N/A,FALSE,"NAA9697";#N/A,#N/A,FALSE,"ECWEBB";#N/A,#N/A,FALSE,"MFT96";#N/A,#N/A,FALSE,"CTrecon"}</definedName>
    <definedName name="b_3_1_1_4" hidden="1">{#N/A,#N/A,FALSE,"TMCOMP96";#N/A,#N/A,FALSE,"MAT96";#N/A,#N/A,FALSE,"FANDA96";#N/A,#N/A,FALSE,"INTRAN96";#N/A,#N/A,FALSE,"NAA9697";#N/A,#N/A,FALSE,"ECWEBB";#N/A,#N/A,FALSE,"MFT96";#N/A,#N/A,FALSE,"CTrecon"}</definedName>
    <definedName name="b_3_1_1_5" hidden="1">{#N/A,#N/A,FALSE,"TMCOMP96";#N/A,#N/A,FALSE,"MAT96";#N/A,#N/A,FALSE,"FANDA96";#N/A,#N/A,FALSE,"INTRAN96";#N/A,#N/A,FALSE,"NAA9697";#N/A,#N/A,FALSE,"ECWEBB";#N/A,#N/A,FALSE,"MFT96";#N/A,#N/A,FALSE,"CTrecon"}</definedName>
    <definedName name="b_3_1_2" hidden="1">{#N/A,#N/A,FALSE,"TMCOMP96";#N/A,#N/A,FALSE,"MAT96";#N/A,#N/A,FALSE,"FANDA96";#N/A,#N/A,FALSE,"INTRAN96";#N/A,#N/A,FALSE,"NAA9697";#N/A,#N/A,FALSE,"ECWEBB";#N/A,#N/A,FALSE,"MFT96";#N/A,#N/A,FALSE,"CTrecon"}</definedName>
    <definedName name="b_3_1_2_1" hidden="1">{#N/A,#N/A,FALSE,"TMCOMP96";#N/A,#N/A,FALSE,"MAT96";#N/A,#N/A,FALSE,"FANDA96";#N/A,#N/A,FALSE,"INTRAN96";#N/A,#N/A,FALSE,"NAA9697";#N/A,#N/A,FALSE,"ECWEBB";#N/A,#N/A,FALSE,"MFT96";#N/A,#N/A,FALSE,"CTrecon"}</definedName>
    <definedName name="b_3_1_2_1_1" hidden="1">{#N/A,#N/A,FALSE,"TMCOMP96";#N/A,#N/A,FALSE,"MAT96";#N/A,#N/A,FALSE,"FANDA96";#N/A,#N/A,FALSE,"INTRAN96";#N/A,#N/A,FALSE,"NAA9697";#N/A,#N/A,FALSE,"ECWEBB";#N/A,#N/A,FALSE,"MFT96";#N/A,#N/A,FALSE,"CTrecon"}</definedName>
    <definedName name="b_3_1_2_2" hidden="1">{#N/A,#N/A,FALSE,"TMCOMP96";#N/A,#N/A,FALSE,"MAT96";#N/A,#N/A,FALSE,"FANDA96";#N/A,#N/A,FALSE,"INTRAN96";#N/A,#N/A,FALSE,"NAA9697";#N/A,#N/A,FALSE,"ECWEBB";#N/A,#N/A,FALSE,"MFT96";#N/A,#N/A,FALSE,"CTrecon"}</definedName>
    <definedName name="b_3_1_2_3" hidden="1">{#N/A,#N/A,FALSE,"TMCOMP96";#N/A,#N/A,FALSE,"MAT96";#N/A,#N/A,FALSE,"FANDA96";#N/A,#N/A,FALSE,"INTRAN96";#N/A,#N/A,FALSE,"NAA9697";#N/A,#N/A,FALSE,"ECWEBB";#N/A,#N/A,FALSE,"MFT96";#N/A,#N/A,FALSE,"CTrecon"}</definedName>
    <definedName name="b_3_1_2_4" hidden="1">{#N/A,#N/A,FALSE,"TMCOMP96";#N/A,#N/A,FALSE,"MAT96";#N/A,#N/A,FALSE,"FANDA96";#N/A,#N/A,FALSE,"INTRAN96";#N/A,#N/A,FALSE,"NAA9697";#N/A,#N/A,FALSE,"ECWEBB";#N/A,#N/A,FALSE,"MFT96";#N/A,#N/A,FALSE,"CTrecon"}</definedName>
    <definedName name="b_3_1_2_5" hidden="1">{#N/A,#N/A,FALSE,"TMCOMP96";#N/A,#N/A,FALSE,"MAT96";#N/A,#N/A,FALSE,"FANDA96";#N/A,#N/A,FALSE,"INTRAN96";#N/A,#N/A,FALSE,"NAA9697";#N/A,#N/A,FALSE,"ECWEBB";#N/A,#N/A,FALSE,"MFT96";#N/A,#N/A,FALSE,"CTrecon"}</definedName>
    <definedName name="b_3_1_3" hidden="1">{#N/A,#N/A,FALSE,"TMCOMP96";#N/A,#N/A,FALSE,"MAT96";#N/A,#N/A,FALSE,"FANDA96";#N/A,#N/A,FALSE,"INTRAN96";#N/A,#N/A,FALSE,"NAA9697";#N/A,#N/A,FALSE,"ECWEBB";#N/A,#N/A,FALSE,"MFT96";#N/A,#N/A,FALSE,"CTrecon"}</definedName>
    <definedName name="b_3_1_3_1" hidden="1">{#N/A,#N/A,FALSE,"TMCOMP96";#N/A,#N/A,FALSE,"MAT96";#N/A,#N/A,FALSE,"FANDA96";#N/A,#N/A,FALSE,"INTRAN96";#N/A,#N/A,FALSE,"NAA9697";#N/A,#N/A,FALSE,"ECWEBB";#N/A,#N/A,FALSE,"MFT96";#N/A,#N/A,FALSE,"CTrecon"}</definedName>
    <definedName name="b_3_1_3_1_1" hidden="1">{#N/A,#N/A,FALSE,"TMCOMP96";#N/A,#N/A,FALSE,"MAT96";#N/A,#N/A,FALSE,"FANDA96";#N/A,#N/A,FALSE,"INTRAN96";#N/A,#N/A,FALSE,"NAA9697";#N/A,#N/A,FALSE,"ECWEBB";#N/A,#N/A,FALSE,"MFT96";#N/A,#N/A,FALSE,"CTrecon"}</definedName>
    <definedName name="b_3_1_3_2" hidden="1">{#N/A,#N/A,FALSE,"TMCOMP96";#N/A,#N/A,FALSE,"MAT96";#N/A,#N/A,FALSE,"FANDA96";#N/A,#N/A,FALSE,"INTRAN96";#N/A,#N/A,FALSE,"NAA9697";#N/A,#N/A,FALSE,"ECWEBB";#N/A,#N/A,FALSE,"MFT96";#N/A,#N/A,FALSE,"CTrecon"}</definedName>
    <definedName name="b_3_1_3_3" hidden="1">{#N/A,#N/A,FALSE,"TMCOMP96";#N/A,#N/A,FALSE,"MAT96";#N/A,#N/A,FALSE,"FANDA96";#N/A,#N/A,FALSE,"INTRAN96";#N/A,#N/A,FALSE,"NAA9697";#N/A,#N/A,FALSE,"ECWEBB";#N/A,#N/A,FALSE,"MFT96";#N/A,#N/A,FALSE,"CTrecon"}</definedName>
    <definedName name="b_3_1_3_4" hidden="1">{#N/A,#N/A,FALSE,"TMCOMP96";#N/A,#N/A,FALSE,"MAT96";#N/A,#N/A,FALSE,"FANDA96";#N/A,#N/A,FALSE,"INTRAN96";#N/A,#N/A,FALSE,"NAA9697";#N/A,#N/A,FALSE,"ECWEBB";#N/A,#N/A,FALSE,"MFT96";#N/A,#N/A,FALSE,"CTrecon"}</definedName>
    <definedName name="b_3_1_3_5" hidden="1">{#N/A,#N/A,FALSE,"TMCOMP96";#N/A,#N/A,FALSE,"MAT96";#N/A,#N/A,FALSE,"FANDA96";#N/A,#N/A,FALSE,"INTRAN96";#N/A,#N/A,FALSE,"NAA9697";#N/A,#N/A,FALSE,"ECWEBB";#N/A,#N/A,FALSE,"MFT96";#N/A,#N/A,FALSE,"CTrecon"}</definedName>
    <definedName name="b_3_1_4" hidden="1">{#N/A,#N/A,FALSE,"TMCOMP96";#N/A,#N/A,FALSE,"MAT96";#N/A,#N/A,FALSE,"FANDA96";#N/A,#N/A,FALSE,"INTRAN96";#N/A,#N/A,FALSE,"NAA9697";#N/A,#N/A,FALSE,"ECWEBB";#N/A,#N/A,FALSE,"MFT96";#N/A,#N/A,FALSE,"CTrecon"}</definedName>
    <definedName name="b_3_1_4_1" hidden="1">{#N/A,#N/A,FALSE,"TMCOMP96";#N/A,#N/A,FALSE,"MAT96";#N/A,#N/A,FALSE,"FANDA96";#N/A,#N/A,FALSE,"INTRAN96";#N/A,#N/A,FALSE,"NAA9697";#N/A,#N/A,FALSE,"ECWEBB";#N/A,#N/A,FALSE,"MFT96";#N/A,#N/A,FALSE,"CTrecon"}</definedName>
    <definedName name="b_3_1_4_2" hidden="1">{#N/A,#N/A,FALSE,"TMCOMP96";#N/A,#N/A,FALSE,"MAT96";#N/A,#N/A,FALSE,"FANDA96";#N/A,#N/A,FALSE,"INTRAN96";#N/A,#N/A,FALSE,"NAA9697";#N/A,#N/A,FALSE,"ECWEBB";#N/A,#N/A,FALSE,"MFT96";#N/A,#N/A,FALSE,"CTrecon"}</definedName>
    <definedName name="b_3_1_4_3" hidden="1">{#N/A,#N/A,FALSE,"TMCOMP96";#N/A,#N/A,FALSE,"MAT96";#N/A,#N/A,FALSE,"FANDA96";#N/A,#N/A,FALSE,"INTRAN96";#N/A,#N/A,FALSE,"NAA9697";#N/A,#N/A,FALSE,"ECWEBB";#N/A,#N/A,FALSE,"MFT96";#N/A,#N/A,FALSE,"CTrecon"}</definedName>
    <definedName name="b_3_1_4_4" hidden="1">{#N/A,#N/A,FALSE,"TMCOMP96";#N/A,#N/A,FALSE,"MAT96";#N/A,#N/A,FALSE,"FANDA96";#N/A,#N/A,FALSE,"INTRAN96";#N/A,#N/A,FALSE,"NAA9697";#N/A,#N/A,FALSE,"ECWEBB";#N/A,#N/A,FALSE,"MFT96";#N/A,#N/A,FALSE,"CTrecon"}</definedName>
    <definedName name="b_3_1_4_5" hidden="1">{#N/A,#N/A,FALSE,"TMCOMP96";#N/A,#N/A,FALSE,"MAT96";#N/A,#N/A,FALSE,"FANDA96";#N/A,#N/A,FALSE,"INTRAN96";#N/A,#N/A,FALSE,"NAA9697";#N/A,#N/A,FALSE,"ECWEBB";#N/A,#N/A,FALSE,"MFT96";#N/A,#N/A,FALSE,"CTrecon"}</definedName>
    <definedName name="b_3_1_5" hidden="1">{#N/A,#N/A,FALSE,"TMCOMP96";#N/A,#N/A,FALSE,"MAT96";#N/A,#N/A,FALSE,"FANDA96";#N/A,#N/A,FALSE,"INTRAN96";#N/A,#N/A,FALSE,"NAA9697";#N/A,#N/A,FALSE,"ECWEBB";#N/A,#N/A,FALSE,"MFT96";#N/A,#N/A,FALSE,"CTrecon"}</definedName>
    <definedName name="b_3_1_5_1" hidden="1">{#N/A,#N/A,FALSE,"TMCOMP96";#N/A,#N/A,FALSE,"MAT96";#N/A,#N/A,FALSE,"FANDA96";#N/A,#N/A,FALSE,"INTRAN96";#N/A,#N/A,FALSE,"NAA9697";#N/A,#N/A,FALSE,"ECWEBB";#N/A,#N/A,FALSE,"MFT96";#N/A,#N/A,FALSE,"CTrecon"}</definedName>
    <definedName name="b_3_1_5_2" hidden="1">{#N/A,#N/A,FALSE,"TMCOMP96";#N/A,#N/A,FALSE,"MAT96";#N/A,#N/A,FALSE,"FANDA96";#N/A,#N/A,FALSE,"INTRAN96";#N/A,#N/A,FALSE,"NAA9697";#N/A,#N/A,FALSE,"ECWEBB";#N/A,#N/A,FALSE,"MFT96";#N/A,#N/A,FALSE,"CTrecon"}</definedName>
    <definedName name="b_3_1_5_3" hidden="1">{#N/A,#N/A,FALSE,"TMCOMP96";#N/A,#N/A,FALSE,"MAT96";#N/A,#N/A,FALSE,"FANDA96";#N/A,#N/A,FALSE,"INTRAN96";#N/A,#N/A,FALSE,"NAA9697";#N/A,#N/A,FALSE,"ECWEBB";#N/A,#N/A,FALSE,"MFT96";#N/A,#N/A,FALSE,"CTrecon"}</definedName>
    <definedName name="b_3_1_5_4" hidden="1">{#N/A,#N/A,FALSE,"TMCOMP96";#N/A,#N/A,FALSE,"MAT96";#N/A,#N/A,FALSE,"FANDA96";#N/A,#N/A,FALSE,"INTRAN96";#N/A,#N/A,FALSE,"NAA9697";#N/A,#N/A,FALSE,"ECWEBB";#N/A,#N/A,FALSE,"MFT96";#N/A,#N/A,FALSE,"CTrecon"}</definedName>
    <definedName name="b_3_1_5_5" hidden="1">{#N/A,#N/A,FALSE,"TMCOMP96";#N/A,#N/A,FALSE,"MAT96";#N/A,#N/A,FALSE,"FANDA96";#N/A,#N/A,FALSE,"INTRAN96";#N/A,#N/A,FALSE,"NAA9697";#N/A,#N/A,FALSE,"ECWEBB";#N/A,#N/A,FALSE,"MFT96";#N/A,#N/A,FALSE,"CTrecon"}</definedName>
    <definedName name="b_3_2" hidden="1">{#N/A,#N/A,FALSE,"TMCOMP96";#N/A,#N/A,FALSE,"MAT96";#N/A,#N/A,FALSE,"FANDA96";#N/A,#N/A,FALSE,"INTRAN96";#N/A,#N/A,FALSE,"NAA9697";#N/A,#N/A,FALSE,"ECWEBB";#N/A,#N/A,FALSE,"MFT96";#N/A,#N/A,FALSE,"CTrecon"}</definedName>
    <definedName name="b_3_2_1" hidden="1">{#N/A,#N/A,FALSE,"TMCOMP96";#N/A,#N/A,FALSE,"MAT96";#N/A,#N/A,FALSE,"FANDA96";#N/A,#N/A,FALSE,"INTRAN96";#N/A,#N/A,FALSE,"NAA9697";#N/A,#N/A,FALSE,"ECWEBB";#N/A,#N/A,FALSE,"MFT96";#N/A,#N/A,FALSE,"CTrecon"}</definedName>
    <definedName name="b_3_2_1_1" hidden="1">{#N/A,#N/A,FALSE,"TMCOMP96";#N/A,#N/A,FALSE,"MAT96";#N/A,#N/A,FALSE,"FANDA96";#N/A,#N/A,FALSE,"INTRAN96";#N/A,#N/A,FALSE,"NAA9697";#N/A,#N/A,FALSE,"ECWEBB";#N/A,#N/A,FALSE,"MFT96";#N/A,#N/A,FALSE,"CTrecon"}</definedName>
    <definedName name="b_3_2_2" hidden="1">{#N/A,#N/A,FALSE,"TMCOMP96";#N/A,#N/A,FALSE,"MAT96";#N/A,#N/A,FALSE,"FANDA96";#N/A,#N/A,FALSE,"INTRAN96";#N/A,#N/A,FALSE,"NAA9697";#N/A,#N/A,FALSE,"ECWEBB";#N/A,#N/A,FALSE,"MFT96";#N/A,#N/A,FALSE,"CTrecon"}</definedName>
    <definedName name="b_3_2_3" hidden="1">{#N/A,#N/A,FALSE,"TMCOMP96";#N/A,#N/A,FALSE,"MAT96";#N/A,#N/A,FALSE,"FANDA96";#N/A,#N/A,FALSE,"INTRAN96";#N/A,#N/A,FALSE,"NAA9697";#N/A,#N/A,FALSE,"ECWEBB";#N/A,#N/A,FALSE,"MFT96";#N/A,#N/A,FALSE,"CTrecon"}</definedName>
    <definedName name="b_3_2_4" hidden="1">{#N/A,#N/A,FALSE,"TMCOMP96";#N/A,#N/A,FALSE,"MAT96";#N/A,#N/A,FALSE,"FANDA96";#N/A,#N/A,FALSE,"INTRAN96";#N/A,#N/A,FALSE,"NAA9697";#N/A,#N/A,FALSE,"ECWEBB";#N/A,#N/A,FALSE,"MFT96";#N/A,#N/A,FALSE,"CTrecon"}</definedName>
    <definedName name="b_3_2_5" hidden="1">{#N/A,#N/A,FALSE,"TMCOMP96";#N/A,#N/A,FALSE,"MAT96";#N/A,#N/A,FALSE,"FANDA96";#N/A,#N/A,FALSE,"INTRAN96";#N/A,#N/A,FALSE,"NAA9697";#N/A,#N/A,FALSE,"ECWEBB";#N/A,#N/A,FALSE,"MFT96";#N/A,#N/A,FALSE,"CTrecon"}</definedName>
    <definedName name="b_3_3" hidden="1">{#N/A,#N/A,FALSE,"TMCOMP96";#N/A,#N/A,FALSE,"MAT96";#N/A,#N/A,FALSE,"FANDA96";#N/A,#N/A,FALSE,"INTRAN96";#N/A,#N/A,FALSE,"NAA9697";#N/A,#N/A,FALSE,"ECWEBB";#N/A,#N/A,FALSE,"MFT96";#N/A,#N/A,FALSE,"CTrecon"}</definedName>
    <definedName name="b_3_3_1" hidden="1">{#N/A,#N/A,FALSE,"TMCOMP96";#N/A,#N/A,FALSE,"MAT96";#N/A,#N/A,FALSE,"FANDA96";#N/A,#N/A,FALSE,"INTRAN96";#N/A,#N/A,FALSE,"NAA9697";#N/A,#N/A,FALSE,"ECWEBB";#N/A,#N/A,FALSE,"MFT96";#N/A,#N/A,FALSE,"CTrecon"}</definedName>
    <definedName name="b_3_3_1_1" hidden="1">{#N/A,#N/A,FALSE,"TMCOMP96";#N/A,#N/A,FALSE,"MAT96";#N/A,#N/A,FALSE,"FANDA96";#N/A,#N/A,FALSE,"INTRAN96";#N/A,#N/A,FALSE,"NAA9697";#N/A,#N/A,FALSE,"ECWEBB";#N/A,#N/A,FALSE,"MFT96";#N/A,#N/A,FALSE,"CTrecon"}</definedName>
    <definedName name="b_3_3_2" hidden="1">{#N/A,#N/A,FALSE,"TMCOMP96";#N/A,#N/A,FALSE,"MAT96";#N/A,#N/A,FALSE,"FANDA96";#N/A,#N/A,FALSE,"INTRAN96";#N/A,#N/A,FALSE,"NAA9697";#N/A,#N/A,FALSE,"ECWEBB";#N/A,#N/A,FALSE,"MFT96";#N/A,#N/A,FALSE,"CTrecon"}</definedName>
    <definedName name="b_3_3_3" hidden="1">{#N/A,#N/A,FALSE,"TMCOMP96";#N/A,#N/A,FALSE,"MAT96";#N/A,#N/A,FALSE,"FANDA96";#N/A,#N/A,FALSE,"INTRAN96";#N/A,#N/A,FALSE,"NAA9697";#N/A,#N/A,FALSE,"ECWEBB";#N/A,#N/A,FALSE,"MFT96";#N/A,#N/A,FALSE,"CTrecon"}</definedName>
    <definedName name="b_3_3_4" hidden="1">{#N/A,#N/A,FALSE,"TMCOMP96";#N/A,#N/A,FALSE,"MAT96";#N/A,#N/A,FALSE,"FANDA96";#N/A,#N/A,FALSE,"INTRAN96";#N/A,#N/A,FALSE,"NAA9697";#N/A,#N/A,FALSE,"ECWEBB";#N/A,#N/A,FALSE,"MFT96";#N/A,#N/A,FALSE,"CTrecon"}</definedName>
    <definedName name="b_3_3_5" hidden="1">{#N/A,#N/A,FALSE,"TMCOMP96";#N/A,#N/A,FALSE,"MAT96";#N/A,#N/A,FALSE,"FANDA96";#N/A,#N/A,FALSE,"INTRAN96";#N/A,#N/A,FALSE,"NAA9697";#N/A,#N/A,FALSE,"ECWEBB";#N/A,#N/A,FALSE,"MFT96";#N/A,#N/A,FALSE,"CTrecon"}</definedName>
    <definedName name="b_3_4" hidden="1">{#N/A,#N/A,FALSE,"TMCOMP96";#N/A,#N/A,FALSE,"MAT96";#N/A,#N/A,FALSE,"FANDA96";#N/A,#N/A,FALSE,"INTRAN96";#N/A,#N/A,FALSE,"NAA9697";#N/A,#N/A,FALSE,"ECWEBB";#N/A,#N/A,FALSE,"MFT96";#N/A,#N/A,FALSE,"CTrecon"}</definedName>
    <definedName name="b_3_4_1" hidden="1">{#N/A,#N/A,FALSE,"TMCOMP96";#N/A,#N/A,FALSE,"MAT96";#N/A,#N/A,FALSE,"FANDA96";#N/A,#N/A,FALSE,"INTRAN96";#N/A,#N/A,FALSE,"NAA9697";#N/A,#N/A,FALSE,"ECWEBB";#N/A,#N/A,FALSE,"MFT96";#N/A,#N/A,FALSE,"CTrecon"}</definedName>
    <definedName name="b_3_4_1_1" hidden="1">{#N/A,#N/A,FALSE,"TMCOMP96";#N/A,#N/A,FALSE,"MAT96";#N/A,#N/A,FALSE,"FANDA96";#N/A,#N/A,FALSE,"INTRAN96";#N/A,#N/A,FALSE,"NAA9697";#N/A,#N/A,FALSE,"ECWEBB";#N/A,#N/A,FALSE,"MFT96";#N/A,#N/A,FALSE,"CTrecon"}</definedName>
    <definedName name="b_3_4_2" hidden="1">{#N/A,#N/A,FALSE,"TMCOMP96";#N/A,#N/A,FALSE,"MAT96";#N/A,#N/A,FALSE,"FANDA96";#N/A,#N/A,FALSE,"INTRAN96";#N/A,#N/A,FALSE,"NAA9697";#N/A,#N/A,FALSE,"ECWEBB";#N/A,#N/A,FALSE,"MFT96";#N/A,#N/A,FALSE,"CTrecon"}</definedName>
    <definedName name="b_3_4_3" hidden="1">{#N/A,#N/A,FALSE,"TMCOMP96";#N/A,#N/A,FALSE,"MAT96";#N/A,#N/A,FALSE,"FANDA96";#N/A,#N/A,FALSE,"INTRAN96";#N/A,#N/A,FALSE,"NAA9697";#N/A,#N/A,FALSE,"ECWEBB";#N/A,#N/A,FALSE,"MFT96";#N/A,#N/A,FALSE,"CTrecon"}</definedName>
    <definedName name="b_3_4_4" hidden="1">{#N/A,#N/A,FALSE,"TMCOMP96";#N/A,#N/A,FALSE,"MAT96";#N/A,#N/A,FALSE,"FANDA96";#N/A,#N/A,FALSE,"INTRAN96";#N/A,#N/A,FALSE,"NAA9697";#N/A,#N/A,FALSE,"ECWEBB";#N/A,#N/A,FALSE,"MFT96";#N/A,#N/A,FALSE,"CTrecon"}</definedName>
    <definedName name="b_3_4_5" hidden="1">{#N/A,#N/A,FALSE,"TMCOMP96";#N/A,#N/A,FALSE,"MAT96";#N/A,#N/A,FALSE,"FANDA96";#N/A,#N/A,FALSE,"INTRAN96";#N/A,#N/A,FALSE,"NAA9697";#N/A,#N/A,FALSE,"ECWEBB";#N/A,#N/A,FALSE,"MFT96";#N/A,#N/A,FALSE,"CTrecon"}</definedName>
    <definedName name="b_3_5" hidden="1">{#N/A,#N/A,FALSE,"TMCOMP96";#N/A,#N/A,FALSE,"MAT96";#N/A,#N/A,FALSE,"FANDA96";#N/A,#N/A,FALSE,"INTRAN96";#N/A,#N/A,FALSE,"NAA9697";#N/A,#N/A,FALSE,"ECWEBB";#N/A,#N/A,FALSE,"MFT96";#N/A,#N/A,FALSE,"CTrecon"}</definedName>
    <definedName name="b_3_5_1" hidden="1">{#N/A,#N/A,FALSE,"TMCOMP96";#N/A,#N/A,FALSE,"MAT96";#N/A,#N/A,FALSE,"FANDA96";#N/A,#N/A,FALSE,"INTRAN96";#N/A,#N/A,FALSE,"NAA9697";#N/A,#N/A,FALSE,"ECWEBB";#N/A,#N/A,FALSE,"MFT96";#N/A,#N/A,FALSE,"CTrecon"}</definedName>
    <definedName name="b_3_5_2" hidden="1">{#N/A,#N/A,FALSE,"TMCOMP96";#N/A,#N/A,FALSE,"MAT96";#N/A,#N/A,FALSE,"FANDA96";#N/A,#N/A,FALSE,"INTRAN96";#N/A,#N/A,FALSE,"NAA9697";#N/A,#N/A,FALSE,"ECWEBB";#N/A,#N/A,FALSE,"MFT96";#N/A,#N/A,FALSE,"CTrecon"}</definedName>
    <definedName name="b_3_5_3" hidden="1">{#N/A,#N/A,FALSE,"TMCOMP96";#N/A,#N/A,FALSE,"MAT96";#N/A,#N/A,FALSE,"FANDA96";#N/A,#N/A,FALSE,"INTRAN96";#N/A,#N/A,FALSE,"NAA9697";#N/A,#N/A,FALSE,"ECWEBB";#N/A,#N/A,FALSE,"MFT96";#N/A,#N/A,FALSE,"CTrecon"}</definedName>
    <definedName name="b_3_5_4" hidden="1">{#N/A,#N/A,FALSE,"TMCOMP96";#N/A,#N/A,FALSE,"MAT96";#N/A,#N/A,FALSE,"FANDA96";#N/A,#N/A,FALSE,"INTRAN96";#N/A,#N/A,FALSE,"NAA9697";#N/A,#N/A,FALSE,"ECWEBB";#N/A,#N/A,FALSE,"MFT96";#N/A,#N/A,FALSE,"CTrecon"}</definedName>
    <definedName name="b_3_5_5" hidden="1">{#N/A,#N/A,FALSE,"TMCOMP96";#N/A,#N/A,FALSE,"MAT96";#N/A,#N/A,FALSE,"FANDA96";#N/A,#N/A,FALSE,"INTRAN96";#N/A,#N/A,FALSE,"NAA9697";#N/A,#N/A,FALSE,"ECWEBB";#N/A,#N/A,FALSE,"MFT96";#N/A,#N/A,FALSE,"CTrecon"}</definedName>
    <definedName name="b_4" hidden="1">{#N/A,#N/A,FALSE,"TMCOMP96";#N/A,#N/A,FALSE,"MAT96";#N/A,#N/A,FALSE,"FANDA96";#N/A,#N/A,FALSE,"INTRAN96";#N/A,#N/A,FALSE,"NAA9697";#N/A,#N/A,FALSE,"ECWEBB";#N/A,#N/A,FALSE,"MFT96";#N/A,#N/A,FALSE,"CTrecon"}</definedName>
    <definedName name="b_4_1" hidden="1">{#N/A,#N/A,FALSE,"TMCOMP96";#N/A,#N/A,FALSE,"MAT96";#N/A,#N/A,FALSE,"FANDA96";#N/A,#N/A,FALSE,"INTRAN96";#N/A,#N/A,FALSE,"NAA9697";#N/A,#N/A,FALSE,"ECWEBB";#N/A,#N/A,FALSE,"MFT96";#N/A,#N/A,FALSE,"CTrecon"}</definedName>
    <definedName name="b_4_1_1" hidden="1">{#N/A,#N/A,FALSE,"TMCOMP96";#N/A,#N/A,FALSE,"MAT96";#N/A,#N/A,FALSE,"FANDA96";#N/A,#N/A,FALSE,"INTRAN96";#N/A,#N/A,FALSE,"NAA9697";#N/A,#N/A,FALSE,"ECWEBB";#N/A,#N/A,FALSE,"MFT96";#N/A,#N/A,FALSE,"CTrecon"}</definedName>
    <definedName name="b_4_1_1_1" hidden="1">{#N/A,#N/A,FALSE,"TMCOMP96";#N/A,#N/A,FALSE,"MAT96";#N/A,#N/A,FALSE,"FANDA96";#N/A,#N/A,FALSE,"INTRAN96";#N/A,#N/A,FALSE,"NAA9697";#N/A,#N/A,FALSE,"ECWEBB";#N/A,#N/A,FALSE,"MFT96";#N/A,#N/A,FALSE,"CTrecon"}</definedName>
    <definedName name="b_4_1_1_1_1" hidden="1">{#N/A,#N/A,FALSE,"TMCOMP96";#N/A,#N/A,FALSE,"MAT96";#N/A,#N/A,FALSE,"FANDA96";#N/A,#N/A,FALSE,"INTRAN96";#N/A,#N/A,FALSE,"NAA9697";#N/A,#N/A,FALSE,"ECWEBB";#N/A,#N/A,FALSE,"MFT96";#N/A,#N/A,FALSE,"CTrecon"}</definedName>
    <definedName name="b_4_1_1_1_1_1" hidden="1">{#N/A,#N/A,FALSE,"TMCOMP96";#N/A,#N/A,FALSE,"MAT96";#N/A,#N/A,FALSE,"FANDA96";#N/A,#N/A,FALSE,"INTRAN96";#N/A,#N/A,FALSE,"NAA9697";#N/A,#N/A,FALSE,"ECWEBB";#N/A,#N/A,FALSE,"MFT96";#N/A,#N/A,FALSE,"CTrecon"}</definedName>
    <definedName name="b_4_1_1_1_2" hidden="1">{#N/A,#N/A,FALSE,"TMCOMP96";#N/A,#N/A,FALSE,"MAT96";#N/A,#N/A,FALSE,"FANDA96";#N/A,#N/A,FALSE,"INTRAN96";#N/A,#N/A,FALSE,"NAA9697";#N/A,#N/A,FALSE,"ECWEBB";#N/A,#N/A,FALSE,"MFT96";#N/A,#N/A,FALSE,"CTrecon"}</definedName>
    <definedName name="b_4_1_1_1_3" hidden="1">{#N/A,#N/A,FALSE,"TMCOMP96";#N/A,#N/A,FALSE,"MAT96";#N/A,#N/A,FALSE,"FANDA96";#N/A,#N/A,FALSE,"INTRAN96";#N/A,#N/A,FALSE,"NAA9697";#N/A,#N/A,FALSE,"ECWEBB";#N/A,#N/A,FALSE,"MFT96";#N/A,#N/A,FALSE,"CTrecon"}</definedName>
    <definedName name="b_4_1_1_1_4" hidden="1">{#N/A,#N/A,FALSE,"TMCOMP96";#N/A,#N/A,FALSE,"MAT96";#N/A,#N/A,FALSE,"FANDA96";#N/A,#N/A,FALSE,"INTRAN96";#N/A,#N/A,FALSE,"NAA9697";#N/A,#N/A,FALSE,"ECWEBB";#N/A,#N/A,FALSE,"MFT96";#N/A,#N/A,FALSE,"CTrecon"}</definedName>
    <definedName name="b_4_1_1_1_5" hidden="1">{#N/A,#N/A,FALSE,"TMCOMP96";#N/A,#N/A,FALSE,"MAT96";#N/A,#N/A,FALSE,"FANDA96";#N/A,#N/A,FALSE,"INTRAN96";#N/A,#N/A,FALSE,"NAA9697";#N/A,#N/A,FALSE,"ECWEBB";#N/A,#N/A,FALSE,"MFT96";#N/A,#N/A,FALSE,"CTrecon"}</definedName>
    <definedName name="b_4_1_1_2" hidden="1">{#N/A,#N/A,FALSE,"TMCOMP96";#N/A,#N/A,FALSE,"MAT96";#N/A,#N/A,FALSE,"FANDA96";#N/A,#N/A,FALSE,"INTRAN96";#N/A,#N/A,FALSE,"NAA9697";#N/A,#N/A,FALSE,"ECWEBB";#N/A,#N/A,FALSE,"MFT96";#N/A,#N/A,FALSE,"CTrecon"}</definedName>
    <definedName name="b_4_1_1_2_1" hidden="1">{#N/A,#N/A,FALSE,"TMCOMP96";#N/A,#N/A,FALSE,"MAT96";#N/A,#N/A,FALSE,"FANDA96";#N/A,#N/A,FALSE,"INTRAN96";#N/A,#N/A,FALSE,"NAA9697";#N/A,#N/A,FALSE,"ECWEBB";#N/A,#N/A,FALSE,"MFT96";#N/A,#N/A,FALSE,"CTrecon"}</definedName>
    <definedName name="b_4_1_1_2_2" hidden="1">{#N/A,#N/A,FALSE,"TMCOMP96";#N/A,#N/A,FALSE,"MAT96";#N/A,#N/A,FALSE,"FANDA96";#N/A,#N/A,FALSE,"INTRAN96";#N/A,#N/A,FALSE,"NAA9697";#N/A,#N/A,FALSE,"ECWEBB";#N/A,#N/A,FALSE,"MFT96";#N/A,#N/A,FALSE,"CTrecon"}</definedName>
    <definedName name="b_4_1_1_2_3" hidden="1">{#N/A,#N/A,FALSE,"TMCOMP96";#N/A,#N/A,FALSE,"MAT96";#N/A,#N/A,FALSE,"FANDA96";#N/A,#N/A,FALSE,"INTRAN96";#N/A,#N/A,FALSE,"NAA9697";#N/A,#N/A,FALSE,"ECWEBB";#N/A,#N/A,FALSE,"MFT96";#N/A,#N/A,FALSE,"CTrecon"}</definedName>
    <definedName name="b_4_1_1_2_4" hidden="1">{#N/A,#N/A,FALSE,"TMCOMP96";#N/A,#N/A,FALSE,"MAT96";#N/A,#N/A,FALSE,"FANDA96";#N/A,#N/A,FALSE,"INTRAN96";#N/A,#N/A,FALSE,"NAA9697";#N/A,#N/A,FALSE,"ECWEBB";#N/A,#N/A,FALSE,"MFT96";#N/A,#N/A,FALSE,"CTrecon"}</definedName>
    <definedName name="b_4_1_1_2_5" hidden="1">{#N/A,#N/A,FALSE,"TMCOMP96";#N/A,#N/A,FALSE,"MAT96";#N/A,#N/A,FALSE,"FANDA96";#N/A,#N/A,FALSE,"INTRAN96";#N/A,#N/A,FALSE,"NAA9697";#N/A,#N/A,FALSE,"ECWEBB";#N/A,#N/A,FALSE,"MFT96";#N/A,#N/A,FALSE,"CTrecon"}</definedName>
    <definedName name="b_4_1_1_3" hidden="1">{#N/A,#N/A,FALSE,"TMCOMP96";#N/A,#N/A,FALSE,"MAT96";#N/A,#N/A,FALSE,"FANDA96";#N/A,#N/A,FALSE,"INTRAN96";#N/A,#N/A,FALSE,"NAA9697";#N/A,#N/A,FALSE,"ECWEBB";#N/A,#N/A,FALSE,"MFT96";#N/A,#N/A,FALSE,"CTrecon"}</definedName>
    <definedName name="b_4_1_1_4" hidden="1">{#N/A,#N/A,FALSE,"TMCOMP96";#N/A,#N/A,FALSE,"MAT96";#N/A,#N/A,FALSE,"FANDA96";#N/A,#N/A,FALSE,"INTRAN96";#N/A,#N/A,FALSE,"NAA9697";#N/A,#N/A,FALSE,"ECWEBB";#N/A,#N/A,FALSE,"MFT96";#N/A,#N/A,FALSE,"CTrecon"}</definedName>
    <definedName name="b_4_1_1_5" hidden="1">{#N/A,#N/A,FALSE,"TMCOMP96";#N/A,#N/A,FALSE,"MAT96";#N/A,#N/A,FALSE,"FANDA96";#N/A,#N/A,FALSE,"INTRAN96";#N/A,#N/A,FALSE,"NAA9697";#N/A,#N/A,FALSE,"ECWEBB";#N/A,#N/A,FALSE,"MFT96";#N/A,#N/A,FALSE,"CTrecon"}</definedName>
    <definedName name="b_4_1_2" hidden="1">{#N/A,#N/A,FALSE,"TMCOMP96";#N/A,#N/A,FALSE,"MAT96";#N/A,#N/A,FALSE,"FANDA96";#N/A,#N/A,FALSE,"INTRAN96";#N/A,#N/A,FALSE,"NAA9697";#N/A,#N/A,FALSE,"ECWEBB";#N/A,#N/A,FALSE,"MFT96";#N/A,#N/A,FALSE,"CTrecon"}</definedName>
    <definedName name="b_4_1_2_1" hidden="1">{#N/A,#N/A,FALSE,"TMCOMP96";#N/A,#N/A,FALSE,"MAT96";#N/A,#N/A,FALSE,"FANDA96";#N/A,#N/A,FALSE,"INTRAN96";#N/A,#N/A,FALSE,"NAA9697";#N/A,#N/A,FALSE,"ECWEBB";#N/A,#N/A,FALSE,"MFT96";#N/A,#N/A,FALSE,"CTrecon"}</definedName>
    <definedName name="b_4_1_2_2" hidden="1">{#N/A,#N/A,FALSE,"TMCOMP96";#N/A,#N/A,FALSE,"MAT96";#N/A,#N/A,FALSE,"FANDA96";#N/A,#N/A,FALSE,"INTRAN96";#N/A,#N/A,FALSE,"NAA9697";#N/A,#N/A,FALSE,"ECWEBB";#N/A,#N/A,FALSE,"MFT96";#N/A,#N/A,FALSE,"CTrecon"}</definedName>
    <definedName name="b_4_1_2_3" hidden="1">{#N/A,#N/A,FALSE,"TMCOMP96";#N/A,#N/A,FALSE,"MAT96";#N/A,#N/A,FALSE,"FANDA96";#N/A,#N/A,FALSE,"INTRAN96";#N/A,#N/A,FALSE,"NAA9697";#N/A,#N/A,FALSE,"ECWEBB";#N/A,#N/A,FALSE,"MFT96";#N/A,#N/A,FALSE,"CTrecon"}</definedName>
    <definedName name="b_4_1_2_4" hidden="1">{#N/A,#N/A,FALSE,"TMCOMP96";#N/A,#N/A,FALSE,"MAT96";#N/A,#N/A,FALSE,"FANDA96";#N/A,#N/A,FALSE,"INTRAN96";#N/A,#N/A,FALSE,"NAA9697";#N/A,#N/A,FALSE,"ECWEBB";#N/A,#N/A,FALSE,"MFT96";#N/A,#N/A,FALSE,"CTrecon"}</definedName>
    <definedName name="b_4_1_2_5" hidden="1">{#N/A,#N/A,FALSE,"TMCOMP96";#N/A,#N/A,FALSE,"MAT96";#N/A,#N/A,FALSE,"FANDA96";#N/A,#N/A,FALSE,"INTRAN96";#N/A,#N/A,FALSE,"NAA9697";#N/A,#N/A,FALSE,"ECWEBB";#N/A,#N/A,FALSE,"MFT96";#N/A,#N/A,FALSE,"CTrecon"}</definedName>
    <definedName name="b_4_1_3" hidden="1">{#N/A,#N/A,FALSE,"TMCOMP96";#N/A,#N/A,FALSE,"MAT96";#N/A,#N/A,FALSE,"FANDA96";#N/A,#N/A,FALSE,"INTRAN96";#N/A,#N/A,FALSE,"NAA9697";#N/A,#N/A,FALSE,"ECWEBB";#N/A,#N/A,FALSE,"MFT96";#N/A,#N/A,FALSE,"CTrecon"}</definedName>
    <definedName name="b_4_1_3_1" hidden="1">{#N/A,#N/A,FALSE,"TMCOMP96";#N/A,#N/A,FALSE,"MAT96";#N/A,#N/A,FALSE,"FANDA96";#N/A,#N/A,FALSE,"INTRAN96";#N/A,#N/A,FALSE,"NAA9697";#N/A,#N/A,FALSE,"ECWEBB";#N/A,#N/A,FALSE,"MFT96";#N/A,#N/A,FALSE,"CTrecon"}</definedName>
    <definedName name="b_4_1_3_2" hidden="1">{#N/A,#N/A,FALSE,"TMCOMP96";#N/A,#N/A,FALSE,"MAT96";#N/A,#N/A,FALSE,"FANDA96";#N/A,#N/A,FALSE,"INTRAN96";#N/A,#N/A,FALSE,"NAA9697";#N/A,#N/A,FALSE,"ECWEBB";#N/A,#N/A,FALSE,"MFT96";#N/A,#N/A,FALSE,"CTrecon"}</definedName>
    <definedName name="b_4_1_3_3" hidden="1">{#N/A,#N/A,FALSE,"TMCOMP96";#N/A,#N/A,FALSE,"MAT96";#N/A,#N/A,FALSE,"FANDA96";#N/A,#N/A,FALSE,"INTRAN96";#N/A,#N/A,FALSE,"NAA9697";#N/A,#N/A,FALSE,"ECWEBB";#N/A,#N/A,FALSE,"MFT96";#N/A,#N/A,FALSE,"CTrecon"}</definedName>
    <definedName name="b_4_1_3_4" hidden="1">{#N/A,#N/A,FALSE,"TMCOMP96";#N/A,#N/A,FALSE,"MAT96";#N/A,#N/A,FALSE,"FANDA96";#N/A,#N/A,FALSE,"INTRAN96";#N/A,#N/A,FALSE,"NAA9697";#N/A,#N/A,FALSE,"ECWEBB";#N/A,#N/A,FALSE,"MFT96";#N/A,#N/A,FALSE,"CTrecon"}</definedName>
    <definedName name="b_4_1_3_5" hidden="1">{#N/A,#N/A,FALSE,"TMCOMP96";#N/A,#N/A,FALSE,"MAT96";#N/A,#N/A,FALSE,"FANDA96";#N/A,#N/A,FALSE,"INTRAN96";#N/A,#N/A,FALSE,"NAA9697";#N/A,#N/A,FALSE,"ECWEBB";#N/A,#N/A,FALSE,"MFT96";#N/A,#N/A,FALSE,"CTrecon"}</definedName>
    <definedName name="b_4_1_4" hidden="1">{#N/A,#N/A,FALSE,"TMCOMP96";#N/A,#N/A,FALSE,"MAT96";#N/A,#N/A,FALSE,"FANDA96";#N/A,#N/A,FALSE,"INTRAN96";#N/A,#N/A,FALSE,"NAA9697";#N/A,#N/A,FALSE,"ECWEBB";#N/A,#N/A,FALSE,"MFT96";#N/A,#N/A,FALSE,"CTrecon"}</definedName>
    <definedName name="b_4_1_4_1" hidden="1">{#N/A,#N/A,FALSE,"TMCOMP96";#N/A,#N/A,FALSE,"MAT96";#N/A,#N/A,FALSE,"FANDA96";#N/A,#N/A,FALSE,"INTRAN96";#N/A,#N/A,FALSE,"NAA9697";#N/A,#N/A,FALSE,"ECWEBB";#N/A,#N/A,FALSE,"MFT96";#N/A,#N/A,FALSE,"CTrecon"}</definedName>
    <definedName name="b_4_1_4_2" hidden="1">{#N/A,#N/A,FALSE,"TMCOMP96";#N/A,#N/A,FALSE,"MAT96";#N/A,#N/A,FALSE,"FANDA96";#N/A,#N/A,FALSE,"INTRAN96";#N/A,#N/A,FALSE,"NAA9697";#N/A,#N/A,FALSE,"ECWEBB";#N/A,#N/A,FALSE,"MFT96";#N/A,#N/A,FALSE,"CTrecon"}</definedName>
    <definedName name="b_4_1_4_3" hidden="1">{#N/A,#N/A,FALSE,"TMCOMP96";#N/A,#N/A,FALSE,"MAT96";#N/A,#N/A,FALSE,"FANDA96";#N/A,#N/A,FALSE,"INTRAN96";#N/A,#N/A,FALSE,"NAA9697";#N/A,#N/A,FALSE,"ECWEBB";#N/A,#N/A,FALSE,"MFT96";#N/A,#N/A,FALSE,"CTrecon"}</definedName>
    <definedName name="b_4_1_4_4" hidden="1">{#N/A,#N/A,FALSE,"TMCOMP96";#N/A,#N/A,FALSE,"MAT96";#N/A,#N/A,FALSE,"FANDA96";#N/A,#N/A,FALSE,"INTRAN96";#N/A,#N/A,FALSE,"NAA9697";#N/A,#N/A,FALSE,"ECWEBB";#N/A,#N/A,FALSE,"MFT96";#N/A,#N/A,FALSE,"CTrecon"}</definedName>
    <definedName name="b_4_1_4_5" hidden="1">{#N/A,#N/A,FALSE,"TMCOMP96";#N/A,#N/A,FALSE,"MAT96";#N/A,#N/A,FALSE,"FANDA96";#N/A,#N/A,FALSE,"INTRAN96";#N/A,#N/A,FALSE,"NAA9697";#N/A,#N/A,FALSE,"ECWEBB";#N/A,#N/A,FALSE,"MFT96";#N/A,#N/A,FALSE,"CTrecon"}</definedName>
    <definedName name="b_4_1_5" hidden="1">{#N/A,#N/A,FALSE,"TMCOMP96";#N/A,#N/A,FALSE,"MAT96";#N/A,#N/A,FALSE,"FANDA96";#N/A,#N/A,FALSE,"INTRAN96";#N/A,#N/A,FALSE,"NAA9697";#N/A,#N/A,FALSE,"ECWEBB";#N/A,#N/A,FALSE,"MFT96";#N/A,#N/A,FALSE,"CTrecon"}</definedName>
    <definedName name="b_4_1_5_1" hidden="1">{#N/A,#N/A,FALSE,"TMCOMP96";#N/A,#N/A,FALSE,"MAT96";#N/A,#N/A,FALSE,"FANDA96";#N/A,#N/A,FALSE,"INTRAN96";#N/A,#N/A,FALSE,"NAA9697";#N/A,#N/A,FALSE,"ECWEBB";#N/A,#N/A,FALSE,"MFT96";#N/A,#N/A,FALSE,"CTrecon"}</definedName>
    <definedName name="b_4_1_5_2" hidden="1">{#N/A,#N/A,FALSE,"TMCOMP96";#N/A,#N/A,FALSE,"MAT96";#N/A,#N/A,FALSE,"FANDA96";#N/A,#N/A,FALSE,"INTRAN96";#N/A,#N/A,FALSE,"NAA9697";#N/A,#N/A,FALSE,"ECWEBB";#N/A,#N/A,FALSE,"MFT96";#N/A,#N/A,FALSE,"CTrecon"}</definedName>
    <definedName name="b_4_1_5_3" hidden="1">{#N/A,#N/A,FALSE,"TMCOMP96";#N/A,#N/A,FALSE,"MAT96";#N/A,#N/A,FALSE,"FANDA96";#N/A,#N/A,FALSE,"INTRAN96";#N/A,#N/A,FALSE,"NAA9697";#N/A,#N/A,FALSE,"ECWEBB";#N/A,#N/A,FALSE,"MFT96";#N/A,#N/A,FALSE,"CTrecon"}</definedName>
    <definedName name="b_4_1_5_4" hidden="1">{#N/A,#N/A,FALSE,"TMCOMP96";#N/A,#N/A,FALSE,"MAT96";#N/A,#N/A,FALSE,"FANDA96";#N/A,#N/A,FALSE,"INTRAN96";#N/A,#N/A,FALSE,"NAA9697";#N/A,#N/A,FALSE,"ECWEBB";#N/A,#N/A,FALSE,"MFT96";#N/A,#N/A,FALSE,"CTrecon"}</definedName>
    <definedName name="b_4_1_5_5" hidden="1">{#N/A,#N/A,FALSE,"TMCOMP96";#N/A,#N/A,FALSE,"MAT96";#N/A,#N/A,FALSE,"FANDA96";#N/A,#N/A,FALSE,"INTRAN96";#N/A,#N/A,FALSE,"NAA9697";#N/A,#N/A,FALSE,"ECWEBB";#N/A,#N/A,FALSE,"MFT96";#N/A,#N/A,FALSE,"CTrecon"}</definedName>
    <definedName name="b_4_2" hidden="1">{#N/A,#N/A,FALSE,"TMCOMP96";#N/A,#N/A,FALSE,"MAT96";#N/A,#N/A,FALSE,"FANDA96";#N/A,#N/A,FALSE,"INTRAN96";#N/A,#N/A,FALSE,"NAA9697";#N/A,#N/A,FALSE,"ECWEBB";#N/A,#N/A,FALSE,"MFT96";#N/A,#N/A,FALSE,"CTrecon"}</definedName>
    <definedName name="b_4_2_1" hidden="1">{#N/A,#N/A,FALSE,"TMCOMP96";#N/A,#N/A,FALSE,"MAT96";#N/A,#N/A,FALSE,"FANDA96";#N/A,#N/A,FALSE,"INTRAN96";#N/A,#N/A,FALSE,"NAA9697";#N/A,#N/A,FALSE,"ECWEBB";#N/A,#N/A,FALSE,"MFT96";#N/A,#N/A,FALSE,"CTrecon"}</definedName>
    <definedName name="b_4_2_1_1" hidden="1">{#N/A,#N/A,FALSE,"TMCOMP96";#N/A,#N/A,FALSE,"MAT96";#N/A,#N/A,FALSE,"FANDA96";#N/A,#N/A,FALSE,"INTRAN96";#N/A,#N/A,FALSE,"NAA9697";#N/A,#N/A,FALSE,"ECWEBB";#N/A,#N/A,FALSE,"MFT96";#N/A,#N/A,FALSE,"CTrecon"}</definedName>
    <definedName name="b_4_2_2" hidden="1">{#N/A,#N/A,FALSE,"TMCOMP96";#N/A,#N/A,FALSE,"MAT96";#N/A,#N/A,FALSE,"FANDA96";#N/A,#N/A,FALSE,"INTRAN96";#N/A,#N/A,FALSE,"NAA9697";#N/A,#N/A,FALSE,"ECWEBB";#N/A,#N/A,FALSE,"MFT96";#N/A,#N/A,FALSE,"CTrecon"}</definedName>
    <definedName name="b_4_2_3" hidden="1">{#N/A,#N/A,FALSE,"TMCOMP96";#N/A,#N/A,FALSE,"MAT96";#N/A,#N/A,FALSE,"FANDA96";#N/A,#N/A,FALSE,"INTRAN96";#N/A,#N/A,FALSE,"NAA9697";#N/A,#N/A,FALSE,"ECWEBB";#N/A,#N/A,FALSE,"MFT96";#N/A,#N/A,FALSE,"CTrecon"}</definedName>
    <definedName name="b_4_2_4" hidden="1">{#N/A,#N/A,FALSE,"TMCOMP96";#N/A,#N/A,FALSE,"MAT96";#N/A,#N/A,FALSE,"FANDA96";#N/A,#N/A,FALSE,"INTRAN96";#N/A,#N/A,FALSE,"NAA9697";#N/A,#N/A,FALSE,"ECWEBB";#N/A,#N/A,FALSE,"MFT96";#N/A,#N/A,FALSE,"CTrecon"}</definedName>
    <definedName name="b_4_2_5" hidden="1">{#N/A,#N/A,FALSE,"TMCOMP96";#N/A,#N/A,FALSE,"MAT96";#N/A,#N/A,FALSE,"FANDA96";#N/A,#N/A,FALSE,"INTRAN96";#N/A,#N/A,FALSE,"NAA9697";#N/A,#N/A,FALSE,"ECWEBB";#N/A,#N/A,FALSE,"MFT96";#N/A,#N/A,FALSE,"CTrecon"}</definedName>
    <definedName name="b_4_3" hidden="1">{#N/A,#N/A,FALSE,"TMCOMP96";#N/A,#N/A,FALSE,"MAT96";#N/A,#N/A,FALSE,"FANDA96";#N/A,#N/A,FALSE,"INTRAN96";#N/A,#N/A,FALSE,"NAA9697";#N/A,#N/A,FALSE,"ECWEBB";#N/A,#N/A,FALSE,"MFT96";#N/A,#N/A,FALSE,"CTrecon"}</definedName>
    <definedName name="b_4_3_1" hidden="1">{#N/A,#N/A,FALSE,"TMCOMP96";#N/A,#N/A,FALSE,"MAT96";#N/A,#N/A,FALSE,"FANDA96";#N/A,#N/A,FALSE,"INTRAN96";#N/A,#N/A,FALSE,"NAA9697";#N/A,#N/A,FALSE,"ECWEBB";#N/A,#N/A,FALSE,"MFT96";#N/A,#N/A,FALSE,"CTrecon"}</definedName>
    <definedName name="b_4_3_1_1" hidden="1">{#N/A,#N/A,FALSE,"TMCOMP96";#N/A,#N/A,FALSE,"MAT96";#N/A,#N/A,FALSE,"FANDA96";#N/A,#N/A,FALSE,"INTRAN96";#N/A,#N/A,FALSE,"NAA9697";#N/A,#N/A,FALSE,"ECWEBB";#N/A,#N/A,FALSE,"MFT96";#N/A,#N/A,FALSE,"CTrecon"}</definedName>
    <definedName name="b_4_3_2" hidden="1">{#N/A,#N/A,FALSE,"TMCOMP96";#N/A,#N/A,FALSE,"MAT96";#N/A,#N/A,FALSE,"FANDA96";#N/A,#N/A,FALSE,"INTRAN96";#N/A,#N/A,FALSE,"NAA9697";#N/A,#N/A,FALSE,"ECWEBB";#N/A,#N/A,FALSE,"MFT96";#N/A,#N/A,FALSE,"CTrecon"}</definedName>
    <definedName name="b_4_3_3" hidden="1">{#N/A,#N/A,FALSE,"TMCOMP96";#N/A,#N/A,FALSE,"MAT96";#N/A,#N/A,FALSE,"FANDA96";#N/A,#N/A,FALSE,"INTRAN96";#N/A,#N/A,FALSE,"NAA9697";#N/A,#N/A,FALSE,"ECWEBB";#N/A,#N/A,FALSE,"MFT96";#N/A,#N/A,FALSE,"CTrecon"}</definedName>
    <definedName name="b_4_3_4" hidden="1">{#N/A,#N/A,FALSE,"TMCOMP96";#N/A,#N/A,FALSE,"MAT96";#N/A,#N/A,FALSE,"FANDA96";#N/A,#N/A,FALSE,"INTRAN96";#N/A,#N/A,FALSE,"NAA9697";#N/A,#N/A,FALSE,"ECWEBB";#N/A,#N/A,FALSE,"MFT96";#N/A,#N/A,FALSE,"CTrecon"}</definedName>
    <definedName name="b_4_3_5" hidden="1">{#N/A,#N/A,FALSE,"TMCOMP96";#N/A,#N/A,FALSE,"MAT96";#N/A,#N/A,FALSE,"FANDA96";#N/A,#N/A,FALSE,"INTRAN96";#N/A,#N/A,FALSE,"NAA9697";#N/A,#N/A,FALSE,"ECWEBB";#N/A,#N/A,FALSE,"MFT96";#N/A,#N/A,FALSE,"CTrecon"}</definedName>
    <definedName name="b_4_4" hidden="1">{#N/A,#N/A,FALSE,"TMCOMP96";#N/A,#N/A,FALSE,"MAT96";#N/A,#N/A,FALSE,"FANDA96";#N/A,#N/A,FALSE,"INTRAN96";#N/A,#N/A,FALSE,"NAA9697";#N/A,#N/A,FALSE,"ECWEBB";#N/A,#N/A,FALSE,"MFT96";#N/A,#N/A,FALSE,"CTrecon"}</definedName>
    <definedName name="b_4_4_1" hidden="1">{#N/A,#N/A,FALSE,"TMCOMP96";#N/A,#N/A,FALSE,"MAT96";#N/A,#N/A,FALSE,"FANDA96";#N/A,#N/A,FALSE,"INTRAN96";#N/A,#N/A,FALSE,"NAA9697";#N/A,#N/A,FALSE,"ECWEBB";#N/A,#N/A,FALSE,"MFT96";#N/A,#N/A,FALSE,"CTrecon"}</definedName>
    <definedName name="b_4_4_2" hidden="1">{#N/A,#N/A,FALSE,"TMCOMP96";#N/A,#N/A,FALSE,"MAT96";#N/A,#N/A,FALSE,"FANDA96";#N/A,#N/A,FALSE,"INTRAN96";#N/A,#N/A,FALSE,"NAA9697";#N/A,#N/A,FALSE,"ECWEBB";#N/A,#N/A,FALSE,"MFT96";#N/A,#N/A,FALSE,"CTrecon"}</definedName>
    <definedName name="b_4_4_3" hidden="1">{#N/A,#N/A,FALSE,"TMCOMP96";#N/A,#N/A,FALSE,"MAT96";#N/A,#N/A,FALSE,"FANDA96";#N/A,#N/A,FALSE,"INTRAN96";#N/A,#N/A,FALSE,"NAA9697";#N/A,#N/A,FALSE,"ECWEBB";#N/A,#N/A,FALSE,"MFT96";#N/A,#N/A,FALSE,"CTrecon"}</definedName>
    <definedName name="b_4_4_4" hidden="1">{#N/A,#N/A,FALSE,"TMCOMP96";#N/A,#N/A,FALSE,"MAT96";#N/A,#N/A,FALSE,"FANDA96";#N/A,#N/A,FALSE,"INTRAN96";#N/A,#N/A,FALSE,"NAA9697";#N/A,#N/A,FALSE,"ECWEBB";#N/A,#N/A,FALSE,"MFT96";#N/A,#N/A,FALSE,"CTrecon"}</definedName>
    <definedName name="b_4_4_5" hidden="1">{#N/A,#N/A,FALSE,"TMCOMP96";#N/A,#N/A,FALSE,"MAT96";#N/A,#N/A,FALSE,"FANDA96";#N/A,#N/A,FALSE,"INTRAN96";#N/A,#N/A,FALSE,"NAA9697";#N/A,#N/A,FALSE,"ECWEBB";#N/A,#N/A,FALSE,"MFT96";#N/A,#N/A,FALSE,"CTrecon"}</definedName>
    <definedName name="b_4_5" hidden="1">{#N/A,#N/A,FALSE,"TMCOMP96";#N/A,#N/A,FALSE,"MAT96";#N/A,#N/A,FALSE,"FANDA96";#N/A,#N/A,FALSE,"INTRAN96";#N/A,#N/A,FALSE,"NAA9697";#N/A,#N/A,FALSE,"ECWEBB";#N/A,#N/A,FALSE,"MFT96";#N/A,#N/A,FALSE,"CTrecon"}</definedName>
    <definedName name="b_4_5_1" hidden="1">{#N/A,#N/A,FALSE,"TMCOMP96";#N/A,#N/A,FALSE,"MAT96";#N/A,#N/A,FALSE,"FANDA96";#N/A,#N/A,FALSE,"INTRAN96";#N/A,#N/A,FALSE,"NAA9697";#N/A,#N/A,FALSE,"ECWEBB";#N/A,#N/A,FALSE,"MFT96";#N/A,#N/A,FALSE,"CTrecon"}</definedName>
    <definedName name="b_4_5_2" hidden="1">{#N/A,#N/A,FALSE,"TMCOMP96";#N/A,#N/A,FALSE,"MAT96";#N/A,#N/A,FALSE,"FANDA96";#N/A,#N/A,FALSE,"INTRAN96";#N/A,#N/A,FALSE,"NAA9697";#N/A,#N/A,FALSE,"ECWEBB";#N/A,#N/A,FALSE,"MFT96";#N/A,#N/A,FALSE,"CTrecon"}</definedName>
    <definedName name="b_4_5_3" hidden="1">{#N/A,#N/A,FALSE,"TMCOMP96";#N/A,#N/A,FALSE,"MAT96";#N/A,#N/A,FALSE,"FANDA96";#N/A,#N/A,FALSE,"INTRAN96";#N/A,#N/A,FALSE,"NAA9697";#N/A,#N/A,FALSE,"ECWEBB";#N/A,#N/A,FALSE,"MFT96";#N/A,#N/A,FALSE,"CTrecon"}</definedName>
    <definedName name="b_4_5_4" hidden="1">{#N/A,#N/A,FALSE,"TMCOMP96";#N/A,#N/A,FALSE,"MAT96";#N/A,#N/A,FALSE,"FANDA96";#N/A,#N/A,FALSE,"INTRAN96";#N/A,#N/A,FALSE,"NAA9697";#N/A,#N/A,FALSE,"ECWEBB";#N/A,#N/A,FALSE,"MFT96";#N/A,#N/A,FALSE,"CTrecon"}</definedName>
    <definedName name="b_4_5_5" hidden="1">{#N/A,#N/A,FALSE,"TMCOMP96";#N/A,#N/A,FALSE,"MAT96";#N/A,#N/A,FALSE,"FANDA96";#N/A,#N/A,FALSE,"INTRAN96";#N/A,#N/A,FALSE,"NAA9697";#N/A,#N/A,FALSE,"ECWEBB";#N/A,#N/A,FALSE,"MFT96";#N/A,#N/A,FALSE,"CTrecon"}</definedName>
    <definedName name="b_5" hidden="1">{#N/A,#N/A,FALSE,"TMCOMP96";#N/A,#N/A,FALSE,"MAT96";#N/A,#N/A,FALSE,"FANDA96";#N/A,#N/A,FALSE,"INTRAN96";#N/A,#N/A,FALSE,"NAA9697";#N/A,#N/A,FALSE,"ECWEBB";#N/A,#N/A,FALSE,"MFT96";#N/A,#N/A,FALSE,"CTrecon"}</definedName>
    <definedName name="b_5_1" hidden="1">{#N/A,#N/A,FALSE,"TMCOMP96";#N/A,#N/A,FALSE,"MAT96";#N/A,#N/A,FALSE,"FANDA96";#N/A,#N/A,FALSE,"INTRAN96";#N/A,#N/A,FALSE,"NAA9697";#N/A,#N/A,FALSE,"ECWEBB";#N/A,#N/A,FALSE,"MFT96";#N/A,#N/A,FALSE,"CTrecon"}</definedName>
    <definedName name="b_5_1_1" hidden="1">{#N/A,#N/A,FALSE,"TMCOMP96";#N/A,#N/A,FALSE,"MAT96";#N/A,#N/A,FALSE,"FANDA96";#N/A,#N/A,FALSE,"INTRAN96";#N/A,#N/A,FALSE,"NAA9697";#N/A,#N/A,FALSE,"ECWEBB";#N/A,#N/A,FALSE,"MFT96";#N/A,#N/A,FALSE,"CTrecon"}</definedName>
    <definedName name="b_5_1_1_1" hidden="1">{#N/A,#N/A,FALSE,"TMCOMP96";#N/A,#N/A,FALSE,"MAT96";#N/A,#N/A,FALSE,"FANDA96";#N/A,#N/A,FALSE,"INTRAN96";#N/A,#N/A,FALSE,"NAA9697";#N/A,#N/A,FALSE,"ECWEBB";#N/A,#N/A,FALSE,"MFT96";#N/A,#N/A,FALSE,"CTrecon"}</definedName>
    <definedName name="b_5_1_1_1_1" hidden="1">{#N/A,#N/A,FALSE,"TMCOMP96";#N/A,#N/A,FALSE,"MAT96";#N/A,#N/A,FALSE,"FANDA96";#N/A,#N/A,FALSE,"INTRAN96";#N/A,#N/A,FALSE,"NAA9697";#N/A,#N/A,FALSE,"ECWEBB";#N/A,#N/A,FALSE,"MFT96";#N/A,#N/A,FALSE,"CTrecon"}</definedName>
    <definedName name="b_5_1_1_1_1_1" hidden="1">{#N/A,#N/A,FALSE,"TMCOMP96";#N/A,#N/A,FALSE,"MAT96";#N/A,#N/A,FALSE,"FANDA96";#N/A,#N/A,FALSE,"INTRAN96";#N/A,#N/A,FALSE,"NAA9697";#N/A,#N/A,FALSE,"ECWEBB";#N/A,#N/A,FALSE,"MFT96";#N/A,#N/A,FALSE,"CTrecon"}</definedName>
    <definedName name="b_5_1_1_1_2" hidden="1">{#N/A,#N/A,FALSE,"TMCOMP96";#N/A,#N/A,FALSE,"MAT96";#N/A,#N/A,FALSE,"FANDA96";#N/A,#N/A,FALSE,"INTRAN96";#N/A,#N/A,FALSE,"NAA9697";#N/A,#N/A,FALSE,"ECWEBB";#N/A,#N/A,FALSE,"MFT96";#N/A,#N/A,FALSE,"CTrecon"}</definedName>
    <definedName name="b_5_1_1_1_3" hidden="1">{#N/A,#N/A,FALSE,"TMCOMP96";#N/A,#N/A,FALSE,"MAT96";#N/A,#N/A,FALSE,"FANDA96";#N/A,#N/A,FALSE,"INTRAN96";#N/A,#N/A,FALSE,"NAA9697";#N/A,#N/A,FALSE,"ECWEBB";#N/A,#N/A,FALSE,"MFT96";#N/A,#N/A,FALSE,"CTrecon"}</definedName>
    <definedName name="b_5_1_1_1_4" hidden="1">{#N/A,#N/A,FALSE,"TMCOMP96";#N/A,#N/A,FALSE,"MAT96";#N/A,#N/A,FALSE,"FANDA96";#N/A,#N/A,FALSE,"INTRAN96";#N/A,#N/A,FALSE,"NAA9697";#N/A,#N/A,FALSE,"ECWEBB";#N/A,#N/A,FALSE,"MFT96";#N/A,#N/A,FALSE,"CTrecon"}</definedName>
    <definedName name="b_5_1_1_1_5" hidden="1">{#N/A,#N/A,FALSE,"TMCOMP96";#N/A,#N/A,FALSE,"MAT96";#N/A,#N/A,FALSE,"FANDA96";#N/A,#N/A,FALSE,"INTRAN96";#N/A,#N/A,FALSE,"NAA9697";#N/A,#N/A,FALSE,"ECWEBB";#N/A,#N/A,FALSE,"MFT96";#N/A,#N/A,FALSE,"CTrecon"}</definedName>
    <definedName name="b_5_1_1_2" hidden="1">{#N/A,#N/A,FALSE,"TMCOMP96";#N/A,#N/A,FALSE,"MAT96";#N/A,#N/A,FALSE,"FANDA96";#N/A,#N/A,FALSE,"INTRAN96";#N/A,#N/A,FALSE,"NAA9697";#N/A,#N/A,FALSE,"ECWEBB";#N/A,#N/A,FALSE,"MFT96";#N/A,#N/A,FALSE,"CTrecon"}</definedName>
    <definedName name="b_5_1_1_2_1" hidden="1">{#N/A,#N/A,FALSE,"TMCOMP96";#N/A,#N/A,FALSE,"MAT96";#N/A,#N/A,FALSE,"FANDA96";#N/A,#N/A,FALSE,"INTRAN96";#N/A,#N/A,FALSE,"NAA9697";#N/A,#N/A,FALSE,"ECWEBB";#N/A,#N/A,FALSE,"MFT96";#N/A,#N/A,FALSE,"CTrecon"}</definedName>
    <definedName name="b_5_1_1_2_2" hidden="1">{#N/A,#N/A,FALSE,"TMCOMP96";#N/A,#N/A,FALSE,"MAT96";#N/A,#N/A,FALSE,"FANDA96";#N/A,#N/A,FALSE,"INTRAN96";#N/A,#N/A,FALSE,"NAA9697";#N/A,#N/A,FALSE,"ECWEBB";#N/A,#N/A,FALSE,"MFT96";#N/A,#N/A,FALSE,"CTrecon"}</definedName>
    <definedName name="b_5_1_1_2_3" hidden="1">{#N/A,#N/A,FALSE,"TMCOMP96";#N/A,#N/A,FALSE,"MAT96";#N/A,#N/A,FALSE,"FANDA96";#N/A,#N/A,FALSE,"INTRAN96";#N/A,#N/A,FALSE,"NAA9697";#N/A,#N/A,FALSE,"ECWEBB";#N/A,#N/A,FALSE,"MFT96";#N/A,#N/A,FALSE,"CTrecon"}</definedName>
    <definedName name="b_5_1_1_2_4" hidden="1">{#N/A,#N/A,FALSE,"TMCOMP96";#N/A,#N/A,FALSE,"MAT96";#N/A,#N/A,FALSE,"FANDA96";#N/A,#N/A,FALSE,"INTRAN96";#N/A,#N/A,FALSE,"NAA9697";#N/A,#N/A,FALSE,"ECWEBB";#N/A,#N/A,FALSE,"MFT96";#N/A,#N/A,FALSE,"CTrecon"}</definedName>
    <definedName name="b_5_1_1_2_5" hidden="1">{#N/A,#N/A,FALSE,"TMCOMP96";#N/A,#N/A,FALSE,"MAT96";#N/A,#N/A,FALSE,"FANDA96";#N/A,#N/A,FALSE,"INTRAN96";#N/A,#N/A,FALSE,"NAA9697";#N/A,#N/A,FALSE,"ECWEBB";#N/A,#N/A,FALSE,"MFT96";#N/A,#N/A,FALSE,"CTrecon"}</definedName>
    <definedName name="b_5_1_1_3" hidden="1">{#N/A,#N/A,FALSE,"TMCOMP96";#N/A,#N/A,FALSE,"MAT96";#N/A,#N/A,FALSE,"FANDA96";#N/A,#N/A,FALSE,"INTRAN96";#N/A,#N/A,FALSE,"NAA9697";#N/A,#N/A,FALSE,"ECWEBB";#N/A,#N/A,FALSE,"MFT96";#N/A,#N/A,FALSE,"CTrecon"}</definedName>
    <definedName name="b_5_1_1_4" hidden="1">{#N/A,#N/A,FALSE,"TMCOMP96";#N/A,#N/A,FALSE,"MAT96";#N/A,#N/A,FALSE,"FANDA96";#N/A,#N/A,FALSE,"INTRAN96";#N/A,#N/A,FALSE,"NAA9697";#N/A,#N/A,FALSE,"ECWEBB";#N/A,#N/A,FALSE,"MFT96";#N/A,#N/A,FALSE,"CTrecon"}</definedName>
    <definedName name="b_5_1_1_5" hidden="1">{#N/A,#N/A,FALSE,"TMCOMP96";#N/A,#N/A,FALSE,"MAT96";#N/A,#N/A,FALSE,"FANDA96";#N/A,#N/A,FALSE,"INTRAN96";#N/A,#N/A,FALSE,"NAA9697";#N/A,#N/A,FALSE,"ECWEBB";#N/A,#N/A,FALSE,"MFT96";#N/A,#N/A,FALSE,"CTrecon"}</definedName>
    <definedName name="b_5_1_2" hidden="1">{#N/A,#N/A,FALSE,"TMCOMP96";#N/A,#N/A,FALSE,"MAT96";#N/A,#N/A,FALSE,"FANDA96";#N/A,#N/A,FALSE,"INTRAN96";#N/A,#N/A,FALSE,"NAA9697";#N/A,#N/A,FALSE,"ECWEBB";#N/A,#N/A,FALSE,"MFT96";#N/A,#N/A,FALSE,"CTrecon"}</definedName>
    <definedName name="b_5_1_2_1" hidden="1">{#N/A,#N/A,FALSE,"TMCOMP96";#N/A,#N/A,FALSE,"MAT96";#N/A,#N/A,FALSE,"FANDA96";#N/A,#N/A,FALSE,"INTRAN96";#N/A,#N/A,FALSE,"NAA9697";#N/A,#N/A,FALSE,"ECWEBB";#N/A,#N/A,FALSE,"MFT96";#N/A,#N/A,FALSE,"CTrecon"}</definedName>
    <definedName name="b_5_1_2_2" hidden="1">{#N/A,#N/A,FALSE,"TMCOMP96";#N/A,#N/A,FALSE,"MAT96";#N/A,#N/A,FALSE,"FANDA96";#N/A,#N/A,FALSE,"INTRAN96";#N/A,#N/A,FALSE,"NAA9697";#N/A,#N/A,FALSE,"ECWEBB";#N/A,#N/A,FALSE,"MFT96";#N/A,#N/A,FALSE,"CTrecon"}</definedName>
    <definedName name="b_5_1_2_3" hidden="1">{#N/A,#N/A,FALSE,"TMCOMP96";#N/A,#N/A,FALSE,"MAT96";#N/A,#N/A,FALSE,"FANDA96";#N/A,#N/A,FALSE,"INTRAN96";#N/A,#N/A,FALSE,"NAA9697";#N/A,#N/A,FALSE,"ECWEBB";#N/A,#N/A,FALSE,"MFT96";#N/A,#N/A,FALSE,"CTrecon"}</definedName>
    <definedName name="b_5_1_2_4" hidden="1">{#N/A,#N/A,FALSE,"TMCOMP96";#N/A,#N/A,FALSE,"MAT96";#N/A,#N/A,FALSE,"FANDA96";#N/A,#N/A,FALSE,"INTRAN96";#N/A,#N/A,FALSE,"NAA9697";#N/A,#N/A,FALSE,"ECWEBB";#N/A,#N/A,FALSE,"MFT96";#N/A,#N/A,FALSE,"CTrecon"}</definedName>
    <definedName name="b_5_1_2_5" hidden="1">{#N/A,#N/A,FALSE,"TMCOMP96";#N/A,#N/A,FALSE,"MAT96";#N/A,#N/A,FALSE,"FANDA96";#N/A,#N/A,FALSE,"INTRAN96";#N/A,#N/A,FALSE,"NAA9697";#N/A,#N/A,FALSE,"ECWEBB";#N/A,#N/A,FALSE,"MFT96";#N/A,#N/A,FALSE,"CTrecon"}</definedName>
    <definedName name="b_5_1_3" hidden="1">{#N/A,#N/A,FALSE,"TMCOMP96";#N/A,#N/A,FALSE,"MAT96";#N/A,#N/A,FALSE,"FANDA96";#N/A,#N/A,FALSE,"INTRAN96";#N/A,#N/A,FALSE,"NAA9697";#N/A,#N/A,FALSE,"ECWEBB";#N/A,#N/A,FALSE,"MFT96";#N/A,#N/A,FALSE,"CTrecon"}</definedName>
    <definedName name="b_5_1_3_1" hidden="1">{#N/A,#N/A,FALSE,"TMCOMP96";#N/A,#N/A,FALSE,"MAT96";#N/A,#N/A,FALSE,"FANDA96";#N/A,#N/A,FALSE,"INTRAN96";#N/A,#N/A,FALSE,"NAA9697";#N/A,#N/A,FALSE,"ECWEBB";#N/A,#N/A,FALSE,"MFT96";#N/A,#N/A,FALSE,"CTrecon"}</definedName>
    <definedName name="b_5_1_3_2" hidden="1">{#N/A,#N/A,FALSE,"TMCOMP96";#N/A,#N/A,FALSE,"MAT96";#N/A,#N/A,FALSE,"FANDA96";#N/A,#N/A,FALSE,"INTRAN96";#N/A,#N/A,FALSE,"NAA9697";#N/A,#N/A,FALSE,"ECWEBB";#N/A,#N/A,FALSE,"MFT96";#N/A,#N/A,FALSE,"CTrecon"}</definedName>
    <definedName name="b_5_1_3_3" hidden="1">{#N/A,#N/A,FALSE,"TMCOMP96";#N/A,#N/A,FALSE,"MAT96";#N/A,#N/A,FALSE,"FANDA96";#N/A,#N/A,FALSE,"INTRAN96";#N/A,#N/A,FALSE,"NAA9697";#N/A,#N/A,FALSE,"ECWEBB";#N/A,#N/A,FALSE,"MFT96";#N/A,#N/A,FALSE,"CTrecon"}</definedName>
    <definedName name="b_5_1_3_4" hidden="1">{#N/A,#N/A,FALSE,"TMCOMP96";#N/A,#N/A,FALSE,"MAT96";#N/A,#N/A,FALSE,"FANDA96";#N/A,#N/A,FALSE,"INTRAN96";#N/A,#N/A,FALSE,"NAA9697";#N/A,#N/A,FALSE,"ECWEBB";#N/A,#N/A,FALSE,"MFT96";#N/A,#N/A,FALSE,"CTrecon"}</definedName>
    <definedName name="b_5_1_3_5" hidden="1">{#N/A,#N/A,FALSE,"TMCOMP96";#N/A,#N/A,FALSE,"MAT96";#N/A,#N/A,FALSE,"FANDA96";#N/A,#N/A,FALSE,"INTRAN96";#N/A,#N/A,FALSE,"NAA9697";#N/A,#N/A,FALSE,"ECWEBB";#N/A,#N/A,FALSE,"MFT96";#N/A,#N/A,FALSE,"CTrecon"}</definedName>
    <definedName name="b_5_1_4" hidden="1">{#N/A,#N/A,FALSE,"TMCOMP96";#N/A,#N/A,FALSE,"MAT96";#N/A,#N/A,FALSE,"FANDA96";#N/A,#N/A,FALSE,"INTRAN96";#N/A,#N/A,FALSE,"NAA9697";#N/A,#N/A,FALSE,"ECWEBB";#N/A,#N/A,FALSE,"MFT96";#N/A,#N/A,FALSE,"CTrecon"}</definedName>
    <definedName name="b_5_1_4_1" hidden="1">{#N/A,#N/A,FALSE,"TMCOMP96";#N/A,#N/A,FALSE,"MAT96";#N/A,#N/A,FALSE,"FANDA96";#N/A,#N/A,FALSE,"INTRAN96";#N/A,#N/A,FALSE,"NAA9697";#N/A,#N/A,FALSE,"ECWEBB";#N/A,#N/A,FALSE,"MFT96";#N/A,#N/A,FALSE,"CTrecon"}</definedName>
    <definedName name="b_5_1_4_2" hidden="1">{#N/A,#N/A,FALSE,"TMCOMP96";#N/A,#N/A,FALSE,"MAT96";#N/A,#N/A,FALSE,"FANDA96";#N/A,#N/A,FALSE,"INTRAN96";#N/A,#N/A,FALSE,"NAA9697";#N/A,#N/A,FALSE,"ECWEBB";#N/A,#N/A,FALSE,"MFT96";#N/A,#N/A,FALSE,"CTrecon"}</definedName>
    <definedName name="b_5_1_4_3" hidden="1">{#N/A,#N/A,FALSE,"TMCOMP96";#N/A,#N/A,FALSE,"MAT96";#N/A,#N/A,FALSE,"FANDA96";#N/A,#N/A,FALSE,"INTRAN96";#N/A,#N/A,FALSE,"NAA9697";#N/A,#N/A,FALSE,"ECWEBB";#N/A,#N/A,FALSE,"MFT96";#N/A,#N/A,FALSE,"CTrecon"}</definedName>
    <definedName name="b_5_1_4_4" hidden="1">{#N/A,#N/A,FALSE,"TMCOMP96";#N/A,#N/A,FALSE,"MAT96";#N/A,#N/A,FALSE,"FANDA96";#N/A,#N/A,FALSE,"INTRAN96";#N/A,#N/A,FALSE,"NAA9697";#N/A,#N/A,FALSE,"ECWEBB";#N/A,#N/A,FALSE,"MFT96";#N/A,#N/A,FALSE,"CTrecon"}</definedName>
    <definedName name="b_5_1_4_5" hidden="1">{#N/A,#N/A,FALSE,"TMCOMP96";#N/A,#N/A,FALSE,"MAT96";#N/A,#N/A,FALSE,"FANDA96";#N/A,#N/A,FALSE,"INTRAN96";#N/A,#N/A,FALSE,"NAA9697";#N/A,#N/A,FALSE,"ECWEBB";#N/A,#N/A,FALSE,"MFT96";#N/A,#N/A,FALSE,"CTrecon"}</definedName>
    <definedName name="b_5_1_5" hidden="1">{#N/A,#N/A,FALSE,"TMCOMP96";#N/A,#N/A,FALSE,"MAT96";#N/A,#N/A,FALSE,"FANDA96";#N/A,#N/A,FALSE,"INTRAN96";#N/A,#N/A,FALSE,"NAA9697";#N/A,#N/A,FALSE,"ECWEBB";#N/A,#N/A,FALSE,"MFT96";#N/A,#N/A,FALSE,"CTrecon"}</definedName>
    <definedName name="b_5_1_5_1" hidden="1">{#N/A,#N/A,FALSE,"TMCOMP96";#N/A,#N/A,FALSE,"MAT96";#N/A,#N/A,FALSE,"FANDA96";#N/A,#N/A,FALSE,"INTRAN96";#N/A,#N/A,FALSE,"NAA9697";#N/A,#N/A,FALSE,"ECWEBB";#N/A,#N/A,FALSE,"MFT96";#N/A,#N/A,FALSE,"CTrecon"}</definedName>
    <definedName name="b_5_1_5_2" hidden="1">{#N/A,#N/A,FALSE,"TMCOMP96";#N/A,#N/A,FALSE,"MAT96";#N/A,#N/A,FALSE,"FANDA96";#N/A,#N/A,FALSE,"INTRAN96";#N/A,#N/A,FALSE,"NAA9697";#N/A,#N/A,FALSE,"ECWEBB";#N/A,#N/A,FALSE,"MFT96";#N/A,#N/A,FALSE,"CTrecon"}</definedName>
    <definedName name="b_5_1_5_3" hidden="1">{#N/A,#N/A,FALSE,"TMCOMP96";#N/A,#N/A,FALSE,"MAT96";#N/A,#N/A,FALSE,"FANDA96";#N/A,#N/A,FALSE,"INTRAN96";#N/A,#N/A,FALSE,"NAA9697";#N/A,#N/A,FALSE,"ECWEBB";#N/A,#N/A,FALSE,"MFT96";#N/A,#N/A,FALSE,"CTrecon"}</definedName>
    <definedName name="b_5_1_5_4" hidden="1">{#N/A,#N/A,FALSE,"TMCOMP96";#N/A,#N/A,FALSE,"MAT96";#N/A,#N/A,FALSE,"FANDA96";#N/A,#N/A,FALSE,"INTRAN96";#N/A,#N/A,FALSE,"NAA9697";#N/A,#N/A,FALSE,"ECWEBB";#N/A,#N/A,FALSE,"MFT96";#N/A,#N/A,FALSE,"CTrecon"}</definedName>
    <definedName name="b_5_1_5_5" hidden="1">{#N/A,#N/A,FALSE,"TMCOMP96";#N/A,#N/A,FALSE,"MAT96";#N/A,#N/A,FALSE,"FANDA96";#N/A,#N/A,FALSE,"INTRAN96";#N/A,#N/A,FALSE,"NAA9697";#N/A,#N/A,FALSE,"ECWEBB";#N/A,#N/A,FALSE,"MFT96";#N/A,#N/A,FALSE,"CTrecon"}</definedName>
    <definedName name="b_5_2" hidden="1">{#N/A,#N/A,FALSE,"TMCOMP96";#N/A,#N/A,FALSE,"MAT96";#N/A,#N/A,FALSE,"FANDA96";#N/A,#N/A,FALSE,"INTRAN96";#N/A,#N/A,FALSE,"NAA9697";#N/A,#N/A,FALSE,"ECWEBB";#N/A,#N/A,FALSE,"MFT96";#N/A,#N/A,FALSE,"CTrecon"}</definedName>
    <definedName name="b_5_2_1" hidden="1">{#N/A,#N/A,FALSE,"TMCOMP96";#N/A,#N/A,FALSE,"MAT96";#N/A,#N/A,FALSE,"FANDA96";#N/A,#N/A,FALSE,"INTRAN96";#N/A,#N/A,FALSE,"NAA9697";#N/A,#N/A,FALSE,"ECWEBB";#N/A,#N/A,FALSE,"MFT96";#N/A,#N/A,FALSE,"CTrecon"}</definedName>
    <definedName name="b_5_2_2" hidden="1">{#N/A,#N/A,FALSE,"TMCOMP96";#N/A,#N/A,FALSE,"MAT96";#N/A,#N/A,FALSE,"FANDA96";#N/A,#N/A,FALSE,"INTRAN96";#N/A,#N/A,FALSE,"NAA9697";#N/A,#N/A,FALSE,"ECWEBB";#N/A,#N/A,FALSE,"MFT96";#N/A,#N/A,FALSE,"CTrecon"}</definedName>
    <definedName name="b_5_2_3" hidden="1">{#N/A,#N/A,FALSE,"TMCOMP96";#N/A,#N/A,FALSE,"MAT96";#N/A,#N/A,FALSE,"FANDA96";#N/A,#N/A,FALSE,"INTRAN96";#N/A,#N/A,FALSE,"NAA9697";#N/A,#N/A,FALSE,"ECWEBB";#N/A,#N/A,FALSE,"MFT96";#N/A,#N/A,FALSE,"CTrecon"}</definedName>
    <definedName name="b_5_2_4" hidden="1">{#N/A,#N/A,FALSE,"TMCOMP96";#N/A,#N/A,FALSE,"MAT96";#N/A,#N/A,FALSE,"FANDA96";#N/A,#N/A,FALSE,"INTRAN96";#N/A,#N/A,FALSE,"NAA9697";#N/A,#N/A,FALSE,"ECWEBB";#N/A,#N/A,FALSE,"MFT96";#N/A,#N/A,FALSE,"CTrecon"}</definedName>
    <definedName name="b_5_2_5" hidden="1">{#N/A,#N/A,FALSE,"TMCOMP96";#N/A,#N/A,FALSE,"MAT96";#N/A,#N/A,FALSE,"FANDA96";#N/A,#N/A,FALSE,"INTRAN96";#N/A,#N/A,FALSE,"NAA9697";#N/A,#N/A,FALSE,"ECWEBB";#N/A,#N/A,FALSE,"MFT96";#N/A,#N/A,FALSE,"CTrecon"}</definedName>
    <definedName name="b_5_3" hidden="1">{#N/A,#N/A,FALSE,"TMCOMP96";#N/A,#N/A,FALSE,"MAT96";#N/A,#N/A,FALSE,"FANDA96";#N/A,#N/A,FALSE,"INTRAN96";#N/A,#N/A,FALSE,"NAA9697";#N/A,#N/A,FALSE,"ECWEBB";#N/A,#N/A,FALSE,"MFT96";#N/A,#N/A,FALSE,"CTrecon"}</definedName>
    <definedName name="b_5_3_1" hidden="1">{#N/A,#N/A,FALSE,"TMCOMP96";#N/A,#N/A,FALSE,"MAT96";#N/A,#N/A,FALSE,"FANDA96";#N/A,#N/A,FALSE,"INTRAN96";#N/A,#N/A,FALSE,"NAA9697";#N/A,#N/A,FALSE,"ECWEBB";#N/A,#N/A,FALSE,"MFT96";#N/A,#N/A,FALSE,"CTrecon"}</definedName>
    <definedName name="b_5_3_2" hidden="1">{#N/A,#N/A,FALSE,"TMCOMP96";#N/A,#N/A,FALSE,"MAT96";#N/A,#N/A,FALSE,"FANDA96";#N/A,#N/A,FALSE,"INTRAN96";#N/A,#N/A,FALSE,"NAA9697";#N/A,#N/A,FALSE,"ECWEBB";#N/A,#N/A,FALSE,"MFT96";#N/A,#N/A,FALSE,"CTrecon"}</definedName>
    <definedName name="b_5_3_3" hidden="1">{#N/A,#N/A,FALSE,"TMCOMP96";#N/A,#N/A,FALSE,"MAT96";#N/A,#N/A,FALSE,"FANDA96";#N/A,#N/A,FALSE,"INTRAN96";#N/A,#N/A,FALSE,"NAA9697";#N/A,#N/A,FALSE,"ECWEBB";#N/A,#N/A,FALSE,"MFT96";#N/A,#N/A,FALSE,"CTrecon"}</definedName>
    <definedName name="b_5_3_4" hidden="1">{#N/A,#N/A,FALSE,"TMCOMP96";#N/A,#N/A,FALSE,"MAT96";#N/A,#N/A,FALSE,"FANDA96";#N/A,#N/A,FALSE,"INTRAN96";#N/A,#N/A,FALSE,"NAA9697";#N/A,#N/A,FALSE,"ECWEBB";#N/A,#N/A,FALSE,"MFT96";#N/A,#N/A,FALSE,"CTrecon"}</definedName>
    <definedName name="b_5_3_5" hidden="1">{#N/A,#N/A,FALSE,"TMCOMP96";#N/A,#N/A,FALSE,"MAT96";#N/A,#N/A,FALSE,"FANDA96";#N/A,#N/A,FALSE,"INTRAN96";#N/A,#N/A,FALSE,"NAA9697";#N/A,#N/A,FALSE,"ECWEBB";#N/A,#N/A,FALSE,"MFT96";#N/A,#N/A,FALSE,"CTrecon"}</definedName>
    <definedName name="b_5_4" hidden="1">{#N/A,#N/A,FALSE,"TMCOMP96";#N/A,#N/A,FALSE,"MAT96";#N/A,#N/A,FALSE,"FANDA96";#N/A,#N/A,FALSE,"INTRAN96";#N/A,#N/A,FALSE,"NAA9697";#N/A,#N/A,FALSE,"ECWEBB";#N/A,#N/A,FALSE,"MFT96";#N/A,#N/A,FALSE,"CTrecon"}</definedName>
    <definedName name="b_5_4_1" hidden="1">{#N/A,#N/A,FALSE,"TMCOMP96";#N/A,#N/A,FALSE,"MAT96";#N/A,#N/A,FALSE,"FANDA96";#N/A,#N/A,FALSE,"INTRAN96";#N/A,#N/A,FALSE,"NAA9697";#N/A,#N/A,FALSE,"ECWEBB";#N/A,#N/A,FALSE,"MFT96";#N/A,#N/A,FALSE,"CTrecon"}</definedName>
    <definedName name="b_5_4_2" hidden="1">{#N/A,#N/A,FALSE,"TMCOMP96";#N/A,#N/A,FALSE,"MAT96";#N/A,#N/A,FALSE,"FANDA96";#N/A,#N/A,FALSE,"INTRAN96";#N/A,#N/A,FALSE,"NAA9697";#N/A,#N/A,FALSE,"ECWEBB";#N/A,#N/A,FALSE,"MFT96";#N/A,#N/A,FALSE,"CTrecon"}</definedName>
    <definedName name="b_5_4_3" hidden="1">{#N/A,#N/A,FALSE,"TMCOMP96";#N/A,#N/A,FALSE,"MAT96";#N/A,#N/A,FALSE,"FANDA96";#N/A,#N/A,FALSE,"INTRAN96";#N/A,#N/A,FALSE,"NAA9697";#N/A,#N/A,FALSE,"ECWEBB";#N/A,#N/A,FALSE,"MFT96";#N/A,#N/A,FALSE,"CTrecon"}</definedName>
    <definedName name="b_5_4_4" hidden="1">{#N/A,#N/A,FALSE,"TMCOMP96";#N/A,#N/A,FALSE,"MAT96";#N/A,#N/A,FALSE,"FANDA96";#N/A,#N/A,FALSE,"INTRAN96";#N/A,#N/A,FALSE,"NAA9697";#N/A,#N/A,FALSE,"ECWEBB";#N/A,#N/A,FALSE,"MFT96";#N/A,#N/A,FALSE,"CTrecon"}</definedName>
    <definedName name="b_5_4_5" hidden="1">{#N/A,#N/A,FALSE,"TMCOMP96";#N/A,#N/A,FALSE,"MAT96";#N/A,#N/A,FALSE,"FANDA96";#N/A,#N/A,FALSE,"INTRAN96";#N/A,#N/A,FALSE,"NAA9697";#N/A,#N/A,FALSE,"ECWEBB";#N/A,#N/A,FALSE,"MFT96";#N/A,#N/A,FALSE,"CTrecon"}</definedName>
    <definedName name="b_5_5" hidden="1">{#N/A,#N/A,FALSE,"TMCOMP96";#N/A,#N/A,FALSE,"MAT96";#N/A,#N/A,FALSE,"FANDA96";#N/A,#N/A,FALSE,"INTRAN96";#N/A,#N/A,FALSE,"NAA9697";#N/A,#N/A,FALSE,"ECWEBB";#N/A,#N/A,FALSE,"MFT96";#N/A,#N/A,FALSE,"CTrecon"}</definedName>
    <definedName name="b_5_5_1" hidden="1">{#N/A,#N/A,FALSE,"TMCOMP96";#N/A,#N/A,FALSE,"MAT96";#N/A,#N/A,FALSE,"FANDA96";#N/A,#N/A,FALSE,"INTRAN96";#N/A,#N/A,FALSE,"NAA9697";#N/A,#N/A,FALSE,"ECWEBB";#N/A,#N/A,FALSE,"MFT96";#N/A,#N/A,FALSE,"CTrecon"}</definedName>
    <definedName name="b_5_5_2" hidden="1">{#N/A,#N/A,FALSE,"TMCOMP96";#N/A,#N/A,FALSE,"MAT96";#N/A,#N/A,FALSE,"FANDA96";#N/A,#N/A,FALSE,"INTRAN96";#N/A,#N/A,FALSE,"NAA9697";#N/A,#N/A,FALSE,"ECWEBB";#N/A,#N/A,FALSE,"MFT96";#N/A,#N/A,FALSE,"CTrecon"}</definedName>
    <definedName name="b_5_5_3" hidden="1">{#N/A,#N/A,FALSE,"TMCOMP96";#N/A,#N/A,FALSE,"MAT96";#N/A,#N/A,FALSE,"FANDA96";#N/A,#N/A,FALSE,"INTRAN96";#N/A,#N/A,FALSE,"NAA9697";#N/A,#N/A,FALSE,"ECWEBB";#N/A,#N/A,FALSE,"MFT96";#N/A,#N/A,FALSE,"CTrecon"}</definedName>
    <definedName name="b_5_5_4" hidden="1">{#N/A,#N/A,FALSE,"TMCOMP96";#N/A,#N/A,FALSE,"MAT96";#N/A,#N/A,FALSE,"FANDA96";#N/A,#N/A,FALSE,"INTRAN96";#N/A,#N/A,FALSE,"NAA9697";#N/A,#N/A,FALSE,"ECWEBB";#N/A,#N/A,FALSE,"MFT96";#N/A,#N/A,FALSE,"CTrecon"}</definedName>
    <definedName name="b_5_5_5" hidden="1">{#N/A,#N/A,FALSE,"TMCOMP96";#N/A,#N/A,FALSE,"MAT96";#N/A,#N/A,FALSE,"FANDA96";#N/A,#N/A,FALSE,"INTRAN96";#N/A,#N/A,FALSE,"NAA9697";#N/A,#N/A,FALSE,"ECWEBB";#N/A,#N/A,FALSE,"MFT96";#N/A,#N/A,FALSE,"CTrecon"}</definedName>
    <definedName name="BA_share">'Part 1'!$M$99</definedName>
    <definedName name="CG_share">'Part 1'!$K$99</definedName>
    <definedName name="CONTACT">'Part 1'!$K$15:$N$19</definedName>
    <definedName name="CPI_small">'Part 1'!$E$292</definedName>
    <definedName name="CPI_standard">'Part 1'!$E$293</definedName>
    <definedName name="CTRprint1" localSheetId="5">'Part 3 DA summary'!$B$1:$J$1</definedName>
    <definedName name="CTRprint2" localSheetId="5">'Part 3 DA summary'!$B$7:$J$54</definedName>
    <definedName name="datar">Data!$B$5:$BJ$301</definedName>
    <definedName name="Deadline">Reference!$B$4</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1_1" hidden="1">{#N/A,#N/A,FALSE,"TMCOMP96";#N/A,#N/A,FALSE,"MAT96";#N/A,#N/A,FALSE,"FANDA96";#N/A,#N/A,FALSE,"INTRAN96";#N/A,#N/A,FALSE,"NAA9697";#N/A,#N/A,FALSE,"ECWEBB";#N/A,#N/A,FALSE,"MFT96";#N/A,#N/A,FALSE,"CTrecon"}</definedName>
    <definedName name="dgsgf_1_1_1" hidden="1">{#N/A,#N/A,FALSE,"TMCOMP96";#N/A,#N/A,FALSE,"MAT96";#N/A,#N/A,FALSE,"FANDA96";#N/A,#N/A,FALSE,"INTRAN96";#N/A,#N/A,FALSE,"NAA9697";#N/A,#N/A,FALSE,"ECWEBB";#N/A,#N/A,FALSE,"MFT96";#N/A,#N/A,FALSE,"CTrecon"}</definedName>
    <definedName name="dgsgf_1_1_1_1" hidden="1">{#N/A,#N/A,FALSE,"TMCOMP96";#N/A,#N/A,FALSE,"MAT96";#N/A,#N/A,FALSE,"FANDA96";#N/A,#N/A,FALSE,"INTRAN96";#N/A,#N/A,FALSE,"NAA9697";#N/A,#N/A,FALSE,"ECWEBB";#N/A,#N/A,FALSE,"MFT96";#N/A,#N/A,FALSE,"CTrecon"}</definedName>
    <definedName name="dgsgf_1_1_1_1_1" hidden="1">{#N/A,#N/A,FALSE,"TMCOMP96";#N/A,#N/A,FALSE,"MAT96";#N/A,#N/A,FALSE,"FANDA96";#N/A,#N/A,FALSE,"INTRAN96";#N/A,#N/A,FALSE,"NAA9697";#N/A,#N/A,FALSE,"ECWEBB";#N/A,#N/A,FALSE,"MFT96";#N/A,#N/A,FALSE,"CTrecon"}</definedName>
    <definedName name="dgsgf_1_1_1_1_1_1" hidden="1">{#N/A,#N/A,FALSE,"TMCOMP96";#N/A,#N/A,FALSE,"MAT96";#N/A,#N/A,FALSE,"FANDA96";#N/A,#N/A,FALSE,"INTRAN96";#N/A,#N/A,FALSE,"NAA9697";#N/A,#N/A,FALSE,"ECWEBB";#N/A,#N/A,FALSE,"MFT96";#N/A,#N/A,FALSE,"CTrecon"}</definedName>
    <definedName name="dgsgf_1_1_1_1_1_1_1" hidden="1">{#N/A,#N/A,FALSE,"TMCOMP96";#N/A,#N/A,FALSE,"MAT96";#N/A,#N/A,FALSE,"FANDA96";#N/A,#N/A,FALSE,"INTRAN96";#N/A,#N/A,FALSE,"NAA9697";#N/A,#N/A,FALSE,"ECWEBB";#N/A,#N/A,FALSE,"MFT96";#N/A,#N/A,FALSE,"CTrecon"}</definedName>
    <definedName name="dgsgf_1_1_1_1_1_2" hidden="1">{#N/A,#N/A,FALSE,"TMCOMP96";#N/A,#N/A,FALSE,"MAT96";#N/A,#N/A,FALSE,"FANDA96";#N/A,#N/A,FALSE,"INTRAN96";#N/A,#N/A,FALSE,"NAA9697";#N/A,#N/A,FALSE,"ECWEBB";#N/A,#N/A,FALSE,"MFT96";#N/A,#N/A,FALSE,"CTrecon"}</definedName>
    <definedName name="dgsgf_1_1_1_1_1_3" hidden="1">{#N/A,#N/A,FALSE,"TMCOMP96";#N/A,#N/A,FALSE,"MAT96";#N/A,#N/A,FALSE,"FANDA96";#N/A,#N/A,FALSE,"INTRAN96";#N/A,#N/A,FALSE,"NAA9697";#N/A,#N/A,FALSE,"ECWEBB";#N/A,#N/A,FALSE,"MFT96";#N/A,#N/A,FALSE,"CTrecon"}</definedName>
    <definedName name="dgsgf_1_1_1_1_1_4" hidden="1">{#N/A,#N/A,FALSE,"TMCOMP96";#N/A,#N/A,FALSE,"MAT96";#N/A,#N/A,FALSE,"FANDA96";#N/A,#N/A,FALSE,"INTRAN96";#N/A,#N/A,FALSE,"NAA9697";#N/A,#N/A,FALSE,"ECWEBB";#N/A,#N/A,FALSE,"MFT96";#N/A,#N/A,FALSE,"CTrecon"}</definedName>
    <definedName name="dgsgf_1_1_1_1_1_5" hidden="1">{#N/A,#N/A,FALSE,"TMCOMP96";#N/A,#N/A,FALSE,"MAT96";#N/A,#N/A,FALSE,"FANDA96";#N/A,#N/A,FALSE,"INTRAN96";#N/A,#N/A,FALSE,"NAA9697";#N/A,#N/A,FALSE,"ECWEBB";#N/A,#N/A,FALSE,"MFT96";#N/A,#N/A,FALSE,"CTrecon"}</definedName>
    <definedName name="dgsgf_1_1_1_1_2" hidden="1">{#N/A,#N/A,FALSE,"TMCOMP96";#N/A,#N/A,FALSE,"MAT96";#N/A,#N/A,FALSE,"FANDA96";#N/A,#N/A,FALSE,"INTRAN96";#N/A,#N/A,FALSE,"NAA9697";#N/A,#N/A,FALSE,"ECWEBB";#N/A,#N/A,FALSE,"MFT96";#N/A,#N/A,FALSE,"CTrecon"}</definedName>
    <definedName name="dgsgf_1_1_1_1_2_1" hidden="1">{#N/A,#N/A,FALSE,"TMCOMP96";#N/A,#N/A,FALSE,"MAT96";#N/A,#N/A,FALSE,"FANDA96";#N/A,#N/A,FALSE,"INTRAN96";#N/A,#N/A,FALSE,"NAA9697";#N/A,#N/A,FALSE,"ECWEBB";#N/A,#N/A,FALSE,"MFT96";#N/A,#N/A,FALSE,"CTrecon"}</definedName>
    <definedName name="dgsgf_1_1_1_1_2_2" hidden="1">{#N/A,#N/A,FALSE,"TMCOMP96";#N/A,#N/A,FALSE,"MAT96";#N/A,#N/A,FALSE,"FANDA96";#N/A,#N/A,FALSE,"INTRAN96";#N/A,#N/A,FALSE,"NAA9697";#N/A,#N/A,FALSE,"ECWEBB";#N/A,#N/A,FALSE,"MFT96";#N/A,#N/A,FALSE,"CTrecon"}</definedName>
    <definedName name="dgsgf_1_1_1_1_2_3" hidden="1">{#N/A,#N/A,FALSE,"TMCOMP96";#N/A,#N/A,FALSE,"MAT96";#N/A,#N/A,FALSE,"FANDA96";#N/A,#N/A,FALSE,"INTRAN96";#N/A,#N/A,FALSE,"NAA9697";#N/A,#N/A,FALSE,"ECWEBB";#N/A,#N/A,FALSE,"MFT96";#N/A,#N/A,FALSE,"CTrecon"}</definedName>
    <definedName name="dgsgf_1_1_1_1_2_4" hidden="1">{#N/A,#N/A,FALSE,"TMCOMP96";#N/A,#N/A,FALSE,"MAT96";#N/A,#N/A,FALSE,"FANDA96";#N/A,#N/A,FALSE,"INTRAN96";#N/A,#N/A,FALSE,"NAA9697";#N/A,#N/A,FALSE,"ECWEBB";#N/A,#N/A,FALSE,"MFT96";#N/A,#N/A,FALSE,"CTrecon"}</definedName>
    <definedName name="dgsgf_1_1_1_1_2_5" hidden="1">{#N/A,#N/A,FALSE,"TMCOMP96";#N/A,#N/A,FALSE,"MAT96";#N/A,#N/A,FALSE,"FANDA96";#N/A,#N/A,FALSE,"INTRAN96";#N/A,#N/A,FALSE,"NAA9697";#N/A,#N/A,FALSE,"ECWEBB";#N/A,#N/A,FALSE,"MFT96";#N/A,#N/A,FALSE,"CTrecon"}</definedName>
    <definedName name="dgsgf_1_1_1_1_3" hidden="1">{#N/A,#N/A,FALSE,"TMCOMP96";#N/A,#N/A,FALSE,"MAT96";#N/A,#N/A,FALSE,"FANDA96";#N/A,#N/A,FALSE,"INTRAN96";#N/A,#N/A,FALSE,"NAA9697";#N/A,#N/A,FALSE,"ECWEBB";#N/A,#N/A,FALSE,"MFT96";#N/A,#N/A,FALSE,"CTrecon"}</definedName>
    <definedName name="dgsgf_1_1_1_1_4" hidden="1">{#N/A,#N/A,FALSE,"TMCOMP96";#N/A,#N/A,FALSE,"MAT96";#N/A,#N/A,FALSE,"FANDA96";#N/A,#N/A,FALSE,"INTRAN96";#N/A,#N/A,FALSE,"NAA9697";#N/A,#N/A,FALSE,"ECWEBB";#N/A,#N/A,FALSE,"MFT96";#N/A,#N/A,FALSE,"CTrecon"}</definedName>
    <definedName name="dgsgf_1_1_1_1_5" hidden="1">{#N/A,#N/A,FALSE,"TMCOMP96";#N/A,#N/A,FALSE,"MAT96";#N/A,#N/A,FALSE,"FANDA96";#N/A,#N/A,FALSE,"INTRAN96";#N/A,#N/A,FALSE,"NAA9697";#N/A,#N/A,FALSE,"ECWEBB";#N/A,#N/A,FALSE,"MFT96";#N/A,#N/A,FALSE,"CTrecon"}</definedName>
    <definedName name="dgsgf_1_1_1_2" hidden="1">{#N/A,#N/A,FALSE,"TMCOMP96";#N/A,#N/A,FALSE,"MAT96";#N/A,#N/A,FALSE,"FANDA96";#N/A,#N/A,FALSE,"INTRAN96";#N/A,#N/A,FALSE,"NAA9697";#N/A,#N/A,FALSE,"ECWEBB";#N/A,#N/A,FALSE,"MFT96";#N/A,#N/A,FALSE,"CTrecon"}</definedName>
    <definedName name="dgsgf_1_1_1_2_1" hidden="1">{#N/A,#N/A,FALSE,"TMCOMP96";#N/A,#N/A,FALSE,"MAT96";#N/A,#N/A,FALSE,"FANDA96";#N/A,#N/A,FALSE,"INTRAN96";#N/A,#N/A,FALSE,"NAA9697";#N/A,#N/A,FALSE,"ECWEBB";#N/A,#N/A,FALSE,"MFT96";#N/A,#N/A,FALSE,"CTrecon"}</definedName>
    <definedName name="dgsgf_1_1_1_2_2" hidden="1">{#N/A,#N/A,FALSE,"TMCOMP96";#N/A,#N/A,FALSE,"MAT96";#N/A,#N/A,FALSE,"FANDA96";#N/A,#N/A,FALSE,"INTRAN96";#N/A,#N/A,FALSE,"NAA9697";#N/A,#N/A,FALSE,"ECWEBB";#N/A,#N/A,FALSE,"MFT96";#N/A,#N/A,FALSE,"CTrecon"}</definedName>
    <definedName name="dgsgf_1_1_1_2_3" hidden="1">{#N/A,#N/A,FALSE,"TMCOMP96";#N/A,#N/A,FALSE,"MAT96";#N/A,#N/A,FALSE,"FANDA96";#N/A,#N/A,FALSE,"INTRAN96";#N/A,#N/A,FALSE,"NAA9697";#N/A,#N/A,FALSE,"ECWEBB";#N/A,#N/A,FALSE,"MFT96";#N/A,#N/A,FALSE,"CTrecon"}</definedName>
    <definedName name="dgsgf_1_1_1_2_4" hidden="1">{#N/A,#N/A,FALSE,"TMCOMP96";#N/A,#N/A,FALSE,"MAT96";#N/A,#N/A,FALSE,"FANDA96";#N/A,#N/A,FALSE,"INTRAN96";#N/A,#N/A,FALSE,"NAA9697";#N/A,#N/A,FALSE,"ECWEBB";#N/A,#N/A,FALSE,"MFT96";#N/A,#N/A,FALSE,"CTrecon"}</definedName>
    <definedName name="dgsgf_1_1_1_2_5" hidden="1">{#N/A,#N/A,FALSE,"TMCOMP96";#N/A,#N/A,FALSE,"MAT96";#N/A,#N/A,FALSE,"FANDA96";#N/A,#N/A,FALSE,"INTRAN96";#N/A,#N/A,FALSE,"NAA9697";#N/A,#N/A,FALSE,"ECWEBB";#N/A,#N/A,FALSE,"MFT96";#N/A,#N/A,FALSE,"CTrecon"}</definedName>
    <definedName name="dgsgf_1_1_1_3" hidden="1">{#N/A,#N/A,FALSE,"TMCOMP96";#N/A,#N/A,FALSE,"MAT96";#N/A,#N/A,FALSE,"FANDA96";#N/A,#N/A,FALSE,"INTRAN96";#N/A,#N/A,FALSE,"NAA9697";#N/A,#N/A,FALSE,"ECWEBB";#N/A,#N/A,FALSE,"MFT96";#N/A,#N/A,FALSE,"CTrecon"}</definedName>
    <definedName name="dgsgf_1_1_1_3_1" hidden="1">{#N/A,#N/A,FALSE,"TMCOMP96";#N/A,#N/A,FALSE,"MAT96";#N/A,#N/A,FALSE,"FANDA96";#N/A,#N/A,FALSE,"INTRAN96";#N/A,#N/A,FALSE,"NAA9697";#N/A,#N/A,FALSE,"ECWEBB";#N/A,#N/A,FALSE,"MFT96";#N/A,#N/A,FALSE,"CTrecon"}</definedName>
    <definedName name="dgsgf_1_1_1_3_2" hidden="1">{#N/A,#N/A,FALSE,"TMCOMP96";#N/A,#N/A,FALSE,"MAT96";#N/A,#N/A,FALSE,"FANDA96";#N/A,#N/A,FALSE,"INTRAN96";#N/A,#N/A,FALSE,"NAA9697";#N/A,#N/A,FALSE,"ECWEBB";#N/A,#N/A,FALSE,"MFT96";#N/A,#N/A,FALSE,"CTrecon"}</definedName>
    <definedName name="dgsgf_1_1_1_3_3" hidden="1">{#N/A,#N/A,FALSE,"TMCOMP96";#N/A,#N/A,FALSE,"MAT96";#N/A,#N/A,FALSE,"FANDA96";#N/A,#N/A,FALSE,"INTRAN96";#N/A,#N/A,FALSE,"NAA9697";#N/A,#N/A,FALSE,"ECWEBB";#N/A,#N/A,FALSE,"MFT96";#N/A,#N/A,FALSE,"CTrecon"}</definedName>
    <definedName name="dgsgf_1_1_1_3_4" hidden="1">{#N/A,#N/A,FALSE,"TMCOMP96";#N/A,#N/A,FALSE,"MAT96";#N/A,#N/A,FALSE,"FANDA96";#N/A,#N/A,FALSE,"INTRAN96";#N/A,#N/A,FALSE,"NAA9697";#N/A,#N/A,FALSE,"ECWEBB";#N/A,#N/A,FALSE,"MFT96";#N/A,#N/A,FALSE,"CTrecon"}</definedName>
    <definedName name="dgsgf_1_1_1_3_5" hidden="1">{#N/A,#N/A,FALSE,"TMCOMP96";#N/A,#N/A,FALSE,"MAT96";#N/A,#N/A,FALSE,"FANDA96";#N/A,#N/A,FALSE,"INTRAN96";#N/A,#N/A,FALSE,"NAA9697";#N/A,#N/A,FALSE,"ECWEBB";#N/A,#N/A,FALSE,"MFT96";#N/A,#N/A,FALSE,"CTrecon"}</definedName>
    <definedName name="dgsgf_1_1_1_4" hidden="1">{#N/A,#N/A,FALSE,"TMCOMP96";#N/A,#N/A,FALSE,"MAT96";#N/A,#N/A,FALSE,"FANDA96";#N/A,#N/A,FALSE,"INTRAN96";#N/A,#N/A,FALSE,"NAA9697";#N/A,#N/A,FALSE,"ECWEBB";#N/A,#N/A,FALSE,"MFT96";#N/A,#N/A,FALSE,"CTrecon"}</definedName>
    <definedName name="dgsgf_1_1_1_4_1" hidden="1">{#N/A,#N/A,FALSE,"TMCOMP96";#N/A,#N/A,FALSE,"MAT96";#N/A,#N/A,FALSE,"FANDA96";#N/A,#N/A,FALSE,"INTRAN96";#N/A,#N/A,FALSE,"NAA9697";#N/A,#N/A,FALSE,"ECWEBB";#N/A,#N/A,FALSE,"MFT96";#N/A,#N/A,FALSE,"CTrecon"}</definedName>
    <definedName name="dgsgf_1_1_1_4_2" hidden="1">{#N/A,#N/A,FALSE,"TMCOMP96";#N/A,#N/A,FALSE,"MAT96";#N/A,#N/A,FALSE,"FANDA96";#N/A,#N/A,FALSE,"INTRAN96";#N/A,#N/A,FALSE,"NAA9697";#N/A,#N/A,FALSE,"ECWEBB";#N/A,#N/A,FALSE,"MFT96";#N/A,#N/A,FALSE,"CTrecon"}</definedName>
    <definedName name="dgsgf_1_1_1_4_3" hidden="1">{#N/A,#N/A,FALSE,"TMCOMP96";#N/A,#N/A,FALSE,"MAT96";#N/A,#N/A,FALSE,"FANDA96";#N/A,#N/A,FALSE,"INTRAN96";#N/A,#N/A,FALSE,"NAA9697";#N/A,#N/A,FALSE,"ECWEBB";#N/A,#N/A,FALSE,"MFT96";#N/A,#N/A,FALSE,"CTrecon"}</definedName>
    <definedName name="dgsgf_1_1_1_4_4" hidden="1">{#N/A,#N/A,FALSE,"TMCOMP96";#N/A,#N/A,FALSE,"MAT96";#N/A,#N/A,FALSE,"FANDA96";#N/A,#N/A,FALSE,"INTRAN96";#N/A,#N/A,FALSE,"NAA9697";#N/A,#N/A,FALSE,"ECWEBB";#N/A,#N/A,FALSE,"MFT96";#N/A,#N/A,FALSE,"CTrecon"}</definedName>
    <definedName name="dgsgf_1_1_1_4_5" hidden="1">{#N/A,#N/A,FALSE,"TMCOMP96";#N/A,#N/A,FALSE,"MAT96";#N/A,#N/A,FALSE,"FANDA96";#N/A,#N/A,FALSE,"INTRAN96";#N/A,#N/A,FALSE,"NAA9697";#N/A,#N/A,FALSE,"ECWEBB";#N/A,#N/A,FALSE,"MFT96";#N/A,#N/A,FALSE,"CTrecon"}</definedName>
    <definedName name="dgsgf_1_1_1_5" hidden="1">{#N/A,#N/A,FALSE,"TMCOMP96";#N/A,#N/A,FALSE,"MAT96";#N/A,#N/A,FALSE,"FANDA96";#N/A,#N/A,FALSE,"INTRAN96";#N/A,#N/A,FALSE,"NAA9697";#N/A,#N/A,FALSE,"ECWEBB";#N/A,#N/A,FALSE,"MFT96";#N/A,#N/A,FALSE,"CTrecon"}</definedName>
    <definedName name="dgsgf_1_1_1_5_1" hidden="1">{#N/A,#N/A,FALSE,"TMCOMP96";#N/A,#N/A,FALSE,"MAT96";#N/A,#N/A,FALSE,"FANDA96";#N/A,#N/A,FALSE,"INTRAN96";#N/A,#N/A,FALSE,"NAA9697";#N/A,#N/A,FALSE,"ECWEBB";#N/A,#N/A,FALSE,"MFT96";#N/A,#N/A,FALSE,"CTrecon"}</definedName>
    <definedName name="dgsgf_1_1_1_5_2" hidden="1">{#N/A,#N/A,FALSE,"TMCOMP96";#N/A,#N/A,FALSE,"MAT96";#N/A,#N/A,FALSE,"FANDA96";#N/A,#N/A,FALSE,"INTRAN96";#N/A,#N/A,FALSE,"NAA9697";#N/A,#N/A,FALSE,"ECWEBB";#N/A,#N/A,FALSE,"MFT96";#N/A,#N/A,FALSE,"CTrecon"}</definedName>
    <definedName name="dgsgf_1_1_1_5_3" hidden="1">{#N/A,#N/A,FALSE,"TMCOMP96";#N/A,#N/A,FALSE,"MAT96";#N/A,#N/A,FALSE,"FANDA96";#N/A,#N/A,FALSE,"INTRAN96";#N/A,#N/A,FALSE,"NAA9697";#N/A,#N/A,FALSE,"ECWEBB";#N/A,#N/A,FALSE,"MFT96";#N/A,#N/A,FALSE,"CTrecon"}</definedName>
    <definedName name="dgsgf_1_1_1_5_4" hidden="1">{#N/A,#N/A,FALSE,"TMCOMP96";#N/A,#N/A,FALSE,"MAT96";#N/A,#N/A,FALSE,"FANDA96";#N/A,#N/A,FALSE,"INTRAN96";#N/A,#N/A,FALSE,"NAA9697";#N/A,#N/A,FALSE,"ECWEBB";#N/A,#N/A,FALSE,"MFT96";#N/A,#N/A,FALSE,"CTrecon"}</definedName>
    <definedName name="dgsgf_1_1_1_5_5" hidden="1">{#N/A,#N/A,FALSE,"TMCOMP96";#N/A,#N/A,FALSE,"MAT96";#N/A,#N/A,FALSE,"FANDA96";#N/A,#N/A,FALSE,"INTRAN96";#N/A,#N/A,FALSE,"NAA9697";#N/A,#N/A,FALSE,"ECWEBB";#N/A,#N/A,FALSE,"MFT96";#N/A,#N/A,FALSE,"CTrecon"}</definedName>
    <definedName name="dgsgf_1_1_2" hidden="1">{#N/A,#N/A,FALSE,"TMCOMP96";#N/A,#N/A,FALSE,"MAT96";#N/A,#N/A,FALSE,"FANDA96";#N/A,#N/A,FALSE,"INTRAN96";#N/A,#N/A,FALSE,"NAA9697";#N/A,#N/A,FALSE,"ECWEBB";#N/A,#N/A,FALSE,"MFT96";#N/A,#N/A,FALSE,"CTrecon"}</definedName>
    <definedName name="dgsgf_1_1_2_1" hidden="1">{#N/A,#N/A,FALSE,"TMCOMP96";#N/A,#N/A,FALSE,"MAT96";#N/A,#N/A,FALSE,"FANDA96";#N/A,#N/A,FALSE,"INTRAN96";#N/A,#N/A,FALSE,"NAA9697";#N/A,#N/A,FALSE,"ECWEBB";#N/A,#N/A,FALSE,"MFT96";#N/A,#N/A,FALSE,"CTrecon"}</definedName>
    <definedName name="dgsgf_1_1_2_1_1" hidden="1">{#N/A,#N/A,FALSE,"TMCOMP96";#N/A,#N/A,FALSE,"MAT96";#N/A,#N/A,FALSE,"FANDA96";#N/A,#N/A,FALSE,"INTRAN96";#N/A,#N/A,FALSE,"NAA9697";#N/A,#N/A,FALSE,"ECWEBB";#N/A,#N/A,FALSE,"MFT96";#N/A,#N/A,FALSE,"CTrecon"}</definedName>
    <definedName name="dgsgf_1_1_2_2" hidden="1">{#N/A,#N/A,FALSE,"TMCOMP96";#N/A,#N/A,FALSE,"MAT96";#N/A,#N/A,FALSE,"FANDA96";#N/A,#N/A,FALSE,"INTRAN96";#N/A,#N/A,FALSE,"NAA9697";#N/A,#N/A,FALSE,"ECWEBB";#N/A,#N/A,FALSE,"MFT96";#N/A,#N/A,FALSE,"CTrecon"}</definedName>
    <definedName name="dgsgf_1_1_2_3" hidden="1">{#N/A,#N/A,FALSE,"TMCOMP96";#N/A,#N/A,FALSE,"MAT96";#N/A,#N/A,FALSE,"FANDA96";#N/A,#N/A,FALSE,"INTRAN96";#N/A,#N/A,FALSE,"NAA9697";#N/A,#N/A,FALSE,"ECWEBB";#N/A,#N/A,FALSE,"MFT96";#N/A,#N/A,FALSE,"CTrecon"}</definedName>
    <definedName name="dgsgf_1_1_2_4" hidden="1">{#N/A,#N/A,FALSE,"TMCOMP96";#N/A,#N/A,FALSE,"MAT96";#N/A,#N/A,FALSE,"FANDA96";#N/A,#N/A,FALSE,"INTRAN96";#N/A,#N/A,FALSE,"NAA9697";#N/A,#N/A,FALSE,"ECWEBB";#N/A,#N/A,FALSE,"MFT96";#N/A,#N/A,FALSE,"CTrecon"}</definedName>
    <definedName name="dgsgf_1_1_2_5" hidden="1">{#N/A,#N/A,FALSE,"TMCOMP96";#N/A,#N/A,FALSE,"MAT96";#N/A,#N/A,FALSE,"FANDA96";#N/A,#N/A,FALSE,"INTRAN96";#N/A,#N/A,FALSE,"NAA9697";#N/A,#N/A,FALSE,"ECWEBB";#N/A,#N/A,FALSE,"MFT96";#N/A,#N/A,FALSE,"CTrecon"}</definedName>
    <definedName name="dgsgf_1_1_3" hidden="1">{#N/A,#N/A,FALSE,"TMCOMP96";#N/A,#N/A,FALSE,"MAT96";#N/A,#N/A,FALSE,"FANDA96";#N/A,#N/A,FALSE,"INTRAN96";#N/A,#N/A,FALSE,"NAA9697";#N/A,#N/A,FALSE,"ECWEBB";#N/A,#N/A,FALSE,"MFT96";#N/A,#N/A,FALSE,"CTrecon"}</definedName>
    <definedName name="dgsgf_1_1_3_1" hidden="1">{#N/A,#N/A,FALSE,"TMCOMP96";#N/A,#N/A,FALSE,"MAT96";#N/A,#N/A,FALSE,"FANDA96";#N/A,#N/A,FALSE,"INTRAN96";#N/A,#N/A,FALSE,"NAA9697";#N/A,#N/A,FALSE,"ECWEBB";#N/A,#N/A,FALSE,"MFT96";#N/A,#N/A,FALSE,"CTrecon"}</definedName>
    <definedName name="dgsgf_1_1_3_1_1" hidden="1">{#N/A,#N/A,FALSE,"TMCOMP96";#N/A,#N/A,FALSE,"MAT96";#N/A,#N/A,FALSE,"FANDA96";#N/A,#N/A,FALSE,"INTRAN96";#N/A,#N/A,FALSE,"NAA9697";#N/A,#N/A,FALSE,"ECWEBB";#N/A,#N/A,FALSE,"MFT96";#N/A,#N/A,FALSE,"CTrecon"}</definedName>
    <definedName name="dgsgf_1_1_3_2" hidden="1">{#N/A,#N/A,FALSE,"TMCOMP96";#N/A,#N/A,FALSE,"MAT96";#N/A,#N/A,FALSE,"FANDA96";#N/A,#N/A,FALSE,"INTRAN96";#N/A,#N/A,FALSE,"NAA9697";#N/A,#N/A,FALSE,"ECWEBB";#N/A,#N/A,FALSE,"MFT96";#N/A,#N/A,FALSE,"CTrecon"}</definedName>
    <definedName name="dgsgf_1_1_3_3" hidden="1">{#N/A,#N/A,FALSE,"TMCOMP96";#N/A,#N/A,FALSE,"MAT96";#N/A,#N/A,FALSE,"FANDA96";#N/A,#N/A,FALSE,"INTRAN96";#N/A,#N/A,FALSE,"NAA9697";#N/A,#N/A,FALSE,"ECWEBB";#N/A,#N/A,FALSE,"MFT96";#N/A,#N/A,FALSE,"CTrecon"}</definedName>
    <definedName name="dgsgf_1_1_3_4" hidden="1">{#N/A,#N/A,FALSE,"TMCOMP96";#N/A,#N/A,FALSE,"MAT96";#N/A,#N/A,FALSE,"FANDA96";#N/A,#N/A,FALSE,"INTRAN96";#N/A,#N/A,FALSE,"NAA9697";#N/A,#N/A,FALSE,"ECWEBB";#N/A,#N/A,FALSE,"MFT96";#N/A,#N/A,FALSE,"CTrecon"}</definedName>
    <definedName name="dgsgf_1_1_3_5" hidden="1">{#N/A,#N/A,FALSE,"TMCOMP96";#N/A,#N/A,FALSE,"MAT96";#N/A,#N/A,FALSE,"FANDA96";#N/A,#N/A,FALSE,"INTRAN96";#N/A,#N/A,FALSE,"NAA9697";#N/A,#N/A,FALSE,"ECWEBB";#N/A,#N/A,FALSE,"MFT96";#N/A,#N/A,FALSE,"CTrecon"}</definedName>
    <definedName name="dgsgf_1_1_4" hidden="1">{#N/A,#N/A,FALSE,"TMCOMP96";#N/A,#N/A,FALSE,"MAT96";#N/A,#N/A,FALSE,"FANDA96";#N/A,#N/A,FALSE,"INTRAN96";#N/A,#N/A,FALSE,"NAA9697";#N/A,#N/A,FALSE,"ECWEBB";#N/A,#N/A,FALSE,"MFT96";#N/A,#N/A,FALSE,"CTrecon"}</definedName>
    <definedName name="dgsgf_1_1_4_1" hidden="1">{#N/A,#N/A,FALSE,"TMCOMP96";#N/A,#N/A,FALSE,"MAT96";#N/A,#N/A,FALSE,"FANDA96";#N/A,#N/A,FALSE,"INTRAN96";#N/A,#N/A,FALSE,"NAA9697";#N/A,#N/A,FALSE,"ECWEBB";#N/A,#N/A,FALSE,"MFT96";#N/A,#N/A,FALSE,"CTrecon"}</definedName>
    <definedName name="dgsgf_1_1_4_2" hidden="1">{#N/A,#N/A,FALSE,"TMCOMP96";#N/A,#N/A,FALSE,"MAT96";#N/A,#N/A,FALSE,"FANDA96";#N/A,#N/A,FALSE,"INTRAN96";#N/A,#N/A,FALSE,"NAA9697";#N/A,#N/A,FALSE,"ECWEBB";#N/A,#N/A,FALSE,"MFT96";#N/A,#N/A,FALSE,"CTrecon"}</definedName>
    <definedName name="dgsgf_1_1_4_3" hidden="1">{#N/A,#N/A,FALSE,"TMCOMP96";#N/A,#N/A,FALSE,"MAT96";#N/A,#N/A,FALSE,"FANDA96";#N/A,#N/A,FALSE,"INTRAN96";#N/A,#N/A,FALSE,"NAA9697";#N/A,#N/A,FALSE,"ECWEBB";#N/A,#N/A,FALSE,"MFT96";#N/A,#N/A,FALSE,"CTrecon"}</definedName>
    <definedName name="dgsgf_1_1_4_4" hidden="1">{#N/A,#N/A,FALSE,"TMCOMP96";#N/A,#N/A,FALSE,"MAT96";#N/A,#N/A,FALSE,"FANDA96";#N/A,#N/A,FALSE,"INTRAN96";#N/A,#N/A,FALSE,"NAA9697";#N/A,#N/A,FALSE,"ECWEBB";#N/A,#N/A,FALSE,"MFT96";#N/A,#N/A,FALSE,"CTrecon"}</definedName>
    <definedName name="dgsgf_1_1_4_5" hidden="1">{#N/A,#N/A,FALSE,"TMCOMP96";#N/A,#N/A,FALSE,"MAT96";#N/A,#N/A,FALSE,"FANDA96";#N/A,#N/A,FALSE,"INTRAN96";#N/A,#N/A,FALSE,"NAA9697";#N/A,#N/A,FALSE,"ECWEBB";#N/A,#N/A,FALSE,"MFT96";#N/A,#N/A,FALSE,"CTrecon"}</definedName>
    <definedName name="dgsgf_1_1_5" hidden="1">{#N/A,#N/A,FALSE,"TMCOMP96";#N/A,#N/A,FALSE,"MAT96";#N/A,#N/A,FALSE,"FANDA96";#N/A,#N/A,FALSE,"INTRAN96";#N/A,#N/A,FALSE,"NAA9697";#N/A,#N/A,FALSE,"ECWEBB";#N/A,#N/A,FALSE,"MFT96";#N/A,#N/A,FALSE,"CTrecon"}</definedName>
    <definedName name="dgsgf_1_1_5_1" hidden="1">{#N/A,#N/A,FALSE,"TMCOMP96";#N/A,#N/A,FALSE,"MAT96";#N/A,#N/A,FALSE,"FANDA96";#N/A,#N/A,FALSE,"INTRAN96";#N/A,#N/A,FALSE,"NAA9697";#N/A,#N/A,FALSE,"ECWEBB";#N/A,#N/A,FALSE,"MFT96";#N/A,#N/A,FALSE,"CTrecon"}</definedName>
    <definedName name="dgsgf_1_1_5_2" hidden="1">{#N/A,#N/A,FALSE,"TMCOMP96";#N/A,#N/A,FALSE,"MAT96";#N/A,#N/A,FALSE,"FANDA96";#N/A,#N/A,FALSE,"INTRAN96";#N/A,#N/A,FALSE,"NAA9697";#N/A,#N/A,FALSE,"ECWEBB";#N/A,#N/A,FALSE,"MFT96";#N/A,#N/A,FALSE,"CTrecon"}</definedName>
    <definedName name="dgsgf_1_1_5_3" hidden="1">{#N/A,#N/A,FALSE,"TMCOMP96";#N/A,#N/A,FALSE,"MAT96";#N/A,#N/A,FALSE,"FANDA96";#N/A,#N/A,FALSE,"INTRAN96";#N/A,#N/A,FALSE,"NAA9697";#N/A,#N/A,FALSE,"ECWEBB";#N/A,#N/A,FALSE,"MFT96";#N/A,#N/A,FALSE,"CTrecon"}</definedName>
    <definedName name="dgsgf_1_1_5_4" hidden="1">{#N/A,#N/A,FALSE,"TMCOMP96";#N/A,#N/A,FALSE,"MAT96";#N/A,#N/A,FALSE,"FANDA96";#N/A,#N/A,FALSE,"INTRAN96";#N/A,#N/A,FALSE,"NAA9697";#N/A,#N/A,FALSE,"ECWEBB";#N/A,#N/A,FALSE,"MFT96";#N/A,#N/A,FALSE,"CTrecon"}</definedName>
    <definedName name="dgsgf_1_1_5_5" hidden="1">{#N/A,#N/A,FALSE,"TMCOMP96";#N/A,#N/A,FALSE,"MAT96";#N/A,#N/A,FALSE,"FANDA96";#N/A,#N/A,FALSE,"INTRAN96";#N/A,#N/A,FALSE,"NAA9697";#N/A,#N/A,FALSE,"ECWEBB";#N/A,#N/A,FALSE,"MFT96";#N/A,#N/A,FALSE,"CTrecon"}</definedName>
    <definedName name="dgsgf_1_2" hidden="1">{#N/A,#N/A,FALSE,"TMCOMP96";#N/A,#N/A,FALSE,"MAT96";#N/A,#N/A,FALSE,"FANDA96";#N/A,#N/A,FALSE,"INTRAN96";#N/A,#N/A,FALSE,"NAA9697";#N/A,#N/A,FALSE,"ECWEBB";#N/A,#N/A,FALSE,"MFT96";#N/A,#N/A,FALSE,"CTrecon"}</definedName>
    <definedName name="dgsgf_1_2_1" hidden="1">{#N/A,#N/A,FALSE,"TMCOMP96";#N/A,#N/A,FALSE,"MAT96";#N/A,#N/A,FALSE,"FANDA96";#N/A,#N/A,FALSE,"INTRAN96";#N/A,#N/A,FALSE,"NAA9697";#N/A,#N/A,FALSE,"ECWEBB";#N/A,#N/A,FALSE,"MFT96";#N/A,#N/A,FALSE,"CTrecon"}</definedName>
    <definedName name="dgsgf_1_2_1_1" hidden="1">{#N/A,#N/A,FALSE,"TMCOMP96";#N/A,#N/A,FALSE,"MAT96";#N/A,#N/A,FALSE,"FANDA96";#N/A,#N/A,FALSE,"INTRAN96";#N/A,#N/A,FALSE,"NAA9697";#N/A,#N/A,FALSE,"ECWEBB";#N/A,#N/A,FALSE,"MFT96";#N/A,#N/A,FALSE,"CTrecon"}</definedName>
    <definedName name="dgsgf_1_2_1_1_1" hidden="1">{#N/A,#N/A,FALSE,"TMCOMP96";#N/A,#N/A,FALSE,"MAT96";#N/A,#N/A,FALSE,"FANDA96";#N/A,#N/A,FALSE,"INTRAN96";#N/A,#N/A,FALSE,"NAA9697";#N/A,#N/A,FALSE,"ECWEBB";#N/A,#N/A,FALSE,"MFT96";#N/A,#N/A,FALSE,"CTrecon"}</definedName>
    <definedName name="dgsgf_1_2_1_1_1_1" hidden="1">{#N/A,#N/A,FALSE,"TMCOMP96";#N/A,#N/A,FALSE,"MAT96";#N/A,#N/A,FALSE,"FANDA96";#N/A,#N/A,FALSE,"INTRAN96";#N/A,#N/A,FALSE,"NAA9697";#N/A,#N/A,FALSE,"ECWEBB";#N/A,#N/A,FALSE,"MFT96";#N/A,#N/A,FALSE,"CTrecon"}</definedName>
    <definedName name="dgsgf_1_2_1_1_1_1_1" hidden="1">{#N/A,#N/A,FALSE,"TMCOMP96";#N/A,#N/A,FALSE,"MAT96";#N/A,#N/A,FALSE,"FANDA96";#N/A,#N/A,FALSE,"INTRAN96";#N/A,#N/A,FALSE,"NAA9697";#N/A,#N/A,FALSE,"ECWEBB";#N/A,#N/A,FALSE,"MFT96";#N/A,#N/A,FALSE,"CTrecon"}</definedName>
    <definedName name="dgsgf_1_2_1_1_1_2" hidden="1">{#N/A,#N/A,FALSE,"TMCOMP96";#N/A,#N/A,FALSE,"MAT96";#N/A,#N/A,FALSE,"FANDA96";#N/A,#N/A,FALSE,"INTRAN96";#N/A,#N/A,FALSE,"NAA9697";#N/A,#N/A,FALSE,"ECWEBB";#N/A,#N/A,FALSE,"MFT96";#N/A,#N/A,FALSE,"CTrecon"}</definedName>
    <definedName name="dgsgf_1_2_1_1_1_3" hidden="1">{#N/A,#N/A,FALSE,"TMCOMP96";#N/A,#N/A,FALSE,"MAT96";#N/A,#N/A,FALSE,"FANDA96";#N/A,#N/A,FALSE,"INTRAN96";#N/A,#N/A,FALSE,"NAA9697";#N/A,#N/A,FALSE,"ECWEBB";#N/A,#N/A,FALSE,"MFT96";#N/A,#N/A,FALSE,"CTrecon"}</definedName>
    <definedName name="dgsgf_1_2_1_1_1_4" hidden="1">{#N/A,#N/A,FALSE,"TMCOMP96";#N/A,#N/A,FALSE,"MAT96";#N/A,#N/A,FALSE,"FANDA96";#N/A,#N/A,FALSE,"INTRAN96";#N/A,#N/A,FALSE,"NAA9697";#N/A,#N/A,FALSE,"ECWEBB";#N/A,#N/A,FALSE,"MFT96";#N/A,#N/A,FALSE,"CTrecon"}</definedName>
    <definedName name="dgsgf_1_2_1_1_1_5" hidden="1">{#N/A,#N/A,FALSE,"TMCOMP96";#N/A,#N/A,FALSE,"MAT96";#N/A,#N/A,FALSE,"FANDA96";#N/A,#N/A,FALSE,"INTRAN96";#N/A,#N/A,FALSE,"NAA9697";#N/A,#N/A,FALSE,"ECWEBB";#N/A,#N/A,FALSE,"MFT96";#N/A,#N/A,FALSE,"CTrecon"}</definedName>
    <definedName name="dgsgf_1_2_1_1_2" hidden="1">{#N/A,#N/A,FALSE,"TMCOMP96";#N/A,#N/A,FALSE,"MAT96";#N/A,#N/A,FALSE,"FANDA96";#N/A,#N/A,FALSE,"INTRAN96";#N/A,#N/A,FALSE,"NAA9697";#N/A,#N/A,FALSE,"ECWEBB";#N/A,#N/A,FALSE,"MFT96";#N/A,#N/A,FALSE,"CTrecon"}</definedName>
    <definedName name="dgsgf_1_2_1_1_2_1" hidden="1">{#N/A,#N/A,FALSE,"TMCOMP96";#N/A,#N/A,FALSE,"MAT96";#N/A,#N/A,FALSE,"FANDA96";#N/A,#N/A,FALSE,"INTRAN96";#N/A,#N/A,FALSE,"NAA9697";#N/A,#N/A,FALSE,"ECWEBB";#N/A,#N/A,FALSE,"MFT96";#N/A,#N/A,FALSE,"CTrecon"}</definedName>
    <definedName name="dgsgf_1_2_1_1_2_2" hidden="1">{#N/A,#N/A,FALSE,"TMCOMP96";#N/A,#N/A,FALSE,"MAT96";#N/A,#N/A,FALSE,"FANDA96";#N/A,#N/A,FALSE,"INTRAN96";#N/A,#N/A,FALSE,"NAA9697";#N/A,#N/A,FALSE,"ECWEBB";#N/A,#N/A,FALSE,"MFT96";#N/A,#N/A,FALSE,"CTrecon"}</definedName>
    <definedName name="dgsgf_1_2_1_1_2_3" hidden="1">{#N/A,#N/A,FALSE,"TMCOMP96";#N/A,#N/A,FALSE,"MAT96";#N/A,#N/A,FALSE,"FANDA96";#N/A,#N/A,FALSE,"INTRAN96";#N/A,#N/A,FALSE,"NAA9697";#N/A,#N/A,FALSE,"ECWEBB";#N/A,#N/A,FALSE,"MFT96";#N/A,#N/A,FALSE,"CTrecon"}</definedName>
    <definedName name="dgsgf_1_2_1_1_2_4" hidden="1">{#N/A,#N/A,FALSE,"TMCOMP96";#N/A,#N/A,FALSE,"MAT96";#N/A,#N/A,FALSE,"FANDA96";#N/A,#N/A,FALSE,"INTRAN96";#N/A,#N/A,FALSE,"NAA9697";#N/A,#N/A,FALSE,"ECWEBB";#N/A,#N/A,FALSE,"MFT96";#N/A,#N/A,FALSE,"CTrecon"}</definedName>
    <definedName name="dgsgf_1_2_1_1_2_5" hidden="1">{#N/A,#N/A,FALSE,"TMCOMP96";#N/A,#N/A,FALSE,"MAT96";#N/A,#N/A,FALSE,"FANDA96";#N/A,#N/A,FALSE,"INTRAN96";#N/A,#N/A,FALSE,"NAA9697";#N/A,#N/A,FALSE,"ECWEBB";#N/A,#N/A,FALSE,"MFT96";#N/A,#N/A,FALSE,"CTrecon"}</definedName>
    <definedName name="dgsgf_1_2_1_1_3" hidden="1">{#N/A,#N/A,FALSE,"TMCOMP96";#N/A,#N/A,FALSE,"MAT96";#N/A,#N/A,FALSE,"FANDA96";#N/A,#N/A,FALSE,"INTRAN96";#N/A,#N/A,FALSE,"NAA9697";#N/A,#N/A,FALSE,"ECWEBB";#N/A,#N/A,FALSE,"MFT96";#N/A,#N/A,FALSE,"CTrecon"}</definedName>
    <definedName name="dgsgf_1_2_1_1_4" hidden="1">{#N/A,#N/A,FALSE,"TMCOMP96";#N/A,#N/A,FALSE,"MAT96";#N/A,#N/A,FALSE,"FANDA96";#N/A,#N/A,FALSE,"INTRAN96";#N/A,#N/A,FALSE,"NAA9697";#N/A,#N/A,FALSE,"ECWEBB";#N/A,#N/A,FALSE,"MFT96";#N/A,#N/A,FALSE,"CTrecon"}</definedName>
    <definedName name="dgsgf_1_2_1_1_5" hidden="1">{#N/A,#N/A,FALSE,"TMCOMP96";#N/A,#N/A,FALSE,"MAT96";#N/A,#N/A,FALSE,"FANDA96";#N/A,#N/A,FALSE,"INTRAN96";#N/A,#N/A,FALSE,"NAA9697";#N/A,#N/A,FALSE,"ECWEBB";#N/A,#N/A,FALSE,"MFT96";#N/A,#N/A,FALSE,"CTrecon"}</definedName>
    <definedName name="dgsgf_1_2_1_2" hidden="1">{#N/A,#N/A,FALSE,"TMCOMP96";#N/A,#N/A,FALSE,"MAT96";#N/A,#N/A,FALSE,"FANDA96";#N/A,#N/A,FALSE,"INTRAN96";#N/A,#N/A,FALSE,"NAA9697";#N/A,#N/A,FALSE,"ECWEBB";#N/A,#N/A,FALSE,"MFT96";#N/A,#N/A,FALSE,"CTrecon"}</definedName>
    <definedName name="dgsgf_1_2_1_2_1" hidden="1">{#N/A,#N/A,FALSE,"TMCOMP96";#N/A,#N/A,FALSE,"MAT96";#N/A,#N/A,FALSE,"FANDA96";#N/A,#N/A,FALSE,"INTRAN96";#N/A,#N/A,FALSE,"NAA9697";#N/A,#N/A,FALSE,"ECWEBB";#N/A,#N/A,FALSE,"MFT96";#N/A,#N/A,FALSE,"CTrecon"}</definedName>
    <definedName name="dgsgf_1_2_1_2_2" hidden="1">{#N/A,#N/A,FALSE,"TMCOMP96";#N/A,#N/A,FALSE,"MAT96";#N/A,#N/A,FALSE,"FANDA96";#N/A,#N/A,FALSE,"INTRAN96";#N/A,#N/A,FALSE,"NAA9697";#N/A,#N/A,FALSE,"ECWEBB";#N/A,#N/A,FALSE,"MFT96";#N/A,#N/A,FALSE,"CTrecon"}</definedName>
    <definedName name="dgsgf_1_2_1_2_3" hidden="1">{#N/A,#N/A,FALSE,"TMCOMP96";#N/A,#N/A,FALSE,"MAT96";#N/A,#N/A,FALSE,"FANDA96";#N/A,#N/A,FALSE,"INTRAN96";#N/A,#N/A,FALSE,"NAA9697";#N/A,#N/A,FALSE,"ECWEBB";#N/A,#N/A,FALSE,"MFT96";#N/A,#N/A,FALSE,"CTrecon"}</definedName>
    <definedName name="dgsgf_1_2_1_2_4" hidden="1">{#N/A,#N/A,FALSE,"TMCOMP96";#N/A,#N/A,FALSE,"MAT96";#N/A,#N/A,FALSE,"FANDA96";#N/A,#N/A,FALSE,"INTRAN96";#N/A,#N/A,FALSE,"NAA9697";#N/A,#N/A,FALSE,"ECWEBB";#N/A,#N/A,FALSE,"MFT96";#N/A,#N/A,FALSE,"CTrecon"}</definedName>
    <definedName name="dgsgf_1_2_1_2_5" hidden="1">{#N/A,#N/A,FALSE,"TMCOMP96";#N/A,#N/A,FALSE,"MAT96";#N/A,#N/A,FALSE,"FANDA96";#N/A,#N/A,FALSE,"INTRAN96";#N/A,#N/A,FALSE,"NAA9697";#N/A,#N/A,FALSE,"ECWEBB";#N/A,#N/A,FALSE,"MFT96";#N/A,#N/A,FALSE,"CTrecon"}</definedName>
    <definedName name="dgsgf_1_2_1_3" hidden="1">{#N/A,#N/A,FALSE,"TMCOMP96";#N/A,#N/A,FALSE,"MAT96";#N/A,#N/A,FALSE,"FANDA96";#N/A,#N/A,FALSE,"INTRAN96";#N/A,#N/A,FALSE,"NAA9697";#N/A,#N/A,FALSE,"ECWEBB";#N/A,#N/A,FALSE,"MFT96";#N/A,#N/A,FALSE,"CTrecon"}</definedName>
    <definedName name="dgsgf_1_2_1_3_1" hidden="1">{#N/A,#N/A,FALSE,"TMCOMP96";#N/A,#N/A,FALSE,"MAT96";#N/A,#N/A,FALSE,"FANDA96";#N/A,#N/A,FALSE,"INTRAN96";#N/A,#N/A,FALSE,"NAA9697";#N/A,#N/A,FALSE,"ECWEBB";#N/A,#N/A,FALSE,"MFT96";#N/A,#N/A,FALSE,"CTrecon"}</definedName>
    <definedName name="dgsgf_1_2_1_3_2" hidden="1">{#N/A,#N/A,FALSE,"TMCOMP96";#N/A,#N/A,FALSE,"MAT96";#N/A,#N/A,FALSE,"FANDA96";#N/A,#N/A,FALSE,"INTRAN96";#N/A,#N/A,FALSE,"NAA9697";#N/A,#N/A,FALSE,"ECWEBB";#N/A,#N/A,FALSE,"MFT96";#N/A,#N/A,FALSE,"CTrecon"}</definedName>
    <definedName name="dgsgf_1_2_1_3_3" hidden="1">{#N/A,#N/A,FALSE,"TMCOMP96";#N/A,#N/A,FALSE,"MAT96";#N/A,#N/A,FALSE,"FANDA96";#N/A,#N/A,FALSE,"INTRAN96";#N/A,#N/A,FALSE,"NAA9697";#N/A,#N/A,FALSE,"ECWEBB";#N/A,#N/A,FALSE,"MFT96";#N/A,#N/A,FALSE,"CTrecon"}</definedName>
    <definedName name="dgsgf_1_2_1_3_4" hidden="1">{#N/A,#N/A,FALSE,"TMCOMP96";#N/A,#N/A,FALSE,"MAT96";#N/A,#N/A,FALSE,"FANDA96";#N/A,#N/A,FALSE,"INTRAN96";#N/A,#N/A,FALSE,"NAA9697";#N/A,#N/A,FALSE,"ECWEBB";#N/A,#N/A,FALSE,"MFT96";#N/A,#N/A,FALSE,"CTrecon"}</definedName>
    <definedName name="dgsgf_1_2_1_3_5" hidden="1">{#N/A,#N/A,FALSE,"TMCOMP96";#N/A,#N/A,FALSE,"MAT96";#N/A,#N/A,FALSE,"FANDA96";#N/A,#N/A,FALSE,"INTRAN96";#N/A,#N/A,FALSE,"NAA9697";#N/A,#N/A,FALSE,"ECWEBB";#N/A,#N/A,FALSE,"MFT96";#N/A,#N/A,FALSE,"CTrecon"}</definedName>
    <definedName name="dgsgf_1_2_1_4" hidden="1">{#N/A,#N/A,FALSE,"TMCOMP96";#N/A,#N/A,FALSE,"MAT96";#N/A,#N/A,FALSE,"FANDA96";#N/A,#N/A,FALSE,"INTRAN96";#N/A,#N/A,FALSE,"NAA9697";#N/A,#N/A,FALSE,"ECWEBB";#N/A,#N/A,FALSE,"MFT96";#N/A,#N/A,FALSE,"CTrecon"}</definedName>
    <definedName name="dgsgf_1_2_1_4_1" hidden="1">{#N/A,#N/A,FALSE,"TMCOMP96";#N/A,#N/A,FALSE,"MAT96";#N/A,#N/A,FALSE,"FANDA96";#N/A,#N/A,FALSE,"INTRAN96";#N/A,#N/A,FALSE,"NAA9697";#N/A,#N/A,FALSE,"ECWEBB";#N/A,#N/A,FALSE,"MFT96";#N/A,#N/A,FALSE,"CTrecon"}</definedName>
    <definedName name="dgsgf_1_2_1_4_2" hidden="1">{#N/A,#N/A,FALSE,"TMCOMP96";#N/A,#N/A,FALSE,"MAT96";#N/A,#N/A,FALSE,"FANDA96";#N/A,#N/A,FALSE,"INTRAN96";#N/A,#N/A,FALSE,"NAA9697";#N/A,#N/A,FALSE,"ECWEBB";#N/A,#N/A,FALSE,"MFT96";#N/A,#N/A,FALSE,"CTrecon"}</definedName>
    <definedName name="dgsgf_1_2_1_4_3" hidden="1">{#N/A,#N/A,FALSE,"TMCOMP96";#N/A,#N/A,FALSE,"MAT96";#N/A,#N/A,FALSE,"FANDA96";#N/A,#N/A,FALSE,"INTRAN96";#N/A,#N/A,FALSE,"NAA9697";#N/A,#N/A,FALSE,"ECWEBB";#N/A,#N/A,FALSE,"MFT96";#N/A,#N/A,FALSE,"CTrecon"}</definedName>
    <definedName name="dgsgf_1_2_1_4_4" hidden="1">{#N/A,#N/A,FALSE,"TMCOMP96";#N/A,#N/A,FALSE,"MAT96";#N/A,#N/A,FALSE,"FANDA96";#N/A,#N/A,FALSE,"INTRAN96";#N/A,#N/A,FALSE,"NAA9697";#N/A,#N/A,FALSE,"ECWEBB";#N/A,#N/A,FALSE,"MFT96";#N/A,#N/A,FALSE,"CTrecon"}</definedName>
    <definedName name="dgsgf_1_2_1_4_5" hidden="1">{#N/A,#N/A,FALSE,"TMCOMP96";#N/A,#N/A,FALSE,"MAT96";#N/A,#N/A,FALSE,"FANDA96";#N/A,#N/A,FALSE,"INTRAN96";#N/A,#N/A,FALSE,"NAA9697";#N/A,#N/A,FALSE,"ECWEBB";#N/A,#N/A,FALSE,"MFT96";#N/A,#N/A,FALSE,"CTrecon"}</definedName>
    <definedName name="dgsgf_1_2_1_5" hidden="1">{#N/A,#N/A,FALSE,"TMCOMP96";#N/A,#N/A,FALSE,"MAT96";#N/A,#N/A,FALSE,"FANDA96";#N/A,#N/A,FALSE,"INTRAN96";#N/A,#N/A,FALSE,"NAA9697";#N/A,#N/A,FALSE,"ECWEBB";#N/A,#N/A,FALSE,"MFT96";#N/A,#N/A,FALSE,"CTrecon"}</definedName>
    <definedName name="dgsgf_1_2_1_5_1" hidden="1">{#N/A,#N/A,FALSE,"TMCOMP96";#N/A,#N/A,FALSE,"MAT96";#N/A,#N/A,FALSE,"FANDA96";#N/A,#N/A,FALSE,"INTRAN96";#N/A,#N/A,FALSE,"NAA9697";#N/A,#N/A,FALSE,"ECWEBB";#N/A,#N/A,FALSE,"MFT96";#N/A,#N/A,FALSE,"CTrecon"}</definedName>
    <definedName name="dgsgf_1_2_1_5_2" hidden="1">{#N/A,#N/A,FALSE,"TMCOMP96";#N/A,#N/A,FALSE,"MAT96";#N/A,#N/A,FALSE,"FANDA96";#N/A,#N/A,FALSE,"INTRAN96";#N/A,#N/A,FALSE,"NAA9697";#N/A,#N/A,FALSE,"ECWEBB";#N/A,#N/A,FALSE,"MFT96";#N/A,#N/A,FALSE,"CTrecon"}</definedName>
    <definedName name="dgsgf_1_2_1_5_3" hidden="1">{#N/A,#N/A,FALSE,"TMCOMP96";#N/A,#N/A,FALSE,"MAT96";#N/A,#N/A,FALSE,"FANDA96";#N/A,#N/A,FALSE,"INTRAN96";#N/A,#N/A,FALSE,"NAA9697";#N/A,#N/A,FALSE,"ECWEBB";#N/A,#N/A,FALSE,"MFT96";#N/A,#N/A,FALSE,"CTrecon"}</definedName>
    <definedName name="dgsgf_1_2_1_5_4" hidden="1">{#N/A,#N/A,FALSE,"TMCOMP96";#N/A,#N/A,FALSE,"MAT96";#N/A,#N/A,FALSE,"FANDA96";#N/A,#N/A,FALSE,"INTRAN96";#N/A,#N/A,FALSE,"NAA9697";#N/A,#N/A,FALSE,"ECWEBB";#N/A,#N/A,FALSE,"MFT96";#N/A,#N/A,FALSE,"CTrecon"}</definedName>
    <definedName name="dgsgf_1_2_1_5_5" hidden="1">{#N/A,#N/A,FALSE,"TMCOMP96";#N/A,#N/A,FALSE,"MAT96";#N/A,#N/A,FALSE,"FANDA96";#N/A,#N/A,FALSE,"INTRAN96";#N/A,#N/A,FALSE,"NAA9697";#N/A,#N/A,FALSE,"ECWEBB";#N/A,#N/A,FALSE,"MFT96";#N/A,#N/A,FALSE,"CTrecon"}</definedName>
    <definedName name="dgsgf_1_2_2" hidden="1">{#N/A,#N/A,FALSE,"TMCOMP96";#N/A,#N/A,FALSE,"MAT96";#N/A,#N/A,FALSE,"FANDA96";#N/A,#N/A,FALSE,"INTRAN96";#N/A,#N/A,FALSE,"NAA9697";#N/A,#N/A,FALSE,"ECWEBB";#N/A,#N/A,FALSE,"MFT96";#N/A,#N/A,FALSE,"CTrecon"}</definedName>
    <definedName name="dgsgf_1_2_2_1" hidden="1">{#N/A,#N/A,FALSE,"TMCOMP96";#N/A,#N/A,FALSE,"MAT96";#N/A,#N/A,FALSE,"FANDA96";#N/A,#N/A,FALSE,"INTRAN96";#N/A,#N/A,FALSE,"NAA9697";#N/A,#N/A,FALSE,"ECWEBB";#N/A,#N/A,FALSE,"MFT96";#N/A,#N/A,FALSE,"CTrecon"}</definedName>
    <definedName name="dgsgf_1_2_2_2" hidden="1">{#N/A,#N/A,FALSE,"TMCOMP96";#N/A,#N/A,FALSE,"MAT96";#N/A,#N/A,FALSE,"FANDA96";#N/A,#N/A,FALSE,"INTRAN96";#N/A,#N/A,FALSE,"NAA9697";#N/A,#N/A,FALSE,"ECWEBB";#N/A,#N/A,FALSE,"MFT96";#N/A,#N/A,FALSE,"CTrecon"}</definedName>
    <definedName name="dgsgf_1_2_2_3" hidden="1">{#N/A,#N/A,FALSE,"TMCOMP96";#N/A,#N/A,FALSE,"MAT96";#N/A,#N/A,FALSE,"FANDA96";#N/A,#N/A,FALSE,"INTRAN96";#N/A,#N/A,FALSE,"NAA9697";#N/A,#N/A,FALSE,"ECWEBB";#N/A,#N/A,FALSE,"MFT96";#N/A,#N/A,FALSE,"CTrecon"}</definedName>
    <definedName name="dgsgf_1_2_2_4" hidden="1">{#N/A,#N/A,FALSE,"TMCOMP96";#N/A,#N/A,FALSE,"MAT96";#N/A,#N/A,FALSE,"FANDA96";#N/A,#N/A,FALSE,"INTRAN96";#N/A,#N/A,FALSE,"NAA9697";#N/A,#N/A,FALSE,"ECWEBB";#N/A,#N/A,FALSE,"MFT96";#N/A,#N/A,FALSE,"CTrecon"}</definedName>
    <definedName name="dgsgf_1_2_2_5" hidden="1">{#N/A,#N/A,FALSE,"TMCOMP96";#N/A,#N/A,FALSE,"MAT96";#N/A,#N/A,FALSE,"FANDA96";#N/A,#N/A,FALSE,"INTRAN96";#N/A,#N/A,FALSE,"NAA9697";#N/A,#N/A,FALSE,"ECWEBB";#N/A,#N/A,FALSE,"MFT96";#N/A,#N/A,FALSE,"CTrecon"}</definedName>
    <definedName name="dgsgf_1_2_3" hidden="1">{#N/A,#N/A,FALSE,"TMCOMP96";#N/A,#N/A,FALSE,"MAT96";#N/A,#N/A,FALSE,"FANDA96";#N/A,#N/A,FALSE,"INTRAN96";#N/A,#N/A,FALSE,"NAA9697";#N/A,#N/A,FALSE,"ECWEBB";#N/A,#N/A,FALSE,"MFT96";#N/A,#N/A,FALSE,"CTrecon"}</definedName>
    <definedName name="dgsgf_1_2_3_1" hidden="1">{#N/A,#N/A,FALSE,"TMCOMP96";#N/A,#N/A,FALSE,"MAT96";#N/A,#N/A,FALSE,"FANDA96";#N/A,#N/A,FALSE,"INTRAN96";#N/A,#N/A,FALSE,"NAA9697";#N/A,#N/A,FALSE,"ECWEBB";#N/A,#N/A,FALSE,"MFT96";#N/A,#N/A,FALSE,"CTrecon"}</definedName>
    <definedName name="dgsgf_1_2_3_2" hidden="1">{#N/A,#N/A,FALSE,"TMCOMP96";#N/A,#N/A,FALSE,"MAT96";#N/A,#N/A,FALSE,"FANDA96";#N/A,#N/A,FALSE,"INTRAN96";#N/A,#N/A,FALSE,"NAA9697";#N/A,#N/A,FALSE,"ECWEBB";#N/A,#N/A,FALSE,"MFT96";#N/A,#N/A,FALSE,"CTrecon"}</definedName>
    <definedName name="dgsgf_1_2_3_3" hidden="1">{#N/A,#N/A,FALSE,"TMCOMP96";#N/A,#N/A,FALSE,"MAT96";#N/A,#N/A,FALSE,"FANDA96";#N/A,#N/A,FALSE,"INTRAN96";#N/A,#N/A,FALSE,"NAA9697";#N/A,#N/A,FALSE,"ECWEBB";#N/A,#N/A,FALSE,"MFT96";#N/A,#N/A,FALSE,"CTrecon"}</definedName>
    <definedName name="dgsgf_1_2_3_4" hidden="1">{#N/A,#N/A,FALSE,"TMCOMP96";#N/A,#N/A,FALSE,"MAT96";#N/A,#N/A,FALSE,"FANDA96";#N/A,#N/A,FALSE,"INTRAN96";#N/A,#N/A,FALSE,"NAA9697";#N/A,#N/A,FALSE,"ECWEBB";#N/A,#N/A,FALSE,"MFT96";#N/A,#N/A,FALSE,"CTrecon"}</definedName>
    <definedName name="dgsgf_1_2_3_5" hidden="1">{#N/A,#N/A,FALSE,"TMCOMP96";#N/A,#N/A,FALSE,"MAT96";#N/A,#N/A,FALSE,"FANDA96";#N/A,#N/A,FALSE,"INTRAN96";#N/A,#N/A,FALSE,"NAA9697";#N/A,#N/A,FALSE,"ECWEBB";#N/A,#N/A,FALSE,"MFT96";#N/A,#N/A,FALSE,"CTrecon"}</definedName>
    <definedName name="dgsgf_1_2_4" hidden="1">{#N/A,#N/A,FALSE,"TMCOMP96";#N/A,#N/A,FALSE,"MAT96";#N/A,#N/A,FALSE,"FANDA96";#N/A,#N/A,FALSE,"INTRAN96";#N/A,#N/A,FALSE,"NAA9697";#N/A,#N/A,FALSE,"ECWEBB";#N/A,#N/A,FALSE,"MFT96";#N/A,#N/A,FALSE,"CTrecon"}</definedName>
    <definedName name="dgsgf_1_2_4_1" hidden="1">{#N/A,#N/A,FALSE,"TMCOMP96";#N/A,#N/A,FALSE,"MAT96";#N/A,#N/A,FALSE,"FANDA96";#N/A,#N/A,FALSE,"INTRAN96";#N/A,#N/A,FALSE,"NAA9697";#N/A,#N/A,FALSE,"ECWEBB";#N/A,#N/A,FALSE,"MFT96";#N/A,#N/A,FALSE,"CTrecon"}</definedName>
    <definedName name="dgsgf_1_2_4_2" hidden="1">{#N/A,#N/A,FALSE,"TMCOMP96";#N/A,#N/A,FALSE,"MAT96";#N/A,#N/A,FALSE,"FANDA96";#N/A,#N/A,FALSE,"INTRAN96";#N/A,#N/A,FALSE,"NAA9697";#N/A,#N/A,FALSE,"ECWEBB";#N/A,#N/A,FALSE,"MFT96";#N/A,#N/A,FALSE,"CTrecon"}</definedName>
    <definedName name="dgsgf_1_2_4_3" hidden="1">{#N/A,#N/A,FALSE,"TMCOMP96";#N/A,#N/A,FALSE,"MAT96";#N/A,#N/A,FALSE,"FANDA96";#N/A,#N/A,FALSE,"INTRAN96";#N/A,#N/A,FALSE,"NAA9697";#N/A,#N/A,FALSE,"ECWEBB";#N/A,#N/A,FALSE,"MFT96";#N/A,#N/A,FALSE,"CTrecon"}</definedName>
    <definedName name="dgsgf_1_2_4_4" hidden="1">{#N/A,#N/A,FALSE,"TMCOMP96";#N/A,#N/A,FALSE,"MAT96";#N/A,#N/A,FALSE,"FANDA96";#N/A,#N/A,FALSE,"INTRAN96";#N/A,#N/A,FALSE,"NAA9697";#N/A,#N/A,FALSE,"ECWEBB";#N/A,#N/A,FALSE,"MFT96";#N/A,#N/A,FALSE,"CTrecon"}</definedName>
    <definedName name="dgsgf_1_2_4_5" hidden="1">{#N/A,#N/A,FALSE,"TMCOMP96";#N/A,#N/A,FALSE,"MAT96";#N/A,#N/A,FALSE,"FANDA96";#N/A,#N/A,FALSE,"INTRAN96";#N/A,#N/A,FALSE,"NAA9697";#N/A,#N/A,FALSE,"ECWEBB";#N/A,#N/A,FALSE,"MFT96";#N/A,#N/A,FALSE,"CTrecon"}</definedName>
    <definedName name="dgsgf_1_2_5" hidden="1">{#N/A,#N/A,FALSE,"TMCOMP96";#N/A,#N/A,FALSE,"MAT96";#N/A,#N/A,FALSE,"FANDA96";#N/A,#N/A,FALSE,"INTRAN96";#N/A,#N/A,FALSE,"NAA9697";#N/A,#N/A,FALSE,"ECWEBB";#N/A,#N/A,FALSE,"MFT96";#N/A,#N/A,FALSE,"CTrecon"}</definedName>
    <definedName name="dgsgf_1_2_5_1" hidden="1">{#N/A,#N/A,FALSE,"TMCOMP96";#N/A,#N/A,FALSE,"MAT96";#N/A,#N/A,FALSE,"FANDA96";#N/A,#N/A,FALSE,"INTRAN96";#N/A,#N/A,FALSE,"NAA9697";#N/A,#N/A,FALSE,"ECWEBB";#N/A,#N/A,FALSE,"MFT96";#N/A,#N/A,FALSE,"CTrecon"}</definedName>
    <definedName name="dgsgf_1_2_5_2" hidden="1">{#N/A,#N/A,FALSE,"TMCOMP96";#N/A,#N/A,FALSE,"MAT96";#N/A,#N/A,FALSE,"FANDA96";#N/A,#N/A,FALSE,"INTRAN96";#N/A,#N/A,FALSE,"NAA9697";#N/A,#N/A,FALSE,"ECWEBB";#N/A,#N/A,FALSE,"MFT96";#N/A,#N/A,FALSE,"CTrecon"}</definedName>
    <definedName name="dgsgf_1_2_5_3" hidden="1">{#N/A,#N/A,FALSE,"TMCOMP96";#N/A,#N/A,FALSE,"MAT96";#N/A,#N/A,FALSE,"FANDA96";#N/A,#N/A,FALSE,"INTRAN96";#N/A,#N/A,FALSE,"NAA9697";#N/A,#N/A,FALSE,"ECWEBB";#N/A,#N/A,FALSE,"MFT96";#N/A,#N/A,FALSE,"CTrecon"}</definedName>
    <definedName name="dgsgf_1_2_5_4" hidden="1">{#N/A,#N/A,FALSE,"TMCOMP96";#N/A,#N/A,FALSE,"MAT96";#N/A,#N/A,FALSE,"FANDA96";#N/A,#N/A,FALSE,"INTRAN96";#N/A,#N/A,FALSE,"NAA9697";#N/A,#N/A,FALSE,"ECWEBB";#N/A,#N/A,FALSE,"MFT96";#N/A,#N/A,FALSE,"CTrecon"}</definedName>
    <definedName name="dgsgf_1_2_5_5" hidden="1">{#N/A,#N/A,FALSE,"TMCOMP96";#N/A,#N/A,FALSE,"MAT96";#N/A,#N/A,FALSE,"FANDA96";#N/A,#N/A,FALSE,"INTRAN96";#N/A,#N/A,FALSE,"NAA9697";#N/A,#N/A,FALSE,"ECWEBB";#N/A,#N/A,FALSE,"MFT96";#N/A,#N/A,FALSE,"CTrecon"}</definedName>
    <definedName name="dgsgf_1_3" hidden="1">{#N/A,#N/A,FALSE,"TMCOMP96";#N/A,#N/A,FALSE,"MAT96";#N/A,#N/A,FALSE,"FANDA96";#N/A,#N/A,FALSE,"INTRAN96";#N/A,#N/A,FALSE,"NAA9697";#N/A,#N/A,FALSE,"ECWEBB";#N/A,#N/A,FALSE,"MFT96";#N/A,#N/A,FALSE,"CTrecon"}</definedName>
    <definedName name="dgsgf_1_3_1" hidden="1">{#N/A,#N/A,FALSE,"TMCOMP96";#N/A,#N/A,FALSE,"MAT96";#N/A,#N/A,FALSE,"FANDA96";#N/A,#N/A,FALSE,"INTRAN96";#N/A,#N/A,FALSE,"NAA9697";#N/A,#N/A,FALSE,"ECWEBB";#N/A,#N/A,FALSE,"MFT96";#N/A,#N/A,FALSE,"CTrecon"}</definedName>
    <definedName name="dgsgf_1_3_1_1" hidden="1">{#N/A,#N/A,FALSE,"TMCOMP96";#N/A,#N/A,FALSE,"MAT96";#N/A,#N/A,FALSE,"FANDA96";#N/A,#N/A,FALSE,"INTRAN96";#N/A,#N/A,FALSE,"NAA9697";#N/A,#N/A,FALSE,"ECWEBB";#N/A,#N/A,FALSE,"MFT96";#N/A,#N/A,FALSE,"CTrecon"}</definedName>
    <definedName name="dgsgf_1_3_1_1_1" hidden="1">{#N/A,#N/A,FALSE,"TMCOMP96";#N/A,#N/A,FALSE,"MAT96";#N/A,#N/A,FALSE,"FANDA96";#N/A,#N/A,FALSE,"INTRAN96";#N/A,#N/A,FALSE,"NAA9697";#N/A,#N/A,FALSE,"ECWEBB";#N/A,#N/A,FALSE,"MFT96";#N/A,#N/A,FALSE,"CTrecon"}</definedName>
    <definedName name="dgsgf_1_3_1_1_1_1" hidden="1">{#N/A,#N/A,FALSE,"TMCOMP96";#N/A,#N/A,FALSE,"MAT96";#N/A,#N/A,FALSE,"FANDA96";#N/A,#N/A,FALSE,"INTRAN96";#N/A,#N/A,FALSE,"NAA9697";#N/A,#N/A,FALSE,"ECWEBB";#N/A,#N/A,FALSE,"MFT96";#N/A,#N/A,FALSE,"CTrecon"}</definedName>
    <definedName name="dgsgf_1_3_1_1_1_1_1" hidden="1">{#N/A,#N/A,FALSE,"TMCOMP96";#N/A,#N/A,FALSE,"MAT96";#N/A,#N/A,FALSE,"FANDA96";#N/A,#N/A,FALSE,"INTRAN96";#N/A,#N/A,FALSE,"NAA9697";#N/A,#N/A,FALSE,"ECWEBB";#N/A,#N/A,FALSE,"MFT96";#N/A,#N/A,FALSE,"CTrecon"}</definedName>
    <definedName name="dgsgf_1_3_1_1_1_2" hidden="1">{#N/A,#N/A,FALSE,"TMCOMP96";#N/A,#N/A,FALSE,"MAT96";#N/A,#N/A,FALSE,"FANDA96";#N/A,#N/A,FALSE,"INTRAN96";#N/A,#N/A,FALSE,"NAA9697";#N/A,#N/A,FALSE,"ECWEBB";#N/A,#N/A,FALSE,"MFT96";#N/A,#N/A,FALSE,"CTrecon"}</definedName>
    <definedName name="dgsgf_1_3_1_1_1_3" hidden="1">{#N/A,#N/A,FALSE,"TMCOMP96";#N/A,#N/A,FALSE,"MAT96";#N/A,#N/A,FALSE,"FANDA96";#N/A,#N/A,FALSE,"INTRAN96";#N/A,#N/A,FALSE,"NAA9697";#N/A,#N/A,FALSE,"ECWEBB";#N/A,#N/A,FALSE,"MFT96";#N/A,#N/A,FALSE,"CTrecon"}</definedName>
    <definedName name="dgsgf_1_3_1_1_1_4" hidden="1">{#N/A,#N/A,FALSE,"TMCOMP96";#N/A,#N/A,FALSE,"MAT96";#N/A,#N/A,FALSE,"FANDA96";#N/A,#N/A,FALSE,"INTRAN96";#N/A,#N/A,FALSE,"NAA9697";#N/A,#N/A,FALSE,"ECWEBB";#N/A,#N/A,FALSE,"MFT96";#N/A,#N/A,FALSE,"CTrecon"}</definedName>
    <definedName name="dgsgf_1_3_1_1_1_5" hidden="1">{#N/A,#N/A,FALSE,"TMCOMP96";#N/A,#N/A,FALSE,"MAT96";#N/A,#N/A,FALSE,"FANDA96";#N/A,#N/A,FALSE,"INTRAN96";#N/A,#N/A,FALSE,"NAA9697";#N/A,#N/A,FALSE,"ECWEBB";#N/A,#N/A,FALSE,"MFT96";#N/A,#N/A,FALSE,"CTrecon"}</definedName>
    <definedName name="dgsgf_1_3_1_1_2" hidden="1">{#N/A,#N/A,FALSE,"TMCOMP96";#N/A,#N/A,FALSE,"MAT96";#N/A,#N/A,FALSE,"FANDA96";#N/A,#N/A,FALSE,"INTRAN96";#N/A,#N/A,FALSE,"NAA9697";#N/A,#N/A,FALSE,"ECWEBB";#N/A,#N/A,FALSE,"MFT96";#N/A,#N/A,FALSE,"CTrecon"}</definedName>
    <definedName name="dgsgf_1_3_1_1_2_1" hidden="1">{#N/A,#N/A,FALSE,"TMCOMP96";#N/A,#N/A,FALSE,"MAT96";#N/A,#N/A,FALSE,"FANDA96";#N/A,#N/A,FALSE,"INTRAN96";#N/A,#N/A,FALSE,"NAA9697";#N/A,#N/A,FALSE,"ECWEBB";#N/A,#N/A,FALSE,"MFT96";#N/A,#N/A,FALSE,"CTrecon"}</definedName>
    <definedName name="dgsgf_1_3_1_1_2_2" hidden="1">{#N/A,#N/A,FALSE,"TMCOMP96";#N/A,#N/A,FALSE,"MAT96";#N/A,#N/A,FALSE,"FANDA96";#N/A,#N/A,FALSE,"INTRAN96";#N/A,#N/A,FALSE,"NAA9697";#N/A,#N/A,FALSE,"ECWEBB";#N/A,#N/A,FALSE,"MFT96";#N/A,#N/A,FALSE,"CTrecon"}</definedName>
    <definedName name="dgsgf_1_3_1_1_2_3" hidden="1">{#N/A,#N/A,FALSE,"TMCOMP96";#N/A,#N/A,FALSE,"MAT96";#N/A,#N/A,FALSE,"FANDA96";#N/A,#N/A,FALSE,"INTRAN96";#N/A,#N/A,FALSE,"NAA9697";#N/A,#N/A,FALSE,"ECWEBB";#N/A,#N/A,FALSE,"MFT96";#N/A,#N/A,FALSE,"CTrecon"}</definedName>
    <definedName name="dgsgf_1_3_1_1_2_4" hidden="1">{#N/A,#N/A,FALSE,"TMCOMP96";#N/A,#N/A,FALSE,"MAT96";#N/A,#N/A,FALSE,"FANDA96";#N/A,#N/A,FALSE,"INTRAN96";#N/A,#N/A,FALSE,"NAA9697";#N/A,#N/A,FALSE,"ECWEBB";#N/A,#N/A,FALSE,"MFT96";#N/A,#N/A,FALSE,"CTrecon"}</definedName>
    <definedName name="dgsgf_1_3_1_1_2_5" hidden="1">{#N/A,#N/A,FALSE,"TMCOMP96";#N/A,#N/A,FALSE,"MAT96";#N/A,#N/A,FALSE,"FANDA96";#N/A,#N/A,FALSE,"INTRAN96";#N/A,#N/A,FALSE,"NAA9697";#N/A,#N/A,FALSE,"ECWEBB";#N/A,#N/A,FALSE,"MFT96";#N/A,#N/A,FALSE,"CTrecon"}</definedName>
    <definedName name="dgsgf_1_3_1_1_3" hidden="1">{#N/A,#N/A,FALSE,"TMCOMP96";#N/A,#N/A,FALSE,"MAT96";#N/A,#N/A,FALSE,"FANDA96";#N/A,#N/A,FALSE,"INTRAN96";#N/A,#N/A,FALSE,"NAA9697";#N/A,#N/A,FALSE,"ECWEBB";#N/A,#N/A,FALSE,"MFT96";#N/A,#N/A,FALSE,"CTrecon"}</definedName>
    <definedName name="dgsgf_1_3_1_1_4" hidden="1">{#N/A,#N/A,FALSE,"TMCOMP96";#N/A,#N/A,FALSE,"MAT96";#N/A,#N/A,FALSE,"FANDA96";#N/A,#N/A,FALSE,"INTRAN96";#N/A,#N/A,FALSE,"NAA9697";#N/A,#N/A,FALSE,"ECWEBB";#N/A,#N/A,FALSE,"MFT96";#N/A,#N/A,FALSE,"CTrecon"}</definedName>
    <definedName name="dgsgf_1_3_1_1_5" hidden="1">{#N/A,#N/A,FALSE,"TMCOMP96";#N/A,#N/A,FALSE,"MAT96";#N/A,#N/A,FALSE,"FANDA96";#N/A,#N/A,FALSE,"INTRAN96";#N/A,#N/A,FALSE,"NAA9697";#N/A,#N/A,FALSE,"ECWEBB";#N/A,#N/A,FALSE,"MFT96";#N/A,#N/A,FALSE,"CTrecon"}</definedName>
    <definedName name="dgsgf_1_3_1_2" hidden="1">{#N/A,#N/A,FALSE,"TMCOMP96";#N/A,#N/A,FALSE,"MAT96";#N/A,#N/A,FALSE,"FANDA96";#N/A,#N/A,FALSE,"INTRAN96";#N/A,#N/A,FALSE,"NAA9697";#N/A,#N/A,FALSE,"ECWEBB";#N/A,#N/A,FALSE,"MFT96";#N/A,#N/A,FALSE,"CTrecon"}</definedName>
    <definedName name="dgsgf_1_3_1_2_1" hidden="1">{#N/A,#N/A,FALSE,"TMCOMP96";#N/A,#N/A,FALSE,"MAT96";#N/A,#N/A,FALSE,"FANDA96";#N/A,#N/A,FALSE,"INTRAN96";#N/A,#N/A,FALSE,"NAA9697";#N/A,#N/A,FALSE,"ECWEBB";#N/A,#N/A,FALSE,"MFT96";#N/A,#N/A,FALSE,"CTrecon"}</definedName>
    <definedName name="dgsgf_1_3_1_2_2" hidden="1">{#N/A,#N/A,FALSE,"TMCOMP96";#N/A,#N/A,FALSE,"MAT96";#N/A,#N/A,FALSE,"FANDA96";#N/A,#N/A,FALSE,"INTRAN96";#N/A,#N/A,FALSE,"NAA9697";#N/A,#N/A,FALSE,"ECWEBB";#N/A,#N/A,FALSE,"MFT96";#N/A,#N/A,FALSE,"CTrecon"}</definedName>
    <definedName name="dgsgf_1_3_1_2_3" hidden="1">{#N/A,#N/A,FALSE,"TMCOMP96";#N/A,#N/A,FALSE,"MAT96";#N/A,#N/A,FALSE,"FANDA96";#N/A,#N/A,FALSE,"INTRAN96";#N/A,#N/A,FALSE,"NAA9697";#N/A,#N/A,FALSE,"ECWEBB";#N/A,#N/A,FALSE,"MFT96";#N/A,#N/A,FALSE,"CTrecon"}</definedName>
    <definedName name="dgsgf_1_3_1_2_4" hidden="1">{#N/A,#N/A,FALSE,"TMCOMP96";#N/A,#N/A,FALSE,"MAT96";#N/A,#N/A,FALSE,"FANDA96";#N/A,#N/A,FALSE,"INTRAN96";#N/A,#N/A,FALSE,"NAA9697";#N/A,#N/A,FALSE,"ECWEBB";#N/A,#N/A,FALSE,"MFT96";#N/A,#N/A,FALSE,"CTrecon"}</definedName>
    <definedName name="dgsgf_1_3_1_2_5" hidden="1">{#N/A,#N/A,FALSE,"TMCOMP96";#N/A,#N/A,FALSE,"MAT96";#N/A,#N/A,FALSE,"FANDA96";#N/A,#N/A,FALSE,"INTRAN96";#N/A,#N/A,FALSE,"NAA9697";#N/A,#N/A,FALSE,"ECWEBB";#N/A,#N/A,FALSE,"MFT96";#N/A,#N/A,FALSE,"CTrecon"}</definedName>
    <definedName name="dgsgf_1_3_1_3" hidden="1">{#N/A,#N/A,FALSE,"TMCOMP96";#N/A,#N/A,FALSE,"MAT96";#N/A,#N/A,FALSE,"FANDA96";#N/A,#N/A,FALSE,"INTRAN96";#N/A,#N/A,FALSE,"NAA9697";#N/A,#N/A,FALSE,"ECWEBB";#N/A,#N/A,FALSE,"MFT96";#N/A,#N/A,FALSE,"CTrecon"}</definedName>
    <definedName name="dgsgf_1_3_1_3_1" hidden="1">{#N/A,#N/A,FALSE,"TMCOMP96";#N/A,#N/A,FALSE,"MAT96";#N/A,#N/A,FALSE,"FANDA96";#N/A,#N/A,FALSE,"INTRAN96";#N/A,#N/A,FALSE,"NAA9697";#N/A,#N/A,FALSE,"ECWEBB";#N/A,#N/A,FALSE,"MFT96";#N/A,#N/A,FALSE,"CTrecon"}</definedName>
    <definedName name="dgsgf_1_3_1_3_2" hidden="1">{#N/A,#N/A,FALSE,"TMCOMP96";#N/A,#N/A,FALSE,"MAT96";#N/A,#N/A,FALSE,"FANDA96";#N/A,#N/A,FALSE,"INTRAN96";#N/A,#N/A,FALSE,"NAA9697";#N/A,#N/A,FALSE,"ECWEBB";#N/A,#N/A,FALSE,"MFT96";#N/A,#N/A,FALSE,"CTrecon"}</definedName>
    <definedName name="dgsgf_1_3_1_3_3" hidden="1">{#N/A,#N/A,FALSE,"TMCOMP96";#N/A,#N/A,FALSE,"MAT96";#N/A,#N/A,FALSE,"FANDA96";#N/A,#N/A,FALSE,"INTRAN96";#N/A,#N/A,FALSE,"NAA9697";#N/A,#N/A,FALSE,"ECWEBB";#N/A,#N/A,FALSE,"MFT96";#N/A,#N/A,FALSE,"CTrecon"}</definedName>
    <definedName name="dgsgf_1_3_1_3_4" hidden="1">{#N/A,#N/A,FALSE,"TMCOMP96";#N/A,#N/A,FALSE,"MAT96";#N/A,#N/A,FALSE,"FANDA96";#N/A,#N/A,FALSE,"INTRAN96";#N/A,#N/A,FALSE,"NAA9697";#N/A,#N/A,FALSE,"ECWEBB";#N/A,#N/A,FALSE,"MFT96";#N/A,#N/A,FALSE,"CTrecon"}</definedName>
    <definedName name="dgsgf_1_3_1_3_5" hidden="1">{#N/A,#N/A,FALSE,"TMCOMP96";#N/A,#N/A,FALSE,"MAT96";#N/A,#N/A,FALSE,"FANDA96";#N/A,#N/A,FALSE,"INTRAN96";#N/A,#N/A,FALSE,"NAA9697";#N/A,#N/A,FALSE,"ECWEBB";#N/A,#N/A,FALSE,"MFT96";#N/A,#N/A,FALSE,"CTrecon"}</definedName>
    <definedName name="dgsgf_1_3_1_4" hidden="1">{#N/A,#N/A,FALSE,"TMCOMP96";#N/A,#N/A,FALSE,"MAT96";#N/A,#N/A,FALSE,"FANDA96";#N/A,#N/A,FALSE,"INTRAN96";#N/A,#N/A,FALSE,"NAA9697";#N/A,#N/A,FALSE,"ECWEBB";#N/A,#N/A,FALSE,"MFT96";#N/A,#N/A,FALSE,"CTrecon"}</definedName>
    <definedName name="dgsgf_1_3_1_4_1" hidden="1">{#N/A,#N/A,FALSE,"TMCOMP96";#N/A,#N/A,FALSE,"MAT96";#N/A,#N/A,FALSE,"FANDA96";#N/A,#N/A,FALSE,"INTRAN96";#N/A,#N/A,FALSE,"NAA9697";#N/A,#N/A,FALSE,"ECWEBB";#N/A,#N/A,FALSE,"MFT96";#N/A,#N/A,FALSE,"CTrecon"}</definedName>
    <definedName name="dgsgf_1_3_1_4_2" hidden="1">{#N/A,#N/A,FALSE,"TMCOMP96";#N/A,#N/A,FALSE,"MAT96";#N/A,#N/A,FALSE,"FANDA96";#N/A,#N/A,FALSE,"INTRAN96";#N/A,#N/A,FALSE,"NAA9697";#N/A,#N/A,FALSE,"ECWEBB";#N/A,#N/A,FALSE,"MFT96";#N/A,#N/A,FALSE,"CTrecon"}</definedName>
    <definedName name="dgsgf_1_3_1_4_3" hidden="1">{#N/A,#N/A,FALSE,"TMCOMP96";#N/A,#N/A,FALSE,"MAT96";#N/A,#N/A,FALSE,"FANDA96";#N/A,#N/A,FALSE,"INTRAN96";#N/A,#N/A,FALSE,"NAA9697";#N/A,#N/A,FALSE,"ECWEBB";#N/A,#N/A,FALSE,"MFT96";#N/A,#N/A,FALSE,"CTrecon"}</definedName>
    <definedName name="dgsgf_1_3_1_4_4" hidden="1">{#N/A,#N/A,FALSE,"TMCOMP96";#N/A,#N/A,FALSE,"MAT96";#N/A,#N/A,FALSE,"FANDA96";#N/A,#N/A,FALSE,"INTRAN96";#N/A,#N/A,FALSE,"NAA9697";#N/A,#N/A,FALSE,"ECWEBB";#N/A,#N/A,FALSE,"MFT96";#N/A,#N/A,FALSE,"CTrecon"}</definedName>
    <definedName name="dgsgf_1_3_1_4_5" hidden="1">{#N/A,#N/A,FALSE,"TMCOMP96";#N/A,#N/A,FALSE,"MAT96";#N/A,#N/A,FALSE,"FANDA96";#N/A,#N/A,FALSE,"INTRAN96";#N/A,#N/A,FALSE,"NAA9697";#N/A,#N/A,FALSE,"ECWEBB";#N/A,#N/A,FALSE,"MFT96";#N/A,#N/A,FALSE,"CTrecon"}</definedName>
    <definedName name="dgsgf_1_3_1_5" hidden="1">{#N/A,#N/A,FALSE,"TMCOMP96";#N/A,#N/A,FALSE,"MAT96";#N/A,#N/A,FALSE,"FANDA96";#N/A,#N/A,FALSE,"INTRAN96";#N/A,#N/A,FALSE,"NAA9697";#N/A,#N/A,FALSE,"ECWEBB";#N/A,#N/A,FALSE,"MFT96";#N/A,#N/A,FALSE,"CTrecon"}</definedName>
    <definedName name="dgsgf_1_3_1_5_1" hidden="1">{#N/A,#N/A,FALSE,"TMCOMP96";#N/A,#N/A,FALSE,"MAT96";#N/A,#N/A,FALSE,"FANDA96";#N/A,#N/A,FALSE,"INTRAN96";#N/A,#N/A,FALSE,"NAA9697";#N/A,#N/A,FALSE,"ECWEBB";#N/A,#N/A,FALSE,"MFT96";#N/A,#N/A,FALSE,"CTrecon"}</definedName>
    <definedName name="dgsgf_1_3_1_5_2" hidden="1">{#N/A,#N/A,FALSE,"TMCOMP96";#N/A,#N/A,FALSE,"MAT96";#N/A,#N/A,FALSE,"FANDA96";#N/A,#N/A,FALSE,"INTRAN96";#N/A,#N/A,FALSE,"NAA9697";#N/A,#N/A,FALSE,"ECWEBB";#N/A,#N/A,FALSE,"MFT96";#N/A,#N/A,FALSE,"CTrecon"}</definedName>
    <definedName name="dgsgf_1_3_1_5_3" hidden="1">{#N/A,#N/A,FALSE,"TMCOMP96";#N/A,#N/A,FALSE,"MAT96";#N/A,#N/A,FALSE,"FANDA96";#N/A,#N/A,FALSE,"INTRAN96";#N/A,#N/A,FALSE,"NAA9697";#N/A,#N/A,FALSE,"ECWEBB";#N/A,#N/A,FALSE,"MFT96";#N/A,#N/A,FALSE,"CTrecon"}</definedName>
    <definedName name="dgsgf_1_3_1_5_4" hidden="1">{#N/A,#N/A,FALSE,"TMCOMP96";#N/A,#N/A,FALSE,"MAT96";#N/A,#N/A,FALSE,"FANDA96";#N/A,#N/A,FALSE,"INTRAN96";#N/A,#N/A,FALSE,"NAA9697";#N/A,#N/A,FALSE,"ECWEBB";#N/A,#N/A,FALSE,"MFT96";#N/A,#N/A,FALSE,"CTrecon"}</definedName>
    <definedName name="dgsgf_1_3_1_5_5" hidden="1">{#N/A,#N/A,FALSE,"TMCOMP96";#N/A,#N/A,FALSE,"MAT96";#N/A,#N/A,FALSE,"FANDA96";#N/A,#N/A,FALSE,"INTRAN96";#N/A,#N/A,FALSE,"NAA9697";#N/A,#N/A,FALSE,"ECWEBB";#N/A,#N/A,FALSE,"MFT96";#N/A,#N/A,FALSE,"CTrecon"}</definedName>
    <definedName name="dgsgf_1_3_2" hidden="1">{#N/A,#N/A,FALSE,"TMCOMP96";#N/A,#N/A,FALSE,"MAT96";#N/A,#N/A,FALSE,"FANDA96";#N/A,#N/A,FALSE,"INTRAN96";#N/A,#N/A,FALSE,"NAA9697";#N/A,#N/A,FALSE,"ECWEBB";#N/A,#N/A,FALSE,"MFT96";#N/A,#N/A,FALSE,"CTrecon"}</definedName>
    <definedName name="dgsgf_1_3_2_1" hidden="1">{#N/A,#N/A,FALSE,"TMCOMP96";#N/A,#N/A,FALSE,"MAT96";#N/A,#N/A,FALSE,"FANDA96";#N/A,#N/A,FALSE,"INTRAN96";#N/A,#N/A,FALSE,"NAA9697";#N/A,#N/A,FALSE,"ECWEBB";#N/A,#N/A,FALSE,"MFT96";#N/A,#N/A,FALSE,"CTrecon"}</definedName>
    <definedName name="dgsgf_1_3_2_2" hidden="1">{#N/A,#N/A,FALSE,"TMCOMP96";#N/A,#N/A,FALSE,"MAT96";#N/A,#N/A,FALSE,"FANDA96";#N/A,#N/A,FALSE,"INTRAN96";#N/A,#N/A,FALSE,"NAA9697";#N/A,#N/A,FALSE,"ECWEBB";#N/A,#N/A,FALSE,"MFT96";#N/A,#N/A,FALSE,"CTrecon"}</definedName>
    <definedName name="dgsgf_1_3_2_3" hidden="1">{#N/A,#N/A,FALSE,"TMCOMP96";#N/A,#N/A,FALSE,"MAT96";#N/A,#N/A,FALSE,"FANDA96";#N/A,#N/A,FALSE,"INTRAN96";#N/A,#N/A,FALSE,"NAA9697";#N/A,#N/A,FALSE,"ECWEBB";#N/A,#N/A,FALSE,"MFT96";#N/A,#N/A,FALSE,"CTrecon"}</definedName>
    <definedName name="dgsgf_1_3_2_4" hidden="1">{#N/A,#N/A,FALSE,"TMCOMP96";#N/A,#N/A,FALSE,"MAT96";#N/A,#N/A,FALSE,"FANDA96";#N/A,#N/A,FALSE,"INTRAN96";#N/A,#N/A,FALSE,"NAA9697";#N/A,#N/A,FALSE,"ECWEBB";#N/A,#N/A,FALSE,"MFT96";#N/A,#N/A,FALSE,"CTrecon"}</definedName>
    <definedName name="dgsgf_1_3_2_5" hidden="1">{#N/A,#N/A,FALSE,"TMCOMP96";#N/A,#N/A,FALSE,"MAT96";#N/A,#N/A,FALSE,"FANDA96";#N/A,#N/A,FALSE,"INTRAN96";#N/A,#N/A,FALSE,"NAA9697";#N/A,#N/A,FALSE,"ECWEBB";#N/A,#N/A,FALSE,"MFT96";#N/A,#N/A,FALSE,"CTrecon"}</definedName>
    <definedName name="dgsgf_1_3_3" hidden="1">{#N/A,#N/A,FALSE,"TMCOMP96";#N/A,#N/A,FALSE,"MAT96";#N/A,#N/A,FALSE,"FANDA96";#N/A,#N/A,FALSE,"INTRAN96";#N/A,#N/A,FALSE,"NAA9697";#N/A,#N/A,FALSE,"ECWEBB";#N/A,#N/A,FALSE,"MFT96";#N/A,#N/A,FALSE,"CTrecon"}</definedName>
    <definedName name="dgsgf_1_3_3_1" hidden="1">{#N/A,#N/A,FALSE,"TMCOMP96";#N/A,#N/A,FALSE,"MAT96";#N/A,#N/A,FALSE,"FANDA96";#N/A,#N/A,FALSE,"INTRAN96";#N/A,#N/A,FALSE,"NAA9697";#N/A,#N/A,FALSE,"ECWEBB";#N/A,#N/A,FALSE,"MFT96";#N/A,#N/A,FALSE,"CTrecon"}</definedName>
    <definedName name="dgsgf_1_3_3_2" hidden="1">{#N/A,#N/A,FALSE,"TMCOMP96";#N/A,#N/A,FALSE,"MAT96";#N/A,#N/A,FALSE,"FANDA96";#N/A,#N/A,FALSE,"INTRAN96";#N/A,#N/A,FALSE,"NAA9697";#N/A,#N/A,FALSE,"ECWEBB";#N/A,#N/A,FALSE,"MFT96";#N/A,#N/A,FALSE,"CTrecon"}</definedName>
    <definedName name="dgsgf_1_3_3_3" hidden="1">{#N/A,#N/A,FALSE,"TMCOMP96";#N/A,#N/A,FALSE,"MAT96";#N/A,#N/A,FALSE,"FANDA96";#N/A,#N/A,FALSE,"INTRAN96";#N/A,#N/A,FALSE,"NAA9697";#N/A,#N/A,FALSE,"ECWEBB";#N/A,#N/A,FALSE,"MFT96";#N/A,#N/A,FALSE,"CTrecon"}</definedName>
    <definedName name="dgsgf_1_3_3_4" hidden="1">{#N/A,#N/A,FALSE,"TMCOMP96";#N/A,#N/A,FALSE,"MAT96";#N/A,#N/A,FALSE,"FANDA96";#N/A,#N/A,FALSE,"INTRAN96";#N/A,#N/A,FALSE,"NAA9697";#N/A,#N/A,FALSE,"ECWEBB";#N/A,#N/A,FALSE,"MFT96";#N/A,#N/A,FALSE,"CTrecon"}</definedName>
    <definedName name="dgsgf_1_3_3_5" hidden="1">{#N/A,#N/A,FALSE,"TMCOMP96";#N/A,#N/A,FALSE,"MAT96";#N/A,#N/A,FALSE,"FANDA96";#N/A,#N/A,FALSE,"INTRAN96";#N/A,#N/A,FALSE,"NAA9697";#N/A,#N/A,FALSE,"ECWEBB";#N/A,#N/A,FALSE,"MFT96";#N/A,#N/A,FALSE,"CTrecon"}</definedName>
    <definedName name="dgsgf_1_3_4" hidden="1">{#N/A,#N/A,FALSE,"TMCOMP96";#N/A,#N/A,FALSE,"MAT96";#N/A,#N/A,FALSE,"FANDA96";#N/A,#N/A,FALSE,"INTRAN96";#N/A,#N/A,FALSE,"NAA9697";#N/A,#N/A,FALSE,"ECWEBB";#N/A,#N/A,FALSE,"MFT96";#N/A,#N/A,FALSE,"CTrecon"}</definedName>
    <definedName name="dgsgf_1_3_4_1" hidden="1">{#N/A,#N/A,FALSE,"TMCOMP96";#N/A,#N/A,FALSE,"MAT96";#N/A,#N/A,FALSE,"FANDA96";#N/A,#N/A,FALSE,"INTRAN96";#N/A,#N/A,FALSE,"NAA9697";#N/A,#N/A,FALSE,"ECWEBB";#N/A,#N/A,FALSE,"MFT96";#N/A,#N/A,FALSE,"CTrecon"}</definedName>
    <definedName name="dgsgf_1_3_4_2" hidden="1">{#N/A,#N/A,FALSE,"TMCOMP96";#N/A,#N/A,FALSE,"MAT96";#N/A,#N/A,FALSE,"FANDA96";#N/A,#N/A,FALSE,"INTRAN96";#N/A,#N/A,FALSE,"NAA9697";#N/A,#N/A,FALSE,"ECWEBB";#N/A,#N/A,FALSE,"MFT96";#N/A,#N/A,FALSE,"CTrecon"}</definedName>
    <definedName name="dgsgf_1_3_4_3" hidden="1">{#N/A,#N/A,FALSE,"TMCOMP96";#N/A,#N/A,FALSE,"MAT96";#N/A,#N/A,FALSE,"FANDA96";#N/A,#N/A,FALSE,"INTRAN96";#N/A,#N/A,FALSE,"NAA9697";#N/A,#N/A,FALSE,"ECWEBB";#N/A,#N/A,FALSE,"MFT96";#N/A,#N/A,FALSE,"CTrecon"}</definedName>
    <definedName name="dgsgf_1_3_4_4" hidden="1">{#N/A,#N/A,FALSE,"TMCOMP96";#N/A,#N/A,FALSE,"MAT96";#N/A,#N/A,FALSE,"FANDA96";#N/A,#N/A,FALSE,"INTRAN96";#N/A,#N/A,FALSE,"NAA9697";#N/A,#N/A,FALSE,"ECWEBB";#N/A,#N/A,FALSE,"MFT96";#N/A,#N/A,FALSE,"CTrecon"}</definedName>
    <definedName name="dgsgf_1_3_4_5" hidden="1">{#N/A,#N/A,FALSE,"TMCOMP96";#N/A,#N/A,FALSE,"MAT96";#N/A,#N/A,FALSE,"FANDA96";#N/A,#N/A,FALSE,"INTRAN96";#N/A,#N/A,FALSE,"NAA9697";#N/A,#N/A,FALSE,"ECWEBB";#N/A,#N/A,FALSE,"MFT96";#N/A,#N/A,FALSE,"CTrecon"}</definedName>
    <definedName name="dgsgf_1_3_5" hidden="1">{#N/A,#N/A,FALSE,"TMCOMP96";#N/A,#N/A,FALSE,"MAT96";#N/A,#N/A,FALSE,"FANDA96";#N/A,#N/A,FALSE,"INTRAN96";#N/A,#N/A,FALSE,"NAA9697";#N/A,#N/A,FALSE,"ECWEBB";#N/A,#N/A,FALSE,"MFT96";#N/A,#N/A,FALSE,"CTrecon"}</definedName>
    <definedName name="dgsgf_1_3_5_1" hidden="1">{#N/A,#N/A,FALSE,"TMCOMP96";#N/A,#N/A,FALSE,"MAT96";#N/A,#N/A,FALSE,"FANDA96";#N/A,#N/A,FALSE,"INTRAN96";#N/A,#N/A,FALSE,"NAA9697";#N/A,#N/A,FALSE,"ECWEBB";#N/A,#N/A,FALSE,"MFT96";#N/A,#N/A,FALSE,"CTrecon"}</definedName>
    <definedName name="dgsgf_1_3_5_2" hidden="1">{#N/A,#N/A,FALSE,"TMCOMP96";#N/A,#N/A,FALSE,"MAT96";#N/A,#N/A,FALSE,"FANDA96";#N/A,#N/A,FALSE,"INTRAN96";#N/A,#N/A,FALSE,"NAA9697";#N/A,#N/A,FALSE,"ECWEBB";#N/A,#N/A,FALSE,"MFT96";#N/A,#N/A,FALSE,"CTrecon"}</definedName>
    <definedName name="dgsgf_1_3_5_3" hidden="1">{#N/A,#N/A,FALSE,"TMCOMP96";#N/A,#N/A,FALSE,"MAT96";#N/A,#N/A,FALSE,"FANDA96";#N/A,#N/A,FALSE,"INTRAN96";#N/A,#N/A,FALSE,"NAA9697";#N/A,#N/A,FALSE,"ECWEBB";#N/A,#N/A,FALSE,"MFT96";#N/A,#N/A,FALSE,"CTrecon"}</definedName>
    <definedName name="dgsgf_1_3_5_4" hidden="1">{#N/A,#N/A,FALSE,"TMCOMP96";#N/A,#N/A,FALSE,"MAT96";#N/A,#N/A,FALSE,"FANDA96";#N/A,#N/A,FALSE,"INTRAN96";#N/A,#N/A,FALSE,"NAA9697";#N/A,#N/A,FALSE,"ECWEBB";#N/A,#N/A,FALSE,"MFT96";#N/A,#N/A,FALSE,"CTrecon"}</definedName>
    <definedName name="dgsgf_1_3_5_5" hidden="1">{#N/A,#N/A,FALSE,"TMCOMP96";#N/A,#N/A,FALSE,"MAT96";#N/A,#N/A,FALSE,"FANDA96";#N/A,#N/A,FALSE,"INTRAN96";#N/A,#N/A,FALSE,"NAA9697";#N/A,#N/A,FALSE,"ECWEBB";#N/A,#N/A,FALSE,"MFT96";#N/A,#N/A,FALSE,"CTrecon"}</definedName>
    <definedName name="dgsgf_1_4" hidden="1">{#N/A,#N/A,FALSE,"TMCOMP96";#N/A,#N/A,FALSE,"MAT96";#N/A,#N/A,FALSE,"FANDA96";#N/A,#N/A,FALSE,"INTRAN96";#N/A,#N/A,FALSE,"NAA9697";#N/A,#N/A,FALSE,"ECWEBB";#N/A,#N/A,FALSE,"MFT96";#N/A,#N/A,FALSE,"CTrecon"}</definedName>
    <definedName name="dgsgf_1_4_1" hidden="1">{#N/A,#N/A,FALSE,"TMCOMP96";#N/A,#N/A,FALSE,"MAT96";#N/A,#N/A,FALSE,"FANDA96";#N/A,#N/A,FALSE,"INTRAN96";#N/A,#N/A,FALSE,"NAA9697";#N/A,#N/A,FALSE,"ECWEBB";#N/A,#N/A,FALSE,"MFT96";#N/A,#N/A,FALSE,"CTrecon"}</definedName>
    <definedName name="dgsgf_1_4_1_1" hidden="1">{#N/A,#N/A,FALSE,"TMCOMP96";#N/A,#N/A,FALSE,"MAT96";#N/A,#N/A,FALSE,"FANDA96";#N/A,#N/A,FALSE,"INTRAN96";#N/A,#N/A,FALSE,"NAA9697";#N/A,#N/A,FALSE,"ECWEBB";#N/A,#N/A,FALSE,"MFT96";#N/A,#N/A,FALSE,"CTrecon"}</definedName>
    <definedName name="dgsgf_1_4_1_1_1" hidden="1">{#N/A,#N/A,FALSE,"TMCOMP96";#N/A,#N/A,FALSE,"MAT96";#N/A,#N/A,FALSE,"FANDA96";#N/A,#N/A,FALSE,"INTRAN96";#N/A,#N/A,FALSE,"NAA9697";#N/A,#N/A,FALSE,"ECWEBB";#N/A,#N/A,FALSE,"MFT96";#N/A,#N/A,FALSE,"CTrecon"}</definedName>
    <definedName name="dgsgf_1_4_1_1_1_1" hidden="1">{#N/A,#N/A,FALSE,"TMCOMP96";#N/A,#N/A,FALSE,"MAT96";#N/A,#N/A,FALSE,"FANDA96";#N/A,#N/A,FALSE,"INTRAN96";#N/A,#N/A,FALSE,"NAA9697";#N/A,#N/A,FALSE,"ECWEBB";#N/A,#N/A,FALSE,"MFT96";#N/A,#N/A,FALSE,"CTrecon"}</definedName>
    <definedName name="dgsgf_1_4_1_1_2" hidden="1">{#N/A,#N/A,FALSE,"TMCOMP96";#N/A,#N/A,FALSE,"MAT96";#N/A,#N/A,FALSE,"FANDA96";#N/A,#N/A,FALSE,"INTRAN96";#N/A,#N/A,FALSE,"NAA9697";#N/A,#N/A,FALSE,"ECWEBB";#N/A,#N/A,FALSE,"MFT96";#N/A,#N/A,FALSE,"CTrecon"}</definedName>
    <definedName name="dgsgf_1_4_1_1_3" hidden="1">{#N/A,#N/A,FALSE,"TMCOMP96";#N/A,#N/A,FALSE,"MAT96";#N/A,#N/A,FALSE,"FANDA96";#N/A,#N/A,FALSE,"INTRAN96";#N/A,#N/A,FALSE,"NAA9697";#N/A,#N/A,FALSE,"ECWEBB";#N/A,#N/A,FALSE,"MFT96";#N/A,#N/A,FALSE,"CTrecon"}</definedName>
    <definedName name="dgsgf_1_4_1_1_4" hidden="1">{#N/A,#N/A,FALSE,"TMCOMP96";#N/A,#N/A,FALSE,"MAT96";#N/A,#N/A,FALSE,"FANDA96";#N/A,#N/A,FALSE,"INTRAN96";#N/A,#N/A,FALSE,"NAA9697";#N/A,#N/A,FALSE,"ECWEBB";#N/A,#N/A,FALSE,"MFT96";#N/A,#N/A,FALSE,"CTrecon"}</definedName>
    <definedName name="dgsgf_1_4_1_1_5" hidden="1">{#N/A,#N/A,FALSE,"TMCOMP96";#N/A,#N/A,FALSE,"MAT96";#N/A,#N/A,FALSE,"FANDA96";#N/A,#N/A,FALSE,"INTRAN96";#N/A,#N/A,FALSE,"NAA9697";#N/A,#N/A,FALSE,"ECWEBB";#N/A,#N/A,FALSE,"MFT96";#N/A,#N/A,FALSE,"CTrecon"}</definedName>
    <definedName name="dgsgf_1_4_1_2" hidden="1">{#N/A,#N/A,FALSE,"TMCOMP96";#N/A,#N/A,FALSE,"MAT96";#N/A,#N/A,FALSE,"FANDA96";#N/A,#N/A,FALSE,"INTRAN96";#N/A,#N/A,FALSE,"NAA9697";#N/A,#N/A,FALSE,"ECWEBB";#N/A,#N/A,FALSE,"MFT96";#N/A,#N/A,FALSE,"CTrecon"}</definedName>
    <definedName name="dgsgf_1_4_1_2_1" hidden="1">{#N/A,#N/A,FALSE,"TMCOMP96";#N/A,#N/A,FALSE,"MAT96";#N/A,#N/A,FALSE,"FANDA96";#N/A,#N/A,FALSE,"INTRAN96";#N/A,#N/A,FALSE,"NAA9697";#N/A,#N/A,FALSE,"ECWEBB";#N/A,#N/A,FALSE,"MFT96";#N/A,#N/A,FALSE,"CTrecon"}</definedName>
    <definedName name="dgsgf_1_4_1_2_2" hidden="1">{#N/A,#N/A,FALSE,"TMCOMP96";#N/A,#N/A,FALSE,"MAT96";#N/A,#N/A,FALSE,"FANDA96";#N/A,#N/A,FALSE,"INTRAN96";#N/A,#N/A,FALSE,"NAA9697";#N/A,#N/A,FALSE,"ECWEBB";#N/A,#N/A,FALSE,"MFT96";#N/A,#N/A,FALSE,"CTrecon"}</definedName>
    <definedName name="dgsgf_1_4_1_2_3" hidden="1">{#N/A,#N/A,FALSE,"TMCOMP96";#N/A,#N/A,FALSE,"MAT96";#N/A,#N/A,FALSE,"FANDA96";#N/A,#N/A,FALSE,"INTRAN96";#N/A,#N/A,FALSE,"NAA9697";#N/A,#N/A,FALSE,"ECWEBB";#N/A,#N/A,FALSE,"MFT96";#N/A,#N/A,FALSE,"CTrecon"}</definedName>
    <definedName name="dgsgf_1_4_1_2_4" hidden="1">{#N/A,#N/A,FALSE,"TMCOMP96";#N/A,#N/A,FALSE,"MAT96";#N/A,#N/A,FALSE,"FANDA96";#N/A,#N/A,FALSE,"INTRAN96";#N/A,#N/A,FALSE,"NAA9697";#N/A,#N/A,FALSE,"ECWEBB";#N/A,#N/A,FALSE,"MFT96";#N/A,#N/A,FALSE,"CTrecon"}</definedName>
    <definedName name="dgsgf_1_4_1_2_5" hidden="1">{#N/A,#N/A,FALSE,"TMCOMP96";#N/A,#N/A,FALSE,"MAT96";#N/A,#N/A,FALSE,"FANDA96";#N/A,#N/A,FALSE,"INTRAN96";#N/A,#N/A,FALSE,"NAA9697";#N/A,#N/A,FALSE,"ECWEBB";#N/A,#N/A,FALSE,"MFT96";#N/A,#N/A,FALSE,"CTrecon"}</definedName>
    <definedName name="dgsgf_1_4_1_3" hidden="1">{#N/A,#N/A,FALSE,"TMCOMP96";#N/A,#N/A,FALSE,"MAT96";#N/A,#N/A,FALSE,"FANDA96";#N/A,#N/A,FALSE,"INTRAN96";#N/A,#N/A,FALSE,"NAA9697";#N/A,#N/A,FALSE,"ECWEBB";#N/A,#N/A,FALSE,"MFT96";#N/A,#N/A,FALSE,"CTrecon"}</definedName>
    <definedName name="dgsgf_1_4_1_3_1" hidden="1">{#N/A,#N/A,FALSE,"TMCOMP96";#N/A,#N/A,FALSE,"MAT96";#N/A,#N/A,FALSE,"FANDA96";#N/A,#N/A,FALSE,"INTRAN96";#N/A,#N/A,FALSE,"NAA9697";#N/A,#N/A,FALSE,"ECWEBB";#N/A,#N/A,FALSE,"MFT96";#N/A,#N/A,FALSE,"CTrecon"}</definedName>
    <definedName name="dgsgf_1_4_1_3_2" hidden="1">{#N/A,#N/A,FALSE,"TMCOMP96";#N/A,#N/A,FALSE,"MAT96";#N/A,#N/A,FALSE,"FANDA96";#N/A,#N/A,FALSE,"INTRAN96";#N/A,#N/A,FALSE,"NAA9697";#N/A,#N/A,FALSE,"ECWEBB";#N/A,#N/A,FALSE,"MFT96";#N/A,#N/A,FALSE,"CTrecon"}</definedName>
    <definedName name="dgsgf_1_4_1_3_3" hidden="1">{#N/A,#N/A,FALSE,"TMCOMP96";#N/A,#N/A,FALSE,"MAT96";#N/A,#N/A,FALSE,"FANDA96";#N/A,#N/A,FALSE,"INTRAN96";#N/A,#N/A,FALSE,"NAA9697";#N/A,#N/A,FALSE,"ECWEBB";#N/A,#N/A,FALSE,"MFT96";#N/A,#N/A,FALSE,"CTrecon"}</definedName>
    <definedName name="dgsgf_1_4_1_3_4" hidden="1">{#N/A,#N/A,FALSE,"TMCOMP96";#N/A,#N/A,FALSE,"MAT96";#N/A,#N/A,FALSE,"FANDA96";#N/A,#N/A,FALSE,"INTRAN96";#N/A,#N/A,FALSE,"NAA9697";#N/A,#N/A,FALSE,"ECWEBB";#N/A,#N/A,FALSE,"MFT96";#N/A,#N/A,FALSE,"CTrecon"}</definedName>
    <definedName name="dgsgf_1_4_1_3_5" hidden="1">{#N/A,#N/A,FALSE,"TMCOMP96";#N/A,#N/A,FALSE,"MAT96";#N/A,#N/A,FALSE,"FANDA96";#N/A,#N/A,FALSE,"INTRAN96";#N/A,#N/A,FALSE,"NAA9697";#N/A,#N/A,FALSE,"ECWEBB";#N/A,#N/A,FALSE,"MFT96";#N/A,#N/A,FALSE,"CTrecon"}</definedName>
    <definedName name="dgsgf_1_4_1_4" hidden="1">{#N/A,#N/A,FALSE,"TMCOMP96";#N/A,#N/A,FALSE,"MAT96";#N/A,#N/A,FALSE,"FANDA96";#N/A,#N/A,FALSE,"INTRAN96";#N/A,#N/A,FALSE,"NAA9697";#N/A,#N/A,FALSE,"ECWEBB";#N/A,#N/A,FALSE,"MFT96";#N/A,#N/A,FALSE,"CTrecon"}</definedName>
    <definedName name="dgsgf_1_4_1_4_1" hidden="1">{#N/A,#N/A,FALSE,"TMCOMP96";#N/A,#N/A,FALSE,"MAT96";#N/A,#N/A,FALSE,"FANDA96";#N/A,#N/A,FALSE,"INTRAN96";#N/A,#N/A,FALSE,"NAA9697";#N/A,#N/A,FALSE,"ECWEBB";#N/A,#N/A,FALSE,"MFT96";#N/A,#N/A,FALSE,"CTrecon"}</definedName>
    <definedName name="dgsgf_1_4_1_4_2" hidden="1">{#N/A,#N/A,FALSE,"TMCOMP96";#N/A,#N/A,FALSE,"MAT96";#N/A,#N/A,FALSE,"FANDA96";#N/A,#N/A,FALSE,"INTRAN96";#N/A,#N/A,FALSE,"NAA9697";#N/A,#N/A,FALSE,"ECWEBB";#N/A,#N/A,FALSE,"MFT96";#N/A,#N/A,FALSE,"CTrecon"}</definedName>
    <definedName name="dgsgf_1_4_1_4_3" hidden="1">{#N/A,#N/A,FALSE,"TMCOMP96";#N/A,#N/A,FALSE,"MAT96";#N/A,#N/A,FALSE,"FANDA96";#N/A,#N/A,FALSE,"INTRAN96";#N/A,#N/A,FALSE,"NAA9697";#N/A,#N/A,FALSE,"ECWEBB";#N/A,#N/A,FALSE,"MFT96";#N/A,#N/A,FALSE,"CTrecon"}</definedName>
    <definedName name="dgsgf_1_4_1_4_4" hidden="1">{#N/A,#N/A,FALSE,"TMCOMP96";#N/A,#N/A,FALSE,"MAT96";#N/A,#N/A,FALSE,"FANDA96";#N/A,#N/A,FALSE,"INTRAN96";#N/A,#N/A,FALSE,"NAA9697";#N/A,#N/A,FALSE,"ECWEBB";#N/A,#N/A,FALSE,"MFT96";#N/A,#N/A,FALSE,"CTrecon"}</definedName>
    <definedName name="dgsgf_1_4_1_4_5" hidden="1">{#N/A,#N/A,FALSE,"TMCOMP96";#N/A,#N/A,FALSE,"MAT96";#N/A,#N/A,FALSE,"FANDA96";#N/A,#N/A,FALSE,"INTRAN96";#N/A,#N/A,FALSE,"NAA9697";#N/A,#N/A,FALSE,"ECWEBB";#N/A,#N/A,FALSE,"MFT96";#N/A,#N/A,FALSE,"CTrecon"}</definedName>
    <definedName name="dgsgf_1_4_1_5" hidden="1">{#N/A,#N/A,FALSE,"TMCOMP96";#N/A,#N/A,FALSE,"MAT96";#N/A,#N/A,FALSE,"FANDA96";#N/A,#N/A,FALSE,"INTRAN96";#N/A,#N/A,FALSE,"NAA9697";#N/A,#N/A,FALSE,"ECWEBB";#N/A,#N/A,FALSE,"MFT96";#N/A,#N/A,FALSE,"CTrecon"}</definedName>
    <definedName name="dgsgf_1_4_1_5_1" hidden="1">{#N/A,#N/A,FALSE,"TMCOMP96";#N/A,#N/A,FALSE,"MAT96";#N/A,#N/A,FALSE,"FANDA96";#N/A,#N/A,FALSE,"INTRAN96";#N/A,#N/A,FALSE,"NAA9697";#N/A,#N/A,FALSE,"ECWEBB";#N/A,#N/A,FALSE,"MFT96";#N/A,#N/A,FALSE,"CTrecon"}</definedName>
    <definedName name="dgsgf_1_4_1_5_2" hidden="1">{#N/A,#N/A,FALSE,"TMCOMP96";#N/A,#N/A,FALSE,"MAT96";#N/A,#N/A,FALSE,"FANDA96";#N/A,#N/A,FALSE,"INTRAN96";#N/A,#N/A,FALSE,"NAA9697";#N/A,#N/A,FALSE,"ECWEBB";#N/A,#N/A,FALSE,"MFT96";#N/A,#N/A,FALSE,"CTrecon"}</definedName>
    <definedName name="dgsgf_1_4_1_5_3" hidden="1">{#N/A,#N/A,FALSE,"TMCOMP96";#N/A,#N/A,FALSE,"MAT96";#N/A,#N/A,FALSE,"FANDA96";#N/A,#N/A,FALSE,"INTRAN96";#N/A,#N/A,FALSE,"NAA9697";#N/A,#N/A,FALSE,"ECWEBB";#N/A,#N/A,FALSE,"MFT96";#N/A,#N/A,FALSE,"CTrecon"}</definedName>
    <definedName name="dgsgf_1_4_1_5_4" hidden="1">{#N/A,#N/A,FALSE,"TMCOMP96";#N/A,#N/A,FALSE,"MAT96";#N/A,#N/A,FALSE,"FANDA96";#N/A,#N/A,FALSE,"INTRAN96";#N/A,#N/A,FALSE,"NAA9697";#N/A,#N/A,FALSE,"ECWEBB";#N/A,#N/A,FALSE,"MFT96";#N/A,#N/A,FALSE,"CTrecon"}</definedName>
    <definedName name="dgsgf_1_4_1_5_5" hidden="1">{#N/A,#N/A,FALSE,"TMCOMP96";#N/A,#N/A,FALSE,"MAT96";#N/A,#N/A,FALSE,"FANDA96";#N/A,#N/A,FALSE,"INTRAN96";#N/A,#N/A,FALSE,"NAA9697";#N/A,#N/A,FALSE,"ECWEBB";#N/A,#N/A,FALSE,"MFT96";#N/A,#N/A,FALSE,"CTrecon"}</definedName>
    <definedName name="dgsgf_1_4_2" hidden="1">{#N/A,#N/A,FALSE,"TMCOMP96";#N/A,#N/A,FALSE,"MAT96";#N/A,#N/A,FALSE,"FANDA96";#N/A,#N/A,FALSE,"INTRAN96";#N/A,#N/A,FALSE,"NAA9697";#N/A,#N/A,FALSE,"ECWEBB";#N/A,#N/A,FALSE,"MFT96";#N/A,#N/A,FALSE,"CTrecon"}</definedName>
    <definedName name="dgsgf_1_4_2_1" hidden="1">{#N/A,#N/A,FALSE,"TMCOMP96";#N/A,#N/A,FALSE,"MAT96";#N/A,#N/A,FALSE,"FANDA96";#N/A,#N/A,FALSE,"INTRAN96";#N/A,#N/A,FALSE,"NAA9697";#N/A,#N/A,FALSE,"ECWEBB";#N/A,#N/A,FALSE,"MFT96";#N/A,#N/A,FALSE,"CTrecon"}</definedName>
    <definedName name="dgsgf_1_4_2_2" hidden="1">{#N/A,#N/A,FALSE,"TMCOMP96";#N/A,#N/A,FALSE,"MAT96";#N/A,#N/A,FALSE,"FANDA96";#N/A,#N/A,FALSE,"INTRAN96";#N/A,#N/A,FALSE,"NAA9697";#N/A,#N/A,FALSE,"ECWEBB";#N/A,#N/A,FALSE,"MFT96";#N/A,#N/A,FALSE,"CTrecon"}</definedName>
    <definedName name="dgsgf_1_4_2_3" hidden="1">{#N/A,#N/A,FALSE,"TMCOMP96";#N/A,#N/A,FALSE,"MAT96";#N/A,#N/A,FALSE,"FANDA96";#N/A,#N/A,FALSE,"INTRAN96";#N/A,#N/A,FALSE,"NAA9697";#N/A,#N/A,FALSE,"ECWEBB";#N/A,#N/A,FALSE,"MFT96";#N/A,#N/A,FALSE,"CTrecon"}</definedName>
    <definedName name="dgsgf_1_4_2_4" hidden="1">{#N/A,#N/A,FALSE,"TMCOMP96";#N/A,#N/A,FALSE,"MAT96";#N/A,#N/A,FALSE,"FANDA96";#N/A,#N/A,FALSE,"INTRAN96";#N/A,#N/A,FALSE,"NAA9697";#N/A,#N/A,FALSE,"ECWEBB";#N/A,#N/A,FALSE,"MFT96";#N/A,#N/A,FALSE,"CTrecon"}</definedName>
    <definedName name="dgsgf_1_4_2_5" hidden="1">{#N/A,#N/A,FALSE,"TMCOMP96";#N/A,#N/A,FALSE,"MAT96";#N/A,#N/A,FALSE,"FANDA96";#N/A,#N/A,FALSE,"INTRAN96";#N/A,#N/A,FALSE,"NAA9697";#N/A,#N/A,FALSE,"ECWEBB";#N/A,#N/A,FALSE,"MFT96";#N/A,#N/A,FALSE,"CTrecon"}</definedName>
    <definedName name="dgsgf_1_4_3" hidden="1">{#N/A,#N/A,FALSE,"TMCOMP96";#N/A,#N/A,FALSE,"MAT96";#N/A,#N/A,FALSE,"FANDA96";#N/A,#N/A,FALSE,"INTRAN96";#N/A,#N/A,FALSE,"NAA9697";#N/A,#N/A,FALSE,"ECWEBB";#N/A,#N/A,FALSE,"MFT96";#N/A,#N/A,FALSE,"CTrecon"}</definedName>
    <definedName name="dgsgf_1_4_3_1" hidden="1">{#N/A,#N/A,FALSE,"TMCOMP96";#N/A,#N/A,FALSE,"MAT96";#N/A,#N/A,FALSE,"FANDA96";#N/A,#N/A,FALSE,"INTRAN96";#N/A,#N/A,FALSE,"NAA9697";#N/A,#N/A,FALSE,"ECWEBB";#N/A,#N/A,FALSE,"MFT96";#N/A,#N/A,FALSE,"CTrecon"}</definedName>
    <definedName name="dgsgf_1_4_3_2" hidden="1">{#N/A,#N/A,FALSE,"TMCOMP96";#N/A,#N/A,FALSE,"MAT96";#N/A,#N/A,FALSE,"FANDA96";#N/A,#N/A,FALSE,"INTRAN96";#N/A,#N/A,FALSE,"NAA9697";#N/A,#N/A,FALSE,"ECWEBB";#N/A,#N/A,FALSE,"MFT96";#N/A,#N/A,FALSE,"CTrecon"}</definedName>
    <definedName name="dgsgf_1_4_3_3" hidden="1">{#N/A,#N/A,FALSE,"TMCOMP96";#N/A,#N/A,FALSE,"MAT96";#N/A,#N/A,FALSE,"FANDA96";#N/A,#N/A,FALSE,"INTRAN96";#N/A,#N/A,FALSE,"NAA9697";#N/A,#N/A,FALSE,"ECWEBB";#N/A,#N/A,FALSE,"MFT96";#N/A,#N/A,FALSE,"CTrecon"}</definedName>
    <definedName name="dgsgf_1_4_3_4" hidden="1">{#N/A,#N/A,FALSE,"TMCOMP96";#N/A,#N/A,FALSE,"MAT96";#N/A,#N/A,FALSE,"FANDA96";#N/A,#N/A,FALSE,"INTRAN96";#N/A,#N/A,FALSE,"NAA9697";#N/A,#N/A,FALSE,"ECWEBB";#N/A,#N/A,FALSE,"MFT96";#N/A,#N/A,FALSE,"CTrecon"}</definedName>
    <definedName name="dgsgf_1_4_3_5" hidden="1">{#N/A,#N/A,FALSE,"TMCOMP96";#N/A,#N/A,FALSE,"MAT96";#N/A,#N/A,FALSE,"FANDA96";#N/A,#N/A,FALSE,"INTRAN96";#N/A,#N/A,FALSE,"NAA9697";#N/A,#N/A,FALSE,"ECWEBB";#N/A,#N/A,FALSE,"MFT96";#N/A,#N/A,FALSE,"CTrecon"}</definedName>
    <definedName name="dgsgf_1_4_4" hidden="1">{#N/A,#N/A,FALSE,"TMCOMP96";#N/A,#N/A,FALSE,"MAT96";#N/A,#N/A,FALSE,"FANDA96";#N/A,#N/A,FALSE,"INTRAN96";#N/A,#N/A,FALSE,"NAA9697";#N/A,#N/A,FALSE,"ECWEBB";#N/A,#N/A,FALSE,"MFT96";#N/A,#N/A,FALSE,"CTrecon"}</definedName>
    <definedName name="dgsgf_1_4_4_1" hidden="1">{#N/A,#N/A,FALSE,"TMCOMP96";#N/A,#N/A,FALSE,"MAT96";#N/A,#N/A,FALSE,"FANDA96";#N/A,#N/A,FALSE,"INTRAN96";#N/A,#N/A,FALSE,"NAA9697";#N/A,#N/A,FALSE,"ECWEBB";#N/A,#N/A,FALSE,"MFT96";#N/A,#N/A,FALSE,"CTrecon"}</definedName>
    <definedName name="dgsgf_1_4_4_2" hidden="1">{#N/A,#N/A,FALSE,"TMCOMP96";#N/A,#N/A,FALSE,"MAT96";#N/A,#N/A,FALSE,"FANDA96";#N/A,#N/A,FALSE,"INTRAN96";#N/A,#N/A,FALSE,"NAA9697";#N/A,#N/A,FALSE,"ECWEBB";#N/A,#N/A,FALSE,"MFT96";#N/A,#N/A,FALSE,"CTrecon"}</definedName>
    <definedName name="dgsgf_1_4_4_3" hidden="1">{#N/A,#N/A,FALSE,"TMCOMP96";#N/A,#N/A,FALSE,"MAT96";#N/A,#N/A,FALSE,"FANDA96";#N/A,#N/A,FALSE,"INTRAN96";#N/A,#N/A,FALSE,"NAA9697";#N/A,#N/A,FALSE,"ECWEBB";#N/A,#N/A,FALSE,"MFT96";#N/A,#N/A,FALSE,"CTrecon"}</definedName>
    <definedName name="dgsgf_1_4_4_4" hidden="1">{#N/A,#N/A,FALSE,"TMCOMP96";#N/A,#N/A,FALSE,"MAT96";#N/A,#N/A,FALSE,"FANDA96";#N/A,#N/A,FALSE,"INTRAN96";#N/A,#N/A,FALSE,"NAA9697";#N/A,#N/A,FALSE,"ECWEBB";#N/A,#N/A,FALSE,"MFT96";#N/A,#N/A,FALSE,"CTrecon"}</definedName>
    <definedName name="dgsgf_1_4_4_5" hidden="1">{#N/A,#N/A,FALSE,"TMCOMP96";#N/A,#N/A,FALSE,"MAT96";#N/A,#N/A,FALSE,"FANDA96";#N/A,#N/A,FALSE,"INTRAN96";#N/A,#N/A,FALSE,"NAA9697";#N/A,#N/A,FALSE,"ECWEBB";#N/A,#N/A,FALSE,"MFT96";#N/A,#N/A,FALSE,"CTrecon"}</definedName>
    <definedName name="dgsgf_1_4_5" hidden="1">{#N/A,#N/A,FALSE,"TMCOMP96";#N/A,#N/A,FALSE,"MAT96";#N/A,#N/A,FALSE,"FANDA96";#N/A,#N/A,FALSE,"INTRAN96";#N/A,#N/A,FALSE,"NAA9697";#N/A,#N/A,FALSE,"ECWEBB";#N/A,#N/A,FALSE,"MFT96";#N/A,#N/A,FALSE,"CTrecon"}</definedName>
    <definedName name="dgsgf_1_4_5_1" hidden="1">{#N/A,#N/A,FALSE,"TMCOMP96";#N/A,#N/A,FALSE,"MAT96";#N/A,#N/A,FALSE,"FANDA96";#N/A,#N/A,FALSE,"INTRAN96";#N/A,#N/A,FALSE,"NAA9697";#N/A,#N/A,FALSE,"ECWEBB";#N/A,#N/A,FALSE,"MFT96";#N/A,#N/A,FALSE,"CTrecon"}</definedName>
    <definedName name="dgsgf_1_4_5_2" hidden="1">{#N/A,#N/A,FALSE,"TMCOMP96";#N/A,#N/A,FALSE,"MAT96";#N/A,#N/A,FALSE,"FANDA96";#N/A,#N/A,FALSE,"INTRAN96";#N/A,#N/A,FALSE,"NAA9697";#N/A,#N/A,FALSE,"ECWEBB";#N/A,#N/A,FALSE,"MFT96";#N/A,#N/A,FALSE,"CTrecon"}</definedName>
    <definedName name="dgsgf_1_4_5_3" hidden="1">{#N/A,#N/A,FALSE,"TMCOMP96";#N/A,#N/A,FALSE,"MAT96";#N/A,#N/A,FALSE,"FANDA96";#N/A,#N/A,FALSE,"INTRAN96";#N/A,#N/A,FALSE,"NAA9697";#N/A,#N/A,FALSE,"ECWEBB";#N/A,#N/A,FALSE,"MFT96";#N/A,#N/A,FALSE,"CTrecon"}</definedName>
    <definedName name="dgsgf_1_4_5_4" hidden="1">{#N/A,#N/A,FALSE,"TMCOMP96";#N/A,#N/A,FALSE,"MAT96";#N/A,#N/A,FALSE,"FANDA96";#N/A,#N/A,FALSE,"INTRAN96";#N/A,#N/A,FALSE,"NAA9697";#N/A,#N/A,FALSE,"ECWEBB";#N/A,#N/A,FALSE,"MFT96";#N/A,#N/A,FALSE,"CTrecon"}</definedName>
    <definedName name="dgsgf_1_4_5_5" hidden="1">{#N/A,#N/A,FALSE,"TMCOMP96";#N/A,#N/A,FALSE,"MAT96";#N/A,#N/A,FALSE,"FANDA96";#N/A,#N/A,FALSE,"INTRAN96";#N/A,#N/A,FALSE,"NAA9697";#N/A,#N/A,FALSE,"ECWEBB";#N/A,#N/A,FALSE,"MFT96";#N/A,#N/A,FALSE,"CTrecon"}</definedName>
    <definedName name="dgsgf_1_5" hidden="1">{#N/A,#N/A,FALSE,"TMCOMP96";#N/A,#N/A,FALSE,"MAT96";#N/A,#N/A,FALSE,"FANDA96";#N/A,#N/A,FALSE,"INTRAN96";#N/A,#N/A,FALSE,"NAA9697";#N/A,#N/A,FALSE,"ECWEBB";#N/A,#N/A,FALSE,"MFT96";#N/A,#N/A,FALSE,"CTrecon"}</definedName>
    <definedName name="dgsgf_1_5_1" hidden="1">{#N/A,#N/A,FALSE,"TMCOMP96";#N/A,#N/A,FALSE,"MAT96";#N/A,#N/A,FALSE,"FANDA96";#N/A,#N/A,FALSE,"INTRAN96";#N/A,#N/A,FALSE,"NAA9697";#N/A,#N/A,FALSE,"ECWEBB";#N/A,#N/A,FALSE,"MFT96";#N/A,#N/A,FALSE,"CTrecon"}</definedName>
    <definedName name="dgsgf_1_5_1_1" hidden="1">{#N/A,#N/A,FALSE,"TMCOMP96";#N/A,#N/A,FALSE,"MAT96";#N/A,#N/A,FALSE,"FANDA96";#N/A,#N/A,FALSE,"INTRAN96";#N/A,#N/A,FALSE,"NAA9697";#N/A,#N/A,FALSE,"ECWEBB";#N/A,#N/A,FALSE,"MFT96";#N/A,#N/A,FALSE,"CTrecon"}</definedName>
    <definedName name="dgsgf_1_5_1_2" hidden="1">{#N/A,#N/A,FALSE,"TMCOMP96";#N/A,#N/A,FALSE,"MAT96";#N/A,#N/A,FALSE,"FANDA96";#N/A,#N/A,FALSE,"INTRAN96";#N/A,#N/A,FALSE,"NAA9697";#N/A,#N/A,FALSE,"ECWEBB";#N/A,#N/A,FALSE,"MFT96";#N/A,#N/A,FALSE,"CTrecon"}</definedName>
    <definedName name="dgsgf_1_5_1_3" hidden="1">{#N/A,#N/A,FALSE,"TMCOMP96";#N/A,#N/A,FALSE,"MAT96";#N/A,#N/A,FALSE,"FANDA96";#N/A,#N/A,FALSE,"INTRAN96";#N/A,#N/A,FALSE,"NAA9697";#N/A,#N/A,FALSE,"ECWEBB";#N/A,#N/A,FALSE,"MFT96";#N/A,#N/A,FALSE,"CTrecon"}</definedName>
    <definedName name="dgsgf_1_5_1_4" hidden="1">{#N/A,#N/A,FALSE,"TMCOMP96";#N/A,#N/A,FALSE,"MAT96";#N/A,#N/A,FALSE,"FANDA96";#N/A,#N/A,FALSE,"INTRAN96";#N/A,#N/A,FALSE,"NAA9697";#N/A,#N/A,FALSE,"ECWEBB";#N/A,#N/A,FALSE,"MFT96";#N/A,#N/A,FALSE,"CTrecon"}</definedName>
    <definedName name="dgsgf_1_5_1_5" hidden="1">{#N/A,#N/A,FALSE,"TMCOMP96";#N/A,#N/A,FALSE,"MAT96";#N/A,#N/A,FALSE,"FANDA96";#N/A,#N/A,FALSE,"INTRAN96";#N/A,#N/A,FALSE,"NAA9697";#N/A,#N/A,FALSE,"ECWEBB";#N/A,#N/A,FALSE,"MFT96";#N/A,#N/A,FALSE,"CTrecon"}</definedName>
    <definedName name="dgsgf_1_5_2" hidden="1">{#N/A,#N/A,FALSE,"TMCOMP96";#N/A,#N/A,FALSE,"MAT96";#N/A,#N/A,FALSE,"FANDA96";#N/A,#N/A,FALSE,"INTRAN96";#N/A,#N/A,FALSE,"NAA9697";#N/A,#N/A,FALSE,"ECWEBB";#N/A,#N/A,FALSE,"MFT96";#N/A,#N/A,FALSE,"CTrecon"}</definedName>
    <definedName name="dgsgf_1_5_2_1" hidden="1">{#N/A,#N/A,FALSE,"TMCOMP96";#N/A,#N/A,FALSE,"MAT96";#N/A,#N/A,FALSE,"FANDA96";#N/A,#N/A,FALSE,"INTRAN96";#N/A,#N/A,FALSE,"NAA9697";#N/A,#N/A,FALSE,"ECWEBB";#N/A,#N/A,FALSE,"MFT96";#N/A,#N/A,FALSE,"CTrecon"}</definedName>
    <definedName name="dgsgf_1_5_2_2" hidden="1">{#N/A,#N/A,FALSE,"TMCOMP96";#N/A,#N/A,FALSE,"MAT96";#N/A,#N/A,FALSE,"FANDA96";#N/A,#N/A,FALSE,"INTRAN96";#N/A,#N/A,FALSE,"NAA9697";#N/A,#N/A,FALSE,"ECWEBB";#N/A,#N/A,FALSE,"MFT96";#N/A,#N/A,FALSE,"CTrecon"}</definedName>
    <definedName name="dgsgf_1_5_2_3" hidden="1">{#N/A,#N/A,FALSE,"TMCOMP96";#N/A,#N/A,FALSE,"MAT96";#N/A,#N/A,FALSE,"FANDA96";#N/A,#N/A,FALSE,"INTRAN96";#N/A,#N/A,FALSE,"NAA9697";#N/A,#N/A,FALSE,"ECWEBB";#N/A,#N/A,FALSE,"MFT96";#N/A,#N/A,FALSE,"CTrecon"}</definedName>
    <definedName name="dgsgf_1_5_2_4" hidden="1">{#N/A,#N/A,FALSE,"TMCOMP96";#N/A,#N/A,FALSE,"MAT96";#N/A,#N/A,FALSE,"FANDA96";#N/A,#N/A,FALSE,"INTRAN96";#N/A,#N/A,FALSE,"NAA9697";#N/A,#N/A,FALSE,"ECWEBB";#N/A,#N/A,FALSE,"MFT96";#N/A,#N/A,FALSE,"CTrecon"}</definedName>
    <definedName name="dgsgf_1_5_2_5" hidden="1">{#N/A,#N/A,FALSE,"TMCOMP96";#N/A,#N/A,FALSE,"MAT96";#N/A,#N/A,FALSE,"FANDA96";#N/A,#N/A,FALSE,"INTRAN96";#N/A,#N/A,FALSE,"NAA9697";#N/A,#N/A,FALSE,"ECWEBB";#N/A,#N/A,FALSE,"MFT96";#N/A,#N/A,FALSE,"CTrecon"}</definedName>
    <definedName name="dgsgf_1_5_3" hidden="1">{#N/A,#N/A,FALSE,"TMCOMP96";#N/A,#N/A,FALSE,"MAT96";#N/A,#N/A,FALSE,"FANDA96";#N/A,#N/A,FALSE,"INTRAN96";#N/A,#N/A,FALSE,"NAA9697";#N/A,#N/A,FALSE,"ECWEBB";#N/A,#N/A,FALSE,"MFT96";#N/A,#N/A,FALSE,"CTrecon"}</definedName>
    <definedName name="dgsgf_1_5_3_1" hidden="1">{#N/A,#N/A,FALSE,"TMCOMP96";#N/A,#N/A,FALSE,"MAT96";#N/A,#N/A,FALSE,"FANDA96";#N/A,#N/A,FALSE,"INTRAN96";#N/A,#N/A,FALSE,"NAA9697";#N/A,#N/A,FALSE,"ECWEBB";#N/A,#N/A,FALSE,"MFT96";#N/A,#N/A,FALSE,"CTrecon"}</definedName>
    <definedName name="dgsgf_1_5_3_2" hidden="1">{#N/A,#N/A,FALSE,"TMCOMP96";#N/A,#N/A,FALSE,"MAT96";#N/A,#N/A,FALSE,"FANDA96";#N/A,#N/A,FALSE,"INTRAN96";#N/A,#N/A,FALSE,"NAA9697";#N/A,#N/A,FALSE,"ECWEBB";#N/A,#N/A,FALSE,"MFT96";#N/A,#N/A,FALSE,"CTrecon"}</definedName>
    <definedName name="dgsgf_1_5_3_3" hidden="1">{#N/A,#N/A,FALSE,"TMCOMP96";#N/A,#N/A,FALSE,"MAT96";#N/A,#N/A,FALSE,"FANDA96";#N/A,#N/A,FALSE,"INTRAN96";#N/A,#N/A,FALSE,"NAA9697";#N/A,#N/A,FALSE,"ECWEBB";#N/A,#N/A,FALSE,"MFT96";#N/A,#N/A,FALSE,"CTrecon"}</definedName>
    <definedName name="dgsgf_1_5_3_4" hidden="1">{#N/A,#N/A,FALSE,"TMCOMP96";#N/A,#N/A,FALSE,"MAT96";#N/A,#N/A,FALSE,"FANDA96";#N/A,#N/A,FALSE,"INTRAN96";#N/A,#N/A,FALSE,"NAA9697";#N/A,#N/A,FALSE,"ECWEBB";#N/A,#N/A,FALSE,"MFT96";#N/A,#N/A,FALSE,"CTrecon"}</definedName>
    <definedName name="dgsgf_1_5_3_5" hidden="1">{#N/A,#N/A,FALSE,"TMCOMP96";#N/A,#N/A,FALSE,"MAT96";#N/A,#N/A,FALSE,"FANDA96";#N/A,#N/A,FALSE,"INTRAN96";#N/A,#N/A,FALSE,"NAA9697";#N/A,#N/A,FALSE,"ECWEBB";#N/A,#N/A,FALSE,"MFT96";#N/A,#N/A,FALSE,"CTrecon"}</definedName>
    <definedName name="dgsgf_1_5_4" hidden="1">{#N/A,#N/A,FALSE,"TMCOMP96";#N/A,#N/A,FALSE,"MAT96";#N/A,#N/A,FALSE,"FANDA96";#N/A,#N/A,FALSE,"INTRAN96";#N/A,#N/A,FALSE,"NAA9697";#N/A,#N/A,FALSE,"ECWEBB";#N/A,#N/A,FALSE,"MFT96";#N/A,#N/A,FALSE,"CTrecon"}</definedName>
    <definedName name="dgsgf_1_5_4_1" hidden="1">{#N/A,#N/A,FALSE,"TMCOMP96";#N/A,#N/A,FALSE,"MAT96";#N/A,#N/A,FALSE,"FANDA96";#N/A,#N/A,FALSE,"INTRAN96";#N/A,#N/A,FALSE,"NAA9697";#N/A,#N/A,FALSE,"ECWEBB";#N/A,#N/A,FALSE,"MFT96";#N/A,#N/A,FALSE,"CTrecon"}</definedName>
    <definedName name="dgsgf_1_5_4_2" hidden="1">{#N/A,#N/A,FALSE,"TMCOMP96";#N/A,#N/A,FALSE,"MAT96";#N/A,#N/A,FALSE,"FANDA96";#N/A,#N/A,FALSE,"INTRAN96";#N/A,#N/A,FALSE,"NAA9697";#N/A,#N/A,FALSE,"ECWEBB";#N/A,#N/A,FALSE,"MFT96";#N/A,#N/A,FALSE,"CTrecon"}</definedName>
    <definedName name="dgsgf_1_5_4_3" hidden="1">{#N/A,#N/A,FALSE,"TMCOMP96";#N/A,#N/A,FALSE,"MAT96";#N/A,#N/A,FALSE,"FANDA96";#N/A,#N/A,FALSE,"INTRAN96";#N/A,#N/A,FALSE,"NAA9697";#N/A,#N/A,FALSE,"ECWEBB";#N/A,#N/A,FALSE,"MFT96";#N/A,#N/A,FALSE,"CTrecon"}</definedName>
    <definedName name="dgsgf_1_5_4_4" hidden="1">{#N/A,#N/A,FALSE,"TMCOMP96";#N/A,#N/A,FALSE,"MAT96";#N/A,#N/A,FALSE,"FANDA96";#N/A,#N/A,FALSE,"INTRAN96";#N/A,#N/A,FALSE,"NAA9697";#N/A,#N/A,FALSE,"ECWEBB";#N/A,#N/A,FALSE,"MFT96";#N/A,#N/A,FALSE,"CTrecon"}</definedName>
    <definedName name="dgsgf_1_5_4_5" hidden="1">{#N/A,#N/A,FALSE,"TMCOMP96";#N/A,#N/A,FALSE,"MAT96";#N/A,#N/A,FALSE,"FANDA96";#N/A,#N/A,FALSE,"INTRAN96";#N/A,#N/A,FALSE,"NAA9697";#N/A,#N/A,FALSE,"ECWEBB";#N/A,#N/A,FALSE,"MFT96";#N/A,#N/A,FALSE,"CTrecon"}</definedName>
    <definedName name="dgsgf_1_5_5" hidden="1">{#N/A,#N/A,FALSE,"TMCOMP96";#N/A,#N/A,FALSE,"MAT96";#N/A,#N/A,FALSE,"FANDA96";#N/A,#N/A,FALSE,"INTRAN96";#N/A,#N/A,FALSE,"NAA9697";#N/A,#N/A,FALSE,"ECWEBB";#N/A,#N/A,FALSE,"MFT96";#N/A,#N/A,FALSE,"CTrecon"}</definedName>
    <definedName name="dgsgf_1_5_5_1" hidden="1">{#N/A,#N/A,FALSE,"TMCOMP96";#N/A,#N/A,FALSE,"MAT96";#N/A,#N/A,FALSE,"FANDA96";#N/A,#N/A,FALSE,"INTRAN96";#N/A,#N/A,FALSE,"NAA9697";#N/A,#N/A,FALSE,"ECWEBB";#N/A,#N/A,FALSE,"MFT96";#N/A,#N/A,FALSE,"CTrecon"}</definedName>
    <definedName name="dgsgf_1_5_5_2" hidden="1">{#N/A,#N/A,FALSE,"TMCOMP96";#N/A,#N/A,FALSE,"MAT96";#N/A,#N/A,FALSE,"FANDA96";#N/A,#N/A,FALSE,"INTRAN96";#N/A,#N/A,FALSE,"NAA9697";#N/A,#N/A,FALSE,"ECWEBB";#N/A,#N/A,FALSE,"MFT96";#N/A,#N/A,FALSE,"CTrecon"}</definedName>
    <definedName name="dgsgf_1_5_5_3" hidden="1">{#N/A,#N/A,FALSE,"TMCOMP96";#N/A,#N/A,FALSE,"MAT96";#N/A,#N/A,FALSE,"FANDA96";#N/A,#N/A,FALSE,"INTRAN96";#N/A,#N/A,FALSE,"NAA9697";#N/A,#N/A,FALSE,"ECWEBB";#N/A,#N/A,FALSE,"MFT96";#N/A,#N/A,FALSE,"CTrecon"}</definedName>
    <definedName name="dgsgf_1_5_5_4" hidden="1">{#N/A,#N/A,FALSE,"TMCOMP96";#N/A,#N/A,FALSE,"MAT96";#N/A,#N/A,FALSE,"FANDA96";#N/A,#N/A,FALSE,"INTRAN96";#N/A,#N/A,FALSE,"NAA9697";#N/A,#N/A,FALSE,"ECWEBB";#N/A,#N/A,FALSE,"MFT96";#N/A,#N/A,FALSE,"CTrecon"}</definedName>
    <definedName name="dgsgf_1_5_5_5"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_2_1" hidden="1">{#N/A,#N/A,FALSE,"TMCOMP96";#N/A,#N/A,FALSE,"MAT96";#N/A,#N/A,FALSE,"FANDA96";#N/A,#N/A,FALSE,"INTRAN96";#N/A,#N/A,FALSE,"NAA9697";#N/A,#N/A,FALSE,"ECWEBB";#N/A,#N/A,FALSE,"MFT96";#N/A,#N/A,FALSE,"CTrecon"}</definedName>
    <definedName name="dgsgf_2_1_1" hidden="1">{#N/A,#N/A,FALSE,"TMCOMP96";#N/A,#N/A,FALSE,"MAT96";#N/A,#N/A,FALSE,"FANDA96";#N/A,#N/A,FALSE,"INTRAN96";#N/A,#N/A,FALSE,"NAA9697";#N/A,#N/A,FALSE,"ECWEBB";#N/A,#N/A,FALSE,"MFT96";#N/A,#N/A,FALSE,"CTrecon"}</definedName>
    <definedName name="dgsgf_2_1_1_1" hidden="1">{#N/A,#N/A,FALSE,"TMCOMP96";#N/A,#N/A,FALSE,"MAT96";#N/A,#N/A,FALSE,"FANDA96";#N/A,#N/A,FALSE,"INTRAN96";#N/A,#N/A,FALSE,"NAA9697";#N/A,#N/A,FALSE,"ECWEBB";#N/A,#N/A,FALSE,"MFT96";#N/A,#N/A,FALSE,"CTrecon"}</definedName>
    <definedName name="dgsgf_2_1_1_1_1" hidden="1">{#N/A,#N/A,FALSE,"TMCOMP96";#N/A,#N/A,FALSE,"MAT96";#N/A,#N/A,FALSE,"FANDA96";#N/A,#N/A,FALSE,"INTRAN96";#N/A,#N/A,FALSE,"NAA9697";#N/A,#N/A,FALSE,"ECWEBB";#N/A,#N/A,FALSE,"MFT96";#N/A,#N/A,FALSE,"CTrecon"}</definedName>
    <definedName name="dgsgf_2_1_1_1_1_1" hidden="1">{#N/A,#N/A,FALSE,"TMCOMP96";#N/A,#N/A,FALSE,"MAT96";#N/A,#N/A,FALSE,"FANDA96";#N/A,#N/A,FALSE,"INTRAN96";#N/A,#N/A,FALSE,"NAA9697";#N/A,#N/A,FALSE,"ECWEBB";#N/A,#N/A,FALSE,"MFT96";#N/A,#N/A,FALSE,"CTrecon"}</definedName>
    <definedName name="dgsgf_2_1_1_1_2" hidden="1">{#N/A,#N/A,FALSE,"TMCOMP96";#N/A,#N/A,FALSE,"MAT96";#N/A,#N/A,FALSE,"FANDA96";#N/A,#N/A,FALSE,"INTRAN96";#N/A,#N/A,FALSE,"NAA9697";#N/A,#N/A,FALSE,"ECWEBB";#N/A,#N/A,FALSE,"MFT96";#N/A,#N/A,FALSE,"CTrecon"}</definedName>
    <definedName name="dgsgf_2_1_1_1_3" hidden="1">{#N/A,#N/A,FALSE,"TMCOMP96";#N/A,#N/A,FALSE,"MAT96";#N/A,#N/A,FALSE,"FANDA96";#N/A,#N/A,FALSE,"INTRAN96";#N/A,#N/A,FALSE,"NAA9697";#N/A,#N/A,FALSE,"ECWEBB";#N/A,#N/A,FALSE,"MFT96";#N/A,#N/A,FALSE,"CTrecon"}</definedName>
    <definedName name="dgsgf_2_1_1_1_4" hidden="1">{#N/A,#N/A,FALSE,"TMCOMP96";#N/A,#N/A,FALSE,"MAT96";#N/A,#N/A,FALSE,"FANDA96";#N/A,#N/A,FALSE,"INTRAN96";#N/A,#N/A,FALSE,"NAA9697";#N/A,#N/A,FALSE,"ECWEBB";#N/A,#N/A,FALSE,"MFT96";#N/A,#N/A,FALSE,"CTrecon"}</definedName>
    <definedName name="dgsgf_2_1_1_1_5" hidden="1">{#N/A,#N/A,FALSE,"TMCOMP96";#N/A,#N/A,FALSE,"MAT96";#N/A,#N/A,FALSE,"FANDA96";#N/A,#N/A,FALSE,"INTRAN96";#N/A,#N/A,FALSE,"NAA9697";#N/A,#N/A,FALSE,"ECWEBB";#N/A,#N/A,FALSE,"MFT96";#N/A,#N/A,FALSE,"CTrecon"}</definedName>
    <definedName name="dgsgf_2_1_1_2" hidden="1">{#N/A,#N/A,FALSE,"TMCOMP96";#N/A,#N/A,FALSE,"MAT96";#N/A,#N/A,FALSE,"FANDA96";#N/A,#N/A,FALSE,"INTRAN96";#N/A,#N/A,FALSE,"NAA9697";#N/A,#N/A,FALSE,"ECWEBB";#N/A,#N/A,FALSE,"MFT96";#N/A,#N/A,FALSE,"CTrecon"}</definedName>
    <definedName name="dgsgf_2_1_1_2_1" hidden="1">{#N/A,#N/A,FALSE,"TMCOMP96";#N/A,#N/A,FALSE,"MAT96";#N/A,#N/A,FALSE,"FANDA96";#N/A,#N/A,FALSE,"INTRAN96";#N/A,#N/A,FALSE,"NAA9697";#N/A,#N/A,FALSE,"ECWEBB";#N/A,#N/A,FALSE,"MFT96";#N/A,#N/A,FALSE,"CTrecon"}</definedName>
    <definedName name="dgsgf_2_1_1_2_2" hidden="1">{#N/A,#N/A,FALSE,"TMCOMP96";#N/A,#N/A,FALSE,"MAT96";#N/A,#N/A,FALSE,"FANDA96";#N/A,#N/A,FALSE,"INTRAN96";#N/A,#N/A,FALSE,"NAA9697";#N/A,#N/A,FALSE,"ECWEBB";#N/A,#N/A,FALSE,"MFT96";#N/A,#N/A,FALSE,"CTrecon"}</definedName>
    <definedName name="dgsgf_2_1_1_2_3" hidden="1">{#N/A,#N/A,FALSE,"TMCOMP96";#N/A,#N/A,FALSE,"MAT96";#N/A,#N/A,FALSE,"FANDA96";#N/A,#N/A,FALSE,"INTRAN96";#N/A,#N/A,FALSE,"NAA9697";#N/A,#N/A,FALSE,"ECWEBB";#N/A,#N/A,FALSE,"MFT96";#N/A,#N/A,FALSE,"CTrecon"}</definedName>
    <definedName name="dgsgf_2_1_1_2_4" hidden="1">{#N/A,#N/A,FALSE,"TMCOMP96";#N/A,#N/A,FALSE,"MAT96";#N/A,#N/A,FALSE,"FANDA96";#N/A,#N/A,FALSE,"INTRAN96";#N/A,#N/A,FALSE,"NAA9697";#N/A,#N/A,FALSE,"ECWEBB";#N/A,#N/A,FALSE,"MFT96";#N/A,#N/A,FALSE,"CTrecon"}</definedName>
    <definedName name="dgsgf_2_1_1_2_5" hidden="1">{#N/A,#N/A,FALSE,"TMCOMP96";#N/A,#N/A,FALSE,"MAT96";#N/A,#N/A,FALSE,"FANDA96";#N/A,#N/A,FALSE,"INTRAN96";#N/A,#N/A,FALSE,"NAA9697";#N/A,#N/A,FALSE,"ECWEBB";#N/A,#N/A,FALSE,"MFT96";#N/A,#N/A,FALSE,"CTrecon"}</definedName>
    <definedName name="dgsgf_2_1_1_3" hidden="1">{#N/A,#N/A,FALSE,"TMCOMP96";#N/A,#N/A,FALSE,"MAT96";#N/A,#N/A,FALSE,"FANDA96";#N/A,#N/A,FALSE,"INTRAN96";#N/A,#N/A,FALSE,"NAA9697";#N/A,#N/A,FALSE,"ECWEBB";#N/A,#N/A,FALSE,"MFT96";#N/A,#N/A,FALSE,"CTrecon"}</definedName>
    <definedName name="dgsgf_2_1_1_4" hidden="1">{#N/A,#N/A,FALSE,"TMCOMP96";#N/A,#N/A,FALSE,"MAT96";#N/A,#N/A,FALSE,"FANDA96";#N/A,#N/A,FALSE,"INTRAN96";#N/A,#N/A,FALSE,"NAA9697";#N/A,#N/A,FALSE,"ECWEBB";#N/A,#N/A,FALSE,"MFT96";#N/A,#N/A,FALSE,"CTrecon"}</definedName>
    <definedName name="dgsgf_2_1_1_5" hidden="1">{#N/A,#N/A,FALSE,"TMCOMP96";#N/A,#N/A,FALSE,"MAT96";#N/A,#N/A,FALSE,"FANDA96";#N/A,#N/A,FALSE,"INTRAN96";#N/A,#N/A,FALSE,"NAA9697";#N/A,#N/A,FALSE,"ECWEBB";#N/A,#N/A,FALSE,"MFT96";#N/A,#N/A,FALSE,"CTrecon"}</definedName>
    <definedName name="dgsgf_2_1_2" hidden="1">{#N/A,#N/A,FALSE,"TMCOMP96";#N/A,#N/A,FALSE,"MAT96";#N/A,#N/A,FALSE,"FANDA96";#N/A,#N/A,FALSE,"INTRAN96";#N/A,#N/A,FALSE,"NAA9697";#N/A,#N/A,FALSE,"ECWEBB";#N/A,#N/A,FALSE,"MFT96";#N/A,#N/A,FALSE,"CTrecon"}</definedName>
    <definedName name="dgsgf_2_1_2_1" hidden="1">{#N/A,#N/A,FALSE,"TMCOMP96";#N/A,#N/A,FALSE,"MAT96";#N/A,#N/A,FALSE,"FANDA96";#N/A,#N/A,FALSE,"INTRAN96";#N/A,#N/A,FALSE,"NAA9697";#N/A,#N/A,FALSE,"ECWEBB";#N/A,#N/A,FALSE,"MFT96";#N/A,#N/A,FALSE,"CTrecon"}</definedName>
    <definedName name="dgsgf_2_1_2_1_1" hidden="1">{#N/A,#N/A,FALSE,"TMCOMP96";#N/A,#N/A,FALSE,"MAT96";#N/A,#N/A,FALSE,"FANDA96";#N/A,#N/A,FALSE,"INTRAN96";#N/A,#N/A,FALSE,"NAA9697";#N/A,#N/A,FALSE,"ECWEBB";#N/A,#N/A,FALSE,"MFT96";#N/A,#N/A,FALSE,"CTrecon"}</definedName>
    <definedName name="dgsgf_2_1_2_2" hidden="1">{#N/A,#N/A,FALSE,"TMCOMP96";#N/A,#N/A,FALSE,"MAT96";#N/A,#N/A,FALSE,"FANDA96";#N/A,#N/A,FALSE,"INTRAN96";#N/A,#N/A,FALSE,"NAA9697";#N/A,#N/A,FALSE,"ECWEBB";#N/A,#N/A,FALSE,"MFT96";#N/A,#N/A,FALSE,"CTrecon"}</definedName>
    <definedName name="dgsgf_2_1_2_3" hidden="1">{#N/A,#N/A,FALSE,"TMCOMP96";#N/A,#N/A,FALSE,"MAT96";#N/A,#N/A,FALSE,"FANDA96";#N/A,#N/A,FALSE,"INTRAN96";#N/A,#N/A,FALSE,"NAA9697";#N/A,#N/A,FALSE,"ECWEBB";#N/A,#N/A,FALSE,"MFT96";#N/A,#N/A,FALSE,"CTrecon"}</definedName>
    <definedName name="dgsgf_2_1_2_4" hidden="1">{#N/A,#N/A,FALSE,"TMCOMP96";#N/A,#N/A,FALSE,"MAT96";#N/A,#N/A,FALSE,"FANDA96";#N/A,#N/A,FALSE,"INTRAN96";#N/A,#N/A,FALSE,"NAA9697";#N/A,#N/A,FALSE,"ECWEBB";#N/A,#N/A,FALSE,"MFT96";#N/A,#N/A,FALSE,"CTrecon"}</definedName>
    <definedName name="dgsgf_2_1_2_5" hidden="1">{#N/A,#N/A,FALSE,"TMCOMP96";#N/A,#N/A,FALSE,"MAT96";#N/A,#N/A,FALSE,"FANDA96";#N/A,#N/A,FALSE,"INTRAN96";#N/A,#N/A,FALSE,"NAA9697";#N/A,#N/A,FALSE,"ECWEBB";#N/A,#N/A,FALSE,"MFT96";#N/A,#N/A,FALSE,"CTrecon"}</definedName>
    <definedName name="dgsgf_2_1_3" hidden="1">{#N/A,#N/A,FALSE,"TMCOMP96";#N/A,#N/A,FALSE,"MAT96";#N/A,#N/A,FALSE,"FANDA96";#N/A,#N/A,FALSE,"INTRAN96";#N/A,#N/A,FALSE,"NAA9697";#N/A,#N/A,FALSE,"ECWEBB";#N/A,#N/A,FALSE,"MFT96";#N/A,#N/A,FALSE,"CTrecon"}</definedName>
    <definedName name="dgsgf_2_1_3_1" hidden="1">{#N/A,#N/A,FALSE,"TMCOMP96";#N/A,#N/A,FALSE,"MAT96";#N/A,#N/A,FALSE,"FANDA96";#N/A,#N/A,FALSE,"INTRAN96";#N/A,#N/A,FALSE,"NAA9697";#N/A,#N/A,FALSE,"ECWEBB";#N/A,#N/A,FALSE,"MFT96";#N/A,#N/A,FALSE,"CTrecon"}</definedName>
    <definedName name="dgsgf_2_1_3_1_1" hidden="1">{#N/A,#N/A,FALSE,"TMCOMP96";#N/A,#N/A,FALSE,"MAT96";#N/A,#N/A,FALSE,"FANDA96";#N/A,#N/A,FALSE,"INTRAN96";#N/A,#N/A,FALSE,"NAA9697";#N/A,#N/A,FALSE,"ECWEBB";#N/A,#N/A,FALSE,"MFT96";#N/A,#N/A,FALSE,"CTrecon"}</definedName>
    <definedName name="dgsgf_2_1_3_2" hidden="1">{#N/A,#N/A,FALSE,"TMCOMP96";#N/A,#N/A,FALSE,"MAT96";#N/A,#N/A,FALSE,"FANDA96";#N/A,#N/A,FALSE,"INTRAN96";#N/A,#N/A,FALSE,"NAA9697";#N/A,#N/A,FALSE,"ECWEBB";#N/A,#N/A,FALSE,"MFT96";#N/A,#N/A,FALSE,"CTrecon"}</definedName>
    <definedName name="dgsgf_2_1_3_3" hidden="1">{#N/A,#N/A,FALSE,"TMCOMP96";#N/A,#N/A,FALSE,"MAT96";#N/A,#N/A,FALSE,"FANDA96";#N/A,#N/A,FALSE,"INTRAN96";#N/A,#N/A,FALSE,"NAA9697";#N/A,#N/A,FALSE,"ECWEBB";#N/A,#N/A,FALSE,"MFT96";#N/A,#N/A,FALSE,"CTrecon"}</definedName>
    <definedName name="dgsgf_2_1_3_4" hidden="1">{#N/A,#N/A,FALSE,"TMCOMP96";#N/A,#N/A,FALSE,"MAT96";#N/A,#N/A,FALSE,"FANDA96";#N/A,#N/A,FALSE,"INTRAN96";#N/A,#N/A,FALSE,"NAA9697";#N/A,#N/A,FALSE,"ECWEBB";#N/A,#N/A,FALSE,"MFT96";#N/A,#N/A,FALSE,"CTrecon"}</definedName>
    <definedName name="dgsgf_2_1_3_5" hidden="1">{#N/A,#N/A,FALSE,"TMCOMP96";#N/A,#N/A,FALSE,"MAT96";#N/A,#N/A,FALSE,"FANDA96";#N/A,#N/A,FALSE,"INTRAN96";#N/A,#N/A,FALSE,"NAA9697";#N/A,#N/A,FALSE,"ECWEBB";#N/A,#N/A,FALSE,"MFT96";#N/A,#N/A,FALSE,"CTrecon"}</definedName>
    <definedName name="dgsgf_2_1_4" hidden="1">{#N/A,#N/A,FALSE,"TMCOMP96";#N/A,#N/A,FALSE,"MAT96";#N/A,#N/A,FALSE,"FANDA96";#N/A,#N/A,FALSE,"INTRAN96";#N/A,#N/A,FALSE,"NAA9697";#N/A,#N/A,FALSE,"ECWEBB";#N/A,#N/A,FALSE,"MFT96";#N/A,#N/A,FALSE,"CTrecon"}</definedName>
    <definedName name="dgsgf_2_1_4_1" hidden="1">{#N/A,#N/A,FALSE,"TMCOMP96";#N/A,#N/A,FALSE,"MAT96";#N/A,#N/A,FALSE,"FANDA96";#N/A,#N/A,FALSE,"INTRAN96";#N/A,#N/A,FALSE,"NAA9697";#N/A,#N/A,FALSE,"ECWEBB";#N/A,#N/A,FALSE,"MFT96";#N/A,#N/A,FALSE,"CTrecon"}</definedName>
    <definedName name="dgsgf_2_1_4_2" hidden="1">{#N/A,#N/A,FALSE,"TMCOMP96";#N/A,#N/A,FALSE,"MAT96";#N/A,#N/A,FALSE,"FANDA96";#N/A,#N/A,FALSE,"INTRAN96";#N/A,#N/A,FALSE,"NAA9697";#N/A,#N/A,FALSE,"ECWEBB";#N/A,#N/A,FALSE,"MFT96";#N/A,#N/A,FALSE,"CTrecon"}</definedName>
    <definedName name="dgsgf_2_1_4_3" hidden="1">{#N/A,#N/A,FALSE,"TMCOMP96";#N/A,#N/A,FALSE,"MAT96";#N/A,#N/A,FALSE,"FANDA96";#N/A,#N/A,FALSE,"INTRAN96";#N/A,#N/A,FALSE,"NAA9697";#N/A,#N/A,FALSE,"ECWEBB";#N/A,#N/A,FALSE,"MFT96";#N/A,#N/A,FALSE,"CTrecon"}</definedName>
    <definedName name="dgsgf_2_1_4_4" hidden="1">{#N/A,#N/A,FALSE,"TMCOMP96";#N/A,#N/A,FALSE,"MAT96";#N/A,#N/A,FALSE,"FANDA96";#N/A,#N/A,FALSE,"INTRAN96";#N/A,#N/A,FALSE,"NAA9697";#N/A,#N/A,FALSE,"ECWEBB";#N/A,#N/A,FALSE,"MFT96";#N/A,#N/A,FALSE,"CTrecon"}</definedName>
    <definedName name="dgsgf_2_1_4_5" hidden="1">{#N/A,#N/A,FALSE,"TMCOMP96";#N/A,#N/A,FALSE,"MAT96";#N/A,#N/A,FALSE,"FANDA96";#N/A,#N/A,FALSE,"INTRAN96";#N/A,#N/A,FALSE,"NAA9697";#N/A,#N/A,FALSE,"ECWEBB";#N/A,#N/A,FALSE,"MFT96";#N/A,#N/A,FALSE,"CTrecon"}</definedName>
    <definedName name="dgsgf_2_1_5" hidden="1">{#N/A,#N/A,FALSE,"TMCOMP96";#N/A,#N/A,FALSE,"MAT96";#N/A,#N/A,FALSE,"FANDA96";#N/A,#N/A,FALSE,"INTRAN96";#N/A,#N/A,FALSE,"NAA9697";#N/A,#N/A,FALSE,"ECWEBB";#N/A,#N/A,FALSE,"MFT96";#N/A,#N/A,FALSE,"CTrecon"}</definedName>
    <definedName name="dgsgf_2_1_5_1" hidden="1">{#N/A,#N/A,FALSE,"TMCOMP96";#N/A,#N/A,FALSE,"MAT96";#N/A,#N/A,FALSE,"FANDA96";#N/A,#N/A,FALSE,"INTRAN96";#N/A,#N/A,FALSE,"NAA9697";#N/A,#N/A,FALSE,"ECWEBB";#N/A,#N/A,FALSE,"MFT96";#N/A,#N/A,FALSE,"CTrecon"}</definedName>
    <definedName name="dgsgf_2_1_5_2" hidden="1">{#N/A,#N/A,FALSE,"TMCOMP96";#N/A,#N/A,FALSE,"MAT96";#N/A,#N/A,FALSE,"FANDA96";#N/A,#N/A,FALSE,"INTRAN96";#N/A,#N/A,FALSE,"NAA9697";#N/A,#N/A,FALSE,"ECWEBB";#N/A,#N/A,FALSE,"MFT96";#N/A,#N/A,FALSE,"CTrecon"}</definedName>
    <definedName name="dgsgf_2_1_5_3" hidden="1">{#N/A,#N/A,FALSE,"TMCOMP96";#N/A,#N/A,FALSE,"MAT96";#N/A,#N/A,FALSE,"FANDA96";#N/A,#N/A,FALSE,"INTRAN96";#N/A,#N/A,FALSE,"NAA9697";#N/A,#N/A,FALSE,"ECWEBB";#N/A,#N/A,FALSE,"MFT96";#N/A,#N/A,FALSE,"CTrecon"}</definedName>
    <definedName name="dgsgf_2_1_5_4" hidden="1">{#N/A,#N/A,FALSE,"TMCOMP96";#N/A,#N/A,FALSE,"MAT96";#N/A,#N/A,FALSE,"FANDA96";#N/A,#N/A,FALSE,"INTRAN96";#N/A,#N/A,FALSE,"NAA9697";#N/A,#N/A,FALSE,"ECWEBB";#N/A,#N/A,FALSE,"MFT96";#N/A,#N/A,FALSE,"CTrecon"}</definedName>
    <definedName name="dgsgf_2_1_5_5" hidden="1">{#N/A,#N/A,FALSE,"TMCOMP96";#N/A,#N/A,FALSE,"MAT96";#N/A,#N/A,FALSE,"FANDA96";#N/A,#N/A,FALSE,"INTRAN96";#N/A,#N/A,FALSE,"NAA9697";#N/A,#N/A,FALSE,"ECWEBB";#N/A,#N/A,FALSE,"MFT96";#N/A,#N/A,FALSE,"CTrecon"}</definedName>
    <definedName name="dgsgf_2_2" hidden="1">{#N/A,#N/A,FALSE,"TMCOMP96";#N/A,#N/A,FALSE,"MAT96";#N/A,#N/A,FALSE,"FANDA96";#N/A,#N/A,FALSE,"INTRAN96";#N/A,#N/A,FALSE,"NAA9697";#N/A,#N/A,FALSE,"ECWEBB";#N/A,#N/A,FALSE,"MFT96";#N/A,#N/A,FALSE,"CTrecon"}</definedName>
    <definedName name="dgsgf_2_2_1" hidden="1">{#N/A,#N/A,FALSE,"TMCOMP96";#N/A,#N/A,FALSE,"MAT96";#N/A,#N/A,FALSE,"FANDA96";#N/A,#N/A,FALSE,"INTRAN96";#N/A,#N/A,FALSE,"NAA9697";#N/A,#N/A,FALSE,"ECWEBB";#N/A,#N/A,FALSE,"MFT96";#N/A,#N/A,FALSE,"CTrecon"}</definedName>
    <definedName name="dgsgf_2_2_1_1" hidden="1">{#N/A,#N/A,FALSE,"TMCOMP96";#N/A,#N/A,FALSE,"MAT96";#N/A,#N/A,FALSE,"FANDA96";#N/A,#N/A,FALSE,"INTRAN96";#N/A,#N/A,FALSE,"NAA9697";#N/A,#N/A,FALSE,"ECWEBB";#N/A,#N/A,FALSE,"MFT96";#N/A,#N/A,FALSE,"CTrecon"}</definedName>
    <definedName name="dgsgf_2_2_2" hidden="1">{#N/A,#N/A,FALSE,"TMCOMP96";#N/A,#N/A,FALSE,"MAT96";#N/A,#N/A,FALSE,"FANDA96";#N/A,#N/A,FALSE,"INTRAN96";#N/A,#N/A,FALSE,"NAA9697";#N/A,#N/A,FALSE,"ECWEBB";#N/A,#N/A,FALSE,"MFT96";#N/A,#N/A,FALSE,"CTrecon"}</definedName>
    <definedName name="dgsgf_2_2_3" hidden="1">{#N/A,#N/A,FALSE,"TMCOMP96";#N/A,#N/A,FALSE,"MAT96";#N/A,#N/A,FALSE,"FANDA96";#N/A,#N/A,FALSE,"INTRAN96";#N/A,#N/A,FALSE,"NAA9697";#N/A,#N/A,FALSE,"ECWEBB";#N/A,#N/A,FALSE,"MFT96";#N/A,#N/A,FALSE,"CTrecon"}</definedName>
    <definedName name="dgsgf_2_2_4" hidden="1">{#N/A,#N/A,FALSE,"TMCOMP96";#N/A,#N/A,FALSE,"MAT96";#N/A,#N/A,FALSE,"FANDA96";#N/A,#N/A,FALSE,"INTRAN96";#N/A,#N/A,FALSE,"NAA9697";#N/A,#N/A,FALSE,"ECWEBB";#N/A,#N/A,FALSE,"MFT96";#N/A,#N/A,FALSE,"CTrecon"}</definedName>
    <definedName name="dgsgf_2_2_5" hidden="1">{#N/A,#N/A,FALSE,"TMCOMP96";#N/A,#N/A,FALSE,"MAT96";#N/A,#N/A,FALSE,"FANDA96";#N/A,#N/A,FALSE,"INTRAN96";#N/A,#N/A,FALSE,"NAA9697";#N/A,#N/A,FALSE,"ECWEBB";#N/A,#N/A,FALSE,"MFT96";#N/A,#N/A,FALSE,"CTrecon"}</definedName>
    <definedName name="dgsgf_2_3" hidden="1">{#N/A,#N/A,FALSE,"TMCOMP96";#N/A,#N/A,FALSE,"MAT96";#N/A,#N/A,FALSE,"FANDA96";#N/A,#N/A,FALSE,"INTRAN96";#N/A,#N/A,FALSE,"NAA9697";#N/A,#N/A,FALSE,"ECWEBB";#N/A,#N/A,FALSE,"MFT96";#N/A,#N/A,FALSE,"CTrecon"}</definedName>
    <definedName name="dgsgf_2_3_1" hidden="1">{#N/A,#N/A,FALSE,"TMCOMP96";#N/A,#N/A,FALSE,"MAT96";#N/A,#N/A,FALSE,"FANDA96";#N/A,#N/A,FALSE,"INTRAN96";#N/A,#N/A,FALSE,"NAA9697";#N/A,#N/A,FALSE,"ECWEBB";#N/A,#N/A,FALSE,"MFT96";#N/A,#N/A,FALSE,"CTrecon"}</definedName>
    <definedName name="dgsgf_2_3_1_1" hidden="1">{#N/A,#N/A,FALSE,"TMCOMP96";#N/A,#N/A,FALSE,"MAT96";#N/A,#N/A,FALSE,"FANDA96";#N/A,#N/A,FALSE,"INTRAN96";#N/A,#N/A,FALSE,"NAA9697";#N/A,#N/A,FALSE,"ECWEBB";#N/A,#N/A,FALSE,"MFT96";#N/A,#N/A,FALSE,"CTrecon"}</definedName>
    <definedName name="dgsgf_2_3_2" hidden="1">{#N/A,#N/A,FALSE,"TMCOMP96";#N/A,#N/A,FALSE,"MAT96";#N/A,#N/A,FALSE,"FANDA96";#N/A,#N/A,FALSE,"INTRAN96";#N/A,#N/A,FALSE,"NAA9697";#N/A,#N/A,FALSE,"ECWEBB";#N/A,#N/A,FALSE,"MFT96";#N/A,#N/A,FALSE,"CTrecon"}</definedName>
    <definedName name="dgsgf_2_3_3" hidden="1">{#N/A,#N/A,FALSE,"TMCOMP96";#N/A,#N/A,FALSE,"MAT96";#N/A,#N/A,FALSE,"FANDA96";#N/A,#N/A,FALSE,"INTRAN96";#N/A,#N/A,FALSE,"NAA9697";#N/A,#N/A,FALSE,"ECWEBB";#N/A,#N/A,FALSE,"MFT96";#N/A,#N/A,FALSE,"CTrecon"}</definedName>
    <definedName name="dgsgf_2_3_4" hidden="1">{#N/A,#N/A,FALSE,"TMCOMP96";#N/A,#N/A,FALSE,"MAT96";#N/A,#N/A,FALSE,"FANDA96";#N/A,#N/A,FALSE,"INTRAN96";#N/A,#N/A,FALSE,"NAA9697";#N/A,#N/A,FALSE,"ECWEBB";#N/A,#N/A,FALSE,"MFT96";#N/A,#N/A,FALSE,"CTrecon"}</definedName>
    <definedName name="dgsgf_2_3_5" hidden="1">{#N/A,#N/A,FALSE,"TMCOMP96";#N/A,#N/A,FALSE,"MAT96";#N/A,#N/A,FALSE,"FANDA96";#N/A,#N/A,FALSE,"INTRAN96";#N/A,#N/A,FALSE,"NAA9697";#N/A,#N/A,FALSE,"ECWEBB";#N/A,#N/A,FALSE,"MFT96";#N/A,#N/A,FALSE,"CTrecon"}</definedName>
    <definedName name="dgsgf_2_4" hidden="1">{#N/A,#N/A,FALSE,"TMCOMP96";#N/A,#N/A,FALSE,"MAT96";#N/A,#N/A,FALSE,"FANDA96";#N/A,#N/A,FALSE,"INTRAN96";#N/A,#N/A,FALSE,"NAA9697";#N/A,#N/A,FALSE,"ECWEBB";#N/A,#N/A,FALSE,"MFT96";#N/A,#N/A,FALSE,"CTrecon"}</definedName>
    <definedName name="dgsgf_2_4_1" hidden="1">{#N/A,#N/A,FALSE,"TMCOMP96";#N/A,#N/A,FALSE,"MAT96";#N/A,#N/A,FALSE,"FANDA96";#N/A,#N/A,FALSE,"INTRAN96";#N/A,#N/A,FALSE,"NAA9697";#N/A,#N/A,FALSE,"ECWEBB";#N/A,#N/A,FALSE,"MFT96";#N/A,#N/A,FALSE,"CTrecon"}</definedName>
    <definedName name="dgsgf_2_4_1_1" hidden="1">{#N/A,#N/A,FALSE,"TMCOMP96";#N/A,#N/A,FALSE,"MAT96";#N/A,#N/A,FALSE,"FANDA96";#N/A,#N/A,FALSE,"INTRAN96";#N/A,#N/A,FALSE,"NAA9697";#N/A,#N/A,FALSE,"ECWEBB";#N/A,#N/A,FALSE,"MFT96";#N/A,#N/A,FALSE,"CTrecon"}</definedName>
    <definedName name="dgsgf_2_4_2" hidden="1">{#N/A,#N/A,FALSE,"TMCOMP96";#N/A,#N/A,FALSE,"MAT96";#N/A,#N/A,FALSE,"FANDA96";#N/A,#N/A,FALSE,"INTRAN96";#N/A,#N/A,FALSE,"NAA9697";#N/A,#N/A,FALSE,"ECWEBB";#N/A,#N/A,FALSE,"MFT96";#N/A,#N/A,FALSE,"CTrecon"}</definedName>
    <definedName name="dgsgf_2_4_3" hidden="1">{#N/A,#N/A,FALSE,"TMCOMP96";#N/A,#N/A,FALSE,"MAT96";#N/A,#N/A,FALSE,"FANDA96";#N/A,#N/A,FALSE,"INTRAN96";#N/A,#N/A,FALSE,"NAA9697";#N/A,#N/A,FALSE,"ECWEBB";#N/A,#N/A,FALSE,"MFT96";#N/A,#N/A,FALSE,"CTrecon"}</definedName>
    <definedName name="dgsgf_2_4_4" hidden="1">{#N/A,#N/A,FALSE,"TMCOMP96";#N/A,#N/A,FALSE,"MAT96";#N/A,#N/A,FALSE,"FANDA96";#N/A,#N/A,FALSE,"INTRAN96";#N/A,#N/A,FALSE,"NAA9697";#N/A,#N/A,FALSE,"ECWEBB";#N/A,#N/A,FALSE,"MFT96";#N/A,#N/A,FALSE,"CTrecon"}</definedName>
    <definedName name="dgsgf_2_4_5" hidden="1">{#N/A,#N/A,FALSE,"TMCOMP96";#N/A,#N/A,FALSE,"MAT96";#N/A,#N/A,FALSE,"FANDA96";#N/A,#N/A,FALSE,"INTRAN96";#N/A,#N/A,FALSE,"NAA9697";#N/A,#N/A,FALSE,"ECWEBB";#N/A,#N/A,FALSE,"MFT96";#N/A,#N/A,FALSE,"CTrecon"}</definedName>
    <definedName name="dgsgf_2_5" hidden="1">{#N/A,#N/A,FALSE,"TMCOMP96";#N/A,#N/A,FALSE,"MAT96";#N/A,#N/A,FALSE,"FANDA96";#N/A,#N/A,FALSE,"INTRAN96";#N/A,#N/A,FALSE,"NAA9697";#N/A,#N/A,FALSE,"ECWEBB";#N/A,#N/A,FALSE,"MFT96";#N/A,#N/A,FALSE,"CTrecon"}</definedName>
    <definedName name="dgsgf_2_5_1" hidden="1">{#N/A,#N/A,FALSE,"TMCOMP96";#N/A,#N/A,FALSE,"MAT96";#N/A,#N/A,FALSE,"FANDA96";#N/A,#N/A,FALSE,"INTRAN96";#N/A,#N/A,FALSE,"NAA9697";#N/A,#N/A,FALSE,"ECWEBB";#N/A,#N/A,FALSE,"MFT96";#N/A,#N/A,FALSE,"CTrecon"}</definedName>
    <definedName name="dgsgf_2_5_2" hidden="1">{#N/A,#N/A,FALSE,"TMCOMP96";#N/A,#N/A,FALSE,"MAT96";#N/A,#N/A,FALSE,"FANDA96";#N/A,#N/A,FALSE,"INTRAN96";#N/A,#N/A,FALSE,"NAA9697";#N/A,#N/A,FALSE,"ECWEBB";#N/A,#N/A,FALSE,"MFT96";#N/A,#N/A,FALSE,"CTrecon"}</definedName>
    <definedName name="dgsgf_2_5_3" hidden="1">{#N/A,#N/A,FALSE,"TMCOMP96";#N/A,#N/A,FALSE,"MAT96";#N/A,#N/A,FALSE,"FANDA96";#N/A,#N/A,FALSE,"INTRAN96";#N/A,#N/A,FALSE,"NAA9697";#N/A,#N/A,FALSE,"ECWEBB";#N/A,#N/A,FALSE,"MFT96";#N/A,#N/A,FALSE,"CTrecon"}</definedName>
    <definedName name="dgsgf_2_5_4" hidden="1">{#N/A,#N/A,FALSE,"TMCOMP96";#N/A,#N/A,FALSE,"MAT96";#N/A,#N/A,FALSE,"FANDA96";#N/A,#N/A,FALSE,"INTRAN96";#N/A,#N/A,FALSE,"NAA9697";#N/A,#N/A,FALSE,"ECWEBB";#N/A,#N/A,FALSE,"MFT96";#N/A,#N/A,FALSE,"CTrecon"}</definedName>
    <definedName name="dgsgf_2_5_5" hidden="1">{#N/A,#N/A,FALSE,"TMCOMP96";#N/A,#N/A,FALSE,"MAT96";#N/A,#N/A,FALSE,"FANDA96";#N/A,#N/A,FALSE,"INTRAN96";#N/A,#N/A,FALSE,"NAA9697";#N/A,#N/A,FALSE,"ECWEBB";#N/A,#N/A,FALSE,"MFT96";#N/A,#N/A,FALSE,"CTrecon"}</definedName>
    <definedName name="dgsgf_3" hidden="1">{#N/A,#N/A,FALSE,"TMCOMP96";#N/A,#N/A,FALSE,"MAT96";#N/A,#N/A,FALSE,"FANDA96";#N/A,#N/A,FALSE,"INTRAN96";#N/A,#N/A,FALSE,"NAA9697";#N/A,#N/A,FALSE,"ECWEBB";#N/A,#N/A,FALSE,"MFT96";#N/A,#N/A,FALSE,"CTrecon"}</definedName>
    <definedName name="dgsgf_3_1" hidden="1">{#N/A,#N/A,FALSE,"TMCOMP96";#N/A,#N/A,FALSE,"MAT96";#N/A,#N/A,FALSE,"FANDA96";#N/A,#N/A,FALSE,"INTRAN96";#N/A,#N/A,FALSE,"NAA9697";#N/A,#N/A,FALSE,"ECWEBB";#N/A,#N/A,FALSE,"MFT96";#N/A,#N/A,FALSE,"CTrecon"}</definedName>
    <definedName name="dgsgf_3_1_1" hidden="1">{#N/A,#N/A,FALSE,"TMCOMP96";#N/A,#N/A,FALSE,"MAT96";#N/A,#N/A,FALSE,"FANDA96";#N/A,#N/A,FALSE,"INTRAN96";#N/A,#N/A,FALSE,"NAA9697";#N/A,#N/A,FALSE,"ECWEBB";#N/A,#N/A,FALSE,"MFT96";#N/A,#N/A,FALSE,"CTrecon"}</definedName>
    <definedName name="dgsgf_3_1_1_1" hidden="1">{#N/A,#N/A,FALSE,"TMCOMP96";#N/A,#N/A,FALSE,"MAT96";#N/A,#N/A,FALSE,"FANDA96";#N/A,#N/A,FALSE,"INTRAN96";#N/A,#N/A,FALSE,"NAA9697";#N/A,#N/A,FALSE,"ECWEBB";#N/A,#N/A,FALSE,"MFT96";#N/A,#N/A,FALSE,"CTrecon"}</definedName>
    <definedName name="dgsgf_3_1_1_1_1" hidden="1">{#N/A,#N/A,FALSE,"TMCOMP96";#N/A,#N/A,FALSE,"MAT96";#N/A,#N/A,FALSE,"FANDA96";#N/A,#N/A,FALSE,"INTRAN96";#N/A,#N/A,FALSE,"NAA9697";#N/A,#N/A,FALSE,"ECWEBB";#N/A,#N/A,FALSE,"MFT96";#N/A,#N/A,FALSE,"CTrecon"}</definedName>
    <definedName name="dgsgf_3_1_1_1_1_1" hidden="1">{#N/A,#N/A,FALSE,"TMCOMP96";#N/A,#N/A,FALSE,"MAT96";#N/A,#N/A,FALSE,"FANDA96";#N/A,#N/A,FALSE,"INTRAN96";#N/A,#N/A,FALSE,"NAA9697";#N/A,#N/A,FALSE,"ECWEBB";#N/A,#N/A,FALSE,"MFT96";#N/A,#N/A,FALSE,"CTrecon"}</definedName>
    <definedName name="dgsgf_3_1_1_1_2" hidden="1">{#N/A,#N/A,FALSE,"TMCOMP96";#N/A,#N/A,FALSE,"MAT96";#N/A,#N/A,FALSE,"FANDA96";#N/A,#N/A,FALSE,"INTRAN96";#N/A,#N/A,FALSE,"NAA9697";#N/A,#N/A,FALSE,"ECWEBB";#N/A,#N/A,FALSE,"MFT96";#N/A,#N/A,FALSE,"CTrecon"}</definedName>
    <definedName name="dgsgf_3_1_1_1_3" hidden="1">{#N/A,#N/A,FALSE,"TMCOMP96";#N/A,#N/A,FALSE,"MAT96";#N/A,#N/A,FALSE,"FANDA96";#N/A,#N/A,FALSE,"INTRAN96";#N/A,#N/A,FALSE,"NAA9697";#N/A,#N/A,FALSE,"ECWEBB";#N/A,#N/A,FALSE,"MFT96";#N/A,#N/A,FALSE,"CTrecon"}</definedName>
    <definedName name="dgsgf_3_1_1_1_4" hidden="1">{#N/A,#N/A,FALSE,"TMCOMP96";#N/A,#N/A,FALSE,"MAT96";#N/A,#N/A,FALSE,"FANDA96";#N/A,#N/A,FALSE,"INTRAN96";#N/A,#N/A,FALSE,"NAA9697";#N/A,#N/A,FALSE,"ECWEBB";#N/A,#N/A,FALSE,"MFT96";#N/A,#N/A,FALSE,"CTrecon"}</definedName>
    <definedName name="dgsgf_3_1_1_1_5" hidden="1">{#N/A,#N/A,FALSE,"TMCOMP96";#N/A,#N/A,FALSE,"MAT96";#N/A,#N/A,FALSE,"FANDA96";#N/A,#N/A,FALSE,"INTRAN96";#N/A,#N/A,FALSE,"NAA9697";#N/A,#N/A,FALSE,"ECWEBB";#N/A,#N/A,FALSE,"MFT96";#N/A,#N/A,FALSE,"CTrecon"}</definedName>
    <definedName name="dgsgf_3_1_1_2" hidden="1">{#N/A,#N/A,FALSE,"TMCOMP96";#N/A,#N/A,FALSE,"MAT96";#N/A,#N/A,FALSE,"FANDA96";#N/A,#N/A,FALSE,"INTRAN96";#N/A,#N/A,FALSE,"NAA9697";#N/A,#N/A,FALSE,"ECWEBB";#N/A,#N/A,FALSE,"MFT96";#N/A,#N/A,FALSE,"CTrecon"}</definedName>
    <definedName name="dgsgf_3_1_1_2_1" hidden="1">{#N/A,#N/A,FALSE,"TMCOMP96";#N/A,#N/A,FALSE,"MAT96";#N/A,#N/A,FALSE,"FANDA96";#N/A,#N/A,FALSE,"INTRAN96";#N/A,#N/A,FALSE,"NAA9697";#N/A,#N/A,FALSE,"ECWEBB";#N/A,#N/A,FALSE,"MFT96";#N/A,#N/A,FALSE,"CTrecon"}</definedName>
    <definedName name="dgsgf_3_1_1_2_2" hidden="1">{#N/A,#N/A,FALSE,"TMCOMP96";#N/A,#N/A,FALSE,"MAT96";#N/A,#N/A,FALSE,"FANDA96";#N/A,#N/A,FALSE,"INTRAN96";#N/A,#N/A,FALSE,"NAA9697";#N/A,#N/A,FALSE,"ECWEBB";#N/A,#N/A,FALSE,"MFT96";#N/A,#N/A,FALSE,"CTrecon"}</definedName>
    <definedName name="dgsgf_3_1_1_2_3" hidden="1">{#N/A,#N/A,FALSE,"TMCOMP96";#N/A,#N/A,FALSE,"MAT96";#N/A,#N/A,FALSE,"FANDA96";#N/A,#N/A,FALSE,"INTRAN96";#N/A,#N/A,FALSE,"NAA9697";#N/A,#N/A,FALSE,"ECWEBB";#N/A,#N/A,FALSE,"MFT96";#N/A,#N/A,FALSE,"CTrecon"}</definedName>
    <definedName name="dgsgf_3_1_1_2_4" hidden="1">{#N/A,#N/A,FALSE,"TMCOMP96";#N/A,#N/A,FALSE,"MAT96";#N/A,#N/A,FALSE,"FANDA96";#N/A,#N/A,FALSE,"INTRAN96";#N/A,#N/A,FALSE,"NAA9697";#N/A,#N/A,FALSE,"ECWEBB";#N/A,#N/A,FALSE,"MFT96";#N/A,#N/A,FALSE,"CTrecon"}</definedName>
    <definedName name="dgsgf_3_1_1_2_5" hidden="1">{#N/A,#N/A,FALSE,"TMCOMP96";#N/A,#N/A,FALSE,"MAT96";#N/A,#N/A,FALSE,"FANDA96";#N/A,#N/A,FALSE,"INTRAN96";#N/A,#N/A,FALSE,"NAA9697";#N/A,#N/A,FALSE,"ECWEBB";#N/A,#N/A,FALSE,"MFT96";#N/A,#N/A,FALSE,"CTrecon"}</definedName>
    <definedName name="dgsgf_3_1_1_3" hidden="1">{#N/A,#N/A,FALSE,"TMCOMP96";#N/A,#N/A,FALSE,"MAT96";#N/A,#N/A,FALSE,"FANDA96";#N/A,#N/A,FALSE,"INTRAN96";#N/A,#N/A,FALSE,"NAA9697";#N/A,#N/A,FALSE,"ECWEBB";#N/A,#N/A,FALSE,"MFT96";#N/A,#N/A,FALSE,"CTrecon"}</definedName>
    <definedName name="dgsgf_3_1_1_4" hidden="1">{#N/A,#N/A,FALSE,"TMCOMP96";#N/A,#N/A,FALSE,"MAT96";#N/A,#N/A,FALSE,"FANDA96";#N/A,#N/A,FALSE,"INTRAN96";#N/A,#N/A,FALSE,"NAA9697";#N/A,#N/A,FALSE,"ECWEBB";#N/A,#N/A,FALSE,"MFT96";#N/A,#N/A,FALSE,"CTrecon"}</definedName>
    <definedName name="dgsgf_3_1_1_5" hidden="1">{#N/A,#N/A,FALSE,"TMCOMP96";#N/A,#N/A,FALSE,"MAT96";#N/A,#N/A,FALSE,"FANDA96";#N/A,#N/A,FALSE,"INTRAN96";#N/A,#N/A,FALSE,"NAA9697";#N/A,#N/A,FALSE,"ECWEBB";#N/A,#N/A,FALSE,"MFT96";#N/A,#N/A,FALSE,"CTrecon"}</definedName>
    <definedName name="dgsgf_3_1_2" hidden="1">{#N/A,#N/A,FALSE,"TMCOMP96";#N/A,#N/A,FALSE,"MAT96";#N/A,#N/A,FALSE,"FANDA96";#N/A,#N/A,FALSE,"INTRAN96";#N/A,#N/A,FALSE,"NAA9697";#N/A,#N/A,FALSE,"ECWEBB";#N/A,#N/A,FALSE,"MFT96";#N/A,#N/A,FALSE,"CTrecon"}</definedName>
    <definedName name="dgsgf_3_1_2_1" hidden="1">{#N/A,#N/A,FALSE,"TMCOMP96";#N/A,#N/A,FALSE,"MAT96";#N/A,#N/A,FALSE,"FANDA96";#N/A,#N/A,FALSE,"INTRAN96";#N/A,#N/A,FALSE,"NAA9697";#N/A,#N/A,FALSE,"ECWEBB";#N/A,#N/A,FALSE,"MFT96";#N/A,#N/A,FALSE,"CTrecon"}</definedName>
    <definedName name="dgsgf_3_1_2_1_1" hidden="1">{#N/A,#N/A,FALSE,"TMCOMP96";#N/A,#N/A,FALSE,"MAT96";#N/A,#N/A,FALSE,"FANDA96";#N/A,#N/A,FALSE,"INTRAN96";#N/A,#N/A,FALSE,"NAA9697";#N/A,#N/A,FALSE,"ECWEBB";#N/A,#N/A,FALSE,"MFT96";#N/A,#N/A,FALSE,"CTrecon"}</definedName>
    <definedName name="dgsgf_3_1_2_2" hidden="1">{#N/A,#N/A,FALSE,"TMCOMP96";#N/A,#N/A,FALSE,"MAT96";#N/A,#N/A,FALSE,"FANDA96";#N/A,#N/A,FALSE,"INTRAN96";#N/A,#N/A,FALSE,"NAA9697";#N/A,#N/A,FALSE,"ECWEBB";#N/A,#N/A,FALSE,"MFT96";#N/A,#N/A,FALSE,"CTrecon"}</definedName>
    <definedName name="dgsgf_3_1_2_3" hidden="1">{#N/A,#N/A,FALSE,"TMCOMP96";#N/A,#N/A,FALSE,"MAT96";#N/A,#N/A,FALSE,"FANDA96";#N/A,#N/A,FALSE,"INTRAN96";#N/A,#N/A,FALSE,"NAA9697";#N/A,#N/A,FALSE,"ECWEBB";#N/A,#N/A,FALSE,"MFT96";#N/A,#N/A,FALSE,"CTrecon"}</definedName>
    <definedName name="dgsgf_3_1_2_4" hidden="1">{#N/A,#N/A,FALSE,"TMCOMP96";#N/A,#N/A,FALSE,"MAT96";#N/A,#N/A,FALSE,"FANDA96";#N/A,#N/A,FALSE,"INTRAN96";#N/A,#N/A,FALSE,"NAA9697";#N/A,#N/A,FALSE,"ECWEBB";#N/A,#N/A,FALSE,"MFT96";#N/A,#N/A,FALSE,"CTrecon"}</definedName>
    <definedName name="dgsgf_3_1_2_5" hidden="1">{#N/A,#N/A,FALSE,"TMCOMP96";#N/A,#N/A,FALSE,"MAT96";#N/A,#N/A,FALSE,"FANDA96";#N/A,#N/A,FALSE,"INTRAN96";#N/A,#N/A,FALSE,"NAA9697";#N/A,#N/A,FALSE,"ECWEBB";#N/A,#N/A,FALSE,"MFT96";#N/A,#N/A,FALSE,"CTrecon"}</definedName>
    <definedName name="dgsgf_3_1_3" hidden="1">{#N/A,#N/A,FALSE,"TMCOMP96";#N/A,#N/A,FALSE,"MAT96";#N/A,#N/A,FALSE,"FANDA96";#N/A,#N/A,FALSE,"INTRAN96";#N/A,#N/A,FALSE,"NAA9697";#N/A,#N/A,FALSE,"ECWEBB";#N/A,#N/A,FALSE,"MFT96";#N/A,#N/A,FALSE,"CTrecon"}</definedName>
    <definedName name="dgsgf_3_1_3_1" hidden="1">{#N/A,#N/A,FALSE,"TMCOMP96";#N/A,#N/A,FALSE,"MAT96";#N/A,#N/A,FALSE,"FANDA96";#N/A,#N/A,FALSE,"INTRAN96";#N/A,#N/A,FALSE,"NAA9697";#N/A,#N/A,FALSE,"ECWEBB";#N/A,#N/A,FALSE,"MFT96";#N/A,#N/A,FALSE,"CTrecon"}</definedName>
    <definedName name="dgsgf_3_1_3_1_1" hidden="1">{#N/A,#N/A,FALSE,"TMCOMP96";#N/A,#N/A,FALSE,"MAT96";#N/A,#N/A,FALSE,"FANDA96";#N/A,#N/A,FALSE,"INTRAN96";#N/A,#N/A,FALSE,"NAA9697";#N/A,#N/A,FALSE,"ECWEBB";#N/A,#N/A,FALSE,"MFT96";#N/A,#N/A,FALSE,"CTrecon"}</definedName>
    <definedName name="dgsgf_3_1_3_2" hidden="1">{#N/A,#N/A,FALSE,"TMCOMP96";#N/A,#N/A,FALSE,"MAT96";#N/A,#N/A,FALSE,"FANDA96";#N/A,#N/A,FALSE,"INTRAN96";#N/A,#N/A,FALSE,"NAA9697";#N/A,#N/A,FALSE,"ECWEBB";#N/A,#N/A,FALSE,"MFT96";#N/A,#N/A,FALSE,"CTrecon"}</definedName>
    <definedName name="dgsgf_3_1_3_3" hidden="1">{#N/A,#N/A,FALSE,"TMCOMP96";#N/A,#N/A,FALSE,"MAT96";#N/A,#N/A,FALSE,"FANDA96";#N/A,#N/A,FALSE,"INTRAN96";#N/A,#N/A,FALSE,"NAA9697";#N/A,#N/A,FALSE,"ECWEBB";#N/A,#N/A,FALSE,"MFT96";#N/A,#N/A,FALSE,"CTrecon"}</definedName>
    <definedName name="dgsgf_3_1_3_4" hidden="1">{#N/A,#N/A,FALSE,"TMCOMP96";#N/A,#N/A,FALSE,"MAT96";#N/A,#N/A,FALSE,"FANDA96";#N/A,#N/A,FALSE,"INTRAN96";#N/A,#N/A,FALSE,"NAA9697";#N/A,#N/A,FALSE,"ECWEBB";#N/A,#N/A,FALSE,"MFT96";#N/A,#N/A,FALSE,"CTrecon"}</definedName>
    <definedName name="dgsgf_3_1_3_5" hidden="1">{#N/A,#N/A,FALSE,"TMCOMP96";#N/A,#N/A,FALSE,"MAT96";#N/A,#N/A,FALSE,"FANDA96";#N/A,#N/A,FALSE,"INTRAN96";#N/A,#N/A,FALSE,"NAA9697";#N/A,#N/A,FALSE,"ECWEBB";#N/A,#N/A,FALSE,"MFT96";#N/A,#N/A,FALSE,"CTrecon"}</definedName>
    <definedName name="dgsgf_3_1_4" hidden="1">{#N/A,#N/A,FALSE,"TMCOMP96";#N/A,#N/A,FALSE,"MAT96";#N/A,#N/A,FALSE,"FANDA96";#N/A,#N/A,FALSE,"INTRAN96";#N/A,#N/A,FALSE,"NAA9697";#N/A,#N/A,FALSE,"ECWEBB";#N/A,#N/A,FALSE,"MFT96";#N/A,#N/A,FALSE,"CTrecon"}</definedName>
    <definedName name="dgsgf_3_1_4_1" hidden="1">{#N/A,#N/A,FALSE,"TMCOMP96";#N/A,#N/A,FALSE,"MAT96";#N/A,#N/A,FALSE,"FANDA96";#N/A,#N/A,FALSE,"INTRAN96";#N/A,#N/A,FALSE,"NAA9697";#N/A,#N/A,FALSE,"ECWEBB";#N/A,#N/A,FALSE,"MFT96";#N/A,#N/A,FALSE,"CTrecon"}</definedName>
    <definedName name="dgsgf_3_1_4_2" hidden="1">{#N/A,#N/A,FALSE,"TMCOMP96";#N/A,#N/A,FALSE,"MAT96";#N/A,#N/A,FALSE,"FANDA96";#N/A,#N/A,FALSE,"INTRAN96";#N/A,#N/A,FALSE,"NAA9697";#N/A,#N/A,FALSE,"ECWEBB";#N/A,#N/A,FALSE,"MFT96";#N/A,#N/A,FALSE,"CTrecon"}</definedName>
    <definedName name="dgsgf_3_1_4_3" hidden="1">{#N/A,#N/A,FALSE,"TMCOMP96";#N/A,#N/A,FALSE,"MAT96";#N/A,#N/A,FALSE,"FANDA96";#N/A,#N/A,FALSE,"INTRAN96";#N/A,#N/A,FALSE,"NAA9697";#N/A,#N/A,FALSE,"ECWEBB";#N/A,#N/A,FALSE,"MFT96";#N/A,#N/A,FALSE,"CTrecon"}</definedName>
    <definedName name="dgsgf_3_1_4_4" hidden="1">{#N/A,#N/A,FALSE,"TMCOMP96";#N/A,#N/A,FALSE,"MAT96";#N/A,#N/A,FALSE,"FANDA96";#N/A,#N/A,FALSE,"INTRAN96";#N/A,#N/A,FALSE,"NAA9697";#N/A,#N/A,FALSE,"ECWEBB";#N/A,#N/A,FALSE,"MFT96";#N/A,#N/A,FALSE,"CTrecon"}</definedName>
    <definedName name="dgsgf_3_1_4_5" hidden="1">{#N/A,#N/A,FALSE,"TMCOMP96";#N/A,#N/A,FALSE,"MAT96";#N/A,#N/A,FALSE,"FANDA96";#N/A,#N/A,FALSE,"INTRAN96";#N/A,#N/A,FALSE,"NAA9697";#N/A,#N/A,FALSE,"ECWEBB";#N/A,#N/A,FALSE,"MFT96";#N/A,#N/A,FALSE,"CTrecon"}</definedName>
    <definedName name="dgsgf_3_1_5" hidden="1">{#N/A,#N/A,FALSE,"TMCOMP96";#N/A,#N/A,FALSE,"MAT96";#N/A,#N/A,FALSE,"FANDA96";#N/A,#N/A,FALSE,"INTRAN96";#N/A,#N/A,FALSE,"NAA9697";#N/A,#N/A,FALSE,"ECWEBB";#N/A,#N/A,FALSE,"MFT96";#N/A,#N/A,FALSE,"CTrecon"}</definedName>
    <definedName name="dgsgf_3_1_5_1" hidden="1">{#N/A,#N/A,FALSE,"TMCOMP96";#N/A,#N/A,FALSE,"MAT96";#N/A,#N/A,FALSE,"FANDA96";#N/A,#N/A,FALSE,"INTRAN96";#N/A,#N/A,FALSE,"NAA9697";#N/A,#N/A,FALSE,"ECWEBB";#N/A,#N/A,FALSE,"MFT96";#N/A,#N/A,FALSE,"CTrecon"}</definedName>
    <definedName name="dgsgf_3_1_5_2" hidden="1">{#N/A,#N/A,FALSE,"TMCOMP96";#N/A,#N/A,FALSE,"MAT96";#N/A,#N/A,FALSE,"FANDA96";#N/A,#N/A,FALSE,"INTRAN96";#N/A,#N/A,FALSE,"NAA9697";#N/A,#N/A,FALSE,"ECWEBB";#N/A,#N/A,FALSE,"MFT96";#N/A,#N/A,FALSE,"CTrecon"}</definedName>
    <definedName name="dgsgf_3_1_5_3" hidden="1">{#N/A,#N/A,FALSE,"TMCOMP96";#N/A,#N/A,FALSE,"MAT96";#N/A,#N/A,FALSE,"FANDA96";#N/A,#N/A,FALSE,"INTRAN96";#N/A,#N/A,FALSE,"NAA9697";#N/A,#N/A,FALSE,"ECWEBB";#N/A,#N/A,FALSE,"MFT96";#N/A,#N/A,FALSE,"CTrecon"}</definedName>
    <definedName name="dgsgf_3_1_5_4" hidden="1">{#N/A,#N/A,FALSE,"TMCOMP96";#N/A,#N/A,FALSE,"MAT96";#N/A,#N/A,FALSE,"FANDA96";#N/A,#N/A,FALSE,"INTRAN96";#N/A,#N/A,FALSE,"NAA9697";#N/A,#N/A,FALSE,"ECWEBB";#N/A,#N/A,FALSE,"MFT96";#N/A,#N/A,FALSE,"CTrecon"}</definedName>
    <definedName name="dgsgf_3_1_5_5" hidden="1">{#N/A,#N/A,FALSE,"TMCOMP96";#N/A,#N/A,FALSE,"MAT96";#N/A,#N/A,FALSE,"FANDA96";#N/A,#N/A,FALSE,"INTRAN96";#N/A,#N/A,FALSE,"NAA9697";#N/A,#N/A,FALSE,"ECWEBB";#N/A,#N/A,FALSE,"MFT96";#N/A,#N/A,FALSE,"CTrecon"}</definedName>
    <definedName name="dgsgf_3_2" hidden="1">{#N/A,#N/A,FALSE,"TMCOMP96";#N/A,#N/A,FALSE,"MAT96";#N/A,#N/A,FALSE,"FANDA96";#N/A,#N/A,FALSE,"INTRAN96";#N/A,#N/A,FALSE,"NAA9697";#N/A,#N/A,FALSE,"ECWEBB";#N/A,#N/A,FALSE,"MFT96";#N/A,#N/A,FALSE,"CTrecon"}</definedName>
    <definedName name="dgsgf_3_2_1" hidden="1">{#N/A,#N/A,FALSE,"TMCOMP96";#N/A,#N/A,FALSE,"MAT96";#N/A,#N/A,FALSE,"FANDA96";#N/A,#N/A,FALSE,"INTRAN96";#N/A,#N/A,FALSE,"NAA9697";#N/A,#N/A,FALSE,"ECWEBB";#N/A,#N/A,FALSE,"MFT96";#N/A,#N/A,FALSE,"CTrecon"}</definedName>
    <definedName name="dgsgf_3_2_1_1" hidden="1">{#N/A,#N/A,FALSE,"TMCOMP96";#N/A,#N/A,FALSE,"MAT96";#N/A,#N/A,FALSE,"FANDA96";#N/A,#N/A,FALSE,"INTRAN96";#N/A,#N/A,FALSE,"NAA9697";#N/A,#N/A,FALSE,"ECWEBB";#N/A,#N/A,FALSE,"MFT96";#N/A,#N/A,FALSE,"CTrecon"}</definedName>
    <definedName name="dgsgf_3_2_2" hidden="1">{#N/A,#N/A,FALSE,"TMCOMP96";#N/A,#N/A,FALSE,"MAT96";#N/A,#N/A,FALSE,"FANDA96";#N/A,#N/A,FALSE,"INTRAN96";#N/A,#N/A,FALSE,"NAA9697";#N/A,#N/A,FALSE,"ECWEBB";#N/A,#N/A,FALSE,"MFT96";#N/A,#N/A,FALSE,"CTrecon"}</definedName>
    <definedName name="dgsgf_3_2_3" hidden="1">{#N/A,#N/A,FALSE,"TMCOMP96";#N/A,#N/A,FALSE,"MAT96";#N/A,#N/A,FALSE,"FANDA96";#N/A,#N/A,FALSE,"INTRAN96";#N/A,#N/A,FALSE,"NAA9697";#N/A,#N/A,FALSE,"ECWEBB";#N/A,#N/A,FALSE,"MFT96";#N/A,#N/A,FALSE,"CTrecon"}</definedName>
    <definedName name="dgsgf_3_2_4" hidden="1">{#N/A,#N/A,FALSE,"TMCOMP96";#N/A,#N/A,FALSE,"MAT96";#N/A,#N/A,FALSE,"FANDA96";#N/A,#N/A,FALSE,"INTRAN96";#N/A,#N/A,FALSE,"NAA9697";#N/A,#N/A,FALSE,"ECWEBB";#N/A,#N/A,FALSE,"MFT96";#N/A,#N/A,FALSE,"CTrecon"}</definedName>
    <definedName name="dgsgf_3_2_5" hidden="1">{#N/A,#N/A,FALSE,"TMCOMP96";#N/A,#N/A,FALSE,"MAT96";#N/A,#N/A,FALSE,"FANDA96";#N/A,#N/A,FALSE,"INTRAN96";#N/A,#N/A,FALSE,"NAA9697";#N/A,#N/A,FALSE,"ECWEBB";#N/A,#N/A,FALSE,"MFT96";#N/A,#N/A,FALSE,"CTrecon"}</definedName>
    <definedName name="dgsgf_3_3" hidden="1">{#N/A,#N/A,FALSE,"TMCOMP96";#N/A,#N/A,FALSE,"MAT96";#N/A,#N/A,FALSE,"FANDA96";#N/A,#N/A,FALSE,"INTRAN96";#N/A,#N/A,FALSE,"NAA9697";#N/A,#N/A,FALSE,"ECWEBB";#N/A,#N/A,FALSE,"MFT96";#N/A,#N/A,FALSE,"CTrecon"}</definedName>
    <definedName name="dgsgf_3_3_1" hidden="1">{#N/A,#N/A,FALSE,"TMCOMP96";#N/A,#N/A,FALSE,"MAT96";#N/A,#N/A,FALSE,"FANDA96";#N/A,#N/A,FALSE,"INTRAN96";#N/A,#N/A,FALSE,"NAA9697";#N/A,#N/A,FALSE,"ECWEBB";#N/A,#N/A,FALSE,"MFT96";#N/A,#N/A,FALSE,"CTrecon"}</definedName>
    <definedName name="dgsgf_3_3_1_1" hidden="1">{#N/A,#N/A,FALSE,"TMCOMP96";#N/A,#N/A,FALSE,"MAT96";#N/A,#N/A,FALSE,"FANDA96";#N/A,#N/A,FALSE,"INTRAN96";#N/A,#N/A,FALSE,"NAA9697";#N/A,#N/A,FALSE,"ECWEBB";#N/A,#N/A,FALSE,"MFT96";#N/A,#N/A,FALSE,"CTrecon"}</definedName>
    <definedName name="dgsgf_3_3_2" hidden="1">{#N/A,#N/A,FALSE,"TMCOMP96";#N/A,#N/A,FALSE,"MAT96";#N/A,#N/A,FALSE,"FANDA96";#N/A,#N/A,FALSE,"INTRAN96";#N/A,#N/A,FALSE,"NAA9697";#N/A,#N/A,FALSE,"ECWEBB";#N/A,#N/A,FALSE,"MFT96";#N/A,#N/A,FALSE,"CTrecon"}</definedName>
    <definedName name="dgsgf_3_3_3" hidden="1">{#N/A,#N/A,FALSE,"TMCOMP96";#N/A,#N/A,FALSE,"MAT96";#N/A,#N/A,FALSE,"FANDA96";#N/A,#N/A,FALSE,"INTRAN96";#N/A,#N/A,FALSE,"NAA9697";#N/A,#N/A,FALSE,"ECWEBB";#N/A,#N/A,FALSE,"MFT96";#N/A,#N/A,FALSE,"CTrecon"}</definedName>
    <definedName name="dgsgf_3_3_4" hidden="1">{#N/A,#N/A,FALSE,"TMCOMP96";#N/A,#N/A,FALSE,"MAT96";#N/A,#N/A,FALSE,"FANDA96";#N/A,#N/A,FALSE,"INTRAN96";#N/A,#N/A,FALSE,"NAA9697";#N/A,#N/A,FALSE,"ECWEBB";#N/A,#N/A,FALSE,"MFT96";#N/A,#N/A,FALSE,"CTrecon"}</definedName>
    <definedName name="dgsgf_3_3_5" hidden="1">{#N/A,#N/A,FALSE,"TMCOMP96";#N/A,#N/A,FALSE,"MAT96";#N/A,#N/A,FALSE,"FANDA96";#N/A,#N/A,FALSE,"INTRAN96";#N/A,#N/A,FALSE,"NAA9697";#N/A,#N/A,FALSE,"ECWEBB";#N/A,#N/A,FALSE,"MFT96";#N/A,#N/A,FALSE,"CTrecon"}</definedName>
    <definedName name="dgsgf_3_4" hidden="1">{#N/A,#N/A,FALSE,"TMCOMP96";#N/A,#N/A,FALSE,"MAT96";#N/A,#N/A,FALSE,"FANDA96";#N/A,#N/A,FALSE,"INTRAN96";#N/A,#N/A,FALSE,"NAA9697";#N/A,#N/A,FALSE,"ECWEBB";#N/A,#N/A,FALSE,"MFT96";#N/A,#N/A,FALSE,"CTrecon"}</definedName>
    <definedName name="dgsgf_3_4_1" hidden="1">{#N/A,#N/A,FALSE,"TMCOMP96";#N/A,#N/A,FALSE,"MAT96";#N/A,#N/A,FALSE,"FANDA96";#N/A,#N/A,FALSE,"INTRAN96";#N/A,#N/A,FALSE,"NAA9697";#N/A,#N/A,FALSE,"ECWEBB";#N/A,#N/A,FALSE,"MFT96";#N/A,#N/A,FALSE,"CTrecon"}</definedName>
    <definedName name="dgsgf_3_4_1_1" hidden="1">{#N/A,#N/A,FALSE,"TMCOMP96";#N/A,#N/A,FALSE,"MAT96";#N/A,#N/A,FALSE,"FANDA96";#N/A,#N/A,FALSE,"INTRAN96";#N/A,#N/A,FALSE,"NAA9697";#N/A,#N/A,FALSE,"ECWEBB";#N/A,#N/A,FALSE,"MFT96";#N/A,#N/A,FALSE,"CTrecon"}</definedName>
    <definedName name="dgsgf_3_4_2" hidden="1">{#N/A,#N/A,FALSE,"TMCOMP96";#N/A,#N/A,FALSE,"MAT96";#N/A,#N/A,FALSE,"FANDA96";#N/A,#N/A,FALSE,"INTRAN96";#N/A,#N/A,FALSE,"NAA9697";#N/A,#N/A,FALSE,"ECWEBB";#N/A,#N/A,FALSE,"MFT96";#N/A,#N/A,FALSE,"CTrecon"}</definedName>
    <definedName name="dgsgf_3_4_3" hidden="1">{#N/A,#N/A,FALSE,"TMCOMP96";#N/A,#N/A,FALSE,"MAT96";#N/A,#N/A,FALSE,"FANDA96";#N/A,#N/A,FALSE,"INTRAN96";#N/A,#N/A,FALSE,"NAA9697";#N/A,#N/A,FALSE,"ECWEBB";#N/A,#N/A,FALSE,"MFT96";#N/A,#N/A,FALSE,"CTrecon"}</definedName>
    <definedName name="dgsgf_3_4_4" hidden="1">{#N/A,#N/A,FALSE,"TMCOMP96";#N/A,#N/A,FALSE,"MAT96";#N/A,#N/A,FALSE,"FANDA96";#N/A,#N/A,FALSE,"INTRAN96";#N/A,#N/A,FALSE,"NAA9697";#N/A,#N/A,FALSE,"ECWEBB";#N/A,#N/A,FALSE,"MFT96";#N/A,#N/A,FALSE,"CTrecon"}</definedName>
    <definedName name="dgsgf_3_4_5" hidden="1">{#N/A,#N/A,FALSE,"TMCOMP96";#N/A,#N/A,FALSE,"MAT96";#N/A,#N/A,FALSE,"FANDA96";#N/A,#N/A,FALSE,"INTRAN96";#N/A,#N/A,FALSE,"NAA9697";#N/A,#N/A,FALSE,"ECWEBB";#N/A,#N/A,FALSE,"MFT96";#N/A,#N/A,FALSE,"CTrecon"}</definedName>
    <definedName name="dgsgf_3_5" hidden="1">{#N/A,#N/A,FALSE,"TMCOMP96";#N/A,#N/A,FALSE,"MAT96";#N/A,#N/A,FALSE,"FANDA96";#N/A,#N/A,FALSE,"INTRAN96";#N/A,#N/A,FALSE,"NAA9697";#N/A,#N/A,FALSE,"ECWEBB";#N/A,#N/A,FALSE,"MFT96";#N/A,#N/A,FALSE,"CTrecon"}</definedName>
    <definedName name="dgsgf_3_5_1" hidden="1">{#N/A,#N/A,FALSE,"TMCOMP96";#N/A,#N/A,FALSE,"MAT96";#N/A,#N/A,FALSE,"FANDA96";#N/A,#N/A,FALSE,"INTRAN96";#N/A,#N/A,FALSE,"NAA9697";#N/A,#N/A,FALSE,"ECWEBB";#N/A,#N/A,FALSE,"MFT96";#N/A,#N/A,FALSE,"CTrecon"}</definedName>
    <definedName name="dgsgf_3_5_2" hidden="1">{#N/A,#N/A,FALSE,"TMCOMP96";#N/A,#N/A,FALSE,"MAT96";#N/A,#N/A,FALSE,"FANDA96";#N/A,#N/A,FALSE,"INTRAN96";#N/A,#N/A,FALSE,"NAA9697";#N/A,#N/A,FALSE,"ECWEBB";#N/A,#N/A,FALSE,"MFT96";#N/A,#N/A,FALSE,"CTrecon"}</definedName>
    <definedName name="dgsgf_3_5_3" hidden="1">{#N/A,#N/A,FALSE,"TMCOMP96";#N/A,#N/A,FALSE,"MAT96";#N/A,#N/A,FALSE,"FANDA96";#N/A,#N/A,FALSE,"INTRAN96";#N/A,#N/A,FALSE,"NAA9697";#N/A,#N/A,FALSE,"ECWEBB";#N/A,#N/A,FALSE,"MFT96";#N/A,#N/A,FALSE,"CTrecon"}</definedName>
    <definedName name="dgsgf_3_5_4" hidden="1">{#N/A,#N/A,FALSE,"TMCOMP96";#N/A,#N/A,FALSE,"MAT96";#N/A,#N/A,FALSE,"FANDA96";#N/A,#N/A,FALSE,"INTRAN96";#N/A,#N/A,FALSE,"NAA9697";#N/A,#N/A,FALSE,"ECWEBB";#N/A,#N/A,FALSE,"MFT96";#N/A,#N/A,FALSE,"CTrecon"}</definedName>
    <definedName name="dgsgf_3_5_5" hidden="1">{#N/A,#N/A,FALSE,"TMCOMP96";#N/A,#N/A,FALSE,"MAT96";#N/A,#N/A,FALSE,"FANDA96";#N/A,#N/A,FALSE,"INTRAN96";#N/A,#N/A,FALSE,"NAA9697";#N/A,#N/A,FALSE,"ECWEBB";#N/A,#N/A,FALSE,"MFT96";#N/A,#N/A,FALSE,"CTrecon"}</definedName>
    <definedName name="dgsgf_4" hidden="1">{#N/A,#N/A,FALSE,"TMCOMP96";#N/A,#N/A,FALSE,"MAT96";#N/A,#N/A,FALSE,"FANDA96";#N/A,#N/A,FALSE,"INTRAN96";#N/A,#N/A,FALSE,"NAA9697";#N/A,#N/A,FALSE,"ECWEBB";#N/A,#N/A,FALSE,"MFT96";#N/A,#N/A,FALSE,"CTrecon"}</definedName>
    <definedName name="dgsgf_4_1" hidden="1">{#N/A,#N/A,FALSE,"TMCOMP96";#N/A,#N/A,FALSE,"MAT96";#N/A,#N/A,FALSE,"FANDA96";#N/A,#N/A,FALSE,"INTRAN96";#N/A,#N/A,FALSE,"NAA9697";#N/A,#N/A,FALSE,"ECWEBB";#N/A,#N/A,FALSE,"MFT96";#N/A,#N/A,FALSE,"CTrecon"}</definedName>
    <definedName name="dgsgf_4_1_1" hidden="1">{#N/A,#N/A,FALSE,"TMCOMP96";#N/A,#N/A,FALSE,"MAT96";#N/A,#N/A,FALSE,"FANDA96";#N/A,#N/A,FALSE,"INTRAN96";#N/A,#N/A,FALSE,"NAA9697";#N/A,#N/A,FALSE,"ECWEBB";#N/A,#N/A,FALSE,"MFT96";#N/A,#N/A,FALSE,"CTrecon"}</definedName>
    <definedName name="dgsgf_4_1_1_1" hidden="1">{#N/A,#N/A,FALSE,"TMCOMP96";#N/A,#N/A,FALSE,"MAT96";#N/A,#N/A,FALSE,"FANDA96";#N/A,#N/A,FALSE,"INTRAN96";#N/A,#N/A,FALSE,"NAA9697";#N/A,#N/A,FALSE,"ECWEBB";#N/A,#N/A,FALSE,"MFT96";#N/A,#N/A,FALSE,"CTrecon"}</definedName>
    <definedName name="dgsgf_4_1_1_1_1" hidden="1">{#N/A,#N/A,FALSE,"TMCOMP96";#N/A,#N/A,FALSE,"MAT96";#N/A,#N/A,FALSE,"FANDA96";#N/A,#N/A,FALSE,"INTRAN96";#N/A,#N/A,FALSE,"NAA9697";#N/A,#N/A,FALSE,"ECWEBB";#N/A,#N/A,FALSE,"MFT96";#N/A,#N/A,FALSE,"CTrecon"}</definedName>
    <definedName name="dgsgf_4_1_1_1_1_1" hidden="1">{#N/A,#N/A,FALSE,"TMCOMP96";#N/A,#N/A,FALSE,"MAT96";#N/A,#N/A,FALSE,"FANDA96";#N/A,#N/A,FALSE,"INTRAN96";#N/A,#N/A,FALSE,"NAA9697";#N/A,#N/A,FALSE,"ECWEBB";#N/A,#N/A,FALSE,"MFT96";#N/A,#N/A,FALSE,"CTrecon"}</definedName>
    <definedName name="dgsgf_4_1_1_1_2" hidden="1">{#N/A,#N/A,FALSE,"TMCOMP96";#N/A,#N/A,FALSE,"MAT96";#N/A,#N/A,FALSE,"FANDA96";#N/A,#N/A,FALSE,"INTRAN96";#N/A,#N/A,FALSE,"NAA9697";#N/A,#N/A,FALSE,"ECWEBB";#N/A,#N/A,FALSE,"MFT96";#N/A,#N/A,FALSE,"CTrecon"}</definedName>
    <definedName name="dgsgf_4_1_1_1_3" hidden="1">{#N/A,#N/A,FALSE,"TMCOMP96";#N/A,#N/A,FALSE,"MAT96";#N/A,#N/A,FALSE,"FANDA96";#N/A,#N/A,FALSE,"INTRAN96";#N/A,#N/A,FALSE,"NAA9697";#N/A,#N/A,FALSE,"ECWEBB";#N/A,#N/A,FALSE,"MFT96";#N/A,#N/A,FALSE,"CTrecon"}</definedName>
    <definedName name="dgsgf_4_1_1_1_4" hidden="1">{#N/A,#N/A,FALSE,"TMCOMP96";#N/A,#N/A,FALSE,"MAT96";#N/A,#N/A,FALSE,"FANDA96";#N/A,#N/A,FALSE,"INTRAN96";#N/A,#N/A,FALSE,"NAA9697";#N/A,#N/A,FALSE,"ECWEBB";#N/A,#N/A,FALSE,"MFT96";#N/A,#N/A,FALSE,"CTrecon"}</definedName>
    <definedName name="dgsgf_4_1_1_1_5" hidden="1">{#N/A,#N/A,FALSE,"TMCOMP96";#N/A,#N/A,FALSE,"MAT96";#N/A,#N/A,FALSE,"FANDA96";#N/A,#N/A,FALSE,"INTRAN96";#N/A,#N/A,FALSE,"NAA9697";#N/A,#N/A,FALSE,"ECWEBB";#N/A,#N/A,FALSE,"MFT96";#N/A,#N/A,FALSE,"CTrecon"}</definedName>
    <definedName name="dgsgf_4_1_1_2" hidden="1">{#N/A,#N/A,FALSE,"TMCOMP96";#N/A,#N/A,FALSE,"MAT96";#N/A,#N/A,FALSE,"FANDA96";#N/A,#N/A,FALSE,"INTRAN96";#N/A,#N/A,FALSE,"NAA9697";#N/A,#N/A,FALSE,"ECWEBB";#N/A,#N/A,FALSE,"MFT96";#N/A,#N/A,FALSE,"CTrecon"}</definedName>
    <definedName name="dgsgf_4_1_1_2_1" hidden="1">{#N/A,#N/A,FALSE,"TMCOMP96";#N/A,#N/A,FALSE,"MAT96";#N/A,#N/A,FALSE,"FANDA96";#N/A,#N/A,FALSE,"INTRAN96";#N/A,#N/A,FALSE,"NAA9697";#N/A,#N/A,FALSE,"ECWEBB";#N/A,#N/A,FALSE,"MFT96";#N/A,#N/A,FALSE,"CTrecon"}</definedName>
    <definedName name="dgsgf_4_1_1_2_2" hidden="1">{#N/A,#N/A,FALSE,"TMCOMP96";#N/A,#N/A,FALSE,"MAT96";#N/A,#N/A,FALSE,"FANDA96";#N/A,#N/A,FALSE,"INTRAN96";#N/A,#N/A,FALSE,"NAA9697";#N/A,#N/A,FALSE,"ECWEBB";#N/A,#N/A,FALSE,"MFT96";#N/A,#N/A,FALSE,"CTrecon"}</definedName>
    <definedName name="dgsgf_4_1_1_2_3" hidden="1">{#N/A,#N/A,FALSE,"TMCOMP96";#N/A,#N/A,FALSE,"MAT96";#N/A,#N/A,FALSE,"FANDA96";#N/A,#N/A,FALSE,"INTRAN96";#N/A,#N/A,FALSE,"NAA9697";#N/A,#N/A,FALSE,"ECWEBB";#N/A,#N/A,FALSE,"MFT96";#N/A,#N/A,FALSE,"CTrecon"}</definedName>
    <definedName name="dgsgf_4_1_1_2_4" hidden="1">{#N/A,#N/A,FALSE,"TMCOMP96";#N/A,#N/A,FALSE,"MAT96";#N/A,#N/A,FALSE,"FANDA96";#N/A,#N/A,FALSE,"INTRAN96";#N/A,#N/A,FALSE,"NAA9697";#N/A,#N/A,FALSE,"ECWEBB";#N/A,#N/A,FALSE,"MFT96";#N/A,#N/A,FALSE,"CTrecon"}</definedName>
    <definedName name="dgsgf_4_1_1_2_5" hidden="1">{#N/A,#N/A,FALSE,"TMCOMP96";#N/A,#N/A,FALSE,"MAT96";#N/A,#N/A,FALSE,"FANDA96";#N/A,#N/A,FALSE,"INTRAN96";#N/A,#N/A,FALSE,"NAA9697";#N/A,#N/A,FALSE,"ECWEBB";#N/A,#N/A,FALSE,"MFT96";#N/A,#N/A,FALSE,"CTrecon"}</definedName>
    <definedName name="dgsgf_4_1_1_3" hidden="1">{#N/A,#N/A,FALSE,"TMCOMP96";#N/A,#N/A,FALSE,"MAT96";#N/A,#N/A,FALSE,"FANDA96";#N/A,#N/A,FALSE,"INTRAN96";#N/A,#N/A,FALSE,"NAA9697";#N/A,#N/A,FALSE,"ECWEBB";#N/A,#N/A,FALSE,"MFT96";#N/A,#N/A,FALSE,"CTrecon"}</definedName>
    <definedName name="dgsgf_4_1_1_4" hidden="1">{#N/A,#N/A,FALSE,"TMCOMP96";#N/A,#N/A,FALSE,"MAT96";#N/A,#N/A,FALSE,"FANDA96";#N/A,#N/A,FALSE,"INTRAN96";#N/A,#N/A,FALSE,"NAA9697";#N/A,#N/A,FALSE,"ECWEBB";#N/A,#N/A,FALSE,"MFT96";#N/A,#N/A,FALSE,"CTrecon"}</definedName>
    <definedName name="dgsgf_4_1_1_5" hidden="1">{#N/A,#N/A,FALSE,"TMCOMP96";#N/A,#N/A,FALSE,"MAT96";#N/A,#N/A,FALSE,"FANDA96";#N/A,#N/A,FALSE,"INTRAN96";#N/A,#N/A,FALSE,"NAA9697";#N/A,#N/A,FALSE,"ECWEBB";#N/A,#N/A,FALSE,"MFT96";#N/A,#N/A,FALSE,"CTrecon"}</definedName>
    <definedName name="dgsgf_4_1_2" hidden="1">{#N/A,#N/A,FALSE,"TMCOMP96";#N/A,#N/A,FALSE,"MAT96";#N/A,#N/A,FALSE,"FANDA96";#N/A,#N/A,FALSE,"INTRAN96";#N/A,#N/A,FALSE,"NAA9697";#N/A,#N/A,FALSE,"ECWEBB";#N/A,#N/A,FALSE,"MFT96";#N/A,#N/A,FALSE,"CTrecon"}</definedName>
    <definedName name="dgsgf_4_1_2_1" hidden="1">{#N/A,#N/A,FALSE,"TMCOMP96";#N/A,#N/A,FALSE,"MAT96";#N/A,#N/A,FALSE,"FANDA96";#N/A,#N/A,FALSE,"INTRAN96";#N/A,#N/A,FALSE,"NAA9697";#N/A,#N/A,FALSE,"ECWEBB";#N/A,#N/A,FALSE,"MFT96";#N/A,#N/A,FALSE,"CTrecon"}</definedName>
    <definedName name="dgsgf_4_1_2_2" hidden="1">{#N/A,#N/A,FALSE,"TMCOMP96";#N/A,#N/A,FALSE,"MAT96";#N/A,#N/A,FALSE,"FANDA96";#N/A,#N/A,FALSE,"INTRAN96";#N/A,#N/A,FALSE,"NAA9697";#N/A,#N/A,FALSE,"ECWEBB";#N/A,#N/A,FALSE,"MFT96";#N/A,#N/A,FALSE,"CTrecon"}</definedName>
    <definedName name="dgsgf_4_1_2_3" hidden="1">{#N/A,#N/A,FALSE,"TMCOMP96";#N/A,#N/A,FALSE,"MAT96";#N/A,#N/A,FALSE,"FANDA96";#N/A,#N/A,FALSE,"INTRAN96";#N/A,#N/A,FALSE,"NAA9697";#N/A,#N/A,FALSE,"ECWEBB";#N/A,#N/A,FALSE,"MFT96";#N/A,#N/A,FALSE,"CTrecon"}</definedName>
    <definedName name="dgsgf_4_1_2_4" hidden="1">{#N/A,#N/A,FALSE,"TMCOMP96";#N/A,#N/A,FALSE,"MAT96";#N/A,#N/A,FALSE,"FANDA96";#N/A,#N/A,FALSE,"INTRAN96";#N/A,#N/A,FALSE,"NAA9697";#N/A,#N/A,FALSE,"ECWEBB";#N/A,#N/A,FALSE,"MFT96";#N/A,#N/A,FALSE,"CTrecon"}</definedName>
    <definedName name="dgsgf_4_1_2_5" hidden="1">{#N/A,#N/A,FALSE,"TMCOMP96";#N/A,#N/A,FALSE,"MAT96";#N/A,#N/A,FALSE,"FANDA96";#N/A,#N/A,FALSE,"INTRAN96";#N/A,#N/A,FALSE,"NAA9697";#N/A,#N/A,FALSE,"ECWEBB";#N/A,#N/A,FALSE,"MFT96";#N/A,#N/A,FALSE,"CTrecon"}</definedName>
    <definedName name="dgsgf_4_1_3" hidden="1">{#N/A,#N/A,FALSE,"TMCOMP96";#N/A,#N/A,FALSE,"MAT96";#N/A,#N/A,FALSE,"FANDA96";#N/A,#N/A,FALSE,"INTRAN96";#N/A,#N/A,FALSE,"NAA9697";#N/A,#N/A,FALSE,"ECWEBB";#N/A,#N/A,FALSE,"MFT96";#N/A,#N/A,FALSE,"CTrecon"}</definedName>
    <definedName name="dgsgf_4_1_3_1" hidden="1">{#N/A,#N/A,FALSE,"TMCOMP96";#N/A,#N/A,FALSE,"MAT96";#N/A,#N/A,FALSE,"FANDA96";#N/A,#N/A,FALSE,"INTRAN96";#N/A,#N/A,FALSE,"NAA9697";#N/A,#N/A,FALSE,"ECWEBB";#N/A,#N/A,FALSE,"MFT96";#N/A,#N/A,FALSE,"CTrecon"}</definedName>
    <definedName name="dgsgf_4_1_3_2" hidden="1">{#N/A,#N/A,FALSE,"TMCOMP96";#N/A,#N/A,FALSE,"MAT96";#N/A,#N/A,FALSE,"FANDA96";#N/A,#N/A,FALSE,"INTRAN96";#N/A,#N/A,FALSE,"NAA9697";#N/A,#N/A,FALSE,"ECWEBB";#N/A,#N/A,FALSE,"MFT96";#N/A,#N/A,FALSE,"CTrecon"}</definedName>
    <definedName name="dgsgf_4_1_3_3" hidden="1">{#N/A,#N/A,FALSE,"TMCOMP96";#N/A,#N/A,FALSE,"MAT96";#N/A,#N/A,FALSE,"FANDA96";#N/A,#N/A,FALSE,"INTRAN96";#N/A,#N/A,FALSE,"NAA9697";#N/A,#N/A,FALSE,"ECWEBB";#N/A,#N/A,FALSE,"MFT96";#N/A,#N/A,FALSE,"CTrecon"}</definedName>
    <definedName name="dgsgf_4_1_3_4" hidden="1">{#N/A,#N/A,FALSE,"TMCOMP96";#N/A,#N/A,FALSE,"MAT96";#N/A,#N/A,FALSE,"FANDA96";#N/A,#N/A,FALSE,"INTRAN96";#N/A,#N/A,FALSE,"NAA9697";#N/A,#N/A,FALSE,"ECWEBB";#N/A,#N/A,FALSE,"MFT96";#N/A,#N/A,FALSE,"CTrecon"}</definedName>
    <definedName name="dgsgf_4_1_3_5" hidden="1">{#N/A,#N/A,FALSE,"TMCOMP96";#N/A,#N/A,FALSE,"MAT96";#N/A,#N/A,FALSE,"FANDA96";#N/A,#N/A,FALSE,"INTRAN96";#N/A,#N/A,FALSE,"NAA9697";#N/A,#N/A,FALSE,"ECWEBB";#N/A,#N/A,FALSE,"MFT96";#N/A,#N/A,FALSE,"CTrecon"}</definedName>
    <definedName name="dgsgf_4_1_4" hidden="1">{#N/A,#N/A,FALSE,"TMCOMP96";#N/A,#N/A,FALSE,"MAT96";#N/A,#N/A,FALSE,"FANDA96";#N/A,#N/A,FALSE,"INTRAN96";#N/A,#N/A,FALSE,"NAA9697";#N/A,#N/A,FALSE,"ECWEBB";#N/A,#N/A,FALSE,"MFT96";#N/A,#N/A,FALSE,"CTrecon"}</definedName>
    <definedName name="dgsgf_4_1_4_1" hidden="1">{#N/A,#N/A,FALSE,"TMCOMP96";#N/A,#N/A,FALSE,"MAT96";#N/A,#N/A,FALSE,"FANDA96";#N/A,#N/A,FALSE,"INTRAN96";#N/A,#N/A,FALSE,"NAA9697";#N/A,#N/A,FALSE,"ECWEBB";#N/A,#N/A,FALSE,"MFT96";#N/A,#N/A,FALSE,"CTrecon"}</definedName>
    <definedName name="dgsgf_4_1_4_2" hidden="1">{#N/A,#N/A,FALSE,"TMCOMP96";#N/A,#N/A,FALSE,"MAT96";#N/A,#N/A,FALSE,"FANDA96";#N/A,#N/A,FALSE,"INTRAN96";#N/A,#N/A,FALSE,"NAA9697";#N/A,#N/A,FALSE,"ECWEBB";#N/A,#N/A,FALSE,"MFT96";#N/A,#N/A,FALSE,"CTrecon"}</definedName>
    <definedName name="dgsgf_4_1_4_3" hidden="1">{#N/A,#N/A,FALSE,"TMCOMP96";#N/A,#N/A,FALSE,"MAT96";#N/A,#N/A,FALSE,"FANDA96";#N/A,#N/A,FALSE,"INTRAN96";#N/A,#N/A,FALSE,"NAA9697";#N/A,#N/A,FALSE,"ECWEBB";#N/A,#N/A,FALSE,"MFT96";#N/A,#N/A,FALSE,"CTrecon"}</definedName>
    <definedName name="dgsgf_4_1_4_4" hidden="1">{#N/A,#N/A,FALSE,"TMCOMP96";#N/A,#N/A,FALSE,"MAT96";#N/A,#N/A,FALSE,"FANDA96";#N/A,#N/A,FALSE,"INTRAN96";#N/A,#N/A,FALSE,"NAA9697";#N/A,#N/A,FALSE,"ECWEBB";#N/A,#N/A,FALSE,"MFT96";#N/A,#N/A,FALSE,"CTrecon"}</definedName>
    <definedName name="dgsgf_4_1_4_5" hidden="1">{#N/A,#N/A,FALSE,"TMCOMP96";#N/A,#N/A,FALSE,"MAT96";#N/A,#N/A,FALSE,"FANDA96";#N/A,#N/A,FALSE,"INTRAN96";#N/A,#N/A,FALSE,"NAA9697";#N/A,#N/A,FALSE,"ECWEBB";#N/A,#N/A,FALSE,"MFT96";#N/A,#N/A,FALSE,"CTrecon"}</definedName>
    <definedName name="dgsgf_4_1_5" hidden="1">{#N/A,#N/A,FALSE,"TMCOMP96";#N/A,#N/A,FALSE,"MAT96";#N/A,#N/A,FALSE,"FANDA96";#N/A,#N/A,FALSE,"INTRAN96";#N/A,#N/A,FALSE,"NAA9697";#N/A,#N/A,FALSE,"ECWEBB";#N/A,#N/A,FALSE,"MFT96";#N/A,#N/A,FALSE,"CTrecon"}</definedName>
    <definedName name="dgsgf_4_1_5_1" hidden="1">{#N/A,#N/A,FALSE,"TMCOMP96";#N/A,#N/A,FALSE,"MAT96";#N/A,#N/A,FALSE,"FANDA96";#N/A,#N/A,FALSE,"INTRAN96";#N/A,#N/A,FALSE,"NAA9697";#N/A,#N/A,FALSE,"ECWEBB";#N/A,#N/A,FALSE,"MFT96";#N/A,#N/A,FALSE,"CTrecon"}</definedName>
    <definedName name="dgsgf_4_1_5_2" hidden="1">{#N/A,#N/A,FALSE,"TMCOMP96";#N/A,#N/A,FALSE,"MAT96";#N/A,#N/A,FALSE,"FANDA96";#N/A,#N/A,FALSE,"INTRAN96";#N/A,#N/A,FALSE,"NAA9697";#N/A,#N/A,FALSE,"ECWEBB";#N/A,#N/A,FALSE,"MFT96";#N/A,#N/A,FALSE,"CTrecon"}</definedName>
    <definedName name="dgsgf_4_1_5_3" hidden="1">{#N/A,#N/A,FALSE,"TMCOMP96";#N/A,#N/A,FALSE,"MAT96";#N/A,#N/A,FALSE,"FANDA96";#N/A,#N/A,FALSE,"INTRAN96";#N/A,#N/A,FALSE,"NAA9697";#N/A,#N/A,FALSE,"ECWEBB";#N/A,#N/A,FALSE,"MFT96";#N/A,#N/A,FALSE,"CTrecon"}</definedName>
    <definedName name="dgsgf_4_1_5_4" hidden="1">{#N/A,#N/A,FALSE,"TMCOMP96";#N/A,#N/A,FALSE,"MAT96";#N/A,#N/A,FALSE,"FANDA96";#N/A,#N/A,FALSE,"INTRAN96";#N/A,#N/A,FALSE,"NAA9697";#N/A,#N/A,FALSE,"ECWEBB";#N/A,#N/A,FALSE,"MFT96";#N/A,#N/A,FALSE,"CTrecon"}</definedName>
    <definedName name="dgsgf_4_1_5_5" hidden="1">{#N/A,#N/A,FALSE,"TMCOMP96";#N/A,#N/A,FALSE,"MAT96";#N/A,#N/A,FALSE,"FANDA96";#N/A,#N/A,FALSE,"INTRAN96";#N/A,#N/A,FALSE,"NAA9697";#N/A,#N/A,FALSE,"ECWEBB";#N/A,#N/A,FALSE,"MFT96";#N/A,#N/A,FALSE,"CTrecon"}</definedName>
    <definedName name="dgsgf_4_2" hidden="1">{#N/A,#N/A,FALSE,"TMCOMP96";#N/A,#N/A,FALSE,"MAT96";#N/A,#N/A,FALSE,"FANDA96";#N/A,#N/A,FALSE,"INTRAN96";#N/A,#N/A,FALSE,"NAA9697";#N/A,#N/A,FALSE,"ECWEBB";#N/A,#N/A,FALSE,"MFT96";#N/A,#N/A,FALSE,"CTrecon"}</definedName>
    <definedName name="dgsgf_4_2_1" hidden="1">{#N/A,#N/A,FALSE,"TMCOMP96";#N/A,#N/A,FALSE,"MAT96";#N/A,#N/A,FALSE,"FANDA96";#N/A,#N/A,FALSE,"INTRAN96";#N/A,#N/A,FALSE,"NAA9697";#N/A,#N/A,FALSE,"ECWEBB";#N/A,#N/A,FALSE,"MFT96";#N/A,#N/A,FALSE,"CTrecon"}</definedName>
    <definedName name="dgsgf_4_2_1_1" hidden="1">{#N/A,#N/A,FALSE,"TMCOMP96";#N/A,#N/A,FALSE,"MAT96";#N/A,#N/A,FALSE,"FANDA96";#N/A,#N/A,FALSE,"INTRAN96";#N/A,#N/A,FALSE,"NAA9697";#N/A,#N/A,FALSE,"ECWEBB";#N/A,#N/A,FALSE,"MFT96";#N/A,#N/A,FALSE,"CTrecon"}</definedName>
    <definedName name="dgsgf_4_2_2" hidden="1">{#N/A,#N/A,FALSE,"TMCOMP96";#N/A,#N/A,FALSE,"MAT96";#N/A,#N/A,FALSE,"FANDA96";#N/A,#N/A,FALSE,"INTRAN96";#N/A,#N/A,FALSE,"NAA9697";#N/A,#N/A,FALSE,"ECWEBB";#N/A,#N/A,FALSE,"MFT96";#N/A,#N/A,FALSE,"CTrecon"}</definedName>
    <definedName name="dgsgf_4_2_3" hidden="1">{#N/A,#N/A,FALSE,"TMCOMP96";#N/A,#N/A,FALSE,"MAT96";#N/A,#N/A,FALSE,"FANDA96";#N/A,#N/A,FALSE,"INTRAN96";#N/A,#N/A,FALSE,"NAA9697";#N/A,#N/A,FALSE,"ECWEBB";#N/A,#N/A,FALSE,"MFT96";#N/A,#N/A,FALSE,"CTrecon"}</definedName>
    <definedName name="dgsgf_4_2_4" hidden="1">{#N/A,#N/A,FALSE,"TMCOMP96";#N/A,#N/A,FALSE,"MAT96";#N/A,#N/A,FALSE,"FANDA96";#N/A,#N/A,FALSE,"INTRAN96";#N/A,#N/A,FALSE,"NAA9697";#N/A,#N/A,FALSE,"ECWEBB";#N/A,#N/A,FALSE,"MFT96";#N/A,#N/A,FALSE,"CTrecon"}</definedName>
    <definedName name="dgsgf_4_2_5" hidden="1">{#N/A,#N/A,FALSE,"TMCOMP96";#N/A,#N/A,FALSE,"MAT96";#N/A,#N/A,FALSE,"FANDA96";#N/A,#N/A,FALSE,"INTRAN96";#N/A,#N/A,FALSE,"NAA9697";#N/A,#N/A,FALSE,"ECWEBB";#N/A,#N/A,FALSE,"MFT96";#N/A,#N/A,FALSE,"CTrecon"}</definedName>
    <definedName name="dgsgf_4_3" hidden="1">{#N/A,#N/A,FALSE,"TMCOMP96";#N/A,#N/A,FALSE,"MAT96";#N/A,#N/A,FALSE,"FANDA96";#N/A,#N/A,FALSE,"INTRAN96";#N/A,#N/A,FALSE,"NAA9697";#N/A,#N/A,FALSE,"ECWEBB";#N/A,#N/A,FALSE,"MFT96";#N/A,#N/A,FALSE,"CTrecon"}</definedName>
    <definedName name="dgsgf_4_3_1" hidden="1">{#N/A,#N/A,FALSE,"TMCOMP96";#N/A,#N/A,FALSE,"MAT96";#N/A,#N/A,FALSE,"FANDA96";#N/A,#N/A,FALSE,"INTRAN96";#N/A,#N/A,FALSE,"NAA9697";#N/A,#N/A,FALSE,"ECWEBB";#N/A,#N/A,FALSE,"MFT96";#N/A,#N/A,FALSE,"CTrecon"}</definedName>
    <definedName name="dgsgf_4_3_1_1" hidden="1">{#N/A,#N/A,FALSE,"TMCOMP96";#N/A,#N/A,FALSE,"MAT96";#N/A,#N/A,FALSE,"FANDA96";#N/A,#N/A,FALSE,"INTRAN96";#N/A,#N/A,FALSE,"NAA9697";#N/A,#N/A,FALSE,"ECWEBB";#N/A,#N/A,FALSE,"MFT96";#N/A,#N/A,FALSE,"CTrecon"}</definedName>
    <definedName name="dgsgf_4_3_2" hidden="1">{#N/A,#N/A,FALSE,"TMCOMP96";#N/A,#N/A,FALSE,"MAT96";#N/A,#N/A,FALSE,"FANDA96";#N/A,#N/A,FALSE,"INTRAN96";#N/A,#N/A,FALSE,"NAA9697";#N/A,#N/A,FALSE,"ECWEBB";#N/A,#N/A,FALSE,"MFT96";#N/A,#N/A,FALSE,"CTrecon"}</definedName>
    <definedName name="dgsgf_4_3_3" hidden="1">{#N/A,#N/A,FALSE,"TMCOMP96";#N/A,#N/A,FALSE,"MAT96";#N/A,#N/A,FALSE,"FANDA96";#N/A,#N/A,FALSE,"INTRAN96";#N/A,#N/A,FALSE,"NAA9697";#N/A,#N/A,FALSE,"ECWEBB";#N/A,#N/A,FALSE,"MFT96";#N/A,#N/A,FALSE,"CTrecon"}</definedName>
    <definedName name="dgsgf_4_3_4" hidden="1">{#N/A,#N/A,FALSE,"TMCOMP96";#N/A,#N/A,FALSE,"MAT96";#N/A,#N/A,FALSE,"FANDA96";#N/A,#N/A,FALSE,"INTRAN96";#N/A,#N/A,FALSE,"NAA9697";#N/A,#N/A,FALSE,"ECWEBB";#N/A,#N/A,FALSE,"MFT96";#N/A,#N/A,FALSE,"CTrecon"}</definedName>
    <definedName name="dgsgf_4_3_5" hidden="1">{#N/A,#N/A,FALSE,"TMCOMP96";#N/A,#N/A,FALSE,"MAT96";#N/A,#N/A,FALSE,"FANDA96";#N/A,#N/A,FALSE,"INTRAN96";#N/A,#N/A,FALSE,"NAA9697";#N/A,#N/A,FALSE,"ECWEBB";#N/A,#N/A,FALSE,"MFT96";#N/A,#N/A,FALSE,"CTrecon"}</definedName>
    <definedName name="dgsgf_4_4" hidden="1">{#N/A,#N/A,FALSE,"TMCOMP96";#N/A,#N/A,FALSE,"MAT96";#N/A,#N/A,FALSE,"FANDA96";#N/A,#N/A,FALSE,"INTRAN96";#N/A,#N/A,FALSE,"NAA9697";#N/A,#N/A,FALSE,"ECWEBB";#N/A,#N/A,FALSE,"MFT96";#N/A,#N/A,FALSE,"CTrecon"}</definedName>
    <definedName name="dgsgf_4_4_1" hidden="1">{#N/A,#N/A,FALSE,"TMCOMP96";#N/A,#N/A,FALSE,"MAT96";#N/A,#N/A,FALSE,"FANDA96";#N/A,#N/A,FALSE,"INTRAN96";#N/A,#N/A,FALSE,"NAA9697";#N/A,#N/A,FALSE,"ECWEBB";#N/A,#N/A,FALSE,"MFT96";#N/A,#N/A,FALSE,"CTrecon"}</definedName>
    <definedName name="dgsgf_4_4_2" hidden="1">{#N/A,#N/A,FALSE,"TMCOMP96";#N/A,#N/A,FALSE,"MAT96";#N/A,#N/A,FALSE,"FANDA96";#N/A,#N/A,FALSE,"INTRAN96";#N/A,#N/A,FALSE,"NAA9697";#N/A,#N/A,FALSE,"ECWEBB";#N/A,#N/A,FALSE,"MFT96";#N/A,#N/A,FALSE,"CTrecon"}</definedName>
    <definedName name="dgsgf_4_4_3" hidden="1">{#N/A,#N/A,FALSE,"TMCOMP96";#N/A,#N/A,FALSE,"MAT96";#N/A,#N/A,FALSE,"FANDA96";#N/A,#N/A,FALSE,"INTRAN96";#N/A,#N/A,FALSE,"NAA9697";#N/A,#N/A,FALSE,"ECWEBB";#N/A,#N/A,FALSE,"MFT96";#N/A,#N/A,FALSE,"CTrecon"}</definedName>
    <definedName name="dgsgf_4_4_4" hidden="1">{#N/A,#N/A,FALSE,"TMCOMP96";#N/A,#N/A,FALSE,"MAT96";#N/A,#N/A,FALSE,"FANDA96";#N/A,#N/A,FALSE,"INTRAN96";#N/A,#N/A,FALSE,"NAA9697";#N/A,#N/A,FALSE,"ECWEBB";#N/A,#N/A,FALSE,"MFT96";#N/A,#N/A,FALSE,"CTrecon"}</definedName>
    <definedName name="dgsgf_4_4_5" hidden="1">{#N/A,#N/A,FALSE,"TMCOMP96";#N/A,#N/A,FALSE,"MAT96";#N/A,#N/A,FALSE,"FANDA96";#N/A,#N/A,FALSE,"INTRAN96";#N/A,#N/A,FALSE,"NAA9697";#N/A,#N/A,FALSE,"ECWEBB";#N/A,#N/A,FALSE,"MFT96";#N/A,#N/A,FALSE,"CTrecon"}</definedName>
    <definedName name="dgsgf_4_5" hidden="1">{#N/A,#N/A,FALSE,"TMCOMP96";#N/A,#N/A,FALSE,"MAT96";#N/A,#N/A,FALSE,"FANDA96";#N/A,#N/A,FALSE,"INTRAN96";#N/A,#N/A,FALSE,"NAA9697";#N/A,#N/A,FALSE,"ECWEBB";#N/A,#N/A,FALSE,"MFT96";#N/A,#N/A,FALSE,"CTrecon"}</definedName>
    <definedName name="dgsgf_4_5_1" hidden="1">{#N/A,#N/A,FALSE,"TMCOMP96";#N/A,#N/A,FALSE,"MAT96";#N/A,#N/A,FALSE,"FANDA96";#N/A,#N/A,FALSE,"INTRAN96";#N/A,#N/A,FALSE,"NAA9697";#N/A,#N/A,FALSE,"ECWEBB";#N/A,#N/A,FALSE,"MFT96";#N/A,#N/A,FALSE,"CTrecon"}</definedName>
    <definedName name="dgsgf_4_5_2" hidden="1">{#N/A,#N/A,FALSE,"TMCOMP96";#N/A,#N/A,FALSE,"MAT96";#N/A,#N/A,FALSE,"FANDA96";#N/A,#N/A,FALSE,"INTRAN96";#N/A,#N/A,FALSE,"NAA9697";#N/A,#N/A,FALSE,"ECWEBB";#N/A,#N/A,FALSE,"MFT96";#N/A,#N/A,FALSE,"CTrecon"}</definedName>
    <definedName name="dgsgf_4_5_3" hidden="1">{#N/A,#N/A,FALSE,"TMCOMP96";#N/A,#N/A,FALSE,"MAT96";#N/A,#N/A,FALSE,"FANDA96";#N/A,#N/A,FALSE,"INTRAN96";#N/A,#N/A,FALSE,"NAA9697";#N/A,#N/A,FALSE,"ECWEBB";#N/A,#N/A,FALSE,"MFT96";#N/A,#N/A,FALSE,"CTrecon"}</definedName>
    <definedName name="dgsgf_4_5_4" hidden="1">{#N/A,#N/A,FALSE,"TMCOMP96";#N/A,#N/A,FALSE,"MAT96";#N/A,#N/A,FALSE,"FANDA96";#N/A,#N/A,FALSE,"INTRAN96";#N/A,#N/A,FALSE,"NAA9697";#N/A,#N/A,FALSE,"ECWEBB";#N/A,#N/A,FALSE,"MFT96";#N/A,#N/A,FALSE,"CTrecon"}</definedName>
    <definedName name="dgsgf_4_5_5" hidden="1">{#N/A,#N/A,FALSE,"TMCOMP96";#N/A,#N/A,FALSE,"MAT96";#N/A,#N/A,FALSE,"FANDA96";#N/A,#N/A,FALSE,"INTRAN96";#N/A,#N/A,FALSE,"NAA9697";#N/A,#N/A,FALSE,"ECWEBB";#N/A,#N/A,FALSE,"MFT96";#N/A,#N/A,FALSE,"CTrecon"}</definedName>
    <definedName name="dgsgf_5" hidden="1">{#N/A,#N/A,FALSE,"TMCOMP96";#N/A,#N/A,FALSE,"MAT96";#N/A,#N/A,FALSE,"FANDA96";#N/A,#N/A,FALSE,"INTRAN96";#N/A,#N/A,FALSE,"NAA9697";#N/A,#N/A,FALSE,"ECWEBB";#N/A,#N/A,FALSE,"MFT96";#N/A,#N/A,FALSE,"CTrecon"}</definedName>
    <definedName name="dgsgf_5_1" hidden="1">{#N/A,#N/A,FALSE,"TMCOMP96";#N/A,#N/A,FALSE,"MAT96";#N/A,#N/A,FALSE,"FANDA96";#N/A,#N/A,FALSE,"INTRAN96";#N/A,#N/A,FALSE,"NAA9697";#N/A,#N/A,FALSE,"ECWEBB";#N/A,#N/A,FALSE,"MFT96";#N/A,#N/A,FALSE,"CTrecon"}</definedName>
    <definedName name="dgsgf_5_1_1" hidden="1">{#N/A,#N/A,FALSE,"TMCOMP96";#N/A,#N/A,FALSE,"MAT96";#N/A,#N/A,FALSE,"FANDA96";#N/A,#N/A,FALSE,"INTRAN96";#N/A,#N/A,FALSE,"NAA9697";#N/A,#N/A,FALSE,"ECWEBB";#N/A,#N/A,FALSE,"MFT96";#N/A,#N/A,FALSE,"CTrecon"}</definedName>
    <definedName name="dgsgf_5_1_1_1" hidden="1">{#N/A,#N/A,FALSE,"TMCOMP96";#N/A,#N/A,FALSE,"MAT96";#N/A,#N/A,FALSE,"FANDA96";#N/A,#N/A,FALSE,"INTRAN96";#N/A,#N/A,FALSE,"NAA9697";#N/A,#N/A,FALSE,"ECWEBB";#N/A,#N/A,FALSE,"MFT96";#N/A,#N/A,FALSE,"CTrecon"}</definedName>
    <definedName name="dgsgf_5_1_1_1_1" hidden="1">{#N/A,#N/A,FALSE,"TMCOMP96";#N/A,#N/A,FALSE,"MAT96";#N/A,#N/A,FALSE,"FANDA96";#N/A,#N/A,FALSE,"INTRAN96";#N/A,#N/A,FALSE,"NAA9697";#N/A,#N/A,FALSE,"ECWEBB";#N/A,#N/A,FALSE,"MFT96";#N/A,#N/A,FALSE,"CTrecon"}</definedName>
    <definedName name="dgsgf_5_1_1_1_1_1" hidden="1">{#N/A,#N/A,FALSE,"TMCOMP96";#N/A,#N/A,FALSE,"MAT96";#N/A,#N/A,FALSE,"FANDA96";#N/A,#N/A,FALSE,"INTRAN96";#N/A,#N/A,FALSE,"NAA9697";#N/A,#N/A,FALSE,"ECWEBB";#N/A,#N/A,FALSE,"MFT96";#N/A,#N/A,FALSE,"CTrecon"}</definedName>
    <definedName name="dgsgf_5_1_1_1_2" hidden="1">{#N/A,#N/A,FALSE,"TMCOMP96";#N/A,#N/A,FALSE,"MAT96";#N/A,#N/A,FALSE,"FANDA96";#N/A,#N/A,FALSE,"INTRAN96";#N/A,#N/A,FALSE,"NAA9697";#N/A,#N/A,FALSE,"ECWEBB";#N/A,#N/A,FALSE,"MFT96";#N/A,#N/A,FALSE,"CTrecon"}</definedName>
    <definedName name="dgsgf_5_1_1_1_3" hidden="1">{#N/A,#N/A,FALSE,"TMCOMP96";#N/A,#N/A,FALSE,"MAT96";#N/A,#N/A,FALSE,"FANDA96";#N/A,#N/A,FALSE,"INTRAN96";#N/A,#N/A,FALSE,"NAA9697";#N/A,#N/A,FALSE,"ECWEBB";#N/A,#N/A,FALSE,"MFT96";#N/A,#N/A,FALSE,"CTrecon"}</definedName>
    <definedName name="dgsgf_5_1_1_1_4" hidden="1">{#N/A,#N/A,FALSE,"TMCOMP96";#N/A,#N/A,FALSE,"MAT96";#N/A,#N/A,FALSE,"FANDA96";#N/A,#N/A,FALSE,"INTRAN96";#N/A,#N/A,FALSE,"NAA9697";#N/A,#N/A,FALSE,"ECWEBB";#N/A,#N/A,FALSE,"MFT96";#N/A,#N/A,FALSE,"CTrecon"}</definedName>
    <definedName name="dgsgf_5_1_1_1_5" hidden="1">{#N/A,#N/A,FALSE,"TMCOMP96";#N/A,#N/A,FALSE,"MAT96";#N/A,#N/A,FALSE,"FANDA96";#N/A,#N/A,FALSE,"INTRAN96";#N/A,#N/A,FALSE,"NAA9697";#N/A,#N/A,FALSE,"ECWEBB";#N/A,#N/A,FALSE,"MFT96";#N/A,#N/A,FALSE,"CTrecon"}</definedName>
    <definedName name="dgsgf_5_1_1_2" hidden="1">{#N/A,#N/A,FALSE,"TMCOMP96";#N/A,#N/A,FALSE,"MAT96";#N/A,#N/A,FALSE,"FANDA96";#N/A,#N/A,FALSE,"INTRAN96";#N/A,#N/A,FALSE,"NAA9697";#N/A,#N/A,FALSE,"ECWEBB";#N/A,#N/A,FALSE,"MFT96";#N/A,#N/A,FALSE,"CTrecon"}</definedName>
    <definedName name="dgsgf_5_1_1_2_1" hidden="1">{#N/A,#N/A,FALSE,"TMCOMP96";#N/A,#N/A,FALSE,"MAT96";#N/A,#N/A,FALSE,"FANDA96";#N/A,#N/A,FALSE,"INTRAN96";#N/A,#N/A,FALSE,"NAA9697";#N/A,#N/A,FALSE,"ECWEBB";#N/A,#N/A,FALSE,"MFT96";#N/A,#N/A,FALSE,"CTrecon"}</definedName>
    <definedName name="dgsgf_5_1_1_2_2" hidden="1">{#N/A,#N/A,FALSE,"TMCOMP96";#N/A,#N/A,FALSE,"MAT96";#N/A,#N/A,FALSE,"FANDA96";#N/A,#N/A,FALSE,"INTRAN96";#N/A,#N/A,FALSE,"NAA9697";#N/A,#N/A,FALSE,"ECWEBB";#N/A,#N/A,FALSE,"MFT96";#N/A,#N/A,FALSE,"CTrecon"}</definedName>
    <definedName name="dgsgf_5_1_1_2_3" hidden="1">{#N/A,#N/A,FALSE,"TMCOMP96";#N/A,#N/A,FALSE,"MAT96";#N/A,#N/A,FALSE,"FANDA96";#N/A,#N/A,FALSE,"INTRAN96";#N/A,#N/A,FALSE,"NAA9697";#N/A,#N/A,FALSE,"ECWEBB";#N/A,#N/A,FALSE,"MFT96";#N/A,#N/A,FALSE,"CTrecon"}</definedName>
    <definedName name="dgsgf_5_1_1_2_4" hidden="1">{#N/A,#N/A,FALSE,"TMCOMP96";#N/A,#N/A,FALSE,"MAT96";#N/A,#N/A,FALSE,"FANDA96";#N/A,#N/A,FALSE,"INTRAN96";#N/A,#N/A,FALSE,"NAA9697";#N/A,#N/A,FALSE,"ECWEBB";#N/A,#N/A,FALSE,"MFT96";#N/A,#N/A,FALSE,"CTrecon"}</definedName>
    <definedName name="dgsgf_5_1_1_2_5" hidden="1">{#N/A,#N/A,FALSE,"TMCOMP96";#N/A,#N/A,FALSE,"MAT96";#N/A,#N/A,FALSE,"FANDA96";#N/A,#N/A,FALSE,"INTRAN96";#N/A,#N/A,FALSE,"NAA9697";#N/A,#N/A,FALSE,"ECWEBB";#N/A,#N/A,FALSE,"MFT96";#N/A,#N/A,FALSE,"CTrecon"}</definedName>
    <definedName name="dgsgf_5_1_1_3" hidden="1">{#N/A,#N/A,FALSE,"TMCOMP96";#N/A,#N/A,FALSE,"MAT96";#N/A,#N/A,FALSE,"FANDA96";#N/A,#N/A,FALSE,"INTRAN96";#N/A,#N/A,FALSE,"NAA9697";#N/A,#N/A,FALSE,"ECWEBB";#N/A,#N/A,FALSE,"MFT96";#N/A,#N/A,FALSE,"CTrecon"}</definedName>
    <definedName name="dgsgf_5_1_1_4" hidden="1">{#N/A,#N/A,FALSE,"TMCOMP96";#N/A,#N/A,FALSE,"MAT96";#N/A,#N/A,FALSE,"FANDA96";#N/A,#N/A,FALSE,"INTRAN96";#N/A,#N/A,FALSE,"NAA9697";#N/A,#N/A,FALSE,"ECWEBB";#N/A,#N/A,FALSE,"MFT96";#N/A,#N/A,FALSE,"CTrecon"}</definedName>
    <definedName name="dgsgf_5_1_1_5" hidden="1">{#N/A,#N/A,FALSE,"TMCOMP96";#N/A,#N/A,FALSE,"MAT96";#N/A,#N/A,FALSE,"FANDA96";#N/A,#N/A,FALSE,"INTRAN96";#N/A,#N/A,FALSE,"NAA9697";#N/A,#N/A,FALSE,"ECWEBB";#N/A,#N/A,FALSE,"MFT96";#N/A,#N/A,FALSE,"CTrecon"}</definedName>
    <definedName name="dgsgf_5_1_2" hidden="1">{#N/A,#N/A,FALSE,"TMCOMP96";#N/A,#N/A,FALSE,"MAT96";#N/A,#N/A,FALSE,"FANDA96";#N/A,#N/A,FALSE,"INTRAN96";#N/A,#N/A,FALSE,"NAA9697";#N/A,#N/A,FALSE,"ECWEBB";#N/A,#N/A,FALSE,"MFT96";#N/A,#N/A,FALSE,"CTrecon"}</definedName>
    <definedName name="dgsgf_5_1_2_1" hidden="1">{#N/A,#N/A,FALSE,"TMCOMP96";#N/A,#N/A,FALSE,"MAT96";#N/A,#N/A,FALSE,"FANDA96";#N/A,#N/A,FALSE,"INTRAN96";#N/A,#N/A,FALSE,"NAA9697";#N/A,#N/A,FALSE,"ECWEBB";#N/A,#N/A,FALSE,"MFT96";#N/A,#N/A,FALSE,"CTrecon"}</definedName>
    <definedName name="dgsgf_5_1_2_2" hidden="1">{#N/A,#N/A,FALSE,"TMCOMP96";#N/A,#N/A,FALSE,"MAT96";#N/A,#N/A,FALSE,"FANDA96";#N/A,#N/A,FALSE,"INTRAN96";#N/A,#N/A,FALSE,"NAA9697";#N/A,#N/A,FALSE,"ECWEBB";#N/A,#N/A,FALSE,"MFT96";#N/A,#N/A,FALSE,"CTrecon"}</definedName>
    <definedName name="dgsgf_5_1_2_3" hidden="1">{#N/A,#N/A,FALSE,"TMCOMP96";#N/A,#N/A,FALSE,"MAT96";#N/A,#N/A,FALSE,"FANDA96";#N/A,#N/A,FALSE,"INTRAN96";#N/A,#N/A,FALSE,"NAA9697";#N/A,#N/A,FALSE,"ECWEBB";#N/A,#N/A,FALSE,"MFT96";#N/A,#N/A,FALSE,"CTrecon"}</definedName>
    <definedName name="dgsgf_5_1_2_4" hidden="1">{#N/A,#N/A,FALSE,"TMCOMP96";#N/A,#N/A,FALSE,"MAT96";#N/A,#N/A,FALSE,"FANDA96";#N/A,#N/A,FALSE,"INTRAN96";#N/A,#N/A,FALSE,"NAA9697";#N/A,#N/A,FALSE,"ECWEBB";#N/A,#N/A,FALSE,"MFT96";#N/A,#N/A,FALSE,"CTrecon"}</definedName>
    <definedName name="dgsgf_5_1_2_5" hidden="1">{#N/A,#N/A,FALSE,"TMCOMP96";#N/A,#N/A,FALSE,"MAT96";#N/A,#N/A,FALSE,"FANDA96";#N/A,#N/A,FALSE,"INTRAN96";#N/A,#N/A,FALSE,"NAA9697";#N/A,#N/A,FALSE,"ECWEBB";#N/A,#N/A,FALSE,"MFT96";#N/A,#N/A,FALSE,"CTrecon"}</definedName>
    <definedName name="dgsgf_5_1_3" hidden="1">{#N/A,#N/A,FALSE,"TMCOMP96";#N/A,#N/A,FALSE,"MAT96";#N/A,#N/A,FALSE,"FANDA96";#N/A,#N/A,FALSE,"INTRAN96";#N/A,#N/A,FALSE,"NAA9697";#N/A,#N/A,FALSE,"ECWEBB";#N/A,#N/A,FALSE,"MFT96";#N/A,#N/A,FALSE,"CTrecon"}</definedName>
    <definedName name="dgsgf_5_1_3_1" hidden="1">{#N/A,#N/A,FALSE,"TMCOMP96";#N/A,#N/A,FALSE,"MAT96";#N/A,#N/A,FALSE,"FANDA96";#N/A,#N/A,FALSE,"INTRAN96";#N/A,#N/A,FALSE,"NAA9697";#N/A,#N/A,FALSE,"ECWEBB";#N/A,#N/A,FALSE,"MFT96";#N/A,#N/A,FALSE,"CTrecon"}</definedName>
    <definedName name="dgsgf_5_1_3_2" hidden="1">{#N/A,#N/A,FALSE,"TMCOMP96";#N/A,#N/A,FALSE,"MAT96";#N/A,#N/A,FALSE,"FANDA96";#N/A,#N/A,FALSE,"INTRAN96";#N/A,#N/A,FALSE,"NAA9697";#N/A,#N/A,FALSE,"ECWEBB";#N/A,#N/A,FALSE,"MFT96";#N/A,#N/A,FALSE,"CTrecon"}</definedName>
    <definedName name="dgsgf_5_1_3_3" hidden="1">{#N/A,#N/A,FALSE,"TMCOMP96";#N/A,#N/A,FALSE,"MAT96";#N/A,#N/A,FALSE,"FANDA96";#N/A,#N/A,FALSE,"INTRAN96";#N/A,#N/A,FALSE,"NAA9697";#N/A,#N/A,FALSE,"ECWEBB";#N/A,#N/A,FALSE,"MFT96";#N/A,#N/A,FALSE,"CTrecon"}</definedName>
    <definedName name="dgsgf_5_1_3_4" hidden="1">{#N/A,#N/A,FALSE,"TMCOMP96";#N/A,#N/A,FALSE,"MAT96";#N/A,#N/A,FALSE,"FANDA96";#N/A,#N/A,FALSE,"INTRAN96";#N/A,#N/A,FALSE,"NAA9697";#N/A,#N/A,FALSE,"ECWEBB";#N/A,#N/A,FALSE,"MFT96";#N/A,#N/A,FALSE,"CTrecon"}</definedName>
    <definedName name="dgsgf_5_1_3_5" hidden="1">{#N/A,#N/A,FALSE,"TMCOMP96";#N/A,#N/A,FALSE,"MAT96";#N/A,#N/A,FALSE,"FANDA96";#N/A,#N/A,FALSE,"INTRAN96";#N/A,#N/A,FALSE,"NAA9697";#N/A,#N/A,FALSE,"ECWEBB";#N/A,#N/A,FALSE,"MFT96";#N/A,#N/A,FALSE,"CTrecon"}</definedName>
    <definedName name="dgsgf_5_1_4" hidden="1">{#N/A,#N/A,FALSE,"TMCOMP96";#N/A,#N/A,FALSE,"MAT96";#N/A,#N/A,FALSE,"FANDA96";#N/A,#N/A,FALSE,"INTRAN96";#N/A,#N/A,FALSE,"NAA9697";#N/A,#N/A,FALSE,"ECWEBB";#N/A,#N/A,FALSE,"MFT96";#N/A,#N/A,FALSE,"CTrecon"}</definedName>
    <definedName name="dgsgf_5_1_4_1" hidden="1">{#N/A,#N/A,FALSE,"TMCOMP96";#N/A,#N/A,FALSE,"MAT96";#N/A,#N/A,FALSE,"FANDA96";#N/A,#N/A,FALSE,"INTRAN96";#N/A,#N/A,FALSE,"NAA9697";#N/A,#N/A,FALSE,"ECWEBB";#N/A,#N/A,FALSE,"MFT96";#N/A,#N/A,FALSE,"CTrecon"}</definedName>
    <definedName name="dgsgf_5_1_4_2" hidden="1">{#N/A,#N/A,FALSE,"TMCOMP96";#N/A,#N/A,FALSE,"MAT96";#N/A,#N/A,FALSE,"FANDA96";#N/A,#N/A,FALSE,"INTRAN96";#N/A,#N/A,FALSE,"NAA9697";#N/A,#N/A,FALSE,"ECWEBB";#N/A,#N/A,FALSE,"MFT96";#N/A,#N/A,FALSE,"CTrecon"}</definedName>
    <definedName name="dgsgf_5_1_4_3" hidden="1">{#N/A,#N/A,FALSE,"TMCOMP96";#N/A,#N/A,FALSE,"MAT96";#N/A,#N/A,FALSE,"FANDA96";#N/A,#N/A,FALSE,"INTRAN96";#N/A,#N/A,FALSE,"NAA9697";#N/A,#N/A,FALSE,"ECWEBB";#N/A,#N/A,FALSE,"MFT96";#N/A,#N/A,FALSE,"CTrecon"}</definedName>
    <definedName name="dgsgf_5_1_4_4" hidden="1">{#N/A,#N/A,FALSE,"TMCOMP96";#N/A,#N/A,FALSE,"MAT96";#N/A,#N/A,FALSE,"FANDA96";#N/A,#N/A,FALSE,"INTRAN96";#N/A,#N/A,FALSE,"NAA9697";#N/A,#N/A,FALSE,"ECWEBB";#N/A,#N/A,FALSE,"MFT96";#N/A,#N/A,FALSE,"CTrecon"}</definedName>
    <definedName name="dgsgf_5_1_4_5" hidden="1">{#N/A,#N/A,FALSE,"TMCOMP96";#N/A,#N/A,FALSE,"MAT96";#N/A,#N/A,FALSE,"FANDA96";#N/A,#N/A,FALSE,"INTRAN96";#N/A,#N/A,FALSE,"NAA9697";#N/A,#N/A,FALSE,"ECWEBB";#N/A,#N/A,FALSE,"MFT96";#N/A,#N/A,FALSE,"CTrecon"}</definedName>
    <definedName name="dgsgf_5_1_5" hidden="1">{#N/A,#N/A,FALSE,"TMCOMP96";#N/A,#N/A,FALSE,"MAT96";#N/A,#N/A,FALSE,"FANDA96";#N/A,#N/A,FALSE,"INTRAN96";#N/A,#N/A,FALSE,"NAA9697";#N/A,#N/A,FALSE,"ECWEBB";#N/A,#N/A,FALSE,"MFT96";#N/A,#N/A,FALSE,"CTrecon"}</definedName>
    <definedName name="dgsgf_5_1_5_1" hidden="1">{#N/A,#N/A,FALSE,"TMCOMP96";#N/A,#N/A,FALSE,"MAT96";#N/A,#N/A,FALSE,"FANDA96";#N/A,#N/A,FALSE,"INTRAN96";#N/A,#N/A,FALSE,"NAA9697";#N/A,#N/A,FALSE,"ECWEBB";#N/A,#N/A,FALSE,"MFT96";#N/A,#N/A,FALSE,"CTrecon"}</definedName>
    <definedName name="dgsgf_5_1_5_2" hidden="1">{#N/A,#N/A,FALSE,"TMCOMP96";#N/A,#N/A,FALSE,"MAT96";#N/A,#N/A,FALSE,"FANDA96";#N/A,#N/A,FALSE,"INTRAN96";#N/A,#N/A,FALSE,"NAA9697";#N/A,#N/A,FALSE,"ECWEBB";#N/A,#N/A,FALSE,"MFT96";#N/A,#N/A,FALSE,"CTrecon"}</definedName>
    <definedName name="dgsgf_5_1_5_3" hidden="1">{#N/A,#N/A,FALSE,"TMCOMP96";#N/A,#N/A,FALSE,"MAT96";#N/A,#N/A,FALSE,"FANDA96";#N/A,#N/A,FALSE,"INTRAN96";#N/A,#N/A,FALSE,"NAA9697";#N/A,#N/A,FALSE,"ECWEBB";#N/A,#N/A,FALSE,"MFT96";#N/A,#N/A,FALSE,"CTrecon"}</definedName>
    <definedName name="dgsgf_5_1_5_4" hidden="1">{#N/A,#N/A,FALSE,"TMCOMP96";#N/A,#N/A,FALSE,"MAT96";#N/A,#N/A,FALSE,"FANDA96";#N/A,#N/A,FALSE,"INTRAN96";#N/A,#N/A,FALSE,"NAA9697";#N/A,#N/A,FALSE,"ECWEBB";#N/A,#N/A,FALSE,"MFT96";#N/A,#N/A,FALSE,"CTrecon"}</definedName>
    <definedName name="dgsgf_5_1_5_5" hidden="1">{#N/A,#N/A,FALSE,"TMCOMP96";#N/A,#N/A,FALSE,"MAT96";#N/A,#N/A,FALSE,"FANDA96";#N/A,#N/A,FALSE,"INTRAN96";#N/A,#N/A,FALSE,"NAA9697";#N/A,#N/A,FALSE,"ECWEBB";#N/A,#N/A,FALSE,"MFT96";#N/A,#N/A,FALSE,"CTrecon"}</definedName>
    <definedName name="dgsgf_5_2" hidden="1">{#N/A,#N/A,FALSE,"TMCOMP96";#N/A,#N/A,FALSE,"MAT96";#N/A,#N/A,FALSE,"FANDA96";#N/A,#N/A,FALSE,"INTRAN96";#N/A,#N/A,FALSE,"NAA9697";#N/A,#N/A,FALSE,"ECWEBB";#N/A,#N/A,FALSE,"MFT96";#N/A,#N/A,FALSE,"CTrecon"}</definedName>
    <definedName name="dgsgf_5_2_1" hidden="1">{#N/A,#N/A,FALSE,"TMCOMP96";#N/A,#N/A,FALSE,"MAT96";#N/A,#N/A,FALSE,"FANDA96";#N/A,#N/A,FALSE,"INTRAN96";#N/A,#N/A,FALSE,"NAA9697";#N/A,#N/A,FALSE,"ECWEBB";#N/A,#N/A,FALSE,"MFT96";#N/A,#N/A,FALSE,"CTrecon"}</definedName>
    <definedName name="dgsgf_5_2_2" hidden="1">{#N/A,#N/A,FALSE,"TMCOMP96";#N/A,#N/A,FALSE,"MAT96";#N/A,#N/A,FALSE,"FANDA96";#N/A,#N/A,FALSE,"INTRAN96";#N/A,#N/A,FALSE,"NAA9697";#N/A,#N/A,FALSE,"ECWEBB";#N/A,#N/A,FALSE,"MFT96";#N/A,#N/A,FALSE,"CTrecon"}</definedName>
    <definedName name="dgsgf_5_2_3" hidden="1">{#N/A,#N/A,FALSE,"TMCOMP96";#N/A,#N/A,FALSE,"MAT96";#N/A,#N/A,FALSE,"FANDA96";#N/A,#N/A,FALSE,"INTRAN96";#N/A,#N/A,FALSE,"NAA9697";#N/A,#N/A,FALSE,"ECWEBB";#N/A,#N/A,FALSE,"MFT96";#N/A,#N/A,FALSE,"CTrecon"}</definedName>
    <definedName name="dgsgf_5_2_4" hidden="1">{#N/A,#N/A,FALSE,"TMCOMP96";#N/A,#N/A,FALSE,"MAT96";#N/A,#N/A,FALSE,"FANDA96";#N/A,#N/A,FALSE,"INTRAN96";#N/A,#N/A,FALSE,"NAA9697";#N/A,#N/A,FALSE,"ECWEBB";#N/A,#N/A,FALSE,"MFT96";#N/A,#N/A,FALSE,"CTrecon"}</definedName>
    <definedName name="dgsgf_5_2_5" hidden="1">{#N/A,#N/A,FALSE,"TMCOMP96";#N/A,#N/A,FALSE,"MAT96";#N/A,#N/A,FALSE,"FANDA96";#N/A,#N/A,FALSE,"INTRAN96";#N/A,#N/A,FALSE,"NAA9697";#N/A,#N/A,FALSE,"ECWEBB";#N/A,#N/A,FALSE,"MFT96";#N/A,#N/A,FALSE,"CTrecon"}</definedName>
    <definedName name="dgsgf_5_3" hidden="1">{#N/A,#N/A,FALSE,"TMCOMP96";#N/A,#N/A,FALSE,"MAT96";#N/A,#N/A,FALSE,"FANDA96";#N/A,#N/A,FALSE,"INTRAN96";#N/A,#N/A,FALSE,"NAA9697";#N/A,#N/A,FALSE,"ECWEBB";#N/A,#N/A,FALSE,"MFT96";#N/A,#N/A,FALSE,"CTrecon"}</definedName>
    <definedName name="dgsgf_5_3_1" hidden="1">{#N/A,#N/A,FALSE,"TMCOMP96";#N/A,#N/A,FALSE,"MAT96";#N/A,#N/A,FALSE,"FANDA96";#N/A,#N/A,FALSE,"INTRAN96";#N/A,#N/A,FALSE,"NAA9697";#N/A,#N/A,FALSE,"ECWEBB";#N/A,#N/A,FALSE,"MFT96";#N/A,#N/A,FALSE,"CTrecon"}</definedName>
    <definedName name="dgsgf_5_3_2" hidden="1">{#N/A,#N/A,FALSE,"TMCOMP96";#N/A,#N/A,FALSE,"MAT96";#N/A,#N/A,FALSE,"FANDA96";#N/A,#N/A,FALSE,"INTRAN96";#N/A,#N/A,FALSE,"NAA9697";#N/A,#N/A,FALSE,"ECWEBB";#N/A,#N/A,FALSE,"MFT96";#N/A,#N/A,FALSE,"CTrecon"}</definedName>
    <definedName name="dgsgf_5_3_3" hidden="1">{#N/A,#N/A,FALSE,"TMCOMP96";#N/A,#N/A,FALSE,"MAT96";#N/A,#N/A,FALSE,"FANDA96";#N/A,#N/A,FALSE,"INTRAN96";#N/A,#N/A,FALSE,"NAA9697";#N/A,#N/A,FALSE,"ECWEBB";#N/A,#N/A,FALSE,"MFT96";#N/A,#N/A,FALSE,"CTrecon"}</definedName>
    <definedName name="dgsgf_5_3_4" hidden="1">{#N/A,#N/A,FALSE,"TMCOMP96";#N/A,#N/A,FALSE,"MAT96";#N/A,#N/A,FALSE,"FANDA96";#N/A,#N/A,FALSE,"INTRAN96";#N/A,#N/A,FALSE,"NAA9697";#N/A,#N/A,FALSE,"ECWEBB";#N/A,#N/A,FALSE,"MFT96";#N/A,#N/A,FALSE,"CTrecon"}</definedName>
    <definedName name="dgsgf_5_3_5" hidden="1">{#N/A,#N/A,FALSE,"TMCOMP96";#N/A,#N/A,FALSE,"MAT96";#N/A,#N/A,FALSE,"FANDA96";#N/A,#N/A,FALSE,"INTRAN96";#N/A,#N/A,FALSE,"NAA9697";#N/A,#N/A,FALSE,"ECWEBB";#N/A,#N/A,FALSE,"MFT96";#N/A,#N/A,FALSE,"CTrecon"}</definedName>
    <definedName name="dgsgf_5_4" hidden="1">{#N/A,#N/A,FALSE,"TMCOMP96";#N/A,#N/A,FALSE,"MAT96";#N/A,#N/A,FALSE,"FANDA96";#N/A,#N/A,FALSE,"INTRAN96";#N/A,#N/A,FALSE,"NAA9697";#N/A,#N/A,FALSE,"ECWEBB";#N/A,#N/A,FALSE,"MFT96";#N/A,#N/A,FALSE,"CTrecon"}</definedName>
    <definedName name="dgsgf_5_4_1" hidden="1">{#N/A,#N/A,FALSE,"TMCOMP96";#N/A,#N/A,FALSE,"MAT96";#N/A,#N/A,FALSE,"FANDA96";#N/A,#N/A,FALSE,"INTRAN96";#N/A,#N/A,FALSE,"NAA9697";#N/A,#N/A,FALSE,"ECWEBB";#N/A,#N/A,FALSE,"MFT96";#N/A,#N/A,FALSE,"CTrecon"}</definedName>
    <definedName name="dgsgf_5_4_2" hidden="1">{#N/A,#N/A,FALSE,"TMCOMP96";#N/A,#N/A,FALSE,"MAT96";#N/A,#N/A,FALSE,"FANDA96";#N/A,#N/A,FALSE,"INTRAN96";#N/A,#N/A,FALSE,"NAA9697";#N/A,#N/A,FALSE,"ECWEBB";#N/A,#N/A,FALSE,"MFT96";#N/A,#N/A,FALSE,"CTrecon"}</definedName>
    <definedName name="dgsgf_5_4_3" hidden="1">{#N/A,#N/A,FALSE,"TMCOMP96";#N/A,#N/A,FALSE,"MAT96";#N/A,#N/A,FALSE,"FANDA96";#N/A,#N/A,FALSE,"INTRAN96";#N/A,#N/A,FALSE,"NAA9697";#N/A,#N/A,FALSE,"ECWEBB";#N/A,#N/A,FALSE,"MFT96";#N/A,#N/A,FALSE,"CTrecon"}</definedName>
    <definedName name="dgsgf_5_4_4" hidden="1">{#N/A,#N/A,FALSE,"TMCOMP96";#N/A,#N/A,FALSE,"MAT96";#N/A,#N/A,FALSE,"FANDA96";#N/A,#N/A,FALSE,"INTRAN96";#N/A,#N/A,FALSE,"NAA9697";#N/A,#N/A,FALSE,"ECWEBB";#N/A,#N/A,FALSE,"MFT96";#N/A,#N/A,FALSE,"CTrecon"}</definedName>
    <definedName name="dgsgf_5_4_5" hidden="1">{#N/A,#N/A,FALSE,"TMCOMP96";#N/A,#N/A,FALSE,"MAT96";#N/A,#N/A,FALSE,"FANDA96";#N/A,#N/A,FALSE,"INTRAN96";#N/A,#N/A,FALSE,"NAA9697";#N/A,#N/A,FALSE,"ECWEBB";#N/A,#N/A,FALSE,"MFT96";#N/A,#N/A,FALSE,"CTrecon"}</definedName>
    <definedName name="dgsgf_5_5" hidden="1">{#N/A,#N/A,FALSE,"TMCOMP96";#N/A,#N/A,FALSE,"MAT96";#N/A,#N/A,FALSE,"FANDA96";#N/A,#N/A,FALSE,"INTRAN96";#N/A,#N/A,FALSE,"NAA9697";#N/A,#N/A,FALSE,"ECWEBB";#N/A,#N/A,FALSE,"MFT96";#N/A,#N/A,FALSE,"CTrecon"}</definedName>
    <definedName name="dgsgf_5_5_1" hidden="1">{#N/A,#N/A,FALSE,"TMCOMP96";#N/A,#N/A,FALSE,"MAT96";#N/A,#N/A,FALSE,"FANDA96";#N/A,#N/A,FALSE,"INTRAN96";#N/A,#N/A,FALSE,"NAA9697";#N/A,#N/A,FALSE,"ECWEBB";#N/A,#N/A,FALSE,"MFT96";#N/A,#N/A,FALSE,"CTrecon"}</definedName>
    <definedName name="dgsgf_5_5_2" hidden="1">{#N/A,#N/A,FALSE,"TMCOMP96";#N/A,#N/A,FALSE,"MAT96";#N/A,#N/A,FALSE,"FANDA96";#N/A,#N/A,FALSE,"INTRAN96";#N/A,#N/A,FALSE,"NAA9697";#N/A,#N/A,FALSE,"ECWEBB";#N/A,#N/A,FALSE,"MFT96";#N/A,#N/A,FALSE,"CTrecon"}</definedName>
    <definedName name="dgsgf_5_5_3" hidden="1">{#N/A,#N/A,FALSE,"TMCOMP96";#N/A,#N/A,FALSE,"MAT96";#N/A,#N/A,FALSE,"FANDA96";#N/A,#N/A,FALSE,"INTRAN96";#N/A,#N/A,FALSE,"NAA9697";#N/A,#N/A,FALSE,"ECWEBB";#N/A,#N/A,FALSE,"MFT96";#N/A,#N/A,FALSE,"CTrecon"}</definedName>
    <definedName name="dgsgf_5_5_4" hidden="1">{#N/A,#N/A,FALSE,"TMCOMP96";#N/A,#N/A,FALSE,"MAT96";#N/A,#N/A,FALSE,"FANDA96";#N/A,#N/A,FALSE,"INTRAN96";#N/A,#N/A,FALSE,"NAA9697";#N/A,#N/A,FALSE,"ECWEBB";#N/A,#N/A,FALSE,"MFT96";#N/A,#N/A,FALSE,"CTrecon"}</definedName>
    <definedName name="dgsgf_5_5_5" hidden="1">{#N/A,#N/A,FALSE,"TMCOMP96";#N/A,#N/A,FALSE,"MAT96";#N/A,#N/A,FALSE,"FANDA96";#N/A,#N/A,FALSE,"INTRAN96";#N/A,#N/A,FALSE,"NAA9697";#N/A,#N/A,FALSE,"ECWEBB";#N/A,#N/A,FALSE,"MFT96";#N/A,#N/A,FALSE,"CTrecon"}</definedName>
    <definedName name="eh" hidden="1">{"'Trust by name'!$A$6:$E$350","'Trust by name'!$A$1:$D$348"}</definedName>
    <definedName name="eh_1" hidden="1">{"'Trust by name'!$A$6:$E$350","'Trust by name'!$A$1:$D$348"}</definedName>
    <definedName name="eh_1_1" hidden="1">{"'Trust by name'!$A$6:$E$350","'Trust by name'!$A$1:$D$348"}</definedName>
    <definedName name="eh_1_1_1" hidden="1">{"'Trust by name'!$A$6:$E$350","'Trust by name'!$A$1:$D$348"}</definedName>
    <definedName name="eh_1_1_1_1" hidden="1">{"'Trust by name'!$A$6:$E$350","'Trust by name'!$A$1:$D$348"}</definedName>
    <definedName name="eh_1_1_1_1_1" hidden="1">{"'Trust by name'!$A$6:$E$350","'Trust by name'!$A$1:$D$348"}</definedName>
    <definedName name="eh_1_1_1_1_1_1" hidden="1">{"'Trust by name'!$A$6:$E$350","'Trust by name'!$A$1:$D$348"}</definedName>
    <definedName name="eh_1_1_1_1_1_1_1" hidden="1">{"'Trust by name'!$A$6:$E$350","'Trust by name'!$A$1:$D$348"}</definedName>
    <definedName name="eh_1_1_1_1_1_2" hidden="1">{"'Trust by name'!$A$6:$E$350","'Trust by name'!$A$1:$D$348"}</definedName>
    <definedName name="eh_1_1_1_1_1_3" hidden="1">{"'Trust by name'!$A$6:$E$350","'Trust by name'!$A$1:$D$348"}</definedName>
    <definedName name="eh_1_1_1_1_1_4" hidden="1">{"'Trust by name'!$A$6:$E$350","'Trust by name'!$A$1:$D$348"}</definedName>
    <definedName name="eh_1_1_1_1_1_5" hidden="1">{"'Trust by name'!$A$6:$E$350","'Trust by name'!$A$1:$D$348"}</definedName>
    <definedName name="eh_1_1_1_1_2" hidden="1">{"'Trust by name'!$A$6:$E$350","'Trust by name'!$A$1:$D$348"}</definedName>
    <definedName name="eh_1_1_1_1_2_1" hidden="1">{"'Trust by name'!$A$6:$E$350","'Trust by name'!$A$1:$D$348"}</definedName>
    <definedName name="eh_1_1_1_1_2_2" hidden="1">{"'Trust by name'!$A$6:$E$350","'Trust by name'!$A$1:$D$348"}</definedName>
    <definedName name="eh_1_1_1_1_2_3" hidden="1">{"'Trust by name'!$A$6:$E$350","'Trust by name'!$A$1:$D$348"}</definedName>
    <definedName name="eh_1_1_1_1_2_4" hidden="1">{"'Trust by name'!$A$6:$E$350","'Trust by name'!$A$1:$D$348"}</definedName>
    <definedName name="eh_1_1_1_1_2_5" hidden="1">{"'Trust by name'!$A$6:$E$350","'Trust by name'!$A$1:$D$348"}</definedName>
    <definedName name="eh_1_1_1_1_3" hidden="1">{"'Trust by name'!$A$6:$E$350","'Trust by name'!$A$1:$D$348"}</definedName>
    <definedName name="eh_1_1_1_1_4" hidden="1">{"'Trust by name'!$A$6:$E$350","'Trust by name'!$A$1:$D$348"}</definedName>
    <definedName name="eh_1_1_1_1_5" hidden="1">{"'Trust by name'!$A$6:$E$350","'Trust by name'!$A$1:$D$348"}</definedName>
    <definedName name="eh_1_1_1_2" hidden="1">{"'Trust by name'!$A$6:$E$350","'Trust by name'!$A$1:$D$348"}</definedName>
    <definedName name="eh_1_1_1_2_1" hidden="1">{"'Trust by name'!$A$6:$E$350","'Trust by name'!$A$1:$D$348"}</definedName>
    <definedName name="eh_1_1_1_2_2" hidden="1">{"'Trust by name'!$A$6:$E$350","'Trust by name'!$A$1:$D$348"}</definedName>
    <definedName name="eh_1_1_1_2_3" hidden="1">{"'Trust by name'!$A$6:$E$350","'Trust by name'!$A$1:$D$348"}</definedName>
    <definedName name="eh_1_1_1_2_4" hidden="1">{"'Trust by name'!$A$6:$E$350","'Trust by name'!$A$1:$D$348"}</definedName>
    <definedName name="eh_1_1_1_2_5" hidden="1">{"'Trust by name'!$A$6:$E$350","'Trust by name'!$A$1:$D$348"}</definedName>
    <definedName name="eh_1_1_1_3" hidden="1">{"'Trust by name'!$A$6:$E$350","'Trust by name'!$A$1:$D$348"}</definedName>
    <definedName name="eh_1_1_1_3_1" hidden="1">{"'Trust by name'!$A$6:$E$350","'Trust by name'!$A$1:$D$348"}</definedName>
    <definedName name="eh_1_1_1_3_2" hidden="1">{"'Trust by name'!$A$6:$E$350","'Trust by name'!$A$1:$D$348"}</definedName>
    <definedName name="eh_1_1_1_3_3" hidden="1">{"'Trust by name'!$A$6:$E$350","'Trust by name'!$A$1:$D$348"}</definedName>
    <definedName name="eh_1_1_1_3_4" hidden="1">{"'Trust by name'!$A$6:$E$350","'Trust by name'!$A$1:$D$348"}</definedName>
    <definedName name="eh_1_1_1_3_5" hidden="1">{"'Trust by name'!$A$6:$E$350","'Trust by name'!$A$1:$D$348"}</definedName>
    <definedName name="eh_1_1_1_4" hidden="1">{"'Trust by name'!$A$6:$E$350","'Trust by name'!$A$1:$D$348"}</definedName>
    <definedName name="eh_1_1_1_4_1" hidden="1">{"'Trust by name'!$A$6:$E$350","'Trust by name'!$A$1:$D$348"}</definedName>
    <definedName name="eh_1_1_1_4_2" hidden="1">{"'Trust by name'!$A$6:$E$350","'Trust by name'!$A$1:$D$348"}</definedName>
    <definedName name="eh_1_1_1_4_3" hidden="1">{"'Trust by name'!$A$6:$E$350","'Trust by name'!$A$1:$D$348"}</definedName>
    <definedName name="eh_1_1_1_4_4" hidden="1">{"'Trust by name'!$A$6:$E$350","'Trust by name'!$A$1:$D$348"}</definedName>
    <definedName name="eh_1_1_1_4_5" hidden="1">{"'Trust by name'!$A$6:$E$350","'Trust by name'!$A$1:$D$348"}</definedName>
    <definedName name="eh_1_1_1_5" hidden="1">{"'Trust by name'!$A$6:$E$350","'Trust by name'!$A$1:$D$348"}</definedName>
    <definedName name="eh_1_1_1_5_1" hidden="1">{"'Trust by name'!$A$6:$E$350","'Trust by name'!$A$1:$D$348"}</definedName>
    <definedName name="eh_1_1_1_5_2" hidden="1">{"'Trust by name'!$A$6:$E$350","'Trust by name'!$A$1:$D$348"}</definedName>
    <definedName name="eh_1_1_1_5_3" hidden="1">{"'Trust by name'!$A$6:$E$350","'Trust by name'!$A$1:$D$348"}</definedName>
    <definedName name="eh_1_1_1_5_4" hidden="1">{"'Trust by name'!$A$6:$E$350","'Trust by name'!$A$1:$D$348"}</definedName>
    <definedName name="eh_1_1_1_5_5" hidden="1">{"'Trust by name'!$A$6:$E$350","'Trust by name'!$A$1:$D$348"}</definedName>
    <definedName name="eh_1_1_2" hidden="1">{"'Trust by name'!$A$6:$E$350","'Trust by name'!$A$1:$D$348"}</definedName>
    <definedName name="eh_1_1_2_1" hidden="1">{"'Trust by name'!$A$6:$E$350","'Trust by name'!$A$1:$D$348"}</definedName>
    <definedName name="eh_1_1_2_1_1" hidden="1">{"'Trust by name'!$A$6:$E$350","'Trust by name'!$A$1:$D$348"}</definedName>
    <definedName name="eh_1_1_2_2" hidden="1">{"'Trust by name'!$A$6:$E$350","'Trust by name'!$A$1:$D$348"}</definedName>
    <definedName name="eh_1_1_2_3" hidden="1">{"'Trust by name'!$A$6:$E$350","'Trust by name'!$A$1:$D$348"}</definedName>
    <definedName name="eh_1_1_2_4" hidden="1">{"'Trust by name'!$A$6:$E$350","'Trust by name'!$A$1:$D$348"}</definedName>
    <definedName name="eh_1_1_2_5" hidden="1">{"'Trust by name'!$A$6:$E$350","'Trust by name'!$A$1:$D$348"}</definedName>
    <definedName name="eh_1_1_3" hidden="1">{"'Trust by name'!$A$6:$E$350","'Trust by name'!$A$1:$D$348"}</definedName>
    <definedName name="eh_1_1_3_1" hidden="1">{"'Trust by name'!$A$6:$E$350","'Trust by name'!$A$1:$D$348"}</definedName>
    <definedName name="eh_1_1_3_1_1" hidden="1">{"'Trust by name'!$A$6:$E$350","'Trust by name'!$A$1:$D$348"}</definedName>
    <definedName name="eh_1_1_3_2" hidden="1">{"'Trust by name'!$A$6:$E$350","'Trust by name'!$A$1:$D$348"}</definedName>
    <definedName name="eh_1_1_3_3" hidden="1">{"'Trust by name'!$A$6:$E$350","'Trust by name'!$A$1:$D$348"}</definedName>
    <definedName name="eh_1_1_3_4" hidden="1">{"'Trust by name'!$A$6:$E$350","'Trust by name'!$A$1:$D$348"}</definedName>
    <definedName name="eh_1_1_3_5" hidden="1">{"'Trust by name'!$A$6:$E$350","'Trust by name'!$A$1:$D$348"}</definedName>
    <definedName name="eh_1_1_4" hidden="1">{"'Trust by name'!$A$6:$E$350","'Trust by name'!$A$1:$D$348"}</definedName>
    <definedName name="eh_1_1_4_1" hidden="1">{"'Trust by name'!$A$6:$E$350","'Trust by name'!$A$1:$D$348"}</definedName>
    <definedName name="eh_1_1_4_2" hidden="1">{"'Trust by name'!$A$6:$E$350","'Trust by name'!$A$1:$D$348"}</definedName>
    <definedName name="eh_1_1_4_3" hidden="1">{"'Trust by name'!$A$6:$E$350","'Trust by name'!$A$1:$D$348"}</definedName>
    <definedName name="eh_1_1_4_4" hidden="1">{"'Trust by name'!$A$6:$E$350","'Trust by name'!$A$1:$D$348"}</definedName>
    <definedName name="eh_1_1_4_5" hidden="1">{"'Trust by name'!$A$6:$E$350","'Trust by name'!$A$1:$D$348"}</definedName>
    <definedName name="eh_1_1_5" hidden="1">{"'Trust by name'!$A$6:$E$350","'Trust by name'!$A$1:$D$348"}</definedName>
    <definedName name="eh_1_1_5_1" hidden="1">{"'Trust by name'!$A$6:$E$350","'Trust by name'!$A$1:$D$348"}</definedName>
    <definedName name="eh_1_1_5_2" hidden="1">{"'Trust by name'!$A$6:$E$350","'Trust by name'!$A$1:$D$348"}</definedName>
    <definedName name="eh_1_1_5_3" hidden="1">{"'Trust by name'!$A$6:$E$350","'Trust by name'!$A$1:$D$348"}</definedName>
    <definedName name="eh_1_1_5_4" hidden="1">{"'Trust by name'!$A$6:$E$350","'Trust by name'!$A$1:$D$348"}</definedName>
    <definedName name="eh_1_1_5_5" hidden="1">{"'Trust by name'!$A$6:$E$350","'Trust by name'!$A$1:$D$348"}</definedName>
    <definedName name="eh_1_2" hidden="1">{"'Trust by name'!$A$6:$E$350","'Trust by name'!$A$1:$D$348"}</definedName>
    <definedName name="eh_1_2_1" hidden="1">{"'Trust by name'!$A$6:$E$350","'Trust by name'!$A$1:$D$348"}</definedName>
    <definedName name="eh_1_2_1_1" hidden="1">{"'Trust by name'!$A$6:$E$350","'Trust by name'!$A$1:$D$348"}</definedName>
    <definedName name="eh_1_2_1_1_1" hidden="1">{"'Trust by name'!$A$6:$E$350","'Trust by name'!$A$1:$D$348"}</definedName>
    <definedName name="eh_1_2_1_1_1_1" hidden="1">{"'Trust by name'!$A$6:$E$350","'Trust by name'!$A$1:$D$348"}</definedName>
    <definedName name="eh_1_2_1_1_1_1_1" hidden="1">{"'Trust by name'!$A$6:$E$350","'Trust by name'!$A$1:$D$348"}</definedName>
    <definedName name="eh_1_2_1_1_1_2" hidden="1">{"'Trust by name'!$A$6:$E$350","'Trust by name'!$A$1:$D$348"}</definedName>
    <definedName name="eh_1_2_1_1_1_3" hidden="1">{"'Trust by name'!$A$6:$E$350","'Trust by name'!$A$1:$D$348"}</definedName>
    <definedName name="eh_1_2_1_1_1_4" hidden="1">{"'Trust by name'!$A$6:$E$350","'Trust by name'!$A$1:$D$348"}</definedName>
    <definedName name="eh_1_2_1_1_1_5" hidden="1">{"'Trust by name'!$A$6:$E$350","'Trust by name'!$A$1:$D$348"}</definedName>
    <definedName name="eh_1_2_1_1_2" hidden="1">{"'Trust by name'!$A$6:$E$350","'Trust by name'!$A$1:$D$348"}</definedName>
    <definedName name="eh_1_2_1_1_2_1" hidden="1">{"'Trust by name'!$A$6:$E$350","'Trust by name'!$A$1:$D$348"}</definedName>
    <definedName name="eh_1_2_1_1_2_2" hidden="1">{"'Trust by name'!$A$6:$E$350","'Trust by name'!$A$1:$D$348"}</definedName>
    <definedName name="eh_1_2_1_1_2_3" hidden="1">{"'Trust by name'!$A$6:$E$350","'Trust by name'!$A$1:$D$348"}</definedName>
    <definedName name="eh_1_2_1_1_2_4" hidden="1">{"'Trust by name'!$A$6:$E$350","'Trust by name'!$A$1:$D$348"}</definedName>
    <definedName name="eh_1_2_1_1_2_5" hidden="1">{"'Trust by name'!$A$6:$E$350","'Trust by name'!$A$1:$D$348"}</definedName>
    <definedName name="eh_1_2_1_1_3" hidden="1">{"'Trust by name'!$A$6:$E$350","'Trust by name'!$A$1:$D$348"}</definedName>
    <definedName name="eh_1_2_1_1_4" hidden="1">{"'Trust by name'!$A$6:$E$350","'Trust by name'!$A$1:$D$348"}</definedName>
    <definedName name="eh_1_2_1_1_5" hidden="1">{"'Trust by name'!$A$6:$E$350","'Trust by name'!$A$1:$D$348"}</definedName>
    <definedName name="eh_1_2_1_2" hidden="1">{"'Trust by name'!$A$6:$E$350","'Trust by name'!$A$1:$D$348"}</definedName>
    <definedName name="eh_1_2_1_2_1" hidden="1">{"'Trust by name'!$A$6:$E$350","'Trust by name'!$A$1:$D$348"}</definedName>
    <definedName name="eh_1_2_1_2_2" hidden="1">{"'Trust by name'!$A$6:$E$350","'Trust by name'!$A$1:$D$348"}</definedName>
    <definedName name="eh_1_2_1_2_3" hidden="1">{"'Trust by name'!$A$6:$E$350","'Trust by name'!$A$1:$D$348"}</definedName>
    <definedName name="eh_1_2_1_2_4" hidden="1">{"'Trust by name'!$A$6:$E$350","'Trust by name'!$A$1:$D$348"}</definedName>
    <definedName name="eh_1_2_1_2_5" hidden="1">{"'Trust by name'!$A$6:$E$350","'Trust by name'!$A$1:$D$348"}</definedName>
    <definedName name="eh_1_2_1_3" hidden="1">{"'Trust by name'!$A$6:$E$350","'Trust by name'!$A$1:$D$348"}</definedName>
    <definedName name="eh_1_2_1_3_1" hidden="1">{"'Trust by name'!$A$6:$E$350","'Trust by name'!$A$1:$D$348"}</definedName>
    <definedName name="eh_1_2_1_3_2" hidden="1">{"'Trust by name'!$A$6:$E$350","'Trust by name'!$A$1:$D$348"}</definedName>
    <definedName name="eh_1_2_1_3_3" hidden="1">{"'Trust by name'!$A$6:$E$350","'Trust by name'!$A$1:$D$348"}</definedName>
    <definedName name="eh_1_2_1_3_4" hidden="1">{"'Trust by name'!$A$6:$E$350","'Trust by name'!$A$1:$D$348"}</definedName>
    <definedName name="eh_1_2_1_3_5" hidden="1">{"'Trust by name'!$A$6:$E$350","'Trust by name'!$A$1:$D$348"}</definedName>
    <definedName name="eh_1_2_1_4" hidden="1">{"'Trust by name'!$A$6:$E$350","'Trust by name'!$A$1:$D$348"}</definedName>
    <definedName name="eh_1_2_1_4_1" hidden="1">{"'Trust by name'!$A$6:$E$350","'Trust by name'!$A$1:$D$348"}</definedName>
    <definedName name="eh_1_2_1_4_2" hidden="1">{"'Trust by name'!$A$6:$E$350","'Trust by name'!$A$1:$D$348"}</definedName>
    <definedName name="eh_1_2_1_4_3" hidden="1">{"'Trust by name'!$A$6:$E$350","'Trust by name'!$A$1:$D$348"}</definedName>
    <definedName name="eh_1_2_1_4_4" hidden="1">{"'Trust by name'!$A$6:$E$350","'Trust by name'!$A$1:$D$348"}</definedName>
    <definedName name="eh_1_2_1_4_5" hidden="1">{"'Trust by name'!$A$6:$E$350","'Trust by name'!$A$1:$D$348"}</definedName>
    <definedName name="eh_1_2_1_5" hidden="1">{"'Trust by name'!$A$6:$E$350","'Trust by name'!$A$1:$D$348"}</definedName>
    <definedName name="eh_1_2_1_5_1" hidden="1">{"'Trust by name'!$A$6:$E$350","'Trust by name'!$A$1:$D$348"}</definedName>
    <definedName name="eh_1_2_1_5_2" hidden="1">{"'Trust by name'!$A$6:$E$350","'Trust by name'!$A$1:$D$348"}</definedName>
    <definedName name="eh_1_2_1_5_3" hidden="1">{"'Trust by name'!$A$6:$E$350","'Trust by name'!$A$1:$D$348"}</definedName>
    <definedName name="eh_1_2_1_5_4" hidden="1">{"'Trust by name'!$A$6:$E$350","'Trust by name'!$A$1:$D$348"}</definedName>
    <definedName name="eh_1_2_1_5_5" hidden="1">{"'Trust by name'!$A$6:$E$350","'Trust by name'!$A$1:$D$348"}</definedName>
    <definedName name="eh_1_2_2" hidden="1">{"'Trust by name'!$A$6:$E$350","'Trust by name'!$A$1:$D$348"}</definedName>
    <definedName name="eh_1_2_2_1" hidden="1">{"'Trust by name'!$A$6:$E$350","'Trust by name'!$A$1:$D$348"}</definedName>
    <definedName name="eh_1_2_2_2" hidden="1">{"'Trust by name'!$A$6:$E$350","'Trust by name'!$A$1:$D$348"}</definedName>
    <definedName name="eh_1_2_2_3" hidden="1">{"'Trust by name'!$A$6:$E$350","'Trust by name'!$A$1:$D$348"}</definedName>
    <definedName name="eh_1_2_2_4" hidden="1">{"'Trust by name'!$A$6:$E$350","'Trust by name'!$A$1:$D$348"}</definedName>
    <definedName name="eh_1_2_2_5" hidden="1">{"'Trust by name'!$A$6:$E$350","'Trust by name'!$A$1:$D$348"}</definedName>
    <definedName name="eh_1_2_3" hidden="1">{"'Trust by name'!$A$6:$E$350","'Trust by name'!$A$1:$D$348"}</definedName>
    <definedName name="eh_1_2_3_1" hidden="1">{"'Trust by name'!$A$6:$E$350","'Trust by name'!$A$1:$D$348"}</definedName>
    <definedName name="eh_1_2_3_2" hidden="1">{"'Trust by name'!$A$6:$E$350","'Trust by name'!$A$1:$D$348"}</definedName>
    <definedName name="eh_1_2_3_3" hidden="1">{"'Trust by name'!$A$6:$E$350","'Trust by name'!$A$1:$D$348"}</definedName>
    <definedName name="eh_1_2_3_4" hidden="1">{"'Trust by name'!$A$6:$E$350","'Trust by name'!$A$1:$D$348"}</definedName>
    <definedName name="eh_1_2_3_5" hidden="1">{"'Trust by name'!$A$6:$E$350","'Trust by name'!$A$1:$D$348"}</definedName>
    <definedName name="eh_1_2_4" hidden="1">{"'Trust by name'!$A$6:$E$350","'Trust by name'!$A$1:$D$348"}</definedName>
    <definedName name="eh_1_2_4_1" hidden="1">{"'Trust by name'!$A$6:$E$350","'Trust by name'!$A$1:$D$348"}</definedName>
    <definedName name="eh_1_2_4_2" hidden="1">{"'Trust by name'!$A$6:$E$350","'Trust by name'!$A$1:$D$348"}</definedName>
    <definedName name="eh_1_2_4_3" hidden="1">{"'Trust by name'!$A$6:$E$350","'Trust by name'!$A$1:$D$348"}</definedName>
    <definedName name="eh_1_2_4_4" hidden="1">{"'Trust by name'!$A$6:$E$350","'Trust by name'!$A$1:$D$348"}</definedName>
    <definedName name="eh_1_2_4_5" hidden="1">{"'Trust by name'!$A$6:$E$350","'Trust by name'!$A$1:$D$348"}</definedName>
    <definedName name="eh_1_2_5" hidden="1">{"'Trust by name'!$A$6:$E$350","'Trust by name'!$A$1:$D$348"}</definedName>
    <definedName name="eh_1_2_5_1" hidden="1">{"'Trust by name'!$A$6:$E$350","'Trust by name'!$A$1:$D$348"}</definedName>
    <definedName name="eh_1_2_5_2" hidden="1">{"'Trust by name'!$A$6:$E$350","'Trust by name'!$A$1:$D$348"}</definedName>
    <definedName name="eh_1_2_5_3" hidden="1">{"'Trust by name'!$A$6:$E$350","'Trust by name'!$A$1:$D$348"}</definedName>
    <definedName name="eh_1_2_5_4" hidden="1">{"'Trust by name'!$A$6:$E$350","'Trust by name'!$A$1:$D$348"}</definedName>
    <definedName name="eh_1_2_5_5" hidden="1">{"'Trust by name'!$A$6:$E$350","'Trust by name'!$A$1:$D$348"}</definedName>
    <definedName name="eh_1_3" hidden="1">{"'Trust by name'!$A$6:$E$350","'Trust by name'!$A$1:$D$348"}</definedName>
    <definedName name="eh_1_3_1" hidden="1">{"'Trust by name'!$A$6:$E$350","'Trust by name'!$A$1:$D$348"}</definedName>
    <definedName name="eh_1_3_1_1" hidden="1">{"'Trust by name'!$A$6:$E$350","'Trust by name'!$A$1:$D$348"}</definedName>
    <definedName name="eh_1_3_1_1_1" hidden="1">{"'Trust by name'!$A$6:$E$350","'Trust by name'!$A$1:$D$348"}</definedName>
    <definedName name="eh_1_3_1_1_1_1" hidden="1">{"'Trust by name'!$A$6:$E$350","'Trust by name'!$A$1:$D$348"}</definedName>
    <definedName name="eh_1_3_1_1_1_1_1" hidden="1">{"'Trust by name'!$A$6:$E$350","'Trust by name'!$A$1:$D$348"}</definedName>
    <definedName name="eh_1_3_1_1_1_2" hidden="1">{"'Trust by name'!$A$6:$E$350","'Trust by name'!$A$1:$D$348"}</definedName>
    <definedName name="eh_1_3_1_1_1_3" hidden="1">{"'Trust by name'!$A$6:$E$350","'Trust by name'!$A$1:$D$348"}</definedName>
    <definedName name="eh_1_3_1_1_1_4" hidden="1">{"'Trust by name'!$A$6:$E$350","'Trust by name'!$A$1:$D$348"}</definedName>
    <definedName name="eh_1_3_1_1_1_5" hidden="1">{"'Trust by name'!$A$6:$E$350","'Trust by name'!$A$1:$D$348"}</definedName>
    <definedName name="eh_1_3_1_1_2" hidden="1">{"'Trust by name'!$A$6:$E$350","'Trust by name'!$A$1:$D$348"}</definedName>
    <definedName name="eh_1_3_1_1_2_1" hidden="1">{"'Trust by name'!$A$6:$E$350","'Trust by name'!$A$1:$D$348"}</definedName>
    <definedName name="eh_1_3_1_1_2_2" hidden="1">{"'Trust by name'!$A$6:$E$350","'Trust by name'!$A$1:$D$348"}</definedName>
    <definedName name="eh_1_3_1_1_2_3" hidden="1">{"'Trust by name'!$A$6:$E$350","'Trust by name'!$A$1:$D$348"}</definedName>
    <definedName name="eh_1_3_1_1_2_4" hidden="1">{"'Trust by name'!$A$6:$E$350","'Trust by name'!$A$1:$D$348"}</definedName>
    <definedName name="eh_1_3_1_1_2_5" hidden="1">{"'Trust by name'!$A$6:$E$350","'Trust by name'!$A$1:$D$348"}</definedName>
    <definedName name="eh_1_3_1_1_3" hidden="1">{"'Trust by name'!$A$6:$E$350","'Trust by name'!$A$1:$D$348"}</definedName>
    <definedName name="eh_1_3_1_1_4" hidden="1">{"'Trust by name'!$A$6:$E$350","'Trust by name'!$A$1:$D$348"}</definedName>
    <definedName name="eh_1_3_1_1_5" hidden="1">{"'Trust by name'!$A$6:$E$350","'Trust by name'!$A$1:$D$348"}</definedName>
    <definedName name="eh_1_3_1_2" hidden="1">{"'Trust by name'!$A$6:$E$350","'Trust by name'!$A$1:$D$348"}</definedName>
    <definedName name="eh_1_3_1_2_1" hidden="1">{"'Trust by name'!$A$6:$E$350","'Trust by name'!$A$1:$D$348"}</definedName>
    <definedName name="eh_1_3_1_2_2" hidden="1">{"'Trust by name'!$A$6:$E$350","'Trust by name'!$A$1:$D$348"}</definedName>
    <definedName name="eh_1_3_1_2_3" hidden="1">{"'Trust by name'!$A$6:$E$350","'Trust by name'!$A$1:$D$348"}</definedName>
    <definedName name="eh_1_3_1_2_4" hidden="1">{"'Trust by name'!$A$6:$E$350","'Trust by name'!$A$1:$D$348"}</definedName>
    <definedName name="eh_1_3_1_2_5" hidden="1">{"'Trust by name'!$A$6:$E$350","'Trust by name'!$A$1:$D$348"}</definedName>
    <definedName name="eh_1_3_1_3" hidden="1">{"'Trust by name'!$A$6:$E$350","'Trust by name'!$A$1:$D$348"}</definedName>
    <definedName name="eh_1_3_1_3_1" hidden="1">{"'Trust by name'!$A$6:$E$350","'Trust by name'!$A$1:$D$348"}</definedName>
    <definedName name="eh_1_3_1_3_2" hidden="1">{"'Trust by name'!$A$6:$E$350","'Trust by name'!$A$1:$D$348"}</definedName>
    <definedName name="eh_1_3_1_3_3" hidden="1">{"'Trust by name'!$A$6:$E$350","'Trust by name'!$A$1:$D$348"}</definedName>
    <definedName name="eh_1_3_1_3_4" hidden="1">{"'Trust by name'!$A$6:$E$350","'Trust by name'!$A$1:$D$348"}</definedName>
    <definedName name="eh_1_3_1_3_5" hidden="1">{"'Trust by name'!$A$6:$E$350","'Trust by name'!$A$1:$D$348"}</definedName>
    <definedName name="eh_1_3_1_4" hidden="1">{"'Trust by name'!$A$6:$E$350","'Trust by name'!$A$1:$D$348"}</definedName>
    <definedName name="eh_1_3_1_4_1" hidden="1">{"'Trust by name'!$A$6:$E$350","'Trust by name'!$A$1:$D$348"}</definedName>
    <definedName name="eh_1_3_1_4_2" hidden="1">{"'Trust by name'!$A$6:$E$350","'Trust by name'!$A$1:$D$348"}</definedName>
    <definedName name="eh_1_3_1_4_3" hidden="1">{"'Trust by name'!$A$6:$E$350","'Trust by name'!$A$1:$D$348"}</definedName>
    <definedName name="eh_1_3_1_4_4" hidden="1">{"'Trust by name'!$A$6:$E$350","'Trust by name'!$A$1:$D$348"}</definedName>
    <definedName name="eh_1_3_1_4_5" hidden="1">{"'Trust by name'!$A$6:$E$350","'Trust by name'!$A$1:$D$348"}</definedName>
    <definedName name="eh_1_3_1_5" hidden="1">{"'Trust by name'!$A$6:$E$350","'Trust by name'!$A$1:$D$348"}</definedName>
    <definedName name="eh_1_3_1_5_1" hidden="1">{"'Trust by name'!$A$6:$E$350","'Trust by name'!$A$1:$D$348"}</definedName>
    <definedName name="eh_1_3_1_5_2" hidden="1">{"'Trust by name'!$A$6:$E$350","'Trust by name'!$A$1:$D$348"}</definedName>
    <definedName name="eh_1_3_1_5_3" hidden="1">{"'Trust by name'!$A$6:$E$350","'Trust by name'!$A$1:$D$348"}</definedName>
    <definedName name="eh_1_3_1_5_4" hidden="1">{"'Trust by name'!$A$6:$E$350","'Trust by name'!$A$1:$D$348"}</definedName>
    <definedName name="eh_1_3_1_5_5" hidden="1">{"'Trust by name'!$A$6:$E$350","'Trust by name'!$A$1:$D$348"}</definedName>
    <definedName name="eh_1_3_2" hidden="1">{"'Trust by name'!$A$6:$E$350","'Trust by name'!$A$1:$D$348"}</definedName>
    <definedName name="eh_1_3_2_1" hidden="1">{"'Trust by name'!$A$6:$E$350","'Trust by name'!$A$1:$D$348"}</definedName>
    <definedName name="eh_1_3_2_2" hidden="1">{"'Trust by name'!$A$6:$E$350","'Trust by name'!$A$1:$D$348"}</definedName>
    <definedName name="eh_1_3_2_3" hidden="1">{"'Trust by name'!$A$6:$E$350","'Trust by name'!$A$1:$D$348"}</definedName>
    <definedName name="eh_1_3_2_4" hidden="1">{"'Trust by name'!$A$6:$E$350","'Trust by name'!$A$1:$D$348"}</definedName>
    <definedName name="eh_1_3_2_5" hidden="1">{"'Trust by name'!$A$6:$E$350","'Trust by name'!$A$1:$D$348"}</definedName>
    <definedName name="eh_1_3_3" hidden="1">{"'Trust by name'!$A$6:$E$350","'Trust by name'!$A$1:$D$348"}</definedName>
    <definedName name="eh_1_3_3_1" hidden="1">{"'Trust by name'!$A$6:$E$350","'Trust by name'!$A$1:$D$348"}</definedName>
    <definedName name="eh_1_3_3_2" hidden="1">{"'Trust by name'!$A$6:$E$350","'Trust by name'!$A$1:$D$348"}</definedName>
    <definedName name="eh_1_3_3_3" hidden="1">{"'Trust by name'!$A$6:$E$350","'Trust by name'!$A$1:$D$348"}</definedName>
    <definedName name="eh_1_3_3_4" hidden="1">{"'Trust by name'!$A$6:$E$350","'Trust by name'!$A$1:$D$348"}</definedName>
    <definedName name="eh_1_3_3_5" hidden="1">{"'Trust by name'!$A$6:$E$350","'Trust by name'!$A$1:$D$348"}</definedName>
    <definedName name="eh_1_3_4" hidden="1">{"'Trust by name'!$A$6:$E$350","'Trust by name'!$A$1:$D$348"}</definedName>
    <definedName name="eh_1_3_4_1" hidden="1">{"'Trust by name'!$A$6:$E$350","'Trust by name'!$A$1:$D$348"}</definedName>
    <definedName name="eh_1_3_4_2" hidden="1">{"'Trust by name'!$A$6:$E$350","'Trust by name'!$A$1:$D$348"}</definedName>
    <definedName name="eh_1_3_4_3" hidden="1">{"'Trust by name'!$A$6:$E$350","'Trust by name'!$A$1:$D$348"}</definedName>
    <definedName name="eh_1_3_4_4" hidden="1">{"'Trust by name'!$A$6:$E$350","'Trust by name'!$A$1:$D$348"}</definedName>
    <definedName name="eh_1_3_4_5" hidden="1">{"'Trust by name'!$A$6:$E$350","'Trust by name'!$A$1:$D$348"}</definedName>
    <definedName name="eh_1_3_5" hidden="1">{"'Trust by name'!$A$6:$E$350","'Trust by name'!$A$1:$D$348"}</definedName>
    <definedName name="eh_1_3_5_1" hidden="1">{"'Trust by name'!$A$6:$E$350","'Trust by name'!$A$1:$D$348"}</definedName>
    <definedName name="eh_1_3_5_2" hidden="1">{"'Trust by name'!$A$6:$E$350","'Trust by name'!$A$1:$D$348"}</definedName>
    <definedName name="eh_1_3_5_3" hidden="1">{"'Trust by name'!$A$6:$E$350","'Trust by name'!$A$1:$D$348"}</definedName>
    <definedName name="eh_1_3_5_4" hidden="1">{"'Trust by name'!$A$6:$E$350","'Trust by name'!$A$1:$D$348"}</definedName>
    <definedName name="eh_1_3_5_5" hidden="1">{"'Trust by name'!$A$6:$E$350","'Trust by name'!$A$1:$D$348"}</definedName>
    <definedName name="eh_1_4" hidden="1">{"'Trust by name'!$A$6:$E$350","'Trust by name'!$A$1:$D$348"}</definedName>
    <definedName name="eh_1_4_1" hidden="1">{"'Trust by name'!$A$6:$E$350","'Trust by name'!$A$1:$D$348"}</definedName>
    <definedName name="eh_1_4_1_1" hidden="1">{"'Trust by name'!$A$6:$E$350","'Trust by name'!$A$1:$D$348"}</definedName>
    <definedName name="eh_1_4_1_1_1" hidden="1">{"'Trust by name'!$A$6:$E$350","'Trust by name'!$A$1:$D$348"}</definedName>
    <definedName name="eh_1_4_1_1_1_1" hidden="1">{"'Trust by name'!$A$6:$E$350","'Trust by name'!$A$1:$D$348"}</definedName>
    <definedName name="eh_1_4_1_1_2" hidden="1">{"'Trust by name'!$A$6:$E$350","'Trust by name'!$A$1:$D$348"}</definedName>
    <definedName name="eh_1_4_1_1_3" hidden="1">{"'Trust by name'!$A$6:$E$350","'Trust by name'!$A$1:$D$348"}</definedName>
    <definedName name="eh_1_4_1_1_4" hidden="1">{"'Trust by name'!$A$6:$E$350","'Trust by name'!$A$1:$D$348"}</definedName>
    <definedName name="eh_1_4_1_1_5" hidden="1">{"'Trust by name'!$A$6:$E$350","'Trust by name'!$A$1:$D$348"}</definedName>
    <definedName name="eh_1_4_1_2" hidden="1">{"'Trust by name'!$A$6:$E$350","'Trust by name'!$A$1:$D$348"}</definedName>
    <definedName name="eh_1_4_1_2_1" hidden="1">{"'Trust by name'!$A$6:$E$350","'Trust by name'!$A$1:$D$348"}</definedName>
    <definedName name="eh_1_4_1_2_2" hidden="1">{"'Trust by name'!$A$6:$E$350","'Trust by name'!$A$1:$D$348"}</definedName>
    <definedName name="eh_1_4_1_2_3" hidden="1">{"'Trust by name'!$A$6:$E$350","'Trust by name'!$A$1:$D$348"}</definedName>
    <definedName name="eh_1_4_1_2_4" hidden="1">{"'Trust by name'!$A$6:$E$350","'Trust by name'!$A$1:$D$348"}</definedName>
    <definedName name="eh_1_4_1_2_5" hidden="1">{"'Trust by name'!$A$6:$E$350","'Trust by name'!$A$1:$D$348"}</definedName>
    <definedName name="eh_1_4_1_3" hidden="1">{"'Trust by name'!$A$6:$E$350","'Trust by name'!$A$1:$D$348"}</definedName>
    <definedName name="eh_1_4_1_3_1" hidden="1">{"'Trust by name'!$A$6:$E$350","'Trust by name'!$A$1:$D$348"}</definedName>
    <definedName name="eh_1_4_1_3_2" hidden="1">{"'Trust by name'!$A$6:$E$350","'Trust by name'!$A$1:$D$348"}</definedName>
    <definedName name="eh_1_4_1_3_3" hidden="1">{"'Trust by name'!$A$6:$E$350","'Trust by name'!$A$1:$D$348"}</definedName>
    <definedName name="eh_1_4_1_3_4" hidden="1">{"'Trust by name'!$A$6:$E$350","'Trust by name'!$A$1:$D$348"}</definedName>
    <definedName name="eh_1_4_1_3_5" hidden="1">{"'Trust by name'!$A$6:$E$350","'Trust by name'!$A$1:$D$348"}</definedName>
    <definedName name="eh_1_4_1_4" hidden="1">{"'Trust by name'!$A$6:$E$350","'Trust by name'!$A$1:$D$348"}</definedName>
    <definedName name="eh_1_4_1_4_1" hidden="1">{"'Trust by name'!$A$6:$E$350","'Trust by name'!$A$1:$D$348"}</definedName>
    <definedName name="eh_1_4_1_4_2" hidden="1">{"'Trust by name'!$A$6:$E$350","'Trust by name'!$A$1:$D$348"}</definedName>
    <definedName name="eh_1_4_1_4_3" hidden="1">{"'Trust by name'!$A$6:$E$350","'Trust by name'!$A$1:$D$348"}</definedName>
    <definedName name="eh_1_4_1_4_4" hidden="1">{"'Trust by name'!$A$6:$E$350","'Trust by name'!$A$1:$D$348"}</definedName>
    <definedName name="eh_1_4_1_4_5" hidden="1">{"'Trust by name'!$A$6:$E$350","'Trust by name'!$A$1:$D$348"}</definedName>
    <definedName name="eh_1_4_1_5" hidden="1">{"'Trust by name'!$A$6:$E$350","'Trust by name'!$A$1:$D$348"}</definedName>
    <definedName name="eh_1_4_1_5_1" hidden="1">{"'Trust by name'!$A$6:$E$350","'Trust by name'!$A$1:$D$348"}</definedName>
    <definedName name="eh_1_4_1_5_2" hidden="1">{"'Trust by name'!$A$6:$E$350","'Trust by name'!$A$1:$D$348"}</definedName>
    <definedName name="eh_1_4_1_5_3" hidden="1">{"'Trust by name'!$A$6:$E$350","'Trust by name'!$A$1:$D$348"}</definedName>
    <definedName name="eh_1_4_1_5_4" hidden="1">{"'Trust by name'!$A$6:$E$350","'Trust by name'!$A$1:$D$348"}</definedName>
    <definedName name="eh_1_4_1_5_5" hidden="1">{"'Trust by name'!$A$6:$E$350","'Trust by name'!$A$1:$D$348"}</definedName>
    <definedName name="eh_1_4_2" hidden="1">{"'Trust by name'!$A$6:$E$350","'Trust by name'!$A$1:$D$348"}</definedName>
    <definedName name="eh_1_4_2_1" hidden="1">{"'Trust by name'!$A$6:$E$350","'Trust by name'!$A$1:$D$348"}</definedName>
    <definedName name="eh_1_4_2_2" hidden="1">{"'Trust by name'!$A$6:$E$350","'Trust by name'!$A$1:$D$348"}</definedName>
    <definedName name="eh_1_4_2_3" hidden="1">{"'Trust by name'!$A$6:$E$350","'Trust by name'!$A$1:$D$348"}</definedName>
    <definedName name="eh_1_4_2_4" hidden="1">{"'Trust by name'!$A$6:$E$350","'Trust by name'!$A$1:$D$348"}</definedName>
    <definedName name="eh_1_4_2_5" hidden="1">{"'Trust by name'!$A$6:$E$350","'Trust by name'!$A$1:$D$348"}</definedName>
    <definedName name="eh_1_4_3" hidden="1">{"'Trust by name'!$A$6:$E$350","'Trust by name'!$A$1:$D$348"}</definedName>
    <definedName name="eh_1_4_3_1" hidden="1">{"'Trust by name'!$A$6:$E$350","'Trust by name'!$A$1:$D$348"}</definedName>
    <definedName name="eh_1_4_3_2" hidden="1">{"'Trust by name'!$A$6:$E$350","'Trust by name'!$A$1:$D$348"}</definedName>
    <definedName name="eh_1_4_3_3" hidden="1">{"'Trust by name'!$A$6:$E$350","'Trust by name'!$A$1:$D$348"}</definedName>
    <definedName name="eh_1_4_3_4" hidden="1">{"'Trust by name'!$A$6:$E$350","'Trust by name'!$A$1:$D$348"}</definedName>
    <definedName name="eh_1_4_3_5" hidden="1">{"'Trust by name'!$A$6:$E$350","'Trust by name'!$A$1:$D$348"}</definedName>
    <definedName name="eh_1_4_4" hidden="1">{"'Trust by name'!$A$6:$E$350","'Trust by name'!$A$1:$D$348"}</definedName>
    <definedName name="eh_1_4_4_1" hidden="1">{"'Trust by name'!$A$6:$E$350","'Trust by name'!$A$1:$D$348"}</definedName>
    <definedName name="eh_1_4_4_2" hidden="1">{"'Trust by name'!$A$6:$E$350","'Trust by name'!$A$1:$D$348"}</definedName>
    <definedName name="eh_1_4_4_3" hidden="1">{"'Trust by name'!$A$6:$E$350","'Trust by name'!$A$1:$D$348"}</definedName>
    <definedName name="eh_1_4_4_4" hidden="1">{"'Trust by name'!$A$6:$E$350","'Trust by name'!$A$1:$D$348"}</definedName>
    <definedName name="eh_1_4_4_5" hidden="1">{"'Trust by name'!$A$6:$E$350","'Trust by name'!$A$1:$D$348"}</definedName>
    <definedName name="eh_1_4_5" hidden="1">{"'Trust by name'!$A$6:$E$350","'Trust by name'!$A$1:$D$348"}</definedName>
    <definedName name="eh_1_4_5_1" hidden="1">{"'Trust by name'!$A$6:$E$350","'Trust by name'!$A$1:$D$348"}</definedName>
    <definedName name="eh_1_4_5_2" hidden="1">{"'Trust by name'!$A$6:$E$350","'Trust by name'!$A$1:$D$348"}</definedName>
    <definedName name="eh_1_4_5_3" hidden="1">{"'Trust by name'!$A$6:$E$350","'Trust by name'!$A$1:$D$348"}</definedName>
    <definedName name="eh_1_4_5_4" hidden="1">{"'Trust by name'!$A$6:$E$350","'Trust by name'!$A$1:$D$348"}</definedName>
    <definedName name="eh_1_4_5_5" hidden="1">{"'Trust by name'!$A$6:$E$350","'Trust by name'!$A$1:$D$348"}</definedName>
    <definedName name="eh_1_5" hidden="1">{"'Trust by name'!$A$6:$E$350","'Trust by name'!$A$1:$D$348"}</definedName>
    <definedName name="eh_1_5_1" hidden="1">{"'Trust by name'!$A$6:$E$350","'Trust by name'!$A$1:$D$348"}</definedName>
    <definedName name="eh_1_5_1_1" hidden="1">{"'Trust by name'!$A$6:$E$350","'Trust by name'!$A$1:$D$348"}</definedName>
    <definedName name="eh_1_5_1_2" hidden="1">{"'Trust by name'!$A$6:$E$350","'Trust by name'!$A$1:$D$348"}</definedName>
    <definedName name="eh_1_5_1_3" hidden="1">{"'Trust by name'!$A$6:$E$350","'Trust by name'!$A$1:$D$348"}</definedName>
    <definedName name="eh_1_5_1_4" hidden="1">{"'Trust by name'!$A$6:$E$350","'Trust by name'!$A$1:$D$348"}</definedName>
    <definedName name="eh_1_5_1_5" hidden="1">{"'Trust by name'!$A$6:$E$350","'Trust by name'!$A$1:$D$348"}</definedName>
    <definedName name="eh_1_5_2" hidden="1">{"'Trust by name'!$A$6:$E$350","'Trust by name'!$A$1:$D$348"}</definedName>
    <definedName name="eh_1_5_2_1" hidden="1">{"'Trust by name'!$A$6:$E$350","'Trust by name'!$A$1:$D$348"}</definedName>
    <definedName name="eh_1_5_2_2" hidden="1">{"'Trust by name'!$A$6:$E$350","'Trust by name'!$A$1:$D$348"}</definedName>
    <definedName name="eh_1_5_2_3" hidden="1">{"'Trust by name'!$A$6:$E$350","'Trust by name'!$A$1:$D$348"}</definedName>
    <definedName name="eh_1_5_2_4" hidden="1">{"'Trust by name'!$A$6:$E$350","'Trust by name'!$A$1:$D$348"}</definedName>
    <definedName name="eh_1_5_2_5" hidden="1">{"'Trust by name'!$A$6:$E$350","'Trust by name'!$A$1:$D$348"}</definedName>
    <definedName name="eh_1_5_3" hidden="1">{"'Trust by name'!$A$6:$E$350","'Trust by name'!$A$1:$D$348"}</definedName>
    <definedName name="eh_1_5_3_1" hidden="1">{"'Trust by name'!$A$6:$E$350","'Trust by name'!$A$1:$D$348"}</definedName>
    <definedName name="eh_1_5_3_2" hidden="1">{"'Trust by name'!$A$6:$E$350","'Trust by name'!$A$1:$D$348"}</definedName>
    <definedName name="eh_1_5_3_3" hidden="1">{"'Trust by name'!$A$6:$E$350","'Trust by name'!$A$1:$D$348"}</definedName>
    <definedName name="eh_1_5_3_4" hidden="1">{"'Trust by name'!$A$6:$E$350","'Trust by name'!$A$1:$D$348"}</definedName>
    <definedName name="eh_1_5_3_5" hidden="1">{"'Trust by name'!$A$6:$E$350","'Trust by name'!$A$1:$D$348"}</definedName>
    <definedName name="eh_1_5_4" hidden="1">{"'Trust by name'!$A$6:$E$350","'Trust by name'!$A$1:$D$348"}</definedName>
    <definedName name="eh_1_5_4_1" hidden="1">{"'Trust by name'!$A$6:$E$350","'Trust by name'!$A$1:$D$348"}</definedName>
    <definedName name="eh_1_5_4_2" hidden="1">{"'Trust by name'!$A$6:$E$350","'Trust by name'!$A$1:$D$348"}</definedName>
    <definedName name="eh_1_5_4_3" hidden="1">{"'Trust by name'!$A$6:$E$350","'Trust by name'!$A$1:$D$348"}</definedName>
    <definedName name="eh_1_5_4_4" hidden="1">{"'Trust by name'!$A$6:$E$350","'Trust by name'!$A$1:$D$348"}</definedName>
    <definedName name="eh_1_5_4_5" hidden="1">{"'Trust by name'!$A$6:$E$350","'Trust by name'!$A$1:$D$348"}</definedName>
    <definedName name="eh_1_5_5" hidden="1">{"'Trust by name'!$A$6:$E$350","'Trust by name'!$A$1:$D$348"}</definedName>
    <definedName name="eh_1_5_5_1" hidden="1">{"'Trust by name'!$A$6:$E$350","'Trust by name'!$A$1:$D$348"}</definedName>
    <definedName name="eh_1_5_5_2" hidden="1">{"'Trust by name'!$A$6:$E$350","'Trust by name'!$A$1:$D$348"}</definedName>
    <definedName name="eh_1_5_5_3" hidden="1">{"'Trust by name'!$A$6:$E$350","'Trust by name'!$A$1:$D$348"}</definedName>
    <definedName name="eh_1_5_5_4" hidden="1">{"'Trust by name'!$A$6:$E$350","'Trust by name'!$A$1:$D$348"}</definedName>
    <definedName name="eh_1_5_5_5" hidden="1">{"'Trust by name'!$A$6:$E$350","'Trust by name'!$A$1:$D$348"}</definedName>
    <definedName name="eh_2" hidden="1">{"'Trust by name'!$A$6:$E$350","'Trust by name'!$A$1:$D$348"}</definedName>
    <definedName name="eh_2_1" hidden="1">{"'Trust by name'!$A$6:$E$350","'Trust by name'!$A$1:$D$348"}</definedName>
    <definedName name="eh_2_1_1" hidden="1">{"'Trust by name'!$A$6:$E$350","'Trust by name'!$A$1:$D$348"}</definedName>
    <definedName name="eh_2_1_1_1" hidden="1">{"'Trust by name'!$A$6:$E$350","'Trust by name'!$A$1:$D$348"}</definedName>
    <definedName name="eh_2_1_1_1_1" hidden="1">{"'Trust by name'!$A$6:$E$350","'Trust by name'!$A$1:$D$348"}</definedName>
    <definedName name="eh_2_1_1_1_1_1" hidden="1">{"'Trust by name'!$A$6:$E$350","'Trust by name'!$A$1:$D$348"}</definedName>
    <definedName name="eh_2_1_1_1_2" hidden="1">{"'Trust by name'!$A$6:$E$350","'Trust by name'!$A$1:$D$348"}</definedName>
    <definedName name="eh_2_1_1_1_3" hidden="1">{"'Trust by name'!$A$6:$E$350","'Trust by name'!$A$1:$D$348"}</definedName>
    <definedName name="eh_2_1_1_1_4" hidden="1">{"'Trust by name'!$A$6:$E$350","'Trust by name'!$A$1:$D$348"}</definedName>
    <definedName name="eh_2_1_1_1_5" hidden="1">{"'Trust by name'!$A$6:$E$350","'Trust by name'!$A$1:$D$348"}</definedName>
    <definedName name="eh_2_1_1_2" hidden="1">{"'Trust by name'!$A$6:$E$350","'Trust by name'!$A$1:$D$348"}</definedName>
    <definedName name="eh_2_1_1_2_1" hidden="1">{"'Trust by name'!$A$6:$E$350","'Trust by name'!$A$1:$D$348"}</definedName>
    <definedName name="eh_2_1_1_2_2" hidden="1">{"'Trust by name'!$A$6:$E$350","'Trust by name'!$A$1:$D$348"}</definedName>
    <definedName name="eh_2_1_1_2_3" hidden="1">{"'Trust by name'!$A$6:$E$350","'Trust by name'!$A$1:$D$348"}</definedName>
    <definedName name="eh_2_1_1_2_4" hidden="1">{"'Trust by name'!$A$6:$E$350","'Trust by name'!$A$1:$D$348"}</definedName>
    <definedName name="eh_2_1_1_2_5" hidden="1">{"'Trust by name'!$A$6:$E$350","'Trust by name'!$A$1:$D$348"}</definedName>
    <definedName name="eh_2_1_1_3" hidden="1">{"'Trust by name'!$A$6:$E$350","'Trust by name'!$A$1:$D$348"}</definedName>
    <definedName name="eh_2_1_1_4" hidden="1">{"'Trust by name'!$A$6:$E$350","'Trust by name'!$A$1:$D$348"}</definedName>
    <definedName name="eh_2_1_1_5" hidden="1">{"'Trust by name'!$A$6:$E$350","'Trust by name'!$A$1:$D$348"}</definedName>
    <definedName name="eh_2_1_2" hidden="1">{"'Trust by name'!$A$6:$E$350","'Trust by name'!$A$1:$D$348"}</definedName>
    <definedName name="eh_2_1_2_1" hidden="1">{"'Trust by name'!$A$6:$E$350","'Trust by name'!$A$1:$D$348"}</definedName>
    <definedName name="eh_2_1_2_1_1" hidden="1">{"'Trust by name'!$A$6:$E$350","'Trust by name'!$A$1:$D$348"}</definedName>
    <definedName name="eh_2_1_2_2" hidden="1">{"'Trust by name'!$A$6:$E$350","'Trust by name'!$A$1:$D$348"}</definedName>
    <definedName name="eh_2_1_2_3" hidden="1">{"'Trust by name'!$A$6:$E$350","'Trust by name'!$A$1:$D$348"}</definedName>
    <definedName name="eh_2_1_2_4" hidden="1">{"'Trust by name'!$A$6:$E$350","'Trust by name'!$A$1:$D$348"}</definedName>
    <definedName name="eh_2_1_2_5" hidden="1">{"'Trust by name'!$A$6:$E$350","'Trust by name'!$A$1:$D$348"}</definedName>
    <definedName name="eh_2_1_3" hidden="1">{"'Trust by name'!$A$6:$E$350","'Trust by name'!$A$1:$D$348"}</definedName>
    <definedName name="eh_2_1_3_1" hidden="1">{"'Trust by name'!$A$6:$E$350","'Trust by name'!$A$1:$D$348"}</definedName>
    <definedName name="eh_2_1_3_1_1" hidden="1">{"'Trust by name'!$A$6:$E$350","'Trust by name'!$A$1:$D$348"}</definedName>
    <definedName name="eh_2_1_3_2" hidden="1">{"'Trust by name'!$A$6:$E$350","'Trust by name'!$A$1:$D$348"}</definedName>
    <definedName name="eh_2_1_3_3" hidden="1">{"'Trust by name'!$A$6:$E$350","'Trust by name'!$A$1:$D$348"}</definedName>
    <definedName name="eh_2_1_3_4" hidden="1">{"'Trust by name'!$A$6:$E$350","'Trust by name'!$A$1:$D$348"}</definedName>
    <definedName name="eh_2_1_3_5" hidden="1">{"'Trust by name'!$A$6:$E$350","'Trust by name'!$A$1:$D$348"}</definedName>
    <definedName name="eh_2_1_4" hidden="1">{"'Trust by name'!$A$6:$E$350","'Trust by name'!$A$1:$D$348"}</definedName>
    <definedName name="eh_2_1_4_1" hidden="1">{"'Trust by name'!$A$6:$E$350","'Trust by name'!$A$1:$D$348"}</definedName>
    <definedName name="eh_2_1_4_2" hidden="1">{"'Trust by name'!$A$6:$E$350","'Trust by name'!$A$1:$D$348"}</definedName>
    <definedName name="eh_2_1_4_3" hidden="1">{"'Trust by name'!$A$6:$E$350","'Trust by name'!$A$1:$D$348"}</definedName>
    <definedName name="eh_2_1_4_4" hidden="1">{"'Trust by name'!$A$6:$E$350","'Trust by name'!$A$1:$D$348"}</definedName>
    <definedName name="eh_2_1_4_5" hidden="1">{"'Trust by name'!$A$6:$E$350","'Trust by name'!$A$1:$D$348"}</definedName>
    <definedName name="eh_2_1_5" hidden="1">{"'Trust by name'!$A$6:$E$350","'Trust by name'!$A$1:$D$348"}</definedName>
    <definedName name="eh_2_1_5_1" hidden="1">{"'Trust by name'!$A$6:$E$350","'Trust by name'!$A$1:$D$348"}</definedName>
    <definedName name="eh_2_1_5_2" hidden="1">{"'Trust by name'!$A$6:$E$350","'Trust by name'!$A$1:$D$348"}</definedName>
    <definedName name="eh_2_1_5_3" hidden="1">{"'Trust by name'!$A$6:$E$350","'Trust by name'!$A$1:$D$348"}</definedName>
    <definedName name="eh_2_1_5_4" hidden="1">{"'Trust by name'!$A$6:$E$350","'Trust by name'!$A$1:$D$348"}</definedName>
    <definedName name="eh_2_1_5_5" hidden="1">{"'Trust by name'!$A$6:$E$350","'Trust by name'!$A$1:$D$348"}</definedName>
    <definedName name="eh_2_2" hidden="1">{"'Trust by name'!$A$6:$E$350","'Trust by name'!$A$1:$D$348"}</definedName>
    <definedName name="eh_2_2_1" hidden="1">{"'Trust by name'!$A$6:$E$350","'Trust by name'!$A$1:$D$348"}</definedName>
    <definedName name="eh_2_2_1_1" hidden="1">{"'Trust by name'!$A$6:$E$350","'Trust by name'!$A$1:$D$348"}</definedName>
    <definedName name="eh_2_2_2" hidden="1">{"'Trust by name'!$A$6:$E$350","'Trust by name'!$A$1:$D$348"}</definedName>
    <definedName name="eh_2_2_3" hidden="1">{"'Trust by name'!$A$6:$E$350","'Trust by name'!$A$1:$D$348"}</definedName>
    <definedName name="eh_2_2_4" hidden="1">{"'Trust by name'!$A$6:$E$350","'Trust by name'!$A$1:$D$348"}</definedName>
    <definedName name="eh_2_2_5" hidden="1">{"'Trust by name'!$A$6:$E$350","'Trust by name'!$A$1:$D$348"}</definedName>
    <definedName name="eh_2_3" hidden="1">{"'Trust by name'!$A$6:$E$350","'Trust by name'!$A$1:$D$348"}</definedName>
    <definedName name="eh_2_3_1" hidden="1">{"'Trust by name'!$A$6:$E$350","'Trust by name'!$A$1:$D$348"}</definedName>
    <definedName name="eh_2_3_1_1" hidden="1">{"'Trust by name'!$A$6:$E$350","'Trust by name'!$A$1:$D$348"}</definedName>
    <definedName name="eh_2_3_2" hidden="1">{"'Trust by name'!$A$6:$E$350","'Trust by name'!$A$1:$D$348"}</definedName>
    <definedName name="eh_2_3_3" hidden="1">{"'Trust by name'!$A$6:$E$350","'Trust by name'!$A$1:$D$348"}</definedName>
    <definedName name="eh_2_3_4" hidden="1">{"'Trust by name'!$A$6:$E$350","'Trust by name'!$A$1:$D$348"}</definedName>
    <definedName name="eh_2_3_5" hidden="1">{"'Trust by name'!$A$6:$E$350","'Trust by name'!$A$1:$D$348"}</definedName>
    <definedName name="eh_2_4" hidden="1">{"'Trust by name'!$A$6:$E$350","'Trust by name'!$A$1:$D$348"}</definedName>
    <definedName name="eh_2_4_1" hidden="1">{"'Trust by name'!$A$6:$E$350","'Trust by name'!$A$1:$D$348"}</definedName>
    <definedName name="eh_2_4_1_1" hidden="1">{"'Trust by name'!$A$6:$E$350","'Trust by name'!$A$1:$D$348"}</definedName>
    <definedName name="eh_2_4_2" hidden="1">{"'Trust by name'!$A$6:$E$350","'Trust by name'!$A$1:$D$348"}</definedName>
    <definedName name="eh_2_4_3" hidden="1">{"'Trust by name'!$A$6:$E$350","'Trust by name'!$A$1:$D$348"}</definedName>
    <definedName name="eh_2_4_4" hidden="1">{"'Trust by name'!$A$6:$E$350","'Trust by name'!$A$1:$D$348"}</definedName>
    <definedName name="eh_2_4_5" hidden="1">{"'Trust by name'!$A$6:$E$350","'Trust by name'!$A$1:$D$348"}</definedName>
    <definedName name="eh_2_5" hidden="1">{"'Trust by name'!$A$6:$E$350","'Trust by name'!$A$1:$D$348"}</definedName>
    <definedName name="eh_2_5_1" hidden="1">{"'Trust by name'!$A$6:$E$350","'Trust by name'!$A$1:$D$348"}</definedName>
    <definedName name="eh_2_5_2" hidden="1">{"'Trust by name'!$A$6:$E$350","'Trust by name'!$A$1:$D$348"}</definedName>
    <definedName name="eh_2_5_3" hidden="1">{"'Trust by name'!$A$6:$E$350","'Trust by name'!$A$1:$D$348"}</definedName>
    <definedName name="eh_2_5_4" hidden="1">{"'Trust by name'!$A$6:$E$350","'Trust by name'!$A$1:$D$348"}</definedName>
    <definedName name="eh_2_5_5" hidden="1">{"'Trust by name'!$A$6:$E$350","'Trust by name'!$A$1:$D$348"}</definedName>
    <definedName name="eh_3" hidden="1">{"'Trust by name'!$A$6:$E$350","'Trust by name'!$A$1:$D$348"}</definedName>
    <definedName name="eh_3_1" hidden="1">{"'Trust by name'!$A$6:$E$350","'Trust by name'!$A$1:$D$348"}</definedName>
    <definedName name="eh_3_1_1" hidden="1">{"'Trust by name'!$A$6:$E$350","'Trust by name'!$A$1:$D$348"}</definedName>
    <definedName name="eh_3_1_1_1" hidden="1">{"'Trust by name'!$A$6:$E$350","'Trust by name'!$A$1:$D$348"}</definedName>
    <definedName name="eh_3_1_1_1_1" hidden="1">{"'Trust by name'!$A$6:$E$350","'Trust by name'!$A$1:$D$348"}</definedName>
    <definedName name="eh_3_1_1_1_1_1" hidden="1">{"'Trust by name'!$A$6:$E$350","'Trust by name'!$A$1:$D$348"}</definedName>
    <definedName name="eh_3_1_1_1_2" hidden="1">{"'Trust by name'!$A$6:$E$350","'Trust by name'!$A$1:$D$348"}</definedName>
    <definedName name="eh_3_1_1_1_3" hidden="1">{"'Trust by name'!$A$6:$E$350","'Trust by name'!$A$1:$D$348"}</definedName>
    <definedName name="eh_3_1_1_1_4" hidden="1">{"'Trust by name'!$A$6:$E$350","'Trust by name'!$A$1:$D$348"}</definedName>
    <definedName name="eh_3_1_1_1_5" hidden="1">{"'Trust by name'!$A$6:$E$350","'Trust by name'!$A$1:$D$348"}</definedName>
    <definedName name="eh_3_1_1_2" hidden="1">{"'Trust by name'!$A$6:$E$350","'Trust by name'!$A$1:$D$348"}</definedName>
    <definedName name="eh_3_1_1_2_1" hidden="1">{"'Trust by name'!$A$6:$E$350","'Trust by name'!$A$1:$D$348"}</definedName>
    <definedName name="eh_3_1_1_2_2" hidden="1">{"'Trust by name'!$A$6:$E$350","'Trust by name'!$A$1:$D$348"}</definedName>
    <definedName name="eh_3_1_1_2_3" hidden="1">{"'Trust by name'!$A$6:$E$350","'Trust by name'!$A$1:$D$348"}</definedName>
    <definedName name="eh_3_1_1_2_4" hidden="1">{"'Trust by name'!$A$6:$E$350","'Trust by name'!$A$1:$D$348"}</definedName>
    <definedName name="eh_3_1_1_2_5" hidden="1">{"'Trust by name'!$A$6:$E$350","'Trust by name'!$A$1:$D$348"}</definedName>
    <definedName name="eh_3_1_1_3" hidden="1">{"'Trust by name'!$A$6:$E$350","'Trust by name'!$A$1:$D$348"}</definedName>
    <definedName name="eh_3_1_1_4" hidden="1">{"'Trust by name'!$A$6:$E$350","'Trust by name'!$A$1:$D$348"}</definedName>
    <definedName name="eh_3_1_1_5" hidden="1">{"'Trust by name'!$A$6:$E$350","'Trust by name'!$A$1:$D$348"}</definedName>
    <definedName name="eh_3_1_2" hidden="1">{"'Trust by name'!$A$6:$E$350","'Trust by name'!$A$1:$D$348"}</definedName>
    <definedName name="eh_3_1_2_1" hidden="1">{"'Trust by name'!$A$6:$E$350","'Trust by name'!$A$1:$D$348"}</definedName>
    <definedName name="eh_3_1_2_1_1" hidden="1">{"'Trust by name'!$A$6:$E$350","'Trust by name'!$A$1:$D$348"}</definedName>
    <definedName name="eh_3_1_2_2" hidden="1">{"'Trust by name'!$A$6:$E$350","'Trust by name'!$A$1:$D$348"}</definedName>
    <definedName name="eh_3_1_2_3" hidden="1">{"'Trust by name'!$A$6:$E$350","'Trust by name'!$A$1:$D$348"}</definedName>
    <definedName name="eh_3_1_2_4" hidden="1">{"'Trust by name'!$A$6:$E$350","'Trust by name'!$A$1:$D$348"}</definedName>
    <definedName name="eh_3_1_2_5" hidden="1">{"'Trust by name'!$A$6:$E$350","'Trust by name'!$A$1:$D$348"}</definedName>
    <definedName name="eh_3_1_3" hidden="1">{"'Trust by name'!$A$6:$E$350","'Trust by name'!$A$1:$D$348"}</definedName>
    <definedName name="eh_3_1_3_1" hidden="1">{"'Trust by name'!$A$6:$E$350","'Trust by name'!$A$1:$D$348"}</definedName>
    <definedName name="eh_3_1_3_1_1" hidden="1">{"'Trust by name'!$A$6:$E$350","'Trust by name'!$A$1:$D$348"}</definedName>
    <definedName name="eh_3_1_3_2" hidden="1">{"'Trust by name'!$A$6:$E$350","'Trust by name'!$A$1:$D$348"}</definedName>
    <definedName name="eh_3_1_3_3" hidden="1">{"'Trust by name'!$A$6:$E$350","'Trust by name'!$A$1:$D$348"}</definedName>
    <definedName name="eh_3_1_3_4" hidden="1">{"'Trust by name'!$A$6:$E$350","'Trust by name'!$A$1:$D$348"}</definedName>
    <definedName name="eh_3_1_3_5" hidden="1">{"'Trust by name'!$A$6:$E$350","'Trust by name'!$A$1:$D$348"}</definedName>
    <definedName name="eh_3_1_4" hidden="1">{"'Trust by name'!$A$6:$E$350","'Trust by name'!$A$1:$D$348"}</definedName>
    <definedName name="eh_3_1_4_1" hidden="1">{"'Trust by name'!$A$6:$E$350","'Trust by name'!$A$1:$D$348"}</definedName>
    <definedName name="eh_3_1_4_2" hidden="1">{"'Trust by name'!$A$6:$E$350","'Trust by name'!$A$1:$D$348"}</definedName>
    <definedName name="eh_3_1_4_3" hidden="1">{"'Trust by name'!$A$6:$E$350","'Trust by name'!$A$1:$D$348"}</definedName>
    <definedName name="eh_3_1_4_4" hidden="1">{"'Trust by name'!$A$6:$E$350","'Trust by name'!$A$1:$D$348"}</definedName>
    <definedName name="eh_3_1_4_5" hidden="1">{"'Trust by name'!$A$6:$E$350","'Trust by name'!$A$1:$D$348"}</definedName>
    <definedName name="eh_3_1_5" hidden="1">{"'Trust by name'!$A$6:$E$350","'Trust by name'!$A$1:$D$348"}</definedName>
    <definedName name="eh_3_1_5_1" hidden="1">{"'Trust by name'!$A$6:$E$350","'Trust by name'!$A$1:$D$348"}</definedName>
    <definedName name="eh_3_1_5_2" hidden="1">{"'Trust by name'!$A$6:$E$350","'Trust by name'!$A$1:$D$348"}</definedName>
    <definedName name="eh_3_1_5_3" hidden="1">{"'Trust by name'!$A$6:$E$350","'Trust by name'!$A$1:$D$348"}</definedName>
    <definedName name="eh_3_1_5_4" hidden="1">{"'Trust by name'!$A$6:$E$350","'Trust by name'!$A$1:$D$348"}</definedName>
    <definedName name="eh_3_1_5_5" hidden="1">{"'Trust by name'!$A$6:$E$350","'Trust by name'!$A$1:$D$348"}</definedName>
    <definedName name="eh_3_2" hidden="1">{"'Trust by name'!$A$6:$E$350","'Trust by name'!$A$1:$D$348"}</definedName>
    <definedName name="eh_3_2_1" hidden="1">{"'Trust by name'!$A$6:$E$350","'Trust by name'!$A$1:$D$348"}</definedName>
    <definedName name="eh_3_2_1_1" hidden="1">{"'Trust by name'!$A$6:$E$350","'Trust by name'!$A$1:$D$348"}</definedName>
    <definedName name="eh_3_2_2" hidden="1">{"'Trust by name'!$A$6:$E$350","'Trust by name'!$A$1:$D$348"}</definedName>
    <definedName name="eh_3_2_3" hidden="1">{"'Trust by name'!$A$6:$E$350","'Trust by name'!$A$1:$D$348"}</definedName>
    <definedName name="eh_3_2_4" hidden="1">{"'Trust by name'!$A$6:$E$350","'Trust by name'!$A$1:$D$348"}</definedName>
    <definedName name="eh_3_2_5" hidden="1">{"'Trust by name'!$A$6:$E$350","'Trust by name'!$A$1:$D$348"}</definedName>
    <definedName name="eh_3_3" hidden="1">{"'Trust by name'!$A$6:$E$350","'Trust by name'!$A$1:$D$348"}</definedName>
    <definedName name="eh_3_3_1" hidden="1">{"'Trust by name'!$A$6:$E$350","'Trust by name'!$A$1:$D$348"}</definedName>
    <definedName name="eh_3_3_1_1" hidden="1">{"'Trust by name'!$A$6:$E$350","'Trust by name'!$A$1:$D$348"}</definedName>
    <definedName name="eh_3_3_2" hidden="1">{"'Trust by name'!$A$6:$E$350","'Trust by name'!$A$1:$D$348"}</definedName>
    <definedName name="eh_3_3_3" hidden="1">{"'Trust by name'!$A$6:$E$350","'Trust by name'!$A$1:$D$348"}</definedName>
    <definedName name="eh_3_3_4" hidden="1">{"'Trust by name'!$A$6:$E$350","'Trust by name'!$A$1:$D$348"}</definedName>
    <definedName name="eh_3_3_5" hidden="1">{"'Trust by name'!$A$6:$E$350","'Trust by name'!$A$1:$D$348"}</definedName>
    <definedName name="eh_3_4" hidden="1">{"'Trust by name'!$A$6:$E$350","'Trust by name'!$A$1:$D$348"}</definedName>
    <definedName name="eh_3_4_1" hidden="1">{"'Trust by name'!$A$6:$E$350","'Trust by name'!$A$1:$D$348"}</definedName>
    <definedName name="eh_3_4_1_1" hidden="1">{"'Trust by name'!$A$6:$E$350","'Trust by name'!$A$1:$D$348"}</definedName>
    <definedName name="eh_3_4_2" hidden="1">{"'Trust by name'!$A$6:$E$350","'Trust by name'!$A$1:$D$348"}</definedName>
    <definedName name="eh_3_4_3" hidden="1">{"'Trust by name'!$A$6:$E$350","'Trust by name'!$A$1:$D$348"}</definedName>
    <definedName name="eh_3_4_4" hidden="1">{"'Trust by name'!$A$6:$E$350","'Trust by name'!$A$1:$D$348"}</definedName>
    <definedName name="eh_3_4_5" hidden="1">{"'Trust by name'!$A$6:$E$350","'Trust by name'!$A$1:$D$348"}</definedName>
    <definedName name="eh_3_5" hidden="1">{"'Trust by name'!$A$6:$E$350","'Trust by name'!$A$1:$D$348"}</definedName>
    <definedName name="eh_3_5_1" hidden="1">{"'Trust by name'!$A$6:$E$350","'Trust by name'!$A$1:$D$348"}</definedName>
    <definedName name="eh_3_5_2" hidden="1">{"'Trust by name'!$A$6:$E$350","'Trust by name'!$A$1:$D$348"}</definedName>
    <definedName name="eh_3_5_3" hidden="1">{"'Trust by name'!$A$6:$E$350","'Trust by name'!$A$1:$D$348"}</definedName>
    <definedName name="eh_3_5_4" hidden="1">{"'Trust by name'!$A$6:$E$350","'Trust by name'!$A$1:$D$348"}</definedName>
    <definedName name="eh_3_5_5" hidden="1">{"'Trust by name'!$A$6:$E$350","'Trust by name'!$A$1:$D$348"}</definedName>
    <definedName name="eh_4" hidden="1">{"'Trust by name'!$A$6:$E$350","'Trust by name'!$A$1:$D$348"}</definedName>
    <definedName name="eh_4_1" hidden="1">{"'Trust by name'!$A$6:$E$350","'Trust by name'!$A$1:$D$348"}</definedName>
    <definedName name="eh_4_1_1" hidden="1">{"'Trust by name'!$A$6:$E$350","'Trust by name'!$A$1:$D$348"}</definedName>
    <definedName name="eh_4_1_1_1" hidden="1">{"'Trust by name'!$A$6:$E$350","'Trust by name'!$A$1:$D$348"}</definedName>
    <definedName name="eh_4_1_1_1_1" hidden="1">{"'Trust by name'!$A$6:$E$350","'Trust by name'!$A$1:$D$348"}</definedName>
    <definedName name="eh_4_1_1_1_1_1" hidden="1">{"'Trust by name'!$A$6:$E$350","'Trust by name'!$A$1:$D$348"}</definedName>
    <definedName name="eh_4_1_1_1_2" hidden="1">{"'Trust by name'!$A$6:$E$350","'Trust by name'!$A$1:$D$348"}</definedName>
    <definedName name="eh_4_1_1_1_3" hidden="1">{"'Trust by name'!$A$6:$E$350","'Trust by name'!$A$1:$D$348"}</definedName>
    <definedName name="eh_4_1_1_1_4" hidden="1">{"'Trust by name'!$A$6:$E$350","'Trust by name'!$A$1:$D$348"}</definedName>
    <definedName name="eh_4_1_1_1_5" hidden="1">{"'Trust by name'!$A$6:$E$350","'Trust by name'!$A$1:$D$348"}</definedName>
    <definedName name="eh_4_1_1_2" hidden="1">{"'Trust by name'!$A$6:$E$350","'Trust by name'!$A$1:$D$348"}</definedName>
    <definedName name="eh_4_1_1_2_1" hidden="1">{"'Trust by name'!$A$6:$E$350","'Trust by name'!$A$1:$D$348"}</definedName>
    <definedName name="eh_4_1_1_2_2" hidden="1">{"'Trust by name'!$A$6:$E$350","'Trust by name'!$A$1:$D$348"}</definedName>
    <definedName name="eh_4_1_1_2_3" hidden="1">{"'Trust by name'!$A$6:$E$350","'Trust by name'!$A$1:$D$348"}</definedName>
    <definedName name="eh_4_1_1_2_4" hidden="1">{"'Trust by name'!$A$6:$E$350","'Trust by name'!$A$1:$D$348"}</definedName>
    <definedName name="eh_4_1_1_2_5" hidden="1">{"'Trust by name'!$A$6:$E$350","'Trust by name'!$A$1:$D$348"}</definedName>
    <definedName name="eh_4_1_1_3" hidden="1">{"'Trust by name'!$A$6:$E$350","'Trust by name'!$A$1:$D$348"}</definedName>
    <definedName name="eh_4_1_1_4" hidden="1">{"'Trust by name'!$A$6:$E$350","'Trust by name'!$A$1:$D$348"}</definedName>
    <definedName name="eh_4_1_1_5" hidden="1">{"'Trust by name'!$A$6:$E$350","'Trust by name'!$A$1:$D$348"}</definedName>
    <definedName name="eh_4_1_2" hidden="1">{"'Trust by name'!$A$6:$E$350","'Trust by name'!$A$1:$D$348"}</definedName>
    <definedName name="eh_4_1_2_1" hidden="1">{"'Trust by name'!$A$6:$E$350","'Trust by name'!$A$1:$D$348"}</definedName>
    <definedName name="eh_4_1_2_2" hidden="1">{"'Trust by name'!$A$6:$E$350","'Trust by name'!$A$1:$D$348"}</definedName>
    <definedName name="eh_4_1_2_3" hidden="1">{"'Trust by name'!$A$6:$E$350","'Trust by name'!$A$1:$D$348"}</definedName>
    <definedName name="eh_4_1_2_4" hidden="1">{"'Trust by name'!$A$6:$E$350","'Trust by name'!$A$1:$D$348"}</definedName>
    <definedName name="eh_4_1_2_5" hidden="1">{"'Trust by name'!$A$6:$E$350","'Trust by name'!$A$1:$D$348"}</definedName>
    <definedName name="eh_4_1_3" hidden="1">{"'Trust by name'!$A$6:$E$350","'Trust by name'!$A$1:$D$348"}</definedName>
    <definedName name="eh_4_1_3_1" hidden="1">{"'Trust by name'!$A$6:$E$350","'Trust by name'!$A$1:$D$348"}</definedName>
    <definedName name="eh_4_1_3_2" hidden="1">{"'Trust by name'!$A$6:$E$350","'Trust by name'!$A$1:$D$348"}</definedName>
    <definedName name="eh_4_1_3_3" hidden="1">{"'Trust by name'!$A$6:$E$350","'Trust by name'!$A$1:$D$348"}</definedName>
    <definedName name="eh_4_1_3_4" hidden="1">{"'Trust by name'!$A$6:$E$350","'Trust by name'!$A$1:$D$348"}</definedName>
    <definedName name="eh_4_1_3_5" hidden="1">{"'Trust by name'!$A$6:$E$350","'Trust by name'!$A$1:$D$348"}</definedName>
    <definedName name="eh_4_1_4" hidden="1">{"'Trust by name'!$A$6:$E$350","'Trust by name'!$A$1:$D$348"}</definedName>
    <definedName name="eh_4_1_4_1" hidden="1">{"'Trust by name'!$A$6:$E$350","'Trust by name'!$A$1:$D$348"}</definedName>
    <definedName name="eh_4_1_4_2" hidden="1">{"'Trust by name'!$A$6:$E$350","'Trust by name'!$A$1:$D$348"}</definedName>
    <definedName name="eh_4_1_4_3" hidden="1">{"'Trust by name'!$A$6:$E$350","'Trust by name'!$A$1:$D$348"}</definedName>
    <definedName name="eh_4_1_4_4" hidden="1">{"'Trust by name'!$A$6:$E$350","'Trust by name'!$A$1:$D$348"}</definedName>
    <definedName name="eh_4_1_4_5" hidden="1">{"'Trust by name'!$A$6:$E$350","'Trust by name'!$A$1:$D$348"}</definedName>
    <definedName name="eh_4_1_5" hidden="1">{"'Trust by name'!$A$6:$E$350","'Trust by name'!$A$1:$D$348"}</definedName>
    <definedName name="eh_4_1_5_1" hidden="1">{"'Trust by name'!$A$6:$E$350","'Trust by name'!$A$1:$D$348"}</definedName>
    <definedName name="eh_4_1_5_2" hidden="1">{"'Trust by name'!$A$6:$E$350","'Trust by name'!$A$1:$D$348"}</definedName>
    <definedName name="eh_4_1_5_3" hidden="1">{"'Trust by name'!$A$6:$E$350","'Trust by name'!$A$1:$D$348"}</definedName>
    <definedName name="eh_4_1_5_4" hidden="1">{"'Trust by name'!$A$6:$E$350","'Trust by name'!$A$1:$D$348"}</definedName>
    <definedName name="eh_4_1_5_5" hidden="1">{"'Trust by name'!$A$6:$E$350","'Trust by name'!$A$1:$D$348"}</definedName>
    <definedName name="eh_4_2" hidden="1">{"'Trust by name'!$A$6:$E$350","'Trust by name'!$A$1:$D$348"}</definedName>
    <definedName name="eh_4_2_1" hidden="1">{"'Trust by name'!$A$6:$E$350","'Trust by name'!$A$1:$D$348"}</definedName>
    <definedName name="eh_4_2_1_1" hidden="1">{"'Trust by name'!$A$6:$E$350","'Trust by name'!$A$1:$D$348"}</definedName>
    <definedName name="eh_4_2_2" hidden="1">{"'Trust by name'!$A$6:$E$350","'Trust by name'!$A$1:$D$348"}</definedName>
    <definedName name="eh_4_2_3" hidden="1">{"'Trust by name'!$A$6:$E$350","'Trust by name'!$A$1:$D$348"}</definedName>
    <definedName name="eh_4_2_4" hidden="1">{"'Trust by name'!$A$6:$E$350","'Trust by name'!$A$1:$D$348"}</definedName>
    <definedName name="eh_4_2_5" hidden="1">{"'Trust by name'!$A$6:$E$350","'Trust by name'!$A$1:$D$348"}</definedName>
    <definedName name="eh_4_3" hidden="1">{"'Trust by name'!$A$6:$E$350","'Trust by name'!$A$1:$D$348"}</definedName>
    <definedName name="eh_4_3_1" hidden="1">{"'Trust by name'!$A$6:$E$350","'Trust by name'!$A$1:$D$348"}</definedName>
    <definedName name="eh_4_3_1_1" hidden="1">{"'Trust by name'!$A$6:$E$350","'Trust by name'!$A$1:$D$348"}</definedName>
    <definedName name="eh_4_3_2" hidden="1">{"'Trust by name'!$A$6:$E$350","'Trust by name'!$A$1:$D$348"}</definedName>
    <definedName name="eh_4_3_3" hidden="1">{"'Trust by name'!$A$6:$E$350","'Trust by name'!$A$1:$D$348"}</definedName>
    <definedName name="eh_4_3_4" hidden="1">{"'Trust by name'!$A$6:$E$350","'Trust by name'!$A$1:$D$348"}</definedName>
    <definedName name="eh_4_3_5" hidden="1">{"'Trust by name'!$A$6:$E$350","'Trust by name'!$A$1:$D$348"}</definedName>
    <definedName name="eh_4_4" hidden="1">{"'Trust by name'!$A$6:$E$350","'Trust by name'!$A$1:$D$348"}</definedName>
    <definedName name="eh_4_4_1" hidden="1">{"'Trust by name'!$A$6:$E$350","'Trust by name'!$A$1:$D$348"}</definedName>
    <definedName name="eh_4_4_2" hidden="1">{"'Trust by name'!$A$6:$E$350","'Trust by name'!$A$1:$D$348"}</definedName>
    <definedName name="eh_4_4_3" hidden="1">{"'Trust by name'!$A$6:$E$350","'Trust by name'!$A$1:$D$348"}</definedName>
    <definedName name="eh_4_4_4" hidden="1">{"'Trust by name'!$A$6:$E$350","'Trust by name'!$A$1:$D$348"}</definedName>
    <definedName name="eh_4_4_5" hidden="1">{"'Trust by name'!$A$6:$E$350","'Trust by name'!$A$1:$D$348"}</definedName>
    <definedName name="eh_4_5" hidden="1">{"'Trust by name'!$A$6:$E$350","'Trust by name'!$A$1:$D$348"}</definedName>
    <definedName name="eh_4_5_1" hidden="1">{"'Trust by name'!$A$6:$E$350","'Trust by name'!$A$1:$D$348"}</definedName>
    <definedName name="eh_4_5_2" hidden="1">{"'Trust by name'!$A$6:$E$350","'Trust by name'!$A$1:$D$348"}</definedName>
    <definedName name="eh_4_5_3" hidden="1">{"'Trust by name'!$A$6:$E$350","'Trust by name'!$A$1:$D$348"}</definedName>
    <definedName name="eh_4_5_4" hidden="1">{"'Trust by name'!$A$6:$E$350","'Trust by name'!$A$1:$D$348"}</definedName>
    <definedName name="eh_4_5_5" hidden="1">{"'Trust by name'!$A$6:$E$350","'Trust by name'!$A$1:$D$348"}</definedName>
    <definedName name="eh_5" hidden="1">{"'Trust by name'!$A$6:$E$350","'Trust by name'!$A$1:$D$348"}</definedName>
    <definedName name="eh_5_1" hidden="1">{"'Trust by name'!$A$6:$E$350","'Trust by name'!$A$1:$D$348"}</definedName>
    <definedName name="eh_5_1_1" hidden="1">{"'Trust by name'!$A$6:$E$350","'Trust by name'!$A$1:$D$348"}</definedName>
    <definedName name="eh_5_1_1_1" hidden="1">{"'Trust by name'!$A$6:$E$350","'Trust by name'!$A$1:$D$348"}</definedName>
    <definedName name="eh_5_1_1_1_1" hidden="1">{"'Trust by name'!$A$6:$E$350","'Trust by name'!$A$1:$D$348"}</definedName>
    <definedName name="eh_5_1_1_1_1_1" hidden="1">{"'Trust by name'!$A$6:$E$350","'Trust by name'!$A$1:$D$348"}</definedName>
    <definedName name="eh_5_1_1_1_2" hidden="1">{"'Trust by name'!$A$6:$E$350","'Trust by name'!$A$1:$D$348"}</definedName>
    <definedName name="eh_5_1_1_1_3" hidden="1">{"'Trust by name'!$A$6:$E$350","'Trust by name'!$A$1:$D$348"}</definedName>
    <definedName name="eh_5_1_1_1_4" hidden="1">{"'Trust by name'!$A$6:$E$350","'Trust by name'!$A$1:$D$348"}</definedName>
    <definedName name="eh_5_1_1_1_5" hidden="1">{"'Trust by name'!$A$6:$E$350","'Trust by name'!$A$1:$D$348"}</definedName>
    <definedName name="eh_5_1_1_2" hidden="1">{"'Trust by name'!$A$6:$E$350","'Trust by name'!$A$1:$D$348"}</definedName>
    <definedName name="eh_5_1_1_2_1" hidden="1">{"'Trust by name'!$A$6:$E$350","'Trust by name'!$A$1:$D$348"}</definedName>
    <definedName name="eh_5_1_1_2_2" hidden="1">{"'Trust by name'!$A$6:$E$350","'Trust by name'!$A$1:$D$348"}</definedName>
    <definedName name="eh_5_1_1_2_3" hidden="1">{"'Trust by name'!$A$6:$E$350","'Trust by name'!$A$1:$D$348"}</definedName>
    <definedName name="eh_5_1_1_2_4" hidden="1">{"'Trust by name'!$A$6:$E$350","'Trust by name'!$A$1:$D$348"}</definedName>
    <definedName name="eh_5_1_1_2_5" hidden="1">{"'Trust by name'!$A$6:$E$350","'Trust by name'!$A$1:$D$348"}</definedName>
    <definedName name="eh_5_1_1_3" hidden="1">{"'Trust by name'!$A$6:$E$350","'Trust by name'!$A$1:$D$348"}</definedName>
    <definedName name="eh_5_1_1_4" hidden="1">{"'Trust by name'!$A$6:$E$350","'Trust by name'!$A$1:$D$348"}</definedName>
    <definedName name="eh_5_1_1_5" hidden="1">{"'Trust by name'!$A$6:$E$350","'Trust by name'!$A$1:$D$348"}</definedName>
    <definedName name="eh_5_1_2" hidden="1">{"'Trust by name'!$A$6:$E$350","'Trust by name'!$A$1:$D$348"}</definedName>
    <definedName name="eh_5_1_2_1" hidden="1">{"'Trust by name'!$A$6:$E$350","'Trust by name'!$A$1:$D$348"}</definedName>
    <definedName name="eh_5_1_2_2" hidden="1">{"'Trust by name'!$A$6:$E$350","'Trust by name'!$A$1:$D$348"}</definedName>
    <definedName name="eh_5_1_2_3" hidden="1">{"'Trust by name'!$A$6:$E$350","'Trust by name'!$A$1:$D$348"}</definedName>
    <definedName name="eh_5_1_2_4" hidden="1">{"'Trust by name'!$A$6:$E$350","'Trust by name'!$A$1:$D$348"}</definedName>
    <definedName name="eh_5_1_2_5" hidden="1">{"'Trust by name'!$A$6:$E$350","'Trust by name'!$A$1:$D$348"}</definedName>
    <definedName name="eh_5_1_3" hidden="1">{"'Trust by name'!$A$6:$E$350","'Trust by name'!$A$1:$D$348"}</definedName>
    <definedName name="eh_5_1_3_1" hidden="1">{"'Trust by name'!$A$6:$E$350","'Trust by name'!$A$1:$D$348"}</definedName>
    <definedName name="eh_5_1_3_2" hidden="1">{"'Trust by name'!$A$6:$E$350","'Trust by name'!$A$1:$D$348"}</definedName>
    <definedName name="eh_5_1_3_3" hidden="1">{"'Trust by name'!$A$6:$E$350","'Trust by name'!$A$1:$D$348"}</definedName>
    <definedName name="eh_5_1_3_4" hidden="1">{"'Trust by name'!$A$6:$E$350","'Trust by name'!$A$1:$D$348"}</definedName>
    <definedName name="eh_5_1_3_5" hidden="1">{"'Trust by name'!$A$6:$E$350","'Trust by name'!$A$1:$D$348"}</definedName>
    <definedName name="eh_5_1_4" hidden="1">{"'Trust by name'!$A$6:$E$350","'Trust by name'!$A$1:$D$348"}</definedName>
    <definedName name="eh_5_1_4_1" hidden="1">{"'Trust by name'!$A$6:$E$350","'Trust by name'!$A$1:$D$348"}</definedName>
    <definedName name="eh_5_1_4_2" hidden="1">{"'Trust by name'!$A$6:$E$350","'Trust by name'!$A$1:$D$348"}</definedName>
    <definedName name="eh_5_1_4_3" hidden="1">{"'Trust by name'!$A$6:$E$350","'Trust by name'!$A$1:$D$348"}</definedName>
    <definedName name="eh_5_1_4_4" hidden="1">{"'Trust by name'!$A$6:$E$350","'Trust by name'!$A$1:$D$348"}</definedName>
    <definedName name="eh_5_1_4_5" hidden="1">{"'Trust by name'!$A$6:$E$350","'Trust by name'!$A$1:$D$348"}</definedName>
    <definedName name="eh_5_1_5" hidden="1">{"'Trust by name'!$A$6:$E$350","'Trust by name'!$A$1:$D$348"}</definedName>
    <definedName name="eh_5_1_5_1" hidden="1">{"'Trust by name'!$A$6:$E$350","'Trust by name'!$A$1:$D$348"}</definedName>
    <definedName name="eh_5_1_5_2" hidden="1">{"'Trust by name'!$A$6:$E$350","'Trust by name'!$A$1:$D$348"}</definedName>
    <definedName name="eh_5_1_5_3" hidden="1">{"'Trust by name'!$A$6:$E$350","'Trust by name'!$A$1:$D$348"}</definedName>
    <definedName name="eh_5_1_5_4" hidden="1">{"'Trust by name'!$A$6:$E$350","'Trust by name'!$A$1:$D$348"}</definedName>
    <definedName name="eh_5_1_5_5" hidden="1">{"'Trust by name'!$A$6:$E$350","'Trust by name'!$A$1:$D$348"}</definedName>
    <definedName name="eh_5_2" hidden="1">{"'Trust by name'!$A$6:$E$350","'Trust by name'!$A$1:$D$348"}</definedName>
    <definedName name="eh_5_2_1" hidden="1">{"'Trust by name'!$A$6:$E$350","'Trust by name'!$A$1:$D$348"}</definedName>
    <definedName name="eh_5_2_2" hidden="1">{"'Trust by name'!$A$6:$E$350","'Trust by name'!$A$1:$D$348"}</definedName>
    <definedName name="eh_5_2_3" hidden="1">{"'Trust by name'!$A$6:$E$350","'Trust by name'!$A$1:$D$348"}</definedName>
    <definedName name="eh_5_2_4" hidden="1">{"'Trust by name'!$A$6:$E$350","'Trust by name'!$A$1:$D$348"}</definedName>
    <definedName name="eh_5_2_5" hidden="1">{"'Trust by name'!$A$6:$E$350","'Trust by name'!$A$1:$D$348"}</definedName>
    <definedName name="eh_5_3" hidden="1">{"'Trust by name'!$A$6:$E$350","'Trust by name'!$A$1:$D$348"}</definedName>
    <definedName name="eh_5_3_1" hidden="1">{"'Trust by name'!$A$6:$E$350","'Trust by name'!$A$1:$D$348"}</definedName>
    <definedName name="eh_5_3_2" hidden="1">{"'Trust by name'!$A$6:$E$350","'Trust by name'!$A$1:$D$348"}</definedName>
    <definedName name="eh_5_3_3" hidden="1">{"'Trust by name'!$A$6:$E$350","'Trust by name'!$A$1:$D$348"}</definedName>
    <definedName name="eh_5_3_4" hidden="1">{"'Trust by name'!$A$6:$E$350","'Trust by name'!$A$1:$D$348"}</definedName>
    <definedName name="eh_5_3_5" hidden="1">{"'Trust by name'!$A$6:$E$350","'Trust by name'!$A$1:$D$348"}</definedName>
    <definedName name="eh_5_4" hidden="1">{"'Trust by name'!$A$6:$E$350","'Trust by name'!$A$1:$D$348"}</definedName>
    <definedName name="eh_5_4_1" hidden="1">{"'Trust by name'!$A$6:$E$350","'Trust by name'!$A$1:$D$348"}</definedName>
    <definedName name="eh_5_4_2" hidden="1">{"'Trust by name'!$A$6:$E$350","'Trust by name'!$A$1:$D$348"}</definedName>
    <definedName name="eh_5_4_3" hidden="1">{"'Trust by name'!$A$6:$E$350","'Trust by name'!$A$1:$D$348"}</definedName>
    <definedName name="eh_5_4_4" hidden="1">{"'Trust by name'!$A$6:$E$350","'Trust by name'!$A$1:$D$348"}</definedName>
    <definedName name="eh_5_4_5" hidden="1">{"'Trust by name'!$A$6:$E$350","'Trust by name'!$A$1:$D$348"}</definedName>
    <definedName name="eh_5_5" hidden="1">{"'Trust by name'!$A$6:$E$350","'Trust by name'!$A$1:$D$348"}</definedName>
    <definedName name="eh_5_5_1" hidden="1">{"'Trust by name'!$A$6:$E$350","'Trust by name'!$A$1:$D$348"}</definedName>
    <definedName name="eh_5_5_2" hidden="1">{"'Trust by name'!$A$6:$E$350","'Trust by name'!$A$1:$D$348"}</definedName>
    <definedName name="eh_5_5_3" hidden="1">{"'Trust by name'!$A$6:$E$350","'Trust by name'!$A$1:$D$348"}</definedName>
    <definedName name="eh_5_5_4" hidden="1">{"'Trust by name'!$A$6:$E$350","'Trust by name'!$A$1:$D$348"}</definedName>
    <definedName name="eh_5_5_5" hidden="1">{"'Trust by name'!$A$6:$E$350","'Trust by name'!$A$1:$D$348"}</definedName>
    <definedName name="Email">Reference!$B$5</definedName>
    <definedName name="FC_year">Reference!$B$2</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DD_1_1" hidden="1">{#N/A,#N/A,FALSE,"TMCOMP96";#N/A,#N/A,FALSE,"MAT96";#N/A,#N/A,FALSE,"FANDA96";#N/A,#N/A,FALSE,"INTRAN96";#N/A,#N/A,FALSE,"NAA9697";#N/A,#N/A,FALSE,"ECWEBB";#N/A,#N/A,FALSE,"MFT96";#N/A,#N/A,FALSE,"CTrecon"}</definedName>
    <definedName name="FDDD_1_1_1" hidden="1">{#N/A,#N/A,FALSE,"TMCOMP96";#N/A,#N/A,FALSE,"MAT96";#N/A,#N/A,FALSE,"FANDA96";#N/A,#N/A,FALSE,"INTRAN96";#N/A,#N/A,FALSE,"NAA9697";#N/A,#N/A,FALSE,"ECWEBB";#N/A,#N/A,FALSE,"MFT96";#N/A,#N/A,FALSE,"CTrecon"}</definedName>
    <definedName name="FDDD_1_1_1_1" hidden="1">{#N/A,#N/A,FALSE,"TMCOMP96";#N/A,#N/A,FALSE,"MAT96";#N/A,#N/A,FALSE,"FANDA96";#N/A,#N/A,FALSE,"INTRAN96";#N/A,#N/A,FALSE,"NAA9697";#N/A,#N/A,FALSE,"ECWEBB";#N/A,#N/A,FALSE,"MFT96";#N/A,#N/A,FALSE,"CTrecon"}</definedName>
    <definedName name="FDDD_1_1_1_1_1" hidden="1">{#N/A,#N/A,FALSE,"TMCOMP96";#N/A,#N/A,FALSE,"MAT96";#N/A,#N/A,FALSE,"FANDA96";#N/A,#N/A,FALSE,"INTRAN96";#N/A,#N/A,FALSE,"NAA9697";#N/A,#N/A,FALSE,"ECWEBB";#N/A,#N/A,FALSE,"MFT96";#N/A,#N/A,FALSE,"CTrecon"}</definedName>
    <definedName name="FDDD_1_1_1_1_1_1" hidden="1">{#N/A,#N/A,FALSE,"TMCOMP96";#N/A,#N/A,FALSE,"MAT96";#N/A,#N/A,FALSE,"FANDA96";#N/A,#N/A,FALSE,"INTRAN96";#N/A,#N/A,FALSE,"NAA9697";#N/A,#N/A,FALSE,"ECWEBB";#N/A,#N/A,FALSE,"MFT96";#N/A,#N/A,FALSE,"CTrecon"}</definedName>
    <definedName name="FDDD_1_1_1_1_1_1_1" hidden="1">{#N/A,#N/A,FALSE,"TMCOMP96";#N/A,#N/A,FALSE,"MAT96";#N/A,#N/A,FALSE,"FANDA96";#N/A,#N/A,FALSE,"INTRAN96";#N/A,#N/A,FALSE,"NAA9697";#N/A,#N/A,FALSE,"ECWEBB";#N/A,#N/A,FALSE,"MFT96";#N/A,#N/A,FALSE,"CTrecon"}</definedName>
    <definedName name="FDDD_1_1_1_1_1_2" hidden="1">{#N/A,#N/A,FALSE,"TMCOMP96";#N/A,#N/A,FALSE,"MAT96";#N/A,#N/A,FALSE,"FANDA96";#N/A,#N/A,FALSE,"INTRAN96";#N/A,#N/A,FALSE,"NAA9697";#N/A,#N/A,FALSE,"ECWEBB";#N/A,#N/A,FALSE,"MFT96";#N/A,#N/A,FALSE,"CTrecon"}</definedName>
    <definedName name="FDDD_1_1_1_1_1_3" hidden="1">{#N/A,#N/A,FALSE,"TMCOMP96";#N/A,#N/A,FALSE,"MAT96";#N/A,#N/A,FALSE,"FANDA96";#N/A,#N/A,FALSE,"INTRAN96";#N/A,#N/A,FALSE,"NAA9697";#N/A,#N/A,FALSE,"ECWEBB";#N/A,#N/A,FALSE,"MFT96";#N/A,#N/A,FALSE,"CTrecon"}</definedName>
    <definedName name="FDDD_1_1_1_1_1_4" hidden="1">{#N/A,#N/A,FALSE,"TMCOMP96";#N/A,#N/A,FALSE,"MAT96";#N/A,#N/A,FALSE,"FANDA96";#N/A,#N/A,FALSE,"INTRAN96";#N/A,#N/A,FALSE,"NAA9697";#N/A,#N/A,FALSE,"ECWEBB";#N/A,#N/A,FALSE,"MFT96";#N/A,#N/A,FALSE,"CTrecon"}</definedName>
    <definedName name="FDDD_1_1_1_1_1_5" hidden="1">{#N/A,#N/A,FALSE,"TMCOMP96";#N/A,#N/A,FALSE,"MAT96";#N/A,#N/A,FALSE,"FANDA96";#N/A,#N/A,FALSE,"INTRAN96";#N/A,#N/A,FALSE,"NAA9697";#N/A,#N/A,FALSE,"ECWEBB";#N/A,#N/A,FALSE,"MFT96";#N/A,#N/A,FALSE,"CTrecon"}</definedName>
    <definedName name="FDDD_1_1_1_1_2" hidden="1">{#N/A,#N/A,FALSE,"TMCOMP96";#N/A,#N/A,FALSE,"MAT96";#N/A,#N/A,FALSE,"FANDA96";#N/A,#N/A,FALSE,"INTRAN96";#N/A,#N/A,FALSE,"NAA9697";#N/A,#N/A,FALSE,"ECWEBB";#N/A,#N/A,FALSE,"MFT96";#N/A,#N/A,FALSE,"CTrecon"}</definedName>
    <definedName name="FDDD_1_1_1_1_2_1" hidden="1">{#N/A,#N/A,FALSE,"TMCOMP96";#N/A,#N/A,FALSE,"MAT96";#N/A,#N/A,FALSE,"FANDA96";#N/A,#N/A,FALSE,"INTRAN96";#N/A,#N/A,FALSE,"NAA9697";#N/A,#N/A,FALSE,"ECWEBB";#N/A,#N/A,FALSE,"MFT96";#N/A,#N/A,FALSE,"CTrecon"}</definedName>
    <definedName name="FDDD_1_1_1_1_2_2" hidden="1">{#N/A,#N/A,FALSE,"TMCOMP96";#N/A,#N/A,FALSE,"MAT96";#N/A,#N/A,FALSE,"FANDA96";#N/A,#N/A,FALSE,"INTRAN96";#N/A,#N/A,FALSE,"NAA9697";#N/A,#N/A,FALSE,"ECWEBB";#N/A,#N/A,FALSE,"MFT96";#N/A,#N/A,FALSE,"CTrecon"}</definedName>
    <definedName name="FDDD_1_1_1_1_2_3" hidden="1">{#N/A,#N/A,FALSE,"TMCOMP96";#N/A,#N/A,FALSE,"MAT96";#N/A,#N/A,FALSE,"FANDA96";#N/A,#N/A,FALSE,"INTRAN96";#N/A,#N/A,FALSE,"NAA9697";#N/A,#N/A,FALSE,"ECWEBB";#N/A,#N/A,FALSE,"MFT96";#N/A,#N/A,FALSE,"CTrecon"}</definedName>
    <definedName name="FDDD_1_1_1_1_2_4" hidden="1">{#N/A,#N/A,FALSE,"TMCOMP96";#N/A,#N/A,FALSE,"MAT96";#N/A,#N/A,FALSE,"FANDA96";#N/A,#N/A,FALSE,"INTRAN96";#N/A,#N/A,FALSE,"NAA9697";#N/A,#N/A,FALSE,"ECWEBB";#N/A,#N/A,FALSE,"MFT96";#N/A,#N/A,FALSE,"CTrecon"}</definedName>
    <definedName name="FDDD_1_1_1_1_2_5" hidden="1">{#N/A,#N/A,FALSE,"TMCOMP96";#N/A,#N/A,FALSE,"MAT96";#N/A,#N/A,FALSE,"FANDA96";#N/A,#N/A,FALSE,"INTRAN96";#N/A,#N/A,FALSE,"NAA9697";#N/A,#N/A,FALSE,"ECWEBB";#N/A,#N/A,FALSE,"MFT96";#N/A,#N/A,FALSE,"CTrecon"}</definedName>
    <definedName name="FDDD_1_1_1_1_3" hidden="1">{#N/A,#N/A,FALSE,"TMCOMP96";#N/A,#N/A,FALSE,"MAT96";#N/A,#N/A,FALSE,"FANDA96";#N/A,#N/A,FALSE,"INTRAN96";#N/A,#N/A,FALSE,"NAA9697";#N/A,#N/A,FALSE,"ECWEBB";#N/A,#N/A,FALSE,"MFT96";#N/A,#N/A,FALSE,"CTrecon"}</definedName>
    <definedName name="FDDD_1_1_1_1_4" hidden="1">{#N/A,#N/A,FALSE,"TMCOMP96";#N/A,#N/A,FALSE,"MAT96";#N/A,#N/A,FALSE,"FANDA96";#N/A,#N/A,FALSE,"INTRAN96";#N/A,#N/A,FALSE,"NAA9697";#N/A,#N/A,FALSE,"ECWEBB";#N/A,#N/A,FALSE,"MFT96";#N/A,#N/A,FALSE,"CTrecon"}</definedName>
    <definedName name="FDDD_1_1_1_1_5" hidden="1">{#N/A,#N/A,FALSE,"TMCOMP96";#N/A,#N/A,FALSE,"MAT96";#N/A,#N/A,FALSE,"FANDA96";#N/A,#N/A,FALSE,"INTRAN96";#N/A,#N/A,FALSE,"NAA9697";#N/A,#N/A,FALSE,"ECWEBB";#N/A,#N/A,FALSE,"MFT96";#N/A,#N/A,FALSE,"CTrecon"}</definedName>
    <definedName name="FDDD_1_1_1_2" hidden="1">{#N/A,#N/A,FALSE,"TMCOMP96";#N/A,#N/A,FALSE,"MAT96";#N/A,#N/A,FALSE,"FANDA96";#N/A,#N/A,FALSE,"INTRAN96";#N/A,#N/A,FALSE,"NAA9697";#N/A,#N/A,FALSE,"ECWEBB";#N/A,#N/A,FALSE,"MFT96";#N/A,#N/A,FALSE,"CTrecon"}</definedName>
    <definedName name="FDDD_1_1_1_2_1" hidden="1">{#N/A,#N/A,FALSE,"TMCOMP96";#N/A,#N/A,FALSE,"MAT96";#N/A,#N/A,FALSE,"FANDA96";#N/A,#N/A,FALSE,"INTRAN96";#N/A,#N/A,FALSE,"NAA9697";#N/A,#N/A,FALSE,"ECWEBB";#N/A,#N/A,FALSE,"MFT96";#N/A,#N/A,FALSE,"CTrecon"}</definedName>
    <definedName name="FDDD_1_1_1_2_2" hidden="1">{#N/A,#N/A,FALSE,"TMCOMP96";#N/A,#N/A,FALSE,"MAT96";#N/A,#N/A,FALSE,"FANDA96";#N/A,#N/A,FALSE,"INTRAN96";#N/A,#N/A,FALSE,"NAA9697";#N/A,#N/A,FALSE,"ECWEBB";#N/A,#N/A,FALSE,"MFT96";#N/A,#N/A,FALSE,"CTrecon"}</definedName>
    <definedName name="FDDD_1_1_1_2_3" hidden="1">{#N/A,#N/A,FALSE,"TMCOMP96";#N/A,#N/A,FALSE,"MAT96";#N/A,#N/A,FALSE,"FANDA96";#N/A,#N/A,FALSE,"INTRAN96";#N/A,#N/A,FALSE,"NAA9697";#N/A,#N/A,FALSE,"ECWEBB";#N/A,#N/A,FALSE,"MFT96";#N/A,#N/A,FALSE,"CTrecon"}</definedName>
    <definedName name="FDDD_1_1_1_2_4" hidden="1">{#N/A,#N/A,FALSE,"TMCOMP96";#N/A,#N/A,FALSE,"MAT96";#N/A,#N/A,FALSE,"FANDA96";#N/A,#N/A,FALSE,"INTRAN96";#N/A,#N/A,FALSE,"NAA9697";#N/A,#N/A,FALSE,"ECWEBB";#N/A,#N/A,FALSE,"MFT96";#N/A,#N/A,FALSE,"CTrecon"}</definedName>
    <definedName name="FDDD_1_1_1_2_5" hidden="1">{#N/A,#N/A,FALSE,"TMCOMP96";#N/A,#N/A,FALSE,"MAT96";#N/A,#N/A,FALSE,"FANDA96";#N/A,#N/A,FALSE,"INTRAN96";#N/A,#N/A,FALSE,"NAA9697";#N/A,#N/A,FALSE,"ECWEBB";#N/A,#N/A,FALSE,"MFT96";#N/A,#N/A,FALSE,"CTrecon"}</definedName>
    <definedName name="FDDD_1_1_1_3" hidden="1">{#N/A,#N/A,FALSE,"TMCOMP96";#N/A,#N/A,FALSE,"MAT96";#N/A,#N/A,FALSE,"FANDA96";#N/A,#N/A,FALSE,"INTRAN96";#N/A,#N/A,FALSE,"NAA9697";#N/A,#N/A,FALSE,"ECWEBB";#N/A,#N/A,FALSE,"MFT96";#N/A,#N/A,FALSE,"CTrecon"}</definedName>
    <definedName name="FDDD_1_1_1_3_1" hidden="1">{#N/A,#N/A,FALSE,"TMCOMP96";#N/A,#N/A,FALSE,"MAT96";#N/A,#N/A,FALSE,"FANDA96";#N/A,#N/A,FALSE,"INTRAN96";#N/A,#N/A,FALSE,"NAA9697";#N/A,#N/A,FALSE,"ECWEBB";#N/A,#N/A,FALSE,"MFT96";#N/A,#N/A,FALSE,"CTrecon"}</definedName>
    <definedName name="FDDD_1_1_1_3_2" hidden="1">{#N/A,#N/A,FALSE,"TMCOMP96";#N/A,#N/A,FALSE,"MAT96";#N/A,#N/A,FALSE,"FANDA96";#N/A,#N/A,FALSE,"INTRAN96";#N/A,#N/A,FALSE,"NAA9697";#N/A,#N/A,FALSE,"ECWEBB";#N/A,#N/A,FALSE,"MFT96";#N/A,#N/A,FALSE,"CTrecon"}</definedName>
    <definedName name="FDDD_1_1_1_3_3" hidden="1">{#N/A,#N/A,FALSE,"TMCOMP96";#N/A,#N/A,FALSE,"MAT96";#N/A,#N/A,FALSE,"FANDA96";#N/A,#N/A,FALSE,"INTRAN96";#N/A,#N/A,FALSE,"NAA9697";#N/A,#N/A,FALSE,"ECWEBB";#N/A,#N/A,FALSE,"MFT96";#N/A,#N/A,FALSE,"CTrecon"}</definedName>
    <definedName name="FDDD_1_1_1_3_4" hidden="1">{#N/A,#N/A,FALSE,"TMCOMP96";#N/A,#N/A,FALSE,"MAT96";#N/A,#N/A,FALSE,"FANDA96";#N/A,#N/A,FALSE,"INTRAN96";#N/A,#N/A,FALSE,"NAA9697";#N/A,#N/A,FALSE,"ECWEBB";#N/A,#N/A,FALSE,"MFT96";#N/A,#N/A,FALSE,"CTrecon"}</definedName>
    <definedName name="FDDD_1_1_1_3_5" hidden="1">{#N/A,#N/A,FALSE,"TMCOMP96";#N/A,#N/A,FALSE,"MAT96";#N/A,#N/A,FALSE,"FANDA96";#N/A,#N/A,FALSE,"INTRAN96";#N/A,#N/A,FALSE,"NAA9697";#N/A,#N/A,FALSE,"ECWEBB";#N/A,#N/A,FALSE,"MFT96";#N/A,#N/A,FALSE,"CTrecon"}</definedName>
    <definedName name="FDDD_1_1_1_4" hidden="1">{#N/A,#N/A,FALSE,"TMCOMP96";#N/A,#N/A,FALSE,"MAT96";#N/A,#N/A,FALSE,"FANDA96";#N/A,#N/A,FALSE,"INTRAN96";#N/A,#N/A,FALSE,"NAA9697";#N/A,#N/A,FALSE,"ECWEBB";#N/A,#N/A,FALSE,"MFT96";#N/A,#N/A,FALSE,"CTrecon"}</definedName>
    <definedName name="FDDD_1_1_1_4_1" hidden="1">{#N/A,#N/A,FALSE,"TMCOMP96";#N/A,#N/A,FALSE,"MAT96";#N/A,#N/A,FALSE,"FANDA96";#N/A,#N/A,FALSE,"INTRAN96";#N/A,#N/A,FALSE,"NAA9697";#N/A,#N/A,FALSE,"ECWEBB";#N/A,#N/A,FALSE,"MFT96";#N/A,#N/A,FALSE,"CTrecon"}</definedName>
    <definedName name="FDDD_1_1_1_4_2" hidden="1">{#N/A,#N/A,FALSE,"TMCOMP96";#N/A,#N/A,FALSE,"MAT96";#N/A,#N/A,FALSE,"FANDA96";#N/A,#N/A,FALSE,"INTRAN96";#N/A,#N/A,FALSE,"NAA9697";#N/A,#N/A,FALSE,"ECWEBB";#N/A,#N/A,FALSE,"MFT96";#N/A,#N/A,FALSE,"CTrecon"}</definedName>
    <definedName name="FDDD_1_1_1_4_3" hidden="1">{#N/A,#N/A,FALSE,"TMCOMP96";#N/A,#N/A,FALSE,"MAT96";#N/A,#N/A,FALSE,"FANDA96";#N/A,#N/A,FALSE,"INTRAN96";#N/A,#N/A,FALSE,"NAA9697";#N/A,#N/A,FALSE,"ECWEBB";#N/A,#N/A,FALSE,"MFT96";#N/A,#N/A,FALSE,"CTrecon"}</definedName>
    <definedName name="FDDD_1_1_1_4_4" hidden="1">{#N/A,#N/A,FALSE,"TMCOMP96";#N/A,#N/A,FALSE,"MAT96";#N/A,#N/A,FALSE,"FANDA96";#N/A,#N/A,FALSE,"INTRAN96";#N/A,#N/A,FALSE,"NAA9697";#N/A,#N/A,FALSE,"ECWEBB";#N/A,#N/A,FALSE,"MFT96";#N/A,#N/A,FALSE,"CTrecon"}</definedName>
    <definedName name="FDDD_1_1_1_4_5" hidden="1">{#N/A,#N/A,FALSE,"TMCOMP96";#N/A,#N/A,FALSE,"MAT96";#N/A,#N/A,FALSE,"FANDA96";#N/A,#N/A,FALSE,"INTRAN96";#N/A,#N/A,FALSE,"NAA9697";#N/A,#N/A,FALSE,"ECWEBB";#N/A,#N/A,FALSE,"MFT96";#N/A,#N/A,FALSE,"CTrecon"}</definedName>
    <definedName name="FDDD_1_1_1_5" hidden="1">{#N/A,#N/A,FALSE,"TMCOMP96";#N/A,#N/A,FALSE,"MAT96";#N/A,#N/A,FALSE,"FANDA96";#N/A,#N/A,FALSE,"INTRAN96";#N/A,#N/A,FALSE,"NAA9697";#N/A,#N/A,FALSE,"ECWEBB";#N/A,#N/A,FALSE,"MFT96";#N/A,#N/A,FALSE,"CTrecon"}</definedName>
    <definedName name="FDDD_1_1_1_5_1" hidden="1">{#N/A,#N/A,FALSE,"TMCOMP96";#N/A,#N/A,FALSE,"MAT96";#N/A,#N/A,FALSE,"FANDA96";#N/A,#N/A,FALSE,"INTRAN96";#N/A,#N/A,FALSE,"NAA9697";#N/A,#N/A,FALSE,"ECWEBB";#N/A,#N/A,FALSE,"MFT96";#N/A,#N/A,FALSE,"CTrecon"}</definedName>
    <definedName name="FDDD_1_1_1_5_2" hidden="1">{#N/A,#N/A,FALSE,"TMCOMP96";#N/A,#N/A,FALSE,"MAT96";#N/A,#N/A,FALSE,"FANDA96";#N/A,#N/A,FALSE,"INTRAN96";#N/A,#N/A,FALSE,"NAA9697";#N/A,#N/A,FALSE,"ECWEBB";#N/A,#N/A,FALSE,"MFT96";#N/A,#N/A,FALSE,"CTrecon"}</definedName>
    <definedName name="FDDD_1_1_1_5_3" hidden="1">{#N/A,#N/A,FALSE,"TMCOMP96";#N/A,#N/A,FALSE,"MAT96";#N/A,#N/A,FALSE,"FANDA96";#N/A,#N/A,FALSE,"INTRAN96";#N/A,#N/A,FALSE,"NAA9697";#N/A,#N/A,FALSE,"ECWEBB";#N/A,#N/A,FALSE,"MFT96";#N/A,#N/A,FALSE,"CTrecon"}</definedName>
    <definedName name="FDDD_1_1_1_5_4" hidden="1">{#N/A,#N/A,FALSE,"TMCOMP96";#N/A,#N/A,FALSE,"MAT96";#N/A,#N/A,FALSE,"FANDA96";#N/A,#N/A,FALSE,"INTRAN96";#N/A,#N/A,FALSE,"NAA9697";#N/A,#N/A,FALSE,"ECWEBB";#N/A,#N/A,FALSE,"MFT96";#N/A,#N/A,FALSE,"CTrecon"}</definedName>
    <definedName name="FDDD_1_1_1_5_5" hidden="1">{#N/A,#N/A,FALSE,"TMCOMP96";#N/A,#N/A,FALSE,"MAT96";#N/A,#N/A,FALSE,"FANDA96";#N/A,#N/A,FALSE,"INTRAN96";#N/A,#N/A,FALSE,"NAA9697";#N/A,#N/A,FALSE,"ECWEBB";#N/A,#N/A,FALSE,"MFT96";#N/A,#N/A,FALSE,"CTrecon"}</definedName>
    <definedName name="FDDD_1_1_2" hidden="1">{#N/A,#N/A,FALSE,"TMCOMP96";#N/A,#N/A,FALSE,"MAT96";#N/A,#N/A,FALSE,"FANDA96";#N/A,#N/A,FALSE,"INTRAN96";#N/A,#N/A,FALSE,"NAA9697";#N/A,#N/A,FALSE,"ECWEBB";#N/A,#N/A,FALSE,"MFT96";#N/A,#N/A,FALSE,"CTrecon"}</definedName>
    <definedName name="FDDD_1_1_2_1" hidden="1">{#N/A,#N/A,FALSE,"TMCOMP96";#N/A,#N/A,FALSE,"MAT96";#N/A,#N/A,FALSE,"FANDA96";#N/A,#N/A,FALSE,"INTRAN96";#N/A,#N/A,FALSE,"NAA9697";#N/A,#N/A,FALSE,"ECWEBB";#N/A,#N/A,FALSE,"MFT96";#N/A,#N/A,FALSE,"CTrecon"}</definedName>
    <definedName name="FDDD_1_1_2_1_1" hidden="1">{#N/A,#N/A,FALSE,"TMCOMP96";#N/A,#N/A,FALSE,"MAT96";#N/A,#N/A,FALSE,"FANDA96";#N/A,#N/A,FALSE,"INTRAN96";#N/A,#N/A,FALSE,"NAA9697";#N/A,#N/A,FALSE,"ECWEBB";#N/A,#N/A,FALSE,"MFT96";#N/A,#N/A,FALSE,"CTrecon"}</definedName>
    <definedName name="FDDD_1_1_2_2" hidden="1">{#N/A,#N/A,FALSE,"TMCOMP96";#N/A,#N/A,FALSE,"MAT96";#N/A,#N/A,FALSE,"FANDA96";#N/A,#N/A,FALSE,"INTRAN96";#N/A,#N/A,FALSE,"NAA9697";#N/A,#N/A,FALSE,"ECWEBB";#N/A,#N/A,FALSE,"MFT96";#N/A,#N/A,FALSE,"CTrecon"}</definedName>
    <definedName name="FDDD_1_1_2_3" hidden="1">{#N/A,#N/A,FALSE,"TMCOMP96";#N/A,#N/A,FALSE,"MAT96";#N/A,#N/A,FALSE,"FANDA96";#N/A,#N/A,FALSE,"INTRAN96";#N/A,#N/A,FALSE,"NAA9697";#N/A,#N/A,FALSE,"ECWEBB";#N/A,#N/A,FALSE,"MFT96";#N/A,#N/A,FALSE,"CTrecon"}</definedName>
    <definedName name="FDDD_1_1_2_4" hidden="1">{#N/A,#N/A,FALSE,"TMCOMP96";#N/A,#N/A,FALSE,"MAT96";#N/A,#N/A,FALSE,"FANDA96";#N/A,#N/A,FALSE,"INTRAN96";#N/A,#N/A,FALSE,"NAA9697";#N/A,#N/A,FALSE,"ECWEBB";#N/A,#N/A,FALSE,"MFT96";#N/A,#N/A,FALSE,"CTrecon"}</definedName>
    <definedName name="FDDD_1_1_2_5" hidden="1">{#N/A,#N/A,FALSE,"TMCOMP96";#N/A,#N/A,FALSE,"MAT96";#N/A,#N/A,FALSE,"FANDA96";#N/A,#N/A,FALSE,"INTRAN96";#N/A,#N/A,FALSE,"NAA9697";#N/A,#N/A,FALSE,"ECWEBB";#N/A,#N/A,FALSE,"MFT96";#N/A,#N/A,FALSE,"CTrecon"}</definedName>
    <definedName name="FDDD_1_1_3" hidden="1">{#N/A,#N/A,FALSE,"TMCOMP96";#N/A,#N/A,FALSE,"MAT96";#N/A,#N/A,FALSE,"FANDA96";#N/A,#N/A,FALSE,"INTRAN96";#N/A,#N/A,FALSE,"NAA9697";#N/A,#N/A,FALSE,"ECWEBB";#N/A,#N/A,FALSE,"MFT96";#N/A,#N/A,FALSE,"CTrecon"}</definedName>
    <definedName name="FDDD_1_1_3_1" hidden="1">{#N/A,#N/A,FALSE,"TMCOMP96";#N/A,#N/A,FALSE,"MAT96";#N/A,#N/A,FALSE,"FANDA96";#N/A,#N/A,FALSE,"INTRAN96";#N/A,#N/A,FALSE,"NAA9697";#N/A,#N/A,FALSE,"ECWEBB";#N/A,#N/A,FALSE,"MFT96";#N/A,#N/A,FALSE,"CTrecon"}</definedName>
    <definedName name="FDDD_1_1_3_1_1" hidden="1">{#N/A,#N/A,FALSE,"TMCOMP96";#N/A,#N/A,FALSE,"MAT96";#N/A,#N/A,FALSE,"FANDA96";#N/A,#N/A,FALSE,"INTRAN96";#N/A,#N/A,FALSE,"NAA9697";#N/A,#N/A,FALSE,"ECWEBB";#N/A,#N/A,FALSE,"MFT96";#N/A,#N/A,FALSE,"CTrecon"}</definedName>
    <definedName name="FDDD_1_1_3_2" hidden="1">{#N/A,#N/A,FALSE,"TMCOMP96";#N/A,#N/A,FALSE,"MAT96";#N/A,#N/A,FALSE,"FANDA96";#N/A,#N/A,FALSE,"INTRAN96";#N/A,#N/A,FALSE,"NAA9697";#N/A,#N/A,FALSE,"ECWEBB";#N/A,#N/A,FALSE,"MFT96";#N/A,#N/A,FALSE,"CTrecon"}</definedName>
    <definedName name="FDDD_1_1_3_3" hidden="1">{#N/A,#N/A,FALSE,"TMCOMP96";#N/A,#N/A,FALSE,"MAT96";#N/A,#N/A,FALSE,"FANDA96";#N/A,#N/A,FALSE,"INTRAN96";#N/A,#N/A,FALSE,"NAA9697";#N/A,#N/A,FALSE,"ECWEBB";#N/A,#N/A,FALSE,"MFT96";#N/A,#N/A,FALSE,"CTrecon"}</definedName>
    <definedName name="FDDD_1_1_3_4" hidden="1">{#N/A,#N/A,FALSE,"TMCOMP96";#N/A,#N/A,FALSE,"MAT96";#N/A,#N/A,FALSE,"FANDA96";#N/A,#N/A,FALSE,"INTRAN96";#N/A,#N/A,FALSE,"NAA9697";#N/A,#N/A,FALSE,"ECWEBB";#N/A,#N/A,FALSE,"MFT96";#N/A,#N/A,FALSE,"CTrecon"}</definedName>
    <definedName name="FDDD_1_1_3_5" hidden="1">{#N/A,#N/A,FALSE,"TMCOMP96";#N/A,#N/A,FALSE,"MAT96";#N/A,#N/A,FALSE,"FANDA96";#N/A,#N/A,FALSE,"INTRAN96";#N/A,#N/A,FALSE,"NAA9697";#N/A,#N/A,FALSE,"ECWEBB";#N/A,#N/A,FALSE,"MFT96";#N/A,#N/A,FALSE,"CTrecon"}</definedName>
    <definedName name="FDDD_1_1_4" hidden="1">{#N/A,#N/A,FALSE,"TMCOMP96";#N/A,#N/A,FALSE,"MAT96";#N/A,#N/A,FALSE,"FANDA96";#N/A,#N/A,FALSE,"INTRAN96";#N/A,#N/A,FALSE,"NAA9697";#N/A,#N/A,FALSE,"ECWEBB";#N/A,#N/A,FALSE,"MFT96";#N/A,#N/A,FALSE,"CTrecon"}</definedName>
    <definedName name="FDDD_1_1_4_1" hidden="1">{#N/A,#N/A,FALSE,"TMCOMP96";#N/A,#N/A,FALSE,"MAT96";#N/A,#N/A,FALSE,"FANDA96";#N/A,#N/A,FALSE,"INTRAN96";#N/A,#N/A,FALSE,"NAA9697";#N/A,#N/A,FALSE,"ECWEBB";#N/A,#N/A,FALSE,"MFT96";#N/A,#N/A,FALSE,"CTrecon"}</definedName>
    <definedName name="FDDD_1_1_4_2" hidden="1">{#N/A,#N/A,FALSE,"TMCOMP96";#N/A,#N/A,FALSE,"MAT96";#N/A,#N/A,FALSE,"FANDA96";#N/A,#N/A,FALSE,"INTRAN96";#N/A,#N/A,FALSE,"NAA9697";#N/A,#N/A,FALSE,"ECWEBB";#N/A,#N/A,FALSE,"MFT96";#N/A,#N/A,FALSE,"CTrecon"}</definedName>
    <definedName name="FDDD_1_1_4_3" hidden="1">{#N/A,#N/A,FALSE,"TMCOMP96";#N/A,#N/A,FALSE,"MAT96";#N/A,#N/A,FALSE,"FANDA96";#N/A,#N/A,FALSE,"INTRAN96";#N/A,#N/A,FALSE,"NAA9697";#N/A,#N/A,FALSE,"ECWEBB";#N/A,#N/A,FALSE,"MFT96";#N/A,#N/A,FALSE,"CTrecon"}</definedName>
    <definedName name="FDDD_1_1_4_4" hidden="1">{#N/A,#N/A,FALSE,"TMCOMP96";#N/A,#N/A,FALSE,"MAT96";#N/A,#N/A,FALSE,"FANDA96";#N/A,#N/A,FALSE,"INTRAN96";#N/A,#N/A,FALSE,"NAA9697";#N/A,#N/A,FALSE,"ECWEBB";#N/A,#N/A,FALSE,"MFT96";#N/A,#N/A,FALSE,"CTrecon"}</definedName>
    <definedName name="FDDD_1_1_4_5" hidden="1">{#N/A,#N/A,FALSE,"TMCOMP96";#N/A,#N/A,FALSE,"MAT96";#N/A,#N/A,FALSE,"FANDA96";#N/A,#N/A,FALSE,"INTRAN96";#N/A,#N/A,FALSE,"NAA9697";#N/A,#N/A,FALSE,"ECWEBB";#N/A,#N/A,FALSE,"MFT96";#N/A,#N/A,FALSE,"CTrecon"}</definedName>
    <definedName name="FDDD_1_1_5" hidden="1">{#N/A,#N/A,FALSE,"TMCOMP96";#N/A,#N/A,FALSE,"MAT96";#N/A,#N/A,FALSE,"FANDA96";#N/A,#N/A,FALSE,"INTRAN96";#N/A,#N/A,FALSE,"NAA9697";#N/A,#N/A,FALSE,"ECWEBB";#N/A,#N/A,FALSE,"MFT96";#N/A,#N/A,FALSE,"CTrecon"}</definedName>
    <definedName name="FDDD_1_1_5_1" hidden="1">{#N/A,#N/A,FALSE,"TMCOMP96";#N/A,#N/A,FALSE,"MAT96";#N/A,#N/A,FALSE,"FANDA96";#N/A,#N/A,FALSE,"INTRAN96";#N/A,#N/A,FALSE,"NAA9697";#N/A,#N/A,FALSE,"ECWEBB";#N/A,#N/A,FALSE,"MFT96";#N/A,#N/A,FALSE,"CTrecon"}</definedName>
    <definedName name="FDDD_1_1_5_2" hidden="1">{#N/A,#N/A,FALSE,"TMCOMP96";#N/A,#N/A,FALSE,"MAT96";#N/A,#N/A,FALSE,"FANDA96";#N/A,#N/A,FALSE,"INTRAN96";#N/A,#N/A,FALSE,"NAA9697";#N/A,#N/A,FALSE,"ECWEBB";#N/A,#N/A,FALSE,"MFT96";#N/A,#N/A,FALSE,"CTrecon"}</definedName>
    <definedName name="FDDD_1_1_5_3" hidden="1">{#N/A,#N/A,FALSE,"TMCOMP96";#N/A,#N/A,FALSE,"MAT96";#N/A,#N/A,FALSE,"FANDA96";#N/A,#N/A,FALSE,"INTRAN96";#N/A,#N/A,FALSE,"NAA9697";#N/A,#N/A,FALSE,"ECWEBB";#N/A,#N/A,FALSE,"MFT96";#N/A,#N/A,FALSE,"CTrecon"}</definedName>
    <definedName name="FDDD_1_1_5_4" hidden="1">{#N/A,#N/A,FALSE,"TMCOMP96";#N/A,#N/A,FALSE,"MAT96";#N/A,#N/A,FALSE,"FANDA96";#N/A,#N/A,FALSE,"INTRAN96";#N/A,#N/A,FALSE,"NAA9697";#N/A,#N/A,FALSE,"ECWEBB";#N/A,#N/A,FALSE,"MFT96";#N/A,#N/A,FALSE,"CTrecon"}</definedName>
    <definedName name="FDDD_1_1_5_5" hidden="1">{#N/A,#N/A,FALSE,"TMCOMP96";#N/A,#N/A,FALSE,"MAT96";#N/A,#N/A,FALSE,"FANDA96";#N/A,#N/A,FALSE,"INTRAN96";#N/A,#N/A,FALSE,"NAA9697";#N/A,#N/A,FALSE,"ECWEBB";#N/A,#N/A,FALSE,"MFT96";#N/A,#N/A,FALSE,"CTrecon"}</definedName>
    <definedName name="FDDD_1_2" hidden="1">{#N/A,#N/A,FALSE,"TMCOMP96";#N/A,#N/A,FALSE,"MAT96";#N/A,#N/A,FALSE,"FANDA96";#N/A,#N/A,FALSE,"INTRAN96";#N/A,#N/A,FALSE,"NAA9697";#N/A,#N/A,FALSE,"ECWEBB";#N/A,#N/A,FALSE,"MFT96";#N/A,#N/A,FALSE,"CTrecon"}</definedName>
    <definedName name="FDDD_1_2_1" hidden="1">{#N/A,#N/A,FALSE,"TMCOMP96";#N/A,#N/A,FALSE,"MAT96";#N/A,#N/A,FALSE,"FANDA96";#N/A,#N/A,FALSE,"INTRAN96";#N/A,#N/A,FALSE,"NAA9697";#N/A,#N/A,FALSE,"ECWEBB";#N/A,#N/A,FALSE,"MFT96";#N/A,#N/A,FALSE,"CTrecon"}</definedName>
    <definedName name="FDDD_1_2_1_1" hidden="1">{#N/A,#N/A,FALSE,"TMCOMP96";#N/A,#N/A,FALSE,"MAT96";#N/A,#N/A,FALSE,"FANDA96";#N/A,#N/A,FALSE,"INTRAN96";#N/A,#N/A,FALSE,"NAA9697";#N/A,#N/A,FALSE,"ECWEBB";#N/A,#N/A,FALSE,"MFT96";#N/A,#N/A,FALSE,"CTrecon"}</definedName>
    <definedName name="FDDD_1_2_1_1_1" hidden="1">{#N/A,#N/A,FALSE,"TMCOMP96";#N/A,#N/A,FALSE,"MAT96";#N/A,#N/A,FALSE,"FANDA96";#N/A,#N/A,FALSE,"INTRAN96";#N/A,#N/A,FALSE,"NAA9697";#N/A,#N/A,FALSE,"ECWEBB";#N/A,#N/A,FALSE,"MFT96";#N/A,#N/A,FALSE,"CTrecon"}</definedName>
    <definedName name="FDDD_1_2_1_1_1_1" hidden="1">{#N/A,#N/A,FALSE,"TMCOMP96";#N/A,#N/A,FALSE,"MAT96";#N/A,#N/A,FALSE,"FANDA96";#N/A,#N/A,FALSE,"INTRAN96";#N/A,#N/A,FALSE,"NAA9697";#N/A,#N/A,FALSE,"ECWEBB";#N/A,#N/A,FALSE,"MFT96";#N/A,#N/A,FALSE,"CTrecon"}</definedName>
    <definedName name="FDDD_1_2_1_1_1_1_1" hidden="1">{#N/A,#N/A,FALSE,"TMCOMP96";#N/A,#N/A,FALSE,"MAT96";#N/A,#N/A,FALSE,"FANDA96";#N/A,#N/A,FALSE,"INTRAN96";#N/A,#N/A,FALSE,"NAA9697";#N/A,#N/A,FALSE,"ECWEBB";#N/A,#N/A,FALSE,"MFT96";#N/A,#N/A,FALSE,"CTrecon"}</definedName>
    <definedName name="FDDD_1_2_1_1_1_2" hidden="1">{#N/A,#N/A,FALSE,"TMCOMP96";#N/A,#N/A,FALSE,"MAT96";#N/A,#N/A,FALSE,"FANDA96";#N/A,#N/A,FALSE,"INTRAN96";#N/A,#N/A,FALSE,"NAA9697";#N/A,#N/A,FALSE,"ECWEBB";#N/A,#N/A,FALSE,"MFT96";#N/A,#N/A,FALSE,"CTrecon"}</definedName>
    <definedName name="FDDD_1_2_1_1_1_3" hidden="1">{#N/A,#N/A,FALSE,"TMCOMP96";#N/A,#N/A,FALSE,"MAT96";#N/A,#N/A,FALSE,"FANDA96";#N/A,#N/A,FALSE,"INTRAN96";#N/A,#N/A,FALSE,"NAA9697";#N/A,#N/A,FALSE,"ECWEBB";#N/A,#N/A,FALSE,"MFT96";#N/A,#N/A,FALSE,"CTrecon"}</definedName>
    <definedName name="FDDD_1_2_1_1_1_4" hidden="1">{#N/A,#N/A,FALSE,"TMCOMP96";#N/A,#N/A,FALSE,"MAT96";#N/A,#N/A,FALSE,"FANDA96";#N/A,#N/A,FALSE,"INTRAN96";#N/A,#N/A,FALSE,"NAA9697";#N/A,#N/A,FALSE,"ECWEBB";#N/A,#N/A,FALSE,"MFT96";#N/A,#N/A,FALSE,"CTrecon"}</definedName>
    <definedName name="FDDD_1_2_1_1_1_5" hidden="1">{#N/A,#N/A,FALSE,"TMCOMP96";#N/A,#N/A,FALSE,"MAT96";#N/A,#N/A,FALSE,"FANDA96";#N/A,#N/A,FALSE,"INTRAN96";#N/A,#N/A,FALSE,"NAA9697";#N/A,#N/A,FALSE,"ECWEBB";#N/A,#N/A,FALSE,"MFT96";#N/A,#N/A,FALSE,"CTrecon"}</definedName>
    <definedName name="FDDD_1_2_1_1_2" hidden="1">{#N/A,#N/A,FALSE,"TMCOMP96";#N/A,#N/A,FALSE,"MAT96";#N/A,#N/A,FALSE,"FANDA96";#N/A,#N/A,FALSE,"INTRAN96";#N/A,#N/A,FALSE,"NAA9697";#N/A,#N/A,FALSE,"ECWEBB";#N/A,#N/A,FALSE,"MFT96";#N/A,#N/A,FALSE,"CTrecon"}</definedName>
    <definedName name="FDDD_1_2_1_1_2_1" hidden="1">{#N/A,#N/A,FALSE,"TMCOMP96";#N/A,#N/A,FALSE,"MAT96";#N/A,#N/A,FALSE,"FANDA96";#N/A,#N/A,FALSE,"INTRAN96";#N/A,#N/A,FALSE,"NAA9697";#N/A,#N/A,FALSE,"ECWEBB";#N/A,#N/A,FALSE,"MFT96";#N/A,#N/A,FALSE,"CTrecon"}</definedName>
    <definedName name="FDDD_1_2_1_1_2_2" hidden="1">{#N/A,#N/A,FALSE,"TMCOMP96";#N/A,#N/A,FALSE,"MAT96";#N/A,#N/A,FALSE,"FANDA96";#N/A,#N/A,FALSE,"INTRAN96";#N/A,#N/A,FALSE,"NAA9697";#N/A,#N/A,FALSE,"ECWEBB";#N/A,#N/A,FALSE,"MFT96";#N/A,#N/A,FALSE,"CTrecon"}</definedName>
    <definedName name="FDDD_1_2_1_1_2_3" hidden="1">{#N/A,#N/A,FALSE,"TMCOMP96";#N/A,#N/A,FALSE,"MAT96";#N/A,#N/A,FALSE,"FANDA96";#N/A,#N/A,FALSE,"INTRAN96";#N/A,#N/A,FALSE,"NAA9697";#N/A,#N/A,FALSE,"ECWEBB";#N/A,#N/A,FALSE,"MFT96";#N/A,#N/A,FALSE,"CTrecon"}</definedName>
    <definedName name="FDDD_1_2_1_1_2_4" hidden="1">{#N/A,#N/A,FALSE,"TMCOMP96";#N/A,#N/A,FALSE,"MAT96";#N/A,#N/A,FALSE,"FANDA96";#N/A,#N/A,FALSE,"INTRAN96";#N/A,#N/A,FALSE,"NAA9697";#N/A,#N/A,FALSE,"ECWEBB";#N/A,#N/A,FALSE,"MFT96";#N/A,#N/A,FALSE,"CTrecon"}</definedName>
    <definedName name="FDDD_1_2_1_1_2_5" hidden="1">{#N/A,#N/A,FALSE,"TMCOMP96";#N/A,#N/A,FALSE,"MAT96";#N/A,#N/A,FALSE,"FANDA96";#N/A,#N/A,FALSE,"INTRAN96";#N/A,#N/A,FALSE,"NAA9697";#N/A,#N/A,FALSE,"ECWEBB";#N/A,#N/A,FALSE,"MFT96";#N/A,#N/A,FALSE,"CTrecon"}</definedName>
    <definedName name="FDDD_1_2_1_1_3" hidden="1">{#N/A,#N/A,FALSE,"TMCOMP96";#N/A,#N/A,FALSE,"MAT96";#N/A,#N/A,FALSE,"FANDA96";#N/A,#N/A,FALSE,"INTRAN96";#N/A,#N/A,FALSE,"NAA9697";#N/A,#N/A,FALSE,"ECWEBB";#N/A,#N/A,FALSE,"MFT96";#N/A,#N/A,FALSE,"CTrecon"}</definedName>
    <definedName name="FDDD_1_2_1_1_4" hidden="1">{#N/A,#N/A,FALSE,"TMCOMP96";#N/A,#N/A,FALSE,"MAT96";#N/A,#N/A,FALSE,"FANDA96";#N/A,#N/A,FALSE,"INTRAN96";#N/A,#N/A,FALSE,"NAA9697";#N/A,#N/A,FALSE,"ECWEBB";#N/A,#N/A,FALSE,"MFT96";#N/A,#N/A,FALSE,"CTrecon"}</definedName>
    <definedName name="FDDD_1_2_1_1_5" hidden="1">{#N/A,#N/A,FALSE,"TMCOMP96";#N/A,#N/A,FALSE,"MAT96";#N/A,#N/A,FALSE,"FANDA96";#N/A,#N/A,FALSE,"INTRAN96";#N/A,#N/A,FALSE,"NAA9697";#N/A,#N/A,FALSE,"ECWEBB";#N/A,#N/A,FALSE,"MFT96";#N/A,#N/A,FALSE,"CTrecon"}</definedName>
    <definedName name="FDDD_1_2_1_2" hidden="1">{#N/A,#N/A,FALSE,"TMCOMP96";#N/A,#N/A,FALSE,"MAT96";#N/A,#N/A,FALSE,"FANDA96";#N/A,#N/A,FALSE,"INTRAN96";#N/A,#N/A,FALSE,"NAA9697";#N/A,#N/A,FALSE,"ECWEBB";#N/A,#N/A,FALSE,"MFT96";#N/A,#N/A,FALSE,"CTrecon"}</definedName>
    <definedName name="FDDD_1_2_1_2_1" hidden="1">{#N/A,#N/A,FALSE,"TMCOMP96";#N/A,#N/A,FALSE,"MAT96";#N/A,#N/A,FALSE,"FANDA96";#N/A,#N/A,FALSE,"INTRAN96";#N/A,#N/A,FALSE,"NAA9697";#N/A,#N/A,FALSE,"ECWEBB";#N/A,#N/A,FALSE,"MFT96";#N/A,#N/A,FALSE,"CTrecon"}</definedName>
    <definedName name="FDDD_1_2_1_2_2" hidden="1">{#N/A,#N/A,FALSE,"TMCOMP96";#N/A,#N/A,FALSE,"MAT96";#N/A,#N/A,FALSE,"FANDA96";#N/A,#N/A,FALSE,"INTRAN96";#N/A,#N/A,FALSE,"NAA9697";#N/A,#N/A,FALSE,"ECWEBB";#N/A,#N/A,FALSE,"MFT96";#N/A,#N/A,FALSE,"CTrecon"}</definedName>
    <definedName name="FDDD_1_2_1_2_3" hidden="1">{#N/A,#N/A,FALSE,"TMCOMP96";#N/A,#N/A,FALSE,"MAT96";#N/A,#N/A,FALSE,"FANDA96";#N/A,#N/A,FALSE,"INTRAN96";#N/A,#N/A,FALSE,"NAA9697";#N/A,#N/A,FALSE,"ECWEBB";#N/A,#N/A,FALSE,"MFT96";#N/A,#N/A,FALSE,"CTrecon"}</definedName>
    <definedName name="FDDD_1_2_1_2_4" hidden="1">{#N/A,#N/A,FALSE,"TMCOMP96";#N/A,#N/A,FALSE,"MAT96";#N/A,#N/A,FALSE,"FANDA96";#N/A,#N/A,FALSE,"INTRAN96";#N/A,#N/A,FALSE,"NAA9697";#N/A,#N/A,FALSE,"ECWEBB";#N/A,#N/A,FALSE,"MFT96";#N/A,#N/A,FALSE,"CTrecon"}</definedName>
    <definedName name="FDDD_1_2_1_2_5" hidden="1">{#N/A,#N/A,FALSE,"TMCOMP96";#N/A,#N/A,FALSE,"MAT96";#N/A,#N/A,FALSE,"FANDA96";#N/A,#N/A,FALSE,"INTRAN96";#N/A,#N/A,FALSE,"NAA9697";#N/A,#N/A,FALSE,"ECWEBB";#N/A,#N/A,FALSE,"MFT96";#N/A,#N/A,FALSE,"CTrecon"}</definedName>
    <definedName name="FDDD_1_2_1_3" hidden="1">{#N/A,#N/A,FALSE,"TMCOMP96";#N/A,#N/A,FALSE,"MAT96";#N/A,#N/A,FALSE,"FANDA96";#N/A,#N/A,FALSE,"INTRAN96";#N/A,#N/A,FALSE,"NAA9697";#N/A,#N/A,FALSE,"ECWEBB";#N/A,#N/A,FALSE,"MFT96";#N/A,#N/A,FALSE,"CTrecon"}</definedName>
    <definedName name="FDDD_1_2_1_3_1" hidden="1">{#N/A,#N/A,FALSE,"TMCOMP96";#N/A,#N/A,FALSE,"MAT96";#N/A,#N/A,FALSE,"FANDA96";#N/A,#N/A,FALSE,"INTRAN96";#N/A,#N/A,FALSE,"NAA9697";#N/A,#N/A,FALSE,"ECWEBB";#N/A,#N/A,FALSE,"MFT96";#N/A,#N/A,FALSE,"CTrecon"}</definedName>
    <definedName name="FDDD_1_2_1_3_2" hidden="1">{#N/A,#N/A,FALSE,"TMCOMP96";#N/A,#N/A,FALSE,"MAT96";#N/A,#N/A,FALSE,"FANDA96";#N/A,#N/A,FALSE,"INTRAN96";#N/A,#N/A,FALSE,"NAA9697";#N/A,#N/A,FALSE,"ECWEBB";#N/A,#N/A,FALSE,"MFT96";#N/A,#N/A,FALSE,"CTrecon"}</definedName>
    <definedName name="FDDD_1_2_1_3_3" hidden="1">{#N/A,#N/A,FALSE,"TMCOMP96";#N/A,#N/A,FALSE,"MAT96";#N/A,#N/A,FALSE,"FANDA96";#N/A,#N/A,FALSE,"INTRAN96";#N/A,#N/A,FALSE,"NAA9697";#N/A,#N/A,FALSE,"ECWEBB";#N/A,#N/A,FALSE,"MFT96";#N/A,#N/A,FALSE,"CTrecon"}</definedName>
    <definedName name="FDDD_1_2_1_3_4" hidden="1">{#N/A,#N/A,FALSE,"TMCOMP96";#N/A,#N/A,FALSE,"MAT96";#N/A,#N/A,FALSE,"FANDA96";#N/A,#N/A,FALSE,"INTRAN96";#N/A,#N/A,FALSE,"NAA9697";#N/A,#N/A,FALSE,"ECWEBB";#N/A,#N/A,FALSE,"MFT96";#N/A,#N/A,FALSE,"CTrecon"}</definedName>
    <definedName name="FDDD_1_2_1_3_5" hidden="1">{#N/A,#N/A,FALSE,"TMCOMP96";#N/A,#N/A,FALSE,"MAT96";#N/A,#N/A,FALSE,"FANDA96";#N/A,#N/A,FALSE,"INTRAN96";#N/A,#N/A,FALSE,"NAA9697";#N/A,#N/A,FALSE,"ECWEBB";#N/A,#N/A,FALSE,"MFT96";#N/A,#N/A,FALSE,"CTrecon"}</definedName>
    <definedName name="FDDD_1_2_1_4" hidden="1">{#N/A,#N/A,FALSE,"TMCOMP96";#N/A,#N/A,FALSE,"MAT96";#N/A,#N/A,FALSE,"FANDA96";#N/A,#N/A,FALSE,"INTRAN96";#N/A,#N/A,FALSE,"NAA9697";#N/A,#N/A,FALSE,"ECWEBB";#N/A,#N/A,FALSE,"MFT96";#N/A,#N/A,FALSE,"CTrecon"}</definedName>
    <definedName name="FDDD_1_2_1_4_1" hidden="1">{#N/A,#N/A,FALSE,"TMCOMP96";#N/A,#N/A,FALSE,"MAT96";#N/A,#N/A,FALSE,"FANDA96";#N/A,#N/A,FALSE,"INTRAN96";#N/A,#N/A,FALSE,"NAA9697";#N/A,#N/A,FALSE,"ECWEBB";#N/A,#N/A,FALSE,"MFT96";#N/A,#N/A,FALSE,"CTrecon"}</definedName>
    <definedName name="FDDD_1_2_1_4_2" hidden="1">{#N/A,#N/A,FALSE,"TMCOMP96";#N/A,#N/A,FALSE,"MAT96";#N/A,#N/A,FALSE,"FANDA96";#N/A,#N/A,FALSE,"INTRAN96";#N/A,#N/A,FALSE,"NAA9697";#N/A,#N/A,FALSE,"ECWEBB";#N/A,#N/A,FALSE,"MFT96";#N/A,#N/A,FALSE,"CTrecon"}</definedName>
    <definedName name="FDDD_1_2_1_4_3" hidden="1">{#N/A,#N/A,FALSE,"TMCOMP96";#N/A,#N/A,FALSE,"MAT96";#N/A,#N/A,FALSE,"FANDA96";#N/A,#N/A,FALSE,"INTRAN96";#N/A,#N/A,FALSE,"NAA9697";#N/A,#N/A,FALSE,"ECWEBB";#N/A,#N/A,FALSE,"MFT96";#N/A,#N/A,FALSE,"CTrecon"}</definedName>
    <definedName name="FDDD_1_2_1_4_4" hidden="1">{#N/A,#N/A,FALSE,"TMCOMP96";#N/A,#N/A,FALSE,"MAT96";#N/A,#N/A,FALSE,"FANDA96";#N/A,#N/A,FALSE,"INTRAN96";#N/A,#N/A,FALSE,"NAA9697";#N/A,#N/A,FALSE,"ECWEBB";#N/A,#N/A,FALSE,"MFT96";#N/A,#N/A,FALSE,"CTrecon"}</definedName>
    <definedName name="FDDD_1_2_1_4_5" hidden="1">{#N/A,#N/A,FALSE,"TMCOMP96";#N/A,#N/A,FALSE,"MAT96";#N/A,#N/A,FALSE,"FANDA96";#N/A,#N/A,FALSE,"INTRAN96";#N/A,#N/A,FALSE,"NAA9697";#N/A,#N/A,FALSE,"ECWEBB";#N/A,#N/A,FALSE,"MFT96";#N/A,#N/A,FALSE,"CTrecon"}</definedName>
    <definedName name="FDDD_1_2_1_5" hidden="1">{#N/A,#N/A,FALSE,"TMCOMP96";#N/A,#N/A,FALSE,"MAT96";#N/A,#N/A,FALSE,"FANDA96";#N/A,#N/A,FALSE,"INTRAN96";#N/A,#N/A,FALSE,"NAA9697";#N/A,#N/A,FALSE,"ECWEBB";#N/A,#N/A,FALSE,"MFT96";#N/A,#N/A,FALSE,"CTrecon"}</definedName>
    <definedName name="FDDD_1_2_1_5_1" hidden="1">{#N/A,#N/A,FALSE,"TMCOMP96";#N/A,#N/A,FALSE,"MAT96";#N/A,#N/A,FALSE,"FANDA96";#N/A,#N/A,FALSE,"INTRAN96";#N/A,#N/A,FALSE,"NAA9697";#N/A,#N/A,FALSE,"ECWEBB";#N/A,#N/A,FALSE,"MFT96";#N/A,#N/A,FALSE,"CTrecon"}</definedName>
    <definedName name="FDDD_1_2_1_5_2" hidden="1">{#N/A,#N/A,FALSE,"TMCOMP96";#N/A,#N/A,FALSE,"MAT96";#N/A,#N/A,FALSE,"FANDA96";#N/A,#N/A,FALSE,"INTRAN96";#N/A,#N/A,FALSE,"NAA9697";#N/A,#N/A,FALSE,"ECWEBB";#N/A,#N/A,FALSE,"MFT96";#N/A,#N/A,FALSE,"CTrecon"}</definedName>
    <definedName name="FDDD_1_2_1_5_3" hidden="1">{#N/A,#N/A,FALSE,"TMCOMP96";#N/A,#N/A,FALSE,"MAT96";#N/A,#N/A,FALSE,"FANDA96";#N/A,#N/A,FALSE,"INTRAN96";#N/A,#N/A,FALSE,"NAA9697";#N/A,#N/A,FALSE,"ECWEBB";#N/A,#N/A,FALSE,"MFT96";#N/A,#N/A,FALSE,"CTrecon"}</definedName>
    <definedName name="FDDD_1_2_1_5_4" hidden="1">{#N/A,#N/A,FALSE,"TMCOMP96";#N/A,#N/A,FALSE,"MAT96";#N/A,#N/A,FALSE,"FANDA96";#N/A,#N/A,FALSE,"INTRAN96";#N/A,#N/A,FALSE,"NAA9697";#N/A,#N/A,FALSE,"ECWEBB";#N/A,#N/A,FALSE,"MFT96";#N/A,#N/A,FALSE,"CTrecon"}</definedName>
    <definedName name="FDDD_1_2_1_5_5" hidden="1">{#N/A,#N/A,FALSE,"TMCOMP96";#N/A,#N/A,FALSE,"MAT96";#N/A,#N/A,FALSE,"FANDA96";#N/A,#N/A,FALSE,"INTRAN96";#N/A,#N/A,FALSE,"NAA9697";#N/A,#N/A,FALSE,"ECWEBB";#N/A,#N/A,FALSE,"MFT96";#N/A,#N/A,FALSE,"CTrecon"}</definedName>
    <definedName name="FDDD_1_2_2" hidden="1">{#N/A,#N/A,FALSE,"TMCOMP96";#N/A,#N/A,FALSE,"MAT96";#N/A,#N/A,FALSE,"FANDA96";#N/A,#N/A,FALSE,"INTRAN96";#N/A,#N/A,FALSE,"NAA9697";#N/A,#N/A,FALSE,"ECWEBB";#N/A,#N/A,FALSE,"MFT96";#N/A,#N/A,FALSE,"CTrecon"}</definedName>
    <definedName name="FDDD_1_2_2_1" hidden="1">{#N/A,#N/A,FALSE,"TMCOMP96";#N/A,#N/A,FALSE,"MAT96";#N/A,#N/A,FALSE,"FANDA96";#N/A,#N/A,FALSE,"INTRAN96";#N/A,#N/A,FALSE,"NAA9697";#N/A,#N/A,FALSE,"ECWEBB";#N/A,#N/A,FALSE,"MFT96";#N/A,#N/A,FALSE,"CTrecon"}</definedName>
    <definedName name="FDDD_1_2_2_2" hidden="1">{#N/A,#N/A,FALSE,"TMCOMP96";#N/A,#N/A,FALSE,"MAT96";#N/A,#N/A,FALSE,"FANDA96";#N/A,#N/A,FALSE,"INTRAN96";#N/A,#N/A,FALSE,"NAA9697";#N/A,#N/A,FALSE,"ECWEBB";#N/A,#N/A,FALSE,"MFT96";#N/A,#N/A,FALSE,"CTrecon"}</definedName>
    <definedName name="FDDD_1_2_2_3" hidden="1">{#N/A,#N/A,FALSE,"TMCOMP96";#N/A,#N/A,FALSE,"MAT96";#N/A,#N/A,FALSE,"FANDA96";#N/A,#N/A,FALSE,"INTRAN96";#N/A,#N/A,FALSE,"NAA9697";#N/A,#N/A,FALSE,"ECWEBB";#N/A,#N/A,FALSE,"MFT96";#N/A,#N/A,FALSE,"CTrecon"}</definedName>
    <definedName name="FDDD_1_2_2_4" hidden="1">{#N/A,#N/A,FALSE,"TMCOMP96";#N/A,#N/A,FALSE,"MAT96";#N/A,#N/A,FALSE,"FANDA96";#N/A,#N/A,FALSE,"INTRAN96";#N/A,#N/A,FALSE,"NAA9697";#N/A,#N/A,FALSE,"ECWEBB";#N/A,#N/A,FALSE,"MFT96";#N/A,#N/A,FALSE,"CTrecon"}</definedName>
    <definedName name="FDDD_1_2_2_5" hidden="1">{#N/A,#N/A,FALSE,"TMCOMP96";#N/A,#N/A,FALSE,"MAT96";#N/A,#N/A,FALSE,"FANDA96";#N/A,#N/A,FALSE,"INTRAN96";#N/A,#N/A,FALSE,"NAA9697";#N/A,#N/A,FALSE,"ECWEBB";#N/A,#N/A,FALSE,"MFT96";#N/A,#N/A,FALSE,"CTrecon"}</definedName>
    <definedName name="FDDD_1_2_3" hidden="1">{#N/A,#N/A,FALSE,"TMCOMP96";#N/A,#N/A,FALSE,"MAT96";#N/A,#N/A,FALSE,"FANDA96";#N/A,#N/A,FALSE,"INTRAN96";#N/A,#N/A,FALSE,"NAA9697";#N/A,#N/A,FALSE,"ECWEBB";#N/A,#N/A,FALSE,"MFT96";#N/A,#N/A,FALSE,"CTrecon"}</definedName>
    <definedName name="FDDD_1_2_3_1" hidden="1">{#N/A,#N/A,FALSE,"TMCOMP96";#N/A,#N/A,FALSE,"MAT96";#N/A,#N/A,FALSE,"FANDA96";#N/A,#N/A,FALSE,"INTRAN96";#N/A,#N/A,FALSE,"NAA9697";#N/A,#N/A,FALSE,"ECWEBB";#N/A,#N/A,FALSE,"MFT96";#N/A,#N/A,FALSE,"CTrecon"}</definedName>
    <definedName name="FDDD_1_2_3_2" hidden="1">{#N/A,#N/A,FALSE,"TMCOMP96";#N/A,#N/A,FALSE,"MAT96";#N/A,#N/A,FALSE,"FANDA96";#N/A,#N/A,FALSE,"INTRAN96";#N/A,#N/A,FALSE,"NAA9697";#N/A,#N/A,FALSE,"ECWEBB";#N/A,#N/A,FALSE,"MFT96";#N/A,#N/A,FALSE,"CTrecon"}</definedName>
    <definedName name="FDDD_1_2_3_3" hidden="1">{#N/A,#N/A,FALSE,"TMCOMP96";#N/A,#N/A,FALSE,"MAT96";#N/A,#N/A,FALSE,"FANDA96";#N/A,#N/A,FALSE,"INTRAN96";#N/A,#N/A,FALSE,"NAA9697";#N/A,#N/A,FALSE,"ECWEBB";#N/A,#N/A,FALSE,"MFT96";#N/A,#N/A,FALSE,"CTrecon"}</definedName>
    <definedName name="FDDD_1_2_3_4" hidden="1">{#N/A,#N/A,FALSE,"TMCOMP96";#N/A,#N/A,FALSE,"MAT96";#N/A,#N/A,FALSE,"FANDA96";#N/A,#N/A,FALSE,"INTRAN96";#N/A,#N/A,FALSE,"NAA9697";#N/A,#N/A,FALSE,"ECWEBB";#N/A,#N/A,FALSE,"MFT96";#N/A,#N/A,FALSE,"CTrecon"}</definedName>
    <definedName name="FDDD_1_2_3_5" hidden="1">{#N/A,#N/A,FALSE,"TMCOMP96";#N/A,#N/A,FALSE,"MAT96";#N/A,#N/A,FALSE,"FANDA96";#N/A,#N/A,FALSE,"INTRAN96";#N/A,#N/A,FALSE,"NAA9697";#N/A,#N/A,FALSE,"ECWEBB";#N/A,#N/A,FALSE,"MFT96";#N/A,#N/A,FALSE,"CTrecon"}</definedName>
    <definedName name="FDDD_1_2_4" hidden="1">{#N/A,#N/A,FALSE,"TMCOMP96";#N/A,#N/A,FALSE,"MAT96";#N/A,#N/A,FALSE,"FANDA96";#N/A,#N/A,FALSE,"INTRAN96";#N/A,#N/A,FALSE,"NAA9697";#N/A,#N/A,FALSE,"ECWEBB";#N/A,#N/A,FALSE,"MFT96";#N/A,#N/A,FALSE,"CTrecon"}</definedName>
    <definedName name="FDDD_1_2_4_1" hidden="1">{#N/A,#N/A,FALSE,"TMCOMP96";#N/A,#N/A,FALSE,"MAT96";#N/A,#N/A,FALSE,"FANDA96";#N/A,#N/A,FALSE,"INTRAN96";#N/A,#N/A,FALSE,"NAA9697";#N/A,#N/A,FALSE,"ECWEBB";#N/A,#N/A,FALSE,"MFT96";#N/A,#N/A,FALSE,"CTrecon"}</definedName>
    <definedName name="FDDD_1_2_4_2" hidden="1">{#N/A,#N/A,FALSE,"TMCOMP96";#N/A,#N/A,FALSE,"MAT96";#N/A,#N/A,FALSE,"FANDA96";#N/A,#N/A,FALSE,"INTRAN96";#N/A,#N/A,FALSE,"NAA9697";#N/A,#N/A,FALSE,"ECWEBB";#N/A,#N/A,FALSE,"MFT96";#N/A,#N/A,FALSE,"CTrecon"}</definedName>
    <definedName name="FDDD_1_2_4_3" hidden="1">{#N/A,#N/A,FALSE,"TMCOMP96";#N/A,#N/A,FALSE,"MAT96";#N/A,#N/A,FALSE,"FANDA96";#N/A,#N/A,FALSE,"INTRAN96";#N/A,#N/A,FALSE,"NAA9697";#N/A,#N/A,FALSE,"ECWEBB";#N/A,#N/A,FALSE,"MFT96";#N/A,#N/A,FALSE,"CTrecon"}</definedName>
    <definedName name="FDDD_1_2_4_4" hidden="1">{#N/A,#N/A,FALSE,"TMCOMP96";#N/A,#N/A,FALSE,"MAT96";#N/A,#N/A,FALSE,"FANDA96";#N/A,#N/A,FALSE,"INTRAN96";#N/A,#N/A,FALSE,"NAA9697";#N/A,#N/A,FALSE,"ECWEBB";#N/A,#N/A,FALSE,"MFT96";#N/A,#N/A,FALSE,"CTrecon"}</definedName>
    <definedName name="FDDD_1_2_4_5" hidden="1">{#N/A,#N/A,FALSE,"TMCOMP96";#N/A,#N/A,FALSE,"MAT96";#N/A,#N/A,FALSE,"FANDA96";#N/A,#N/A,FALSE,"INTRAN96";#N/A,#N/A,FALSE,"NAA9697";#N/A,#N/A,FALSE,"ECWEBB";#N/A,#N/A,FALSE,"MFT96";#N/A,#N/A,FALSE,"CTrecon"}</definedName>
    <definedName name="FDDD_1_2_5" hidden="1">{#N/A,#N/A,FALSE,"TMCOMP96";#N/A,#N/A,FALSE,"MAT96";#N/A,#N/A,FALSE,"FANDA96";#N/A,#N/A,FALSE,"INTRAN96";#N/A,#N/A,FALSE,"NAA9697";#N/A,#N/A,FALSE,"ECWEBB";#N/A,#N/A,FALSE,"MFT96";#N/A,#N/A,FALSE,"CTrecon"}</definedName>
    <definedName name="FDDD_1_2_5_1" hidden="1">{#N/A,#N/A,FALSE,"TMCOMP96";#N/A,#N/A,FALSE,"MAT96";#N/A,#N/A,FALSE,"FANDA96";#N/A,#N/A,FALSE,"INTRAN96";#N/A,#N/A,FALSE,"NAA9697";#N/A,#N/A,FALSE,"ECWEBB";#N/A,#N/A,FALSE,"MFT96";#N/A,#N/A,FALSE,"CTrecon"}</definedName>
    <definedName name="FDDD_1_2_5_2" hidden="1">{#N/A,#N/A,FALSE,"TMCOMP96";#N/A,#N/A,FALSE,"MAT96";#N/A,#N/A,FALSE,"FANDA96";#N/A,#N/A,FALSE,"INTRAN96";#N/A,#N/A,FALSE,"NAA9697";#N/A,#N/A,FALSE,"ECWEBB";#N/A,#N/A,FALSE,"MFT96";#N/A,#N/A,FALSE,"CTrecon"}</definedName>
    <definedName name="FDDD_1_2_5_3" hidden="1">{#N/A,#N/A,FALSE,"TMCOMP96";#N/A,#N/A,FALSE,"MAT96";#N/A,#N/A,FALSE,"FANDA96";#N/A,#N/A,FALSE,"INTRAN96";#N/A,#N/A,FALSE,"NAA9697";#N/A,#N/A,FALSE,"ECWEBB";#N/A,#N/A,FALSE,"MFT96";#N/A,#N/A,FALSE,"CTrecon"}</definedName>
    <definedName name="FDDD_1_2_5_4" hidden="1">{#N/A,#N/A,FALSE,"TMCOMP96";#N/A,#N/A,FALSE,"MAT96";#N/A,#N/A,FALSE,"FANDA96";#N/A,#N/A,FALSE,"INTRAN96";#N/A,#N/A,FALSE,"NAA9697";#N/A,#N/A,FALSE,"ECWEBB";#N/A,#N/A,FALSE,"MFT96";#N/A,#N/A,FALSE,"CTrecon"}</definedName>
    <definedName name="FDDD_1_2_5_5" hidden="1">{#N/A,#N/A,FALSE,"TMCOMP96";#N/A,#N/A,FALSE,"MAT96";#N/A,#N/A,FALSE,"FANDA96";#N/A,#N/A,FALSE,"INTRAN96";#N/A,#N/A,FALSE,"NAA9697";#N/A,#N/A,FALSE,"ECWEBB";#N/A,#N/A,FALSE,"MFT96";#N/A,#N/A,FALSE,"CTrecon"}</definedName>
    <definedName name="FDDD_1_3" hidden="1">{#N/A,#N/A,FALSE,"TMCOMP96";#N/A,#N/A,FALSE,"MAT96";#N/A,#N/A,FALSE,"FANDA96";#N/A,#N/A,FALSE,"INTRAN96";#N/A,#N/A,FALSE,"NAA9697";#N/A,#N/A,FALSE,"ECWEBB";#N/A,#N/A,FALSE,"MFT96";#N/A,#N/A,FALSE,"CTrecon"}</definedName>
    <definedName name="FDDD_1_3_1" hidden="1">{#N/A,#N/A,FALSE,"TMCOMP96";#N/A,#N/A,FALSE,"MAT96";#N/A,#N/A,FALSE,"FANDA96";#N/A,#N/A,FALSE,"INTRAN96";#N/A,#N/A,FALSE,"NAA9697";#N/A,#N/A,FALSE,"ECWEBB";#N/A,#N/A,FALSE,"MFT96";#N/A,#N/A,FALSE,"CTrecon"}</definedName>
    <definedName name="FDDD_1_3_1_1" hidden="1">{#N/A,#N/A,FALSE,"TMCOMP96";#N/A,#N/A,FALSE,"MAT96";#N/A,#N/A,FALSE,"FANDA96";#N/A,#N/A,FALSE,"INTRAN96";#N/A,#N/A,FALSE,"NAA9697";#N/A,#N/A,FALSE,"ECWEBB";#N/A,#N/A,FALSE,"MFT96";#N/A,#N/A,FALSE,"CTrecon"}</definedName>
    <definedName name="FDDD_1_3_1_1_1" hidden="1">{#N/A,#N/A,FALSE,"TMCOMP96";#N/A,#N/A,FALSE,"MAT96";#N/A,#N/A,FALSE,"FANDA96";#N/A,#N/A,FALSE,"INTRAN96";#N/A,#N/A,FALSE,"NAA9697";#N/A,#N/A,FALSE,"ECWEBB";#N/A,#N/A,FALSE,"MFT96";#N/A,#N/A,FALSE,"CTrecon"}</definedName>
    <definedName name="FDDD_1_3_1_1_1_1" hidden="1">{#N/A,#N/A,FALSE,"TMCOMP96";#N/A,#N/A,FALSE,"MAT96";#N/A,#N/A,FALSE,"FANDA96";#N/A,#N/A,FALSE,"INTRAN96";#N/A,#N/A,FALSE,"NAA9697";#N/A,#N/A,FALSE,"ECWEBB";#N/A,#N/A,FALSE,"MFT96";#N/A,#N/A,FALSE,"CTrecon"}</definedName>
    <definedName name="FDDD_1_3_1_1_1_1_1" hidden="1">{#N/A,#N/A,FALSE,"TMCOMP96";#N/A,#N/A,FALSE,"MAT96";#N/A,#N/A,FALSE,"FANDA96";#N/A,#N/A,FALSE,"INTRAN96";#N/A,#N/A,FALSE,"NAA9697";#N/A,#N/A,FALSE,"ECWEBB";#N/A,#N/A,FALSE,"MFT96";#N/A,#N/A,FALSE,"CTrecon"}</definedName>
    <definedName name="FDDD_1_3_1_1_1_2" hidden="1">{#N/A,#N/A,FALSE,"TMCOMP96";#N/A,#N/A,FALSE,"MAT96";#N/A,#N/A,FALSE,"FANDA96";#N/A,#N/A,FALSE,"INTRAN96";#N/A,#N/A,FALSE,"NAA9697";#N/A,#N/A,FALSE,"ECWEBB";#N/A,#N/A,FALSE,"MFT96";#N/A,#N/A,FALSE,"CTrecon"}</definedName>
    <definedName name="FDDD_1_3_1_1_1_3" hidden="1">{#N/A,#N/A,FALSE,"TMCOMP96";#N/A,#N/A,FALSE,"MAT96";#N/A,#N/A,FALSE,"FANDA96";#N/A,#N/A,FALSE,"INTRAN96";#N/A,#N/A,FALSE,"NAA9697";#N/A,#N/A,FALSE,"ECWEBB";#N/A,#N/A,FALSE,"MFT96";#N/A,#N/A,FALSE,"CTrecon"}</definedName>
    <definedName name="FDDD_1_3_1_1_1_4" hidden="1">{#N/A,#N/A,FALSE,"TMCOMP96";#N/A,#N/A,FALSE,"MAT96";#N/A,#N/A,FALSE,"FANDA96";#N/A,#N/A,FALSE,"INTRAN96";#N/A,#N/A,FALSE,"NAA9697";#N/A,#N/A,FALSE,"ECWEBB";#N/A,#N/A,FALSE,"MFT96";#N/A,#N/A,FALSE,"CTrecon"}</definedName>
    <definedName name="FDDD_1_3_1_1_1_5" hidden="1">{#N/A,#N/A,FALSE,"TMCOMP96";#N/A,#N/A,FALSE,"MAT96";#N/A,#N/A,FALSE,"FANDA96";#N/A,#N/A,FALSE,"INTRAN96";#N/A,#N/A,FALSE,"NAA9697";#N/A,#N/A,FALSE,"ECWEBB";#N/A,#N/A,FALSE,"MFT96";#N/A,#N/A,FALSE,"CTrecon"}</definedName>
    <definedName name="FDDD_1_3_1_1_2" hidden="1">{#N/A,#N/A,FALSE,"TMCOMP96";#N/A,#N/A,FALSE,"MAT96";#N/A,#N/A,FALSE,"FANDA96";#N/A,#N/A,FALSE,"INTRAN96";#N/A,#N/A,FALSE,"NAA9697";#N/A,#N/A,FALSE,"ECWEBB";#N/A,#N/A,FALSE,"MFT96";#N/A,#N/A,FALSE,"CTrecon"}</definedName>
    <definedName name="FDDD_1_3_1_1_2_1" hidden="1">{#N/A,#N/A,FALSE,"TMCOMP96";#N/A,#N/A,FALSE,"MAT96";#N/A,#N/A,FALSE,"FANDA96";#N/A,#N/A,FALSE,"INTRAN96";#N/A,#N/A,FALSE,"NAA9697";#N/A,#N/A,FALSE,"ECWEBB";#N/A,#N/A,FALSE,"MFT96";#N/A,#N/A,FALSE,"CTrecon"}</definedName>
    <definedName name="FDDD_1_3_1_1_2_2" hidden="1">{#N/A,#N/A,FALSE,"TMCOMP96";#N/A,#N/A,FALSE,"MAT96";#N/A,#N/A,FALSE,"FANDA96";#N/A,#N/A,FALSE,"INTRAN96";#N/A,#N/A,FALSE,"NAA9697";#N/A,#N/A,FALSE,"ECWEBB";#N/A,#N/A,FALSE,"MFT96";#N/A,#N/A,FALSE,"CTrecon"}</definedName>
    <definedName name="FDDD_1_3_1_1_2_3" hidden="1">{#N/A,#N/A,FALSE,"TMCOMP96";#N/A,#N/A,FALSE,"MAT96";#N/A,#N/A,FALSE,"FANDA96";#N/A,#N/A,FALSE,"INTRAN96";#N/A,#N/A,FALSE,"NAA9697";#N/A,#N/A,FALSE,"ECWEBB";#N/A,#N/A,FALSE,"MFT96";#N/A,#N/A,FALSE,"CTrecon"}</definedName>
    <definedName name="FDDD_1_3_1_1_2_4" hidden="1">{#N/A,#N/A,FALSE,"TMCOMP96";#N/A,#N/A,FALSE,"MAT96";#N/A,#N/A,FALSE,"FANDA96";#N/A,#N/A,FALSE,"INTRAN96";#N/A,#N/A,FALSE,"NAA9697";#N/A,#N/A,FALSE,"ECWEBB";#N/A,#N/A,FALSE,"MFT96";#N/A,#N/A,FALSE,"CTrecon"}</definedName>
    <definedName name="FDDD_1_3_1_1_2_5" hidden="1">{#N/A,#N/A,FALSE,"TMCOMP96";#N/A,#N/A,FALSE,"MAT96";#N/A,#N/A,FALSE,"FANDA96";#N/A,#N/A,FALSE,"INTRAN96";#N/A,#N/A,FALSE,"NAA9697";#N/A,#N/A,FALSE,"ECWEBB";#N/A,#N/A,FALSE,"MFT96";#N/A,#N/A,FALSE,"CTrecon"}</definedName>
    <definedName name="FDDD_1_3_1_1_3" hidden="1">{#N/A,#N/A,FALSE,"TMCOMP96";#N/A,#N/A,FALSE,"MAT96";#N/A,#N/A,FALSE,"FANDA96";#N/A,#N/A,FALSE,"INTRAN96";#N/A,#N/A,FALSE,"NAA9697";#N/A,#N/A,FALSE,"ECWEBB";#N/A,#N/A,FALSE,"MFT96";#N/A,#N/A,FALSE,"CTrecon"}</definedName>
    <definedName name="FDDD_1_3_1_1_4" hidden="1">{#N/A,#N/A,FALSE,"TMCOMP96";#N/A,#N/A,FALSE,"MAT96";#N/A,#N/A,FALSE,"FANDA96";#N/A,#N/A,FALSE,"INTRAN96";#N/A,#N/A,FALSE,"NAA9697";#N/A,#N/A,FALSE,"ECWEBB";#N/A,#N/A,FALSE,"MFT96";#N/A,#N/A,FALSE,"CTrecon"}</definedName>
    <definedName name="FDDD_1_3_1_1_5" hidden="1">{#N/A,#N/A,FALSE,"TMCOMP96";#N/A,#N/A,FALSE,"MAT96";#N/A,#N/A,FALSE,"FANDA96";#N/A,#N/A,FALSE,"INTRAN96";#N/A,#N/A,FALSE,"NAA9697";#N/A,#N/A,FALSE,"ECWEBB";#N/A,#N/A,FALSE,"MFT96";#N/A,#N/A,FALSE,"CTrecon"}</definedName>
    <definedName name="FDDD_1_3_1_2" hidden="1">{#N/A,#N/A,FALSE,"TMCOMP96";#N/A,#N/A,FALSE,"MAT96";#N/A,#N/A,FALSE,"FANDA96";#N/A,#N/A,FALSE,"INTRAN96";#N/A,#N/A,FALSE,"NAA9697";#N/A,#N/A,FALSE,"ECWEBB";#N/A,#N/A,FALSE,"MFT96";#N/A,#N/A,FALSE,"CTrecon"}</definedName>
    <definedName name="FDDD_1_3_1_2_1" hidden="1">{#N/A,#N/A,FALSE,"TMCOMP96";#N/A,#N/A,FALSE,"MAT96";#N/A,#N/A,FALSE,"FANDA96";#N/A,#N/A,FALSE,"INTRAN96";#N/A,#N/A,FALSE,"NAA9697";#N/A,#N/A,FALSE,"ECWEBB";#N/A,#N/A,FALSE,"MFT96";#N/A,#N/A,FALSE,"CTrecon"}</definedName>
    <definedName name="FDDD_1_3_1_2_2" hidden="1">{#N/A,#N/A,FALSE,"TMCOMP96";#N/A,#N/A,FALSE,"MAT96";#N/A,#N/A,FALSE,"FANDA96";#N/A,#N/A,FALSE,"INTRAN96";#N/A,#N/A,FALSE,"NAA9697";#N/A,#N/A,FALSE,"ECWEBB";#N/A,#N/A,FALSE,"MFT96";#N/A,#N/A,FALSE,"CTrecon"}</definedName>
    <definedName name="FDDD_1_3_1_2_3" hidden="1">{#N/A,#N/A,FALSE,"TMCOMP96";#N/A,#N/A,FALSE,"MAT96";#N/A,#N/A,FALSE,"FANDA96";#N/A,#N/A,FALSE,"INTRAN96";#N/A,#N/A,FALSE,"NAA9697";#N/A,#N/A,FALSE,"ECWEBB";#N/A,#N/A,FALSE,"MFT96";#N/A,#N/A,FALSE,"CTrecon"}</definedName>
    <definedName name="FDDD_1_3_1_2_4" hidden="1">{#N/A,#N/A,FALSE,"TMCOMP96";#N/A,#N/A,FALSE,"MAT96";#N/A,#N/A,FALSE,"FANDA96";#N/A,#N/A,FALSE,"INTRAN96";#N/A,#N/A,FALSE,"NAA9697";#N/A,#N/A,FALSE,"ECWEBB";#N/A,#N/A,FALSE,"MFT96";#N/A,#N/A,FALSE,"CTrecon"}</definedName>
    <definedName name="FDDD_1_3_1_2_5" hidden="1">{#N/A,#N/A,FALSE,"TMCOMP96";#N/A,#N/A,FALSE,"MAT96";#N/A,#N/A,FALSE,"FANDA96";#N/A,#N/A,FALSE,"INTRAN96";#N/A,#N/A,FALSE,"NAA9697";#N/A,#N/A,FALSE,"ECWEBB";#N/A,#N/A,FALSE,"MFT96";#N/A,#N/A,FALSE,"CTrecon"}</definedName>
    <definedName name="FDDD_1_3_1_3" hidden="1">{#N/A,#N/A,FALSE,"TMCOMP96";#N/A,#N/A,FALSE,"MAT96";#N/A,#N/A,FALSE,"FANDA96";#N/A,#N/A,FALSE,"INTRAN96";#N/A,#N/A,FALSE,"NAA9697";#N/A,#N/A,FALSE,"ECWEBB";#N/A,#N/A,FALSE,"MFT96";#N/A,#N/A,FALSE,"CTrecon"}</definedName>
    <definedName name="FDDD_1_3_1_3_1" hidden="1">{#N/A,#N/A,FALSE,"TMCOMP96";#N/A,#N/A,FALSE,"MAT96";#N/A,#N/A,FALSE,"FANDA96";#N/A,#N/A,FALSE,"INTRAN96";#N/A,#N/A,FALSE,"NAA9697";#N/A,#N/A,FALSE,"ECWEBB";#N/A,#N/A,FALSE,"MFT96";#N/A,#N/A,FALSE,"CTrecon"}</definedName>
    <definedName name="FDDD_1_3_1_3_2" hidden="1">{#N/A,#N/A,FALSE,"TMCOMP96";#N/A,#N/A,FALSE,"MAT96";#N/A,#N/A,FALSE,"FANDA96";#N/A,#N/A,FALSE,"INTRAN96";#N/A,#N/A,FALSE,"NAA9697";#N/A,#N/A,FALSE,"ECWEBB";#N/A,#N/A,FALSE,"MFT96";#N/A,#N/A,FALSE,"CTrecon"}</definedName>
    <definedName name="FDDD_1_3_1_3_3" hidden="1">{#N/A,#N/A,FALSE,"TMCOMP96";#N/A,#N/A,FALSE,"MAT96";#N/A,#N/A,FALSE,"FANDA96";#N/A,#N/A,FALSE,"INTRAN96";#N/A,#N/A,FALSE,"NAA9697";#N/A,#N/A,FALSE,"ECWEBB";#N/A,#N/A,FALSE,"MFT96";#N/A,#N/A,FALSE,"CTrecon"}</definedName>
    <definedName name="FDDD_1_3_1_3_4" hidden="1">{#N/A,#N/A,FALSE,"TMCOMP96";#N/A,#N/A,FALSE,"MAT96";#N/A,#N/A,FALSE,"FANDA96";#N/A,#N/A,FALSE,"INTRAN96";#N/A,#N/A,FALSE,"NAA9697";#N/A,#N/A,FALSE,"ECWEBB";#N/A,#N/A,FALSE,"MFT96";#N/A,#N/A,FALSE,"CTrecon"}</definedName>
    <definedName name="FDDD_1_3_1_3_5" hidden="1">{#N/A,#N/A,FALSE,"TMCOMP96";#N/A,#N/A,FALSE,"MAT96";#N/A,#N/A,FALSE,"FANDA96";#N/A,#N/A,FALSE,"INTRAN96";#N/A,#N/A,FALSE,"NAA9697";#N/A,#N/A,FALSE,"ECWEBB";#N/A,#N/A,FALSE,"MFT96";#N/A,#N/A,FALSE,"CTrecon"}</definedName>
    <definedName name="FDDD_1_3_1_4" hidden="1">{#N/A,#N/A,FALSE,"TMCOMP96";#N/A,#N/A,FALSE,"MAT96";#N/A,#N/A,FALSE,"FANDA96";#N/A,#N/A,FALSE,"INTRAN96";#N/A,#N/A,FALSE,"NAA9697";#N/A,#N/A,FALSE,"ECWEBB";#N/A,#N/A,FALSE,"MFT96";#N/A,#N/A,FALSE,"CTrecon"}</definedName>
    <definedName name="FDDD_1_3_1_4_1" hidden="1">{#N/A,#N/A,FALSE,"TMCOMP96";#N/A,#N/A,FALSE,"MAT96";#N/A,#N/A,FALSE,"FANDA96";#N/A,#N/A,FALSE,"INTRAN96";#N/A,#N/A,FALSE,"NAA9697";#N/A,#N/A,FALSE,"ECWEBB";#N/A,#N/A,FALSE,"MFT96";#N/A,#N/A,FALSE,"CTrecon"}</definedName>
    <definedName name="FDDD_1_3_1_4_2" hidden="1">{#N/A,#N/A,FALSE,"TMCOMP96";#N/A,#N/A,FALSE,"MAT96";#N/A,#N/A,FALSE,"FANDA96";#N/A,#N/A,FALSE,"INTRAN96";#N/A,#N/A,FALSE,"NAA9697";#N/A,#N/A,FALSE,"ECWEBB";#N/A,#N/A,FALSE,"MFT96";#N/A,#N/A,FALSE,"CTrecon"}</definedName>
    <definedName name="FDDD_1_3_1_4_3" hidden="1">{#N/A,#N/A,FALSE,"TMCOMP96";#N/A,#N/A,FALSE,"MAT96";#N/A,#N/A,FALSE,"FANDA96";#N/A,#N/A,FALSE,"INTRAN96";#N/A,#N/A,FALSE,"NAA9697";#N/A,#N/A,FALSE,"ECWEBB";#N/A,#N/A,FALSE,"MFT96";#N/A,#N/A,FALSE,"CTrecon"}</definedName>
    <definedName name="FDDD_1_3_1_4_4" hidden="1">{#N/A,#N/A,FALSE,"TMCOMP96";#N/A,#N/A,FALSE,"MAT96";#N/A,#N/A,FALSE,"FANDA96";#N/A,#N/A,FALSE,"INTRAN96";#N/A,#N/A,FALSE,"NAA9697";#N/A,#N/A,FALSE,"ECWEBB";#N/A,#N/A,FALSE,"MFT96";#N/A,#N/A,FALSE,"CTrecon"}</definedName>
    <definedName name="FDDD_1_3_1_4_5" hidden="1">{#N/A,#N/A,FALSE,"TMCOMP96";#N/A,#N/A,FALSE,"MAT96";#N/A,#N/A,FALSE,"FANDA96";#N/A,#N/A,FALSE,"INTRAN96";#N/A,#N/A,FALSE,"NAA9697";#N/A,#N/A,FALSE,"ECWEBB";#N/A,#N/A,FALSE,"MFT96";#N/A,#N/A,FALSE,"CTrecon"}</definedName>
    <definedName name="FDDD_1_3_1_5" hidden="1">{#N/A,#N/A,FALSE,"TMCOMP96";#N/A,#N/A,FALSE,"MAT96";#N/A,#N/A,FALSE,"FANDA96";#N/A,#N/A,FALSE,"INTRAN96";#N/A,#N/A,FALSE,"NAA9697";#N/A,#N/A,FALSE,"ECWEBB";#N/A,#N/A,FALSE,"MFT96";#N/A,#N/A,FALSE,"CTrecon"}</definedName>
    <definedName name="FDDD_1_3_1_5_1" hidden="1">{#N/A,#N/A,FALSE,"TMCOMP96";#N/A,#N/A,FALSE,"MAT96";#N/A,#N/A,FALSE,"FANDA96";#N/A,#N/A,FALSE,"INTRAN96";#N/A,#N/A,FALSE,"NAA9697";#N/A,#N/A,FALSE,"ECWEBB";#N/A,#N/A,FALSE,"MFT96";#N/A,#N/A,FALSE,"CTrecon"}</definedName>
    <definedName name="FDDD_1_3_1_5_2" hidden="1">{#N/A,#N/A,FALSE,"TMCOMP96";#N/A,#N/A,FALSE,"MAT96";#N/A,#N/A,FALSE,"FANDA96";#N/A,#N/A,FALSE,"INTRAN96";#N/A,#N/A,FALSE,"NAA9697";#N/A,#N/A,FALSE,"ECWEBB";#N/A,#N/A,FALSE,"MFT96";#N/A,#N/A,FALSE,"CTrecon"}</definedName>
    <definedName name="FDDD_1_3_1_5_3" hidden="1">{#N/A,#N/A,FALSE,"TMCOMP96";#N/A,#N/A,FALSE,"MAT96";#N/A,#N/A,FALSE,"FANDA96";#N/A,#N/A,FALSE,"INTRAN96";#N/A,#N/A,FALSE,"NAA9697";#N/A,#N/A,FALSE,"ECWEBB";#N/A,#N/A,FALSE,"MFT96";#N/A,#N/A,FALSE,"CTrecon"}</definedName>
    <definedName name="FDDD_1_3_1_5_4" hidden="1">{#N/A,#N/A,FALSE,"TMCOMP96";#N/A,#N/A,FALSE,"MAT96";#N/A,#N/A,FALSE,"FANDA96";#N/A,#N/A,FALSE,"INTRAN96";#N/A,#N/A,FALSE,"NAA9697";#N/A,#N/A,FALSE,"ECWEBB";#N/A,#N/A,FALSE,"MFT96";#N/A,#N/A,FALSE,"CTrecon"}</definedName>
    <definedName name="FDDD_1_3_1_5_5" hidden="1">{#N/A,#N/A,FALSE,"TMCOMP96";#N/A,#N/A,FALSE,"MAT96";#N/A,#N/A,FALSE,"FANDA96";#N/A,#N/A,FALSE,"INTRAN96";#N/A,#N/A,FALSE,"NAA9697";#N/A,#N/A,FALSE,"ECWEBB";#N/A,#N/A,FALSE,"MFT96";#N/A,#N/A,FALSE,"CTrecon"}</definedName>
    <definedName name="FDDD_1_3_2" hidden="1">{#N/A,#N/A,FALSE,"TMCOMP96";#N/A,#N/A,FALSE,"MAT96";#N/A,#N/A,FALSE,"FANDA96";#N/A,#N/A,FALSE,"INTRAN96";#N/A,#N/A,FALSE,"NAA9697";#N/A,#N/A,FALSE,"ECWEBB";#N/A,#N/A,FALSE,"MFT96";#N/A,#N/A,FALSE,"CTrecon"}</definedName>
    <definedName name="FDDD_1_3_2_1" hidden="1">{#N/A,#N/A,FALSE,"TMCOMP96";#N/A,#N/A,FALSE,"MAT96";#N/A,#N/A,FALSE,"FANDA96";#N/A,#N/A,FALSE,"INTRAN96";#N/A,#N/A,FALSE,"NAA9697";#N/A,#N/A,FALSE,"ECWEBB";#N/A,#N/A,FALSE,"MFT96";#N/A,#N/A,FALSE,"CTrecon"}</definedName>
    <definedName name="FDDD_1_3_2_2" hidden="1">{#N/A,#N/A,FALSE,"TMCOMP96";#N/A,#N/A,FALSE,"MAT96";#N/A,#N/A,FALSE,"FANDA96";#N/A,#N/A,FALSE,"INTRAN96";#N/A,#N/A,FALSE,"NAA9697";#N/A,#N/A,FALSE,"ECWEBB";#N/A,#N/A,FALSE,"MFT96";#N/A,#N/A,FALSE,"CTrecon"}</definedName>
    <definedName name="FDDD_1_3_2_3" hidden="1">{#N/A,#N/A,FALSE,"TMCOMP96";#N/A,#N/A,FALSE,"MAT96";#N/A,#N/A,FALSE,"FANDA96";#N/A,#N/A,FALSE,"INTRAN96";#N/A,#N/A,FALSE,"NAA9697";#N/A,#N/A,FALSE,"ECWEBB";#N/A,#N/A,FALSE,"MFT96";#N/A,#N/A,FALSE,"CTrecon"}</definedName>
    <definedName name="FDDD_1_3_2_4" hidden="1">{#N/A,#N/A,FALSE,"TMCOMP96";#N/A,#N/A,FALSE,"MAT96";#N/A,#N/A,FALSE,"FANDA96";#N/A,#N/A,FALSE,"INTRAN96";#N/A,#N/A,FALSE,"NAA9697";#N/A,#N/A,FALSE,"ECWEBB";#N/A,#N/A,FALSE,"MFT96";#N/A,#N/A,FALSE,"CTrecon"}</definedName>
    <definedName name="FDDD_1_3_2_5" hidden="1">{#N/A,#N/A,FALSE,"TMCOMP96";#N/A,#N/A,FALSE,"MAT96";#N/A,#N/A,FALSE,"FANDA96";#N/A,#N/A,FALSE,"INTRAN96";#N/A,#N/A,FALSE,"NAA9697";#N/A,#N/A,FALSE,"ECWEBB";#N/A,#N/A,FALSE,"MFT96";#N/A,#N/A,FALSE,"CTrecon"}</definedName>
    <definedName name="FDDD_1_3_3" hidden="1">{#N/A,#N/A,FALSE,"TMCOMP96";#N/A,#N/A,FALSE,"MAT96";#N/A,#N/A,FALSE,"FANDA96";#N/A,#N/A,FALSE,"INTRAN96";#N/A,#N/A,FALSE,"NAA9697";#N/A,#N/A,FALSE,"ECWEBB";#N/A,#N/A,FALSE,"MFT96";#N/A,#N/A,FALSE,"CTrecon"}</definedName>
    <definedName name="FDDD_1_3_3_1" hidden="1">{#N/A,#N/A,FALSE,"TMCOMP96";#N/A,#N/A,FALSE,"MAT96";#N/A,#N/A,FALSE,"FANDA96";#N/A,#N/A,FALSE,"INTRAN96";#N/A,#N/A,FALSE,"NAA9697";#N/A,#N/A,FALSE,"ECWEBB";#N/A,#N/A,FALSE,"MFT96";#N/A,#N/A,FALSE,"CTrecon"}</definedName>
    <definedName name="FDDD_1_3_3_2" hidden="1">{#N/A,#N/A,FALSE,"TMCOMP96";#N/A,#N/A,FALSE,"MAT96";#N/A,#N/A,FALSE,"FANDA96";#N/A,#N/A,FALSE,"INTRAN96";#N/A,#N/A,FALSE,"NAA9697";#N/A,#N/A,FALSE,"ECWEBB";#N/A,#N/A,FALSE,"MFT96";#N/A,#N/A,FALSE,"CTrecon"}</definedName>
    <definedName name="FDDD_1_3_3_3" hidden="1">{#N/A,#N/A,FALSE,"TMCOMP96";#N/A,#N/A,FALSE,"MAT96";#N/A,#N/A,FALSE,"FANDA96";#N/A,#N/A,FALSE,"INTRAN96";#N/A,#N/A,FALSE,"NAA9697";#N/A,#N/A,FALSE,"ECWEBB";#N/A,#N/A,FALSE,"MFT96";#N/A,#N/A,FALSE,"CTrecon"}</definedName>
    <definedName name="FDDD_1_3_3_4" hidden="1">{#N/A,#N/A,FALSE,"TMCOMP96";#N/A,#N/A,FALSE,"MAT96";#N/A,#N/A,FALSE,"FANDA96";#N/A,#N/A,FALSE,"INTRAN96";#N/A,#N/A,FALSE,"NAA9697";#N/A,#N/A,FALSE,"ECWEBB";#N/A,#N/A,FALSE,"MFT96";#N/A,#N/A,FALSE,"CTrecon"}</definedName>
    <definedName name="FDDD_1_3_3_5" hidden="1">{#N/A,#N/A,FALSE,"TMCOMP96";#N/A,#N/A,FALSE,"MAT96";#N/A,#N/A,FALSE,"FANDA96";#N/A,#N/A,FALSE,"INTRAN96";#N/A,#N/A,FALSE,"NAA9697";#N/A,#N/A,FALSE,"ECWEBB";#N/A,#N/A,FALSE,"MFT96";#N/A,#N/A,FALSE,"CTrecon"}</definedName>
    <definedName name="FDDD_1_3_4" hidden="1">{#N/A,#N/A,FALSE,"TMCOMP96";#N/A,#N/A,FALSE,"MAT96";#N/A,#N/A,FALSE,"FANDA96";#N/A,#N/A,FALSE,"INTRAN96";#N/A,#N/A,FALSE,"NAA9697";#N/A,#N/A,FALSE,"ECWEBB";#N/A,#N/A,FALSE,"MFT96";#N/A,#N/A,FALSE,"CTrecon"}</definedName>
    <definedName name="FDDD_1_3_4_1" hidden="1">{#N/A,#N/A,FALSE,"TMCOMP96";#N/A,#N/A,FALSE,"MAT96";#N/A,#N/A,FALSE,"FANDA96";#N/A,#N/A,FALSE,"INTRAN96";#N/A,#N/A,FALSE,"NAA9697";#N/A,#N/A,FALSE,"ECWEBB";#N/A,#N/A,FALSE,"MFT96";#N/A,#N/A,FALSE,"CTrecon"}</definedName>
    <definedName name="FDDD_1_3_4_2" hidden="1">{#N/A,#N/A,FALSE,"TMCOMP96";#N/A,#N/A,FALSE,"MAT96";#N/A,#N/A,FALSE,"FANDA96";#N/A,#N/A,FALSE,"INTRAN96";#N/A,#N/A,FALSE,"NAA9697";#N/A,#N/A,FALSE,"ECWEBB";#N/A,#N/A,FALSE,"MFT96";#N/A,#N/A,FALSE,"CTrecon"}</definedName>
    <definedName name="FDDD_1_3_4_3" hidden="1">{#N/A,#N/A,FALSE,"TMCOMP96";#N/A,#N/A,FALSE,"MAT96";#N/A,#N/A,FALSE,"FANDA96";#N/A,#N/A,FALSE,"INTRAN96";#N/A,#N/A,FALSE,"NAA9697";#N/A,#N/A,FALSE,"ECWEBB";#N/A,#N/A,FALSE,"MFT96";#N/A,#N/A,FALSE,"CTrecon"}</definedName>
    <definedName name="FDDD_1_3_4_4" hidden="1">{#N/A,#N/A,FALSE,"TMCOMP96";#N/A,#N/A,FALSE,"MAT96";#N/A,#N/A,FALSE,"FANDA96";#N/A,#N/A,FALSE,"INTRAN96";#N/A,#N/A,FALSE,"NAA9697";#N/A,#N/A,FALSE,"ECWEBB";#N/A,#N/A,FALSE,"MFT96";#N/A,#N/A,FALSE,"CTrecon"}</definedName>
    <definedName name="FDDD_1_3_4_5" hidden="1">{#N/A,#N/A,FALSE,"TMCOMP96";#N/A,#N/A,FALSE,"MAT96";#N/A,#N/A,FALSE,"FANDA96";#N/A,#N/A,FALSE,"INTRAN96";#N/A,#N/A,FALSE,"NAA9697";#N/A,#N/A,FALSE,"ECWEBB";#N/A,#N/A,FALSE,"MFT96";#N/A,#N/A,FALSE,"CTrecon"}</definedName>
    <definedName name="FDDD_1_3_5" hidden="1">{#N/A,#N/A,FALSE,"TMCOMP96";#N/A,#N/A,FALSE,"MAT96";#N/A,#N/A,FALSE,"FANDA96";#N/A,#N/A,FALSE,"INTRAN96";#N/A,#N/A,FALSE,"NAA9697";#N/A,#N/A,FALSE,"ECWEBB";#N/A,#N/A,FALSE,"MFT96";#N/A,#N/A,FALSE,"CTrecon"}</definedName>
    <definedName name="FDDD_1_3_5_1" hidden="1">{#N/A,#N/A,FALSE,"TMCOMP96";#N/A,#N/A,FALSE,"MAT96";#N/A,#N/A,FALSE,"FANDA96";#N/A,#N/A,FALSE,"INTRAN96";#N/A,#N/A,FALSE,"NAA9697";#N/A,#N/A,FALSE,"ECWEBB";#N/A,#N/A,FALSE,"MFT96";#N/A,#N/A,FALSE,"CTrecon"}</definedName>
    <definedName name="FDDD_1_3_5_2" hidden="1">{#N/A,#N/A,FALSE,"TMCOMP96";#N/A,#N/A,FALSE,"MAT96";#N/A,#N/A,FALSE,"FANDA96";#N/A,#N/A,FALSE,"INTRAN96";#N/A,#N/A,FALSE,"NAA9697";#N/A,#N/A,FALSE,"ECWEBB";#N/A,#N/A,FALSE,"MFT96";#N/A,#N/A,FALSE,"CTrecon"}</definedName>
    <definedName name="FDDD_1_3_5_3" hidden="1">{#N/A,#N/A,FALSE,"TMCOMP96";#N/A,#N/A,FALSE,"MAT96";#N/A,#N/A,FALSE,"FANDA96";#N/A,#N/A,FALSE,"INTRAN96";#N/A,#N/A,FALSE,"NAA9697";#N/A,#N/A,FALSE,"ECWEBB";#N/A,#N/A,FALSE,"MFT96";#N/A,#N/A,FALSE,"CTrecon"}</definedName>
    <definedName name="FDDD_1_3_5_4" hidden="1">{#N/A,#N/A,FALSE,"TMCOMP96";#N/A,#N/A,FALSE,"MAT96";#N/A,#N/A,FALSE,"FANDA96";#N/A,#N/A,FALSE,"INTRAN96";#N/A,#N/A,FALSE,"NAA9697";#N/A,#N/A,FALSE,"ECWEBB";#N/A,#N/A,FALSE,"MFT96";#N/A,#N/A,FALSE,"CTrecon"}</definedName>
    <definedName name="FDDD_1_3_5_5" hidden="1">{#N/A,#N/A,FALSE,"TMCOMP96";#N/A,#N/A,FALSE,"MAT96";#N/A,#N/A,FALSE,"FANDA96";#N/A,#N/A,FALSE,"INTRAN96";#N/A,#N/A,FALSE,"NAA9697";#N/A,#N/A,FALSE,"ECWEBB";#N/A,#N/A,FALSE,"MFT96";#N/A,#N/A,FALSE,"CTrecon"}</definedName>
    <definedName name="FDDD_1_4" hidden="1">{#N/A,#N/A,FALSE,"TMCOMP96";#N/A,#N/A,FALSE,"MAT96";#N/A,#N/A,FALSE,"FANDA96";#N/A,#N/A,FALSE,"INTRAN96";#N/A,#N/A,FALSE,"NAA9697";#N/A,#N/A,FALSE,"ECWEBB";#N/A,#N/A,FALSE,"MFT96";#N/A,#N/A,FALSE,"CTrecon"}</definedName>
    <definedName name="FDDD_1_4_1" hidden="1">{#N/A,#N/A,FALSE,"TMCOMP96";#N/A,#N/A,FALSE,"MAT96";#N/A,#N/A,FALSE,"FANDA96";#N/A,#N/A,FALSE,"INTRAN96";#N/A,#N/A,FALSE,"NAA9697";#N/A,#N/A,FALSE,"ECWEBB";#N/A,#N/A,FALSE,"MFT96";#N/A,#N/A,FALSE,"CTrecon"}</definedName>
    <definedName name="FDDD_1_4_1_1" hidden="1">{#N/A,#N/A,FALSE,"TMCOMP96";#N/A,#N/A,FALSE,"MAT96";#N/A,#N/A,FALSE,"FANDA96";#N/A,#N/A,FALSE,"INTRAN96";#N/A,#N/A,FALSE,"NAA9697";#N/A,#N/A,FALSE,"ECWEBB";#N/A,#N/A,FALSE,"MFT96";#N/A,#N/A,FALSE,"CTrecon"}</definedName>
    <definedName name="FDDD_1_4_1_1_1" hidden="1">{#N/A,#N/A,FALSE,"TMCOMP96";#N/A,#N/A,FALSE,"MAT96";#N/A,#N/A,FALSE,"FANDA96";#N/A,#N/A,FALSE,"INTRAN96";#N/A,#N/A,FALSE,"NAA9697";#N/A,#N/A,FALSE,"ECWEBB";#N/A,#N/A,FALSE,"MFT96";#N/A,#N/A,FALSE,"CTrecon"}</definedName>
    <definedName name="FDDD_1_4_1_1_1_1" hidden="1">{#N/A,#N/A,FALSE,"TMCOMP96";#N/A,#N/A,FALSE,"MAT96";#N/A,#N/A,FALSE,"FANDA96";#N/A,#N/A,FALSE,"INTRAN96";#N/A,#N/A,FALSE,"NAA9697";#N/A,#N/A,FALSE,"ECWEBB";#N/A,#N/A,FALSE,"MFT96";#N/A,#N/A,FALSE,"CTrecon"}</definedName>
    <definedName name="FDDD_1_4_1_1_2" hidden="1">{#N/A,#N/A,FALSE,"TMCOMP96";#N/A,#N/A,FALSE,"MAT96";#N/A,#N/A,FALSE,"FANDA96";#N/A,#N/A,FALSE,"INTRAN96";#N/A,#N/A,FALSE,"NAA9697";#N/A,#N/A,FALSE,"ECWEBB";#N/A,#N/A,FALSE,"MFT96";#N/A,#N/A,FALSE,"CTrecon"}</definedName>
    <definedName name="FDDD_1_4_1_1_3" hidden="1">{#N/A,#N/A,FALSE,"TMCOMP96";#N/A,#N/A,FALSE,"MAT96";#N/A,#N/A,FALSE,"FANDA96";#N/A,#N/A,FALSE,"INTRAN96";#N/A,#N/A,FALSE,"NAA9697";#N/A,#N/A,FALSE,"ECWEBB";#N/A,#N/A,FALSE,"MFT96";#N/A,#N/A,FALSE,"CTrecon"}</definedName>
    <definedName name="FDDD_1_4_1_1_4" hidden="1">{#N/A,#N/A,FALSE,"TMCOMP96";#N/A,#N/A,FALSE,"MAT96";#N/A,#N/A,FALSE,"FANDA96";#N/A,#N/A,FALSE,"INTRAN96";#N/A,#N/A,FALSE,"NAA9697";#N/A,#N/A,FALSE,"ECWEBB";#N/A,#N/A,FALSE,"MFT96";#N/A,#N/A,FALSE,"CTrecon"}</definedName>
    <definedName name="FDDD_1_4_1_1_5" hidden="1">{#N/A,#N/A,FALSE,"TMCOMP96";#N/A,#N/A,FALSE,"MAT96";#N/A,#N/A,FALSE,"FANDA96";#N/A,#N/A,FALSE,"INTRAN96";#N/A,#N/A,FALSE,"NAA9697";#N/A,#N/A,FALSE,"ECWEBB";#N/A,#N/A,FALSE,"MFT96";#N/A,#N/A,FALSE,"CTrecon"}</definedName>
    <definedName name="FDDD_1_4_1_2" hidden="1">{#N/A,#N/A,FALSE,"TMCOMP96";#N/A,#N/A,FALSE,"MAT96";#N/A,#N/A,FALSE,"FANDA96";#N/A,#N/A,FALSE,"INTRAN96";#N/A,#N/A,FALSE,"NAA9697";#N/A,#N/A,FALSE,"ECWEBB";#N/A,#N/A,FALSE,"MFT96";#N/A,#N/A,FALSE,"CTrecon"}</definedName>
    <definedName name="FDDD_1_4_1_2_1" hidden="1">{#N/A,#N/A,FALSE,"TMCOMP96";#N/A,#N/A,FALSE,"MAT96";#N/A,#N/A,FALSE,"FANDA96";#N/A,#N/A,FALSE,"INTRAN96";#N/A,#N/A,FALSE,"NAA9697";#N/A,#N/A,FALSE,"ECWEBB";#N/A,#N/A,FALSE,"MFT96";#N/A,#N/A,FALSE,"CTrecon"}</definedName>
    <definedName name="FDDD_1_4_1_2_2" hidden="1">{#N/A,#N/A,FALSE,"TMCOMP96";#N/A,#N/A,FALSE,"MAT96";#N/A,#N/A,FALSE,"FANDA96";#N/A,#N/A,FALSE,"INTRAN96";#N/A,#N/A,FALSE,"NAA9697";#N/A,#N/A,FALSE,"ECWEBB";#N/A,#N/A,FALSE,"MFT96";#N/A,#N/A,FALSE,"CTrecon"}</definedName>
    <definedName name="FDDD_1_4_1_2_3" hidden="1">{#N/A,#N/A,FALSE,"TMCOMP96";#N/A,#N/A,FALSE,"MAT96";#N/A,#N/A,FALSE,"FANDA96";#N/A,#N/A,FALSE,"INTRAN96";#N/A,#N/A,FALSE,"NAA9697";#N/A,#N/A,FALSE,"ECWEBB";#N/A,#N/A,FALSE,"MFT96";#N/A,#N/A,FALSE,"CTrecon"}</definedName>
    <definedName name="FDDD_1_4_1_2_4" hidden="1">{#N/A,#N/A,FALSE,"TMCOMP96";#N/A,#N/A,FALSE,"MAT96";#N/A,#N/A,FALSE,"FANDA96";#N/A,#N/A,FALSE,"INTRAN96";#N/A,#N/A,FALSE,"NAA9697";#N/A,#N/A,FALSE,"ECWEBB";#N/A,#N/A,FALSE,"MFT96";#N/A,#N/A,FALSE,"CTrecon"}</definedName>
    <definedName name="FDDD_1_4_1_2_5" hidden="1">{#N/A,#N/A,FALSE,"TMCOMP96";#N/A,#N/A,FALSE,"MAT96";#N/A,#N/A,FALSE,"FANDA96";#N/A,#N/A,FALSE,"INTRAN96";#N/A,#N/A,FALSE,"NAA9697";#N/A,#N/A,FALSE,"ECWEBB";#N/A,#N/A,FALSE,"MFT96";#N/A,#N/A,FALSE,"CTrecon"}</definedName>
    <definedName name="FDDD_1_4_1_3" hidden="1">{#N/A,#N/A,FALSE,"TMCOMP96";#N/A,#N/A,FALSE,"MAT96";#N/A,#N/A,FALSE,"FANDA96";#N/A,#N/A,FALSE,"INTRAN96";#N/A,#N/A,FALSE,"NAA9697";#N/A,#N/A,FALSE,"ECWEBB";#N/A,#N/A,FALSE,"MFT96";#N/A,#N/A,FALSE,"CTrecon"}</definedName>
    <definedName name="FDDD_1_4_1_3_1" hidden="1">{#N/A,#N/A,FALSE,"TMCOMP96";#N/A,#N/A,FALSE,"MAT96";#N/A,#N/A,FALSE,"FANDA96";#N/A,#N/A,FALSE,"INTRAN96";#N/A,#N/A,FALSE,"NAA9697";#N/A,#N/A,FALSE,"ECWEBB";#N/A,#N/A,FALSE,"MFT96";#N/A,#N/A,FALSE,"CTrecon"}</definedName>
    <definedName name="FDDD_1_4_1_3_2" hidden="1">{#N/A,#N/A,FALSE,"TMCOMP96";#N/A,#N/A,FALSE,"MAT96";#N/A,#N/A,FALSE,"FANDA96";#N/A,#N/A,FALSE,"INTRAN96";#N/A,#N/A,FALSE,"NAA9697";#N/A,#N/A,FALSE,"ECWEBB";#N/A,#N/A,FALSE,"MFT96";#N/A,#N/A,FALSE,"CTrecon"}</definedName>
    <definedName name="FDDD_1_4_1_3_3" hidden="1">{#N/A,#N/A,FALSE,"TMCOMP96";#N/A,#N/A,FALSE,"MAT96";#N/A,#N/A,FALSE,"FANDA96";#N/A,#N/A,FALSE,"INTRAN96";#N/A,#N/A,FALSE,"NAA9697";#N/A,#N/A,FALSE,"ECWEBB";#N/A,#N/A,FALSE,"MFT96";#N/A,#N/A,FALSE,"CTrecon"}</definedName>
    <definedName name="FDDD_1_4_1_3_4" hidden="1">{#N/A,#N/A,FALSE,"TMCOMP96";#N/A,#N/A,FALSE,"MAT96";#N/A,#N/A,FALSE,"FANDA96";#N/A,#N/A,FALSE,"INTRAN96";#N/A,#N/A,FALSE,"NAA9697";#N/A,#N/A,FALSE,"ECWEBB";#N/A,#N/A,FALSE,"MFT96";#N/A,#N/A,FALSE,"CTrecon"}</definedName>
    <definedName name="FDDD_1_4_1_3_5" hidden="1">{#N/A,#N/A,FALSE,"TMCOMP96";#N/A,#N/A,FALSE,"MAT96";#N/A,#N/A,FALSE,"FANDA96";#N/A,#N/A,FALSE,"INTRAN96";#N/A,#N/A,FALSE,"NAA9697";#N/A,#N/A,FALSE,"ECWEBB";#N/A,#N/A,FALSE,"MFT96";#N/A,#N/A,FALSE,"CTrecon"}</definedName>
    <definedName name="FDDD_1_4_1_4" hidden="1">{#N/A,#N/A,FALSE,"TMCOMP96";#N/A,#N/A,FALSE,"MAT96";#N/A,#N/A,FALSE,"FANDA96";#N/A,#N/A,FALSE,"INTRAN96";#N/A,#N/A,FALSE,"NAA9697";#N/A,#N/A,FALSE,"ECWEBB";#N/A,#N/A,FALSE,"MFT96";#N/A,#N/A,FALSE,"CTrecon"}</definedName>
    <definedName name="FDDD_1_4_1_4_1" hidden="1">{#N/A,#N/A,FALSE,"TMCOMP96";#N/A,#N/A,FALSE,"MAT96";#N/A,#N/A,FALSE,"FANDA96";#N/A,#N/A,FALSE,"INTRAN96";#N/A,#N/A,FALSE,"NAA9697";#N/A,#N/A,FALSE,"ECWEBB";#N/A,#N/A,FALSE,"MFT96";#N/A,#N/A,FALSE,"CTrecon"}</definedName>
    <definedName name="FDDD_1_4_1_4_2" hidden="1">{#N/A,#N/A,FALSE,"TMCOMP96";#N/A,#N/A,FALSE,"MAT96";#N/A,#N/A,FALSE,"FANDA96";#N/A,#N/A,FALSE,"INTRAN96";#N/A,#N/A,FALSE,"NAA9697";#N/A,#N/A,FALSE,"ECWEBB";#N/A,#N/A,FALSE,"MFT96";#N/A,#N/A,FALSE,"CTrecon"}</definedName>
    <definedName name="FDDD_1_4_1_4_3" hidden="1">{#N/A,#N/A,FALSE,"TMCOMP96";#N/A,#N/A,FALSE,"MAT96";#N/A,#N/A,FALSE,"FANDA96";#N/A,#N/A,FALSE,"INTRAN96";#N/A,#N/A,FALSE,"NAA9697";#N/A,#N/A,FALSE,"ECWEBB";#N/A,#N/A,FALSE,"MFT96";#N/A,#N/A,FALSE,"CTrecon"}</definedName>
    <definedName name="FDDD_1_4_1_4_4" hidden="1">{#N/A,#N/A,FALSE,"TMCOMP96";#N/A,#N/A,FALSE,"MAT96";#N/A,#N/A,FALSE,"FANDA96";#N/A,#N/A,FALSE,"INTRAN96";#N/A,#N/A,FALSE,"NAA9697";#N/A,#N/A,FALSE,"ECWEBB";#N/A,#N/A,FALSE,"MFT96";#N/A,#N/A,FALSE,"CTrecon"}</definedName>
    <definedName name="FDDD_1_4_1_4_5" hidden="1">{#N/A,#N/A,FALSE,"TMCOMP96";#N/A,#N/A,FALSE,"MAT96";#N/A,#N/A,FALSE,"FANDA96";#N/A,#N/A,FALSE,"INTRAN96";#N/A,#N/A,FALSE,"NAA9697";#N/A,#N/A,FALSE,"ECWEBB";#N/A,#N/A,FALSE,"MFT96";#N/A,#N/A,FALSE,"CTrecon"}</definedName>
    <definedName name="FDDD_1_4_1_5" hidden="1">{#N/A,#N/A,FALSE,"TMCOMP96";#N/A,#N/A,FALSE,"MAT96";#N/A,#N/A,FALSE,"FANDA96";#N/A,#N/A,FALSE,"INTRAN96";#N/A,#N/A,FALSE,"NAA9697";#N/A,#N/A,FALSE,"ECWEBB";#N/A,#N/A,FALSE,"MFT96";#N/A,#N/A,FALSE,"CTrecon"}</definedName>
    <definedName name="FDDD_1_4_1_5_1" hidden="1">{#N/A,#N/A,FALSE,"TMCOMP96";#N/A,#N/A,FALSE,"MAT96";#N/A,#N/A,FALSE,"FANDA96";#N/A,#N/A,FALSE,"INTRAN96";#N/A,#N/A,FALSE,"NAA9697";#N/A,#N/A,FALSE,"ECWEBB";#N/A,#N/A,FALSE,"MFT96";#N/A,#N/A,FALSE,"CTrecon"}</definedName>
    <definedName name="FDDD_1_4_1_5_2" hidden="1">{#N/A,#N/A,FALSE,"TMCOMP96";#N/A,#N/A,FALSE,"MAT96";#N/A,#N/A,FALSE,"FANDA96";#N/A,#N/A,FALSE,"INTRAN96";#N/A,#N/A,FALSE,"NAA9697";#N/A,#N/A,FALSE,"ECWEBB";#N/A,#N/A,FALSE,"MFT96";#N/A,#N/A,FALSE,"CTrecon"}</definedName>
    <definedName name="FDDD_1_4_1_5_3" hidden="1">{#N/A,#N/A,FALSE,"TMCOMP96";#N/A,#N/A,FALSE,"MAT96";#N/A,#N/A,FALSE,"FANDA96";#N/A,#N/A,FALSE,"INTRAN96";#N/A,#N/A,FALSE,"NAA9697";#N/A,#N/A,FALSE,"ECWEBB";#N/A,#N/A,FALSE,"MFT96";#N/A,#N/A,FALSE,"CTrecon"}</definedName>
    <definedName name="FDDD_1_4_1_5_4" hidden="1">{#N/A,#N/A,FALSE,"TMCOMP96";#N/A,#N/A,FALSE,"MAT96";#N/A,#N/A,FALSE,"FANDA96";#N/A,#N/A,FALSE,"INTRAN96";#N/A,#N/A,FALSE,"NAA9697";#N/A,#N/A,FALSE,"ECWEBB";#N/A,#N/A,FALSE,"MFT96";#N/A,#N/A,FALSE,"CTrecon"}</definedName>
    <definedName name="FDDD_1_4_1_5_5" hidden="1">{#N/A,#N/A,FALSE,"TMCOMP96";#N/A,#N/A,FALSE,"MAT96";#N/A,#N/A,FALSE,"FANDA96";#N/A,#N/A,FALSE,"INTRAN96";#N/A,#N/A,FALSE,"NAA9697";#N/A,#N/A,FALSE,"ECWEBB";#N/A,#N/A,FALSE,"MFT96";#N/A,#N/A,FALSE,"CTrecon"}</definedName>
    <definedName name="FDDD_1_4_2" hidden="1">{#N/A,#N/A,FALSE,"TMCOMP96";#N/A,#N/A,FALSE,"MAT96";#N/A,#N/A,FALSE,"FANDA96";#N/A,#N/A,FALSE,"INTRAN96";#N/A,#N/A,FALSE,"NAA9697";#N/A,#N/A,FALSE,"ECWEBB";#N/A,#N/A,FALSE,"MFT96";#N/A,#N/A,FALSE,"CTrecon"}</definedName>
    <definedName name="FDDD_1_4_2_1" hidden="1">{#N/A,#N/A,FALSE,"TMCOMP96";#N/A,#N/A,FALSE,"MAT96";#N/A,#N/A,FALSE,"FANDA96";#N/A,#N/A,FALSE,"INTRAN96";#N/A,#N/A,FALSE,"NAA9697";#N/A,#N/A,FALSE,"ECWEBB";#N/A,#N/A,FALSE,"MFT96";#N/A,#N/A,FALSE,"CTrecon"}</definedName>
    <definedName name="FDDD_1_4_2_2" hidden="1">{#N/A,#N/A,FALSE,"TMCOMP96";#N/A,#N/A,FALSE,"MAT96";#N/A,#N/A,FALSE,"FANDA96";#N/A,#N/A,FALSE,"INTRAN96";#N/A,#N/A,FALSE,"NAA9697";#N/A,#N/A,FALSE,"ECWEBB";#N/A,#N/A,FALSE,"MFT96";#N/A,#N/A,FALSE,"CTrecon"}</definedName>
    <definedName name="FDDD_1_4_2_3" hidden="1">{#N/A,#N/A,FALSE,"TMCOMP96";#N/A,#N/A,FALSE,"MAT96";#N/A,#N/A,FALSE,"FANDA96";#N/A,#N/A,FALSE,"INTRAN96";#N/A,#N/A,FALSE,"NAA9697";#N/A,#N/A,FALSE,"ECWEBB";#N/A,#N/A,FALSE,"MFT96";#N/A,#N/A,FALSE,"CTrecon"}</definedName>
    <definedName name="FDDD_1_4_2_4" hidden="1">{#N/A,#N/A,FALSE,"TMCOMP96";#N/A,#N/A,FALSE,"MAT96";#N/A,#N/A,FALSE,"FANDA96";#N/A,#N/A,FALSE,"INTRAN96";#N/A,#N/A,FALSE,"NAA9697";#N/A,#N/A,FALSE,"ECWEBB";#N/A,#N/A,FALSE,"MFT96";#N/A,#N/A,FALSE,"CTrecon"}</definedName>
    <definedName name="FDDD_1_4_2_5" hidden="1">{#N/A,#N/A,FALSE,"TMCOMP96";#N/A,#N/A,FALSE,"MAT96";#N/A,#N/A,FALSE,"FANDA96";#N/A,#N/A,FALSE,"INTRAN96";#N/A,#N/A,FALSE,"NAA9697";#N/A,#N/A,FALSE,"ECWEBB";#N/A,#N/A,FALSE,"MFT96";#N/A,#N/A,FALSE,"CTrecon"}</definedName>
    <definedName name="FDDD_1_4_3" hidden="1">{#N/A,#N/A,FALSE,"TMCOMP96";#N/A,#N/A,FALSE,"MAT96";#N/A,#N/A,FALSE,"FANDA96";#N/A,#N/A,FALSE,"INTRAN96";#N/A,#N/A,FALSE,"NAA9697";#N/A,#N/A,FALSE,"ECWEBB";#N/A,#N/A,FALSE,"MFT96";#N/A,#N/A,FALSE,"CTrecon"}</definedName>
    <definedName name="FDDD_1_4_3_1" hidden="1">{#N/A,#N/A,FALSE,"TMCOMP96";#N/A,#N/A,FALSE,"MAT96";#N/A,#N/A,FALSE,"FANDA96";#N/A,#N/A,FALSE,"INTRAN96";#N/A,#N/A,FALSE,"NAA9697";#N/A,#N/A,FALSE,"ECWEBB";#N/A,#N/A,FALSE,"MFT96";#N/A,#N/A,FALSE,"CTrecon"}</definedName>
    <definedName name="FDDD_1_4_3_2" hidden="1">{#N/A,#N/A,FALSE,"TMCOMP96";#N/A,#N/A,FALSE,"MAT96";#N/A,#N/A,FALSE,"FANDA96";#N/A,#N/A,FALSE,"INTRAN96";#N/A,#N/A,FALSE,"NAA9697";#N/A,#N/A,FALSE,"ECWEBB";#N/A,#N/A,FALSE,"MFT96";#N/A,#N/A,FALSE,"CTrecon"}</definedName>
    <definedName name="FDDD_1_4_3_3" hidden="1">{#N/A,#N/A,FALSE,"TMCOMP96";#N/A,#N/A,FALSE,"MAT96";#N/A,#N/A,FALSE,"FANDA96";#N/A,#N/A,FALSE,"INTRAN96";#N/A,#N/A,FALSE,"NAA9697";#N/A,#N/A,FALSE,"ECWEBB";#N/A,#N/A,FALSE,"MFT96";#N/A,#N/A,FALSE,"CTrecon"}</definedName>
    <definedName name="FDDD_1_4_3_4" hidden="1">{#N/A,#N/A,FALSE,"TMCOMP96";#N/A,#N/A,FALSE,"MAT96";#N/A,#N/A,FALSE,"FANDA96";#N/A,#N/A,FALSE,"INTRAN96";#N/A,#N/A,FALSE,"NAA9697";#N/A,#N/A,FALSE,"ECWEBB";#N/A,#N/A,FALSE,"MFT96";#N/A,#N/A,FALSE,"CTrecon"}</definedName>
    <definedName name="FDDD_1_4_3_5" hidden="1">{#N/A,#N/A,FALSE,"TMCOMP96";#N/A,#N/A,FALSE,"MAT96";#N/A,#N/A,FALSE,"FANDA96";#N/A,#N/A,FALSE,"INTRAN96";#N/A,#N/A,FALSE,"NAA9697";#N/A,#N/A,FALSE,"ECWEBB";#N/A,#N/A,FALSE,"MFT96";#N/A,#N/A,FALSE,"CTrecon"}</definedName>
    <definedName name="FDDD_1_4_4" hidden="1">{#N/A,#N/A,FALSE,"TMCOMP96";#N/A,#N/A,FALSE,"MAT96";#N/A,#N/A,FALSE,"FANDA96";#N/A,#N/A,FALSE,"INTRAN96";#N/A,#N/A,FALSE,"NAA9697";#N/A,#N/A,FALSE,"ECWEBB";#N/A,#N/A,FALSE,"MFT96";#N/A,#N/A,FALSE,"CTrecon"}</definedName>
    <definedName name="FDDD_1_4_4_1" hidden="1">{#N/A,#N/A,FALSE,"TMCOMP96";#N/A,#N/A,FALSE,"MAT96";#N/A,#N/A,FALSE,"FANDA96";#N/A,#N/A,FALSE,"INTRAN96";#N/A,#N/A,FALSE,"NAA9697";#N/A,#N/A,FALSE,"ECWEBB";#N/A,#N/A,FALSE,"MFT96";#N/A,#N/A,FALSE,"CTrecon"}</definedName>
    <definedName name="FDDD_1_4_4_2" hidden="1">{#N/A,#N/A,FALSE,"TMCOMP96";#N/A,#N/A,FALSE,"MAT96";#N/A,#N/A,FALSE,"FANDA96";#N/A,#N/A,FALSE,"INTRAN96";#N/A,#N/A,FALSE,"NAA9697";#N/A,#N/A,FALSE,"ECWEBB";#N/A,#N/A,FALSE,"MFT96";#N/A,#N/A,FALSE,"CTrecon"}</definedName>
    <definedName name="FDDD_1_4_4_3" hidden="1">{#N/A,#N/A,FALSE,"TMCOMP96";#N/A,#N/A,FALSE,"MAT96";#N/A,#N/A,FALSE,"FANDA96";#N/A,#N/A,FALSE,"INTRAN96";#N/A,#N/A,FALSE,"NAA9697";#N/A,#N/A,FALSE,"ECWEBB";#N/A,#N/A,FALSE,"MFT96";#N/A,#N/A,FALSE,"CTrecon"}</definedName>
    <definedName name="FDDD_1_4_4_4" hidden="1">{#N/A,#N/A,FALSE,"TMCOMP96";#N/A,#N/A,FALSE,"MAT96";#N/A,#N/A,FALSE,"FANDA96";#N/A,#N/A,FALSE,"INTRAN96";#N/A,#N/A,FALSE,"NAA9697";#N/A,#N/A,FALSE,"ECWEBB";#N/A,#N/A,FALSE,"MFT96";#N/A,#N/A,FALSE,"CTrecon"}</definedName>
    <definedName name="FDDD_1_4_4_5" hidden="1">{#N/A,#N/A,FALSE,"TMCOMP96";#N/A,#N/A,FALSE,"MAT96";#N/A,#N/A,FALSE,"FANDA96";#N/A,#N/A,FALSE,"INTRAN96";#N/A,#N/A,FALSE,"NAA9697";#N/A,#N/A,FALSE,"ECWEBB";#N/A,#N/A,FALSE,"MFT96";#N/A,#N/A,FALSE,"CTrecon"}</definedName>
    <definedName name="FDDD_1_4_5" hidden="1">{#N/A,#N/A,FALSE,"TMCOMP96";#N/A,#N/A,FALSE,"MAT96";#N/A,#N/A,FALSE,"FANDA96";#N/A,#N/A,FALSE,"INTRAN96";#N/A,#N/A,FALSE,"NAA9697";#N/A,#N/A,FALSE,"ECWEBB";#N/A,#N/A,FALSE,"MFT96";#N/A,#N/A,FALSE,"CTrecon"}</definedName>
    <definedName name="FDDD_1_4_5_1" hidden="1">{#N/A,#N/A,FALSE,"TMCOMP96";#N/A,#N/A,FALSE,"MAT96";#N/A,#N/A,FALSE,"FANDA96";#N/A,#N/A,FALSE,"INTRAN96";#N/A,#N/A,FALSE,"NAA9697";#N/A,#N/A,FALSE,"ECWEBB";#N/A,#N/A,FALSE,"MFT96";#N/A,#N/A,FALSE,"CTrecon"}</definedName>
    <definedName name="FDDD_1_4_5_2" hidden="1">{#N/A,#N/A,FALSE,"TMCOMP96";#N/A,#N/A,FALSE,"MAT96";#N/A,#N/A,FALSE,"FANDA96";#N/A,#N/A,FALSE,"INTRAN96";#N/A,#N/A,FALSE,"NAA9697";#N/A,#N/A,FALSE,"ECWEBB";#N/A,#N/A,FALSE,"MFT96";#N/A,#N/A,FALSE,"CTrecon"}</definedName>
    <definedName name="FDDD_1_4_5_3" hidden="1">{#N/A,#N/A,FALSE,"TMCOMP96";#N/A,#N/A,FALSE,"MAT96";#N/A,#N/A,FALSE,"FANDA96";#N/A,#N/A,FALSE,"INTRAN96";#N/A,#N/A,FALSE,"NAA9697";#N/A,#N/A,FALSE,"ECWEBB";#N/A,#N/A,FALSE,"MFT96";#N/A,#N/A,FALSE,"CTrecon"}</definedName>
    <definedName name="FDDD_1_4_5_4" hidden="1">{#N/A,#N/A,FALSE,"TMCOMP96";#N/A,#N/A,FALSE,"MAT96";#N/A,#N/A,FALSE,"FANDA96";#N/A,#N/A,FALSE,"INTRAN96";#N/A,#N/A,FALSE,"NAA9697";#N/A,#N/A,FALSE,"ECWEBB";#N/A,#N/A,FALSE,"MFT96";#N/A,#N/A,FALSE,"CTrecon"}</definedName>
    <definedName name="FDDD_1_4_5_5" hidden="1">{#N/A,#N/A,FALSE,"TMCOMP96";#N/A,#N/A,FALSE,"MAT96";#N/A,#N/A,FALSE,"FANDA96";#N/A,#N/A,FALSE,"INTRAN96";#N/A,#N/A,FALSE,"NAA9697";#N/A,#N/A,FALSE,"ECWEBB";#N/A,#N/A,FALSE,"MFT96";#N/A,#N/A,FALSE,"CTrecon"}</definedName>
    <definedName name="FDDD_1_5" hidden="1">{#N/A,#N/A,FALSE,"TMCOMP96";#N/A,#N/A,FALSE,"MAT96";#N/A,#N/A,FALSE,"FANDA96";#N/A,#N/A,FALSE,"INTRAN96";#N/A,#N/A,FALSE,"NAA9697";#N/A,#N/A,FALSE,"ECWEBB";#N/A,#N/A,FALSE,"MFT96";#N/A,#N/A,FALSE,"CTrecon"}</definedName>
    <definedName name="FDDD_1_5_1" hidden="1">{#N/A,#N/A,FALSE,"TMCOMP96";#N/A,#N/A,FALSE,"MAT96";#N/A,#N/A,FALSE,"FANDA96";#N/A,#N/A,FALSE,"INTRAN96";#N/A,#N/A,FALSE,"NAA9697";#N/A,#N/A,FALSE,"ECWEBB";#N/A,#N/A,FALSE,"MFT96";#N/A,#N/A,FALSE,"CTrecon"}</definedName>
    <definedName name="FDDD_1_5_1_1" hidden="1">{#N/A,#N/A,FALSE,"TMCOMP96";#N/A,#N/A,FALSE,"MAT96";#N/A,#N/A,FALSE,"FANDA96";#N/A,#N/A,FALSE,"INTRAN96";#N/A,#N/A,FALSE,"NAA9697";#N/A,#N/A,FALSE,"ECWEBB";#N/A,#N/A,FALSE,"MFT96";#N/A,#N/A,FALSE,"CTrecon"}</definedName>
    <definedName name="FDDD_1_5_1_2" hidden="1">{#N/A,#N/A,FALSE,"TMCOMP96";#N/A,#N/A,FALSE,"MAT96";#N/A,#N/A,FALSE,"FANDA96";#N/A,#N/A,FALSE,"INTRAN96";#N/A,#N/A,FALSE,"NAA9697";#N/A,#N/A,FALSE,"ECWEBB";#N/A,#N/A,FALSE,"MFT96";#N/A,#N/A,FALSE,"CTrecon"}</definedName>
    <definedName name="FDDD_1_5_1_3" hidden="1">{#N/A,#N/A,FALSE,"TMCOMP96";#N/A,#N/A,FALSE,"MAT96";#N/A,#N/A,FALSE,"FANDA96";#N/A,#N/A,FALSE,"INTRAN96";#N/A,#N/A,FALSE,"NAA9697";#N/A,#N/A,FALSE,"ECWEBB";#N/A,#N/A,FALSE,"MFT96";#N/A,#N/A,FALSE,"CTrecon"}</definedName>
    <definedName name="FDDD_1_5_1_4" hidden="1">{#N/A,#N/A,FALSE,"TMCOMP96";#N/A,#N/A,FALSE,"MAT96";#N/A,#N/A,FALSE,"FANDA96";#N/A,#N/A,FALSE,"INTRAN96";#N/A,#N/A,FALSE,"NAA9697";#N/A,#N/A,FALSE,"ECWEBB";#N/A,#N/A,FALSE,"MFT96";#N/A,#N/A,FALSE,"CTrecon"}</definedName>
    <definedName name="FDDD_1_5_1_5" hidden="1">{#N/A,#N/A,FALSE,"TMCOMP96";#N/A,#N/A,FALSE,"MAT96";#N/A,#N/A,FALSE,"FANDA96";#N/A,#N/A,FALSE,"INTRAN96";#N/A,#N/A,FALSE,"NAA9697";#N/A,#N/A,FALSE,"ECWEBB";#N/A,#N/A,FALSE,"MFT96";#N/A,#N/A,FALSE,"CTrecon"}</definedName>
    <definedName name="FDDD_1_5_2" hidden="1">{#N/A,#N/A,FALSE,"TMCOMP96";#N/A,#N/A,FALSE,"MAT96";#N/A,#N/A,FALSE,"FANDA96";#N/A,#N/A,FALSE,"INTRAN96";#N/A,#N/A,FALSE,"NAA9697";#N/A,#N/A,FALSE,"ECWEBB";#N/A,#N/A,FALSE,"MFT96";#N/A,#N/A,FALSE,"CTrecon"}</definedName>
    <definedName name="FDDD_1_5_2_1" hidden="1">{#N/A,#N/A,FALSE,"TMCOMP96";#N/A,#N/A,FALSE,"MAT96";#N/A,#N/A,FALSE,"FANDA96";#N/A,#N/A,FALSE,"INTRAN96";#N/A,#N/A,FALSE,"NAA9697";#N/A,#N/A,FALSE,"ECWEBB";#N/A,#N/A,FALSE,"MFT96";#N/A,#N/A,FALSE,"CTrecon"}</definedName>
    <definedName name="FDDD_1_5_2_2" hidden="1">{#N/A,#N/A,FALSE,"TMCOMP96";#N/A,#N/A,FALSE,"MAT96";#N/A,#N/A,FALSE,"FANDA96";#N/A,#N/A,FALSE,"INTRAN96";#N/A,#N/A,FALSE,"NAA9697";#N/A,#N/A,FALSE,"ECWEBB";#N/A,#N/A,FALSE,"MFT96";#N/A,#N/A,FALSE,"CTrecon"}</definedName>
    <definedName name="FDDD_1_5_2_3" hidden="1">{#N/A,#N/A,FALSE,"TMCOMP96";#N/A,#N/A,FALSE,"MAT96";#N/A,#N/A,FALSE,"FANDA96";#N/A,#N/A,FALSE,"INTRAN96";#N/A,#N/A,FALSE,"NAA9697";#N/A,#N/A,FALSE,"ECWEBB";#N/A,#N/A,FALSE,"MFT96";#N/A,#N/A,FALSE,"CTrecon"}</definedName>
    <definedName name="FDDD_1_5_2_4" hidden="1">{#N/A,#N/A,FALSE,"TMCOMP96";#N/A,#N/A,FALSE,"MAT96";#N/A,#N/A,FALSE,"FANDA96";#N/A,#N/A,FALSE,"INTRAN96";#N/A,#N/A,FALSE,"NAA9697";#N/A,#N/A,FALSE,"ECWEBB";#N/A,#N/A,FALSE,"MFT96";#N/A,#N/A,FALSE,"CTrecon"}</definedName>
    <definedName name="FDDD_1_5_2_5" hidden="1">{#N/A,#N/A,FALSE,"TMCOMP96";#N/A,#N/A,FALSE,"MAT96";#N/A,#N/A,FALSE,"FANDA96";#N/A,#N/A,FALSE,"INTRAN96";#N/A,#N/A,FALSE,"NAA9697";#N/A,#N/A,FALSE,"ECWEBB";#N/A,#N/A,FALSE,"MFT96";#N/A,#N/A,FALSE,"CTrecon"}</definedName>
    <definedName name="FDDD_1_5_3" hidden="1">{#N/A,#N/A,FALSE,"TMCOMP96";#N/A,#N/A,FALSE,"MAT96";#N/A,#N/A,FALSE,"FANDA96";#N/A,#N/A,FALSE,"INTRAN96";#N/A,#N/A,FALSE,"NAA9697";#N/A,#N/A,FALSE,"ECWEBB";#N/A,#N/A,FALSE,"MFT96";#N/A,#N/A,FALSE,"CTrecon"}</definedName>
    <definedName name="FDDD_1_5_3_1" hidden="1">{#N/A,#N/A,FALSE,"TMCOMP96";#N/A,#N/A,FALSE,"MAT96";#N/A,#N/A,FALSE,"FANDA96";#N/A,#N/A,FALSE,"INTRAN96";#N/A,#N/A,FALSE,"NAA9697";#N/A,#N/A,FALSE,"ECWEBB";#N/A,#N/A,FALSE,"MFT96";#N/A,#N/A,FALSE,"CTrecon"}</definedName>
    <definedName name="FDDD_1_5_3_2" hidden="1">{#N/A,#N/A,FALSE,"TMCOMP96";#N/A,#N/A,FALSE,"MAT96";#N/A,#N/A,FALSE,"FANDA96";#N/A,#N/A,FALSE,"INTRAN96";#N/A,#N/A,FALSE,"NAA9697";#N/A,#N/A,FALSE,"ECWEBB";#N/A,#N/A,FALSE,"MFT96";#N/A,#N/A,FALSE,"CTrecon"}</definedName>
    <definedName name="FDDD_1_5_3_3" hidden="1">{#N/A,#N/A,FALSE,"TMCOMP96";#N/A,#N/A,FALSE,"MAT96";#N/A,#N/A,FALSE,"FANDA96";#N/A,#N/A,FALSE,"INTRAN96";#N/A,#N/A,FALSE,"NAA9697";#N/A,#N/A,FALSE,"ECWEBB";#N/A,#N/A,FALSE,"MFT96";#N/A,#N/A,FALSE,"CTrecon"}</definedName>
    <definedName name="FDDD_1_5_3_4" hidden="1">{#N/A,#N/A,FALSE,"TMCOMP96";#N/A,#N/A,FALSE,"MAT96";#N/A,#N/A,FALSE,"FANDA96";#N/A,#N/A,FALSE,"INTRAN96";#N/A,#N/A,FALSE,"NAA9697";#N/A,#N/A,FALSE,"ECWEBB";#N/A,#N/A,FALSE,"MFT96";#N/A,#N/A,FALSE,"CTrecon"}</definedName>
    <definedName name="FDDD_1_5_3_5" hidden="1">{#N/A,#N/A,FALSE,"TMCOMP96";#N/A,#N/A,FALSE,"MAT96";#N/A,#N/A,FALSE,"FANDA96";#N/A,#N/A,FALSE,"INTRAN96";#N/A,#N/A,FALSE,"NAA9697";#N/A,#N/A,FALSE,"ECWEBB";#N/A,#N/A,FALSE,"MFT96";#N/A,#N/A,FALSE,"CTrecon"}</definedName>
    <definedName name="FDDD_1_5_4" hidden="1">{#N/A,#N/A,FALSE,"TMCOMP96";#N/A,#N/A,FALSE,"MAT96";#N/A,#N/A,FALSE,"FANDA96";#N/A,#N/A,FALSE,"INTRAN96";#N/A,#N/A,FALSE,"NAA9697";#N/A,#N/A,FALSE,"ECWEBB";#N/A,#N/A,FALSE,"MFT96";#N/A,#N/A,FALSE,"CTrecon"}</definedName>
    <definedName name="FDDD_1_5_4_1" hidden="1">{#N/A,#N/A,FALSE,"TMCOMP96";#N/A,#N/A,FALSE,"MAT96";#N/A,#N/A,FALSE,"FANDA96";#N/A,#N/A,FALSE,"INTRAN96";#N/A,#N/A,FALSE,"NAA9697";#N/A,#N/A,FALSE,"ECWEBB";#N/A,#N/A,FALSE,"MFT96";#N/A,#N/A,FALSE,"CTrecon"}</definedName>
    <definedName name="FDDD_1_5_4_2" hidden="1">{#N/A,#N/A,FALSE,"TMCOMP96";#N/A,#N/A,FALSE,"MAT96";#N/A,#N/A,FALSE,"FANDA96";#N/A,#N/A,FALSE,"INTRAN96";#N/A,#N/A,FALSE,"NAA9697";#N/A,#N/A,FALSE,"ECWEBB";#N/A,#N/A,FALSE,"MFT96";#N/A,#N/A,FALSE,"CTrecon"}</definedName>
    <definedName name="FDDD_1_5_4_3" hidden="1">{#N/A,#N/A,FALSE,"TMCOMP96";#N/A,#N/A,FALSE,"MAT96";#N/A,#N/A,FALSE,"FANDA96";#N/A,#N/A,FALSE,"INTRAN96";#N/A,#N/A,FALSE,"NAA9697";#N/A,#N/A,FALSE,"ECWEBB";#N/A,#N/A,FALSE,"MFT96";#N/A,#N/A,FALSE,"CTrecon"}</definedName>
    <definedName name="FDDD_1_5_4_4" hidden="1">{#N/A,#N/A,FALSE,"TMCOMP96";#N/A,#N/A,FALSE,"MAT96";#N/A,#N/A,FALSE,"FANDA96";#N/A,#N/A,FALSE,"INTRAN96";#N/A,#N/A,FALSE,"NAA9697";#N/A,#N/A,FALSE,"ECWEBB";#N/A,#N/A,FALSE,"MFT96";#N/A,#N/A,FALSE,"CTrecon"}</definedName>
    <definedName name="FDDD_1_5_4_5" hidden="1">{#N/A,#N/A,FALSE,"TMCOMP96";#N/A,#N/A,FALSE,"MAT96";#N/A,#N/A,FALSE,"FANDA96";#N/A,#N/A,FALSE,"INTRAN96";#N/A,#N/A,FALSE,"NAA9697";#N/A,#N/A,FALSE,"ECWEBB";#N/A,#N/A,FALSE,"MFT96";#N/A,#N/A,FALSE,"CTrecon"}</definedName>
    <definedName name="FDDD_1_5_5" hidden="1">{#N/A,#N/A,FALSE,"TMCOMP96";#N/A,#N/A,FALSE,"MAT96";#N/A,#N/A,FALSE,"FANDA96";#N/A,#N/A,FALSE,"INTRAN96";#N/A,#N/A,FALSE,"NAA9697";#N/A,#N/A,FALSE,"ECWEBB";#N/A,#N/A,FALSE,"MFT96";#N/A,#N/A,FALSE,"CTrecon"}</definedName>
    <definedName name="FDDD_1_5_5_1" hidden="1">{#N/A,#N/A,FALSE,"TMCOMP96";#N/A,#N/A,FALSE,"MAT96";#N/A,#N/A,FALSE,"FANDA96";#N/A,#N/A,FALSE,"INTRAN96";#N/A,#N/A,FALSE,"NAA9697";#N/A,#N/A,FALSE,"ECWEBB";#N/A,#N/A,FALSE,"MFT96";#N/A,#N/A,FALSE,"CTrecon"}</definedName>
    <definedName name="FDDD_1_5_5_2" hidden="1">{#N/A,#N/A,FALSE,"TMCOMP96";#N/A,#N/A,FALSE,"MAT96";#N/A,#N/A,FALSE,"FANDA96";#N/A,#N/A,FALSE,"INTRAN96";#N/A,#N/A,FALSE,"NAA9697";#N/A,#N/A,FALSE,"ECWEBB";#N/A,#N/A,FALSE,"MFT96";#N/A,#N/A,FALSE,"CTrecon"}</definedName>
    <definedName name="FDDD_1_5_5_3" hidden="1">{#N/A,#N/A,FALSE,"TMCOMP96";#N/A,#N/A,FALSE,"MAT96";#N/A,#N/A,FALSE,"FANDA96";#N/A,#N/A,FALSE,"INTRAN96";#N/A,#N/A,FALSE,"NAA9697";#N/A,#N/A,FALSE,"ECWEBB";#N/A,#N/A,FALSE,"MFT96";#N/A,#N/A,FALSE,"CTrecon"}</definedName>
    <definedName name="FDDD_1_5_5_4" hidden="1">{#N/A,#N/A,FALSE,"TMCOMP96";#N/A,#N/A,FALSE,"MAT96";#N/A,#N/A,FALSE,"FANDA96";#N/A,#N/A,FALSE,"INTRAN96";#N/A,#N/A,FALSE,"NAA9697";#N/A,#N/A,FALSE,"ECWEBB";#N/A,#N/A,FALSE,"MFT96";#N/A,#N/A,FALSE,"CTrecon"}</definedName>
    <definedName name="FDDD_1_5_5_5" hidden="1">{#N/A,#N/A,FALSE,"TMCOMP96";#N/A,#N/A,FALSE,"MAT96";#N/A,#N/A,FALSE,"FANDA96";#N/A,#N/A,FALSE,"INTRAN96";#N/A,#N/A,FALSE,"NAA9697";#N/A,#N/A,FALSE,"ECWEBB";#N/A,#N/A,FALSE,"MFT96";#N/A,#N/A,FALSE,"CTrecon"}</definedName>
    <definedName name="FDDD_2" hidden="1">{#N/A,#N/A,FALSE,"TMCOMP96";#N/A,#N/A,FALSE,"MAT96";#N/A,#N/A,FALSE,"FANDA96";#N/A,#N/A,FALSE,"INTRAN96";#N/A,#N/A,FALSE,"NAA9697";#N/A,#N/A,FALSE,"ECWEBB";#N/A,#N/A,FALSE,"MFT96";#N/A,#N/A,FALSE,"CTrecon"}</definedName>
    <definedName name="FDDD_2_1" hidden="1">{#N/A,#N/A,FALSE,"TMCOMP96";#N/A,#N/A,FALSE,"MAT96";#N/A,#N/A,FALSE,"FANDA96";#N/A,#N/A,FALSE,"INTRAN96";#N/A,#N/A,FALSE,"NAA9697";#N/A,#N/A,FALSE,"ECWEBB";#N/A,#N/A,FALSE,"MFT96";#N/A,#N/A,FALSE,"CTrecon"}</definedName>
    <definedName name="FDDD_2_1_1" hidden="1">{#N/A,#N/A,FALSE,"TMCOMP96";#N/A,#N/A,FALSE,"MAT96";#N/A,#N/A,FALSE,"FANDA96";#N/A,#N/A,FALSE,"INTRAN96";#N/A,#N/A,FALSE,"NAA9697";#N/A,#N/A,FALSE,"ECWEBB";#N/A,#N/A,FALSE,"MFT96";#N/A,#N/A,FALSE,"CTrecon"}</definedName>
    <definedName name="FDDD_2_1_1_1" hidden="1">{#N/A,#N/A,FALSE,"TMCOMP96";#N/A,#N/A,FALSE,"MAT96";#N/A,#N/A,FALSE,"FANDA96";#N/A,#N/A,FALSE,"INTRAN96";#N/A,#N/A,FALSE,"NAA9697";#N/A,#N/A,FALSE,"ECWEBB";#N/A,#N/A,FALSE,"MFT96";#N/A,#N/A,FALSE,"CTrecon"}</definedName>
    <definedName name="FDDD_2_1_1_1_1" hidden="1">{#N/A,#N/A,FALSE,"TMCOMP96";#N/A,#N/A,FALSE,"MAT96";#N/A,#N/A,FALSE,"FANDA96";#N/A,#N/A,FALSE,"INTRAN96";#N/A,#N/A,FALSE,"NAA9697";#N/A,#N/A,FALSE,"ECWEBB";#N/A,#N/A,FALSE,"MFT96";#N/A,#N/A,FALSE,"CTrecon"}</definedName>
    <definedName name="FDDD_2_1_1_1_1_1" hidden="1">{#N/A,#N/A,FALSE,"TMCOMP96";#N/A,#N/A,FALSE,"MAT96";#N/A,#N/A,FALSE,"FANDA96";#N/A,#N/A,FALSE,"INTRAN96";#N/A,#N/A,FALSE,"NAA9697";#N/A,#N/A,FALSE,"ECWEBB";#N/A,#N/A,FALSE,"MFT96";#N/A,#N/A,FALSE,"CTrecon"}</definedName>
    <definedName name="FDDD_2_1_1_1_2" hidden="1">{#N/A,#N/A,FALSE,"TMCOMP96";#N/A,#N/A,FALSE,"MAT96";#N/A,#N/A,FALSE,"FANDA96";#N/A,#N/A,FALSE,"INTRAN96";#N/A,#N/A,FALSE,"NAA9697";#N/A,#N/A,FALSE,"ECWEBB";#N/A,#N/A,FALSE,"MFT96";#N/A,#N/A,FALSE,"CTrecon"}</definedName>
    <definedName name="FDDD_2_1_1_1_3" hidden="1">{#N/A,#N/A,FALSE,"TMCOMP96";#N/A,#N/A,FALSE,"MAT96";#N/A,#N/A,FALSE,"FANDA96";#N/A,#N/A,FALSE,"INTRAN96";#N/A,#N/A,FALSE,"NAA9697";#N/A,#N/A,FALSE,"ECWEBB";#N/A,#N/A,FALSE,"MFT96";#N/A,#N/A,FALSE,"CTrecon"}</definedName>
    <definedName name="FDDD_2_1_1_1_4" hidden="1">{#N/A,#N/A,FALSE,"TMCOMP96";#N/A,#N/A,FALSE,"MAT96";#N/A,#N/A,FALSE,"FANDA96";#N/A,#N/A,FALSE,"INTRAN96";#N/A,#N/A,FALSE,"NAA9697";#N/A,#N/A,FALSE,"ECWEBB";#N/A,#N/A,FALSE,"MFT96";#N/A,#N/A,FALSE,"CTrecon"}</definedName>
    <definedName name="FDDD_2_1_1_1_5" hidden="1">{#N/A,#N/A,FALSE,"TMCOMP96";#N/A,#N/A,FALSE,"MAT96";#N/A,#N/A,FALSE,"FANDA96";#N/A,#N/A,FALSE,"INTRAN96";#N/A,#N/A,FALSE,"NAA9697";#N/A,#N/A,FALSE,"ECWEBB";#N/A,#N/A,FALSE,"MFT96";#N/A,#N/A,FALSE,"CTrecon"}</definedName>
    <definedName name="FDDD_2_1_1_2" hidden="1">{#N/A,#N/A,FALSE,"TMCOMP96";#N/A,#N/A,FALSE,"MAT96";#N/A,#N/A,FALSE,"FANDA96";#N/A,#N/A,FALSE,"INTRAN96";#N/A,#N/A,FALSE,"NAA9697";#N/A,#N/A,FALSE,"ECWEBB";#N/A,#N/A,FALSE,"MFT96";#N/A,#N/A,FALSE,"CTrecon"}</definedName>
    <definedName name="FDDD_2_1_1_2_1" hidden="1">{#N/A,#N/A,FALSE,"TMCOMP96";#N/A,#N/A,FALSE,"MAT96";#N/A,#N/A,FALSE,"FANDA96";#N/A,#N/A,FALSE,"INTRAN96";#N/A,#N/A,FALSE,"NAA9697";#N/A,#N/A,FALSE,"ECWEBB";#N/A,#N/A,FALSE,"MFT96";#N/A,#N/A,FALSE,"CTrecon"}</definedName>
    <definedName name="FDDD_2_1_1_2_2" hidden="1">{#N/A,#N/A,FALSE,"TMCOMP96";#N/A,#N/A,FALSE,"MAT96";#N/A,#N/A,FALSE,"FANDA96";#N/A,#N/A,FALSE,"INTRAN96";#N/A,#N/A,FALSE,"NAA9697";#N/A,#N/A,FALSE,"ECWEBB";#N/A,#N/A,FALSE,"MFT96";#N/A,#N/A,FALSE,"CTrecon"}</definedName>
    <definedName name="FDDD_2_1_1_2_3" hidden="1">{#N/A,#N/A,FALSE,"TMCOMP96";#N/A,#N/A,FALSE,"MAT96";#N/A,#N/A,FALSE,"FANDA96";#N/A,#N/A,FALSE,"INTRAN96";#N/A,#N/A,FALSE,"NAA9697";#N/A,#N/A,FALSE,"ECWEBB";#N/A,#N/A,FALSE,"MFT96";#N/A,#N/A,FALSE,"CTrecon"}</definedName>
    <definedName name="FDDD_2_1_1_2_4" hidden="1">{#N/A,#N/A,FALSE,"TMCOMP96";#N/A,#N/A,FALSE,"MAT96";#N/A,#N/A,FALSE,"FANDA96";#N/A,#N/A,FALSE,"INTRAN96";#N/A,#N/A,FALSE,"NAA9697";#N/A,#N/A,FALSE,"ECWEBB";#N/A,#N/A,FALSE,"MFT96";#N/A,#N/A,FALSE,"CTrecon"}</definedName>
    <definedName name="FDDD_2_1_1_2_5" hidden="1">{#N/A,#N/A,FALSE,"TMCOMP96";#N/A,#N/A,FALSE,"MAT96";#N/A,#N/A,FALSE,"FANDA96";#N/A,#N/A,FALSE,"INTRAN96";#N/A,#N/A,FALSE,"NAA9697";#N/A,#N/A,FALSE,"ECWEBB";#N/A,#N/A,FALSE,"MFT96";#N/A,#N/A,FALSE,"CTrecon"}</definedName>
    <definedName name="FDDD_2_1_1_3" hidden="1">{#N/A,#N/A,FALSE,"TMCOMP96";#N/A,#N/A,FALSE,"MAT96";#N/A,#N/A,FALSE,"FANDA96";#N/A,#N/A,FALSE,"INTRAN96";#N/A,#N/A,FALSE,"NAA9697";#N/A,#N/A,FALSE,"ECWEBB";#N/A,#N/A,FALSE,"MFT96";#N/A,#N/A,FALSE,"CTrecon"}</definedName>
    <definedName name="FDDD_2_1_1_4" hidden="1">{#N/A,#N/A,FALSE,"TMCOMP96";#N/A,#N/A,FALSE,"MAT96";#N/A,#N/A,FALSE,"FANDA96";#N/A,#N/A,FALSE,"INTRAN96";#N/A,#N/A,FALSE,"NAA9697";#N/A,#N/A,FALSE,"ECWEBB";#N/A,#N/A,FALSE,"MFT96";#N/A,#N/A,FALSE,"CTrecon"}</definedName>
    <definedName name="FDDD_2_1_1_5" hidden="1">{#N/A,#N/A,FALSE,"TMCOMP96";#N/A,#N/A,FALSE,"MAT96";#N/A,#N/A,FALSE,"FANDA96";#N/A,#N/A,FALSE,"INTRAN96";#N/A,#N/A,FALSE,"NAA9697";#N/A,#N/A,FALSE,"ECWEBB";#N/A,#N/A,FALSE,"MFT96";#N/A,#N/A,FALSE,"CTrecon"}</definedName>
    <definedName name="FDDD_2_1_2" hidden="1">{#N/A,#N/A,FALSE,"TMCOMP96";#N/A,#N/A,FALSE,"MAT96";#N/A,#N/A,FALSE,"FANDA96";#N/A,#N/A,FALSE,"INTRAN96";#N/A,#N/A,FALSE,"NAA9697";#N/A,#N/A,FALSE,"ECWEBB";#N/A,#N/A,FALSE,"MFT96";#N/A,#N/A,FALSE,"CTrecon"}</definedName>
    <definedName name="FDDD_2_1_2_1" hidden="1">{#N/A,#N/A,FALSE,"TMCOMP96";#N/A,#N/A,FALSE,"MAT96";#N/A,#N/A,FALSE,"FANDA96";#N/A,#N/A,FALSE,"INTRAN96";#N/A,#N/A,FALSE,"NAA9697";#N/A,#N/A,FALSE,"ECWEBB";#N/A,#N/A,FALSE,"MFT96";#N/A,#N/A,FALSE,"CTrecon"}</definedName>
    <definedName name="FDDD_2_1_2_1_1" hidden="1">{#N/A,#N/A,FALSE,"TMCOMP96";#N/A,#N/A,FALSE,"MAT96";#N/A,#N/A,FALSE,"FANDA96";#N/A,#N/A,FALSE,"INTRAN96";#N/A,#N/A,FALSE,"NAA9697";#N/A,#N/A,FALSE,"ECWEBB";#N/A,#N/A,FALSE,"MFT96";#N/A,#N/A,FALSE,"CTrecon"}</definedName>
    <definedName name="FDDD_2_1_2_2" hidden="1">{#N/A,#N/A,FALSE,"TMCOMP96";#N/A,#N/A,FALSE,"MAT96";#N/A,#N/A,FALSE,"FANDA96";#N/A,#N/A,FALSE,"INTRAN96";#N/A,#N/A,FALSE,"NAA9697";#N/A,#N/A,FALSE,"ECWEBB";#N/A,#N/A,FALSE,"MFT96";#N/A,#N/A,FALSE,"CTrecon"}</definedName>
    <definedName name="FDDD_2_1_2_3" hidden="1">{#N/A,#N/A,FALSE,"TMCOMP96";#N/A,#N/A,FALSE,"MAT96";#N/A,#N/A,FALSE,"FANDA96";#N/A,#N/A,FALSE,"INTRAN96";#N/A,#N/A,FALSE,"NAA9697";#N/A,#N/A,FALSE,"ECWEBB";#N/A,#N/A,FALSE,"MFT96";#N/A,#N/A,FALSE,"CTrecon"}</definedName>
    <definedName name="FDDD_2_1_2_4" hidden="1">{#N/A,#N/A,FALSE,"TMCOMP96";#N/A,#N/A,FALSE,"MAT96";#N/A,#N/A,FALSE,"FANDA96";#N/A,#N/A,FALSE,"INTRAN96";#N/A,#N/A,FALSE,"NAA9697";#N/A,#N/A,FALSE,"ECWEBB";#N/A,#N/A,FALSE,"MFT96";#N/A,#N/A,FALSE,"CTrecon"}</definedName>
    <definedName name="FDDD_2_1_2_5" hidden="1">{#N/A,#N/A,FALSE,"TMCOMP96";#N/A,#N/A,FALSE,"MAT96";#N/A,#N/A,FALSE,"FANDA96";#N/A,#N/A,FALSE,"INTRAN96";#N/A,#N/A,FALSE,"NAA9697";#N/A,#N/A,FALSE,"ECWEBB";#N/A,#N/A,FALSE,"MFT96";#N/A,#N/A,FALSE,"CTrecon"}</definedName>
    <definedName name="FDDD_2_1_3" hidden="1">{#N/A,#N/A,FALSE,"TMCOMP96";#N/A,#N/A,FALSE,"MAT96";#N/A,#N/A,FALSE,"FANDA96";#N/A,#N/A,FALSE,"INTRAN96";#N/A,#N/A,FALSE,"NAA9697";#N/A,#N/A,FALSE,"ECWEBB";#N/A,#N/A,FALSE,"MFT96";#N/A,#N/A,FALSE,"CTrecon"}</definedName>
    <definedName name="FDDD_2_1_3_1" hidden="1">{#N/A,#N/A,FALSE,"TMCOMP96";#N/A,#N/A,FALSE,"MAT96";#N/A,#N/A,FALSE,"FANDA96";#N/A,#N/A,FALSE,"INTRAN96";#N/A,#N/A,FALSE,"NAA9697";#N/A,#N/A,FALSE,"ECWEBB";#N/A,#N/A,FALSE,"MFT96";#N/A,#N/A,FALSE,"CTrecon"}</definedName>
    <definedName name="FDDD_2_1_3_1_1" hidden="1">{#N/A,#N/A,FALSE,"TMCOMP96";#N/A,#N/A,FALSE,"MAT96";#N/A,#N/A,FALSE,"FANDA96";#N/A,#N/A,FALSE,"INTRAN96";#N/A,#N/A,FALSE,"NAA9697";#N/A,#N/A,FALSE,"ECWEBB";#N/A,#N/A,FALSE,"MFT96";#N/A,#N/A,FALSE,"CTrecon"}</definedName>
    <definedName name="FDDD_2_1_3_2" hidden="1">{#N/A,#N/A,FALSE,"TMCOMP96";#N/A,#N/A,FALSE,"MAT96";#N/A,#N/A,FALSE,"FANDA96";#N/A,#N/A,FALSE,"INTRAN96";#N/A,#N/A,FALSE,"NAA9697";#N/A,#N/A,FALSE,"ECWEBB";#N/A,#N/A,FALSE,"MFT96";#N/A,#N/A,FALSE,"CTrecon"}</definedName>
    <definedName name="FDDD_2_1_3_3" hidden="1">{#N/A,#N/A,FALSE,"TMCOMP96";#N/A,#N/A,FALSE,"MAT96";#N/A,#N/A,FALSE,"FANDA96";#N/A,#N/A,FALSE,"INTRAN96";#N/A,#N/A,FALSE,"NAA9697";#N/A,#N/A,FALSE,"ECWEBB";#N/A,#N/A,FALSE,"MFT96";#N/A,#N/A,FALSE,"CTrecon"}</definedName>
    <definedName name="FDDD_2_1_3_4" hidden="1">{#N/A,#N/A,FALSE,"TMCOMP96";#N/A,#N/A,FALSE,"MAT96";#N/A,#N/A,FALSE,"FANDA96";#N/A,#N/A,FALSE,"INTRAN96";#N/A,#N/A,FALSE,"NAA9697";#N/A,#N/A,FALSE,"ECWEBB";#N/A,#N/A,FALSE,"MFT96";#N/A,#N/A,FALSE,"CTrecon"}</definedName>
    <definedName name="FDDD_2_1_3_5" hidden="1">{#N/A,#N/A,FALSE,"TMCOMP96";#N/A,#N/A,FALSE,"MAT96";#N/A,#N/A,FALSE,"FANDA96";#N/A,#N/A,FALSE,"INTRAN96";#N/A,#N/A,FALSE,"NAA9697";#N/A,#N/A,FALSE,"ECWEBB";#N/A,#N/A,FALSE,"MFT96";#N/A,#N/A,FALSE,"CTrecon"}</definedName>
    <definedName name="FDDD_2_1_4" hidden="1">{#N/A,#N/A,FALSE,"TMCOMP96";#N/A,#N/A,FALSE,"MAT96";#N/A,#N/A,FALSE,"FANDA96";#N/A,#N/A,FALSE,"INTRAN96";#N/A,#N/A,FALSE,"NAA9697";#N/A,#N/A,FALSE,"ECWEBB";#N/A,#N/A,FALSE,"MFT96";#N/A,#N/A,FALSE,"CTrecon"}</definedName>
    <definedName name="FDDD_2_1_4_1" hidden="1">{#N/A,#N/A,FALSE,"TMCOMP96";#N/A,#N/A,FALSE,"MAT96";#N/A,#N/A,FALSE,"FANDA96";#N/A,#N/A,FALSE,"INTRAN96";#N/A,#N/A,FALSE,"NAA9697";#N/A,#N/A,FALSE,"ECWEBB";#N/A,#N/A,FALSE,"MFT96";#N/A,#N/A,FALSE,"CTrecon"}</definedName>
    <definedName name="FDDD_2_1_4_2" hidden="1">{#N/A,#N/A,FALSE,"TMCOMP96";#N/A,#N/A,FALSE,"MAT96";#N/A,#N/A,FALSE,"FANDA96";#N/A,#N/A,FALSE,"INTRAN96";#N/A,#N/A,FALSE,"NAA9697";#N/A,#N/A,FALSE,"ECWEBB";#N/A,#N/A,FALSE,"MFT96";#N/A,#N/A,FALSE,"CTrecon"}</definedName>
    <definedName name="FDDD_2_1_4_3" hidden="1">{#N/A,#N/A,FALSE,"TMCOMP96";#N/A,#N/A,FALSE,"MAT96";#N/A,#N/A,FALSE,"FANDA96";#N/A,#N/A,FALSE,"INTRAN96";#N/A,#N/A,FALSE,"NAA9697";#N/A,#N/A,FALSE,"ECWEBB";#N/A,#N/A,FALSE,"MFT96";#N/A,#N/A,FALSE,"CTrecon"}</definedName>
    <definedName name="FDDD_2_1_4_4" hidden="1">{#N/A,#N/A,FALSE,"TMCOMP96";#N/A,#N/A,FALSE,"MAT96";#N/A,#N/A,FALSE,"FANDA96";#N/A,#N/A,FALSE,"INTRAN96";#N/A,#N/A,FALSE,"NAA9697";#N/A,#N/A,FALSE,"ECWEBB";#N/A,#N/A,FALSE,"MFT96";#N/A,#N/A,FALSE,"CTrecon"}</definedName>
    <definedName name="FDDD_2_1_4_5" hidden="1">{#N/A,#N/A,FALSE,"TMCOMP96";#N/A,#N/A,FALSE,"MAT96";#N/A,#N/A,FALSE,"FANDA96";#N/A,#N/A,FALSE,"INTRAN96";#N/A,#N/A,FALSE,"NAA9697";#N/A,#N/A,FALSE,"ECWEBB";#N/A,#N/A,FALSE,"MFT96";#N/A,#N/A,FALSE,"CTrecon"}</definedName>
    <definedName name="FDDD_2_1_5" hidden="1">{#N/A,#N/A,FALSE,"TMCOMP96";#N/A,#N/A,FALSE,"MAT96";#N/A,#N/A,FALSE,"FANDA96";#N/A,#N/A,FALSE,"INTRAN96";#N/A,#N/A,FALSE,"NAA9697";#N/A,#N/A,FALSE,"ECWEBB";#N/A,#N/A,FALSE,"MFT96";#N/A,#N/A,FALSE,"CTrecon"}</definedName>
    <definedName name="FDDD_2_1_5_1" hidden="1">{#N/A,#N/A,FALSE,"TMCOMP96";#N/A,#N/A,FALSE,"MAT96";#N/A,#N/A,FALSE,"FANDA96";#N/A,#N/A,FALSE,"INTRAN96";#N/A,#N/A,FALSE,"NAA9697";#N/A,#N/A,FALSE,"ECWEBB";#N/A,#N/A,FALSE,"MFT96";#N/A,#N/A,FALSE,"CTrecon"}</definedName>
    <definedName name="FDDD_2_1_5_2" hidden="1">{#N/A,#N/A,FALSE,"TMCOMP96";#N/A,#N/A,FALSE,"MAT96";#N/A,#N/A,FALSE,"FANDA96";#N/A,#N/A,FALSE,"INTRAN96";#N/A,#N/A,FALSE,"NAA9697";#N/A,#N/A,FALSE,"ECWEBB";#N/A,#N/A,FALSE,"MFT96";#N/A,#N/A,FALSE,"CTrecon"}</definedName>
    <definedName name="FDDD_2_1_5_3" hidden="1">{#N/A,#N/A,FALSE,"TMCOMP96";#N/A,#N/A,FALSE,"MAT96";#N/A,#N/A,FALSE,"FANDA96";#N/A,#N/A,FALSE,"INTRAN96";#N/A,#N/A,FALSE,"NAA9697";#N/A,#N/A,FALSE,"ECWEBB";#N/A,#N/A,FALSE,"MFT96";#N/A,#N/A,FALSE,"CTrecon"}</definedName>
    <definedName name="FDDD_2_1_5_4" hidden="1">{#N/A,#N/A,FALSE,"TMCOMP96";#N/A,#N/A,FALSE,"MAT96";#N/A,#N/A,FALSE,"FANDA96";#N/A,#N/A,FALSE,"INTRAN96";#N/A,#N/A,FALSE,"NAA9697";#N/A,#N/A,FALSE,"ECWEBB";#N/A,#N/A,FALSE,"MFT96";#N/A,#N/A,FALSE,"CTrecon"}</definedName>
    <definedName name="FDDD_2_1_5_5" hidden="1">{#N/A,#N/A,FALSE,"TMCOMP96";#N/A,#N/A,FALSE,"MAT96";#N/A,#N/A,FALSE,"FANDA96";#N/A,#N/A,FALSE,"INTRAN96";#N/A,#N/A,FALSE,"NAA9697";#N/A,#N/A,FALSE,"ECWEBB";#N/A,#N/A,FALSE,"MFT96";#N/A,#N/A,FALSE,"CTrecon"}</definedName>
    <definedName name="FDDD_2_2" hidden="1">{#N/A,#N/A,FALSE,"TMCOMP96";#N/A,#N/A,FALSE,"MAT96";#N/A,#N/A,FALSE,"FANDA96";#N/A,#N/A,FALSE,"INTRAN96";#N/A,#N/A,FALSE,"NAA9697";#N/A,#N/A,FALSE,"ECWEBB";#N/A,#N/A,FALSE,"MFT96";#N/A,#N/A,FALSE,"CTrecon"}</definedName>
    <definedName name="FDDD_2_2_1" hidden="1">{#N/A,#N/A,FALSE,"TMCOMP96";#N/A,#N/A,FALSE,"MAT96";#N/A,#N/A,FALSE,"FANDA96";#N/A,#N/A,FALSE,"INTRAN96";#N/A,#N/A,FALSE,"NAA9697";#N/A,#N/A,FALSE,"ECWEBB";#N/A,#N/A,FALSE,"MFT96";#N/A,#N/A,FALSE,"CTrecon"}</definedName>
    <definedName name="FDDD_2_2_1_1" hidden="1">{#N/A,#N/A,FALSE,"TMCOMP96";#N/A,#N/A,FALSE,"MAT96";#N/A,#N/A,FALSE,"FANDA96";#N/A,#N/A,FALSE,"INTRAN96";#N/A,#N/A,FALSE,"NAA9697";#N/A,#N/A,FALSE,"ECWEBB";#N/A,#N/A,FALSE,"MFT96";#N/A,#N/A,FALSE,"CTrecon"}</definedName>
    <definedName name="FDDD_2_2_2" hidden="1">{#N/A,#N/A,FALSE,"TMCOMP96";#N/A,#N/A,FALSE,"MAT96";#N/A,#N/A,FALSE,"FANDA96";#N/A,#N/A,FALSE,"INTRAN96";#N/A,#N/A,FALSE,"NAA9697";#N/A,#N/A,FALSE,"ECWEBB";#N/A,#N/A,FALSE,"MFT96";#N/A,#N/A,FALSE,"CTrecon"}</definedName>
    <definedName name="FDDD_2_2_3" hidden="1">{#N/A,#N/A,FALSE,"TMCOMP96";#N/A,#N/A,FALSE,"MAT96";#N/A,#N/A,FALSE,"FANDA96";#N/A,#N/A,FALSE,"INTRAN96";#N/A,#N/A,FALSE,"NAA9697";#N/A,#N/A,FALSE,"ECWEBB";#N/A,#N/A,FALSE,"MFT96";#N/A,#N/A,FALSE,"CTrecon"}</definedName>
    <definedName name="FDDD_2_2_4" hidden="1">{#N/A,#N/A,FALSE,"TMCOMP96";#N/A,#N/A,FALSE,"MAT96";#N/A,#N/A,FALSE,"FANDA96";#N/A,#N/A,FALSE,"INTRAN96";#N/A,#N/A,FALSE,"NAA9697";#N/A,#N/A,FALSE,"ECWEBB";#N/A,#N/A,FALSE,"MFT96";#N/A,#N/A,FALSE,"CTrecon"}</definedName>
    <definedName name="FDDD_2_2_5" hidden="1">{#N/A,#N/A,FALSE,"TMCOMP96";#N/A,#N/A,FALSE,"MAT96";#N/A,#N/A,FALSE,"FANDA96";#N/A,#N/A,FALSE,"INTRAN96";#N/A,#N/A,FALSE,"NAA9697";#N/A,#N/A,FALSE,"ECWEBB";#N/A,#N/A,FALSE,"MFT96";#N/A,#N/A,FALSE,"CTrecon"}</definedName>
    <definedName name="FDDD_2_3" hidden="1">{#N/A,#N/A,FALSE,"TMCOMP96";#N/A,#N/A,FALSE,"MAT96";#N/A,#N/A,FALSE,"FANDA96";#N/A,#N/A,FALSE,"INTRAN96";#N/A,#N/A,FALSE,"NAA9697";#N/A,#N/A,FALSE,"ECWEBB";#N/A,#N/A,FALSE,"MFT96";#N/A,#N/A,FALSE,"CTrecon"}</definedName>
    <definedName name="FDDD_2_3_1" hidden="1">{#N/A,#N/A,FALSE,"TMCOMP96";#N/A,#N/A,FALSE,"MAT96";#N/A,#N/A,FALSE,"FANDA96";#N/A,#N/A,FALSE,"INTRAN96";#N/A,#N/A,FALSE,"NAA9697";#N/A,#N/A,FALSE,"ECWEBB";#N/A,#N/A,FALSE,"MFT96";#N/A,#N/A,FALSE,"CTrecon"}</definedName>
    <definedName name="FDDD_2_3_1_1" hidden="1">{#N/A,#N/A,FALSE,"TMCOMP96";#N/A,#N/A,FALSE,"MAT96";#N/A,#N/A,FALSE,"FANDA96";#N/A,#N/A,FALSE,"INTRAN96";#N/A,#N/A,FALSE,"NAA9697";#N/A,#N/A,FALSE,"ECWEBB";#N/A,#N/A,FALSE,"MFT96";#N/A,#N/A,FALSE,"CTrecon"}</definedName>
    <definedName name="FDDD_2_3_2" hidden="1">{#N/A,#N/A,FALSE,"TMCOMP96";#N/A,#N/A,FALSE,"MAT96";#N/A,#N/A,FALSE,"FANDA96";#N/A,#N/A,FALSE,"INTRAN96";#N/A,#N/A,FALSE,"NAA9697";#N/A,#N/A,FALSE,"ECWEBB";#N/A,#N/A,FALSE,"MFT96";#N/A,#N/A,FALSE,"CTrecon"}</definedName>
    <definedName name="FDDD_2_3_3" hidden="1">{#N/A,#N/A,FALSE,"TMCOMP96";#N/A,#N/A,FALSE,"MAT96";#N/A,#N/A,FALSE,"FANDA96";#N/A,#N/A,FALSE,"INTRAN96";#N/A,#N/A,FALSE,"NAA9697";#N/A,#N/A,FALSE,"ECWEBB";#N/A,#N/A,FALSE,"MFT96";#N/A,#N/A,FALSE,"CTrecon"}</definedName>
    <definedName name="FDDD_2_3_4" hidden="1">{#N/A,#N/A,FALSE,"TMCOMP96";#N/A,#N/A,FALSE,"MAT96";#N/A,#N/A,FALSE,"FANDA96";#N/A,#N/A,FALSE,"INTRAN96";#N/A,#N/A,FALSE,"NAA9697";#N/A,#N/A,FALSE,"ECWEBB";#N/A,#N/A,FALSE,"MFT96";#N/A,#N/A,FALSE,"CTrecon"}</definedName>
    <definedName name="FDDD_2_3_5" hidden="1">{#N/A,#N/A,FALSE,"TMCOMP96";#N/A,#N/A,FALSE,"MAT96";#N/A,#N/A,FALSE,"FANDA96";#N/A,#N/A,FALSE,"INTRAN96";#N/A,#N/A,FALSE,"NAA9697";#N/A,#N/A,FALSE,"ECWEBB";#N/A,#N/A,FALSE,"MFT96";#N/A,#N/A,FALSE,"CTrecon"}</definedName>
    <definedName name="FDDD_2_4" hidden="1">{#N/A,#N/A,FALSE,"TMCOMP96";#N/A,#N/A,FALSE,"MAT96";#N/A,#N/A,FALSE,"FANDA96";#N/A,#N/A,FALSE,"INTRAN96";#N/A,#N/A,FALSE,"NAA9697";#N/A,#N/A,FALSE,"ECWEBB";#N/A,#N/A,FALSE,"MFT96";#N/A,#N/A,FALSE,"CTrecon"}</definedName>
    <definedName name="FDDD_2_4_1" hidden="1">{#N/A,#N/A,FALSE,"TMCOMP96";#N/A,#N/A,FALSE,"MAT96";#N/A,#N/A,FALSE,"FANDA96";#N/A,#N/A,FALSE,"INTRAN96";#N/A,#N/A,FALSE,"NAA9697";#N/A,#N/A,FALSE,"ECWEBB";#N/A,#N/A,FALSE,"MFT96";#N/A,#N/A,FALSE,"CTrecon"}</definedName>
    <definedName name="FDDD_2_4_1_1" hidden="1">{#N/A,#N/A,FALSE,"TMCOMP96";#N/A,#N/A,FALSE,"MAT96";#N/A,#N/A,FALSE,"FANDA96";#N/A,#N/A,FALSE,"INTRAN96";#N/A,#N/A,FALSE,"NAA9697";#N/A,#N/A,FALSE,"ECWEBB";#N/A,#N/A,FALSE,"MFT96";#N/A,#N/A,FALSE,"CTrecon"}</definedName>
    <definedName name="FDDD_2_4_2" hidden="1">{#N/A,#N/A,FALSE,"TMCOMP96";#N/A,#N/A,FALSE,"MAT96";#N/A,#N/A,FALSE,"FANDA96";#N/A,#N/A,FALSE,"INTRAN96";#N/A,#N/A,FALSE,"NAA9697";#N/A,#N/A,FALSE,"ECWEBB";#N/A,#N/A,FALSE,"MFT96";#N/A,#N/A,FALSE,"CTrecon"}</definedName>
    <definedName name="FDDD_2_4_3" hidden="1">{#N/A,#N/A,FALSE,"TMCOMP96";#N/A,#N/A,FALSE,"MAT96";#N/A,#N/A,FALSE,"FANDA96";#N/A,#N/A,FALSE,"INTRAN96";#N/A,#N/A,FALSE,"NAA9697";#N/A,#N/A,FALSE,"ECWEBB";#N/A,#N/A,FALSE,"MFT96";#N/A,#N/A,FALSE,"CTrecon"}</definedName>
    <definedName name="FDDD_2_4_4" hidden="1">{#N/A,#N/A,FALSE,"TMCOMP96";#N/A,#N/A,FALSE,"MAT96";#N/A,#N/A,FALSE,"FANDA96";#N/A,#N/A,FALSE,"INTRAN96";#N/A,#N/A,FALSE,"NAA9697";#N/A,#N/A,FALSE,"ECWEBB";#N/A,#N/A,FALSE,"MFT96";#N/A,#N/A,FALSE,"CTrecon"}</definedName>
    <definedName name="FDDD_2_4_5" hidden="1">{#N/A,#N/A,FALSE,"TMCOMP96";#N/A,#N/A,FALSE,"MAT96";#N/A,#N/A,FALSE,"FANDA96";#N/A,#N/A,FALSE,"INTRAN96";#N/A,#N/A,FALSE,"NAA9697";#N/A,#N/A,FALSE,"ECWEBB";#N/A,#N/A,FALSE,"MFT96";#N/A,#N/A,FALSE,"CTrecon"}</definedName>
    <definedName name="FDDD_2_5" hidden="1">{#N/A,#N/A,FALSE,"TMCOMP96";#N/A,#N/A,FALSE,"MAT96";#N/A,#N/A,FALSE,"FANDA96";#N/A,#N/A,FALSE,"INTRAN96";#N/A,#N/A,FALSE,"NAA9697";#N/A,#N/A,FALSE,"ECWEBB";#N/A,#N/A,FALSE,"MFT96";#N/A,#N/A,FALSE,"CTrecon"}</definedName>
    <definedName name="FDDD_2_5_1" hidden="1">{#N/A,#N/A,FALSE,"TMCOMP96";#N/A,#N/A,FALSE,"MAT96";#N/A,#N/A,FALSE,"FANDA96";#N/A,#N/A,FALSE,"INTRAN96";#N/A,#N/A,FALSE,"NAA9697";#N/A,#N/A,FALSE,"ECWEBB";#N/A,#N/A,FALSE,"MFT96";#N/A,#N/A,FALSE,"CTrecon"}</definedName>
    <definedName name="FDDD_2_5_2" hidden="1">{#N/A,#N/A,FALSE,"TMCOMP96";#N/A,#N/A,FALSE,"MAT96";#N/A,#N/A,FALSE,"FANDA96";#N/A,#N/A,FALSE,"INTRAN96";#N/A,#N/A,FALSE,"NAA9697";#N/A,#N/A,FALSE,"ECWEBB";#N/A,#N/A,FALSE,"MFT96";#N/A,#N/A,FALSE,"CTrecon"}</definedName>
    <definedName name="FDDD_2_5_3" hidden="1">{#N/A,#N/A,FALSE,"TMCOMP96";#N/A,#N/A,FALSE,"MAT96";#N/A,#N/A,FALSE,"FANDA96";#N/A,#N/A,FALSE,"INTRAN96";#N/A,#N/A,FALSE,"NAA9697";#N/A,#N/A,FALSE,"ECWEBB";#N/A,#N/A,FALSE,"MFT96";#N/A,#N/A,FALSE,"CTrecon"}</definedName>
    <definedName name="FDDD_2_5_4" hidden="1">{#N/A,#N/A,FALSE,"TMCOMP96";#N/A,#N/A,FALSE,"MAT96";#N/A,#N/A,FALSE,"FANDA96";#N/A,#N/A,FALSE,"INTRAN96";#N/A,#N/A,FALSE,"NAA9697";#N/A,#N/A,FALSE,"ECWEBB";#N/A,#N/A,FALSE,"MFT96";#N/A,#N/A,FALSE,"CTrecon"}</definedName>
    <definedName name="FDDD_2_5_5" hidden="1">{#N/A,#N/A,FALSE,"TMCOMP96";#N/A,#N/A,FALSE,"MAT96";#N/A,#N/A,FALSE,"FANDA96";#N/A,#N/A,FALSE,"INTRAN96";#N/A,#N/A,FALSE,"NAA9697";#N/A,#N/A,FALSE,"ECWEBB";#N/A,#N/A,FALSE,"MFT96";#N/A,#N/A,FALSE,"CTrecon"}</definedName>
    <definedName name="FDDD_3" hidden="1">{#N/A,#N/A,FALSE,"TMCOMP96";#N/A,#N/A,FALSE,"MAT96";#N/A,#N/A,FALSE,"FANDA96";#N/A,#N/A,FALSE,"INTRAN96";#N/A,#N/A,FALSE,"NAA9697";#N/A,#N/A,FALSE,"ECWEBB";#N/A,#N/A,FALSE,"MFT96";#N/A,#N/A,FALSE,"CTrecon"}</definedName>
    <definedName name="FDDD_3_1" hidden="1">{#N/A,#N/A,FALSE,"TMCOMP96";#N/A,#N/A,FALSE,"MAT96";#N/A,#N/A,FALSE,"FANDA96";#N/A,#N/A,FALSE,"INTRAN96";#N/A,#N/A,FALSE,"NAA9697";#N/A,#N/A,FALSE,"ECWEBB";#N/A,#N/A,FALSE,"MFT96";#N/A,#N/A,FALSE,"CTrecon"}</definedName>
    <definedName name="FDDD_3_1_1" hidden="1">{#N/A,#N/A,FALSE,"TMCOMP96";#N/A,#N/A,FALSE,"MAT96";#N/A,#N/A,FALSE,"FANDA96";#N/A,#N/A,FALSE,"INTRAN96";#N/A,#N/A,FALSE,"NAA9697";#N/A,#N/A,FALSE,"ECWEBB";#N/A,#N/A,FALSE,"MFT96";#N/A,#N/A,FALSE,"CTrecon"}</definedName>
    <definedName name="FDDD_3_1_1_1" hidden="1">{#N/A,#N/A,FALSE,"TMCOMP96";#N/A,#N/A,FALSE,"MAT96";#N/A,#N/A,FALSE,"FANDA96";#N/A,#N/A,FALSE,"INTRAN96";#N/A,#N/A,FALSE,"NAA9697";#N/A,#N/A,FALSE,"ECWEBB";#N/A,#N/A,FALSE,"MFT96";#N/A,#N/A,FALSE,"CTrecon"}</definedName>
    <definedName name="FDDD_3_1_1_1_1" hidden="1">{#N/A,#N/A,FALSE,"TMCOMP96";#N/A,#N/A,FALSE,"MAT96";#N/A,#N/A,FALSE,"FANDA96";#N/A,#N/A,FALSE,"INTRAN96";#N/A,#N/A,FALSE,"NAA9697";#N/A,#N/A,FALSE,"ECWEBB";#N/A,#N/A,FALSE,"MFT96";#N/A,#N/A,FALSE,"CTrecon"}</definedName>
    <definedName name="FDDD_3_1_1_1_1_1" hidden="1">{#N/A,#N/A,FALSE,"TMCOMP96";#N/A,#N/A,FALSE,"MAT96";#N/A,#N/A,FALSE,"FANDA96";#N/A,#N/A,FALSE,"INTRAN96";#N/A,#N/A,FALSE,"NAA9697";#N/A,#N/A,FALSE,"ECWEBB";#N/A,#N/A,FALSE,"MFT96";#N/A,#N/A,FALSE,"CTrecon"}</definedName>
    <definedName name="FDDD_3_1_1_1_2" hidden="1">{#N/A,#N/A,FALSE,"TMCOMP96";#N/A,#N/A,FALSE,"MAT96";#N/A,#N/A,FALSE,"FANDA96";#N/A,#N/A,FALSE,"INTRAN96";#N/A,#N/A,FALSE,"NAA9697";#N/A,#N/A,FALSE,"ECWEBB";#N/A,#N/A,FALSE,"MFT96";#N/A,#N/A,FALSE,"CTrecon"}</definedName>
    <definedName name="FDDD_3_1_1_1_3" hidden="1">{#N/A,#N/A,FALSE,"TMCOMP96";#N/A,#N/A,FALSE,"MAT96";#N/A,#N/A,FALSE,"FANDA96";#N/A,#N/A,FALSE,"INTRAN96";#N/A,#N/A,FALSE,"NAA9697";#N/A,#N/A,FALSE,"ECWEBB";#N/A,#N/A,FALSE,"MFT96";#N/A,#N/A,FALSE,"CTrecon"}</definedName>
    <definedName name="FDDD_3_1_1_1_4" hidden="1">{#N/A,#N/A,FALSE,"TMCOMP96";#N/A,#N/A,FALSE,"MAT96";#N/A,#N/A,FALSE,"FANDA96";#N/A,#N/A,FALSE,"INTRAN96";#N/A,#N/A,FALSE,"NAA9697";#N/A,#N/A,FALSE,"ECWEBB";#N/A,#N/A,FALSE,"MFT96";#N/A,#N/A,FALSE,"CTrecon"}</definedName>
    <definedName name="FDDD_3_1_1_1_5" hidden="1">{#N/A,#N/A,FALSE,"TMCOMP96";#N/A,#N/A,FALSE,"MAT96";#N/A,#N/A,FALSE,"FANDA96";#N/A,#N/A,FALSE,"INTRAN96";#N/A,#N/A,FALSE,"NAA9697";#N/A,#N/A,FALSE,"ECWEBB";#N/A,#N/A,FALSE,"MFT96";#N/A,#N/A,FALSE,"CTrecon"}</definedName>
    <definedName name="FDDD_3_1_1_2" hidden="1">{#N/A,#N/A,FALSE,"TMCOMP96";#N/A,#N/A,FALSE,"MAT96";#N/A,#N/A,FALSE,"FANDA96";#N/A,#N/A,FALSE,"INTRAN96";#N/A,#N/A,FALSE,"NAA9697";#N/A,#N/A,FALSE,"ECWEBB";#N/A,#N/A,FALSE,"MFT96";#N/A,#N/A,FALSE,"CTrecon"}</definedName>
    <definedName name="FDDD_3_1_1_2_1" hidden="1">{#N/A,#N/A,FALSE,"TMCOMP96";#N/A,#N/A,FALSE,"MAT96";#N/A,#N/A,FALSE,"FANDA96";#N/A,#N/A,FALSE,"INTRAN96";#N/A,#N/A,FALSE,"NAA9697";#N/A,#N/A,FALSE,"ECWEBB";#N/A,#N/A,FALSE,"MFT96";#N/A,#N/A,FALSE,"CTrecon"}</definedName>
    <definedName name="FDDD_3_1_1_2_2" hidden="1">{#N/A,#N/A,FALSE,"TMCOMP96";#N/A,#N/A,FALSE,"MAT96";#N/A,#N/A,FALSE,"FANDA96";#N/A,#N/A,FALSE,"INTRAN96";#N/A,#N/A,FALSE,"NAA9697";#N/A,#N/A,FALSE,"ECWEBB";#N/A,#N/A,FALSE,"MFT96";#N/A,#N/A,FALSE,"CTrecon"}</definedName>
    <definedName name="FDDD_3_1_1_2_3" hidden="1">{#N/A,#N/A,FALSE,"TMCOMP96";#N/A,#N/A,FALSE,"MAT96";#N/A,#N/A,FALSE,"FANDA96";#N/A,#N/A,FALSE,"INTRAN96";#N/A,#N/A,FALSE,"NAA9697";#N/A,#N/A,FALSE,"ECWEBB";#N/A,#N/A,FALSE,"MFT96";#N/A,#N/A,FALSE,"CTrecon"}</definedName>
    <definedName name="FDDD_3_1_1_2_4" hidden="1">{#N/A,#N/A,FALSE,"TMCOMP96";#N/A,#N/A,FALSE,"MAT96";#N/A,#N/A,FALSE,"FANDA96";#N/A,#N/A,FALSE,"INTRAN96";#N/A,#N/A,FALSE,"NAA9697";#N/A,#N/A,FALSE,"ECWEBB";#N/A,#N/A,FALSE,"MFT96";#N/A,#N/A,FALSE,"CTrecon"}</definedName>
    <definedName name="FDDD_3_1_1_2_5" hidden="1">{#N/A,#N/A,FALSE,"TMCOMP96";#N/A,#N/A,FALSE,"MAT96";#N/A,#N/A,FALSE,"FANDA96";#N/A,#N/A,FALSE,"INTRAN96";#N/A,#N/A,FALSE,"NAA9697";#N/A,#N/A,FALSE,"ECWEBB";#N/A,#N/A,FALSE,"MFT96";#N/A,#N/A,FALSE,"CTrecon"}</definedName>
    <definedName name="FDDD_3_1_1_3" hidden="1">{#N/A,#N/A,FALSE,"TMCOMP96";#N/A,#N/A,FALSE,"MAT96";#N/A,#N/A,FALSE,"FANDA96";#N/A,#N/A,FALSE,"INTRAN96";#N/A,#N/A,FALSE,"NAA9697";#N/A,#N/A,FALSE,"ECWEBB";#N/A,#N/A,FALSE,"MFT96";#N/A,#N/A,FALSE,"CTrecon"}</definedName>
    <definedName name="FDDD_3_1_1_4" hidden="1">{#N/A,#N/A,FALSE,"TMCOMP96";#N/A,#N/A,FALSE,"MAT96";#N/A,#N/A,FALSE,"FANDA96";#N/A,#N/A,FALSE,"INTRAN96";#N/A,#N/A,FALSE,"NAA9697";#N/A,#N/A,FALSE,"ECWEBB";#N/A,#N/A,FALSE,"MFT96";#N/A,#N/A,FALSE,"CTrecon"}</definedName>
    <definedName name="FDDD_3_1_1_5" hidden="1">{#N/A,#N/A,FALSE,"TMCOMP96";#N/A,#N/A,FALSE,"MAT96";#N/A,#N/A,FALSE,"FANDA96";#N/A,#N/A,FALSE,"INTRAN96";#N/A,#N/A,FALSE,"NAA9697";#N/A,#N/A,FALSE,"ECWEBB";#N/A,#N/A,FALSE,"MFT96";#N/A,#N/A,FALSE,"CTrecon"}</definedName>
    <definedName name="FDDD_3_1_2" hidden="1">{#N/A,#N/A,FALSE,"TMCOMP96";#N/A,#N/A,FALSE,"MAT96";#N/A,#N/A,FALSE,"FANDA96";#N/A,#N/A,FALSE,"INTRAN96";#N/A,#N/A,FALSE,"NAA9697";#N/A,#N/A,FALSE,"ECWEBB";#N/A,#N/A,FALSE,"MFT96";#N/A,#N/A,FALSE,"CTrecon"}</definedName>
    <definedName name="FDDD_3_1_2_1" hidden="1">{#N/A,#N/A,FALSE,"TMCOMP96";#N/A,#N/A,FALSE,"MAT96";#N/A,#N/A,FALSE,"FANDA96";#N/A,#N/A,FALSE,"INTRAN96";#N/A,#N/A,FALSE,"NAA9697";#N/A,#N/A,FALSE,"ECWEBB";#N/A,#N/A,FALSE,"MFT96";#N/A,#N/A,FALSE,"CTrecon"}</definedName>
    <definedName name="FDDD_3_1_2_1_1" hidden="1">{#N/A,#N/A,FALSE,"TMCOMP96";#N/A,#N/A,FALSE,"MAT96";#N/A,#N/A,FALSE,"FANDA96";#N/A,#N/A,FALSE,"INTRAN96";#N/A,#N/A,FALSE,"NAA9697";#N/A,#N/A,FALSE,"ECWEBB";#N/A,#N/A,FALSE,"MFT96";#N/A,#N/A,FALSE,"CTrecon"}</definedName>
    <definedName name="FDDD_3_1_2_2" hidden="1">{#N/A,#N/A,FALSE,"TMCOMP96";#N/A,#N/A,FALSE,"MAT96";#N/A,#N/A,FALSE,"FANDA96";#N/A,#N/A,FALSE,"INTRAN96";#N/A,#N/A,FALSE,"NAA9697";#N/A,#N/A,FALSE,"ECWEBB";#N/A,#N/A,FALSE,"MFT96";#N/A,#N/A,FALSE,"CTrecon"}</definedName>
    <definedName name="FDDD_3_1_2_3" hidden="1">{#N/A,#N/A,FALSE,"TMCOMP96";#N/A,#N/A,FALSE,"MAT96";#N/A,#N/A,FALSE,"FANDA96";#N/A,#N/A,FALSE,"INTRAN96";#N/A,#N/A,FALSE,"NAA9697";#N/A,#N/A,FALSE,"ECWEBB";#N/A,#N/A,FALSE,"MFT96";#N/A,#N/A,FALSE,"CTrecon"}</definedName>
    <definedName name="FDDD_3_1_2_4" hidden="1">{#N/A,#N/A,FALSE,"TMCOMP96";#N/A,#N/A,FALSE,"MAT96";#N/A,#N/A,FALSE,"FANDA96";#N/A,#N/A,FALSE,"INTRAN96";#N/A,#N/A,FALSE,"NAA9697";#N/A,#N/A,FALSE,"ECWEBB";#N/A,#N/A,FALSE,"MFT96";#N/A,#N/A,FALSE,"CTrecon"}</definedName>
    <definedName name="FDDD_3_1_2_5" hidden="1">{#N/A,#N/A,FALSE,"TMCOMP96";#N/A,#N/A,FALSE,"MAT96";#N/A,#N/A,FALSE,"FANDA96";#N/A,#N/A,FALSE,"INTRAN96";#N/A,#N/A,FALSE,"NAA9697";#N/A,#N/A,FALSE,"ECWEBB";#N/A,#N/A,FALSE,"MFT96";#N/A,#N/A,FALSE,"CTrecon"}</definedName>
    <definedName name="FDDD_3_1_3" hidden="1">{#N/A,#N/A,FALSE,"TMCOMP96";#N/A,#N/A,FALSE,"MAT96";#N/A,#N/A,FALSE,"FANDA96";#N/A,#N/A,FALSE,"INTRAN96";#N/A,#N/A,FALSE,"NAA9697";#N/A,#N/A,FALSE,"ECWEBB";#N/A,#N/A,FALSE,"MFT96";#N/A,#N/A,FALSE,"CTrecon"}</definedName>
    <definedName name="FDDD_3_1_3_1" hidden="1">{#N/A,#N/A,FALSE,"TMCOMP96";#N/A,#N/A,FALSE,"MAT96";#N/A,#N/A,FALSE,"FANDA96";#N/A,#N/A,FALSE,"INTRAN96";#N/A,#N/A,FALSE,"NAA9697";#N/A,#N/A,FALSE,"ECWEBB";#N/A,#N/A,FALSE,"MFT96";#N/A,#N/A,FALSE,"CTrecon"}</definedName>
    <definedName name="FDDD_3_1_3_1_1" hidden="1">{#N/A,#N/A,FALSE,"TMCOMP96";#N/A,#N/A,FALSE,"MAT96";#N/A,#N/A,FALSE,"FANDA96";#N/A,#N/A,FALSE,"INTRAN96";#N/A,#N/A,FALSE,"NAA9697";#N/A,#N/A,FALSE,"ECWEBB";#N/A,#N/A,FALSE,"MFT96";#N/A,#N/A,FALSE,"CTrecon"}</definedName>
    <definedName name="FDDD_3_1_3_2" hidden="1">{#N/A,#N/A,FALSE,"TMCOMP96";#N/A,#N/A,FALSE,"MAT96";#N/A,#N/A,FALSE,"FANDA96";#N/A,#N/A,FALSE,"INTRAN96";#N/A,#N/A,FALSE,"NAA9697";#N/A,#N/A,FALSE,"ECWEBB";#N/A,#N/A,FALSE,"MFT96";#N/A,#N/A,FALSE,"CTrecon"}</definedName>
    <definedName name="FDDD_3_1_3_3" hidden="1">{#N/A,#N/A,FALSE,"TMCOMP96";#N/A,#N/A,FALSE,"MAT96";#N/A,#N/A,FALSE,"FANDA96";#N/A,#N/A,FALSE,"INTRAN96";#N/A,#N/A,FALSE,"NAA9697";#N/A,#N/A,FALSE,"ECWEBB";#N/A,#N/A,FALSE,"MFT96";#N/A,#N/A,FALSE,"CTrecon"}</definedName>
    <definedName name="FDDD_3_1_3_4" hidden="1">{#N/A,#N/A,FALSE,"TMCOMP96";#N/A,#N/A,FALSE,"MAT96";#N/A,#N/A,FALSE,"FANDA96";#N/A,#N/A,FALSE,"INTRAN96";#N/A,#N/A,FALSE,"NAA9697";#N/A,#N/A,FALSE,"ECWEBB";#N/A,#N/A,FALSE,"MFT96";#N/A,#N/A,FALSE,"CTrecon"}</definedName>
    <definedName name="FDDD_3_1_3_5" hidden="1">{#N/A,#N/A,FALSE,"TMCOMP96";#N/A,#N/A,FALSE,"MAT96";#N/A,#N/A,FALSE,"FANDA96";#N/A,#N/A,FALSE,"INTRAN96";#N/A,#N/A,FALSE,"NAA9697";#N/A,#N/A,FALSE,"ECWEBB";#N/A,#N/A,FALSE,"MFT96";#N/A,#N/A,FALSE,"CTrecon"}</definedName>
    <definedName name="FDDD_3_1_4" hidden="1">{#N/A,#N/A,FALSE,"TMCOMP96";#N/A,#N/A,FALSE,"MAT96";#N/A,#N/A,FALSE,"FANDA96";#N/A,#N/A,FALSE,"INTRAN96";#N/A,#N/A,FALSE,"NAA9697";#N/A,#N/A,FALSE,"ECWEBB";#N/A,#N/A,FALSE,"MFT96";#N/A,#N/A,FALSE,"CTrecon"}</definedName>
    <definedName name="FDDD_3_1_4_1" hidden="1">{#N/A,#N/A,FALSE,"TMCOMP96";#N/A,#N/A,FALSE,"MAT96";#N/A,#N/A,FALSE,"FANDA96";#N/A,#N/A,FALSE,"INTRAN96";#N/A,#N/A,FALSE,"NAA9697";#N/A,#N/A,FALSE,"ECWEBB";#N/A,#N/A,FALSE,"MFT96";#N/A,#N/A,FALSE,"CTrecon"}</definedName>
    <definedName name="FDDD_3_1_4_2" hidden="1">{#N/A,#N/A,FALSE,"TMCOMP96";#N/A,#N/A,FALSE,"MAT96";#N/A,#N/A,FALSE,"FANDA96";#N/A,#N/A,FALSE,"INTRAN96";#N/A,#N/A,FALSE,"NAA9697";#N/A,#N/A,FALSE,"ECWEBB";#N/A,#N/A,FALSE,"MFT96";#N/A,#N/A,FALSE,"CTrecon"}</definedName>
    <definedName name="FDDD_3_1_4_3" hidden="1">{#N/A,#N/A,FALSE,"TMCOMP96";#N/A,#N/A,FALSE,"MAT96";#N/A,#N/A,FALSE,"FANDA96";#N/A,#N/A,FALSE,"INTRAN96";#N/A,#N/A,FALSE,"NAA9697";#N/A,#N/A,FALSE,"ECWEBB";#N/A,#N/A,FALSE,"MFT96";#N/A,#N/A,FALSE,"CTrecon"}</definedName>
    <definedName name="FDDD_3_1_4_4" hidden="1">{#N/A,#N/A,FALSE,"TMCOMP96";#N/A,#N/A,FALSE,"MAT96";#N/A,#N/A,FALSE,"FANDA96";#N/A,#N/A,FALSE,"INTRAN96";#N/A,#N/A,FALSE,"NAA9697";#N/A,#N/A,FALSE,"ECWEBB";#N/A,#N/A,FALSE,"MFT96";#N/A,#N/A,FALSE,"CTrecon"}</definedName>
    <definedName name="FDDD_3_1_4_5" hidden="1">{#N/A,#N/A,FALSE,"TMCOMP96";#N/A,#N/A,FALSE,"MAT96";#N/A,#N/A,FALSE,"FANDA96";#N/A,#N/A,FALSE,"INTRAN96";#N/A,#N/A,FALSE,"NAA9697";#N/A,#N/A,FALSE,"ECWEBB";#N/A,#N/A,FALSE,"MFT96";#N/A,#N/A,FALSE,"CTrecon"}</definedName>
    <definedName name="FDDD_3_1_5" hidden="1">{#N/A,#N/A,FALSE,"TMCOMP96";#N/A,#N/A,FALSE,"MAT96";#N/A,#N/A,FALSE,"FANDA96";#N/A,#N/A,FALSE,"INTRAN96";#N/A,#N/A,FALSE,"NAA9697";#N/A,#N/A,FALSE,"ECWEBB";#N/A,#N/A,FALSE,"MFT96";#N/A,#N/A,FALSE,"CTrecon"}</definedName>
    <definedName name="FDDD_3_1_5_1" hidden="1">{#N/A,#N/A,FALSE,"TMCOMP96";#N/A,#N/A,FALSE,"MAT96";#N/A,#N/A,FALSE,"FANDA96";#N/A,#N/A,FALSE,"INTRAN96";#N/A,#N/A,FALSE,"NAA9697";#N/A,#N/A,FALSE,"ECWEBB";#N/A,#N/A,FALSE,"MFT96";#N/A,#N/A,FALSE,"CTrecon"}</definedName>
    <definedName name="FDDD_3_1_5_2" hidden="1">{#N/A,#N/A,FALSE,"TMCOMP96";#N/A,#N/A,FALSE,"MAT96";#N/A,#N/A,FALSE,"FANDA96";#N/A,#N/A,FALSE,"INTRAN96";#N/A,#N/A,FALSE,"NAA9697";#N/A,#N/A,FALSE,"ECWEBB";#N/A,#N/A,FALSE,"MFT96";#N/A,#N/A,FALSE,"CTrecon"}</definedName>
    <definedName name="FDDD_3_1_5_3" hidden="1">{#N/A,#N/A,FALSE,"TMCOMP96";#N/A,#N/A,FALSE,"MAT96";#N/A,#N/A,FALSE,"FANDA96";#N/A,#N/A,FALSE,"INTRAN96";#N/A,#N/A,FALSE,"NAA9697";#N/A,#N/A,FALSE,"ECWEBB";#N/A,#N/A,FALSE,"MFT96";#N/A,#N/A,FALSE,"CTrecon"}</definedName>
    <definedName name="FDDD_3_1_5_4" hidden="1">{#N/A,#N/A,FALSE,"TMCOMP96";#N/A,#N/A,FALSE,"MAT96";#N/A,#N/A,FALSE,"FANDA96";#N/A,#N/A,FALSE,"INTRAN96";#N/A,#N/A,FALSE,"NAA9697";#N/A,#N/A,FALSE,"ECWEBB";#N/A,#N/A,FALSE,"MFT96";#N/A,#N/A,FALSE,"CTrecon"}</definedName>
    <definedName name="FDDD_3_1_5_5" hidden="1">{#N/A,#N/A,FALSE,"TMCOMP96";#N/A,#N/A,FALSE,"MAT96";#N/A,#N/A,FALSE,"FANDA96";#N/A,#N/A,FALSE,"INTRAN96";#N/A,#N/A,FALSE,"NAA9697";#N/A,#N/A,FALSE,"ECWEBB";#N/A,#N/A,FALSE,"MFT96";#N/A,#N/A,FALSE,"CTrecon"}</definedName>
    <definedName name="FDDD_3_2" hidden="1">{#N/A,#N/A,FALSE,"TMCOMP96";#N/A,#N/A,FALSE,"MAT96";#N/A,#N/A,FALSE,"FANDA96";#N/A,#N/A,FALSE,"INTRAN96";#N/A,#N/A,FALSE,"NAA9697";#N/A,#N/A,FALSE,"ECWEBB";#N/A,#N/A,FALSE,"MFT96";#N/A,#N/A,FALSE,"CTrecon"}</definedName>
    <definedName name="FDDD_3_2_1" hidden="1">{#N/A,#N/A,FALSE,"TMCOMP96";#N/A,#N/A,FALSE,"MAT96";#N/A,#N/A,FALSE,"FANDA96";#N/A,#N/A,FALSE,"INTRAN96";#N/A,#N/A,FALSE,"NAA9697";#N/A,#N/A,FALSE,"ECWEBB";#N/A,#N/A,FALSE,"MFT96";#N/A,#N/A,FALSE,"CTrecon"}</definedName>
    <definedName name="FDDD_3_2_1_1" hidden="1">{#N/A,#N/A,FALSE,"TMCOMP96";#N/A,#N/A,FALSE,"MAT96";#N/A,#N/A,FALSE,"FANDA96";#N/A,#N/A,FALSE,"INTRAN96";#N/A,#N/A,FALSE,"NAA9697";#N/A,#N/A,FALSE,"ECWEBB";#N/A,#N/A,FALSE,"MFT96";#N/A,#N/A,FALSE,"CTrecon"}</definedName>
    <definedName name="FDDD_3_2_2" hidden="1">{#N/A,#N/A,FALSE,"TMCOMP96";#N/A,#N/A,FALSE,"MAT96";#N/A,#N/A,FALSE,"FANDA96";#N/A,#N/A,FALSE,"INTRAN96";#N/A,#N/A,FALSE,"NAA9697";#N/A,#N/A,FALSE,"ECWEBB";#N/A,#N/A,FALSE,"MFT96";#N/A,#N/A,FALSE,"CTrecon"}</definedName>
    <definedName name="FDDD_3_2_3" hidden="1">{#N/A,#N/A,FALSE,"TMCOMP96";#N/A,#N/A,FALSE,"MAT96";#N/A,#N/A,FALSE,"FANDA96";#N/A,#N/A,FALSE,"INTRAN96";#N/A,#N/A,FALSE,"NAA9697";#N/A,#N/A,FALSE,"ECWEBB";#N/A,#N/A,FALSE,"MFT96";#N/A,#N/A,FALSE,"CTrecon"}</definedName>
    <definedName name="FDDD_3_2_4" hidden="1">{#N/A,#N/A,FALSE,"TMCOMP96";#N/A,#N/A,FALSE,"MAT96";#N/A,#N/A,FALSE,"FANDA96";#N/A,#N/A,FALSE,"INTRAN96";#N/A,#N/A,FALSE,"NAA9697";#N/A,#N/A,FALSE,"ECWEBB";#N/A,#N/A,FALSE,"MFT96";#N/A,#N/A,FALSE,"CTrecon"}</definedName>
    <definedName name="FDDD_3_2_5" hidden="1">{#N/A,#N/A,FALSE,"TMCOMP96";#N/A,#N/A,FALSE,"MAT96";#N/A,#N/A,FALSE,"FANDA96";#N/A,#N/A,FALSE,"INTRAN96";#N/A,#N/A,FALSE,"NAA9697";#N/A,#N/A,FALSE,"ECWEBB";#N/A,#N/A,FALSE,"MFT96";#N/A,#N/A,FALSE,"CTrecon"}</definedName>
    <definedName name="FDDD_3_3" hidden="1">{#N/A,#N/A,FALSE,"TMCOMP96";#N/A,#N/A,FALSE,"MAT96";#N/A,#N/A,FALSE,"FANDA96";#N/A,#N/A,FALSE,"INTRAN96";#N/A,#N/A,FALSE,"NAA9697";#N/A,#N/A,FALSE,"ECWEBB";#N/A,#N/A,FALSE,"MFT96";#N/A,#N/A,FALSE,"CTrecon"}</definedName>
    <definedName name="FDDD_3_3_1" hidden="1">{#N/A,#N/A,FALSE,"TMCOMP96";#N/A,#N/A,FALSE,"MAT96";#N/A,#N/A,FALSE,"FANDA96";#N/A,#N/A,FALSE,"INTRAN96";#N/A,#N/A,FALSE,"NAA9697";#N/A,#N/A,FALSE,"ECWEBB";#N/A,#N/A,FALSE,"MFT96";#N/A,#N/A,FALSE,"CTrecon"}</definedName>
    <definedName name="FDDD_3_3_1_1" hidden="1">{#N/A,#N/A,FALSE,"TMCOMP96";#N/A,#N/A,FALSE,"MAT96";#N/A,#N/A,FALSE,"FANDA96";#N/A,#N/A,FALSE,"INTRAN96";#N/A,#N/A,FALSE,"NAA9697";#N/A,#N/A,FALSE,"ECWEBB";#N/A,#N/A,FALSE,"MFT96";#N/A,#N/A,FALSE,"CTrecon"}</definedName>
    <definedName name="FDDD_3_3_2" hidden="1">{#N/A,#N/A,FALSE,"TMCOMP96";#N/A,#N/A,FALSE,"MAT96";#N/A,#N/A,FALSE,"FANDA96";#N/A,#N/A,FALSE,"INTRAN96";#N/A,#N/A,FALSE,"NAA9697";#N/A,#N/A,FALSE,"ECWEBB";#N/A,#N/A,FALSE,"MFT96";#N/A,#N/A,FALSE,"CTrecon"}</definedName>
    <definedName name="FDDD_3_3_3" hidden="1">{#N/A,#N/A,FALSE,"TMCOMP96";#N/A,#N/A,FALSE,"MAT96";#N/A,#N/A,FALSE,"FANDA96";#N/A,#N/A,FALSE,"INTRAN96";#N/A,#N/A,FALSE,"NAA9697";#N/A,#N/A,FALSE,"ECWEBB";#N/A,#N/A,FALSE,"MFT96";#N/A,#N/A,FALSE,"CTrecon"}</definedName>
    <definedName name="FDDD_3_3_4" hidden="1">{#N/A,#N/A,FALSE,"TMCOMP96";#N/A,#N/A,FALSE,"MAT96";#N/A,#N/A,FALSE,"FANDA96";#N/A,#N/A,FALSE,"INTRAN96";#N/A,#N/A,FALSE,"NAA9697";#N/A,#N/A,FALSE,"ECWEBB";#N/A,#N/A,FALSE,"MFT96";#N/A,#N/A,FALSE,"CTrecon"}</definedName>
    <definedName name="FDDD_3_3_5" hidden="1">{#N/A,#N/A,FALSE,"TMCOMP96";#N/A,#N/A,FALSE,"MAT96";#N/A,#N/A,FALSE,"FANDA96";#N/A,#N/A,FALSE,"INTRAN96";#N/A,#N/A,FALSE,"NAA9697";#N/A,#N/A,FALSE,"ECWEBB";#N/A,#N/A,FALSE,"MFT96";#N/A,#N/A,FALSE,"CTrecon"}</definedName>
    <definedName name="FDDD_3_4" hidden="1">{#N/A,#N/A,FALSE,"TMCOMP96";#N/A,#N/A,FALSE,"MAT96";#N/A,#N/A,FALSE,"FANDA96";#N/A,#N/A,FALSE,"INTRAN96";#N/A,#N/A,FALSE,"NAA9697";#N/A,#N/A,FALSE,"ECWEBB";#N/A,#N/A,FALSE,"MFT96";#N/A,#N/A,FALSE,"CTrecon"}</definedName>
    <definedName name="FDDD_3_4_1" hidden="1">{#N/A,#N/A,FALSE,"TMCOMP96";#N/A,#N/A,FALSE,"MAT96";#N/A,#N/A,FALSE,"FANDA96";#N/A,#N/A,FALSE,"INTRAN96";#N/A,#N/A,FALSE,"NAA9697";#N/A,#N/A,FALSE,"ECWEBB";#N/A,#N/A,FALSE,"MFT96";#N/A,#N/A,FALSE,"CTrecon"}</definedName>
    <definedName name="FDDD_3_4_1_1" hidden="1">{#N/A,#N/A,FALSE,"TMCOMP96";#N/A,#N/A,FALSE,"MAT96";#N/A,#N/A,FALSE,"FANDA96";#N/A,#N/A,FALSE,"INTRAN96";#N/A,#N/A,FALSE,"NAA9697";#N/A,#N/A,FALSE,"ECWEBB";#N/A,#N/A,FALSE,"MFT96";#N/A,#N/A,FALSE,"CTrecon"}</definedName>
    <definedName name="FDDD_3_4_2" hidden="1">{#N/A,#N/A,FALSE,"TMCOMP96";#N/A,#N/A,FALSE,"MAT96";#N/A,#N/A,FALSE,"FANDA96";#N/A,#N/A,FALSE,"INTRAN96";#N/A,#N/A,FALSE,"NAA9697";#N/A,#N/A,FALSE,"ECWEBB";#N/A,#N/A,FALSE,"MFT96";#N/A,#N/A,FALSE,"CTrecon"}</definedName>
    <definedName name="FDDD_3_4_3" hidden="1">{#N/A,#N/A,FALSE,"TMCOMP96";#N/A,#N/A,FALSE,"MAT96";#N/A,#N/A,FALSE,"FANDA96";#N/A,#N/A,FALSE,"INTRAN96";#N/A,#N/A,FALSE,"NAA9697";#N/A,#N/A,FALSE,"ECWEBB";#N/A,#N/A,FALSE,"MFT96";#N/A,#N/A,FALSE,"CTrecon"}</definedName>
    <definedName name="FDDD_3_4_4" hidden="1">{#N/A,#N/A,FALSE,"TMCOMP96";#N/A,#N/A,FALSE,"MAT96";#N/A,#N/A,FALSE,"FANDA96";#N/A,#N/A,FALSE,"INTRAN96";#N/A,#N/A,FALSE,"NAA9697";#N/A,#N/A,FALSE,"ECWEBB";#N/A,#N/A,FALSE,"MFT96";#N/A,#N/A,FALSE,"CTrecon"}</definedName>
    <definedName name="FDDD_3_4_5" hidden="1">{#N/A,#N/A,FALSE,"TMCOMP96";#N/A,#N/A,FALSE,"MAT96";#N/A,#N/A,FALSE,"FANDA96";#N/A,#N/A,FALSE,"INTRAN96";#N/A,#N/A,FALSE,"NAA9697";#N/A,#N/A,FALSE,"ECWEBB";#N/A,#N/A,FALSE,"MFT96";#N/A,#N/A,FALSE,"CTrecon"}</definedName>
    <definedName name="FDDD_3_5" hidden="1">{#N/A,#N/A,FALSE,"TMCOMP96";#N/A,#N/A,FALSE,"MAT96";#N/A,#N/A,FALSE,"FANDA96";#N/A,#N/A,FALSE,"INTRAN96";#N/A,#N/A,FALSE,"NAA9697";#N/A,#N/A,FALSE,"ECWEBB";#N/A,#N/A,FALSE,"MFT96";#N/A,#N/A,FALSE,"CTrecon"}</definedName>
    <definedName name="FDDD_3_5_1" hidden="1">{#N/A,#N/A,FALSE,"TMCOMP96";#N/A,#N/A,FALSE,"MAT96";#N/A,#N/A,FALSE,"FANDA96";#N/A,#N/A,FALSE,"INTRAN96";#N/A,#N/A,FALSE,"NAA9697";#N/A,#N/A,FALSE,"ECWEBB";#N/A,#N/A,FALSE,"MFT96";#N/A,#N/A,FALSE,"CTrecon"}</definedName>
    <definedName name="FDDD_3_5_2" hidden="1">{#N/A,#N/A,FALSE,"TMCOMP96";#N/A,#N/A,FALSE,"MAT96";#N/A,#N/A,FALSE,"FANDA96";#N/A,#N/A,FALSE,"INTRAN96";#N/A,#N/A,FALSE,"NAA9697";#N/A,#N/A,FALSE,"ECWEBB";#N/A,#N/A,FALSE,"MFT96";#N/A,#N/A,FALSE,"CTrecon"}</definedName>
    <definedName name="FDDD_3_5_3" hidden="1">{#N/A,#N/A,FALSE,"TMCOMP96";#N/A,#N/A,FALSE,"MAT96";#N/A,#N/A,FALSE,"FANDA96";#N/A,#N/A,FALSE,"INTRAN96";#N/A,#N/A,FALSE,"NAA9697";#N/A,#N/A,FALSE,"ECWEBB";#N/A,#N/A,FALSE,"MFT96";#N/A,#N/A,FALSE,"CTrecon"}</definedName>
    <definedName name="FDDD_3_5_4" hidden="1">{#N/A,#N/A,FALSE,"TMCOMP96";#N/A,#N/A,FALSE,"MAT96";#N/A,#N/A,FALSE,"FANDA96";#N/A,#N/A,FALSE,"INTRAN96";#N/A,#N/A,FALSE,"NAA9697";#N/A,#N/A,FALSE,"ECWEBB";#N/A,#N/A,FALSE,"MFT96";#N/A,#N/A,FALSE,"CTrecon"}</definedName>
    <definedName name="FDDD_3_5_5" hidden="1">{#N/A,#N/A,FALSE,"TMCOMP96";#N/A,#N/A,FALSE,"MAT96";#N/A,#N/A,FALSE,"FANDA96";#N/A,#N/A,FALSE,"INTRAN96";#N/A,#N/A,FALSE,"NAA9697";#N/A,#N/A,FALSE,"ECWEBB";#N/A,#N/A,FALSE,"MFT96";#N/A,#N/A,FALSE,"CTrecon"}</definedName>
    <definedName name="FDDD_4" hidden="1">{#N/A,#N/A,FALSE,"TMCOMP96";#N/A,#N/A,FALSE,"MAT96";#N/A,#N/A,FALSE,"FANDA96";#N/A,#N/A,FALSE,"INTRAN96";#N/A,#N/A,FALSE,"NAA9697";#N/A,#N/A,FALSE,"ECWEBB";#N/A,#N/A,FALSE,"MFT96";#N/A,#N/A,FALSE,"CTrecon"}</definedName>
    <definedName name="FDDD_4_1" hidden="1">{#N/A,#N/A,FALSE,"TMCOMP96";#N/A,#N/A,FALSE,"MAT96";#N/A,#N/A,FALSE,"FANDA96";#N/A,#N/A,FALSE,"INTRAN96";#N/A,#N/A,FALSE,"NAA9697";#N/A,#N/A,FALSE,"ECWEBB";#N/A,#N/A,FALSE,"MFT96";#N/A,#N/A,FALSE,"CTrecon"}</definedName>
    <definedName name="FDDD_4_1_1" hidden="1">{#N/A,#N/A,FALSE,"TMCOMP96";#N/A,#N/A,FALSE,"MAT96";#N/A,#N/A,FALSE,"FANDA96";#N/A,#N/A,FALSE,"INTRAN96";#N/A,#N/A,FALSE,"NAA9697";#N/A,#N/A,FALSE,"ECWEBB";#N/A,#N/A,FALSE,"MFT96";#N/A,#N/A,FALSE,"CTrecon"}</definedName>
    <definedName name="FDDD_4_1_1_1" hidden="1">{#N/A,#N/A,FALSE,"TMCOMP96";#N/A,#N/A,FALSE,"MAT96";#N/A,#N/A,FALSE,"FANDA96";#N/A,#N/A,FALSE,"INTRAN96";#N/A,#N/A,FALSE,"NAA9697";#N/A,#N/A,FALSE,"ECWEBB";#N/A,#N/A,FALSE,"MFT96";#N/A,#N/A,FALSE,"CTrecon"}</definedName>
    <definedName name="FDDD_4_1_1_1_1" hidden="1">{#N/A,#N/A,FALSE,"TMCOMP96";#N/A,#N/A,FALSE,"MAT96";#N/A,#N/A,FALSE,"FANDA96";#N/A,#N/A,FALSE,"INTRAN96";#N/A,#N/A,FALSE,"NAA9697";#N/A,#N/A,FALSE,"ECWEBB";#N/A,#N/A,FALSE,"MFT96";#N/A,#N/A,FALSE,"CTrecon"}</definedName>
    <definedName name="FDDD_4_1_1_1_1_1" hidden="1">{#N/A,#N/A,FALSE,"TMCOMP96";#N/A,#N/A,FALSE,"MAT96";#N/A,#N/A,FALSE,"FANDA96";#N/A,#N/A,FALSE,"INTRAN96";#N/A,#N/A,FALSE,"NAA9697";#N/A,#N/A,FALSE,"ECWEBB";#N/A,#N/A,FALSE,"MFT96";#N/A,#N/A,FALSE,"CTrecon"}</definedName>
    <definedName name="FDDD_4_1_1_1_2" hidden="1">{#N/A,#N/A,FALSE,"TMCOMP96";#N/A,#N/A,FALSE,"MAT96";#N/A,#N/A,FALSE,"FANDA96";#N/A,#N/A,FALSE,"INTRAN96";#N/A,#N/A,FALSE,"NAA9697";#N/A,#N/A,FALSE,"ECWEBB";#N/A,#N/A,FALSE,"MFT96";#N/A,#N/A,FALSE,"CTrecon"}</definedName>
    <definedName name="FDDD_4_1_1_1_3" hidden="1">{#N/A,#N/A,FALSE,"TMCOMP96";#N/A,#N/A,FALSE,"MAT96";#N/A,#N/A,FALSE,"FANDA96";#N/A,#N/A,FALSE,"INTRAN96";#N/A,#N/A,FALSE,"NAA9697";#N/A,#N/A,FALSE,"ECWEBB";#N/A,#N/A,FALSE,"MFT96";#N/A,#N/A,FALSE,"CTrecon"}</definedName>
    <definedName name="FDDD_4_1_1_1_4" hidden="1">{#N/A,#N/A,FALSE,"TMCOMP96";#N/A,#N/A,FALSE,"MAT96";#N/A,#N/A,FALSE,"FANDA96";#N/A,#N/A,FALSE,"INTRAN96";#N/A,#N/A,FALSE,"NAA9697";#N/A,#N/A,FALSE,"ECWEBB";#N/A,#N/A,FALSE,"MFT96";#N/A,#N/A,FALSE,"CTrecon"}</definedName>
    <definedName name="FDDD_4_1_1_1_5" hidden="1">{#N/A,#N/A,FALSE,"TMCOMP96";#N/A,#N/A,FALSE,"MAT96";#N/A,#N/A,FALSE,"FANDA96";#N/A,#N/A,FALSE,"INTRAN96";#N/A,#N/A,FALSE,"NAA9697";#N/A,#N/A,FALSE,"ECWEBB";#N/A,#N/A,FALSE,"MFT96";#N/A,#N/A,FALSE,"CTrecon"}</definedName>
    <definedName name="FDDD_4_1_1_2" hidden="1">{#N/A,#N/A,FALSE,"TMCOMP96";#N/A,#N/A,FALSE,"MAT96";#N/A,#N/A,FALSE,"FANDA96";#N/A,#N/A,FALSE,"INTRAN96";#N/A,#N/A,FALSE,"NAA9697";#N/A,#N/A,FALSE,"ECWEBB";#N/A,#N/A,FALSE,"MFT96";#N/A,#N/A,FALSE,"CTrecon"}</definedName>
    <definedName name="FDDD_4_1_1_2_1" hidden="1">{#N/A,#N/A,FALSE,"TMCOMP96";#N/A,#N/A,FALSE,"MAT96";#N/A,#N/A,FALSE,"FANDA96";#N/A,#N/A,FALSE,"INTRAN96";#N/A,#N/A,FALSE,"NAA9697";#N/A,#N/A,FALSE,"ECWEBB";#N/A,#N/A,FALSE,"MFT96";#N/A,#N/A,FALSE,"CTrecon"}</definedName>
    <definedName name="FDDD_4_1_1_2_2" hidden="1">{#N/A,#N/A,FALSE,"TMCOMP96";#N/A,#N/A,FALSE,"MAT96";#N/A,#N/A,FALSE,"FANDA96";#N/A,#N/A,FALSE,"INTRAN96";#N/A,#N/A,FALSE,"NAA9697";#N/A,#N/A,FALSE,"ECWEBB";#N/A,#N/A,FALSE,"MFT96";#N/A,#N/A,FALSE,"CTrecon"}</definedName>
    <definedName name="FDDD_4_1_1_2_3" hidden="1">{#N/A,#N/A,FALSE,"TMCOMP96";#N/A,#N/A,FALSE,"MAT96";#N/A,#N/A,FALSE,"FANDA96";#N/A,#N/A,FALSE,"INTRAN96";#N/A,#N/A,FALSE,"NAA9697";#N/A,#N/A,FALSE,"ECWEBB";#N/A,#N/A,FALSE,"MFT96";#N/A,#N/A,FALSE,"CTrecon"}</definedName>
    <definedName name="FDDD_4_1_1_2_4" hidden="1">{#N/A,#N/A,FALSE,"TMCOMP96";#N/A,#N/A,FALSE,"MAT96";#N/A,#N/A,FALSE,"FANDA96";#N/A,#N/A,FALSE,"INTRAN96";#N/A,#N/A,FALSE,"NAA9697";#N/A,#N/A,FALSE,"ECWEBB";#N/A,#N/A,FALSE,"MFT96";#N/A,#N/A,FALSE,"CTrecon"}</definedName>
    <definedName name="FDDD_4_1_1_2_5" hidden="1">{#N/A,#N/A,FALSE,"TMCOMP96";#N/A,#N/A,FALSE,"MAT96";#N/A,#N/A,FALSE,"FANDA96";#N/A,#N/A,FALSE,"INTRAN96";#N/A,#N/A,FALSE,"NAA9697";#N/A,#N/A,FALSE,"ECWEBB";#N/A,#N/A,FALSE,"MFT96";#N/A,#N/A,FALSE,"CTrecon"}</definedName>
    <definedName name="FDDD_4_1_1_3" hidden="1">{#N/A,#N/A,FALSE,"TMCOMP96";#N/A,#N/A,FALSE,"MAT96";#N/A,#N/A,FALSE,"FANDA96";#N/A,#N/A,FALSE,"INTRAN96";#N/A,#N/A,FALSE,"NAA9697";#N/A,#N/A,FALSE,"ECWEBB";#N/A,#N/A,FALSE,"MFT96";#N/A,#N/A,FALSE,"CTrecon"}</definedName>
    <definedName name="FDDD_4_1_1_4" hidden="1">{#N/A,#N/A,FALSE,"TMCOMP96";#N/A,#N/A,FALSE,"MAT96";#N/A,#N/A,FALSE,"FANDA96";#N/A,#N/A,FALSE,"INTRAN96";#N/A,#N/A,FALSE,"NAA9697";#N/A,#N/A,FALSE,"ECWEBB";#N/A,#N/A,FALSE,"MFT96";#N/A,#N/A,FALSE,"CTrecon"}</definedName>
    <definedName name="FDDD_4_1_1_5" hidden="1">{#N/A,#N/A,FALSE,"TMCOMP96";#N/A,#N/A,FALSE,"MAT96";#N/A,#N/A,FALSE,"FANDA96";#N/A,#N/A,FALSE,"INTRAN96";#N/A,#N/A,FALSE,"NAA9697";#N/A,#N/A,FALSE,"ECWEBB";#N/A,#N/A,FALSE,"MFT96";#N/A,#N/A,FALSE,"CTrecon"}</definedName>
    <definedName name="FDDD_4_1_2" hidden="1">{#N/A,#N/A,FALSE,"TMCOMP96";#N/A,#N/A,FALSE,"MAT96";#N/A,#N/A,FALSE,"FANDA96";#N/A,#N/A,FALSE,"INTRAN96";#N/A,#N/A,FALSE,"NAA9697";#N/A,#N/A,FALSE,"ECWEBB";#N/A,#N/A,FALSE,"MFT96";#N/A,#N/A,FALSE,"CTrecon"}</definedName>
    <definedName name="FDDD_4_1_2_1" hidden="1">{#N/A,#N/A,FALSE,"TMCOMP96";#N/A,#N/A,FALSE,"MAT96";#N/A,#N/A,FALSE,"FANDA96";#N/A,#N/A,FALSE,"INTRAN96";#N/A,#N/A,FALSE,"NAA9697";#N/A,#N/A,FALSE,"ECWEBB";#N/A,#N/A,FALSE,"MFT96";#N/A,#N/A,FALSE,"CTrecon"}</definedName>
    <definedName name="FDDD_4_1_2_2" hidden="1">{#N/A,#N/A,FALSE,"TMCOMP96";#N/A,#N/A,FALSE,"MAT96";#N/A,#N/A,FALSE,"FANDA96";#N/A,#N/A,FALSE,"INTRAN96";#N/A,#N/A,FALSE,"NAA9697";#N/A,#N/A,FALSE,"ECWEBB";#N/A,#N/A,FALSE,"MFT96";#N/A,#N/A,FALSE,"CTrecon"}</definedName>
    <definedName name="FDDD_4_1_2_3" hidden="1">{#N/A,#N/A,FALSE,"TMCOMP96";#N/A,#N/A,FALSE,"MAT96";#N/A,#N/A,FALSE,"FANDA96";#N/A,#N/A,FALSE,"INTRAN96";#N/A,#N/A,FALSE,"NAA9697";#N/A,#N/A,FALSE,"ECWEBB";#N/A,#N/A,FALSE,"MFT96";#N/A,#N/A,FALSE,"CTrecon"}</definedName>
    <definedName name="FDDD_4_1_2_4" hidden="1">{#N/A,#N/A,FALSE,"TMCOMP96";#N/A,#N/A,FALSE,"MAT96";#N/A,#N/A,FALSE,"FANDA96";#N/A,#N/A,FALSE,"INTRAN96";#N/A,#N/A,FALSE,"NAA9697";#N/A,#N/A,FALSE,"ECWEBB";#N/A,#N/A,FALSE,"MFT96";#N/A,#N/A,FALSE,"CTrecon"}</definedName>
    <definedName name="FDDD_4_1_2_5" hidden="1">{#N/A,#N/A,FALSE,"TMCOMP96";#N/A,#N/A,FALSE,"MAT96";#N/A,#N/A,FALSE,"FANDA96";#N/A,#N/A,FALSE,"INTRAN96";#N/A,#N/A,FALSE,"NAA9697";#N/A,#N/A,FALSE,"ECWEBB";#N/A,#N/A,FALSE,"MFT96";#N/A,#N/A,FALSE,"CTrecon"}</definedName>
    <definedName name="FDDD_4_1_3" hidden="1">{#N/A,#N/A,FALSE,"TMCOMP96";#N/A,#N/A,FALSE,"MAT96";#N/A,#N/A,FALSE,"FANDA96";#N/A,#N/A,FALSE,"INTRAN96";#N/A,#N/A,FALSE,"NAA9697";#N/A,#N/A,FALSE,"ECWEBB";#N/A,#N/A,FALSE,"MFT96";#N/A,#N/A,FALSE,"CTrecon"}</definedName>
    <definedName name="FDDD_4_1_3_1" hidden="1">{#N/A,#N/A,FALSE,"TMCOMP96";#N/A,#N/A,FALSE,"MAT96";#N/A,#N/A,FALSE,"FANDA96";#N/A,#N/A,FALSE,"INTRAN96";#N/A,#N/A,FALSE,"NAA9697";#N/A,#N/A,FALSE,"ECWEBB";#N/A,#N/A,FALSE,"MFT96";#N/A,#N/A,FALSE,"CTrecon"}</definedName>
    <definedName name="FDDD_4_1_3_2" hidden="1">{#N/A,#N/A,FALSE,"TMCOMP96";#N/A,#N/A,FALSE,"MAT96";#N/A,#N/A,FALSE,"FANDA96";#N/A,#N/A,FALSE,"INTRAN96";#N/A,#N/A,FALSE,"NAA9697";#N/A,#N/A,FALSE,"ECWEBB";#N/A,#N/A,FALSE,"MFT96";#N/A,#N/A,FALSE,"CTrecon"}</definedName>
    <definedName name="FDDD_4_1_3_3" hidden="1">{#N/A,#N/A,FALSE,"TMCOMP96";#N/A,#N/A,FALSE,"MAT96";#N/A,#N/A,FALSE,"FANDA96";#N/A,#N/A,FALSE,"INTRAN96";#N/A,#N/A,FALSE,"NAA9697";#N/A,#N/A,FALSE,"ECWEBB";#N/A,#N/A,FALSE,"MFT96";#N/A,#N/A,FALSE,"CTrecon"}</definedName>
    <definedName name="FDDD_4_1_3_4" hidden="1">{#N/A,#N/A,FALSE,"TMCOMP96";#N/A,#N/A,FALSE,"MAT96";#N/A,#N/A,FALSE,"FANDA96";#N/A,#N/A,FALSE,"INTRAN96";#N/A,#N/A,FALSE,"NAA9697";#N/A,#N/A,FALSE,"ECWEBB";#N/A,#N/A,FALSE,"MFT96";#N/A,#N/A,FALSE,"CTrecon"}</definedName>
    <definedName name="FDDD_4_1_3_5" hidden="1">{#N/A,#N/A,FALSE,"TMCOMP96";#N/A,#N/A,FALSE,"MAT96";#N/A,#N/A,FALSE,"FANDA96";#N/A,#N/A,FALSE,"INTRAN96";#N/A,#N/A,FALSE,"NAA9697";#N/A,#N/A,FALSE,"ECWEBB";#N/A,#N/A,FALSE,"MFT96";#N/A,#N/A,FALSE,"CTrecon"}</definedName>
    <definedName name="FDDD_4_1_4" hidden="1">{#N/A,#N/A,FALSE,"TMCOMP96";#N/A,#N/A,FALSE,"MAT96";#N/A,#N/A,FALSE,"FANDA96";#N/A,#N/A,FALSE,"INTRAN96";#N/A,#N/A,FALSE,"NAA9697";#N/A,#N/A,FALSE,"ECWEBB";#N/A,#N/A,FALSE,"MFT96";#N/A,#N/A,FALSE,"CTrecon"}</definedName>
    <definedName name="FDDD_4_1_4_1" hidden="1">{#N/A,#N/A,FALSE,"TMCOMP96";#N/A,#N/A,FALSE,"MAT96";#N/A,#N/A,FALSE,"FANDA96";#N/A,#N/A,FALSE,"INTRAN96";#N/A,#N/A,FALSE,"NAA9697";#N/A,#N/A,FALSE,"ECWEBB";#N/A,#N/A,FALSE,"MFT96";#N/A,#N/A,FALSE,"CTrecon"}</definedName>
    <definedName name="FDDD_4_1_4_2" hidden="1">{#N/A,#N/A,FALSE,"TMCOMP96";#N/A,#N/A,FALSE,"MAT96";#N/A,#N/A,FALSE,"FANDA96";#N/A,#N/A,FALSE,"INTRAN96";#N/A,#N/A,FALSE,"NAA9697";#N/A,#N/A,FALSE,"ECWEBB";#N/A,#N/A,FALSE,"MFT96";#N/A,#N/A,FALSE,"CTrecon"}</definedName>
    <definedName name="FDDD_4_1_4_3" hidden="1">{#N/A,#N/A,FALSE,"TMCOMP96";#N/A,#N/A,FALSE,"MAT96";#N/A,#N/A,FALSE,"FANDA96";#N/A,#N/A,FALSE,"INTRAN96";#N/A,#N/A,FALSE,"NAA9697";#N/A,#N/A,FALSE,"ECWEBB";#N/A,#N/A,FALSE,"MFT96";#N/A,#N/A,FALSE,"CTrecon"}</definedName>
    <definedName name="FDDD_4_1_4_4" hidden="1">{#N/A,#N/A,FALSE,"TMCOMP96";#N/A,#N/A,FALSE,"MAT96";#N/A,#N/A,FALSE,"FANDA96";#N/A,#N/A,FALSE,"INTRAN96";#N/A,#N/A,FALSE,"NAA9697";#N/A,#N/A,FALSE,"ECWEBB";#N/A,#N/A,FALSE,"MFT96";#N/A,#N/A,FALSE,"CTrecon"}</definedName>
    <definedName name="FDDD_4_1_4_5" hidden="1">{#N/A,#N/A,FALSE,"TMCOMP96";#N/A,#N/A,FALSE,"MAT96";#N/A,#N/A,FALSE,"FANDA96";#N/A,#N/A,FALSE,"INTRAN96";#N/A,#N/A,FALSE,"NAA9697";#N/A,#N/A,FALSE,"ECWEBB";#N/A,#N/A,FALSE,"MFT96";#N/A,#N/A,FALSE,"CTrecon"}</definedName>
    <definedName name="FDDD_4_1_5" hidden="1">{#N/A,#N/A,FALSE,"TMCOMP96";#N/A,#N/A,FALSE,"MAT96";#N/A,#N/A,FALSE,"FANDA96";#N/A,#N/A,FALSE,"INTRAN96";#N/A,#N/A,FALSE,"NAA9697";#N/A,#N/A,FALSE,"ECWEBB";#N/A,#N/A,FALSE,"MFT96";#N/A,#N/A,FALSE,"CTrecon"}</definedName>
    <definedName name="FDDD_4_1_5_1" hidden="1">{#N/A,#N/A,FALSE,"TMCOMP96";#N/A,#N/A,FALSE,"MAT96";#N/A,#N/A,FALSE,"FANDA96";#N/A,#N/A,FALSE,"INTRAN96";#N/A,#N/A,FALSE,"NAA9697";#N/A,#N/A,FALSE,"ECWEBB";#N/A,#N/A,FALSE,"MFT96";#N/A,#N/A,FALSE,"CTrecon"}</definedName>
    <definedName name="FDDD_4_1_5_2" hidden="1">{#N/A,#N/A,FALSE,"TMCOMP96";#N/A,#N/A,FALSE,"MAT96";#N/A,#N/A,FALSE,"FANDA96";#N/A,#N/A,FALSE,"INTRAN96";#N/A,#N/A,FALSE,"NAA9697";#N/A,#N/A,FALSE,"ECWEBB";#N/A,#N/A,FALSE,"MFT96";#N/A,#N/A,FALSE,"CTrecon"}</definedName>
    <definedName name="FDDD_4_1_5_3" hidden="1">{#N/A,#N/A,FALSE,"TMCOMP96";#N/A,#N/A,FALSE,"MAT96";#N/A,#N/A,FALSE,"FANDA96";#N/A,#N/A,FALSE,"INTRAN96";#N/A,#N/A,FALSE,"NAA9697";#N/A,#N/A,FALSE,"ECWEBB";#N/A,#N/A,FALSE,"MFT96";#N/A,#N/A,FALSE,"CTrecon"}</definedName>
    <definedName name="FDDD_4_1_5_4" hidden="1">{#N/A,#N/A,FALSE,"TMCOMP96";#N/A,#N/A,FALSE,"MAT96";#N/A,#N/A,FALSE,"FANDA96";#N/A,#N/A,FALSE,"INTRAN96";#N/A,#N/A,FALSE,"NAA9697";#N/A,#N/A,FALSE,"ECWEBB";#N/A,#N/A,FALSE,"MFT96";#N/A,#N/A,FALSE,"CTrecon"}</definedName>
    <definedName name="FDDD_4_1_5_5" hidden="1">{#N/A,#N/A,FALSE,"TMCOMP96";#N/A,#N/A,FALSE,"MAT96";#N/A,#N/A,FALSE,"FANDA96";#N/A,#N/A,FALSE,"INTRAN96";#N/A,#N/A,FALSE,"NAA9697";#N/A,#N/A,FALSE,"ECWEBB";#N/A,#N/A,FALSE,"MFT96";#N/A,#N/A,FALSE,"CTrecon"}</definedName>
    <definedName name="FDDD_4_2" hidden="1">{#N/A,#N/A,FALSE,"TMCOMP96";#N/A,#N/A,FALSE,"MAT96";#N/A,#N/A,FALSE,"FANDA96";#N/A,#N/A,FALSE,"INTRAN96";#N/A,#N/A,FALSE,"NAA9697";#N/A,#N/A,FALSE,"ECWEBB";#N/A,#N/A,FALSE,"MFT96";#N/A,#N/A,FALSE,"CTrecon"}</definedName>
    <definedName name="FDDD_4_2_1" hidden="1">{#N/A,#N/A,FALSE,"TMCOMP96";#N/A,#N/A,FALSE,"MAT96";#N/A,#N/A,FALSE,"FANDA96";#N/A,#N/A,FALSE,"INTRAN96";#N/A,#N/A,FALSE,"NAA9697";#N/A,#N/A,FALSE,"ECWEBB";#N/A,#N/A,FALSE,"MFT96";#N/A,#N/A,FALSE,"CTrecon"}</definedName>
    <definedName name="FDDD_4_2_1_1" hidden="1">{#N/A,#N/A,FALSE,"TMCOMP96";#N/A,#N/A,FALSE,"MAT96";#N/A,#N/A,FALSE,"FANDA96";#N/A,#N/A,FALSE,"INTRAN96";#N/A,#N/A,FALSE,"NAA9697";#N/A,#N/A,FALSE,"ECWEBB";#N/A,#N/A,FALSE,"MFT96";#N/A,#N/A,FALSE,"CTrecon"}</definedName>
    <definedName name="FDDD_4_2_2" hidden="1">{#N/A,#N/A,FALSE,"TMCOMP96";#N/A,#N/A,FALSE,"MAT96";#N/A,#N/A,FALSE,"FANDA96";#N/A,#N/A,FALSE,"INTRAN96";#N/A,#N/A,FALSE,"NAA9697";#N/A,#N/A,FALSE,"ECWEBB";#N/A,#N/A,FALSE,"MFT96";#N/A,#N/A,FALSE,"CTrecon"}</definedName>
    <definedName name="FDDD_4_2_3" hidden="1">{#N/A,#N/A,FALSE,"TMCOMP96";#N/A,#N/A,FALSE,"MAT96";#N/A,#N/A,FALSE,"FANDA96";#N/A,#N/A,FALSE,"INTRAN96";#N/A,#N/A,FALSE,"NAA9697";#N/A,#N/A,FALSE,"ECWEBB";#N/A,#N/A,FALSE,"MFT96";#N/A,#N/A,FALSE,"CTrecon"}</definedName>
    <definedName name="FDDD_4_2_4" hidden="1">{#N/A,#N/A,FALSE,"TMCOMP96";#N/A,#N/A,FALSE,"MAT96";#N/A,#N/A,FALSE,"FANDA96";#N/A,#N/A,FALSE,"INTRAN96";#N/A,#N/A,FALSE,"NAA9697";#N/A,#N/A,FALSE,"ECWEBB";#N/A,#N/A,FALSE,"MFT96";#N/A,#N/A,FALSE,"CTrecon"}</definedName>
    <definedName name="FDDD_4_2_5" hidden="1">{#N/A,#N/A,FALSE,"TMCOMP96";#N/A,#N/A,FALSE,"MAT96";#N/A,#N/A,FALSE,"FANDA96";#N/A,#N/A,FALSE,"INTRAN96";#N/A,#N/A,FALSE,"NAA9697";#N/A,#N/A,FALSE,"ECWEBB";#N/A,#N/A,FALSE,"MFT96";#N/A,#N/A,FALSE,"CTrecon"}</definedName>
    <definedName name="FDDD_4_3" hidden="1">{#N/A,#N/A,FALSE,"TMCOMP96";#N/A,#N/A,FALSE,"MAT96";#N/A,#N/A,FALSE,"FANDA96";#N/A,#N/A,FALSE,"INTRAN96";#N/A,#N/A,FALSE,"NAA9697";#N/A,#N/A,FALSE,"ECWEBB";#N/A,#N/A,FALSE,"MFT96";#N/A,#N/A,FALSE,"CTrecon"}</definedName>
    <definedName name="FDDD_4_3_1" hidden="1">{#N/A,#N/A,FALSE,"TMCOMP96";#N/A,#N/A,FALSE,"MAT96";#N/A,#N/A,FALSE,"FANDA96";#N/A,#N/A,FALSE,"INTRAN96";#N/A,#N/A,FALSE,"NAA9697";#N/A,#N/A,FALSE,"ECWEBB";#N/A,#N/A,FALSE,"MFT96";#N/A,#N/A,FALSE,"CTrecon"}</definedName>
    <definedName name="FDDD_4_3_1_1" hidden="1">{#N/A,#N/A,FALSE,"TMCOMP96";#N/A,#N/A,FALSE,"MAT96";#N/A,#N/A,FALSE,"FANDA96";#N/A,#N/A,FALSE,"INTRAN96";#N/A,#N/A,FALSE,"NAA9697";#N/A,#N/A,FALSE,"ECWEBB";#N/A,#N/A,FALSE,"MFT96";#N/A,#N/A,FALSE,"CTrecon"}</definedName>
    <definedName name="FDDD_4_3_2" hidden="1">{#N/A,#N/A,FALSE,"TMCOMP96";#N/A,#N/A,FALSE,"MAT96";#N/A,#N/A,FALSE,"FANDA96";#N/A,#N/A,FALSE,"INTRAN96";#N/A,#N/A,FALSE,"NAA9697";#N/A,#N/A,FALSE,"ECWEBB";#N/A,#N/A,FALSE,"MFT96";#N/A,#N/A,FALSE,"CTrecon"}</definedName>
    <definedName name="FDDD_4_3_3" hidden="1">{#N/A,#N/A,FALSE,"TMCOMP96";#N/A,#N/A,FALSE,"MAT96";#N/A,#N/A,FALSE,"FANDA96";#N/A,#N/A,FALSE,"INTRAN96";#N/A,#N/A,FALSE,"NAA9697";#N/A,#N/A,FALSE,"ECWEBB";#N/A,#N/A,FALSE,"MFT96";#N/A,#N/A,FALSE,"CTrecon"}</definedName>
    <definedName name="FDDD_4_3_4" hidden="1">{#N/A,#N/A,FALSE,"TMCOMP96";#N/A,#N/A,FALSE,"MAT96";#N/A,#N/A,FALSE,"FANDA96";#N/A,#N/A,FALSE,"INTRAN96";#N/A,#N/A,FALSE,"NAA9697";#N/A,#N/A,FALSE,"ECWEBB";#N/A,#N/A,FALSE,"MFT96";#N/A,#N/A,FALSE,"CTrecon"}</definedName>
    <definedName name="FDDD_4_3_5" hidden="1">{#N/A,#N/A,FALSE,"TMCOMP96";#N/A,#N/A,FALSE,"MAT96";#N/A,#N/A,FALSE,"FANDA96";#N/A,#N/A,FALSE,"INTRAN96";#N/A,#N/A,FALSE,"NAA9697";#N/A,#N/A,FALSE,"ECWEBB";#N/A,#N/A,FALSE,"MFT96";#N/A,#N/A,FALSE,"CTrecon"}</definedName>
    <definedName name="FDDD_4_4" hidden="1">{#N/A,#N/A,FALSE,"TMCOMP96";#N/A,#N/A,FALSE,"MAT96";#N/A,#N/A,FALSE,"FANDA96";#N/A,#N/A,FALSE,"INTRAN96";#N/A,#N/A,FALSE,"NAA9697";#N/A,#N/A,FALSE,"ECWEBB";#N/A,#N/A,FALSE,"MFT96";#N/A,#N/A,FALSE,"CTrecon"}</definedName>
    <definedName name="FDDD_4_4_1" hidden="1">{#N/A,#N/A,FALSE,"TMCOMP96";#N/A,#N/A,FALSE,"MAT96";#N/A,#N/A,FALSE,"FANDA96";#N/A,#N/A,FALSE,"INTRAN96";#N/A,#N/A,FALSE,"NAA9697";#N/A,#N/A,FALSE,"ECWEBB";#N/A,#N/A,FALSE,"MFT96";#N/A,#N/A,FALSE,"CTrecon"}</definedName>
    <definedName name="FDDD_4_4_2" hidden="1">{#N/A,#N/A,FALSE,"TMCOMP96";#N/A,#N/A,FALSE,"MAT96";#N/A,#N/A,FALSE,"FANDA96";#N/A,#N/A,FALSE,"INTRAN96";#N/A,#N/A,FALSE,"NAA9697";#N/A,#N/A,FALSE,"ECWEBB";#N/A,#N/A,FALSE,"MFT96";#N/A,#N/A,FALSE,"CTrecon"}</definedName>
    <definedName name="FDDD_4_4_3" hidden="1">{#N/A,#N/A,FALSE,"TMCOMP96";#N/A,#N/A,FALSE,"MAT96";#N/A,#N/A,FALSE,"FANDA96";#N/A,#N/A,FALSE,"INTRAN96";#N/A,#N/A,FALSE,"NAA9697";#N/A,#N/A,FALSE,"ECWEBB";#N/A,#N/A,FALSE,"MFT96";#N/A,#N/A,FALSE,"CTrecon"}</definedName>
    <definedName name="FDDD_4_4_4" hidden="1">{#N/A,#N/A,FALSE,"TMCOMP96";#N/A,#N/A,FALSE,"MAT96";#N/A,#N/A,FALSE,"FANDA96";#N/A,#N/A,FALSE,"INTRAN96";#N/A,#N/A,FALSE,"NAA9697";#N/A,#N/A,FALSE,"ECWEBB";#N/A,#N/A,FALSE,"MFT96";#N/A,#N/A,FALSE,"CTrecon"}</definedName>
    <definedName name="FDDD_4_4_5" hidden="1">{#N/A,#N/A,FALSE,"TMCOMP96";#N/A,#N/A,FALSE,"MAT96";#N/A,#N/A,FALSE,"FANDA96";#N/A,#N/A,FALSE,"INTRAN96";#N/A,#N/A,FALSE,"NAA9697";#N/A,#N/A,FALSE,"ECWEBB";#N/A,#N/A,FALSE,"MFT96";#N/A,#N/A,FALSE,"CTrecon"}</definedName>
    <definedName name="FDDD_4_5" hidden="1">{#N/A,#N/A,FALSE,"TMCOMP96";#N/A,#N/A,FALSE,"MAT96";#N/A,#N/A,FALSE,"FANDA96";#N/A,#N/A,FALSE,"INTRAN96";#N/A,#N/A,FALSE,"NAA9697";#N/A,#N/A,FALSE,"ECWEBB";#N/A,#N/A,FALSE,"MFT96";#N/A,#N/A,FALSE,"CTrecon"}</definedName>
    <definedName name="FDDD_4_5_1" hidden="1">{#N/A,#N/A,FALSE,"TMCOMP96";#N/A,#N/A,FALSE,"MAT96";#N/A,#N/A,FALSE,"FANDA96";#N/A,#N/A,FALSE,"INTRAN96";#N/A,#N/A,FALSE,"NAA9697";#N/A,#N/A,FALSE,"ECWEBB";#N/A,#N/A,FALSE,"MFT96";#N/A,#N/A,FALSE,"CTrecon"}</definedName>
    <definedName name="FDDD_4_5_2" hidden="1">{#N/A,#N/A,FALSE,"TMCOMP96";#N/A,#N/A,FALSE,"MAT96";#N/A,#N/A,FALSE,"FANDA96";#N/A,#N/A,FALSE,"INTRAN96";#N/A,#N/A,FALSE,"NAA9697";#N/A,#N/A,FALSE,"ECWEBB";#N/A,#N/A,FALSE,"MFT96";#N/A,#N/A,FALSE,"CTrecon"}</definedName>
    <definedName name="FDDD_4_5_3" hidden="1">{#N/A,#N/A,FALSE,"TMCOMP96";#N/A,#N/A,FALSE,"MAT96";#N/A,#N/A,FALSE,"FANDA96";#N/A,#N/A,FALSE,"INTRAN96";#N/A,#N/A,FALSE,"NAA9697";#N/A,#N/A,FALSE,"ECWEBB";#N/A,#N/A,FALSE,"MFT96";#N/A,#N/A,FALSE,"CTrecon"}</definedName>
    <definedName name="FDDD_4_5_4" hidden="1">{#N/A,#N/A,FALSE,"TMCOMP96";#N/A,#N/A,FALSE,"MAT96";#N/A,#N/A,FALSE,"FANDA96";#N/A,#N/A,FALSE,"INTRAN96";#N/A,#N/A,FALSE,"NAA9697";#N/A,#N/A,FALSE,"ECWEBB";#N/A,#N/A,FALSE,"MFT96";#N/A,#N/A,FALSE,"CTrecon"}</definedName>
    <definedName name="FDDD_4_5_5" hidden="1">{#N/A,#N/A,FALSE,"TMCOMP96";#N/A,#N/A,FALSE,"MAT96";#N/A,#N/A,FALSE,"FANDA96";#N/A,#N/A,FALSE,"INTRAN96";#N/A,#N/A,FALSE,"NAA9697";#N/A,#N/A,FALSE,"ECWEBB";#N/A,#N/A,FALSE,"MFT96";#N/A,#N/A,FALSE,"CTrecon"}</definedName>
    <definedName name="FDDD_5" hidden="1">{#N/A,#N/A,FALSE,"TMCOMP96";#N/A,#N/A,FALSE,"MAT96";#N/A,#N/A,FALSE,"FANDA96";#N/A,#N/A,FALSE,"INTRAN96";#N/A,#N/A,FALSE,"NAA9697";#N/A,#N/A,FALSE,"ECWEBB";#N/A,#N/A,FALSE,"MFT96";#N/A,#N/A,FALSE,"CTrecon"}</definedName>
    <definedName name="FDDD_5_1" hidden="1">{#N/A,#N/A,FALSE,"TMCOMP96";#N/A,#N/A,FALSE,"MAT96";#N/A,#N/A,FALSE,"FANDA96";#N/A,#N/A,FALSE,"INTRAN96";#N/A,#N/A,FALSE,"NAA9697";#N/A,#N/A,FALSE,"ECWEBB";#N/A,#N/A,FALSE,"MFT96";#N/A,#N/A,FALSE,"CTrecon"}</definedName>
    <definedName name="FDDD_5_1_1" hidden="1">{#N/A,#N/A,FALSE,"TMCOMP96";#N/A,#N/A,FALSE,"MAT96";#N/A,#N/A,FALSE,"FANDA96";#N/A,#N/A,FALSE,"INTRAN96";#N/A,#N/A,FALSE,"NAA9697";#N/A,#N/A,FALSE,"ECWEBB";#N/A,#N/A,FALSE,"MFT96";#N/A,#N/A,FALSE,"CTrecon"}</definedName>
    <definedName name="FDDD_5_1_1_1" hidden="1">{#N/A,#N/A,FALSE,"TMCOMP96";#N/A,#N/A,FALSE,"MAT96";#N/A,#N/A,FALSE,"FANDA96";#N/A,#N/A,FALSE,"INTRAN96";#N/A,#N/A,FALSE,"NAA9697";#N/A,#N/A,FALSE,"ECWEBB";#N/A,#N/A,FALSE,"MFT96";#N/A,#N/A,FALSE,"CTrecon"}</definedName>
    <definedName name="FDDD_5_1_1_1_1" hidden="1">{#N/A,#N/A,FALSE,"TMCOMP96";#N/A,#N/A,FALSE,"MAT96";#N/A,#N/A,FALSE,"FANDA96";#N/A,#N/A,FALSE,"INTRAN96";#N/A,#N/A,FALSE,"NAA9697";#N/A,#N/A,FALSE,"ECWEBB";#N/A,#N/A,FALSE,"MFT96";#N/A,#N/A,FALSE,"CTrecon"}</definedName>
    <definedName name="FDDD_5_1_1_1_1_1" hidden="1">{#N/A,#N/A,FALSE,"TMCOMP96";#N/A,#N/A,FALSE,"MAT96";#N/A,#N/A,FALSE,"FANDA96";#N/A,#N/A,FALSE,"INTRAN96";#N/A,#N/A,FALSE,"NAA9697";#N/A,#N/A,FALSE,"ECWEBB";#N/A,#N/A,FALSE,"MFT96";#N/A,#N/A,FALSE,"CTrecon"}</definedName>
    <definedName name="FDDD_5_1_1_1_2" hidden="1">{#N/A,#N/A,FALSE,"TMCOMP96";#N/A,#N/A,FALSE,"MAT96";#N/A,#N/A,FALSE,"FANDA96";#N/A,#N/A,FALSE,"INTRAN96";#N/A,#N/A,FALSE,"NAA9697";#N/A,#N/A,FALSE,"ECWEBB";#N/A,#N/A,FALSE,"MFT96";#N/A,#N/A,FALSE,"CTrecon"}</definedName>
    <definedName name="FDDD_5_1_1_1_3" hidden="1">{#N/A,#N/A,FALSE,"TMCOMP96";#N/A,#N/A,FALSE,"MAT96";#N/A,#N/A,FALSE,"FANDA96";#N/A,#N/A,FALSE,"INTRAN96";#N/A,#N/A,FALSE,"NAA9697";#N/A,#N/A,FALSE,"ECWEBB";#N/A,#N/A,FALSE,"MFT96";#N/A,#N/A,FALSE,"CTrecon"}</definedName>
    <definedName name="FDDD_5_1_1_1_4" hidden="1">{#N/A,#N/A,FALSE,"TMCOMP96";#N/A,#N/A,FALSE,"MAT96";#N/A,#N/A,FALSE,"FANDA96";#N/A,#N/A,FALSE,"INTRAN96";#N/A,#N/A,FALSE,"NAA9697";#N/A,#N/A,FALSE,"ECWEBB";#N/A,#N/A,FALSE,"MFT96";#N/A,#N/A,FALSE,"CTrecon"}</definedName>
    <definedName name="FDDD_5_1_1_1_5" hidden="1">{#N/A,#N/A,FALSE,"TMCOMP96";#N/A,#N/A,FALSE,"MAT96";#N/A,#N/A,FALSE,"FANDA96";#N/A,#N/A,FALSE,"INTRAN96";#N/A,#N/A,FALSE,"NAA9697";#N/A,#N/A,FALSE,"ECWEBB";#N/A,#N/A,FALSE,"MFT96";#N/A,#N/A,FALSE,"CTrecon"}</definedName>
    <definedName name="FDDD_5_1_1_2" hidden="1">{#N/A,#N/A,FALSE,"TMCOMP96";#N/A,#N/A,FALSE,"MAT96";#N/A,#N/A,FALSE,"FANDA96";#N/A,#N/A,FALSE,"INTRAN96";#N/A,#N/A,FALSE,"NAA9697";#N/A,#N/A,FALSE,"ECWEBB";#N/A,#N/A,FALSE,"MFT96";#N/A,#N/A,FALSE,"CTrecon"}</definedName>
    <definedName name="FDDD_5_1_1_2_1" hidden="1">{#N/A,#N/A,FALSE,"TMCOMP96";#N/A,#N/A,FALSE,"MAT96";#N/A,#N/A,FALSE,"FANDA96";#N/A,#N/A,FALSE,"INTRAN96";#N/A,#N/A,FALSE,"NAA9697";#N/A,#N/A,FALSE,"ECWEBB";#N/A,#N/A,FALSE,"MFT96";#N/A,#N/A,FALSE,"CTrecon"}</definedName>
    <definedName name="FDDD_5_1_1_2_2" hidden="1">{#N/A,#N/A,FALSE,"TMCOMP96";#N/A,#N/A,FALSE,"MAT96";#N/A,#N/A,FALSE,"FANDA96";#N/A,#N/A,FALSE,"INTRAN96";#N/A,#N/A,FALSE,"NAA9697";#N/A,#N/A,FALSE,"ECWEBB";#N/A,#N/A,FALSE,"MFT96";#N/A,#N/A,FALSE,"CTrecon"}</definedName>
    <definedName name="FDDD_5_1_1_2_3" hidden="1">{#N/A,#N/A,FALSE,"TMCOMP96";#N/A,#N/A,FALSE,"MAT96";#N/A,#N/A,FALSE,"FANDA96";#N/A,#N/A,FALSE,"INTRAN96";#N/A,#N/A,FALSE,"NAA9697";#N/A,#N/A,FALSE,"ECWEBB";#N/A,#N/A,FALSE,"MFT96";#N/A,#N/A,FALSE,"CTrecon"}</definedName>
    <definedName name="FDDD_5_1_1_2_4" hidden="1">{#N/A,#N/A,FALSE,"TMCOMP96";#N/A,#N/A,FALSE,"MAT96";#N/A,#N/A,FALSE,"FANDA96";#N/A,#N/A,FALSE,"INTRAN96";#N/A,#N/A,FALSE,"NAA9697";#N/A,#N/A,FALSE,"ECWEBB";#N/A,#N/A,FALSE,"MFT96";#N/A,#N/A,FALSE,"CTrecon"}</definedName>
    <definedName name="FDDD_5_1_1_2_5" hidden="1">{#N/A,#N/A,FALSE,"TMCOMP96";#N/A,#N/A,FALSE,"MAT96";#N/A,#N/A,FALSE,"FANDA96";#N/A,#N/A,FALSE,"INTRAN96";#N/A,#N/A,FALSE,"NAA9697";#N/A,#N/A,FALSE,"ECWEBB";#N/A,#N/A,FALSE,"MFT96";#N/A,#N/A,FALSE,"CTrecon"}</definedName>
    <definedName name="FDDD_5_1_1_3" hidden="1">{#N/A,#N/A,FALSE,"TMCOMP96";#N/A,#N/A,FALSE,"MAT96";#N/A,#N/A,FALSE,"FANDA96";#N/A,#N/A,FALSE,"INTRAN96";#N/A,#N/A,FALSE,"NAA9697";#N/A,#N/A,FALSE,"ECWEBB";#N/A,#N/A,FALSE,"MFT96";#N/A,#N/A,FALSE,"CTrecon"}</definedName>
    <definedName name="FDDD_5_1_1_4" hidden="1">{#N/A,#N/A,FALSE,"TMCOMP96";#N/A,#N/A,FALSE,"MAT96";#N/A,#N/A,FALSE,"FANDA96";#N/A,#N/A,FALSE,"INTRAN96";#N/A,#N/A,FALSE,"NAA9697";#N/A,#N/A,FALSE,"ECWEBB";#N/A,#N/A,FALSE,"MFT96";#N/A,#N/A,FALSE,"CTrecon"}</definedName>
    <definedName name="FDDD_5_1_1_5" hidden="1">{#N/A,#N/A,FALSE,"TMCOMP96";#N/A,#N/A,FALSE,"MAT96";#N/A,#N/A,FALSE,"FANDA96";#N/A,#N/A,FALSE,"INTRAN96";#N/A,#N/A,FALSE,"NAA9697";#N/A,#N/A,FALSE,"ECWEBB";#N/A,#N/A,FALSE,"MFT96";#N/A,#N/A,FALSE,"CTrecon"}</definedName>
    <definedName name="FDDD_5_1_2" hidden="1">{#N/A,#N/A,FALSE,"TMCOMP96";#N/A,#N/A,FALSE,"MAT96";#N/A,#N/A,FALSE,"FANDA96";#N/A,#N/A,FALSE,"INTRAN96";#N/A,#N/A,FALSE,"NAA9697";#N/A,#N/A,FALSE,"ECWEBB";#N/A,#N/A,FALSE,"MFT96";#N/A,#N/A,FALSE,"CTrecon"}</definedName>
    <definedName name="FDDD_5_1_2_1" hidden="1">{#N/A,#N/A,FALSE,"TMCOMP96";#N/A,#N/A,FALSE,"MAT96";#N/A,#N/A,FALSE,"FANDA96";#N/A,#N/A,FALSE,"INTRAN96";#N/A,#N/A,FALSE,"NAA9697";#N/A,#N/A,FALSE,"ECWEBB";#N/A,#N/A,FALSE,"MFT96";#N/A,#N/A,FALSE,"CTrecon"}</definedName>
    <definedName name="FDDD_5_1_2_2" hidden="1">{#N/A,#N/A,FALSE,"TMCOMP96";#N/A,#N/A,FALSE,"MAT96";#N/A,#N/A,FALSE,"FANDA96";#N/A,#N/A,FALSE,"INTRAN96";#N/A,#N/A,FALSE,"NAA9697";#N/A,#N/A,FALSE,"ECWEBB";#N/A,#N/A,FALSE,"MFT96";#N/A,#N/A,FALSE,"CTrecon"}</definedName>
    <definedName name="FDDD_5_1_2_3" hidden="1">{#N/A,#N/A,FALSE,"TMCOMP96";#N/A,#N/A,FALSE,"MAT96";#N/A,#N/A,FALSE,"FANDA96";#N/A,#N/A,FALSE,"INTRAN96";#N/A,#N/A,FALSE,"NAA9697";#N/A,#N/A,FALSE,"ECWEBB";#N/A,#N/A,FALSE,"MFT96";#N/A,#N/A,FALSE,"CTrecon"}</definedName>
    <definedName name="FDDD_5_1_2_4" hidden="1">{#N/A,#N/A,FALSE,"TMCOMP96";#N/A,#N/A,FALSE,"MAT96";#N/A,#N/A,FALSE,"FANDA96";#N/A,#N/A,FALSE,"INTRAN96";#N/A,#N/A,FALSE,"NAA9697";#N/A,#N/A,FALSE,"ECWEBB";#N/A,#N/A,FALSE,"MFT96";#N/A,#N/A,FALSE,"CTrecon"}</definedName>
    <definedName name="FDDD_5_1_2_5" hidden="1">{#N/A,#N/A,FALSE,"TMCOMP96";#N/A,#N/A,FALSE,"MAT96";#N/A,#N/A,FALSE,"FANDA96";#N/A,#N/A,FALSE,"INTRAN96";#N/A,#N/A,FALSE,"NAA9697";#N/A,#N/A,FALSE,"ECWEBB";#N/A,#N/A,FALSE,"MFT96";#N/A,#N/A,FALSE,"CTrecon"}</definedName>
    <definedName name="FDDD_5_1_3" hidden="1">{#N/A,#N/A,FALSE,"TMCOMP96";#N/A,#N/A,FALSE,"MAT96";#N/A,#N/A,FALSE,"FANDA96";#N/A,#N/A,FALSE,"INTRAN96";#N/A,#N/A,FALSE,"NAA9697";#N/A,#N/A,FALSE,"ECWEBB";#N/A,#N/A,FALSE,"MFT96";#N/A,#N/A,FALSE,"CTrecon"}</definedName>
    <definedName name="FDDD_5_1_3_1" hidden="1">{#N/A,#N/A,FALSE,"TMCOMP96";#N/A,#N/A,FALSE,"MAT96";#N/A,#N/A,FALSE,"FANDA96";#N/A,#N/A,FALSE,"INTRAN96";#N/A,#N/A,FALSE,"NAA9697";#N/A,#N/A,FALSE,"ECWEBB";#N/A,#N/A,FALSE,"MFT96";#N/A,#N/A,FALSE,"CTrecon"}</definedName>
    <definedName name="FDDD_5_1_3_2" hidden="1">{#N/A,#N/A,FALSE,"TMCOMP96";#N/A,#N/A,FALSE,"MAT96";#N/A,#N/A,FALSE,"FANDA96";#N/A,#N/A,FALSE,"INTRAN96";#N/A,#N/A,FALSE,"NAA9697";#N/A,#N/A,FALSE,"ECWEBB";#N/A,#N/A,FALSE,"MFT96";#N/A,#N/A,FALSE,"CTrecon"}</definedName>
    <definedName name="FDDD_5_1_3_3" hidden="1">{#N/A,#N/A,FALSE,"TMCOMP96";#N/A,#N/A,FALSE,"MAT96";#N/A,#N/A,FALSE,"FANDA96";#N/A,#N/A,FALSE,"INTRAN96";#N/A,#N/A,FALSE,"NAA9697";#N/A,#N/A,FALSE,"ECWEBB";#N/A,#N/A,FALSE,"MFT96";#N/A,#N/A,FALSE,"CTrecon"}</definedName>
    <definedName name="FDDD_5_1_3_4" hidden="1">{#N/A,#N/A,FALSE,"TMCOMP96";#N/A,#N/A,FALSE,"MAT96";#N/A,#N/A,FALSE,"FANDA96";#N/A,#N/A,FALSE,"INTRAN96";#N/A,#N/A,FALSE,"NAA9697";#N/A,#N/A,FALSE,"ECWEBB";#N/A,#N/A,FALSE,"MFT96";#N/A,#N/A,FALSE,"CTrecon"}</definedName>
    <definedName name="FDDD_5_1_3_5" hidden="1">{#N/A,#N/A,FALSE,"TMCOMP96";#N/A,#N/A,FALSE,"MAT96";#N/A,#N/A,FALSE,"FANDA96";#N/A,#N/A,FALSE,"INTRAN96";#N/A,#N/A,FALSE,"NAA9697";#N/A,#N/A,FALSE,"ECWEBB";#N/A,#N/A,FALSE,"MFT96";#N/A,#N/A,FALSE,"CTrecon"}</definedName>
    <definedName name="FDDD_5_1_4" hidden="1">{#N/A,#N/A,FALSE,"TMCOMP96";#N/A,#N/A,FALSE,"MAT96";#N/A,#N/A,FALSE,"FANDA96";#N/A,#N/A,FALSE,"INTRAN96";#N/A,#N/A,FALSE,"NAA9697";#N/A,#N/A,FALSE,"ECWEBB";#N/A,#N/A,FALSE,"MFT96";#N/A,#N/A,FALSE,"CTrecon"}</definedName>
    <definedName name="FDDD_5_1_4_1" hidden="1">{#N/A,#N/A,FALSE,"TMCOMP96";#N/A,#N/A,FALSE,"MAT96";#N/A,#N/A,FALSE,"FANDA96";#N/A,#N/A,FALSE,"INTRAN96";#N/A,#N/A,FALSE,"NAA9697";#N/A,#N/A,FALSE,"ECWEBB";#N/A,#N/A,FALSE,"MFT96";#N/A,#N/A,FALSE,"CTrecon"}</definedName>
    <definedName name="FDDD_5_1_4_2" hidden="1">{#N/A,#N/A,FALSE,"TMCOMP96";#N/A,#N/A,FALSE,"MAT96";#N/A,#N/A,FALSE,"FANDA96";#N/A,#N/A,FALSE,"INTRAN96";#N/A,#N/A,FALSE,"NAA9697";#N/A,#N/A,FALSE,"ECWEBB";#N/A,#N/A,FALSE,"MFT96";#N/A,#N/A,FALSE,"CTrecon"}</definedName>
    <definedName name="FDDD_5_1_4_3" hidden="1">{#N/A,#N/A,FALSE,"TMCOMP96";#N/A,#N/A,FALSE,"MAT96";#N/A,#N/A,FALSE,"FANDA96";#N/A,#N/A,FALSE,"INTRAN96";#N/A,#N/A,FALSE,"NAA9697";#N/A,#N/A,FALSE,"ECWEBB";#N/A,#N/A,FALSE,"MFT96";#N/A,#N/A,FALSE,"CTrecon"}</definedName>
    <definedName name="FDDD_5_1_4_4" hidden="1">{#N/A,#N/A,FALSE,"TMCOMP96";#N/A,#N/A,FALSE,"MAT96";#N/A,#N/A,FALSE,"FANDA96";#N/A,#N/A,FALSE,"INTRAN96";#N/A,#N/A,FALSE,"NAA9697";#N/A,#N/A,FALSE,"ECWEBB";#N/A,#N/A,FALSE,"MFT96";#N/A,#N/A,FALSE,"CTrecon"}</definedName>
    <definedName name="FDDD_5_1_4_5" hidden="1">{#N/A,#N/A,FALSE,"TMCOMP96";#N/A,#N/A,FALSE,"MAT96";#N/A,#N/A,FALSE,"FANDA96";#N/A,#N/A,FALSE,"INTRAN96";#N/A,#N/A,FALSE,"NAA9697";#N/A,#N/A,FALSE,"ECWEBB";#N/A,#N/A,FALSE,"MFT96";#N/A,#N/A,FALSE,"CTrecon"}</definedName>
    <definedName name="FDDD_5_1_5" hidden="1">{#N/A,#N/A,FALSE,"TMCOMP96";#N/A,#N/A,FALSE,"MAT96";#N/A,#N/A,FALSE,"FANDA96";#N/A,#N/A,FALSE,"INTRAN96";#N/A,#N/A,FALSE,"NAA9697";#N/A,#N/A,FALSE,"ECWEBB";#N/A,#N/A,FALSE,"MFT96";#N/A,#N/A,FALSE,"CTrecon"}</definedName>
    <definedName name="FDDD_5_1_5_1" hidden="1">{#N/A,#N/A,FALSE,"TMCOMP96";#N/A,#N/A,FALSE,"MAT96";#N/A,#N/A,FALSE,"FANDA96";#N/A,#N/A,FALSE,"INTRAN96";#N/A,#N/A,FALSE,"NAA9697";#N/A,#N/A,FALSE,"ECWEBB";#N/A,#N/A,FALSE,"MFT96";#N/A,#N/A,FALSE,"CTrecon"}</definedName>
    <definedName name="FDDD_5_1_5_2" hidden="1">{#N/A,#N/A,FALSE,"TMCOMP96";#N/A,#N/A,FALSE,"MAT96";#N/A,#N/A,FALSE,"FANDA96";#N/A,#N/A,FALSE,"INTRAN96";#N/A,#N/A,FALSE,"NAA9697";#N/A,#N/A,FALSE,"ECWEBB";#N/A,#N/A,FALSE,"MFT96";#N/A,#N/A,FALSE,"CTrecon"}</definedName>
    <definedName name="FDDD_5_1_5_3" hidden="1">{#N/A,#N/A,FALSE,"TMCOMP96";#N/A,#N/A,FALSE,"MAT96";#N/A,#N/A,FALSE,"FANDA96";#N/A,#N/A,FALSE,"INTRAN96";#N/A,#N/A,FALSE,"NAA9697";#N/A,#N/A,FALSE,"ECWEBB";#N/A,#N/A,FALSE,"MFT96";#N/A,#N/A,FALSE,"CTrecon"}</definedName>
    <definedName name="FDDD_5_1_5_4" hidden="1">{#N/A,#N/A,FALSE,"TMCOMP96";#N/A,#N/A,FALSE,"MAT96";#N/A,#N/A,FALSE,"FANDA96";#N/A,#N/A,FALSE,"INTRAN96";#N/A,#N/A,FALSE,"NAA9697";#N/A,#N/A,FALSE,"ECWEBB";#N/A,#N/A,FALSE,"MFT96";#N/A,#N/A,FALSE,"CTrecon"}</definedName>
    <definedName name="FDDD_5_1_5_5" hidden="1">{#N/A,#N/A,FALSE,"TMCOMP96";#N/A,#N/A,FALSE,"MAT96";#N/A,#N/A,FALSE,"FANDA96";#N/A,#N/A,FALSE,"INTRAN96";#N/A,#N/A,FALSE,"NAA9697";#N/A,#N/A,FALSE,"ECWEBB";#N/A,#N/A,FALSE,"MFT96";#N/A,#N/A,FALSE,"CTrecon"}</definedName>
    <definedName name="FDDD_5_2" hidden="1">{#N/A,#N/A,FALSE,"TMCOMP96";#N/A,#N/A,FALSE,"MAT96";#N/A,#N/A,FALSE,"FANDA96";#N/A,#N/A,FALSE,"INTRAN96";#N/A,#N/A,FALSE,"NAA9697";#N/A,#N/A,FALSE,"ECWEBB";#N/A,#N/A,FALSE,"MFT96";#N/A,#N/A,FALSE,"CTrecon"}</definedName>
    <definedName name="FDDD_5_2_1" hidden="1">{#N/A,#N/A,FALSE,"TMCOMP96";#N/A,#N/A,FALSE,"MAT96";#N/A,#N/A,FALSE,"FANDA96";#N/A,#N/A,FALSE,"INTRAN96";#N/A,#N/A,FALSE,"NAA9697";#N/A,#N/A,FALSE,"ECWEBB";#N/A,#N/A,FALSE,"MFT96";#N/A,#N/A,FALSE,"CTrecon"}</definedName>
    <definedName name="FDDD_5_2_2" hidden="1">{#N/A,#N/A,FALSE,"TMCOMP96";#N/A,#N/A,FALSE,"MAT96";#N/A,#N/A,FALSE,"FANDA96";#N/A,#N/A,FALSE,"INTRAN96";#N/A,#N/A,FALSE,"NAA9697";#N/A,#N/A,FALSE,"ECWEBB";#N/A,#N/A,FALSE,"MFT96";#N/A,#N/A,FALSE,"CTrecon"}</definedName>
    <definedName name="FDDD_5_2_3" hidden="1">{#N/A,#N/A,FALSE,"TMCOMP96";#N/A,#N/A,FALSE,"MAT96";#N/A,#N/A,FALSE,"FANDA96";#N/A,#N/A,FALSE,"INTRAN96";#N/A,#N/A,FALSE,"NAA9697";#N/A,#N/A,FALSE,"ECWEBB";#N/A,#N/A,FALSE,"MFT96";#N/A,#N/A,FALSE,"CTrecon"}</definedName>
    <definedName name="FDDD_5_2_4" hidden="1">{#N/A,#N/A,FALSE,"TMCOMP96";#N/A,#N/A,FALSE,"MAT96";#N/A,#N/A,FALSE,"FANDA96";#N/A,#N/A,FALSE,"INTRAN96";#N/A,#N/A,FALSE,"NAA9697";#N/A,#N/A,FALSE,"ECWEBB";#N/A,#N/A,FALSE,"MFT96";#N/A,#N/A,FALSE,"CTrecon"}</definedName>
    <definedName name="FDDD_5_2_5" hidden="1">{#N/A,#N/A,FALSE,"TMCOMP96";#N/A,#N/A,FALSE,"MAT96";#N/A,#N/A,FALSE,"FANDA96";#N/A,#N/A,FALSE,"INTRAN96";#N/A,#N/A,FALSE,"NAA9697";#N/A,#N/A,FALSE,"ECWEBB";#N/A,#N/A,FALSE,"MFT96";#N/A,#N/A,FALSE,"CTrecon"}</definedName>
    <definedName name="FDDD_5_3" hidden="1">{#N/A,#N/A,FALSE,"TMCOMP96";#N/A,#N/A,FALSE,"MAT96";#N/A,#N/A,FALSE,"FANDA96";#N/A,#N/A,FALSE,"INTRAN96";#N/A,#N/A,FALSE,"NAA9697";#N/A,#N/A,FALSE,"ECWEBB";#N/A,#N/A,FALSE,"MFT96";#N/A,#N/A,FALSE,"CTrecon"}</definedName>
    <definedName name="FDDD_5_3_1" hidden="1">{#N/A,#N/A,FALSE,"TMCOMP96";#N/A,#N/A,FALSE,"MAT96";#N/A,#N/A,FALSE,"FANDA96";#N/A,#N/A,FALSE,"INTRAN96";#N/A,#N/A,FALSE,"NAA9697";#N/A,#N/A,FALSE,"ECWEBB";#N/A,#N/A,FALSE,"MFT96";#N/A,#N/A,FALSE,"CTrecon"}</definedName>
    <definedName name="FDDD_5_3_2" hidden="1">{#N/A,#N/A,FALSE,"TMCOMP96";#N/A,#N/A,FALSE,"MAT96";#N/A,#N/A,FALSE,"FANDA96";#N/A,#N/A,FALSE,"INTRAN96";#N/A,#N/A,FALSE,"NAA9697";#N/A,#N/A,FALSE,"ECWEBB";#N/A,#N/A,FALSE,"MFT96";#N/A,#N/A,FALSE,"CTrecon"}</definedName>
    <definedName name="FDDD_5_3_3" hidden="1">{#N/A,#N/A,FALSE,"TMCOMP96";#N/A,#N/A,FALSE,"MAT96";#N/A,#N/A,FALSE,"FANDA96";#N/A,#N/A,FALSE,"INTRAN96";#N/A,#N/A,FALSE,"NAA9697";#N/A,#N/A,FALSE,"ECWEBB";#N/A,#N/A,FALSE,"MFT96";#N/A,#N/A,FALSE,"CTrecon"}</definedName>
    <definedName name="FDDD_5_3_4" hidden="1">{#N/A,#N/A,FALSE,"TMCOMP96";#N/A,#N/A,FALSE,"MAT96";#N/A,#N/A,FALSE,"FANDA96";#N/A,#N/A,FALSE,"INTRAN96";#N/A,#N/A,FALSE,"NAA9697";#N/A,#N/A,FALSE,"ECWEBB";#N/A,#N/A,FALSE,"MFT96";#N/A,#N/A,FALSE,"CTrecon"}</definedName>
    <definedName name="FDDD_5_3_5" hidden="1">{#N/A,#N/A,FALSE,"TMCOMP96";#N/A,#N/A,FALSE,"MAT96";#N/A,#N/A,FALSE,"FANDA96";#N/A,#N/A,FALSE,"INTRAN96";#N/A,#N/A,FALSE,"NAA9697";#N/A,#N/A,FALSE,"ECWEBB";#N/A,#N/A,FALSE,"MFT96";#N/A,#N/A,FALSE,"CTrecon"}</definedName>
    <definedName name="FDDD_5_4" hidden="1">{#N/A,#N/A,FALSE,"TMCOMP96";#N/A,#N/A,FALSE,"MAT96";#N/A,#N/A,FALSE,"FANDA96";#N/A,#N/A,FALSE,"INTRAN96";#N/A,#N/A,FALSE,"NAA9697";#N/A,#N/A,FALSE,"ECWEBB";#N/A,#N/A,FALSE,"MFT96";#N/A,#N/A,FALSE,"CTrecon"}</definedName>
    <definedName name="FDDD_5_4_1" hidden="1">{#N/A,#N/A,FALSE,"TMCOMP96";#N/A,#N/A,FALSE,"MAT96";#N/A,#N/A,FALSE,"FANDA96";#N/A,#N/A,FALSE,"INTRAN96";#N/A,#N/A,FALSE,"NAA9697";#N/A,#N/A,FALSE,"ECWEBB";#N/A,#N/A,FALSE,"MFT96";#N/A,#N/A,FALSE,"CTrecon"}</definedName>
    <definedName name="FDDD_5_4_2" hidden="1">{#N/A,#N/A,FALSE,"TMCOMP96";#N/A,#N/A,FALSE,"MAT96";#N/A,#N/A,FALSE,"FANDA96";#N/A,#N/A,FALSE,"INTRAN96";#N/A,#N/A,FALSE,"NAA9697";#N/A,#N/A,FALSE,"ECWEBB";#N/A,#N/A,FALSE,"MFT96";#N/A,#N/A,FALSE,"CTrecon"}</definedName>
    <definedName name="FDDD_5_4_3" hidden="1">{#N/A,#N/A,FALSE,"TMCOMP96";#N/A,#N/A,FALSE,"MAT96";#N/A,#N/A,FALSE,"FANDA96";#N/A,#N/A,FALSE,"INTRAN96";#N/A,#N/A,FALSE,"NAA9697";#N/A,#N/A,FALSE,"ECWEBB";#N/A,#N/A,FALSE,"MFT96";#N/A,#N/A,FALSE,"CTrecon"}</definedName>
    <definedName name="FDDD_5_4_4" hidden="1">{#N/A,#N/A,FALSE,"TMCOMP96";#N/A,#N/A,FALSE,"MAT96";#N/A,#N/A,FALSE,"FANDA96";#N/A,#N/A,FALSE,"INTRAN96";#N/A,#N/A,FALSE,"NAA9697";#N/A,#N/A,FALSE,"ECWEBB";#N/A,#N/A,FALSE,"MFT96";#N/A,#N/A,FALSE,"CTrecon"}</definedName>
    <definedName name="FDDD_5_4_5" hidden="1">{#N/A,#N/A,FALSE,"TMCOMP96";#N/A,#N/A,FALSE,"MAT96";#N/A,#N/A,FALSE,"FANDA96";#N/A,#N/A,FALSE,"INTRAN96";#N/A,#N/A,FALSE,"NAA9697";#N/A,#N/A,FALSE,"ECWEBB";#N/A,#N/A,FALSE,"MFT96";#N/A,#N/A,FALSE,"CTrecon"}</definedName>
    <definedName name="FDDD_5_5" hidden="1">{#N/A,#N/A,FALSE,"TMCOMP96";#N/A,#N/A,FALSE,"MAT96";#N/A,#N/A,FALSE,"FANDA96";#N/A,#N/A,FALSE,"INTRAN96";#N/A,#N/A,FALSE,"NAA9697";#N/A,#N/A,FALSE,"ECWEBB";#N/A,#N/A,FALSE,"MFT96";#N/A,#N/A,FALSE,"CTrecon"}</definedName>
    <definedName name="FDDD_5_5_1" hidden="1">{#N/A,#N/A,FALSE,"TMCOMP96";#N/A,#N/A,FALSE,"MAT96";#N/A,#N/A,FALSE,"FANDA96";#N/A,#N/A,FALSE,"INTRAN96";#N/A,#N/A,FALSE,"NAA9697";#N/A,#N/A,FALSE,"ECWEBB";#N/A,#N/A,FALSE,"MFT96";#N/A,#N/A,FALSE,"CTrecon"}</definedName>
    <definedName name="FDDD_5_5_2" hidden="1">{#N/A,#N/A,FALSE,"TMCOMP96";#N/A,#N/A,FALSE,"MAT96";#N/A,#N/A,FALSE,"FANDA96";#N/A,#N/A,FALSE,"INTRAN96";#N/A,#N/A,FALSE,"NAA9697";#N/A,#N/A,FALSE,"ECWEBB";#N/A,#N/A,FALSE,"MFT96";#N/A,#N/A,FALSE,"CTrecon"}</definedName>
    <definedName name="FDDD_5_5_3" hidden="1">{#N/A,#N/A,FALSE,"TMCOMP96";#N/A,#N/A,FALSE,"MAT96";#N/A,#N/A,FALSE,"FANDA96";#N/A,#N/A,FALSE,"INTRAN96";#N/A,#N/A,FALSE,"NAA9697";#N/A,#N/A,FALSE,"ECWEBB";#N/A,#N/A,FALSE,"MFT96";#N/A,#N/A,FALSE,"CTrecon"}</definedName>
    <definedName name="FDDD_5_5_4" hidden="1">{#N/A,#N/A,FALSE,"TMCOMP96";#N/A,#N/A,FALSE,"MAT96";#N/A,#N/A,FALSE,"FANDA96";#N/A,#N/A,FALSE,"INTRAN96";#N/A,#N/A,FALSE,"NAA9697";#N/A,#N/A,FALSE,"ECWEBB";#N/A,#N/A,FALSE,"MFT96";#N/A,#N/A,FALSE,"CTrecon"}</definedName>
    <definedName name="FDDD_5_5_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1_1" hidden="1">{#N/A,#N/A,FALSE,"TMCOMP96";#N/A,#N/A,FALSE,"MAT96";#N/A,#N/A,FALSE,"FANDA96";#N/A,#N/A,FALSE,"INTRAN96";#N/A,#N/A,FALSE,"NAA9697";#N/A,#N/A,FALSE,"ECWEBB";#N/A,#N/A,FALSE,"MFT96";#N/A,#N/A,FALSE,"CTrecon"}</definedName>
    <definedName name="fg_1_1_1" hidden="1">{#N/A,#N/A,FALSE,"TMCOMP96";#N/A,#N/A,FALSE,"MAT96";#N/A,#N/A,FALSE,"FANDA96";#N/A,#N/A,FALSE,"INTRAN96";#N/A,#N/A,FALSE,"NAA9697";#N/A,#N/A,FALSE,"ECWEBB";#N/A,#N/A,FALSE,"MFT96";#N/A,#N/A,FALSE,"CTrecon"}</definedName>
    <definedName name="fg_1_1_1_1" hidden="1">{#N/A,#N/A,FALSE,"TMCOMP96";#N/A,#N/A,FALSE,"MAT96";#N/A,#N/A,FALSE,"FANDA96";#N/A,#N/A,FALSE,"INTRAN96";#N/A,#N/A,FALSE,"NAA9697";#N/A,#N/A,FALSE,"ECWEBB";#N/A,#N/A,FALSE,"MFT96";#N/A,#N/A,FALSE,"CTrecon"}</definedName>
    <definedName name="fg_1_1_1_1_1" hidden="1">{#N/A,#N/A,FALSE,"TMCOMP96";#N/A,#N/A,FALSE,"MAT96";#N/A,#N/A,FALSE,"FANDA96";#N/A,#N/A,FALSE,"INTRAN96";#N/A,#N/A,FALSE,"NAA9697";#N/A,#N/A,FALSE,"ECWEBB";#N/A,#N/A,FALSE,"MFT96";#N/A,#N/A,FALSE,"CTrecon"}</definedName>
    <definedName name="fg_1_1_1_1_1_1" hidden="1">{#N/A,#N/A,FALSE,"TMCOMP96";#N/A,#N/A,FALSE,"MAT96";#N/A,#N/A,FALSE,"FANDA96";#N/A,#N/A,FALSE,"INTRAN96";#N/A,#N/A,FALSE,"NAA9697";#N/A,#N/A,FALSE,"ECWEBB";#N/A,#N/A,FALSE,"MFT96";#N/A,#N/A,FALSE,"CTrecon"}</definedName>
    <definedName name="fg_1_1_1_1_1_1_1" hidden="1">{#N/A,#N/A,FALSE,"TMCOMP96";#N/A,#N/A,FALSE,"MAT96";#N/A,#N/A,FALSE,"FANDA96";#N/A,#N/A,FALSE,"INTRAN96";#N/A,#N/A,FALSE,"NAA9697";#N/A,#N/A,FALSE,"ECWEBB";#N/A,#N/A,FALSE,"MFT96";#N/A,#N/A,FALSE,"CTrecon"}</definedName>
    <definedName name="fg_1_1_1_1_1_2" hidden="1">{#N/A,#N/A,FALSE,"TMCOMP96";#N/A,#N/A,FALSE,"MAT96";#N/A,#N/A,FALSE,"FANDA96";#N/A,#N/A,FALSE,"INTRAN96";#N/A,#N/A,FALSE,"NAA9697";#N/A,#N/A,FALSE,"ECWEBB";#N/A,#N/A,FALSE,"MFT96";#N/A,#N/A,FALSE,"CTrecon"}</definedName>
    <definedName name="fg_1_1_1_1_1_3" hidden="1">{#N/A,#N/A,FALSE,"TMCOMP96";#N/A,#N/A,FALSE,"MAT96";#N/A,#N/A,FALSE,"FANDA96";#N/A,#N/A,FALSE,"INTRAN96";#N/A,#N/A,FALSE,"NAA9697";#N/A,#N/A,FALSE,"ECWEBB";#N/A,#N/A,FALSE,"MFT96";#N/A,#N/A,FALSE,"CTrecon"}</definedName>
    <definedName name="fg_1_1_1_1_1_4" hidden="1">{#N/A,#N/A,FALSE,"TMCOMP96";#N/A,#N/A,FALSE,"MAT96";#N/A,#N/A,FALSE,"FANDA96";#N/A,#N/A,FALSE,"INTRAN96";#N/A,#N/A,FALSE,"NAA9697";#N/A,#N/A,FALSE,"ECWEBB";#N/A,#N/A,FALSE,"MFT96";#N/A,#N/A,FALSE,"CTrecon"}</definedName>
    <definedName name="fg_1_1_1_1_1_5" hidden="1">{#N/A,#N/A,FALSE,"TMCOMP96";#N/A,#N/A,FALSE,"MAT96";#N/A,#N/A,FALSE,"FANDA96";#N/A,#N/A,FALSE,"INTRAN96";#N/A,#N/A,FALSE,"NAA9697";#N/A,#N/A,FALSE,"ECWEBB";#N/A,#N/A,FALSE,"MFT96";#N/A,#N/A,FALSE,"CTrecon"}</definedName>
    <definedName name="fg_1_1_1_1_2" hidden="1">{#N/A,#N/A,FALSE,"TMCOMP96";#N/A,#N/A,FALSE,"MAT96";#N/A,#N/A,FALSE,"FANDA96";#N/A,#N/A,FALSE,"INTRAN96";#N/A,#N/A,FALSE,"NAA9697";#N/A,#N/A,FALSE,"ECWEBB";#N/A,#N/A,FALSE,"MFT96";#N/A,#N/A,FALSE,"CTrecon"}</definedName>
    <definedName name="fg_1_1_1_1_2_1" hidden="1">{#N/A,#N/A,FALSE,"TMCOMP96";#N/A,#N/A,FALSE,"MAT96";#N/A,#N/A,FALSE,"FANDA96";#N/A,#N/A,FALSE,"INTRAN96";#N/A,#N/A,FALSE,"NAA9697";#N/A,#N/A,FALSE,"ECWEBB";#N/A,#N/A,FALSE,"MFT96";#N/A,#N/A,FALSE,"CTrecon"}</definedName>
    <definedName name="fg_1_1_1_1_2_2" hidden="1">{#N/A,#N/A,FALSE,"TMCOMP96";#N/A,#N/A,FALSE,"MAT96";#N/A,#N/A,FALSE,"FANDA96";#N/A,#N/A,FALSE,"INTRAN96";#N/A,#N/A,FALSE,"NAA9697";#N/A,#N/A,FALSE,"ECWEBB";#N/A,#N/A,FALSE,"MFT96";#N/A,#N/A,FALSE,"CTrecon"}</definedName>
    <definedName name="fg_1_1_1_1_2_3" hidden="1">{#N/A,#N/A,FALSE,"TMCOMP96";#N/A,#N/A,FALSE,"MAT96";#N/A,#N/A,FALSE,"FANDA96";#N/A,#N/A,FALSE,"INTRAN96";#N/A,#N/A,FALSE,"NAA9697";#N/A,#N/A,FALSE,"ECWEBB";#N/A,#N/A,FALSE,"MFT96";#N/A,#N/A,FALSE,"CTrecon"}</definedName>
    <definedName name="fg_1_1_1_1_2_4" hidden="1">{#N/A,#N/A,FALSE,"TMCOMP96";#N/A,#N/A,FALSE,"MAT96";#N/A,#N/A,FALSE,"FANDA96";#N/A,#N/A,FALSE,"INTRAN96";#N/A,#N/A,FALSE,"NAA9697";#N/A,#N/A,FALSE,"ECWEBB";#N/A,#N/A,FALSE,"MFT96";#N/A,#N/A,FALSE,"CTrecon"}</definedName>
    <definedName name="fg_1_1_1_1_2_5" hidden="1">{#N/A,#N/A,FALSE,"TMCOMP96";#N/A,#N/A,FALSE,"MAT96";#N/A,#N/A,FALSE,"FANDA96";#N/A,#N/A,FALSE,"INTRAN96";#N/A,#N/A,FALSE,"NAA9697";#N/A,#N/A,FALSE,"ECWEBB";#N/A,#N/A,FALSE,"MFT96";#N/A,#N/A,FALSE,"CTrecon"}</definedName>
    <definedName name="fg_1_1_1_1_3" hidden="1">{#N/A,#N/A,FALSE,"TMCOMP96";#N/A,#N/A,FALSE,"MAT96";#N/A,#N/A,FALSE,"FANDA96";#N/A,#N/A,FALSE,"INTRAN96";#N/A,#N/A,FALSE,"NAA9697";#N/A,#N/A,FALSE,"ECWEBB";#N/A,#N/A,FALSE,"MFT96";#N/A,#N/A,FALSE,"CTrecon"}</definedName>
    <definedName name="fg_1_1_1_1_4" hidden="1">{#N/A,#N/A,FALSE,"TMCOMP96";#N/A,#N/A,FALSE,"MAT96";#N/A,#N/A,FALSE,"FANDA96";#N/A,#N/A,FALSE,"INTRAN96";#N/A,#N/A,FALSE,"NAA9697";#N/A,#N/A,FALSE,"ECWEBB";#N/A,#N/A,FALSE,"MFT96";#N/A,#N/A,FALSE,"CTrecon"}</definedName>
    <definedName name="fg_1_1_1_1_5" hidden="1">{#N/A,#N/A,FALSE,"TMCOMP96";#N/A,#N/A,FALSE,"MAT96";#N/A,#N/A,FALSE,"FANDA96";#N/A,#N/A,FALSE,"INTRAN96";#N/A,#N/A,FALSE,"NAA9697";#N/A,#N/A,FALSE,"ECWEBB";#N/A,#N/A,FALSE,"MFT96";#N/A,#N/A,FALSE,"CTrecon"}</definedName>
    <definedName name="fg_1_1_1_2" hidden="1">{#N/A,#N/A,FALSE,"TMCOMP96";#N/A,#N/A,FALSE,"MAT96";#N/A,#N/A,FALSE,"FANDA96";#N/A,#N/A,FALSE,"INTRAN96";#N/A,#N/A,FALSE,"NAA9697";#N/A,#N/A,FALSE,"ECWEBB";#N/A,#N/A,FALSE,"MFT96";#N/A,#N/A,FALSE,"CTrecon"}</definedName>
    <definedName name="fg_1_1_1_2_1" hidden="1">{#N/A,#N/A,FALSE,"TMCOMP96";#N/A,#N/A,FALSE,"MAT96";#N/A,#N/A,FALSE,"FANDA96";#N/A,#N/A,FALSE,"INTRAN96";#N/A,#N/A,FALSE,"NAA9697";#N/A,#N/A,FALSE,"ECWEBB";#N/A,#N/A,FALSE,"MFT96";#N/A,#N/A,FALSE,"CTrecon"}</definedName>
    <definedName name="fg_1_1_1_2_2" hidden="1">{#N/A,#N/A,FALSE,"TMCOMP96";#N/A,#N/A,FALSE,"MAT96";#N/A,#N/A,FALSE,"FANDA96";#N/A,#N/A,FALSE,"INTRAN96";#N/A,#N/A,FALSE,"NAA9697";#N/A,#N/A,FALSE,"ECWEBB";#N/A,#N/A,FALSE,"MFT96";#N/A,#N/A,FALSE,"CTrecon"}</definedName>
    <definedName name="fg_1_1_1_2_3" hidden="1">{#N/A,#N/A,FALSE,"TMCOMP96";#N/A,#N/A,FALSE,"MAT96";#N/A,#N/A,FALSE,"FANDA96";#N/A,#N/A,FALSE,"INTRAN96";#N/A,#N/A,FALSE,"NAA9697";#N/A,#N/A,FALSE,"ECWEBB";#N/A,#N/A,FALSE,"MFT96";#N/A,#N/A,FALSE,"CTrecon"}</definedName>
    <definedName name="fg_1_1_1_2_4" hidden="1">{#N/A,#N/A,FALSE,"TMCOMP96";#N/A,#N/A,FALSE,"MAT96";#N/A,#N/A,FALSE,"FANDA96";#N/A,#N/A,FALSE,"INTRAN96";#N/A,#N/A,FALSE,"NAA9697";#N/A,#N/A,FALSE,"ECWEBB";#N/A,#N/A,FALSE,"MFT96";#N/A,#N/A,FALSE,"CTrecon"}</definedName>
    <definedName name="fg_1_1_1_2_5" hidden="1">{#N/A,#N/A,FALSE,"TMCOMP96";#N/A,#N/A,FALSE,"MAT96";#N/A,#N/A,FALSE,"FANDA96";#N/A,#N/A,FALSE,"INTRAN96";#N/A,#N/A,FALSE,"NAA9697";#N/A,#N/A,FALSE,"ECWEBB";#N/A,#N/A,FALSE,"MFT96";#N/A,#N/A,FALSE,"CTrecon"}</definedName>
    <definedName name="fg_1_1_1_3" hidden="1">{#N/A,#N/A,FALSE,"TMCOMP96";#N/A,#N/A,FALSE,"MAT96";#N/A,#N/A,FALSE,"FANDA96";#N/A,#N/A,FALSE,"INTRAN96";#N/A,#N/A,FALSE,"NAA9697";#N/A,#N/A,FALSE,"ECWEBB";#N/A,#N/A,FALSE,"MFT96";#N/A,#N/A,FALSE,"CTrecon"}</definedName>
    <definedName name="fg_1_1_1_3_1" hidden="1">{#N/A,#N/A,FALSE,"TMCOMP96";#N/A,#N/A,FALSE,"MAT96";#N/A,#N/A,FALSE,"FANDA96";#N/A,#N/A,FALSE,"INTRAN96";#N/A,#N/A,FALSE,"NAA9697";#N/A,#N/A,FALSE,"ECWEBB";#N/A,#N/A,FALSE,"MFT96";#N/A,#N/A,FALSE,"CTrecon"}</definedName>
    <definedName name="fg_1_1_1_3_2" hidden="1">{#N/A,#N/A,FALSE,"TMCOMP96";#N/A,#N/A,FALSE,"MAT96";#N/A,#N/A,FALSE,"FANDA96";#N/A,#N/A,FALSE,"INTRAN96";#N/A,#N/A,FALSE,"NAA9697";#N/A,#N/A,FALSE,"ECWEBB";#N/A,#N/A,FALSE,"MFT96";#N/A,#N/A,FALSE,"CTrecon"}</definedName>
    <definedName name="fg_1_1_1_3_3" hidden="1">{#N/A,#N/A,FALSE,"TMCOMP96";#N/A,#N/A,FALSE,"MAT96";#N/A,#N/A,FALSE,"FANDA96";#N/A,#N/A,FALSE,"INTRAN96";#N/A,#N/A,FALSE,"NAA9697";#N/A,#N/A,FALSE,"ECWEBB";#N/A,#N/A,FALSE,"MFT96";#N/A,#N/A,FALSE,"CTrecon"}</definedName>
    <definedName name="fg_1_1_1_3_4" hidden="1">{#N/A,#N/A,FALSE,"TMCOMP96";#N/A,#N/A,FALSE,"MAT96";#N/A,#N/A,FALSE,"FANDA96";#N/A,#N/A,FALSE,"INTRAN96";#N/A,#N/A,FALSE,"NAA9697";#N/A,#N/A,FALSE,"ECWEBB";#N/A,#N/A,FALSE,"MFT96";#N/A,#N/A,FALSE,"CTrecon"}</definedName>
    <definedName name="fg_1_1_1_3_5" hidden="1">{#N/A,#N/A,FALSE,"TMCOMP96";#N/A,#N/A,FALSE,"MAT96";#N/A,#N/A,FALSE,"FANDA96";#N/A,#N/A,FALSE,"INTRAN96";#N/A,#N/A,FALSE,"NAA9697";#N/A,#N/A,FALSE,"ECWEBB";#N/A,#N/A,FALSE,"MFT96";#N/A,#N/A,FALSE,"CTrecon"}</definedName>
    <definedName name="fg_1_1_1_4" hidden="1">{#N/A,#N/A,FALSE,"TMCOMP96";#N/A,#N/A,FALSE,"MAT96";#N/A,#N/A,FALSE,"FANDA96";#N/A,#N/A,FALSE,"INTRAN96";#N/A,#N/A,FALSE,"NAA9697";#N/A,#N/A,FALSE,"ECWEBB";#N/A,#N/A,FALSE,"MFT96";#N/A,#N/A,FALSE,"CTrecon"}</definedName>
    <definedName name="fg_1_1_1_4_1" hidden="1">{#N/A,#N/A,FALSE,"TMCOMP96";#N/A,#N/A,FALSE,"MAT96";#N/A,#N/A,FALSE,"FANDA96";#N/A,#N/A,FALSE,"INTRAN96";#N/A,#N/A,FALSE,"NAA9697";#N/A,#N/A,FALSE,"ECWEBB";#N/A,#N/A,FALSE,"MFT96";#N/A,#N/A,FALSE,"CTrecon"}</definedName>
    <definedName name="fg_1_1_1_4_2" hidden="1">{#N/A,#N/A,FALSE,"TMCOMP96";#N/A,#N/A,FALSE,"MAT96";#N/A,#N/A,FALSE,"FANDA96";#N/A,#N/A,FALSE,"INTRAN96";#N/A,#N/A,FALSE,"NAA9697";#N/A,#N/A,FALSE,"ECWEBB";#N/A,#N/A,FALSE,"MFT96";#N/A,#N/A,FALSE,"CTrecon"}</definedName>
    <definedName name="fg_1_1_1_4_3" hidden="1">{#N/A,#N/A,FALSE,"TMCOMP96";#N/A,#N/A,FALSE,"MAT96";#N/A,#N/A,FALSE,"FANDA96";#N/A,#N/A,FALSE,"INTRAN96";#N/A,#N/A,FALSE,"NAA9697";#N/A,#N/A,FALSE,"ECWEBB";#N/A,#N/A,FALSE,"MFT96";#N/A,#N/A,FALSE,"CTrecon"}</definedName>
    <definedName name="fg_1_1_1_4_4" hidden="1">{#N/A,#N/A,FALSE,"TMCOMP96";#N/A,#N/A,FALSE,"MAT96";#N/A,#N/A,FALSE,"FANDA96";#N/A,#N/A,FALSE,"INTRAN96";#N/A,#N/A,FALSE,"NAA9697";#N/A,#N/A,FALSE,"ECWEBB";#N/A,#N/A,FALSE,"MFT96";#N/A,#N/A,FALSE,"CTrecon"}</definedName>
    <definedName name="fg_1_1_1_4_5" hidden="1">{#N/A,#N/A,FALSE,"TMCOMP96";#N/A,#N/A,FALSE,"MAT96";#N/A,#N/A,FALSE,"FANDA96";#N/A,#N/A,FALSE,"INTRAN96";#N/A,#N/A,FALSE,"NAA9697";#N/A,#N/A,FALSE,"ECWEBB";#N/A,#N/A,FALSE,"MFT96";#N/A,#N/A,FALSE,"CTrecon"}</definedName>
    <definedName name="fg_1_1_1_5" hidden="1">{#N/A,#N/A,FALSE,"TMCOMP96";#N/A,#N/A,FALSE,"MAT96";#N/A,#N/A,FALSE,"FANDA96";#N/A,#N/A,FALSE,"INTRAN96";#N/A,#N/A,FALSE,"NAA9697";#N/A,#N/A,FALSE,"ECWEBB";#N/A,#N/A,FALSE,"MFT96";#N/A,#N/A,FALSE,"CTrecon"}</definedName>
    <definedName name="fg_1_1_1_5_1" hidden="1">{#N/A,#N/A,FALSE,"TMCOMP96";#N/A,#N/A,FALSE,"MAT96";#N/A,#N/A,FALSE,"FANDA96";#N/A,#N/A,FALSE,"INTRAN96";#N/A,#N/A,FALSE,"NAA9697";#N/A,#N/A,FALSE,"ECWEBB";#N/A,#N/A,FALSE,"MFT96";#N/A,#N/A,FALSE,"CTrecon"}</definedName>
    <definedName name="fg_1_1_1_5_2" hidden="1">{#N/A,#N/A,FALSE,"TMCOMP96";#N/A,#N/A,FALSE,"MAT96";#N/A,#N/A,FALSE,"FANDA96";#N/A,#N/A,FALSE,"INTRAN96";#N/A,#N/A,FALSE,"NAA9697";#N/A,#N/A,FALSE,"ECWEBB";#N/A,#N/A,FALSE,"MFT96";#N/A,#N/A,FALSE,"CTrecon"}</definedName>
    <definedName name="fg_1_1_1_5_3" hidden="1">{#N/A,#N/A,FALSE,"TMCOMP96";#N/A,#N/A,FALSE,"MAT96";#N/A,#N/A,FALSE,"FANDA96";#N/A,#N/A,FALSE,"INTRAN96";#N/A,#N/A,FALSE,"NAA9697";#N/A,#N/A,FALSE,"ECWEBB";#N/A,#N/A,FALSE,"MFT96";#N/A,#N/A,FALSE,"CTrecon"}</definedName>
    <definedName name="fg_1_1_1_5_4" hidden="1">{#N/A,#N/A,FALSE,"TMCOMP96";#N/A,#N/A,FALSE,"MAT96";#N/A,#N/A,FALSE,"FANDA96";#N/A,#N/A,FALSE,"INTRAN96";#N/A,#N/A,FALSE,"NAA9697";#N/A,#N/A,FALSE,"ECWEBB";#N/A,#N/A,FALSE,"MFT96";#N/A,#N/A,FALSE,"CTrecon"}</definedName>
    <definedName name="fg_1_1_1_5_5" hidden="1">{#N/A,#N/A,FALSE,"TMCOMP96";#N/A,#N/A,FALSE,"MAT96";#N/A,#N/A,FALSE,"FANDA96";#N/A,#N/A,FALSE,"INTRAN96";#N/A,#N/A,FALSE,"NAA9697";#N/A,#N/A,FALSE,"ECWEBB";#N/A,#N/A,FALSE,"MFT96";#N/A,#N/A,FALSE,"CTrecon"}</definedName>
    <definedName name="fg_1_1_2" hidden="1">{#N/A,#N/A,FALSE,"TMCOMP96";#N/A,#N/A,FALSE,"MAT96";#N/A,#N/A,FALSE,"FANDA96";#N/A,#N/A,FALSE,"INTRAN96";#N/A,#N/A,FALSE,"NAA9697";#N/A,#N/A,FALSE,"ECWEBB";#N/A,#N/A,FALSE,"MFT96";#N/A,#N/A,FALSE,"CTrecon"}</definedName>
    <definedName name="fg_1_1_2_1" hidden="1">{#N/A,#N/A,FALSE,"TMCOMP96";#N/A,#N/A,FALSE,"MAT96";#N/A,#N/A,FALSE,"FANDA96";#N/A,#N/A,FALSE,"INTRAN96";#N/A,#N/A,FALSE,"NAA9697";#N/A,#N/A,FALSE,"ECWEBB";#N/A,#N/A,FALSE,"MFT96";#N/A,#N/A,FALSE,"CTrecon"}</definedName>
    <definedName name="fg_1_1_2_1_1" hidden="1">{#N/A,#N/A,FALSE,"TMCOMP96";#N/A,#N/A,FALSE,"MAT96";#N/A,#N/A,FALSE,"FANDA96";#N/A,#N/A,FALSE,"INTRAN96";#N/A,#N/A,FALSE,"NAA9697";#N/A,#N/A,FALSE,"ECWEBB";#N/A,#N/A,FALSE,"MFT96";#N/A,#N/A,FALSE,"CTrecon"}</definedName>
    <definedName name="fg_1_1_2_2" hidden="1">{#N/A,#N/A,FALSE,"TMCOMP96";#N/A,#N/A,FALSE,"MAT96";#N/A,#N/A,FALSE,"FANDA96";#N/A,#N/A,FALSE,"INTRAN96";#N/A,#N/A,FALSE,"NAA9697";#N/A,#N/A,FALSE,"ECWEBB";#N/A,#N/A,FALSE,"MFT96";#N/A,#N/A,FALSE,"CTrecon"}</definedName>
    <definedName name="fg_1_1_2_3" hidden="1">{#N/A,#N/A,FALSE,"TMCOMP96";#N/A,#N/A,FALSE,"MAT96";#N/A,#N/A,FALSE,"FANDA96";#N/A,#N/A,FALSE,"INTRAN96";#N/A,#N/A,FALSE,"NAA9697";#N/A,#N/A,FALSE,"ECWEBB";#N/A,#N/A,FALSE,"MFT96";#N/A,#N/A,FALSE,"CTrecon"}</definedName>
    <definedName name="fg_1_1_2_4" hidden="1">{#N/A,#N/A,FALSE,"TMCOMP96";#N/A,#N/A,FALSE,"MAT96";#N/A,#N/A,FALSE,"FANDA96";#N/A,#N/A,FALSE,"INTRAN96";#N/A,#N/A,FALSE,"NAA9697";#N/A,#N/A,FALSE,"ECWEBB";#N/A,#N/A,FALSE,"MFT96";#N/A,#N/A,FALSE,"CTrecon"}</definedName>
    <definedName name="fg_1_1_2_5" hidden="1">{#N/A,#N/A,FALSE,"TMCOMP96";#N/A,#N/A,FALSE,"MAT96";#N/A,#N/A,FALSE,"FANDA96";#N/A,#N/A,FALSE,"INTRAN96";#N/A,#N/A,FALSE,"NAA9697";#N/A,#N/A,FALSE,"ECWEBB";#N/A,#N/A,FALSE,"MFT96";#N/A,#N/A,FALSE,"CTrecon"}</definedName>
    <definedName name="fg_1_1_3" hidden="1">{#N/A,#N/A,FALSE,"TMCOMP96";#N/A,#N/A,FALSE,"MAT96";#N/A,#N/A,FALSE,"FANDA96";#N/A,#N/A,FALSE,"INTRAN96";#N/A,#N/A,FALSE,"NAA9697";#N/A,#N/A,FALSE,"ECWEBB";#N/A,#N/A,FALSE,"MFT96";#N/A,#N/A,FALSE,"CTrecon"}</definedName>
    <definedName name="fg_1_1_3_1" hidden="1">{#N/A,#N/A,FALSE,"TMCOMP96";#N/A,#N/A,FALSE,"MAT96";#N/A,#N/A,FALSE,"FANDA96";#N/A,#N/A,FALSE,"INTRAN96";#N/A,#N/A,FALSE,"NAA9697";#N/A,#N/A,FALSE,"ECWEBB";#N/A,#N/A,FALSE,"MFT96";#N/A,#N/A,FALSE,"CTrecon"}</definedName>
    <definedName name="fg_1_1_3_1_1" hidden="1">{#N/A,#N/A,FALSE,"TMCOMP96";#N/A,#N/A,FALSE,"MAT96";#N/A,#N/A,FALSE,"FANDA96";#N/A,#N/A,FALSE,"INTRAN96";#N/A,#N/A,FALSE,"NAA9697";#N/A,#N/A,FALSE,"ECWEBB";#N/A,#N/A,FALSE,"MFT96";#N/A,#N/A,FALSE,"CTrecon"}</definedName>
    <definedName name="fg_1_1_3_2" hidden="1">{#N/A,#N/A,FALSE,"TMCOMP96";#N/A,#N/A,FALSE,"MAT96";#N/A,#N/A,FALSE,"FANDA96";#N/A,#N/A,FALSE,"INTRAN96";#N/A,#N/A,FALSE,"NAA9697";#N/A,#N/A,FALSE,"ECWEBB";#N/A,#N/A,FALSE,"MFT96";#N/A,#N/A,FALSE,"CTrecon"}</definedName>
    <definedName name="fg_1_1_3_3" hidden="1">{#N/A,#N/A,FALSE,"TMCOMP96";#N/A,#N/A,FALSE,"MAT96";#N/A,#N/A,FALSE,"FANDA96";#N/A,#N/A,FALSE,"INTRAN96";#N/A,#N/A,FALSE,"NAA9697";#N/A,#N/A,FALSE,"ECWEBB";#N/A,#N/A,FALSE,"MFT96";#N/A,#N/A,FALSE,"CTrecon"}</definedName>
    <definedName name="fg_1_1_3_4" hidden="1">{#N/A,#N/A,FALSE,"TMCOMP96";#N/A,#N/A,FALSE,"MAT96";#N/A,#N/A,FALSE,"FANDA96";#N/A,#N/A,FALSE,"INTRAN96";#N/A,#N/A,FALSE,"NAA9697";#N/A,#N/A,FALSE,"ECWEBB";#N/A,#N/A,FALSE,"MFT96";#N/A,#N/A,FALSE,"CTrecon"}</definedName>
    <definedName name="fg_1_1_3_5" hidden="1">{#N/A,#N/A,FALSE,"TMCOMP96";#N/A,#N/A,FALSE,"MAT96";#N/A,#N/A,FALSE,"FANDA96";#N/A,#N/A,FALSE,"INTRAN96";#N/A,#N/A,FALSE,"NAA9697";#N/A,#N/A,FALSE,"ECWEBB";#N/A,#N/A,FALSE,"MFT96";#N/A,#N/A,FALSE,"CTrecon"}</definedName>
    <definedName name="fg_1_1_4" hidden="1">{#N/A,#N/A,FALSE,"TMCOMP96";#N/A,#N/A,FALSE,"MAT96";#N/A,#N/A,FALSE,"FANDA96";#N/A,#N/A,FALSE,"INTRAN96";#N/A,#N/A,FALSE,"NAA9697";#N/A,#N/A,FALSE,"ECWEBB";#N/A,#N/A,FALSE,"MFT96";#N/A,#N/A,FALSE,"CTrecon"}</definedName>
    <definedName name="fg_1_1_4_1" hidden="1">{#N/A,#N/A,FALSE,"TMCOMP96";#N/A,#N/A,FALSE,"MAT96";#N/A,#N/A,FALSE,"FANDA96";#N/A,#N/A,FALSE,"INTRAN96";#N/A,#N/A,FALSE,"NAA9697";#N/A,#N/A,FALSE,"ECWEBB";#N/A,#N/A,FALSE,"MFT96";#N/A,#N/A,FALSE,"CTrecon"}</definedName>
    <definedName name="fg_1_1_4_2" hidden="1">{#N/A,#N/A,FALSE,"TMCOMP96";#N/A,#N/A,FALSE,"MAT96";#N/A,#N/A,FALSE,"FANDA96";#N/A,#N/A,FALSE,"INTRAN96";#N/A,#N/A,FALSE,"NAA9697";#N/A,#N/A,FALSE,"ECWEBB";#N/A,#N/A,FALSE,"MFT96";#N/A,#N/A,FALSE,"CTrecon"}</definedName>
    <definedName name="fg_1_1_4_3" hidden="1">{#N/A,#N/A,FALSE,"TMCOMP96";#N/A,#N/A,FALSE,"MAT96";#N/A,#N/A,FALSE,"FANDA96";#N/A,#N/A,FALSE,"INTRAN96";#N/A,#N/A,FALSE,"NAA9697";#N/A,#N/A,FALSE,"ECWEBB";#N/A,#N/A,FALSE,"MFT96";#N/A,#N/A,FALSE,"CTrecon"}</definedName>
    <definedName name="fg_1_1_4_4" hidden="1">{#N/A,#N/A,FALSE,"TMCOMP96";#N/A,#N/A,FALSE,"MAT96";#N/A,#N/A,FALSE,"FANDA96";#N/A,#N/A,FALSE,"INTRAN96";#N/A,#N/A,FALSE,"NAA9697";#N/A,#N/A,FALSE,"ECWEBB";#N/A,#N/A,FALSE,"MFT96";#N/A,#N/A,FALSE,"CTrecon"}</definedName>
    <definedName name="fg_1_1_4_5" hidden="1">{#N/A,#N/A,FALSE,"TMCOMP96";#N/A,#N/A,FALSE,"MAT96";#N/A,#N/A,FALSE,"FANDA96";#N/A,#N/A,FALSE,"INTRAN96";#N/A,#N/A,FALSE,"NAA9697";#N/A,#N/A,FALSE,"ECWEBB";#N/A,#N/A,FALSE,"MFT96";#N/A,#N/A,FALSE,"CTrecon"}</definedName>
    <definedName name="fg_1_1_5" hidden="1">{#N/A,#N/A,FALSE,"TMCOMP96";#N/A,#N/A,FALSE,"MAT96";#N/A,#N/A,FALSE,"FANDA96";#N/A,#N/A,FALSE,"INTRAN96";#N/A,#N/A,FALSE,"NAA9697";#N/A,#N/A,FALSE,"ECWEBB";#N/A,#N/A,FALSE,"MFT96";#N/A,#N/A,FALSE,"CTrecon"}</definedName>
    <definedName name="fg_1_1_5_1" hidden="1">{#N/A,#N/A,FALSE,"TMCOMP96";#N/A,#N/A,FALSE,"MAT96";#N/A,#N/A,FALSE,"FANDA96";#N/A,#N/A,FALSE,"INTRAN96";#N/A,#N/A,FALSE,"NAA9697";#N/A,#N/A,FALSE,"ECWEBB";#N/A,#N/A,FALSE,"MFT96";#N/A,#N/A,FALSE,"CTrecon"}</definedName>
    <definedName name="fg_1_1_5_2" hidden="1">{#N/A,#N/A,FALSE,"TMCOMP96";#N/A,#N/A,FALSE,"MAT96";#N/A,#N/A,FALSE,"FANDA96";#N/A,#N/A,FALSE,"INTRAN96";#N/A,#N/A,FALSE,"NAA9697";#N/A,#N/A,FALSE,"ECWEBB";#N/A,#N/A,FALSE,"MFT96";#N/A,#N/A,FALSE,"CTrecon"}</definedName>
    <definedName name="fg_1_1_5_3" hidden="1">{#N/A,#N/A,FALSE,"TMCOMP96";#N/A,#N/A,FALSE,"MAT96";#N/A,#N/A,FALSE,"FANDA96";#N/A,#N/A,FALSE,"INTRAN96";#N/A,#N/A,FALSE,"NAA9697";#N/A,#N/A,FALSE,"ECWEBB";#N/A,#N/A,FALSE,"MFT96";#N/A,#N/A,FALSE,"CTrecon"}</definedName>
    <definedName name="fg_1_1_5_4" hidden="1">{#N/A,#N/A,FALSE,"TMCOMP96";#N/A,#N/A,FALSE,"MAT96";#N/A,#N/A,FALSE,"FANDA96";#N/A,#N/A,FALSE,"INTRAN96";#N/A,#N/A,FALSE,"NAA9697";#N/A,#N/A,FALSE,"ECWEBB";#N/A,#N/A,FALSE,"MFT96";#N/A,#N/A,FALSE,"CTrecon"}</definedName>
    <definedName name="fg_1_1_5_5" hidden="1">{#N/A,#N/A,FALSE,"TMCOMP96";#N/A,#N/A,FALSE,"MAT96";#N/A,#N/A,FALSE,"FANDA96";#N/A,#N/A,FALSE,"INTRAN96";#N/A,#N/A,FALSE,"NAA9697";#N/A,#N/A,FALSE,"ECWEBB";#N/A,#N/A,FALSE,"MFT96";#N/A,#N/A,FALSE,"CTrecon"}</definedName>
    <definedName name="fg_1_2" hidden="1">{#N/A,#N/A,FALSE,"TMCOMP96";#N/A,#N/A,FALSE,"MAT96";#N/A,#N/A,FALSE,"FANDA96";#N/A,#N/A,FALSE,"INTRAN96";#N/A,#N/A,FALSE,"NAA9697";#N/A,#N/A,FALSE,"ECWEBB";#N/A,#N/A,FALSE,"MFT96";#N/A,#N/A,FALSE,"CTrecon"}</definedName>
    <definedName name="fg_1_2_1" hidden="1">{#N/A,#N/A,FALSE,"TMCOMP96";#N/A,#N/A,FALSE,"MAT96";#N/A,#N/A,FALSE,"FANDA96";#N/A,#N/A,FALSE,"INTRAN96";#N/A,#N/A,FALSE,"NAA9697";#N/A,#N/A,FALSE,"ECWEBB";#N/A,#N/A,FALSE,"MFT96";#N/A,#N/A,FALSE,"CTrecon"}</definedName>
    <definedName name="fg_1_2_1_1" hidden="1">{#N/A,#N/A,FALSE,"TMCOMP96";#N/A,#N/A,FALSE,"MAT96";#N/A,#N/A,FALSE,"FANDA96";#N/A,#N/A,FALSE,"INTRAN96";#N/A,#N/A,FALSE,"NAA9697";#N/A,#N/A,FALSE,"ECWEBB";#N/A,#N/A,FALSE,"MFT96";#N/A,#N/A,FALSE,"CTrecon"}</definedName>
    <definedName name="fg_1_2_1_1_1" hidden="1">{#N/A,#N/A,FALSE,"TMCOMP96";#N/A,#N/A,FALSE,"MAT96";#N/A,#N/A,FALSE,"FANDA96";#N/A,#N/A,FALSE,"INTRAN96";#N/A,#N/A,FALSE,"NAA9697";#N/A,#N/A,FALSE,"ECWEBB";#N/A,#N/A,FALSE,"MFT96";#N/A,#N/A,FALSE,"CTrecon"}</definedName>
    <definedName name="fg_1_2_1_1_1_1" hidden="1">{#N/A,#N/A,FALSE,"TMCOMP96";#N/A,#N/A,FALSE,"MAT96";#N/A,#N/A,FALSE,"FANDA96";#N/A,#N/A,FALSE,"INTRAN96";#N/A,#N/A,FALSE,"NAA9697";#N/A,#N/A,FALSE,"ECWEBB";#N/A,#N/A,FALSE,"MFT96";#N/A,#N/A,FALSE,"CTrecon"}</definedName>
    <definedName name="fg_1_2_1_1_1_1_1" hidden="1">{#N/A,#N/A,FALSE,"TMCOMP96";#N/A,#N/A,FALSE,"MAT96";#N/A,#N/A,FALSE,"FANDA96";#N/A,#N/A,FALSE,"INTRAN96";#N/A,#N/A,FALSE,"NAA9697";#N/A,#N/A,FALSE,"ECWEBB";#N/A,#N/A,FALSE,"MFT96";#N/A,#N/A,FALSE,"CTrecon"}</definedName>
    <definedName name="fg_1_2_1_1_1_2" hidden="1">{#N/A,#N/A,FALSE,"TMCOMP96";#N/A,#N/A,FALSE,"MAT96";#N/A,#N/A,FALSE,"FANDA96";#N/A,#N/A,FALSE,"INTRAN96";#N/A,#N/A,FALSE,"NAA9697";#N/A,#N/A,FALSE,"ECWEBB";#N/A,#N/A,FALSE,"MFT96";#N/A,#N/A,FALSE,"CTrecon"}</definedName>
    <definedName name="fg_1_2_1_1_1_3" hidden="1">{#N/A,#N/A,FALSE,"TMCOMP96";#N/A,#N/A,FALSE,"MAT96";#N/A,#N/A,FALSE,"FANDA96";#N/A,#N/A,FALSE,"INTRAN96";#N/A,#N/A,FALSE,"NAA9697";#N/A,#N/A,FALSE,"ECWEBB";#N/A,#N/A,FALSE,"MFT96";#N/A,#N/A,FALSE,"CTrecon"}</definedName>
    <definedName name="fg_1_2_1_1_1_4" hidden="1">{#N/A,#N/A,FALSE,"TMCOMP96";#N/A,#N/A,FALSE,"MAT96";#N/A,#N/A,FALSE,"FANDA96";#N/A,#N/A,FALSE,"INTRAN96";#N/A,#N/A,FALSE,"NAA9697";#N/A,#N/A,FALSE,"ECWEBB";#N/A,#N/A,FALSE,"MFT96";#N/A,#N/A,FALSE,"CTrecon"}</definedName>
    <definedName name="fg_1_2_1_1_1_5" hidden="1">{#N/A,#N/A,FALSE,"TMCOMP96";#N/A,#N/A,FALSE,"MAT96";#N/A,#N/A,FALSE,"FANDA96";#N/A,#N/A,FALSE,"INTRAN96";#N/A,#N/A,FALSE,"NAA9697";#N/A,#N/A,FALSE,"ECWEBB";#N/A,#N/A,FALSE,"MFT96";#N/A,#N/A,FALSE,"CTrecon"}</definedName>
    <definedName name="fg_1_2_1_1_2" hidden="1">{#N/A,#N/A,FALSE,"TMCOMP96";#N/A,#N/A,FALSE,"MAT96";#N/A,#N/A,FALSE,"FANDA96";#N/A,#N/A,FALSE,"INTRAN96";#N/A,#N/A,FALSE,"NAA9697";#N/A,#N/A,FALSE,"ECWEBB";#N/A,#N/A,FALSE,"MFT96";#N/A,#N/A,FALSE,"CTrecon"}</definedName>
    <definedName name="fg_1_2_1_1_2_1" hidden="1">{#N/A,#N/A,FALSE,"TMCOMP96";#N/A,#N/A,FALSE,"MAT96";#N/A,#N/A,FALSE,"FANDA96";#N/A,#N/A,FALSE,"INTRAN96";#N/A,#N/A,FALSE,"NAA9697";#N/A,#N/A,FALSE,"ECWEBB";#N/A,#N/A,FALSE,"MFT96";#N/A,#N/A,FALSE,"CTrecon"}</definedName>
    <definedName name="fg_1_2_1_1_2_2" hidden="1">{#N/A,#N/A,FALSE,"TMCOMP96";#N/A,#N/A,FALSE,"MAT96";#N/A,#N/A,FALSE,"FANDA96";#N/A,#N/A,FALSE,"INTRAN96";#N/A,#N/A,FALSE,"NAA9697";#N/A,#N/A,FALSE,"ECWEBB";#N/A,#N/A,FALSE,"MFT96";#N/A,#N/A,FALSE,"CTrecon"}</definedName>
    <definedName name="fg_1_2_1_1_2_3" hidden="1">{#N/A,#N/A,FALSE,"TMCOMP96";#N/A,#N/A,FALSE,"MAT96";#N/A,#N/A,FALSE,"FANDA96";#N/A,#N/A,FALSE,"INTRAN96";#N/A,#N/A,FALSE,"NAA9697";#N/A,#N/A,FALSE,"ECWEBB";#N/A,#N/A,FALSE,"MFT96";#N/A,#N/A,FALSE,"CTrecon"}</definedName>
    <definedName name="fg_1_2_1_1_2_4" hidden="1">{#N/A,#N/A,FALSE,"TMCOMP96";#N/A,#N/A,FALSE,"MAT96";#N/A,#N/A,FALSE,"FANDA96";#N/A,#N/A,FALSE,"INTRAN96";#N/A,#N/A,FALSE,"NAA9697";#N/A,#N/A,FALSE,"ECWEBB";#N/A,#N/A,FALSE,"MFT96";#N/A,#N/A,FALSE,"CTrecon"}</definedName>
    <definedName name="fg_1_2_1_1_2_5" hidden="1">{#N/A,#N/A,FALSE,"TMCOMP96";#N/A,#N/A,FALSE,"MAT96";#N/A,#N/A,FALSE,"FANDA96";#N/A,#N/A,FALSE,"INTRAN96";#N/A,#N/A,FALSE,"NAA9697";#N/A,#N/A,FALSE,"ECWEBB";#N/A,#N/A,FALSE,"MFT96";#N/A,#N/A,FALSE,"CTrecon"}</definedName>
    <definedName name="fg_1_2_1_1_3" hidden="1">{#N/A,#N/A,FALSE,"TMCOMP96";#N/A,#N/A,FALSE,"MAT96";#N/A,#N/A,FALSE,"FANDA96";#N/A,#N/A,FALSE,"INTRAN96";#N/A,#N/A,FALSE,"NAA9697";#N/A,#N/A,FALSE,"ECWEBB";#N/A,#N/A,FALSE,"MFT96";#N/A,#N/A,FALSE,"CTrecon"}</definedName>
    <definedName name="fg_1_2_1_1_4" hidden="1">{#N/A,#N/A,FALSE,"TMCOMP96";#N/A,#N/A,FALSE,"MAT96";#N/A,#N/A,FALSE,"FANDA96";#N/A,#N/A,FALSE,"INTRAN96";#N/A,#N/A,FALSE,"NAA9697";#N/A,#N/A,FALSE,"ECWEBB";#N/A,#N/A,FALSE,"MFT96";#N/A,#N/A,FALSE,"CTrecon"}</definedName>
    <definedName name="fg_1_2_1_1_5" hidden="1">{#N/A,#N/A,FALSE,"TMCOMP96";#N/A,#N/A,FALSE,"MAT96";#N/A,#N/A,FALSE,"FANDA96";#N/A,#N/A,FALSE,"INTRAN96";#N/A,#N/A,FALSE,"NAA9697";#N/A,#N/A,FALSE,"ECWEBB";#N/A,#N/A,FALSE,"MFT96";#N/A,#N/A,FALSE,"CTrecon"}</definedName>
    <definedName name="fg_1_2_1_2" hidden="1">{#N/A,#N/A,FALSE,"TMCOMP96";#N/A,#N/A,FALSE,"MAT96";#N/A,#N/A,FALSE,"FANDA96";#N/A,#N/A,FALSE,"INTRAN96";#N/A,#N/A,FALSE,"NAA9697";#N/A,#N/A,FALSE,"ECWEBB";#N/A,#N/A,FALSE,"MFT96";#N/A,#N/A,FALSE,"CTrecon"}</definedName>
    <definedName name="fg_1_2_1_2_1" hidden="1">{#N/A,#N/A,FALSE,"TMCOMP96";#N/A,#N/A,FALSE,"MAT96";#N/A,#N/A,FALSE,"FANDA96";#N/A,#N/A,FALSE,"INTRAN96";#N/A,#N/A,FALSE,"NAA9697";#N/A,#N/A,FALSE,"ECWEBB";#N/A,#N/A,FALSE,"MFT96";#N/A,#N/A,FALSE,"CTrecon"}</definedName>
    <definedName name="fg_1_2_1_2_2" hidden="1">{#N/A,#N/A,FALSE,"TMCOMP96";#N/A,#N/A,FALSE,"MAT96";#N/A,#N/A,FALSE,"FANDA96";#N/A,#N/A,FALSE,"INTRAN96";#N/A,#N/A,FALSE,"NAA9697";#N/A,#N/A,FALSE,"ECWEBB";#N/A,#N/A,FALSE,"MFT96";#N/A,#N/A,FALSE,"CTrecon"}</definedName>
    <definedName name="fg_1_2_1_2_3" hidden="1">{#N/A,#N/A,FALSE,"TMCOMP96";#N/A,#N/A,FALSE,"MAT96";#N/A,#N/A,FALSE,"FANDA96";#N/A,#N/A,FALSE,"INTRAN96";#N/A,#N/A,FALSE,"NAA9697";#N/A,#N/A,FALSE,"ECWEBB";#N/A,#N/A,FALSE,"MFT96";#N/A,#N/A,FALSE,"CTrecon"}</definedName>
    <definedName name="fg_1_2_1_2_4" hidden="1">{#N/A,#N/A,FALSE,"TMCOMP96";#N/A,#N/A,FALSE,"MAT96";#N/A,#N/A,FALSE,"FANDA96";#N/A,#N/A,FALSE,"INTRAN96";#N/A,#N/A,FALSE,"NAA9697";#N/A,#N/A,FALSE,"ECWEBB";#N/A,#N/A,FALSE,"MFT96";#N/A,#N/A,FALSE,"CTrecon"}</definedName>
    <definedName name="fg_1_2_1_2_5" hidden="1">{#N/A,#N/A,FALSE,"TMCOMP96";#N/A,#N/A,FALSE,"MAT96";#N/A,#N/A,FALSE,"FANDA96";#N/A,#N/A,FALSE,"INTRAN96";#N/A,#N/A,FALSE,"NAA9697";#N/A,#N/A,FALSE,"ECWEBB";#N/A,#N/A,FALSE,"MFT96";#N/A,#N/A,FALSE,"CTrecon"}</definedName>
    <definedName name="fg_1_2_1_3" hidden="1">{#N/A,#N/A,FALSE,"TMCOMP96";#N/A,#N/A,FALSE,"MAT96";#N/A,#N/A,FALSE,"FANDA96";#N/A,#N/A,FALSE,"INTRAN96";#N/A,#N/A,FALSE,"NAA9697";#N/A,#N/A,FALSE,"ECWEBB";#N/A,#N/A,FALSE,"MFT96";#N/A,#N/A,FALSE,"CTrecon"}</definedName>
    <definedName name="fg_1_2_1_3_1" hidden="1">{#N/A,#N/A,FALSE,"TMCOMP96";#N/A,#N/A,FALSE,"MAT96";#N/A,#N/A,FALSE,"FANDA96";#N/A,#N/A,FALSE,"INTRAN96";#N/A,#N/A,FALSE,"NAA9697";#N/A,#N/A,FALSE,"ECWEBB";#N/A,#N/A,FALSE,"MFT96";#N/A,#N/A,FALSE,"CTrecon"}</definedName>
    <definedName name="fg_1_2_1_3_2" hidden="1">{#N/A,#N/A,FALSE,"TMCOMP96";#N/A,#N/A,FALSE,"MAT96";#N/A,#N/A,FALSE,"FANDA96";#N/A,#N/A,FALSE,"INTRAN96";#N/A,#N/A,FALSE,"NAA9697";#N/A,#N/A,FALSE,"ECWEBB";#N/A,#N/A,FALSE,"MFT96";#N/A,#N/A,FALSE,"CTrecon"}</definedName>
    <definedName name="fg_1_2_1_3_3" hidden="1">{#N/A,#N/A,FALSE,"TMCOMP96";#N/A,#N/A,FALSE,"MAT96";#N/A,#N/A,FALSE,"FANDA96";#N/A,#N/A,FALSE,"INTRAN96";#N/A,#N/A,FALSE,"NAA9697";#N/A,#N/A,FALSE,"ECWEBB";#N/A,#N/A,FALSE,"MFT96";#N/A,#N/A,FALSE,"CTrecon"}</definedName>
    <definedName name="fg_1_2_1_3_4" hidden="1">{#N/A,#N/A,FALSE,"TMCOMP96";#N/A,#N/A,FALSE,"MAT96";#N/A,#N/A,FALSE,"FANDA96";#N/A,#N/A,FALSE,"INTRAN96";#N/A,#N/A,FALSE,"NAA9697";#N/A,#N/A,FALSE,"ECWEBB";#N/A,#N/A,FALSE,"MFT96";#N/A,#N/A,FALSE,"CTrecon"}</definedName>
    <definedName name="fg_1_2_1_3_5" hidden="1">{#N/A,#N/A,FALSE,"TMCOMP96";#N/A,#N/A,FALSE,"MAT96";#N/A,#N/A,FALSE,"FANDA96";#N/A,#N/A,FALSE,"INTRAN96";#N/A,#N/A,FALSE,"NAA9697";#N/A,#N/A,FALSE,"ECWEBB";#N/A,#N/A,FALSE,"MFT96";#N/A,#N/A,FALSE,"CTrecon"}</definedName>
    <definedName name="fg_1_2_1_4" hidden="1">{#N/A,#N/A,FALSE,"TMCOMP96";#N/A,#N/A,FALSE,"MAT96";#N/A,#N/A,FALSE,"FANDA96";#N/A,#N/A,FALSE,"INTRAN96";#N/A,#N/A,FALSE,"NAA9697";#N/A,#N/A,FALSE,"ECWEBB";#N/A,#N/A,FALSE,"MFT96";#N/A,#N/A,FALSE,"CTrecon"}</definedName>
    <definedName name="fg_1_2_1_4_1" hidden="1">{#N/A,#N/A,FALSE,"TMCOMP96";#N/A,#N/A,FALSE,"MAT96";#N/A,#N/A,FALSE,"FANDA96";#N/A,#N/A,FALSE,"INTRAN96";#N/A,#N/A,FALSE,"NAA9697";#N/A,#N/A,FALSE,"ECWEBB";#N/A,#N/A,FALSE,"MFT96";#N/A,#N/A,FALSE,"CTrecon"}</definedName>
    <definedName name="fg_1_2_1_4_2" hidden="1">{#N/A,#N/A,FALSE,"TMCOMP96";#N/A,#N/A,FALSE,"MAT96";#N/A,#N/A,FALSE,"FANDA96";#N/A,#N/A,FALSE,"INTRAN96";#N/A,#N/A,FALSE,"NAA9697";#N/A,#N/A,FALSE,"ECWEBB";#N/A,#N/A,FALSE,"MFT96";#N/A,#N/A,FALSE,"CTrecon"}</definedName>
    <definedName name="fg_1_2_1_4_3" hidden="1">{#N/A,#N/A,FALSE,"TMCOMP96";#N/A,#N/A,FALSE,"MAT96";#N/A,#N/A,FALSE,"FANDA96";#N/A,#N/A,FALSE,"INTRAN96";#N/A,#N/A,FALSE,"NAA9697";#N/A,#N/A,FALSE,"ECWEBB";#N/A,#N/A,FALSE,"MFT96";#N/A,#N/A,FALSE,"CTrecon"}</definedName>
    <definedName name="fg_1_2_1_4_4" hidden="1">{#N/A,#N/A,FALSE,"TMCOMP96";#N/A,#N/A,FALSE,"MAT96";#N/A,#N/A,FALSE,"FANDA96";#N/A,#N/A,FALSE,"INTRAN96";#N/A,#N/A,FALSE,"NAA9697";#N/A,#N/A,FALSE,"ECWEBB";#N/A,#N/A,FALSE,"MFT96";#N/A,#N/A,FALSE,"CTrecon"}</definedName>
    <definedName name="fg_1_2_1_4_5" hidden="1">{#N/A,#N/A,FALSE,"TMCOMP96";#N/A,#N/A,FALSE,"MAT96";#N/A,#N/A,FALSE,"FANDA96";#N/A,#N/A,FALSE,"INTRAN96";#N/A,#N/A,FALSE,"NAA9697";#N/A,#N/A,FALSE,"ECWEBB";#N/A,#N/A,FALSE,"MFT96";#N/A,#N/A,FALSE,"CTrecon"}</definedName>
    <definedName name="fg_1_2_1_5" hidden="1">{#N/A,#N/A,FALSE,"TMCOMP96";#N/A,#N/A,FALSE,"MAT96";#N/A,#N/A,FALSE,"FANDA96";#N/A,#N/A,FALSE,"INTRAN96";#N/A,#N/A,FALSE,"NAA9697";#N/A,#N/A,FALSE,"ECWEBB";#N/A,#N/A,FALSE,"MFT96";#N/A,#N/A,FALSE,"CTrecon"}</definedName>
    <definedName name="fg_1_2_1_5_1" hidden="1">{#N/A,#N/A,FALSE,"TMCOMP96";#N/A,#N/A,FALSE,"MAT96";#N/A,#N/A,FALSE,"FANDA96";#N/A,#N/A,FALSE,"INTRAN96";#N/A,#N/A,FALSE,"NAA9697";#N/A,#N/A,FALSE,"ECWEBB";#N/A,#N/A,FALSE,"MFT96";#N/A,#N/A,FALSE,"CTrecon"}</definedName>
    <definedName name="fg_1_2_1_5_2" hidden="1">{#N/A,#N/A,FALSE,"TMCOMP96";#N/A,#N/A,FALSE,"MAT96";#N/A,#N/A,FALSE,"FANDA96";#N/A,#N/A,FALSE,"INTRAN96";#N/A,#N/A,FALSE,"NAA9697";#N/A,#N/A,FALSE,"ECWEBB";#N/A,#N/A,FALSE,"MFT96";#N/A,#N/A,FALSE,"CTrecon"}</definedName>
    <definedName name="fg_1_2_1_5_3" hidden="1">{#N/A,#N/A,FALSE,"TMCOMP96";#N/A,#N/A,FALSE,"MAT96";#N/A,#N/A,FALSE,"FANDA96";#N/A,#N/A,FALSE,"INTRAN96";#N/A,#N/A,FALSE,"NAA9697";#N/A,#N/A,FALSE,"ECWEBB";#N/A,#N/A,FALSE,"MFT96";#N/A,#N/A,FALSE,"CTrecon"}</definedName>
    <definedName name="fg_1_2_1_5_4" hidden="1">{#N/A,#N/A,FALSE,"TMCOMP96";#N/A,#N/A,FALSE,"MAT96";#N/A,#N/A,FALSE,"FANDA96";#N/A,#N/A,FALSE,"INTRAN96";#N/A,#N/A,FALSE,"NAA9697";#N/A,#N/A,FALSE,"ECWEBB";#N/A,#N/A,FALSE,"MFT96";#N/A,#N/A,FALSE,"CTrecon"}</definedName>
    <definedName name="fg_1_2_1_5_5" hidden="1">{#N/A,#N/A,FALSE,"TMCOMP96";#N/A,#N/A,FALSE,"MAT96";#N/A,#N/A,FALSE,"FANDA96";#N/A,#N/A,FALSE,"INTRAN96";#N/A,#N/A,FALSE,"NAA9697";#N/A,#N/A,FALSE,"ECWEBB";#N/A,#N/A,FALSE,"MFT96";#N/A,#N/A,FALSE,"CTrecon"}</definedName>
    <definedName name="fg_1_2_2" hidden="1">{#N/A,#N/A,FALSE,"TMCOMP96";#N/A,#N/A,FALSE,"MAT96";#N/A,#N/A,FALSE,"FANDA96";#N/A,#N/A,FALSE,"INTRAN96";#N/A,#N/A,FALSE,"NAA9697";#N/A,#N/A,FALSE,"ECWEBB";#N/A,#N/A,FALSE,"MFT96";#N/A,#N/A,FALSE,"CTrecon"}</definedName>
    <definedName name="fg_1_2_2_1" hidden="1">{#N/A,#N/A,FALSE,"TMCOMP96";#N/A,#N/A,FALSE,"MAT96";#N/A,#N/A,FALSE,"FANDA96";#N/A,#N/A,FALSE,"INTRAN96";#N/A,#N/A,FALSE,"NAA9697";#N/A,#N/A,FALSE,"ECWEBB";#N/A,#N/A,FALSE,"MFT96";#N/A,#N/A,FALSE,"CTrecon"}</definedName>
    <definedName name="fg_1_2_2_2" hidden="1">{#N/A,#N/A,FALSE,"TMCOMP96";#N/A,#N/A,FALSE,"MAT96";#N/A,#N/A,FALSE,"FANDA96";#N/A,#N/A,FALSE,"INTRAN96";#N/A,#N/A,FALSE,"NAA9697";#N/A,#N/A,FALSE,"ECWEBB";#N/A,#N/A,FALSE,"MFT96";#N/A,#N/A,FALSE,"CTrecon"}</definedName>
    <definedName name="fg_1_2_2_3" hidden="1">{#N/A,#N/A,FALSE,"TMCOMP96";#N/A,#N/A,FALSE,"MAT96";#N/A,#N/A,FALSE,"FANDA96";#N/A,#N/A,FALSE,"INTRAN96";#N/A,#N/A,FALSE,"NAA9697";#N/A,#N/A,FALSE,"ECWEBB";#N/A,#N/A,FALSE,"MFT96";#N/A,#N/A,FALSE,"CTrecon"}</definedName>
    <definedName name="fg_1_2_2_4" hidden="1">{#N/A,#N/A,FALSE,"TMCOMP96";#N/A,#N/A,FALSE,"MAT96";#N/A,#N/A,FALSE,"FANDA96";#N/A,#N/A,FALSE,"INTRAN96";#N/A,#N/A,FALSE,"NAA9697";#N/A,#N/A,FALSE,"ECWEBB";#N/A,#N/A,FALSE,"MFT96";#N/A,#N/A,FALSE,"CTrecon"}</definedName>
    <definedName name="fg_1_2_2_5" hidden="1">{#N/A,#N/A,FALSE,"TMCOMP96";#N/A,#N/A,FALSE,"MAT96";#N/A,#N/A,FALSE,"FANDA96";#N/A,#N/A,FALSE,"INTRAN96";#N/A,#N/A,FALSE,"NAA9697";#N/A,#N/A,FALSE,"ECWEBB";#N/A,#N/A,FALSE,"MFT96";#N/A,#N/A,FALSE,"CTrecon"}</definedName>
    <definedName name="fg_1_2_3" hidden="1">{#N/A,#N/A,FALSE,"TMCOMP96";#N/A,#N/A,FALSE,"MAT96";#N/A,#N/A,FALSE,"FANDA96";#N/A,#N/A,FALSE,"INTRAN96";#N/A,#N/A,FALSE,"NAA9697";#N/A,#N/A,FALSE,"ECWEBB";#N/A,#N/A,FALSE,"MFT96";#N/A,#N/A,FALSE,"CTrecon"}</definedName>
    <definedName name="fg_1_2_3_1" hidden="1">{#N/A,#N/A,FALSE,"TMCOMP96";#N/A,#N/A,FALSE,"MAT96";#N/A,#N/A,FALSE,"FANDA96";#N/A,#N/A,FALSE,"INTRAN96";#N/A,#N/A,FALSE,"NAA9697";#N/A,#N/A,FALSE,"ECWEBB";#N/A,#N/A,FALSE,"MFT96";#N/A,#N/A,FALSE,"CTrecon"}</definedName>
    <definedName name="fg_1_2_3_2" hidden="1">{#N/A,#N/A,FALSE,"TMCOMP96";#N/A,#N/A,FALSE,"MAT96";#N/A,#N/A,FALSE,"FANDA96";#N/A,#N/A,FALSE,"INTRAN96";#N/A,#N/A,FALSE,"NAA9697";#N/A,#N/A,FALSE,"ECWEBB";#N/A,#N/A,FALSE,"MFT96";#N/A,#N/A,FALSE,"CTrecon"}</definedName>
    <definedName name="fg_1_2_3_3" hidden="1">{#N/A,#N/A,FALSE,"TMCOMP96";#N/A,#N/A,FALSE,"MAT96";#N/A,#N/A,FALSE,"FANDA96";#N/A,#N/A,FALSE,"INTRAN96";#N/A,#N/A,FALSE,"NAA9697";#N/A,#N/A,FALSE,"ECWEBB";#N/A,#N/A,FALSE,"MFT96";#N/A,#N/A,FALSE,"CTrecon"}</definedName>
    <definedName name="fg_1_2_3_4" hidden="1">{#N/A,#N/A,FALSE,"TMCOMP96";#N/A,#N/A,FALSE,"MAT96";#N/A,#N/A,FALSE,"FANDA96";#N/A,#N/A,FALSE,"INTRAN96";#N/A,#N/A,FALSE,"NAA9697";#N/A,#N/A,FALSE,"ECWEBB";#N/A,#N/A,FALSE,"MFT96";#N/A,#N/A,FALSE,"CTrecon"}</definedName>
    <definedName name="fg_1_2_3_5" hidden="1">{#N/A,#N/A,FALSE,"TMCOMP96";#N/A,#N/A,FALSE,"MAT96";#N/A,#N/A,FALSE,"FANDA96";#N/A,#N/A,FALSE,"INTRAN96";#N/A,#N/A,FALSE,"NAA9697";#N/A,#N/A,FALSE,"ECWEBB";#N/A,#N/A,FALSE,"MFT96";#N/A,#N/A,FALSE,"CTrecon"}</definedName>
    <definedName name="fg_1_2_4" hidden="1">{#N/A,#N/A,FALSE,"TMCOMP96";#N/A,#N/A,FALSE,"MAT96";#N/A,#N/A,FALSE,"FANDA96";#N/A,#N/A,FALSE,"INTRAN96";#N/A,#N/A,FALSE,"NAA9697";#N/A,#N/A,FALSE,"ECWEBB";#N/A,#N/A,FALSE,"MFT96";#N/A,#N/A,FALSE,"CTrecon"}</definedName>
    <definedName name="fg_1_2_4_1" hidden="1">{#N/A,#N/A,FALSE,"TMCOMP96";#N/A,#N/A,FALSE,"MAT96";#N/A,#N/A,FALSE,"FANDA96";#N/A,#N/A,FALSE,"INTRAN96";#N/A,#N/A,FALSE,"NAA9697";#N/A,#N/A,FALSE,"ECWEBB";#N/A,#N/A,FALSE,"MFT96";#N/A,#N/A,FALSE,"CTrecon"}</definedName>
    <definedName name="fg_1_2_4_2" hidden="1">{#N/A,#N/A,FALSE,"TMCOMP96";#N/A,#N/A,FALSE,"MAT96";#N/A,#N/A,FALSE,"FANDA96";#N/A,#N/A,FALSE,"INTRAN96";#N/A,#N/A,FALSE,"NAA9697";#N/A,#N/A,FALSE,"ECWEBB";#N/A,#N/A,FALSE,"MFT96";#N/A,#N/A,FALSE,"CTrecon"}</definedName>
    <definedName name="fg_1_2_4_3" hidden="1">{#N/A,#N/A,FALSE,"TMCOMP96";#N/A,#N/A,FALSE,"MAT96";#N/A,#N/A,FALSE,"FANDA96";#N/A,#N/A,FALSE,"INTRAN96";#N/A,#N/A,FALSE,"NAA9697";#N/A,#N/A,FALSE,"ECWEBB";#N/A,#N/A,FALSE,"MFT96";#N/A,#N/A,FALSE,"CTrecon"}</definedName>
    <definedName name="fg_1_2_4_4" hidden="1">{#N/A,#N/A,FALSE,"TMCOMP96";#N/A,#N/A,FALSE,"MAT96";#N/A,#N/A,FALSE,"FANDA96";#N/A,#N/A,FALSE,"INTRAN96";#N/A,#N/A,FALSE,"NAA9697";#N/A,#N/A,FALSE,"ECWEBB";#N/A,#N/A,FALSE,"MFT96";#N/A,#N/A,FALSE,"CTrecon"}</definedName>
    <definedName name="fg_1_2_4_5" hidden="1">{#N/A,#N/A,FALSE,"TMCOMP96";#N/A,#N/A,FALSE,"MAT96";#N/A,#N/A,FALSE,"FANDA96";#N/A,#N/A,FALSE,"INTRAN96";#N/A,#N/A,FALSE,"NAA9697";#N/A,#N/A,FALSE,"ECWEBB";#N/A,#N/A,FALSE,"MFT96";#N/A,#N/A,FALSE,"CTrecon"}</definedName>
    <definedName name="fg_1_2_5" hidden="1">{#N/A,#N/A,FALSE,"TMCOMP96";#N/A,#N/A,FALSE,"MAT96";#N/A,#N/A,FALSE,"FANDA96";#N/A,#N/A,FALSE,"INTRAN96";#N/A,#N/A,FALSE,"NAA9697";#N/A,#N/A,FALSE,"ECWEBB";#N/A,#N/A,FALSE,"MFT96";#N/A,#N/A,FALSE,"CTrecon"}</definedName>
    <definedName name="fg_1_2_5_1" hidden="1">{#N/A,#N/A,FALSE,"TMCOMP96";#N/A,#N/A,FALSE,"MAT96";#N/A,#N/A,FALSE,"FANDA96";#N/A,#N/A,FALSE,"INTRAN96";#N/A,#N/A,FALSE,"NAA9697";#N/A,#N/A,FALSE,"ECWEBB";#N/A,#N/A,FALSE,"MFT96";#N/A,#N/A,FALSE,"CTrecon"}</definedName>
    <definedName name="fg_1_2_5_2" hidden="1">{#N/A,#N/A,FALSE,"TMCOMP96";#N/A,#N/A,FALSE,"MAT96";#N/A,#N/A,FALSE,"FANDA96";#N/A,#N/A,FALSE,"INTRAN96";#N/A,#N/A,FALSE,"NAA9697";#N/A,#N/A,FALSE,"ECWEBB";#N/A,#N/A,FALSE,"MFT96";#N/A,#N/A,FALSE,"CTrecon"}</definedName>
    <definedName name="fg_1_2_5_3" hidden="1">{#N/A,#N/A,FALSE,"TMCOMP96";#N/A,#N/A,FALSE,"MAT96";#N/A,#N/A,FALSE,"FANDA96";#N/A,#N/A,FALSE,"INTRAN96";#N/A,#N/A,FALSE,"NAA9697";#N/A,#N/A,FALSE,"ECWEBB";#N/A,#N/A,FALSE,"MFT96";#N/A,#N/A,FALSE,"CTrecon"}</definedName>
    <definedName name="fg_1_2_5_4" hidden="1">{#N/A,#N/A,FALSE,"TMCOMP96";#N/A,#N/A,FALSE,"MAT96";#N/A,#N/A,FALSE,"FANDA96";#N/A,#N/A,FALSE,"INTRAN96";#N/A,#N/A,FALSE,"NAA9697";#N/A,#N/A,FALSE,"ECWEBB";#N/A,#N/A,FALSE,"MFT96";#N/A,#N/A,FALSE,"CTrecon"}</definedName>
    <definedName name="fg_1_2_5_5" hidden="1">{#N/A,#N/A,FALSE,"TMCOMP96";#N/A,#N/A,FALSE,"MAT96";#N/A,#N/A,FALSE,"FANDA96";#N/A,#N/A,FALSE,"INTRAN96";#N/A,#N/A,FALSE,"NAA9697";#N/A,#N/A,FALSE,"ECWEBB";#N/A,#N/A,FALSE,"MFT96";#N/A,#N/A,FALSE,"CTrecon"}</definedName>
    <definedName name="fg_1_3" hidden="1">{#N/A,#N/A,FALSE,"TMCOMP96";#N/A,#N/A,FALSE,"MAT96";#N/A,#N/A,FALSE,"FANDA96";#N/A,#N/A,FALSE,"INTRAN96";#N/A,#N/A,FALSE,"NAA9697";#N/A,#N/A,FALSE,"ECWEBB";#N/A,#N/A,FALSE,"MFT96";#N/A,#N/A,FALSE,"CTrecon"}</definedName>
    <definedName name="fg_1_3_1" hidden="1">{#N/A,#N/A,FALSE,"TMCOMP96";#N/A,#N/A,FALSE,"MAT96";#N/A,#N/A,FALSE,"FANDA96";#N/A,#N/A,FALSE,"INTRAN96";#N/A,#N/A,FALSE,"NAA9697";#N/A,#N/A,FALSE,"ECWEBB";#N/A,#N/A,FALSE,"MFT96";#N/A,#N/A,FALSE,"CTrecon"}</definedName>
    <definedName name="fg_1_3_1_1" hidden="1">{#N/A,#N/A,FALSE,"TMCOMP96";#N/A,#N/A,FALSE,"MAT96";#N/A,#N/A,FALSE,"FANDA96";#N/A,#N/A,FALSE,"INTRAN96";#N/A,#N/A,FALSE,"NAA9697";#N/A,#N/A,FALSE,"ECWEBB";#N/A,#N/A,FALSE,"MFT96";#N/A,#N/A,FALSE,"CTrecon"}</definedName>
    <definedName name="fg_1_3_1_1_1" hidden="1">{#N/A,#N/A,FALSE,"TMCOMP96";#N/A,#N/A,FALSE,"MAT96";#N/A,#N/A,FALSE,"FANDA96";#N/A,#N/A,FALSE,"INTRAN96";#N/A,#N/A,FALSE,"NAA9697";#N/A,#N/A,FALSE,"ECWEBB";#N/A,#N/A,FALSE,"MFT96";#N/A,#N/A,FALSE,"CTrecon"}</definedName>
    <definedName name="fg_1_3_1_1_1_1" hidden="1">{#N/A,#N/A,FALSE,"TMCOMP96";#N/A,#N/A,FALSE,"MAT96";#N/A,#N/A,FALSE,"FANDA96";#N/A,#N/A,FALSE,"INTRAN96";#N/A,#N/A,FALSE,"NAA9697";#N/A,#N/A,FALSE,"ECWEBB";#N/A,#N/A,FALSE,"MFT96";#N/A,#N/A,FALSE,"CTrecon"}</definedName>
    <definedName name="fg_1_3_1_1_1_1_1" hidden="1">{#N/A,#N/A,FALSE,"TMCOMP96";#N/A,#N/A,FALSE,"MAT96";#N/A,#N/A,FALSE,"FANDA96";#N/A,#N/A,FALSE,"INTRAN96";#N/A,#N/A,FALSE,"NAA9697";#N/A,#N/A,FALSE,"ECWEBB";#N/A,#N/A,FALSE,"MFT96";#N/A,#N/A,FALSE,"CTrecon"}</definedName>
    <definedName name="fg_1_3_1_1_1_2" hidden="1">{#N/A,#N/A,FALSE,"TMCOMP96";#N/A,#N/A,FALSE,"MAT96";#N/A,#N/A,FALSE,"FANDA96";#N/A,#N/A,FALSE,"INTRAN96";#N/A,#N/A,FALSE,"NAA9697";#N/A,#N/A,FALSE,"ECWEBB";#N/A,#N/A,FALSE,"MFT96";#N/A,#N/A,FALSE,"CTrecon"}</definedName>
    <definedName name="fg_1_3_1_1_1_3" hidden="1">{#N/A,#N/A,FALSE,"TMCOMP96";#N/A,#N/A,FALSE,"MAT96";#N/A,#N/A,FALSE,"FANDA96";#N/A,#N/A,FALSE,"INTRAN96";#N/A,#N/A,FALSE,"NAA9697";#N/A,#N/A,FALSE,"ECWEBB";#N/A,#N/A,FALSE,"MFT96";#N/A,#N/A,FALSE,"CTrecon"}</definedName>
    <definedName name="fg_1_3_1_1_1_4" hidden="1">{#N/A,#N/A,FALSE,"TMCOMP96";#N/A,#N/A,FALSE,"MAT96";#N/A,#N/A,FALSE,"FANDA96";#N/A,#N/A,FALSE,"INTRAN96";#N/A,#N/A,FALSE,"NAA9697";#N/A,#N/A,FALSE,"ECWEBB";#N/A,#N/A,FALSE,"MFT96";#N/A,#N/A,FALSE,"CTrecon"}</definedName>
    <definedName name="fg_1_3_1_1_1_5" hidden="1">{#N/A,#N/A,FALSE,"TMCOMP96";#N/A,#N/A,FALSE,"MAT96";#N/A,#N/A,FALSE,"FANDA96";#N/A,#N/A,FALSE,"INTRAN96";#N/A,#N/A,FALSE,"NAA9697";#N/A,#N/A,FALSE,"ECWEBB";#N/A,#N/A,FALSE,"MFT96";#N/A,#N/A,FALSE,"CTrecon"}</definedName>
    <definedName name="fg_1_3_1_1_2" hidden="1">{#N/A,#N/A,FALSE,"TMCOMP96";#N/A,#N/A,FALSE,"MAT96";#N/A,#N/A,FALSE,"FANDA96";#N/A,#N/A,FALSE,"INTRAN96";#N/A,#N/A,FALSE,"NAA9697";#N/A,#N/A,FALSE,"ECWEBB";#N/A,#N/A,FALSE,"MFT96";#N/A,#N/A,FALSE,"CTrecon"}</definedName>
    <definedName name="fg_1_3_1_1_2_1" hidden="1">{#N/A,#N/A,FALSE,"TMCOMP96";#N/A,#N/A,FALSE,"MAT96";#N/A,#N/A,FALSE,"FANDA96";#N/A,#N/A,FALSE,"INTRAN96";#N/A,#N/A,FALSE,"NAA9697";#N/A,#N/A,FALSE,"ECWEBB";#N/A,#N/A,FALSE,"MFT96";#N/A,#N/A,FALSE,"CTrecon"}</definedName>
    <definedName name="fg_1_3_1_1_2_2" hidden="1">{#N/A,#N/A,FALSE,"TMCOMP96";#N/A,#N/A,FALSE,"MAT96";#N/A,#N/A,FALSE,"FANDA96";#N/A,#N/A,FALSE,"INTRAN96";#N/A,#N/A,FALSE,"NAA9697";#N/A,#N/A,FALSE,"ECWEBB";#N/A,#N/A,FALSE,"MFT96";#N/A,#N/A,FALSE,"CTrecon"}</definedName>
    <definedName name="fg_1_3_1_1_2_3" hidden="1">{#N/A,#N/A,FALSE,"TMCOMP96";#N/A,#N/A,FALSE,"MAT96";#N/A,#N/A,FALSE,"FANDA96";#N/A,#N/A,FALSE,"INTRAN96";#N/A,#N/A,FALSE,"NAA9697";#N/A,#N/A,FALSE,"ECWEBB";#N/A,#N/A,FALSE,"MFT96";#N/A,#N/A,FALSE,"CTrecon"}</definedName>
    <definedName name="fg_1_3_1_1_2_4" hidden="1">{#N/A,#N/A,FALSE,"TMCOMP96";#N/A,#N/A,FALSE,"MAT96";#N/A,#N/A,FALSE,"FANDA96";#N/A,#N/A,FALSE,"INTRAN96";#N/A,#N/A,FALSE,"NAA9697";#N/A,#N/A,FALSE,"ECWEBB";#N/A,#N/A,FALSE,"MFT96";#N/A,#N/A,FALSE,"CTrecon"}</definedName>
    <definedName name="fg_1_3_1_1_2_5" hidden="1">{#N/A,#N/A,FALSE,"TMCOMP96";#N/A,#N/A,FALSE,"MAT96";#N/A,#N/A,FALSE,"FANDA96";#N/A,#N/A,FALSE,"INTRAN96";#N/A,#N/A,FALSE,"NAA9697";#N/A,#N/A,FALSE,"ECWEBB";#N/A,#N/A,FALSE,"MFT96";#N/A,#N/A,FALSE,"CTrecon"}</definedName>
    <definedName name="fg_1_3_1_1_3" hidden="1">{#N/A,#N/A,FALSE,"TMCOMP96";#N/A,#N/A,FALSE,"MAT96";#N/A,#N/A,FALSE,"FANDA96";#N/A,#N/A,FALSE,"INTRAN96";#N/A,#N/A,FALSE,"NAA9697";#N/A,#N/A,FALSE,"ECWEBB";#N/A,#N/A,FALSE,"MFT96";#N/A,#N/A,FALSE,"CTrecon"}</definedName>
    <definedName name="fg_1_3_1_1_4" hidden="1">{#N/A,#N/A,FALSE,"TMCOMP96";#N/A,#N/A,FALSE,"MAT96";#N/A,#N/A,FALSE,"FANDA96";#N/A,#N/A,FALSE,"INTRAN96";#N/A,#N/A,FALSE,"NAA9697";#N/A,#N/A,FALSE,"ECWEBB";#N/A,#N/A,FALSE,"MFT96";#N/A,#N/A,FALSE,"CTrecon"}</definedName>
    <definedName name="fg_1_3_1_1_5" hidden="1">{#N/A,#N/A,FALSE,"TMCOMP96";#N/A,#N/A,FALSE,"MAT96";#N/A,#N/A,FALSE,"FANDA96";#N/A,#N/A,FALSE,"INTRAN96";#N/A,#N/A,FALSE,"NAA9697";#N/A,#N/A,FALSE,"ECWEBB";#N/A,#N/A,FALSE,"MFT96";#N/A,#N/A,FALSE,"CTrecon"}</definedName>
    <definedName name="fg_1_3_1_2" hidden="1">{#N/A,#N/A,FALSE,"TMCOMP96";#N/A,#N/A,FALSE,"MAT96";#N/A,#N/A,FALSE,"FANDA96";#N/A,#N/A,FALSE,"INTRAN96";#N/A,#N/A,FALSE,"NAA9697";#N/A,#N/A,FALSE,"ECWEBB";#N/A,#N/A,FALSE,"MFT96";#N/A,#N/A,FALSE,"CTrecon"}</definedName>
    <definedName name="fg_1_3_1_2_1" hidden="1">{#N/A,#N/A,FALSE,"TMCOMP96";#N/A,#N/A,FALSE,"MAT96";#N/A,#N/A,FALSE,"FANDA96";#N/A,#N/A,FALSE,"INTRAN96";#N/A,#N/A,FALSE,"NAA9697";#N/A,#N/A,FALSE,"ECWEBB";#N/A,#N/A,FALSE,"MFT96";#N/A,#N/A,FALSE,"CTrecon"}</definedName>
    <definedName name="fg_1_3_1_2_2" hidden="1">{#N/A,#N/A,FALSE,"TMCOMP96";#N/A,#N/A,FALSE,"MAT96";#N/A,#N/A,FALSE,"FANDA96";#N/A,#N/A,FALSE,"INTRAN96";#N/A,#N/A,FALSE,"NAA9697";#N/A,#N/A,FALSE,"ECWEBB";#N/A,#N/A,FALSE,"MFT96";#N/A,#N/A,FALSE,"CTrecon"}</definedName>
    <definedName name="fg_1_3_1_2_3" hidden="1">{#N/A,#N/A,FALSE,"TMCOMP96";#N/A,#N/A,FALSE,"MAT96";#N/A,#N/A,FALSE,"FANDA96";#N/A,#N/A,FALSE,"INTRAN96";#N/A,#N/A,FALSE,"NAA9697";#N/A,#N/A,FALSE,"ECWEBB";#N/A,#N/A,FALSE,"MFT96";#N/A,#N/A,FALSE,"CTrecon"}</definedName>
    <definedName name="fg_1_3_1_2_4" hidden="1">{#N/A,#N/A,FALSE,"TMCOMP96";#N/A,#N/A,FALSE,"MAT96";#N/A,#N/A,FALSE,"FANDA96";#N/A,#N/A,FALSE,"INTRAN96";#N/A,#N/A,FALSE,"NAA9697";#N/A,#N/A,FALSE,"ECWEBB";#N/A,#N/A,FALSE,"MFT96";#N/A,#N/A,FALSE,"CTrecon"}</definedName>
    <definedName name="fg_1_3_1_2_5" hidden="1">{#N/A,#N/A,FALSE,"TMCOMP96";#N/A,#N/A,FALSE,"MAT96";#N/A,#N/A,FALSE,"FANDA96";#N/A,#N/A,FALSE,"INTRAN96";#N/A,#N/A,FALSE,"NAA9697";#N/A,#N/A,FALSE,"ECWEBB";#N/A,#N/A,FALSE,"MFT96";#N/A,#N/A,FALSE,"CTrecon"}</definedName>
    <definedName name="fg_1_3_1_3" hidden="1">{#N/A,#N/A,FALSE,"TMCOMP96";#N/A,#N/A,FALSE,"MAT96";#N/A,#N/A,FALSE,"FANDA96";#N/A,#N/A,FALSE,"INTRAN96";#N/A,#N/A,FALSE,"NAA9697";#N/A,#N/A,FALSE,"ECWEBB";#N/A,#N/A,FALSE,"MFT96";#N/A,#N/A,FALSE,"CTrecon"}</definedName>
    <definedName name="fg_1_3_1_3_1" hidden="1">{#N/A,#N/A,FALSE,"TMCOMP96";#N/A,#N/A,FALSE,"MAT96";#N/A,#N/A,FALSE,"FANDA96";#N/A,#N/A,FALSE,"INTRAN96";#N/A,#N/A,FALSE,"NAA9697";#N/A,#N/A,FALSE,"ECWEBB";#N/A,#N/A,FALSE,"MFT96";#N/A,#N/A,FALSE,"CTrecon"}</definedName>
    <definedName name="fg_1_3_1_3_2" hidden="1">{#N/A,#N/A,FALSE,"TMCOMP96";#N/A,#N/A,FALSE,"MAT96";#N/A,#N/A,FALSE,"FANDA96";#N/A,#N/A,FALSE,"INTRAN96";#N/A,#N/A,FALSE,"NAA9697";#N/A,#N/A,FALSE,"ECWEBB";#N/A,#N/A,FALSE,"MFT96";#N/A,#N/A,FALSE,"CTrecon"}</definedName>
    <definedName name="fg_1_3_1_3_3" hidden="1">{#N/A,#N/A,FALSE,"TMCOMP96";#N/A,#N/A,FALSE,"MAT96";#N/A,#N/A,FALSE,"FANDA96";#N/A,#N/A,FALSE,"INTRAN96";#N/A,#N/A,FALSE,"NAA9697";#N/A,#N/A,FALSE,"ECWEBB";#N/A,#N/A,FALSE,"MFT96";#N/A,#N/A,FALSE,"CTrecon"}</definedName>
    <definedName name="fg_1_3_1_3_4" hidden="1">{#N/A,#N/A,FALSE,"TMCOMP96";#N/A,#N/A,FALSE,"MAT96";#N/A,#N/A,FALSE,"FANDA96";#N/A,#N/A,FALSE,"INTRAN96";#N/A,#N/A,FALSE,"NAA9697";#N/A,#N/A,FALSE,"ECWEBB";#N/A,#N/A,FALSE,"MFT96";#N/A,#N/A,FALSE,"CTrecon"}</definedName>
    <definedName name="fg_1_3_1_3_5" hidden="1">{#N/A,#N/A,FALSE,"TMCOMP96";#N/A,#N/A,FALSE,"MAT96";#N/A,#N/A,FALSE,"FANDA96";#N/A,#N/A,FALSE,"INTRAN96";#N/A,#N/A,FALSE,"NAA9697";#N/A,#N/A,FALSE,"ECWEBB";#N/A,#N/A,FALSE,"MFT96";#N/A,#N/A,FALSE,"CTrecon"}</definedName>
    <definedName name="fg_1_3_1_4" hidden="1">{#N/A,#N/A,FALSE,"TMCOMP96";#N/A,#N/A,FALSE,"MAT96";#N/A,#N/A,FALSE,"FANDA96";#N/A,#N/A,FALSE,"INTRAN96";#N/A,#N/A,FALSE,"NAA9697";#N/A,#N/A,FALSE,"ECWEBB";#N/A,#N/A,FALSE,"MFT96";#N/A,#N/A,FALSE,"CTrecon"}</definedName>
    <definedName name="fg_1_3_1_4_1" hidden="1">{#N/A,#N/A,FALSE,"TMCOMP96";#N/A,#N/A,FALSE,"MAT96";#N/A,#N/A,FALSE,"FANDA96";#N/A,#N/A,FALSE,"INTRAN96";#N/A,#N/A,FALSE,"NAA9697";#N/A,#N/A,FALSE,"ECWEBB";#N/A,#N/A,FALSE,"MFT96";#N/A,#N/A,FALSE,"CTrecon"}</definedName>
    <definedName name="fg_1_3_1_4_2" hidden="1">{#N/A,#N/A,FALSE,"TMCOMP96";#N/A,#N/A,FALSE,"MAT96";#N/A,#N/A,FALSE,"FANDA96";#N/A,#N/A,FALSE,"INTRAN96";#N/A,#N/A,FALSE,"NAA9697";#N/A,#N/A,FALSE,"ECWEBB";#N/A,#N/A,FALSE,"MFT96";#N/A,#N/A,FALSE,"CTrecon"}</definedName>
    <definedName name="fg_1_3_1_4_3" hidden="1">{#N/A,#N/A,FALSE,"TMCOMP96";#N/A,#N/A,FALSE,"MAT96";#N/A,#N/A,FALSE,"FANDA96";#N/A,#N/A,FALSE,"INTRAN96";#N/A,#N/A,FALSE,"NAA9697";#N/A,#N/A,FALSE,"ECWEBB";#N/A,#N/A,FALSE,"MFT96";#N/A,#N/A,FALSE,"CTrecon"}</definedName>
    <definedName name="fg_1_3_1_4_4" hidden="1">{#N/A,#N/A,FALSE,"TMCOMP96";#N/A,#N/A,FALSE,"MAT96";#N/A,#N/A,FALSE,"FANDA96";#N/A,#N/A,FALSE,"INTRAN96";#N/A,#N/A,FALSE,"NAA9697";#N/A,#N/A,FALSE,"ECWEBB";#N/A,#N/A,FALSE,"MFT96";#N/A,#N/A,FALSE,"CTrecon"}</definedName>
    <definedName name="fg_1_3_1_4_5" hidden="1">{#N/A,#N/A,FALSE,"TMCOMP96";#N/A,#N/A,FALSE,"MAT96";#N/A,#N/A,FALSE,"FANDA96";#N/A,#N/A,FALSE,"INTRAN96";#N/A,#N/A,FALSE,"NAA9697";#N/A,#N/A,FALSE,"ECWEBB";#N/A,#N/A,FALSE,"MFT96";#N/A,#N/A,FALSE,"CTrecon"}</definedName>
    <definedName name="fg_1_3_1_5" hidden="1">{#N/A,#N/A,FALSE,"TMCOMP96";#N/A,#N/A,FALSE,"MAT96";#N/A,#N/A,FALSE,"FANDA96";#N/A,#N/A,FALSE,"INTRAN96";#N/A,#N/A,FALSE,"NAA9697";#N/A,#N/A,FALSE,"ECWEBB";#N/A,#N/A,FALSE,"MFT96";#N/A,#N/A,FALSE,"CTrecon"}</definedName>
    <definedName name="fg_1_3_1_5_1" hidden="1">{#N/A,#N/A,FALSE,"TMCOMP96";#N/A,#N/A,FALSE,"MAT96";#N/A,#N/A,FALSE,"FANDA96";#N/A,#N/A,FALSE,"INTRAN96";#N/A,#N/A,FALSE,"NAA9697";#N/A,#N/A,FALSE,"ECWEBB";#N/A,#N/A,FALSE,"MFT96";#N/A,#N/A,FALSE,"CTrecon"}</definedName>
    <definedName name="fg_1_3_1_5_2" hidden="1">{#N/A,#N/A,FALSE,"TMCOMP96";#N/A,#N/A,FALSE,"MAT96";#N/A,#N/A,FALSE,"FANDA96";#N/A,#N/A,FALSE,"INTRAN96";#N/A,#N/A,FALSE,"NAA9697";#N/A,#N/A,FALSE,"ECWEBB";#N/A,#N/A,FALSE,"MFT96";#N/A,#N/A,FALSE,"CTrecon"}</definedName>
    <definedName name="fg_1_3_1_5_3" hidden="1">{#N/A,#N/A,FALSE,"TMCOMP96";#N/A,#N/A,FALSE,"MAT96";#N/A,#N/A,FALSE,"FANDA96";#N/A,#N/A,FALSE,"INTRAN96";#N/A,#N/A,FALSE,"NAA9697";#N/A,#N/A,FALSE,"ECWEBB";#N/A,#N/A,FALSE,"MFT96";#N/A,#N/A,FALSE,"CTrecon"}</definedName>
    <definedName name="fg_1_3_1_5_4" hidden="1">{#N/A,#N/A,FALSE,"TMCOMP96";#N/A,#N/A,FALSE,"MAT96";#N/A,#N/A,FALSE,"FANDA96";#N/A,#N/A,FALSE,"INTRAN96";#N/A,#N/A,FALSE,"NAA9697";#N/A,#N/A,FALSE,"ECWEBB";#N/A,#N/A,FALSE,"MFT96";#N/A,#N/A,FALSE,"CTrecon"}</definedName>
    <definedName name="fg_1_3_1_5_5" hidden="1">{#N/A,#N/A,FALSE,"TMCOMP96";#N/A,#N/A,FALSE,"MAT96";#N/A,#N/A,FALSE,"FANDA96";#N/A,#N/A,FALSE,"INTRAN96";#N/A,#N/A,FALSE,"NAA9697";#N/A,#N/A,FALSE,"ECWEBB";#N/A,#N/A,FALSE,"MFT96";#N/A,#N/A,FALSE,"CTrecon"}</definedName>
    <definedName name="fg_1_3_2" hidden="1">{#N/A,#N/A,FALSE,"TMCOMP96";#N/A,#N/A,FALSE,"MAT96";#N/A,#N/A,FALSE,"FANDA96";#N/A,#N/A,FALSE,"INTRAN96";#N/A,#N/A,FALSE,"NAA9697";#N/A,#N/A,FALSE,"ECWEBB";#N/A,#N/A,FALSE,"MFT96";#N/A,#N/A,FALSE,"CTrecon"}</definedName>
    <definedName name="fg_1_3_2_1" hidden="1">{#N/A,#N/A,FALSE,"TMCOMP96";#N/A,#N/A,FALSE,"MAT96";#N/A,#N/A,FALSE,"FANDA96";#N/A,#N/A,FALSE,"INTRAN96";#N/A,#N/A,FALSE,"NAA9697";#N/A,#N/A,FALSE,"ECWEBB";#N/A,#N/A,FALSE,"MFT96";#N/A,#N/A,FALSE,"CTrecon"}</definedName>
    <definedName name="fg_1_3_2_2" hidden="1">{#N/A,#N/A,FALSE,"TMCOMP96";#N/A,#N/A,FALSE,"MAT96";#N/A,#N/A,FALSE,"FANDA96";#N/A,#N/A,FALSE,"INTRAN96";#N/A,#N/A,FALSE,"NAA9697";#N/A,#N/A,FALSE,"ECWEBB";#N/A,#N/A,FALSE,"MFT96";#N/A,#N/A,FALSE,"CTrecon"}</definedName>
    <definedName name="fg_1_3_2_3" hidden="1">{#N/A,#N/A,FALSE,"TMCOMP96";#N/A,#N/A,FALSE,"MAT96";#N/A,#N/A,FALSE,"FANDA96";#N/A,#N/A,FALSE,"INTRAN96";#N/A,#N/A,FALSE,"NAA9697";#N/A,#N/A,FALSE,"ECWEBB";#N/A,#N/A,FALSE,"MFT96";#N/A,#N/A,FALSE,"CTrecon"}</definedName>
    <definedName name="fg_1_3_2_4" hidden="1">{#N/A,#N/A,FALSE,"TMCOMP96";#N/A,#N/A,FALSE,"MAT96";#N/A,#N/A,FALSE,"FANDA96";#N/A,#N/A,FALSE,"INTRAN96";#N/A,#N/A,FALSE,"NAA9697";#N/A,#N/A,FALSE,"ECWEBB";#N/A,#N/A,FALSE,"MFT96";#N/A,#N/A,FALSE,"CTrecon"}</definedName>
    <definedName name="fg_1_3_2_5" hidden="1">{#N/A,#N/A,FALSE,"TMCOMP96";#N/A,#N/A,FALSE,"MAT96";#N/A,#N/A,FALSE,"FANDA96";#N/A,#N/A,FALSE,"INTRAN96";#N/A,#N/A,FALSE,"NAA9697";#N/A,#N/A,FALSE,"ECWEBB";#N/A,#N/A,FALSE,"MFT96";#N/A,#N/A,FALSE,"CTrecon"}</definedName>
    <definedName name="fg_1_3_3" hidden="1">{#N/A,#N/A,FALSE,"TMCOMP96";#N/A,#N/A,FALSE,"MAT96";#N/A,#N/A,FALSE,"FANDA96";#N/A,#N/A,FALSE,"INTRAN96";#N/A,#N/A,FALSE,"NAA9697";#N/A,#N/A,FALSE,"ECWEBB";#N/A,#N/A,FALSE,"MFT96";#N/A,#N/A,FALSE,"CTrecon"}</definedName>
    <definedName name="fg_1_3_3_1" hidden="1">{#N/A,#N/A,FALSE,"TMCOMP96";#N/A,#N/A,FALSE,"MAT96";#N/A,#N/A,FALSE,"FANDA96";#N/A,#N/A,FALSE,"INTRAN96";#N/A,#N/A,FALSE,"NAA9697";#N/A,#N/A,FALSE,"ECWEBB";#N/A,#N/A,FALSE,"MFT96";#N/A,#N/A,FALSE,"CTrecon"}</definedName>
    <definedName name="fg_1_3_3_2" hidden="1">{#N/A,#N/A,FALSE,"TMCOMP96";#N/A,#N/A,FALSE,"MAT96";#N/A,#N/A,FALSE,"FANDA96";#N/A,#N/A,FALSE,"INTRAN96";#N/A,#N/A,FALSE,"NAA9697";#N/A,#N/A,FALSE,"ECWEBB";#N/A,#N/A,FALSE,"MFT96";#N/A,#N/A,FALSE,"CTrecon"}</definedName>
    <definedName name="fg_1_3_3_3" hidden="1">{#N/A,#N/A,FALSE,"TMCOMP96";#N/A,#N/A,FALSE,"MAT96";#N/A,#N/A,FALSE,"FANDA96";#N/A,#N/A,FALSE,"INTRAN96";#N/A,#N/A,FALSE,"NAA9697";#N/A,#N/A,FALSE,"ECWEBB";#N/A,#N/A,FALSE,"MFT96";#N/A,#N/A,FALSE,"CTrecon"}</definedName>
    <definedName name="fg_1_3_3_4" hidden="1">{#N/A,#N/A,FALSE,"TMCOMP96";#N/A,#N/A,FALSE,"MAT96";#N/A,#N/A,FALSE,"FANDA96";#N/A,#N/A,FALSE,"INTRAN96";#N/A,#N/A,FALSE,"NAA9697";#N/A,#N/A,FALSE,"ECWEBB";#N/A,#N/A,FALSE,"MFT96";#N/A,#N/A,FALSE,"CTrecon"}</definedName>
    <definedName name="fg_1_3_3_5" hidden="1">{#N/A,#N/A,FALSE,"TMCOMP96";#N/A,#N/A,FALSE,"MAT96";#N/A,#N/A,FALSE,"FANDA96";#N/A,#N/A,FALSE,"INTRAN96";#N/A,#N/A,FALSE,"NAA9697";#N/A,#N/A,FALSE,"ECWEBB";#N/A,#N/A,FALSE,"MFT96";#N/A,#N/A,FALSE,"CTrecon"}</definedName>
    <definedName name="fg_1_3_4" hidden="1">{#N/A,#N/A,FALSE,"TMCOMP96";#N/A,#N/A,FALSE,"MAT96";#N/A,#N/A,FALSE,"FANDA96";#N/A,#N/A,FALSE,"INTRAN96";#N/A,#N/A,FALSE,"NAA9697";#N/A,#N/A,FALSE,"ECWEBB";#N/A,#N/A,FALSE,"MFT96";#N/A,#N/A,FALSE,"CTrecon"}</definedName>
    <definedName name="fg_1_3_4_1" hidden="1">{#N/A,#N/A,FALSE,"TMCOMP96";#N/A,#N/A,FALSE,"MAT96";#N/A,#N/A,FALSE,"FANDA96";#N/A,#N/A,FALSE,"INTRAN96";#N/A,#N/A,FALSE,"NAA9697";#N/A,#N/A,FALSE,"ECWEBB";#N/A,#N/A,FALSE,"MFT96";#N/A,#N/A,FALSE,"CTrecon"}</definedName>
    <definedName name="fg_1_3_4_2" hidden="1">{#N/A,#N/A,FALSE,"TMCOMP96";#N/A,#N/A,FALSE,"MAT96";#N/A,#N/A,FALSE,"FANDA96";#N/A,#N/A,FALSE,"INTRAN96";#N/A,#N/A,FALSE,"NAA9697";#N/A,#N/A,FALSE,"ECWEBB";#N/A,#N/A,FALSE,"MFT96";#N/A,#N/A,FALSE,"CTrecon"}</definedName>
    <definedName name="fg_1_3_4_3" hidden="1">{#N/A,#N/A,FALSE,"TMCOMP96";#N/A,#N/A,FALSE,"MAT96";#N/A,#N/A,FALSE,"FANDA96";#N/A,#N/A,FALSE,"INTRAN96";#N/A,#N/A,FALSE,"NAA9697";#N/A,#N/A,FALSE,"ECWEBB";#N/A,#N/A,FALSE,"MFT96";#N/A,#N/A,FALSE,"CTrecon"}</definedName>
    <definedName name="fg_1_3_4_4" hidden="1">{#N/A,#N/A,FALSE,"TMCOMP96";#N/A,#N/A,FALSE,"MAT96";#N/A,#N/A,FALSE,"FANDA96";#N/A,#N/A,FALSE,"INTRAN96";#N/A,#N/A,FALSE,"NAA9697";#N/A,#N/A,FALSE,"ECWEBB";#N/A,#N/A,FALSE,"MFT96";#N/A,#N/A,FALSE,"CTrecon"}</definedName>
    <definedName name="fg_1_3_4_5" hidden="1">{#N/A,#N/A,FALSE,"TMCOMP96";#N/A,#N/A,FALSE,"MAT96";#N/A,#N/A,FALSE,"FANDA96";#N/A,#N/A,FALSE,"INTRAN96";#N/A,#N/A,FALSE,"NAA9697";#N/A,#N/A,FALSE,"ECWEBB";#N/A,#N/A,FALSE,"MFT96";#N/A,#N/A,FALSE,"CTrecon"}</definedName>
    <definedName name="fg_1_3_5" hidden="1">{#N/A,#N/A,FALSE,"TMCOMP96";#N/A,#N/A,FALSE,"MAT96";#N/A,#N/A,FALSE,"FANDA96";#N/A,#N/A,FALSE,"INTRAN96";#N/A,#N/A,FALSE,"NAA9697";#N/A,#N/A,FALSE,"ECWEBB";#N/A,#N/A,FALSE,"MFT96";#N/A,#N/A,FALSE,"CTrecon"}</definedName>
    <definedName name="fg_1_3_5_1" hidden="1">{#N/A,#N/A,FALSE,"TMCOMP96";#N/A,#N/A,FALSE,"MAT96";#N/A,#N/A,FALSE,"FANDA96";#N/A,#N/A,FALSE,"INTRAN96";#N/A,#N/A,FALSE,"NAA9697";#N/A,#N/A,FALSE,"ECWEBB";#N/A,#N/A,FALSE,"MFT96";#N/A,#N/A,FALSE,"CTrecon"}</definedName>
    <definedName name="fg_1_3_5_2" hidden="1">{#N/A,#N/A,FALSE,"TMCOMP96";#N/A,#N/A,FALSE,"MAT96";#N/A,#N/A,FALSE,"FANDA96";#N/A,#N/A,FALSE,"INTRAN96";#N/A,#N/A,FALSE,"NAA9697";#N/A,#N/A,FALSE,"ECWEBB";#N/A,#N/A,FALSE,"MFT96";#N/A,#N/A,FALSE,"CTrecon"}</definedName>
    <definedName name="fg_1_3_5_3" hidden="1">{#N/A,#N/A,FALSE,"TMCOMP96";#N/A,#N/A,FALSE,"MAT96";#N/A,#N/A,FALSE,"FANDA96";#N/A,#N/A,FALSE,"INTRAN96";#N/A,#N/A,FALSE,"NAA9697";#N/A,#N/A,FALSE,"ECWEBB";#N/A,#N/A,FALSE,"MFT96";#N/A,#N/A,FALSE,"CTrecon"}</definedName>
    <definedName name="fg_1_3_5_4" hidden="1">{#N/A,#N/A,FALSE,"TMCOMP96";#N/A,#N/A,FALSE,"MAT96";#N/A,#N/A,FALSE,"FANDA96";#N/A,#N/A,FALSE,"INTRAN96";#N/A,#N/A,FALSE,"NAA9697";#N/A,#N/A,FALSE,"ECWEBB";#N/A,#N/A,FALSE,"MFT96";#N/A,#N/A,FALSE,"CTrecon"}</definedName>
    <definedName name="fg_1_3_5_5" hidden="1">{#N/A,#N/A,FALSE,"TMCOMP96";#N/A,#N/A,FALSE,"MAT96";#N/A,#N/A,FALSE,"FANDA96";#N/A,#N/A,FALSE,"INTRAN96";#N/A,#N/A,FALSE,"NAA9697";#N/A,#N/A,FALSE,"ECWEBB";#N/A,#N/A,FALSE,"MFT96";#N/A,#N/A,FALSE,"CTrecon"}</definedName>
    <definedName name="fg_1_4" hidden="1">{#N/A,#N/A,FALSE,"TMCOMP96";#N/A,#N/A,FALSE,"MAT96";#N/A,#N/A,FALSE,"FANDA96";#N/A,#N/A,FALSE,"INTRAN96";#N/A,#N/A,FALSE,"NAA9697";#N/A,#N/A,FALSE,"ECWEBB";#N/A,#N/A,FALSE,"MFT96";#N/A,#N/A,FALSE,"CTrecon"}</definedName>
    <definedName name="fg_1_4_1" hidden="1">{#N/A,#N/A,FALSE,"TMCOMP96";#N/A,#N/A,FALSE,"MAT96";#N/A,#N/A,FALSE,"FANDA96";#N/A,#N/A,FALSE,"INTRAN96";#N/A,#N/A,FALSE,"NAA9697";#N/A,#N/A,FALSE,"ECWEBB";#N/A,#N/A,FALSE,"MFT96";#N/A,#N/A,FALSE,"CTrecon"}</definedName>
    <definedName name="fg_1_4_1_1" hidden="1">{#N/A,#N/A,FALSE,"TMCOMP96";#N/A,#N/A,FALSE,"MAT96";#N/A,#N/A,FALSE,"FANDA96";#N/A,#N/A,FALSE,"INTRAN96";#N/A,#N/A,FALSE,"NAA9697";#N/A,#N/A,FALSE,"ECWEBB";#N/A,#N/A,FALSE,"MFT96";#N/A,#N/A,FALSE,"CTrecon"}</definedName>
    <definedName name="fg_1_4_1_1_1" hidden="1">{#N/A,#N/A,FALSE,"TMCOMP96";#N/A,#N/A,FALSE,"MAT96";#N/A,#N/A,FALSE,"FANDA96";#N/A,#N/A,FALSE,"INTRAN96";#N/A,#N/A,FALSE,"NAA9697";#N/A,#N/A,FALSE,"ECWEBB";#N/A,#N/A,FALSE,"MFT96";#N/A,#N/A,FALSE,"CTrecon"}</definedName>
    <definedName name="fg_1_4_1_1_1_1" hidden="1">{#N/A,#N/A,FALSE,"TMCOMP96";#N/A,#N/A,FALSE,"MAT96";#N/A,#N/A,FALSE,"FANDA96";#N/A,#N/A,FALSE,"INTRAN96";#N/A,#N/A,FALSE,"NAA9697";#N/A,#N/A,FALSE,"ECWEBB";#N/A,#N/A,FALSE,"MFT96";#N/A,#N/A,FALSE,"CTrecon"}</definedName>
    <definedName name="fg_1_4_1_1_2" hidden="1">{#N/A,#N/A,FALSE,"TMCOMP96";#N/A,#N/A,FALSE,"MAT96";#N/A,#N/A,FALSE,"FANDA96";#N/A,#N/A,FALSE,"INTRAN96";#N/A,#N/A,FALSE,"NAA9697";#N/A,#N/A,FALSE,"ECWEBB";#N/A,#N/A,FALSE,"MFT96";#N/A,#N/A,FALSE,"CTrecon"}</definedName>
    <definedName name="fg_1_4_1_1_3" hidden="1">{#N/A,#N/A,FALSE,"TMCOMP96";#N/A,#N/A,FALSE,"MAT96";#N/A,#N/A,FALSE,"FANDA96";#N/A,#N/A,FALSE,"INTRAN96";#N/A,#N/A,FALSE,"NAA9697";#N/A,#N/A,FALSE,"ECWEBB";#N/A,#N/A,FALSE,"MFT96";#N/A,#N/A,FALSE,"CTrecon"}</definedName>
    <definedName name="fg_1_4_1_1_4" hidden="1">{#N/A,#N/A,FALSE,"TMCOMP96";#N/A,#N/A,FALSE,"MAT96";#N/A,#N/A,FALSE,"FANDA96";#N/A,#N/A,FALSE,"INTRAN96";#N/A,#N/A,FALSE,"NAA9697";#N/A,#N/A,FALSE,"ECWEBB";#N/A,#N/A,FALSE,"MFT96";#N/A,#N/A,FALSE,"CTrecon"}</definedName>
    <definedName name="fg_1_4_1_1_5" hidden="1">{#N/A,#N/A,FALSE,"TMCOMP96";#N/A,#N/A,FALSE,"MAT96";#N/A,#N/A,FALSE,"FANDA96";#N/A,#N/A,FALSE,"INTRAN96";#N/A,#N/A,FALSE,"NAA9697";#N/A,#N/A,FALSE,"ECWEBB";#N/A,#N/A,FALSE,"MFT96";#N/A,#N/A,FALSE,"CTrecon"}</definedName>
    <definedName name="fg_1_4_1_2" hidden="1">{#N/A,#N/A,FALSE,"TMCOMP96";#N/A,#N/A,FALSE,"MAT96";#N/A,#N/A,FALSE,"FANDA96";#N/A,#N/A,FALSE,"INTRAN96";#N/A,#N/A,FALSE,"NAA9697";#N/A,#N/A,FALSE,"ECWEBB";#N/A,#N/A,FALSE,"MFT96";#N/A,#N/A,FALSE,"CTrecon"}</definedName>
    <definedName name="fg_1_4_1_2_1" hidden="1">{#N/A,#N/A,FALSE,"TMCOMP96";#N/A,#N/A,FALSE,"MAT96";#N/A,#N/A,FALSE,"FANDA96";#N/A,#N/A,FALSE,"INTRAN96";#N/A,#N/A,FALSE,"NAA9697";#N/A,#N/A,FALSE,"ECWEBB";#N/A,#N/A,FALSE,"MFT96";#N/A,#N/A,FALSE,"CTrecon"}</definedName>
    <definedName name="fg_1_4_1_2_2" hidden="1">{#N/A,#N/A,FALSE,"TMCOMP96";#N/A,#N/A,FALSE,"MAT96";#N/A,#N/A,FALSE,"FANDA96";#N/A,#N/A,FALSE,"INTRAN96";#N/A,#N/A,FALSE,"NAA9697";#N/A,#N/A,FALSE,"ECWEBB";#N/A,#N/A,FALSE,"MFT96";#N/A,#N/A,FALSE,"CTrecon"}</definedName>
    <definedName name="fg_1_4_1_2_3" hidden="1">{#N/A,#N/A,FALSE,"TMCOMP96";#N/A,#N/A,FALSE,"MAT96";#N/A,#N/A,FALSE,"FANDA96";#N/A,#N/A,FALSE,"INTRAN96";#N/A,#N/A,FALSE,"NAA9697";#N/A,#N/A,FALSE,"ECWEBB";#N/A,#N/A,FALSE,"MFT96";#N/A,#N/A,FALSE,"CTrecon"}</definedName>
    <definedName name="fg_1_4_1_2_4" hidden="1">{#N/A,#N/A,FALSE,"TMCOMP96";#N/A,#N/A,FALSE,"MAT96";#N/A,#N/A,FALSE,"FANDA96";#N/A,#N/A,FALSE,"INTRAN96";#N/A,#N/A,FALSE,"NAA9697";#N/A,#N/A,FALSE,"ECWEBB";#N/A,#N/A,FALSE,"MFT96";#N/A,#N/A,FALSE,"CTrecon"}</definedName>
    <definedName name="fg_1_4_1_2_5" hidden="1">{#N/A,#N/A,FALSE,"TMCOMP96";#N/A,#N/A,FALSE,"MAT96";#N/A,#N/A,FALSE,"FANDA96";#N/A,#N/A,FALSE,"INTRAN96";#N/A,#N/A,FALSE,"NAA9697";#N/A,#N/A,FALSE,"ECWEBB";#N/A,#N/A,FALSE,"MFT96";#N/A,#N/A,FALSE,"CTrecon"}</definedName>
    <definedName name="fg_1_4_1_3" hidden="1">{#N/A,#N/A,FALSE,"TMCOMP96";#N/A,#N/A,FALSE,"MAT96";#N/A,#N/A,FALSE,"FANDA96";#N/A,#N/A,FALSE,"INTRAN96";#N/A,#N/A,FALSE,"NAA9697";#N/A,#N/A,FALSE,"ECWEBB";#N/A,#N/A,FALSE,"MFT96";#N/A,#N/A,FALSE,"CTrecon"}</definedName>
    <definedName name="fg_1_4_1_3_1" hidden="1">{#N/A,#N/A,FALSE,"TMCOMP96";#N/A,#N/A,FALSE,"MAT96";#N/A,#N/A,FALSE,"FANDA96";#N/A,#N/A,FALSE,"INTRAN96";#N/A,#N/A,FALSE,"NAA9697";#N/A,#N/A,FALSE,"ECWEBB";#N/A,#N/A,FALSE,"MFT96";#N/A,#N/A,FALSE,"CTrecon"}</definedName>
    <definedName name="fg_1_4_1_3_2" hidden="1">{#N/A,#N/A,FALSE,"TMCOMP96";#N/A,#N/A,FALSE,"MAT96";#N/A,#N/A,FALSE,"FANDA96";#N/A,#N/A,FALSE,"INTRAN96";#N/A,#N/A,FALSE,"NAA9697";#N/A,#N/A,FALSE,"ECWEBB";#N/A,#N/A,FALSE,"MFT96";#N/A,#N/A,FALSE,"CTrecon"}</definedName>
    <definedName name="fg_1_4_1_3_3" hidden="1">{#N/A,#N/A,FALSE,"TMCOMP96";#N/A,#N/A,FALSE,"MAT96";#N/A,#N/A,FALSE,"FANDA96";#N/A,#N/A,FALSE,"INTRAN96";#N/A,#N/A,FALSE,"NAA9697";#N/A,#N/A,FALSE,"ECWEBB";#N/A,#N/A,FALSE,"MFT96";#N/A,#N/A,FALSE,"CTrecon"}</definedName>
    <definedName name="fg_1_4_1_3_4" hidden="1">{#N/A,#N/A,FALSE,"TMCOMP96";#N/A,#N/A,FALSE,"MAT96";#N/A,#N/A,FALSE,"FANDA96";#N/A,#N/A,FALSE,"INTRAN96";#N/A,#N/A,FALSE,"NAA9697";#N/A,#N/A,FALSE,"ECWEBB";#N/A,#N/A,FALSE,"MFT96";#N/A,#N/A,FALSE,"CTrecon"}</definedName>
    <definedName name="fg_1_4_1_3_5" hidden="1">{#N/A,#N/A,FALSE,"TMCOMP96";#N/A,#N/A,FALSE,"MAT96";#N/A,#N/A,FALSE,"FANDA96";#N/A,#N/A,FALSE,"INTRAN96";#N/A,#N/A,FALSE,"NAA9697";#N/A,#N/A,FALSE,"ECWEBB";#N/A,#N/A,FALSE,"MFT96";#N/A,#N/A,FALSE,"CTrecon"}</definedName>
    <definedName name="fg_1_4_1_4" hidden="1">{#N/A,#N/A,FALSE,"TMCOMP96";#N/A,#N/A,FALSE,"MAT96";#N/A,#N/A,FALSE,"FANDA96";#N/A,#N/A,FALSE,"INTRAN96";#N/A,#N/A,FALSE,"NAA9697";#N/A,#N/A,FALSE,"ECWEBB";#N/A,#N/A,FALSE,"MFT96";#N/A,#N/A,FALSE,"CTrecon"}</definedName>
    <definedName name="fg_1_4_1_4_1" hidden="1">{#N/A,#N/A,FALSE,"TMCOMP96";#N/A,#N/A,FALSE,"MAT96";#N/A,#N/A,FALSE,"FANDA96";#N/A,#N/A,FALSE,"INTRAN96";#N/A,#N/A,FALSE,"NAA9697";#N/A,#N/A,FALSE,"ECWEBB";#N/A,#N/A,FALSE,"MFT96";#N/A,#N/A,FALSE,"CTrecon"}</definedName>
    <definedName name="fg_1_4_1_4_2" hidden="1">{#N/A,#N/A,FALSE,"TMCOMP96";#N/A,#N/A,FALSE,"MAT96";#N/A,#N/A,FALSE,"FANDA96";#N/A,#N/A,FALSE,"INTRAN96";#N/A,#N/A,FALSE,"NAA9697";#N/A,#N/A,FALSE,"ECWEBB";#N/A,#N/A,FALSE,"MFT96";#N/A,#N/A,FALSE,"CTrecon"}</definedName>
    <definedName name="fg_1_4_1_4_3" hidden="1">{#N/A,#N/A,FALSE,"TMCOMP96";#N/A,#N/A,FALSE,"MAT96";#N/A,#N/A,FALSE,"FANDA96";#N/A,#N/A,FALSE,"INTRAN96";#N/A,#N/A,FALSE,"NAA9697";#N/A,#N/A,FALSE,"ECWEBB";#N/A,#N/A,FALSE,"MFT96";#N/A,#N/A,FALSE,"CTrecon"}</definedName>
    <definedName name="fg_1_4_1_4_4" hidden="1">{#N/A,#N/A,FALSE,"TMCOMP96";#N/A,#N/A,FALSE,"MAT96";#N/A,#N/A,FALSE,"FANDA96";#N/A,#N/A,FALSE,"INTRAN96";#N/A,#N/A,FALSE,"NAA9697";#N/A,#N/A,FALSE,"ECWEBB";#N/A,#N/A,FALSE,"MFT96";#N/A,#N/A,FALSE,"CTrecon"}</definedName>
    <definedName name="fg_1_4_1_4_5" hidden="1">{#N/A,#N/A,FALSE,"TMCOMP96";#N/A,#N/A,FALSE,"MAT96";#N/A,#N/A,FALSE,"FANDA96";#N/A,#N/A,FALSE,"INTRAN96";#N/A,#N/A,FALSE,"NAA9697";#N/A,#N/A,FALSE,"ECWEBB";#N/A,#N/A,FALSE,"MFT96";#N/A,#N/A,FALSE,"CTrecon"}</definedName>
    <definedName name="fg_1_4_1_5" hidden="1">{#N/A,#N/A,FALSE,"TMCOMP96";#N/A,#N/A,FALSE,"MAT96";#N/A,#N/A,FALSE,"FANDA96";#N/A,#N/A,FALSE,"INTRAN96";#N/A,#N/A,FALSE,"NAA9697";#N/A,#N/A,FALSE,"ECWEBB";#N/A,#N/A,FALSE,"MFT96";#N/A,#N/A,FALSE,"CTrecon"}</definedName>
    <definedName name="fg_1_4_1_5_1" hidden="1">{#N/A,#N/A,FALSE,"TMCOMP96";#N/A,#N/A,FALSE,"MAT96";#N/A,#N/A,FALSE,"FANDA96";#N/A,#N/A,FALSE,"INTRAN96";#N/A,#N/A,FALSE,"NAA9697";#N/A,#N/A,FALSE,"ECWEBB";#N/A,#N/A,FALSE,"MFT96";#N/A,#N/A,FALSE,"CTrecon"}</definedName>
    <definedName name="fg_1_4_1_5_2" hidden="1">{#N/A,#N/A,FALSE,"TMCOMP96";#N/A,#N/A,FALSE,"MAT96";#N/A,#N/A,FALSE,"FANDA96";#N/A,#N/A,FALSE,"INTRAN96";#N/A,#N/A,FALSE,"NAA9697";#N/A,#N/A,FALSE,"ECWEBB";#N/A,#N/A,FALSE,"MFT96";#N/A,#N/A,FALSE,"CTrecon"}</definedName>
    <definedName name="fg_1_4_1_5_3" hidden="1">{#N/A,#N/A,FALSE,"TMCOMP96";#N/A,#N/A,FALSE,"MAT96";#N/A,#N/A,FALSE,"FANDA96";#N/A,#N/A,FALSE,"INTRAN96";#N/A,#N/A,FALSE,"NAA9697";#N/A,#N/A,FALSE,"ECWEBB";#N/A,#N/A,FALSE,"MFT96";#N/A,#N/A,FALSE,"CTrecon"}</definedName>
    <definedName name="fg_1_4_1_5_4" hidden="1">{#N/A,#N/A,FALSE,"TMCOMP96";#N/A,#N/A,FALSE,"MAT96";#N/A,#N/A,FALSE,"FANDA96";#N/A,#N/A,FALSE,"INTRAN96";#N/A,#N/A,FALSE,"NAA9697";#N/A,#N/A,FALSE,"ECWEBB";#N/A,#N/A,FALSE,"MFT96";#N/A,#N/A,FALSE,"CTrecon"}</definedName>
    <definedName name="fg_1_4_1_5_5" hidden="1">{#N/A,#N/A,FALSE,"TMCOMP96";#N/A,#N/A,FALSE,"MAT96";#N/A,#N/A,FALSE,"FANDA96";#N/A,#N/A,FALSE,"INTRAN96";#N/A,#N/A,FALSE,"NAA9697";#N/A,#N/A,FALSE,"ECWEBB";#N/A,#N/A,FALSE,"MFT96";#N/A,#N/A,FALSE,"CTrecon"}</definedName>
    <definedName name="fg_1_4_2" hidden="1">{#N/A,#N/A,FALSE,"TMCOMP96";#N/A,#N/A,FALSE,"MAT96";#N/A,#N/A,FALSE,"FANDA96";#N/A,#N/A,FALSE,"INTRAN96";#N/A,#N/A,FALSE,"NAA9697";#N/A,#N/A,FALSE,"ECWEBB";#N/A,#N/A,FALSE,"MFT96";#N/A,#N/A,FALSE,"CTrecon"}</definedName>
    <definedName name="fg_1_4_2_1" hidden="1">{#N/A,#N/A,FALSE,"TMCOMP96";#N/A,#N/A,FALSE,"MAT96";#N/A,#N/A,FALSE,"FANDA96";#N/A,#N/A,FALSE,"INTRAN96";#N/A,#N/A,FALSE,"NAA9697";#N/A,#N/A,FALSE,"ECWEBB";#N/A,#N/A,FALSE,"MFT96";#N/A,#N/A,FALSE,"CTrecon"}</definedName>
    <definedName name="fg_1_4_2_2" hidden="1">{#N/A,#N/A,FALSE,"TMCOMP96";#N/A,#N/A,FALSE,"MAT96";#N/A,#N/A,FALSE,"FANDA96";#N/A,#N/A,FALSE,"INTRAN96";#N/A,#N/A,FALSE,"NAA9697";#N/A,#N/A,FALSE,"ECWEBB";#N/A,#N/A,FALSE,"MFT96";#N/A,#N/A,FALSE,"CTrecon"}</definedName>
    <definedName name="fg_1_4_2_3" hidden="1">{#N/A,#N/A,FALSE,"TMCOMP96";#N/A,#N/A,FALSE,"MAT96";#N/A,#N/A,FALSE,"FANDA96";#N/A,#N/A,FALSE,"INTRAN96";#N/A,#N/A,FALSE,"NAA9697";#N/A,#N/A,FALSE,"ECWEBB";#N/A,#N/A,FALSE,"MFT96";#N/A,#N/A,FALSE,"CTrecon"}</definedName>
    <definedName name="fg_1_4_2_4" hidden="1">{#N/A,#N/A,FALSE,"TMCOMP96";#N/A,#N/A,FALSE,"MAT96";#N/A,#N/A,FALSE,"FANDA96";#N/A,#N/A,FALSE,"INTRAN96";#N/A,#N/A,FALSE,"NAA9697";#N/A,#N/A,FALSE,"ECWEBB";#N/A,#N/A,FALSE,"MFT96";#N/A,#N/A,FALSE,"CTrecon"}</definedName>
    <definedName name="fg_1_4_2_5" hidden="1">{#N/A,#N/A,FALSE,"TMCOMP96";#N/A,#N/A,FALSE,"MAT96";#N/A,#N/A,FALSE,"FANDA96";#N/A,#N/A,FALSE,"INTRAN96";#N/A,#N/A,FALSE,"NAA9697";#N/A,#N/A,FALSE,"ECWEBB";#N/A,#N/A,FALSE,"MFT96";#N/A,#N/A,FALSE,"CTrecon"}</definedName>
    <definedName name="fg_1_4_3" hidden="1">{#N/A,#N/A,FALSE,"TMCOMP96";#N/A,#N/A,FALSE,"MAT96";#N/A,#N/A,FALSE,"FANDA96";#N/A,#N/A,FALSE,"INTRAN96";#N/A,#N/A,FALSE,"NAA9697";#N/A,#N/A,FALSE,"ECWEBB";#N/A,#N/A,FALSE,"MFT96";#N/A,#N/A,FALSE,"CTrecon"}</definedName>
    <definedName name="fg_1_4_3_1" hidden="1">{#N/A,#N/A,FALSE,"TMCOMP96";#N/A,#N/A,FALSE,"MAT96";#N/A,#N/A,FALSE,"FANDA96";#N/A,#N/A,FALSE,"INTRAN96";#N/A,#N/A,FALSE,"NAA9697";#N/A,#N/A,FALSE,"ECWEBB";#N/A,#N/A,FALSE,"MFT96";#N/A,#N/A,FALSE,"CTrecon"}</definedName>
    <definedName name="fg_1_4_3_2" hidden="1">{#N/A,#N/A,FALSE,"TMCOMP96";#N/A,#N/A,FALSE,"MAT96";#N/A,#N/A,FALSE,"FANDA96";#N/A,#N/A,FALSE,"INTRAN96";#N/A,#N/A,FALSE,"NAA9697";#N/A,#N/A,FALSE,"ECWEBB";#N/A,#N/A,FALSE,"MFT96";#N/A,#N/A,FALSE,"CTrecon"}</definedName>
    <definedName name="fg_1_4_3_3" hidden="1">{#N/A,#N/A,FALSE,"TMCOMP96";#N/A,#N/A,FALSE,"MAT96";#N/A,#N/A,FALSE,"FANDA96";#N/A,#N/A,FALSE,"INTRAN96";#N/A,#N/A,FALSE,"NAA9697";#N/A,#N/A,FALSE,"ECWEBB";#N/A,#N/A,FALSE,"MFT96";#N/A,#N/A,FALSE,"CTrecon"}</definedName>
    <definedName name="fg_1_4_3_4" hidden="1">{#N/A,#N/A,FALSE,"TMCOMP96";#N/A,#N/A,FALSE,"MAT96";#N/A,#N/A,FALSE,"FANDA96";#N/A,#N/A,FALSE,"INTRAN96";#N/A,#N/A,FALSE,"NAA9697";#N/A,#N/A,FALSE,"ECWEBB";#N/A,#N/A,FALSE,"MFT96";#N/A,#N/A,FALSE,"CTrecon"}</definedName>
    <definedName name="fg_1_4_3_5" hidden="1">{#N/A,#N/A,FALSE,"TMCOMP96";#N/A,#N/A,FALSE,"MAT96";#N/A,#N/A,FALSE,"FANDA96";#N/A,#N/A,FALSE,"INTRAN96";#N/A,#N/A,FALSE,"NAA9697";#N/A,#N/A,FALSE,"ECWEBB";#N/A,#N/A,FALSE,"MFT96";#N/A,#N/A,FALSE,"CTrecon"}</definedName>
    <definedName name="fg_1_4_4" hidden="1">{#N/A,#N/A,FALSE,"TMCOMP96";#N/A,#N/A,FALSE,"MAT96";#N/A,#N/A,FALSE,"FANDA96";#N/A,#N/A,FALSE,"INTRAN96";#N/A,#N/A,FALSE,"NAA9697";#N/A,#N/A,FALSE,"ECWEBB";#N/A,#N/A,FALSE,"MFT96";#N/A,#N/A,FALSE,"CTrecon"}</definedName>
    <definedName name="fg_1_4_4_1" hidden="1">{#N/A,#N/A,FALSE,"TMCOMP96";#N/A,#N/A,FALSE,"MAT96";#N/A,#N/A,FALSE,"FANDA96";#N/A,#N/A,FALSE,"INTRAN96";#N/A,#N/A,FALSE,"NAA9697";#N/A,#N/A,FALSE,"ECWEBB";#N/A,#N/A,FALSE,"MFT96";#N/A,#N/A,FALSE,"CTrecon"}</definedName>
    <definedName name="fg_1_4_4_2" hidden="1">{#N/A,#N/A,FALSE,"TMCOMP96";#N/A,#N/A,FALSE,"MAT96";#N/A,#N/A,FALSE,"FANDA96";#N/A,#N/A,FALSE,"INTRAN96";#N/A,#N/A,FALSE,"NAA9697";#N/A,#N/A,FALSE,"ECWEBB";#N/A,#N/A,FALSE,"MFT96";#N/A,#N/A,FALSE,"CTrecon"}</definedName>
    <definedName name="fg_1_4_4_3" hidden="1">{#N/A,#N/A,FALSE,"TMCOMP96";#N/A,#N/A,FALSE,"MAT96";#N/A,#N/A,FALSE,"FANDA96";#N/A,#N/A,FALSE,"INTRAN96";#N/A,#N/A,FALSE,"NAA9697";#N/A,#N/A,FALSE,"ECWEBB";#N/A,#N/A,FALSE,"MFT96";#N/A,#N/A,FALSE,"CTrecon"}</definedName>
    <definedName name="fg_1_4_4_4" hidden="1">{#N/A,#N/A,FALSE,"TMCOMP96";#N/A,#N/A,FALSE,"MAT96";#N/A,#N/A,FALSE,"FANDA96";#N/A,#N/A,FALSE,"INTRAN96";#N/A,#N/A,FALSE,"NAA9697";#N/A,#N/A,FALSE,"ECWEBB";#N/A,#N/A,FALSE,"MFT96";#N/A,#N/A,FALSE,"CTrecon"}</definedName>
    <definedName name="fg_1_4_4_5" hidden="1">{#N/A,#N/A,FALSE,"TMCOMP96";#N/A,#N/A,FALSE,"MAT96";#N/A,#N/A,FALSE,"FANDA96";#N/A,#N/A,FALSE,"INTRAN96";#N/A,#N/A,FALSE,"NAA9697";#N/A,#N/A,FALSE,"ECWEBB";#N/A,#N/A,FALSE,"MFT96";#N/A,#N/A,FALSE,"CTrecon"}</definedName>
    <definedName name="fg_1_4_5" hidden="1">{#N/A,#N/A,FALSE,"TMCOMP96";#N/A,#N/A,FALSE,"MAT96";#N/A,#N/A,FALSE,"FANDA96";#N/A,#N/A,FALSE,"INTRAN96";#N/A,#N/A,FALSE,"NAA9697";#N/A,#N/A,FALSE,"ECWEBB";#N/A,#N/A,FALSE,"MFT96";#N/A,#N/A,FALSE,"CTrecon"}</definedName>
    <definedName name="fg_1_4_5_1" hidden="1">{#N/A,#N/A,FALSE,"TMCOMP96";#N/A,#N/A,FALSE,"MAT96";#N/A,#N/A,FALSE,"FANDA96";#N/A,#N/A,FALSE,"INTRAN96";#N/A,#N/A,FALSE,"NAA9697";#N/A,#N/A,FALSE,"ECWEBB";#N/A,#N/A,FALSE,"MFT96";#N/A,#N/A,FALSE,"CTrecon"}</definedName>
    <definedName name="fg_1_4_5_2" hidden="1">{#N/A,#N/A,FALSE,"TMCOMP96";#N/A,#N/A,FALSE,"MAT96";#N/A,#N/A,FALSE,"FANDA96";#N/A,#N/A,FALSE,"INTRAN96";#N/A,#N/A,FALSE,"NAA9697";#N/A,#N/A,FALSE,"ECWEBB";#N/A,#N/A,FALSE,"MFT96";#N/A,#N/A,FALSE,"CTrecon"}</definedName>
    <definedName name="fg_1_4_5_3" hidden="1">{#N/A,#N/A,FALSE,"TMCOMP96";#N/A,#N/A,FALSE,"MAT96";#N/A,#N/A,FALSE,"FANDA96";#N/A,#N/A,FALSE,"INTRAN96";#N/A,#N/A,FALSE,"NAA9697";#N/A,#N/A,FALSE,"ECWEBB";#N/A,#N/A,FALSE,"MFT96";#N/A,#N/A,FALSE,"CTrecon"}</definedName>
    <definedName name="fg_1_4_5_4" hidden="1">{#N/A,#N/A,FALSE,"TMCOMP96";#N/A,#N/A,FALSE,"MAT96";#N/A,#N/A,FALSE,"FANDA96";#N/A,#N/A,FALSE,"INTRAN96";#N/A,#N/A,FALSE,"NAA9697";#N/A,#N/A,FALSE,"ECWEBB";#N/A,#N/A,FALSE,"MFT96";#N/A,#N/A,FALSE,"CTrecon"}</definedName>
    <definedName name="fg_1_4_5_5" hidden="1">{#N/A,#N/A,FALSE,"TMCOMP96";#N/A,#N/A,FALSE,"MAT96";#N/A,#N/A,FALSE,"FANDA96";#N/A,#N/A,FALSE,"INTRAN96";#N/A,#N/A,FALSE,"NAA9697";#N/A,#N/A,FALSE,"ECWEBB";#N/A,#N/A,FALSE,"MFT96";#N/A,#N/A,FALSE,"CTrecon"}</definedName>
    <definedName name="fg_1_5" hidden="1">{#N/A,#N/A,FALSE,"TMCOMP96";#N/A,#N/A,FALSE,"MAT96";#N/A,#N/A,FALSE,"FANDA96";#N/A,#N/A,FALSE,"INTRAN96";#N/A,#N/A,FALSE,"NAA9697";#N/A,#N/A,FALSE,"ECWEBB";#N/A,#N/A,FALSE,"MFT96";#N/A,#N/A,FALSE,"CTrecon"}</definedName>
    <definedName name="fg_1_5_1" hidden="1">{#N/A,#N/A,FALSE,"TMCOMP96";#N/A,#N/A,FALSE,"MAT96";#N/A,#N/A,FALSE,"FANDA96";#N/A,#N/A,FALSE,"INTRAN96";#N/A,#N/A,FALSE,"NAA9697";#N/A,#N/A,FALSE,"ECWEBB";#N/A,#N/A,FALSE,"MFT96";#N/A,#N/A,FALSE,"CTrecon"}</definedName>
    <definedName name="fg_1_5_1_1" hidden="1">{#N/A,#N/A,FALSE,"TMCOMP96";#N/A,#N/A,FALSE,"MAT96";#N/A,#N/A,FALSE,"FANDA96";#N/A,#N/A,FALSE,"INTRAN96";#N/A,#N/A,FALSE,"NAA9697";#N/A,#N/A,FALSE,"ECWEBB";#N/A,#N/A,FALSE,"MFT96";#N/A,#N/A,FALSE,"CTrecon"}</definedName>
    <definedName name="fg_1_5_1_2" hidden="1">{#N/A,#N/A,FALSE,"TMCOMP96";#N/A,#N/A,FALSE,"MAT96";#N/A,#N/A,FALSE,"FANDA96";#N/A,#N/A,FALSE,"INTRAN96";#N/A,#N/A,FALSE,"NAA9697";#N/A,#N/A,FALSE,"ECWEBB";#N/A,#N/A,FALSE,"MFT96";#N/A,#N/A,FALSE,"CTrecon"}</definedName>
    <definedName name="fg_1_5_1_3" hidden="1">{#N/A,#N/A,FALSE,"TMCOMP96";#N/A,#N/A,FALSE,"MAT96";#N/A,#N/A,FALSE,"FANDA96";#N/A,#N/A,FALSE,"INTRAN96";#N/A,#N/A,FALSE,"NAA9697";#N/A,#N/A,FALSE,"ECWEBB";#N/A,#N/A,FALSE,"MFT96";#N/A,#N/A,FALSE,"CTrecon"}</definedName>
    <definedName name="fg_1_5_1_4" hidden="1">{#N/A,#N/A,FALSE,"TMCOMP96";#N/A,#N/A,FALSE,"MAT96";#N/A,#N/A,FALSE,"FANDA96";#N/A,#N/A,FALSE,"INTRAN96";#N/A,#N/A,FALSE,"NAA9697";#N/A,#N/A,FALSE,"ECWEBB";#N/A,#N/A,FALSE,"MFT96";#N/A,#N/A,FALSE,"CTrecon"}</definedName>
    <definedName name="fg_1_5_1_5" hidden="1">{#N/A,#N/A,FALSE,"TMCOMP96";#N/A,#N/A,FALSE,"MAT96";#N/A,#N/A,FALSE,"FANDA96";#N/A,#N/A,FALSE,"INTRAN96";#N/A,#N/A,FALSE,"NAA9697";#N/A,#N/A,FALSE,"ECWEBB";#N/A,#N/A,FALSE,"MFT96";#N/A,#N/A,FALSE,"CTrecon"}</definedName>
    <definedName name="fg_1_5_2" hidden="1">{#N/A,#N/A,FALSE,"TMCOMP96";#N/A,#N/A,FALSE,"MAT96";#N/A,#N/A,FALSE,"FANDA96";#N/A,#N/A,FALSE,"INTRAN96";#N/A,#N/A,FALSE,"NAA9697";#N/A,#N/A,FALSE,"ECWEBB";#N/A,#N/A,FALSE,"MFT96";#N/A,#N/A,FALSE,"CTrecon"}</definedName>
    <definedName name="fg_1_5_2_1" hidden="1">{#N/A,#N/A,FALSE,"TMCOMP96";#N/A,#N/A,FALSE,"MAT96";#N/A,#N/A,FALSE,"FANDA96";#N/A,#N/A,FALSE,"INTRAN96";#N/A,#N/A,FALSE,"NAA9697";#N/A,#N/A,FALSE,"ECWEBB";#N/A,#N/A,FALSE,"MFT96";#N/A,#N/A,FALSE,"CTrecon"}</definedName>
    <definedName name="fg_1_5_2_2" hidden="1">{#N/A,#N/A,FALSE,"TMCOMP96";#N/A,#N/A,FALSE,"MAT96";#N/A,#N/A,FALSE,"FANDA96";#N/A,#N/A,FALSE,"INTRAN96";#N/A,#N/A,FALSE,"NAA9697";#N/A,#N/A,FALSE,"ECWEBB";#N/A,#N/A,FALSE,"MFT96";#N/A,#N/A,FALSE,"CTrecon"}</definedName>
    <definedName name="fg_1_5_2_3" hidden="1">{#N/A,#N/A,FALSE,"TMCOMP96";#N/A,#N/A,FALSE,"MAT96";#N/A,#N/A,FALSE,"FANDA96";#N/A,#N/A,FALSE,"INTRAN96";#N/A,#N/A,FALSE,"NAA9697";#N/A,#N/A,FALSE,"ECWEBB";#N/A,#N/A,FALSE,"MFT96";#N/A,#N/A,FALSE,"CTrecon"}</definedName>
    <definedName name="fg_1_5_2_4" hidden="1">{#N/A,#N/A,FALSE,"TMCOMP96";#N/A,#N/A,FALSE,"MAT96";#N/A,#N/A,FALSE,"FANDA96";#N/A,#N/A,FALSE,"INTRAN96";#N/A,#N/A,FALSE,"NAA9697";#N/A,#N/A,FALSE,"ECWEBB";#N/A,#N/A,FALSE,"MFT96";#N/A,#N/A,FALSE,"CTrecon"}</definedName>
    <definedName name="fg_1_5_2_5" hidden="1">{#N/A,#N/A,FALSE,"TMCOMP96";#N/A,#N/A,FALSE,"MAT96";#N/A,#N/A,FALSE,"FANDA96";#N/A,#N/A,FALSE,"INTRAN96";#N/A,#N/A,FALSE,"NAA9697";#N/A,#N/A,FALSE,"ECWEBB";#N/A,#N/A,FALSE,"MFT96";#N/A,#N/A,FALSE,"CTrecon"}</definedName>
    <definedName name="fg_1_5_3" hidden="1">{#N/A,#N/A,FALSE,"TMCOMP96";#N/A,#N/A,FALSE,"MAT96";#N/A,#N/A,FALSE,"FANDA96";#N/A,#N/A,FALSE,"INTRAN96";#N/A,#N/A,FALSE,"NAA9697";#N/A,#N/A,FALSE,"ECWEBB";#N/A,#N/A,FALSE,"MFT96";#N/A,#N/A,FALSE,"CTrecon"}</definedName>
    <definedName name="fg_1_5_3_1" hidden="1">{#N/A,#N/A,FALSE,"TMCOMP96";#N/A,#N/A,FALSE,"MAT96";#N/A,#N/A,FALSE,"FANDA96";#N/A,#N/A,FALSE,"INTRAN96";#N/A,#N/A,FALSE,"NAA9697";#N/A,#N/A,FALSE,"ECWEBB";#N/A,#N/A,FALSE,"MFT96";#N/A,#N/A,FALSE,"CTrecon"}</definedName>
    <definedName name="fg_1_5_3_2" hidden="1">{#N/A,#N/A,FALSE,"TMCOMP96";#N/A,#N/A,FALSE,"MAT96";#N/A,#N/A,FALSE,"FANDA96";#N/A,#N/A,FALSE,"INTRAN96";#N/A,#N/A,FALSE,"NAA9697";#N/A,#N/A,FALSE,"ECWEBB";#N/A,#N/A,FALSE,"MFT96";#N/A,#N/A,FALSE,"CTrecon"}</definedName>
    <definedName name="fg_1_5_3_3" hidden="1">{#N/A,#N/A,FALSE,"TMCOMP96";#N/A,#N/A,FALSE,"MAT96";#N/A,#N/A,FALSE,"FANDA96";#N/A,#N/A,FALSE,"INTRAN96";#N/A,#N/A,FALSE,"NAA9697";#N/A,#N/A,FALSE,"ECWEBB";#N/A,#N/A,FALSE,"MFT96";#N/A,#N/A,FALSE,"CTrecon"}</definedName>
    <definedName name="fg_1_5_3_4" hidden="1">{#N/A,#N/A,FALSE,"TMCOMP96";#N/A,#N/A,FALSE,"MAT96";#N/A,#N/A,FALSE,"FANDA96";#N/A,#N/A,FALSE,"INTRAN96";#N/A,#N/A,FALSE,"NAA9697";#N/A,#N/A,FALSE,"ECWEBB";#N/A,#N/A,FALSE,"MFT96";#N/A,#N/A,FALSE,"CTrecon"}</definedName>
    <definedName name="fg_1_5_3_5" hidden="1">{#N/A,#N/A,FALSE,"TMCOMP96";#N/A,#N/A,FALSE,"MAT96";#N/A,#N/A,FALSE,"FANDA96";#N/A,#N/A,FALSE,"INTRAN96";#N/A,#N/A,FALSE,"NAA9697";#N/A,#N/A,FALSE,"ECWEBB";#N/A,#N/A,FALSE,"MFT96";#N/A,#N/A,FALSE,"CTrecon"}</definedName>
    <definedName name="fg_1_5_4" hidden="1">{#N/A,#N/A,FALSE,"TMCOMP96";#N/A,#N/A,FALSE,"MAT96";#N/A,#N/A,FALSE,"FANDA96";#N/A,#N/A,FALSE,"INTRAN96";#N/A,#N/A,FALSE,"NAA9697";#N/A,#N/A,FALSE,"ECWEBB";#N/A,#N/A,FALSE,"MFT96";#N/A,#N/A,FALSE,"CTrecon"}</definedName>
    <definedName name="fg_1_5_4_1" hidden="1">{#N/A,#N/A,FALSE,"TMCOMP96";#N/A,#N/A,FALSE,"MAT96";#N/A,#N/A,FALSE,"FANDA96";#N/A,#N/A,FALSE,"INTRAN96";#N/A,#N/A,FALSE,"NAA9697";#N/A,#N/A,FALSE,"ECWEBB";#N/A,#N/A,FALSE,"MFT96";#N/A,#N/A,FALSE,"CTrecon"}</definedName>
    <definedName name="fg_1_5_4_2" hidden="1">{#N/A,#N/A,FALSE,"TMCOMP96";#N/A,#N/A,FALSE,"MAT96";#N/A,#N/A,FALSE,"FANDA96";#N/A,#N/A,FALSE,"INTRAN96";#N/A,#N/A,FALSE,"NAA9697";#N/A,#N/A,FALSE,"ECWEBB";#N/A,#N/A,FALSE,"MFT96";#N/A,#N/A,FALSE,"CTrecon"}</definedName>
    <definedName name="fg_1_5_4_3" hidden="1">{#N/A,#N/A,FALSE,"TMCOMP96";#N/A,#N/A,FALSE,"MAT96";#N/A,#N/A,FALSE,"FANDA96";#N/A,#N/A,FALSE,"INTRAN96";#N/A,#N/A,FALSE,"NAA9697";#N/A,#N/A,FALSE,"ECWEBB";#N/A,#N/A,FALSE,"MFT96";#N/A,#N/A,FALSE,"CTrecon"}</definedName>
    <definedName name="fg_1_5_4_4" hidden="1">{#N/A,#N/A,FALSE,"TMCOMP96";#N/A,#N/A,FALSE,"MAT96";#N/A,#N/A,FALSE,"FANDA96";#N/A,#N/A,FALSE,"INTRAN96";#N/A,#N/A,FALSE,"NAA9697";#N/A,#N/A,FALSE,"ECWEBB";#N/A,#N/A,FALSE,"MFT96";#N/A,#N/A,FALSE,"CTrecon"}</definedName>
    <definedName name="fg_1_5_4_5" hidden="1">{#N/A,#N/A,FALSE,"TMCOMP96";#N/A,#N/A,FALSE,"MAT96";#N/A,#N/A,FALSE,"FANDA96";#N/A,#N/A,FALSE,"INTRAN96";#N/A,#N/A,FALSE,"NAA9697";#N/A,#N/A,FALSE,"ECWEBB";#N/A,#N/A,FALSE,"MFT96";#N/A,#N/A,FALSE,"CTrecon"}</definedName>
    <definedName name="fg_1_5_5" hidden="1">{#N/A,#N/A,FALSE,"TMCOMP96";#N/A,#N/A,FALSE,"MAT96";#N/A,#N/A,FALSE,"FANDA96";#N/A,#N/A,FALSE,"INTRAN96";#N/A,#N/A,FALSE,"NAA9697";#N/A,#N/A,FALSE,"ECWEBB";#N/A,#N/A,FALSE,"MFT96";#N/A,#N/A,FALSE,"CTrecon"}</definedName>
    <definedName name="fg_1_5_5_1" hidden="1">{#N/A,#N/A,FALSE,"TMCOMP96";#N/A,#N/A,FALSE,"MAT96";#N/A,#N/A,FALSE,"FANDA96";#N/A,#N/A,FALSE,"INTRAN96";#N/A,#N/A,FALSE,"NAA9697";#N/A,#N/A,FALSE,"ECWEBB";#N/A,#N/A,FALSE,"MFT96";#N/A,#N/A,FALSE,"CTrecon"}</definedName>
    <definedName name="fg_1_5_5_2" hidden="1">{#N/A,#N/A,FALSE,"TMCOMP96";#N/A,#N/A,FALSE,"MAT96";#N/A,#N/A,FALSE,"FANDA96";#N/A,#N/A,FALSE,"INTRAN96";#N/A,#N/A,FALSE,"NAA9697";#N/A,#N/A,FALSE,"ECWEBB";#N/A,#N/A,FALSE,"MFT96";#N/A,#N/A,FALSE,"CTrecon"}</definedName>
    <definedName name="fg_1_5_5_3" hidden="1">{#N/A,#N/A,FALSE,"TMCOMP96";#N/A,#N/A,FALSE,"MAT96";#N/A,#N/A,FALSE,"FANDA96";#N/A,#N/A,FALSE,"INTRAN96";#N/A,#N/A,FALSE,"NAA9697";#N/A,#N/A,FALSE,"ECWEBB";#N/A,#N/A,FALSE,"MFT96";#N/A,#N/A,FALSE,"CTrecon"}</definedName>
    <definedName name="fg_1_5_5_4" hidden="1">{#N/A,#N/A,FALSE,"TMCOMP96";#N/A,#N/A,FALSE,"MAT96";#N/A,#N/A,FALSE,"FANDA96";#N/A,#N/A,FALSE,"INTRAN96";#N/A,#N/A,FALSE,"NAA9697";#N/A,#N/A,FALSE,"ECWEBB";#N/A,#N/A,FALSE,"MFT96";#N/A,#N/A,FALSE,"CTrecon"}</definedName>
    <definedName name="fg_1_5_5_5"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_2_1" hidden="1">{#N/A,#N/A,FALSE,"TMCOMP96";#N/A,#N/A,FALSE,"MAT96";#N/A,#N/A,FALSE,"FANDA96";#N/A,#N/A,FALSE,"INTRAN96";#N/A,#N/A,FALSE,"NAA9697";#N/A,#N/A,FALSE,"ECWEBB";#N/A,#N/A,FALSE,"MFT96";#N/A,#N/A,FALSE,"CTrecon"}</definedName>
    <definedName name="fg_2_1_1" hidden="1">{#N/A,#N/A,FALSE,"TMCOMP96";#N/A,#N/A,FALSE,"MAT96";#N/A,#N/A,FALSE,"FANDA96";#N/A,#N/A,FALSE,"INTRAN96";#N/A,#N/A,FALSE,"NAA9697";#N/A,#N/A,FALSE,"ECWEBB";#N/A,#N/A,FALSE,"MFT96";#N/A,#N/A,FALSE,"CTrecon"}</definedName>
    <definedName name="fg_2_1_1_1" hidden="1">{#N/A,#N/A,FALSE,"TMCOMP96";#N/A,#N/A,FALSE,"MAT96";#N/A,#N/A,FALSE,"FANDA96";#N/A,#N/A,FALSE,"INTRAN96";#N/A,#N/A,FALSE,"NAA9697";#N/A,#N/A,FALSE,"ECWEBB";#N/A,#N/A,FALSE,"MFT96";#N/A,#N/A,FALSE,"CTrecon"}</definedName>
    <definedName name="fg_2_1_1_1_1" hidden="1">{#N/A,#N/A,FALSE,"TMCOMP96";#N/A,#N/A,FALSE,"MAT96";#N/A,#N/A,FALSE,"FANDA96";#N/A,#N/A,FALSE,"INTRAN96";#N/A,#N/A,FALSE,"NAA9697";#N/A,#N/A,FALSE,"ECWEBB";#N/A,#N/A,FALSE,"MFT96";#N/A,#N/A,FALSE,"CTrecon"}</definedName>
    <definedName name="fg_2_1_1_1_1_1" hidden="1">{#N/A,#N/A,FALSE,"TMCOMP96";#N/A,#N/A,FALSE,"MAT96";#N/A,#N/A,FALSE,"FANDA96";#N/A,#N/A,FALSE,"INTRAN96";#N/A,#N/A,FALSE,"NAA9697";#N/A,#N/A,FALSE,"ECWEBB";#N/A,#N/A,FALSE,"MFT96";#N/A,#N/A,FALSE,"CTrecon"}</definedName>
    <definedName name="fg_2_1_1_1_2" hidden="1">{#N/A,#N/A,FALSE,"TMCOMP96";#N/A,#N/A,FALSE,"MAT96";#N/A,#N/A,FALSE,"FANDA96";#N/A,#N/A,FALSE,"INTRAN96";#N/A,#N/A,FALSE,"NAA9697";#N/A,#N/A,FALSE,"ECWEBB";#N/A,#N/A,FALSE,"MFT96";#N/A,#N/A,FALSE,"CTrecon"}</definedName>
    <definedName name="fg_2_1_1_1_3" hidden="1">{#N/A,#N/A,FALSE,"TMCOMP96";#N/A,#N/A,FALSE,"MAT96";#N/A,#N/A,FALSE,"FANDA96";#N/A,#N/A,FALSE,"INTRAN96";#N/A,#N/A,FALSE,"NAA9697";#N/A,#N/A,FALSE,"ECWEBB";#N/A,#N/A,FALSE,"MFT96";#N/A,#N/A,FALSE,"CTrecon"}</definedName>
    <definedName name="fg_2_1_1_1_4" hidden="1">{#N/A,#N/A,FALSE,"TMCOMP96";#N/A,#N/A,FALSE,"MAT96";#N/A,#N/A,FALSE,"FANDA96";#N/A,#N/A,FALSE,"INTRAN96";#N/A,#N/A,FALSE,"NAA9697";#N/A,#N/A,FALSE,"ECWEBB";#N/A,#N/A,FALSE,"MFT96";#N/A,#N/A,FALSE,"CTrecon"}</definedName>
    <definedName name="fg_2_1_1_1_5" hidden="1">{#N/A,#N/A,FALSE,"TMCOMP96";#N/A,#N/A,FALSE,"MAT96";#N/A,#N/A,FALSE,"FANDA96";#N/A,#N/A,FALSE,"INTRAN96";#N/A,#N/A,FALSE,"NAA9697";#N/A,#N/A,FALSE,"ECWEBB";#N/A,#N/A,FALSE,"MFT96";#N/A,#N/A,FALSE,"CTrecon"}</definedName>
    <definedName name="fg_2_1_1_2" hidden="1">{#N/A,#N/A,FALSE,"TMCOMP96";#N/A,#N/A,FALSE,"MAT96";#N/A,#N/A,FALSE,"FANDA96";#N/A,#N/A,FALSE,"INTRAN96";#N/A,#N/A,FALSE,"NAA9697";#N/A,#N/A,FALSE,"ECWEBB";#N/A,#N/A,FALSE,"MFT96";#N/A,#N/A,FALSE,"CTrecon"}</definedName>
    <definedName name="fg_2_1_1_2_1" hidden="1">{#N/A,#N/A,FALSE,"TMCOMP96";#N/A,#N/A,FALSE,"MAT96";#N/A,#N/A,FALSE,"FANDA96";#N/A,#N/A,FALSE,"INTRAN96";#N/A,#N/A,FALSE,"NAA9697";#N/A,#N/A,FALSE,"ECWEBB";#N/A,#N/A,FALSE,"MFT96";#N/A,#N/A,FALSE,"CTrecon"}</definedName>
    <definedName name="fg_2_1_1_2_2" hidden="1">{#N/A,#N/A,FALSE,"TMCOMP96";#N/A,#N/A,FALSE,"MAT96";#N/A,#N/A,FALSE,"FANDA96";#N/A,#N/A,FALSE,"INTRAN96";#N/A,#N/A,FALSE,"NAA9697";#N/A,#N/A,FALSE,"ECWEBB";#N/A,#N/A,FALSE,"MFT96";#N/A,#N/A,FALSE,"CTrecon"}</definedName>
    <definedName name="fg_2_1_1_2_3" hidden="1">{#N/A,#N/A,FALSE,"TMCOMP96";#N/A,#N/A,FALSE,"MAT96";#N/A,#N/A,FALSE,"FANDA96";#N/A,#N/A,FALSE,"INTRAN96";#N/A,#N/A,FALSE,"NAA9697";#N/A,#N/A,FALSE,"ECWEBB";#N/A,#N/A,FALSE,"MFT96";#N/A,#N/A,FALSE,"CTrecon"}</definedName>
    <definedName name="fg_2_1_1_2_4" hidden="1">{#N/A,#N/A,FALSE,"TMCOMP96";#N/A,#N/A,FALSE,"MAT96";#N/A,#N/A,FALSE,"FANDA96";#N/A,#N/A,FALSE,"INTRAN96";#N/A,#N/A,FALSE,"NAA9697";#N/A,#N/A,FALSE,"ECWEBB";#N/A,#N/A,FALSE,"MFT96";#N/A,#N/A,FALSE,"CTrecon"}</definedName>
    <definedName name="fg_2_1_1_2_5" hidden="1">{#N/A,#N/A,FALSE,"TMCOMP96";#N/A,#N/A,FALSE,"MAT96";#N/A,#N/A,FALSE,"FANDA96";#N/A,#N/A,FALSE,"INTRAN96";#N/A,#N/A,FALSE,"NAA9697";#N/A,#N/A,FALSE,"ECWEBB";#N/A,#N/A,FALSE,"MFT96";#N/A,#N/A,FALSE,"CTrecon"}</definedName>
    <definedName name="fg_2_1_1_3" hidden="1">{#N/A,#N/A,FALSE,"TMCOMP96";#N/A,#N/A,FALSE,"MAT96";#N/A,#N/A,FALSE,"FANDA96";#N/A,#N/A,FALSE,"INTRAN96";#N/A,#N/A,FALSE,"NAA9697";#N/A,#N/A,FALSE,"ECWEBB";#N/A,#N/A,FALSE,"MFT96";#N/A,#N/A,FALSE,"CTrecon"}</definedName>
    <definedName name="fg_2_1_1_4" hidden="1">{#N/A,#N/A,FALSE,"TMCOMP96";#N/A,#N/A,FALSE,"MAT96";#N/A,#N/A,FALSE,"FANDA96";#N/A,#N/A,FALSE,"INTRAN96";#N/A,#N/A,FALSE,"NAA9697";#N/A,#N/A,FALSE,"ECWEBB";#N/A,#N/A,FALSE,"MFT96";#N/A,#N/A,FALSE,"CTrecon"}</definedName>
    <definedName name="fg_2_1_1_5" hidden="1">{#N/A,#N/A,FALSE,"TMCOMP96";#N/A,#N/A,FALSE,"MAT96";#N/A,#N/A,FALSE,"FANDA96";#N/A,#N/A,FALSE,"INTRAN96";#N/A,#N/A,FALSE,"NAA9697";#N/A,#N/A,FALSE,"ECWEBB";#N/A,#N/A,FALSE,"MFT96";#N/A,#N/A,FALSE,"CTrecon"}</definedName>
    <definedName name="fg_2_1_2" hidden="1">{#N/A,#N/A,FALSE,"TMCOMP96";#N/A,#N/A,FALSE,"MAT96";#N/A,#N/A,FALSE,"FANDA96";#N/A,#N/A,FALSE,"INTRAN96";#N/A,#N/A,FALSE,"NAA9697";#N/A,#N/A,FALSE,"ECWEBB";#N/A,#N/A,FALSE,"MFT96";#N/A,#N/A,FALSE,"CTrecon"}</definedName>
    <definedName name="fg_2_1_2_1" hidden="1">{#N/A,#N/A,FALSE,"TMCOMP96";#N/A,#N/A,FALSE,"MAT96";#N/A,#N/A,FALSE,"FANDA96";#N/A,#N/A,FALSE,"INTRAN96";#N/A,#N/A,FALSE,"NAA9697";#N/A,#N/A,FALSE,"ECWEBB";#N/A,#N/A,FALSE,"MFT96";#N/A,#N/A,FALSE,"CTrecon"}</definedName>
    <definedName name="fg_2_1_2_1_1" hidden="1">{#N/A,#N/A,FALSE,"TMCOMP96";#N/A,#N/A,FALSE,"MAT96";#N/A,#N/A,FALSE,"FANDA96";#N/A,#N/A,FALSE,"INTRAN96";#N/A,#N/A,FALSE,"NAA9697";#N/A,#N/A,FALSE,"ECWEBB";#N/A,#N/A,FALSE,"MFT96";#N/A,#N/A,FALSE,"CTrecon"}</definedName>
    <definedName name="fg_2_1_2_2" hidden="1">{#N/A,#N/A,FALSE,"TMCOMP96";#N/A,#N/A,FALSE,"MAT96";#N/A,#N/A,FALSE,"FANDA96";#N/A,#N/A,FALSE,"INTRAN96";#N/A,#N/A,FALSE,"NAA9697";#N/A,#N/A,FALSE,"ECWEBB";#N/A,#N/A,FALSE,"MFT96";#N/A,#N/A,FALSE,"CTrecon"}</definedName>
    <definedName name="fg_2_1_2_3" hidden="1">{#N/A,#N/A,FALSE,"TMCOMP96";#N/A,#N/A,FALSE,"MAT96";#N/A,#N/A,FALSE,"FANDA96";#N/A,#N/A,FALSE,"INTRAN96";#N/A,#N/A,FALSE,"NAA9697";#N/A,#N/A,FALSE,"ECWEBB";#N/A,#N/A,FALSE,"MFT96";#N/A,#N/A,FALSE,"CTrecon"}</definedName>
    <definedName name="fg_2_1_2_4" hidden="1">{#N/A,#N/A,FALSE,"TMCOMP96";#N/A,#N/A,FALSE,"MAT96";#N/A,#N/A,FALSE,"FANDA96";#N/A,#N/A,FALSE,"INTRAN96";#N/A,#N/A,FALSE,"NAA9697";#N/A,#N/A,FALSE,"ECWEBB";#N/A,#N/A,FALSE,"MFT96";#N/A,#N/A,FALSE,"CTrecon"}</definedName>
    <definedName name="fg_2_1_2_5" hidden="1">{#N/A,#N/A,FALSE,"TMCOMP96";#N/A,#N/A,FALSE,"MAT96";#N/A,#N/A,FALSE,"FANDA96";#N/A,#N/A,FALSE,"INTRAN96";#N/A,#N/A,FALSE,"NAA9697";#N/A,#N/A,FALSE,"ECWEBB";#N/A,#N/A,FALSE,"MFT96";#N/A,#N/A,FALSE,"CTrecon"}</definedName>
    <definedName name="fg_2_1_3" hidden="1">{#N/A,#N/A,FALSE,"TMCOMP96";#N/A,#N/A,FALSE,"MAT96";#N/A,#N/A,FALSE,"FANDA96";#N/A,#N/A,FALSE,"INTRAN96";#N/A,#N/A,FALSE,"NAA9697";#N/A,#N/A,FALSE,"ECWEBB";#N/A,#N/A,FALSE,"MFT96";#N/A,#N/A,FALSE,"CTrecon"}</definedName>
    <definedName name="fg_2_1_3_1" hidden="1">{#N/A,#N/A,FALSE,"TMCOMP96";#N/A,#N/A,FALSE,"MAT96";#N/A,#N/A,FALSE,"FANDA96";#N/A,#N/A,FALSE,"INTRAN96";#N/A,#N/A,FALSE,"NAA9697";#N/A,#N/A,FALSE,"ECWEBB";#N/A,#N/A,FALSE,"MFT96";#N/A,#N/A,FALSE,"CTrecon"}</definedName>
    <definedName name="fg_2_1_3_1_1" hidden="1">{#N/A,#N/A,FALSE,"TMCOMP96";#N/A,#N/A,FALSE,"MAT96";#N/A,#N/A,FALSE,"FANDA96";#N/A,#N/A,FALSE,"INTRAN96";#N/A,#N/A,FALSE,"NAA9697";#N/A,#N/A,FALSE,"ECWEBB";#N/A,#N/A,FALSE,"MFT96";#N/A,#N/A,FALSE,"CTrecon"}</definedName>
    <definedName name="fg_2_1_3_2" hidden="1">{#N/A,#N/A,FALSE,"TMCOMP96";#N/A,#N/A,FALSE,"MAT96";#N/A,#N/A,FALSE,"FANDA96";#N/A,#N/A,FALSE,"INTRAN96";#N/A,#N/A,FALSE,"NAA9697";#N/A,#N/A,FALSE,"ECWEBB";#N/A,#N/A,FALSE,"MFT96";#N/A,#N/A,FALSE,"CTrecon"}</definedName>
    <definedName name="fg_2_1_3_3" hidden="1">{#N/A,#N/A,FALSE,"TMCOMP96";#N/A,#N/A,FALSE,"MAT96";#N/A,#N/A,FALSE,"FANDA96";#N/A,#N/A,FALSE,"INTRAN96";#N/A,#N/A,FALSE,"NAA9697";#N/A,#N/A,FALSE,"ECWEBB";#N/A,#N/A,FALSE,"MFT96";#N/A,#N/A,FALSE,"CTrecon"}</definedName>
    <definedName name="fg_2_1_3_4" hidden="1">{#N/A,#N/A,FALSE,"TMCOMP96";#N/A,#N/A,FALSE,"MAT96";#N/A,#N/A,FALSE,"FANDA96";#N/A,#N/A,FALSE,"INTRAN96";#N/A,#N/A,FALSE,"NAA9697";#N/A,#N/A,FALSE,"ECWEBB";#N/A,#N/A,FALSE,"MFT96";#N/A,#N/A,FALSE,"CTrecon"}</definedName>
    <definedName name="fg_2_1_3_5" hidden="1">{#N/A,#N/A,FALSE,"TMCOMP96";#N/A,#N/A,FALSE,"MAT96";#N/A,#N/A,FALSE,"FANDA96";#N/A,#N/A,FALSE,"INTRAN96";#N/A,#N/A,FALSE,"NAA9697";#N/A,#N/A,FALSE,"ECWEBB";#N/A,#N/A,FALSE,"MFT96";#N/A,#N/A,FALSE,"CTrecon"}</definedName>
    <definedName name="fg_2_1_4" hidden="1">{#N/A,#N/A,FALSE,"TMCOMP96";#N/A,#N/A,FALSE,"MAT96";#N/A,#N/A,FALSE,"FANDA96";#N/A,#N/A,FALSE,"INTRAN96";#N/A,#N/A,FALSE,"NAA9697";#N/A,#N/A,FALSE,"ECWEBB";#N/A,#N/A,FALSE,"MFT96";#N/A,#N/A,FALSE,"CTrecon"}</definedName>
    <definedName name="fg_2_1_4_1" hidden="1">{#N/A,#N/A,FALSE,"TMCOMP96";#N/A,#N/A,FALSE,"MAT96";#N/A,#N/A,FALSE,"FANDA96";#N/A,#N/A,FALSE,"INTRAN96";#N/A,#N/A,FALSE,"NAA9697";#N/A,#N/A,FALSE,"ECWEBB";#N/A,#N/A,FALSE,"MFT96";#N/A,#N/A,FALSE,"CTrecon"}</definedName>
    <definedName name="fg_2_1_4_2" hidden="1">{#N/A,#N/A,FALSE,"TMCOMP96";#N/A,#N/A,FALSE,"MAT96";#N/A,#N/A,FALSE,"FANDA96";#N/A,#N/A,FALSE,"INTRAN96";#N/A,#N/A,FALSE,"NAA9697";#N/A,#N/A,FALSE,"ECWEBB";#N/A,#N/A,FALSE,"MFT96";#N/A,#N/A,FALSE,"CTrecon"}</definedName>
    <definedName name="fg_2_1_4_3" hidden="1">{#N/A,#N/A,FALSE,"TMCOMP96";#N/A,#N/A,FALSE,"MAT96";#N/A,#N/A,FALSE,"FANDA96";#N/A,#N/A,FALSE,"INTRAN96";#N/A,#N/A,FALSE,"NAA9697";#N/A,#N/A,FALSE,"ECWEBB";#N/A,#N/A,FALSE,"MFT96";#N/A,#N/A,FALSE,"CTrecon"}</definedName>
    <definedName name="fg_2_1_4_4" hidden="1">{#N/A,#N/A,FALSE,"TMCOMP96";#N/A,#N/A,FALSE,"MAT96";#N/A,#N/A,FALSE,"FANDA96";#N/A,#N/A,FALSE,"INTRAN96";#N/A,#N/A,FALSE,"NAA9697";#N/A,#N/A,FALSE,"ECWEBB";#N/A,#N/A,FALSE,"MFT96";#N/A,#N/A,FALSE,"CTrecon"}</definedName>
    <definedName name="fg_2_1_4_5" hidden="1">{#N/A,#N/A,FALSE,"TMCOMP96";#N/A,#N/A,FALSE,"MAT96";#N/A,#N/A,FALSE,"FANDA96";#N/A,#N/A,FALSE,"INTRAN96";#N/A,#N/A,FALSE,"NAA9697";#N/A,#N/A,FALSE,"ECWEBB";#N/A,#N/A,FALSE,"MFT96";#N/A,#N/A,FALSE,"CTrecon"}</definedName>
    <definedName name="fg_2_1_5" hidden="1">{#N/A,#N/A,FALSE,"TMCOMP96";#N/A,#N/A,FALSE,"MAT96";#N/A,#N/A,FALSE,"FANDA96";#N/A,#N/A,FALSE,"INTRAN96";#N/A,#N/A,FALSE,"NAA9697";#N/A,#N/A,FALSE,"ECWEBB";#N/A,#N/A,FALSE,"MFT96";#N/A,#N/A,FALSE,"CTrecon"}</definedName>
    <definedName name="fg_2_1_5_1" hidden="1">{#N/A,#N/A,FALSE,"TMCOMP96";#N/A,#N/A,FALSE,"MAT96";#N/A,#N/A,FALSE,"FANDA96";#N/A,#N/A,FALSE,"INTRAN96";#N/A,#N/A,FALSE,"NAA9697";#N/A,#N/A,FALSE,"ECWEBB";#N/A,#N/A,FALSE,"MFT96";#N/A,#N/A,FALSE,"CTrecon"}</definedName>
    <definedName name="fg_2_1_5_2" hidden="1">{#N/A,#N/A,FALSE,"TMCOMP96";#N/A,#N/A,FALSE,"MAT96";#N/A,#N/A,FALSE,"FANDA96";#N/A,#N/A,FALSE,"INTRAN96";#N/A,#N/A,FALSE,"NAA9697";#N/A,#N/A,FALSE,"ECWEBB";#N/A,#N/A,FALSE,"MFT96";#N/A,#N/A,FALSE,"CTrecon"}</definedName>
    <definedName name="fg_2_1_5_3" hidden="1">{#N/A,#N/A,FALSE,"TMCOMP96";#N/A,#N/A,FALSE,"MAT96";#N/A,#N/A,FALSE,"FANDA96";#N/A,#N/A,FALSE,"INTRAN96";#N/A,#N/A,FALSE,"NAA9697";#N/A,#N/A,FALSE,"ECWEBB";#N/A,#N/A,FALSE,"MFT96";#N/A,#N/A,FALSE,"CTrecon"}</definedName>
    <definedName name="fg_2_1_5_4" hidden="1">{#N/A,#N/A,FALSE,"TMCOMP96";#N/A,#N/A,FALSE,"MAT96";#N/A,#N/A,FALSE,"FANDA96";#N/A,#N/A,FALSE,"INTRAN96";#N/A,#N/A,FALSE,"NAA9697";#N/A,#N/A,FALSE,"ECWEBB";#N/A,#N/A,FALSE,"MFT96";#N/A,#N/A,FALSE,"CTrecon"}</definedName>
    <definedName name="fg_2_1_5_5" hidden="1">{#N/A,#N/A,FALSE,"TMCOMP96";#N/A,#N/A,FALSE,"MAT96";#N/A,#N/A,FALSE,"FANDA96";#N/A,#N/A,FALSE,"INTRAN96";#N/A,#N/A,FALSE,"NAA9697";#N/A,#N/A,FALSE,"ECWEBB";#N/A,#N/A,FALSE,"MFT96";#N/A,#N/A,FALSE,"CTrecon"}</definedName>
    <definedName name="fg_2_2" hidden="1">{#N/A,#N/A,FALSE,"TMCOMP96";#N/A,#N/A,FALSE,"MAT96";#N/A,#N/A,FALSE,"FANDA96";#N/A,#N/A,FALSE,"INTRAN96";#N/A,#N/A,FALSE,"NAA9697";#N/A,#N/A,FALSE,"ECWEBB";#N/A,#N/A,FALSE,"MFT96";#N/A,#N/A,FALSE,"CTrecon"}</definedName>
    <definedName name="fg_2_2_1" hidden="1">{#N/A,#N/A,FALSE,"TMCOMP96";#N/A,#N/A,FALSE,"MAT96";#N/A,#N/A,FALSE,"FANDA96";#N/A,#N/A,FALSE,"INTRAN96";#N/A,#N/A,FALSE,"NAA9697";#N/A,#N/A,FALSE,"ECWEBB";#N/A,#N/A,FALSE,"MFT96";#N/A,#N/A,FALSE,"CTrecon"}</definedName>
    <definedName name="fg_2_2_1_1" hidden="1">{#N/A,#N/A,FALSE,"TMCOMP96";#N/A,#N/A,FALSE,"MAT96";#N/A,#N/A,FALSE,"FANDA96";#N/A,#N/A,FALSE,"INTRAN96";#N/A,#N/A,FALSE,"NAA9697";#N/A,#N/A,FALSE,"ECWEBB";#N/A,#N/A,FALSE,"MFT96";#N/A,#N/A,FALSE,"CTrecon"}</definedName>
    <definedName name="fg_2_2_2" hidden="1">{#N/A,#N/A,FALSE,"TMCOMP96";#N/A,#N/A,FALSE,"MAT96";#N/A,#N/A,FALSE,"FANDA96";#N/A,#N/A,FALSE,"INTRAN96";#N/A,#N/A,FALSE,"NAA9697";#N/A,#N/A,FALSE,"ECWEBB";#N/A,#N/A,FALSE,"MFT96";#N/A,#N/A,FALSE,"CTrecon"}</definedName>
    <definedName name="fg_2_2_3" hidden="1">{#N/A,#N/A,FALSE,"TMCOMP96";#N/A,#N/A,FALSE,"MAT96";#N/A,#N/A,FALSE,"FANDA96";#N/A,#N/A,FALSE,"INTRAN96";#N/A,#N/A,FALSE,"NAA9697";#N/A,#N/A,FALSE,"ECWEBB";#N/A,#N/A,FALSE,"MFT96";#N/A,#N/A,FALSE,"CTrecon"}</definedName>
    <definedName name="fg_2_2_4" hidden="1">{#N/A,#N/A,FALSE,"TMCOMP96";#N/A,#N/A,FALSE,"MAT96";#N/A,#N/A,FALSE,"FANDA96";#N/A,#N/A,FALSE,"INTRAN96";#N/A,#N/A,FALSE,"NAA9697";#N/A,#N/A,FALSE,"ECWEBB";#N/A,#N/A,FALSE,"MFT96";#N/A,#N/A,FALSE,"CTrecon"}</definedName>
    <definedName name="fg_2_2_5" hidden="1">{#N/A,#N/A,FALSE,"TMCOMP96";#N/A,#N/A,FALSE,"MAT96";#N/A,#N/A,FALSE,"FANDA96";#N/A,#N/A,FALSE,"INTRAN96";#N/A,#N/A,FALSE,"NAA9697";#N/A,#N/A,FALSE,"ECWEBB";#N/A,#N/A,FALSE,"MFT96";#N/A,#N/A,FALSE,"CTrecon"}</definedName>
    <definedName name="fg_2_3" hidden="1">{#N/A,#N/A,FALSE,"TMCOMP96";#N/A,#N/A,FALSE,"MAT96";#N/A,#N/A,FALSE,"FANDA96";#N/A,#N/A,FALSE,"INTRAN96";#N/A,#N/A,FALSE,"NAA9697";#N/A,#N/A,FALSE,"ECWEBB";#N/A,#N/A,FALSE,"MFT96";#N/A,#N/A,FALSE,"CTrecon"}</definedName>
    <definedName name="fg_2_3_1" hidden="1">{#N/A,#N/A,FALSE,"TMCOMP96";#N/A,#N/A,FALSE,"MAT96";#N/A,#N/A,FALSE,"FANDA96";#N/A,#N/A,FALSE,"INTRAN96";#N/A,#N/A,FALSE,"NAA9697";#N/A,#N/A,FALSE,"ECWEBB";#N/A,#N/A,FALSE,"MFT96";#N/A,#N/A,FALSE,"CTrecon"}</definedName>
    <definedName name="fg_2_3_1_1" hidden="1">{#N/A,#N/A,FALSE,"TMCOMP96";#N/A,#N/A,FALSE,"MAT96";#N/A,#N/A,FALSE,"FANDA96";#N/A,#N/A,FALSE,"INTRAN96";#N/A,#N/A,FALSE,"NAA9697";#N/A,#N/A,FALSE,"ECWEBB";#N/A,#N/A,FALSE,"MFT96";#N/A,#N/A,FALSE,"CTrecon"}</definedName>
    <definedName name="fg_2_3_2" hidden="1">{#N/A,#N/A,FALSE,"TMCOMP96";#N/A,#N/A,FALSE,"MAT96";#N/A,#N/A,FALSE,"FANDA96";#N/A,#N/A,FALSE,"INTRAN96";#N/A,#N/A,FALSE,"NAA9697";#N/A,#N/A,FALSE,"ECWEBB";#N/A,#N/A,FALSE,"MFT96";#N/A,#N/A,FALSE,"CTrecon"}</definedName>
    <definedName name="fg_2_3_3" hidden="1">{#N/A,#N/A,FALSE,"TMCOMP96";#N/A,#N/A,FALSE,"MAT96";#N/A,#N/A,FALSE,"FANDA96";#N/A,#N/A,FALSE,"INTRAN96";#N/A,#N/A,FALSE,"NAA9697";#N/A,#N/A,FALSE,"ECWEBB";#N/A,#N/A,FALSE,"MFT96";#N/A,#N/A,FALSE,"CTrecon"}</definedName>
    <definedName name="fg_2_3_4" hidden="1">{#N/A,#N/A,FALSE,"TMCOMP96";#N/A,#N/A,FALSE,"MAT96";#N/A,#N/A,FALSE,"FANDA96";#N/A,#N/A,FALSE,"INTRAN96";#N/A,#N/A,FALSE,"NAA9697";#N/A,#N/A,FALSE,"ECWEBB";#N/A,#N/A,FALSE,"MFT96";#N/A,#N/A,FALSE,"CTrecon"}</definedName>
    <definedName name="fg_2_3_5" hidden="1">{#N/A,#N/A,FALSE,"TMCOMP96";#N/A,#N/A,FALSE,"MAT96";#N/A,#N/A,FALSE,"FANDA96";#N/A,#N/A,FALSE,"INTRAN96";#N/A,#N/A,FALSE,"NAA9697";#N/A,#N/A,FALSE,"ECWEBB";#N/A,#N/A,FALSE,"MFT96";#N/A,#N/A,FALSE,"CTrecon"}</definedName>
    <definedName name="fg_2_4" hidden="1">{#N/A,#N/A,FALSE,"TMCOMP96";#N/A,#N/A,FALSE,"MAT96";#N/A,#N/A,FALSE,"FANDA96";#N/A,#N/A,FALSE,"INTRAN96";#N/A,#N/A,FALSE,"NAA9697";#N/A,#N/A,FALSE,"ECWEBB";#N/A,#N/A,FALSE,"MFT96";#N/A,#N/A,FALSE,"CTrecon"}</definedName>
    <definedName name="fg_2_4_1" hidden="1">{#N/A,#N/A,FALSE,"TMCOMP96";#N/A,#N/A,FALSE,"MAT96";#N/A,#N/A,FALSE,"FANDA96";#N/A,#N/A,FALSE,"INTRAN96";#N/A,#N/A,FALSE,"NAA9697";#N/A,#N/A,FALSE,"ECWEBB";#N/A,#N/A,FALSE,"MFT96";#N/A,#N/A,FALSE,"CTrecon"}</definedName>
    <definedName name="fg_2_4_1_1" hidden="1">{#N/A,#N/A,FALSE,"TMCOMP96";#N/A,#N/A,FALSE,"MAT96";#N/A,#N/A,FALSE,"FANDA96";#N/A,#N/A,FALSE,"INTRAN96";#N/A,#N/A,FALSE,"NAA9697";#N/A,#N/A,FALSE,"ECWEBB";#N/A,#N/A,FALSE,"MFT96";#N/A,#N/A,FALSE,"CTrecon"}</definedName>
    <definedName name="fg_2_4_2" hidden="1">{#N/A,#N/A,FALSE,"TMCOMP96";#N/A,#N/A,FALSE,"MAT96";#N/A,#N/A,FALSE,"FANDA96";#N/A,#N/A,FALSE,"INTRAN96";#N/A,#N/A,FALSE,"NAA9697";#N/A,#N/A,FALSE,"ECWEBB";#N/A,#N/A,FALSE,"MFT96";#N/A,#N/A,FALSE,"CTrecon"}</definedName>
    <definedName name="fg_2_4_3" hidden="1">{#N/A,#N/A,FALSE,"TMCOMP96";#N/A,#N/A,FALSE,"MAT96";#N/A,#N/A,FALSE,"FANDA96";#N/A,#N/A,FALSE,"INTRAN96";#N/A,#N/A,FALSE,"NAA9697";#N/A,#N/A,FALSE,"ECWEBB";#N/A,#N/A,FALSE,"MFT96";#N/A,#N/A,FALSE,"CTrecon"}</definedName>
    <definedName name="fg_2_4_4" hidden="1">{#N/A,#N/A,FALSE,"TMCOMP96";#N/A,#N/A,FALSE,"MAT96";#N/A,#N/A,FALSE,"FANDA96";#N/A,#N/A,FALSE,"INTRAN96";#N/A,#N/A,FALSE,"NAA9697";#N/A,#N/A,FALSE,"ECWEBB";#N/A,#N/A,FALSE,"MFT96";#N/A,#N/A,FALSE,"CTrecon"}</definedName>
    <definedName name="fg_2_4_5" hidden="1">{#N/A,#N/A,FALSE,"TMCOMP96";#N/A,#N/A,FALSE,"MAT96";#N/A,#N/A,FALSE,"FANDA96";#N/A,#N/A,FALSE,"INTRAN96";#N/A,#N/A,FALSE,"NAA9697";#N/A,#N/A,FALSE,"ECWEBB";#N/A,#N/A,FALSE,"MFT96";#N/A,#N/A,FALSE,"CTrecon"}</definedName>
    <definedName name="fg_2_5" hidden="1">{#N/A,#N/A,FALSE,"TMCOMP96";#N/A,#N/A,FALSE,"MAT96";#N/A,#N/A,FALSE,"FANDA96";#N/A,#N/A,FALSE,"INTRAN96";#N/A,#N/A,FALSE,"NAA9697";#N/A,#N/A,FALSE,"ECWEBB";#N/A,#N/A,FALSE,"MFT96";#N/A,#N/A,FALSE,"CTrecon"}</definedName>
    <definedName name="fg_2_5_1" hidden="1">{#N/A,#N/A,FALSE,"TMCOMP96";#N/A,#N/A,FALSE,"MAT96";#N/A,#N/A,FALSE,"FANDA96";#N/A,#N/A,FALSE,"INTRAN96";#N/A,#N/A,FALSE,"NAA9697";#N/A,#N/A,FALSE,"ECWEBB";#N/A,#N/A,FALSE,"MFT96";#N/A,#N/A,FALSE,"CTrecon"}</definedName>
    <definedName name="fg_2_5_2" hidden="1">{#N/A,#N/A,FALSE,"TMCOMP96";#N/A,#N/A,FALSE,"MAT96";#N/A,#N/A,FALSE,"FANDA96";#N/A,#N/A,FALSE,"INTRAN96";#N/A,#N/A,FALSE,"NAA9697";#N/A,#N/A,FALSE,"ECWEBB";#N/A,#N/A,FALSE,"MFT96";#N/A,#N/A,FALSE,"CTrecon"}</definedName>
    <definedName name="fg_2_5_3" hidden="1">{#N/A,#N/A,FALSE,"TMCOMP96";#N/A,#N/A,FALSE,"MAT96";#N/A,#N/A,FALSE,"FANDA96";#N/A,#N/A,FALSE,"INTRAN96";#N/A,#N/A,FALSE,"NAA9697";#N/A,#N/A,FALSE,"ECWEBB";#N/A,#N/A,FALSE,"MFT96";#N/A,#N/A,FALSE,"CTrecon"}</definedName>
    <definedName name="fg_2_5_4" hidden="1">{#N/A,#N/A,FALSE,"TMCOMP96";#N/A,#N/A,FALSE,"MAT96";#N/A,#N/A,FALSE,"FANDA96";#N/A,#N/A,FALSE,"INTRAN96";#N/A,#N/A,FALSE,"NAA9697";#N/A,#N/A,FALSE,"ECWEBB";#N/A,#N/A,FALSE,"MFT96";#N/A,#N/A,FALSE,"CTrecon"}</definedName>
    <definedName name="fg_2_5_5" hidden="1">{#N/A,#N/A,FALSE,"TMCOMP96";#N/A,#N/A,FALSE,"MAT96";#N/A,#N/A,FALSE,"FANDA96";#N/A,#N/A,FALSE,"INTRAN96";#N/A,#N/A,FALSE,"NAA9697";#N/A,#N/A,FALSE,"ECWEBB";#N/A,#N/A,FALSE,"MFT96";#N/A,#N/A,FALSE,"CTrecon"}</definedName>
    <definedName name="fg_3" hidden="1">{#N/A,#N/A,FALSE,"TMCOMP96";#N/A,#N/A,FALSE,"MAT96";#N/A,#N/A,FALSE,"FANDA96";#N/A,#N/A,FALSE,"INTRAN96";#N/A,#N/A,FALSE,"NAA9697";#N/A,#N/A,FALSE,"ECWEBB";#N/A,#N/A,FALSE,"MFT96";#N/A,#N/A,FALSE,"CTrecon"}</definedName>
    <definedName name="fg_3_1" hidden="1">{#N/A,#N/A,FALSE,"TMCOMP96";#N/A,#N/A,FALSE,"MAT96";#N/A,#N/A,FALSE,"FANDA96";#N/A,#N/A,FALSE,"INTRAN96";#N/A,#N/A,FALSE,"NAA9697";#N/A,#N/A,FALSE,"ECWEBB";#N/A,#N/A,FALSE,"MFT96";#N/A,#N/A,FALSE,"CTrecon"}</definedName>
    <definedName name="fg_3_1_1" hidden="1">{#N/A,#N/A,FALSE,"TMCOMP96";#N/A,#N/A,FALSE,"MAT96";#N/A,#N/A,FALSE,"FANDA96";#N/A,#N/A,FALSE,"INTRAN96";#N/A,#N/A,FALSE,"NAA9697";#N/A,#N/A,FALSE,"ECWEBB";#N/A,#N/A,FALSE,"MFT96";#N/A,#N/A,FALSE,"CTrecon"}</definedName>
    <definedName name="fg_3_1_1_1" hidden="1">{#N/A,#N/A,FALSE,"TMCOMP96";#N/A,#N/A,FALSE,"MAT96";#N/A,#N/A,FALSE,"FANDA96";#N/A,#N/A,FALSE,"INTRAN96";#N/A,#N/A,FALSE,"NAA9697";#N/A,#N/A,FALSE,"ECWEBB";#N/A,#N/A,FALSE,"MFT96";#N/A,#N/A,FALSE,"CTrecon"}</definedName>
    <definedName name="fg_3_1_1_1_1" hidden="1">{#N/A,#N/A,FALSE,"TMCOMP96";#N/A,#N/A,FALSE,"MAT96";#N/A,#N/A,FALSE,"FANDA96";#N/A,#N/A,FALSE,"INTRAN96";#N/A,#N/A,FALSE,"NAA9697";#N/A,#N/A,FALSE,"ECWEBB";#N/A,#N/A,FALSE,"MFT96";#N/A,#N/A,FALSE,"CTrecon"}</definedName>
    <definedName name="fg_3_1_1_1_1_1" hidden="1">{#N/A,#N/A,FALSE,"TMCOMP96";#N/A,#N/A,FALSE,"MAT96";#N/A,#N/A,FALSE,"FANDA96";#N/A,#N/A,FALSE,"INTRAN96";#N/A,#N/A,FALSE,"NAA9697";#N/A,#N/A,FALSE,"ECWEBB";#N/A,#N/A,FALSE,"MFT96";#N/A,#N/A,FALSE,"CTrecon"}</definedName>
    <definedName name="fg_3_1_1_1_2" hidden="1">{#N/A,#N/A,FALSE,"TMCOMP96";#N/A,#N/A,FALSE,"MAT96";#N/A,#N/A,FALSE,"FANDA96";#N/A,#N/A,FALSE,"INTRAN96";#N/A,#N/A,FALSE,"NAA9697";#N/A,#N/A,FALSE,"ECWEBB";#N/A,#N/A,FALSE,"MFT96";#N/A,#N/A,FALSE,"CTrecon"}</definedName>
    <definedName name="fg_3_1_1_1_3" hidden="1">{#N/A,#N/A,FALSE,"TMCOMP96";#N/A,#N/A,FALSE,"MAT96";#N/A,#N/A,FALSE,"FANDA96";#N/A,#N/A,FALSE,"INTRAN96";#N/A,#N/A,FALSE,"NAA9697";#N/A,#N/A,FALSE,"ECWEBB";#N/A,#N/A,FALSE,"MFT96";#N/A,#N/A,FALSE,"CTrecon"}</definedName>
    <definedName name="fg_3_1_1_1_4" hidden="1">{#N/A,#N/A,FALSE,"TMCOMP96";#N/A,#N/A,FALSE,"MAT96";#N/A,#N/A,FALSE,"FANDA96";#N/A,#N/A,FALSE,"INTRAN96";#N/A,#N/A,FALSE,"NAA9697";#N/A,#N/A,FALSE,"ECWEBB";#N/A,#N/A,FALSE,"MFT96";#N/A,#N/A,FALSE,"CTrecon"}</definedName>
    <definedName name="fg_3_1_1_1_5" hidden="1">{#N/A,#N/A,FALSE,"TMCOMP96";#N/A,#N/A,FALSE,"MAT96";#N/A,#N/A,FALSE,"FANDA96";#N/A,#N/A,FALSE,"INTRAN96";#N/A,#N/A,FALSE,"NAA9697";#N/A,#N/A,FALSE,"ECWEBB";#N/A,#N/A,FALSE,"MFT96";#N/A,#N/A,FALSE,"CTrecon"}</definedName>
    <definedName name="fg_3_1_1_2" hidden="1">{#N/A,#N/A,FALSE,"TMCOMP96";#N/A,#N/A,FALSE,"MAT96";#N/A,#N/A,FALSE,"FANDA96";#N/A,#N/A,FALSE,"INTRAN96";#N/A,#N/A,FALSE,"NAA9697";#N/A,#N/A,FALSE,"ECWEBB";#N/A,#N/A,FALSE,"MFT96";#N/A,#N/A,FALSE,"CTrecon"}</definedName>
    <definedName name="fg_3_1_1_2_1" hidden="1">{#N/A,#N/A,FALSE,"TMCOMP96";#N/A,#N/A,FALSE,"MAT96";#N/A,#N/A,FALSE,"FANDA96";#N/A,#N/A,FALSE,"INTRAN96";#N/A,#N/A,FALSE,"NAA9697";#N/A,#N/A,FALSE,"ECWEBB";#N/A,#N/A,FALSE,"MFT96";#N/A,#N/A,FALSE,"CTrecon"}</definedName>
    <definedName name="fg_3_1_1_2_2" hidden="1">{#N/A,#N/A,FALSE,"TMCOMP96";#N/A,#N/A,FALSE,"MAT96";#N/A,#N/A,FALSE,"FANDA96";#N/A,#N/A,FALSE,"INTRAN96";#N/A,#N/A,FALSE,"NAA9697";#N/A,#N/A,FALSE,"ECWEBB";#N/A,#N/A,FALSE,"MFT96";#N/A,#N/A,FALSE,"CTrecon"}</definedName>
    <definedName name="fg_3_1_1_2_3" hidden="1">{#N/A,#N/A,FALSE,"TMCOMP96";#N/A,#N/A,FALSE,"MAT96";#N/A,#N/A,FALSE,"FANDA96";#N/A,#N/A,FALSE,"INTRAN96";#N/A,#N/A,FALSE,"NAA9697";#N/A,#N/A,FALSE,"ECWEBB";#N/A,#N/A,FALSE,"MFT96";#N/A,#N/A,FALSE,"CTrecon"}</definedName>
    <definedName name="fg_3_1_1_2_4" hidden="1">{#N/A,#N/A,FALSE,"TMCOMP96";#N/A,#N/A,FALSE,"MAT96";#N/A,#N/A,FALSE,"FANDA96";#N/A,#N/A,FALSE,"INTRAN96";#N/A,#N/A,FALSE,"NAA9697";#N/A,#N/A,FALSE,"ECWEBB";#N/A,#N/A,FALSE,"MFT96";#N/A,#N/A,FALSE,"CTrecon"}</definedName>
    <definedName name="fg_3_1_1_2_5" hidden="1">{#N/A,#N/A,FALSE,"TMCOMP96";#N/A,#N/A,FALSE,"MAT96";#N/A,#N/A,FALSE,"FANDA96";#N/A,#N/A,FALSE,"INTRAN96";#N/A,#N/A,FALSE,"NAA9697";#N/A,#N/A,FALSE,"ECWEBB";#N/A,#N/A,FALSE,"MFT96";#N/A,#N/A,FALSE,"CTrecon"}</definedName>
    <definedName name="fg_3_1_1_3" hidden="1">{#N/A,#N/A,FALSE,"TMCOMP96";#N/A,#N/A,FALSE,"MAT96";#N/A,#N/A,FALSE,"FANDA96";#N/A,#N/A,FALSE,"INTRAN96";#N/A,#N/A,FALSE,"NAA9697";#N/A,#N/A,FALSE,"ECWEBB";#N/A,#N/A,FALSE,"MFT96";#N/A,#N/A,FALSE,"CTrecon"}</definedName>
    <definedName name="fg_3_1_1_4" hidden="1">{#N/A,#N/A,FALSE,"TMCOMP96";#N/A,#N/A,FALSE,"MAT96";#N/A,#N/A,FALSE,"FANDA96";#N/A,#N/A,FALSE,"INTRAN96";#N/A,#N/A,FALSE,"NAA9697";#N/A,#N/A,FALSE,"ECWEBB";#N/A,#N/A,FALSE,"MFT96";#N/A,#N/A,FALSE,"CTrecon"}</definedName>
    <definedName name="fg_3_1_1_5" hidden="1">{#N/A,#N/A,FALSE,"TMCOMP96";#N/A,#N/A,FALSE,"MAT96";#N/A,#N/A,FALSE,"FANDA96";#N/A,#N/A,FALSE,"INTRAN96";#N/A,#N/A,FALSE,"NAA9697";#N/A,#N/A,FALSE,"ECWEBB";#N/A,#N/A,FALSE,"MFT96";#N/A,#N/A,FALSE,"CTrecon"}</definedName>
    <definedName name="fg_3_1_2" hidden="1">{#N/A,#N/A,FALSE,"TMCOMP96";#N/A,#N/A,FALSE,"MAT96";#N/A,#N/A,FALSE,"FANDA96";#N/A,#N/A,FALSE,"INTRAN96";#N/A,#N/A,FALSE,"NAA9697";#N/A,#N/A,FALSE,"ECWEBB";#N/A,#N/A,FALSE,"MFT96";#N/A,#N/A,FALSE,"CTrecon"}</definedName>
    <definedName name="fg_3_1_2_1" hidden="1">{#N/A,#N/A,FALSE,"TMCOMP96";#N/A,#N/A,FALSE,"MAT96";#N/A,#N/A,FALSE,"FANDA96";#N/A,#N/A,FALSE,"INTRAN96";#N/A,#N/A,FALSE,"NAA9697";#N/A,#N/A,FALSE,"ECWEBB";#N/A,#N/A,FALSE,"MFT96";#N/A,#N/A,FALSE,"CTrecon"}</definedName>
    <definedName name="fg_3_1_2_1_1" hidden="1">{#N/A,#N/A,FALSE,"TMCOMP96";#N/A,#N/A,FALSE,"MAT96";#N/A,#N/A,FALSE,"FANDA96";#N/A,#N/A,FALSE,"INTRAN96";#N/A,#N/A,FALSE,"NAA9697";#N/A,#N/A,FALSE,"ECWEBB";#N/A,#N/A,FALSE,"MFT96";#N/A,#N/A,FALSE,"CTrecon"}</definedName>
    <definedName name="fg_3_1_2_2" hidden="1">{#N/A,#N/A,FALSE,"TMCOMP96";#N/A,#N/A,FALSE,"MAT96";#N/A,#N/A,FALSE,"FANDA96";#N/A,#N/A,FALSE,"INTRAN96";#N/A,#N/A,FALSE,"NAA9697";#N/A,#N/A,FALSE,"ECWEBB";#N/A,#N/A,FALSE,"MFT96";#N/A,#N/A,FALSE,"CTrecon"}</definedName>
    <definedName name="fg_3_1_2_3" hidden="1">{#N/A,#N/A,FALSE,"TMCOMP96";#N/A,#N/A,FALSE,"MAT96";#N/A,#N/A,FALSE,"FANDA96";#N/A,#N/A,FALSE,"INTRAN96";#N/A,#N/A,FALSE,"NAA9697";#N/A,#N/A,FALSE,"ECWEBB";#N/A,#N/A,FALSE,"MFT96";#N/A,#N/A,FALSE,"CTrecon"}</definedName>
    <definedName name="fg_3_1_2_4" hidden="1">{#N/A,#N/A,FALSE,"TMCOMP96";#N/A,#N/A,FALSE,"MAT96";#N/A,#N/A,FALSE,"FANDA96";#N/A,#N/A,FALSE,"INTRAN96";#N/A,#N/A,FALSE,"NAA9697";#N/A,#N/A,FALSE,"ECWEBB";#N/A,#N/A,FALSE,"MFT96";#N/A,#N/A,FALSE,"CTrecon"}</definedName>
    <definedName name="fg_3_1_2_5" hidden="1">{#N/A,#N/A,FALSE,"TMCOMP96";#N/A,#N/A,FALSE,"MAT96";#N/A,#N/A,FALSE,"FANDA96";#N/A,#N/A,FALSE,"INTRAN96";#N/A,#N/A,FALSE,"NAA9697";#N/A,#N/A,FALSE,"ECWEBB";#N/A,#N/A,FALSE,"MFT96";#N/A,#N/A,FALSE,"CTrecon"}</definedName>
    <definedName name="fg_3_1_3" hidden="1">{#N/A,#N/A,FALSE,"TMCOMP96";#N/A,#N/A,FALSE,"MAT96";#N/A,#N/A,FALSE,"FANDA96";#N/A,#N/A,FALSE,"INTRAN96";#N/A,#N/A,FALSE,"NAA9697";#N/A,#N/A,FALSE,"ECWEBB";#N/A,#N/A,FALSE,"MFT96";#N/A,#N/A,FALSE,"CTrecon"}</definedName>
    <definedName name="fg_3_1_3_1" hidden="1">{#N/A,#N/A,FALSE,"TMCOMP96";#N/A,#N/A,FALSE,"MAT96";#N/A,#N/A,FALSE,"FANDA96";#N/A,#N/A,FALSE,"INTRAN96";#N/A,#N/A,FALSE,"NAA9697";#N/A,#N/A,FALSE,"ECWEBB";#N/A,#N/A,FALSE,"MFT96";#N/A,#N/A,FALSE,"CTrecon"}</definedName>
    <definedName name="fg_3_1_3_1_1" hidden="1">{#N/A,#N/A,FALSE,"TMCOMP96";#N/A,#N/A,FALSE,"MAT96";#N/A,#N/A,FALSE,"FANDA96";#N/A,#N/A,FALSE,"INTRAN96";#N/A,#N/A,FALSE,"NAA9697";#N/A,#N/A,FALSE,"ECWEBB";#N/A,#N/A,FALSE,"MFT96";#N/A,#N/A,FALSE,"CTrecon"}</definedName>
    <definedName name="fg_3_1_3_2" hidden="1">{#N/A,#N/A,FALSE,"TMCOMP96";#N/A,#N/A,FALSE,"MAT96";#N/A,#N/A,FALSE,"FANDA96";#N/A,#N/A,FALSE,"INTRAN96";#N/A,#N/A,FALSE,"NAA9697";#N/A,#N/A,FALSE,"ECWEBB";#N/A,#N/A,FALSE,"MFT96";#N/A,#N/A,FALSE,"CTrecon"}</definedName>
    <definedName name="fg_3_1_3_3" hidden="1">{#N/A,#N/A,FALSE,"TMCOMP96";#N/A,#N/A,FALSE,"MAT96";#N/A,#N/A,FALSE,"FANDA96";#N/A,#N/A,FALSE,"INTRAN96";#N/A,#N/A,FALSE,"NAA9697";#N/A,#N/A,FALSE,"ECWEBB";#N/A,#N/A,FALSE,"MFT96";#N/A,#N/A,FALSE,"CTrecon"}</definedName>
    <definedName name="fg_3_1_3_4" hidden="1">{#N/A,#N/A,FALSE,"TMCOMP96";#N/A,#N/A,FALSE,"MAT96";#N/A,#N/A,FALSE,"FANDA96";#N/A,#N/A,FALSE,"INTRAN96";#N/A,#N/A,FALSE,"NAA9697";#N/A,#N/A,FALSE,"ECWEBB";#N/A,#N/A,FALSE,"MFT96";#N/A,#N/A,FALSE,"CTrecon"}</definedName>
    <definedName name="fg_3_1_3_5" hidden="1">{#N/A,#N/A,FALSE,"TMCOMP96";#N/A,#N/A,FALSE,"MAT96";#N/A,#N/A,FALSE,"FANDA96";#N/A,#N/A,FALSE,"INTRAN96";#N/A,#N/A,FALSE,"NAA9697";#N/A,#N/A,FALSE,"ECWEBB";#N/A,#N/A,FALSE,"MFT96";#N/A,#N/A,FALSE,"CTrecon"}</definedName>
    <definedName name="fg_3_1_4" hidden="1">{#N/A,#N/A,FALSE,"TMCOMP96";#N/A,#N/A,FALSE,"MAT96";#N/A,#N/A,FALSE,"FANDA96";#N/A,#N/A,FALSE,"INTRAN96";#N/A,#N/A,FALSE,"NAA9697";#N/A,#N/A,FALSE,"ECWEBB";#N/A,#N/A,FALSE,"MFT96";#N/A,#N/A,FALSE,"CTrecon"}</definedName>
    <definedName name="fg_3_1_4_1" hidden="1">{#N/A,#N/A,FALSE,"TMCOMP96";#N/A,#N/A,FALSE,"MAT96";#N/A,#N/A,FALSE,"FANDA96";#N/A,#N/A,FALSE,"INTRAN96";#N/A,#N/A,FALSE,"NAA9697";#N/A,#N/A,FALSE,"ECWEBB";#N/A,#N/A,FALSE,"MFT96";#N/A,#N/A,FALSE,"CTrecon"}</definedName>
    <definedName name="fg_3_1_4_2" hidden="1">{#N/A,#N/A,FALSE,"TMCOMP96";#N/A,#N/A,FALSE,"MAT96";#N/A,#N/A,FALSE,"FANDA96";#N/A,#N/A,FALSE,"INTRAN96";#N/A,#N/A,FALSE,"NAA9697";#N/A,#N/A,FALSE,"ECWEBB";#N/A,#N/A,FALSE,"MFT96";#N/A,#N/A,FALSE,"CTrecon"}</definedName>
    <definedName name="fg_3_1_4_3" hidden="1">{#N/A,#N/A,FALSE,"TMCOMP96";#N/A,#N/A,FALSE,"MAT96";#N/A,#N/A,FALSE,"FANDA96";#N/A,#N/A,FALSE,"INTRAN96";#N/A,#N/A,FALSE,"NAA9697";#N/A,#N/A,FALSE,"ECWEBB";#N/A,#N/A,FALSE,"MFT96";#N/A,#N/A,FALSE,"CTrecon"}</definedName>
    <definedName name="fg_3_1_4_4" hidden="1">{#N/A,#N/A,FALSE,"TMCOMP96";#N/A,#N/A,FALSE,"MAT96";#N/A,#N/A,FALSE,"FANDA96";#N/A,#N/A,FALSE,"INTRAN96";#N/A,#N/A,FALSE,"NAA9697";#N/A,#N/A,FALSE,"ECWEBB";#N/A,#N/A,FALSE,"MFT96";#N/A,#N/A,FALSE,"CTrecon"}</definedName>
    <definedName name="fg_3_1_4_5" hidden="1">{#N/A,#N/A,FALSE,"TMCOMP96";#N/A,#N/A,FALSE,"MAT96";#N/A,#N/A,FALSE,"FANDA96";#N/A,#N/A,FALSE,"INTRAN96";#N/A,#N/A,FALSE,"NAA9697";#N/A,#N/A,FALSE,"ECWEBB";#N/A,#N/A,FALSE,"MFT96";#N/A,#N/A,FALSE,"CTrecon"}</definedName>
    <definedName name="fg_3_1_5" hidden="1">{#N/A,#N/A,FALSE,"TMCOMP96";#N/A,#N/A,FALSE,"MAT96";#N/A,#N/A,FALSE,"FANDA96";#N/A,#N/A,FALSE,"INTRAN96";#N/A,#N/A,FALSE,"NAA9697";#N/A,#N/A,FALSE,"ECWEBB";#N/A,#N/A,FALSE,"MFT96";#N/A,#N/A,FALSE,"CTrecon"}</definedName>
    <definedName name="fg_3_1_5_1" hidden="1">{#N/A,#N/A,FALSE,"TMCOMP96";#N/A,#N/A,FALSE,"MAT96";#N/A,#N/A,FALSE,"FANDA96";#N/A,#N/A,FALSE,"INTRAN96";#N/A,#N/A,FALSE,"NAA9697";#N/A,#N/A,FALSE,"ECWEBB";#N/A,#N/A,FALSE,"MFT96";#N/A,#N/A,FALSE,"CTrecon"}</definedName>
    <definedName name="fg_3_1_5_2" hidden="1">{#N/A,#N/A,FALSE,"TMCOMP96";#N/A,#N/A,FALSE,"MAT96";#N/A,#N/A,FALSE,"FANDA96";#N/A,#N/A,FALSE,"INTRAN96";#N/A,#N/A,FALSE,"NAA9697";#N/A,#N/A,FALSE,"ECWEBB";#N/A,#N/A,FALSE,"MFT96";#N/A,#N/A,FALSE,"CTrecon"}</definedName>
    <definedName name="fg_3_1_5_3" hidden="1">{#N/A,#N/A,FALSE,"TMCOMP96";#N/A,#N/A,FALSE,"MAT96";#N/A,#N/A,FALSE,"FANDA96";#N/A,#N/A,FALSE,"INTRAN96";#N/A,#N/A,FALSE,"NAA9697";#N/A,#N/A,FALSE,"ECWEBB";#N/A,#N/A,FALSE,"MFT96";#N/A,#N/A,FALSE,"CTrecon"}</definedName>
    <definedName name="fg_3_1_5_4" hidden="1">{#N/A,#N/A,FALSE,"TMCOMP96";#N/A,#N/A,FALSE,"MAT96";#N/A,#N/A,FALSE,"FANDA96";#N/A,#N/A,FALSE,"INTRAN96";#N/A,#N/A,FALSE,"NAA9697";#N/A,#N/A,FALSE,"ECWEBB";#N/A,#N/A,FALSE,"MFT96";#N/A,#N/A,FALSE,"CTrecon"}</definedName>
    <definedName name="fg_3_1_5_5" hidden="1">{#N/A,#N/A,FALSE,"TMCOMP96";#N/A,#N/A,FALSE,"MAT96";#N/A,#N/A,FALSE,"FANDA96";#N/A,#N/A,FALSE,"INTRAN96";#N/A,#N/A,FALSE,"NAA9697";#N/A,#N/A,FALSE,"ECWEBB";#N/A,#N/A,FALSE,"MFT96";#N/A,#N/A,FALSE,"CTrecon"}</definedName>
    <definedName name="fg_3_2" hidden="1">{#N/A,#N/A,FALSE,"TMCOMP96";#N/A,#N/A,FALSE,"MAT96";#N/A,#N/A,FALSE,"FANDA96";#N/A,#N/A,FALSE,"INTRAN96";#N/A,#N/A,FALSE,"NAA9697";#N/A,#N/A,FALSE,"ECWEBB";#N/A,#N/A,FALSE,"MFT96";#N/A,#N/A,FALSE,"CTrecon"}</definedName>
    <definedName name="fg_3_2_1" hidden="1">{#N/A,#N/A,FALSE,"TMCOMP96";#N/A,#N/A,FALSE,"MAT96";#N/A,#N/A,FALSE,"FANDA96";#N/A,#N/A,FALSE,"INTRAN96";#N/A,#N/A,FALSE,"NAA9697";#N/A,#N/A,FALSE,"ECWEBB";#N/A,#N/A,FALSE,"MFT96";#N/A,#N/A,FALSE,"CTrecon"}</definedName>
    <definedName name="fg_3_2_1_1" hidden="1">{#N/A,#N/A,FALSE,"TMCOMP96";#N/A,#N/A,FALSE,"MAT96";#N/A,#N/A,FALSE,"FANDA96";#N/A,#N/A,FALSE,"INTRAN96";#N/A,#N/A,FALSE,"NAA9697";#N/A,#N/A,FALSE,"ECWEBB";#N/A,#N/A,FALSE,"MFT96";#N/A,#N/A,FALSE,"CTrecon"}</definedName>
    <definedName name="fg_3_2_2" hidden="1">{#N/A,#N/A,FALSE,"TMCOMP96";#N/A,#N/A,FALSE,"MAT96";#N/A,#N/A,FALSE,"FANDA96";#N/A,#N/A,FALSE,"INTRAN96";#N/A,#N/A,FALSE,"NAA9697";#N/A,#N/A,FALSE,"ECWEBB";#N/A,#N/A,FALSE,"MFT96";#N/A,#N/A,FALSE,"CTrecon"}</definedName>
    <definedName name="fg_3_2_3" hidden="1">{#N/A,#N/A,FALSE,"TMCOMP96";#N/A,#N/A,FALSE,"MAT96";#N/A,#N/A,FALSE,"FANDA96";#N/A,#N/A,FALSE,"INTRAN96";#N/A,#N/A,FALSE,"NAA9697";#N/A,#N/A,FALSE,"ECWEBB";#N/A,#N/A,FALSE,"MFT96";#N/A,#N/A,FALSE,"CTrecon"}</definedName>
    <definedName name="fg_3_2_4" hidden="1">{#N/A,#N/A,FALSE,"TMCOMP96";#N/A,#N/A,FALSE,"MAT96";#N/A,#N/A,FALSE,"FANDA96";#N/A,#N/A,FALSE,"INTRAN96";#N/A,#N/A,FALSE,"NAA9697";#N/A,#N/A,FALSE,"ECWEBB";#N/A,#N/A,FALSE,"MFT96";#N/A,#N/A,FALSE,"CTrecon"}</definedName>
    <definedName name="fg_3_2_5" hidden="1">{#N/A,#N/A,FALSE,"TMCOMP96";#N/A,#N/A,FALSE,"MAT96";#N/A,#N/A,FALSE,"FANDA96";#N/A,#N/A,FALSE,"INTRAN96";#N/A,#N/A,FALSE,"NAA9697";#N/A,#N/A,FALSE,"ECWEBB";#N/A,#N/A,FALSE,"MFT96";#N/A,#N/A,FALSE,"CTrecon"}</definedName>
    <definedName name="fg_3_3" hidden="1">{#N/A,#N/A,FALSE,"TMCOMP96";#N/A,#N/A,FALSE,"MAT96";#N/A,#N/A,FALSE,"FANDA96";#N/A,#N/A,FALSE,"INTRAN96";#N/A,#N/A,FALSE,"NAA9697";#N/A,#N/A,FALSE,"ECWEBB";#N/A,#N/A,FALSE,"MFT96";#N/A,#N/A,FALSE,"CTrecon"}</definedName>
    <definedName name="fg_3_3_1" hidden="1">{#N/A,#N/A,FALSE,"TMCOMP96";#N/A,#N/A,FALSE,"MAT96";#N/A,#N/A,FALSE,"FANDA96";#N/A,#N/A,FALSE,"INTRAN96";#N/A,#N/A,FALSE,"NAA9697";#N/A,#N/A,FALSE,"ECWEBB";#N/A,#N/A,FALSE,"MFT96";#N/A,#N/A,FALSE,"CTrecon"}</definedName>
    <definedName name="fg_3_3_1_1" hidden="1">{#N/A,#N/A,FALSE,"TMCOMP96";#N/A,#N/A,FALSE,"MAT96";#N/A,#N/A,FALSE,"FANDA96";#N/A,#N/A,FALSE,"INTRAN96";#N/A,#N/A,FALSE,"NAA9697";#N/A,#N/A,FALSE,"ECWEBB";#N/A,#N/A,FALSE,"MFT96";#N/A,#N/A,FALSE,"CTrecon"}</definedName>
    <definedName name="fg_3_3_2" hidden="1">{#N/A,#N/A,FALSE,"TMCOMP96";#N/A,#N/A,FALSE,"MAT96";#N/A,#N/A,FALSE,"FANDA96";#N/A,#N/A,FALSE,"INTRAN96";#N/A,#N/A,FALSE,"NAA9697";#N/A,#N/A,FALSE,"ECWEBB";#N/A,#N/A,FALSE,"MFT96";#N/A,#N/A,FALSE,"CTrecon"}</definedName>
    <definedName name="fg_3_3_3" hidden="1">{#N/A,#N/A,FALSE,"TMCOMP96";#N/A,#N/A,FALSE,"MAT96";#N/A,#N/A,FALSE,"FANDA96";#N/A,#N/A,FALSE,"INTRAN96";#N/A,#N/A,FALSE,"NAA9697";#N/A,#N/A,FALSE,"ECWEBB";#N/A,#N/A,FALSE,"MFT96";#N/A,#N/A,FALSE,"CTrecon"}</definedName>
    <definedName name="fg_3_3_4" hidden="1">{#N/A,#N/A,FALSE,"TMCOMP96";#N/A,#N/A,FALSE,"MAT96";#N/A,#N/A,FALSE,"FANDA96";#N/A,#N/A,FALSE,"INTRAN96";#N/A,#N/A,FALSE,"NAA9697";#N/A,#N/A,FALSE,"ECWEBB";#N/A,#N/A,FALSE,"MFT96";#N/A,#N/A,FALSE,"CTrecon"}</definedName>
    <definedName name="fg_3_3_5" hidden="1">{#N/A,#N/A,FALSE,"TMCOMP96";#N/A,#N/A,FALSE,"MAT96";#N/A,#N/A,FALSE,"FANDA96";#N/A,#N/A,FALSE,"INTRAN96";#N/A,#N/A,FALSE,"NAA9697";#N/A,#N/A,FALSE,"ECWEBB";#N/A,#N/A,FALSE,"MFT96";#N/A,#N/A,FALSE,"CTrecon"}</definedName>
    <definedName name="fg_3_4" hidden="1">{#N/A,#N/A,FALSE,"TMCOMP96";#N/A,#N/A,FALSE,"MAT96";#N/A,#N/A,FALSE,"FANDA96";#N/A,#N/A,FALSE,"INTRAN96";#N/A,#N/A,FALSE,"NAA9697";#N/A,#N/A,FALSE,"ECWEBB";#N/A,#N/A,FALSE,"MFT96";#N/A,#N/A,FALSE,"CTrecon"}</definedName>
    <definedName name="fg_3_4_1" hidden="1">{#N/A,#N/A,FALSE,"TMCOMP96";#N/A,#N/A,FALSE,"MAT96";#N/A,#N/A,FALSE,"FANDA96";#N/A,#N/A,FALSE,"INTRAN96";#N/A,#N/A,FALSE,"NAA9697";#N/A,#N/A,FALSE,"ECWEBB";#N/A,#N/A,FALSE,"MFT96";#N/A,#N/A,FALSE,"CTrecon"}</definedName>
    <definedName name="fg_3_4_1_1" hidden="1">{#N/A,#N/A,FALSE,"TMCOMP96";#N/A,#N/A,FALSE,"MAT96";#N/A,#N/A,FALSE,"FANDA96";#N/A,#N/A,FALSE,"INTRAN96";#N/A,#N/A,FALSE,"NAA9697";#N/A,#N/A,FALSE,"ECWEBB";#N/A,#N/A,FALSE,"MFT96";#N/A,#N/A,FALSE,"CTrecon"}</definedName>
    <definedName name="fg_3_4_2" hidden="1">{#N/A,#N/A,FALSE,"TMCOMP96";#N/A,#N/A,FALSE,"MAT96";#N/A,#N/A,FALSE,"FANDA96";#N/A,#N/A,FALSE,"INTRAN96";#N/A,#N/A,FALSE,"NAA9697";#N/A,#N/A,FALSE,"ECWEBB";#N/A,#N/A,FALSE,"MFT96";#N/A,#N/A,FALSE,"CTrecon"}</definedName>
    <definedName name="fg_3_4_3" hidden="1">{#N/A,#N/A,FALSE,"TMCOMP96";#N/A,#N/A,FALSE,"MAT96";#N/A,#N/A,FALSE,"FANDA96";#N/A,#N/A,FALSE,"INTRAN96";#N/A,#N/A,FALSE,"NAA9697";#N/A,#N/A,FALSE,"ECWEBB";#N/A,#N/A,FALSE,"MFT96";#N/A,#N/A,FALSE,"CTrecon"}</definedName>
    <definedName name="fg_3_4_4" hidden="1">{#N/A,#N/A,FALSE,"TMCOMP96";#N/A,#N/A,FALSE,"MAT96";#N/A,#N/A,FALSE,"FANDA96";#N/A,#N/A,FALSE,"INTRAN96";#N/A,#N/A,FALSE,"NAA9697";#N/A,#N/A,FALSE,"ECWEBB";#N/A,#N/A,FALSE,"MFT96";#N/A,#N/A,FALSE,"CTrecon"}</definedName>
    <definedName name="fg_3_4_5" hidden="1">{#N/A,#N/A,FALSE,"TMCOMP96";#N/A,#N/A,FALSE,"MAT96";#N/A,#N/A,FALSE,"FANDA96";#N/A,#N/A,FALSE,"INTRAN96";#N/A,#N/A,FALSE,"NAA9697";#N/A,#N/A,FALSE,"ECWEBB";#N/A,#N/A,FALSE,"MFT96";#N/A,#N/A,FALSE,"CTrecon"}</definedName>
    <definedName name="fg_3_5" hidden="1">{#N/A,#N/A,FALSE,"TMCOMP96";#N/A,#N/A,FALSE,"MAT96";#N/A,#N/A,FALSE,"FANDA96";#N/A,#N/A,FALSE,"INTRAN96";#N/A,#N/A,FALSE,"NAA9697";#N/A,#N/A,FALSE,"ECWEBB";#N/A,#N/A,FALSE,"MFT96";#N/A,#N/A,FALSE,"CTrecon"}</definedName>
    <definedName name="fg_3_5_1" hidden="1">{#N/A,#N/A,FALSE,"TMCOMP96";#N/A,#N/A,FALSE,"MAT96";#N/A,#N/A,FALSE,"FANDA96";#N/A,#N/A,FALSE,"INTRAN96";#N/A,#N/A,FALSE,"NAA9697";#N/A,#N/A,FALSE,"ECWEBB";#N/A,#N/A,FALSE,"MFT96";#N/A,#N/A,FALSE,"CTrecon"}</definedName>
    <definedName name="fg_3_5_2" hidden="1">{#N/A,#N/A,FALSE,"TMCOMP96";#N/A,#N/A,FALSE,"MAT96";#N/A,#N/A,FALSE,"FANDA96";#N/A,#N/A,FALSE,"INTRAN96";#N/A,#N/A,FALSE,"NAA9697";#N/A,#N/A,FALSE,"ECWEBB";#N/A,#N/A,FALSE,"MFT96";#N/A,#N/A,FALSE,"CTrecon"}</definedName>
    <definedName name="fg_3_5_3" hidden="1">{#N/A,#N/A,FALSE,"TMCOMP96";#N/A,#N/A,FALSE,"MAT96";#N/A,#N/A,FALSE,"FANDA96";#N/A,#N/A,FALSE,"INTRAN96";#N/A,#N/A,FALSE,"NAA9697";#N/A,#N/A,FALSE,"ECWEBB";#N/A,#N/A,FALSE,"MFT96";#N/A,#N/A,FALSE,"CTrecon"}</definedName>
    <definedName name="fg_3_5_4" hidden="1">{#N/A,#N/A,FALSE,"TMCOMP96";#N/A,#N/A,FALSE,"MAT96";#N/A,#N/A,FALSE,"FANDA96";#N/A,#N/A,FALSE,"INTRAN96";#N/A,#N/A,FALSE,"NAA9697";#N/A,#N/A,FALSE,"ECWEBB";#N/A,#N/A,FALSE,"MFT96";#N/A,#N/A,FALSE,"CTrecon"}</definedName>
    <definedName name="fg_3_5_5" hidden="1">{#N/A,#N/A,FALSE,"TMCOMP96";#N/A,#N/A,FALSE,"MAT96";#N/A,#N/A,FALSE,"FANDA96";#N/A,#N/A,FALSE,"INTRAN96";#N/A,#N/A,FALSE,"NAA9697";#N/A,#N/A,FALSE,"ECWEBB";#N/A,#N/A,FALSE,"MFT96";#N/A,#N/A,FALSE,"CTrecon"}</definedName>
    <definedName name="fg_4" hidden="1">{#N/A,#N/A,FALSE,"TMCOMP96";#N/A,#N/A,FALSE,"MAT96";#N/A,#N/A,FALSE,"FANDA96";#N/A,#N/A,FALSE,"INTRAN96";#N/A,#N/A,FALSE,"NAA9697";#N/A,#N/A,FALSE,"ECWEBB";#N/A,#N/A,FALSE,"MFT96";#N/A,#N/A,FALSE,"CTrecon"}</definedName>
    <definedName name="fg_4_1" hidden="1">{#N/A,#N/A,FALSE,"TMCOMP96";#N/A,#N/A,FALSE,"MAT96";#N/A,#N/A,FALSE,"FANDA96";#N/A,#N/A,FALSE,"INTRAN96";#N/A,#N/A,FALSE,"NAA9697";#N/A,#N/A,FALSE,"ECWEBB";#N/A,#N/A,FALSE,"MFT96";#N/A,#N/A,FALSE,"CTrecon"}</definedName>
    <definedName name="fg_4_1_1" hidden="1">{#N/A,#N/A,FALSE,"TMCOMP96";#N/A,#N/A,FALSE,"MAT96";#N/A,#N/A,FALSE,"FANDA96";#N/A,#N/A,FALSE,"INTRAN96";#N/A,#N/A,FALSE,"NAA9697";#N/A,#N/A,FALSE,"ECWEBB";#N/A,#N/A,FALSE,"MFT96";#N/A,#N/A,FALSE,"CTrecon"}</definedName>
    <definedName name="fg_4_1_1_1" hidden="1">{#N/A,#N/A,FALSE,"TMCOMP96";#N/A,#N/A,FALSE,"MAT96";#N/A,#N/A,FALSE,"FANDA96";#N/A,#N/A,FALSE,"INTRAN96";#N/A,#N/A,FALSE,"NAA9697";#N/A,#N/A,FALSE,"ECWEBB";#N/A,#N/A,FALSE,"MFT96";#N/A,#N/A,FALSE,"CTrecon"}</definedName>
    <definedName name="fg_4_1_1_1_1" hidden="1">{#N/A,#N/A,FALSE,"TMCOMP96";#N/A,#N/A,FALSE,"MAT96";#N/A,#N/A,FALSE,"FANDA96";#N/A,#N/A,FALSE,"INTRAN96";#N/A,#N/A,FALSE,"NAA9697";#N/A,#N/A,FALSE,"ECWEBB";#N/A,#N/A,FALSE,"MFT96";#N/A,#N/A,FALSE,"CTrecon"}</definedName>
    <definedName name="fg_4_1_1_1_1_1" hidden="1">{#N/A,#N/A,FALSE,"TMCOMP96";#N/A,#N/A,FALSE,"MAT96";#N/A,#N/A,FALSE,"FANDA96";#N/A,#N/A,FALSE,"INTRAN96";#N/A,#N/A,FALSE,"NAA9697";#N/A,#N/A,FALSE,"ECWEBB";#N/A,#N/A,FALSE,"MFT96";#N/A,#N/A,FALSE,"CTrecon"}</definedName>
    <definedName name="fg_4_1_1_1_2" hidden="1">{#N/A,#N/A,FALSE,"TMCOMP96";#N/A,#N/A,FALSE,"MAT96";#N/A,#N/A,FALSE,"FANDA96";#N/A,#N/A,FALSE,"INTRAN96";#N/A,#N/A,FALSE,"NAA9697";#N/A,#N/A,FALSE,"ECWEBB";#N/A,#N/A,FALSE,"MFT96";#N/A,#N/A,FALSE,"CTrecon"}</definedName>
    <definedName name="fg_4_1_1_1_3" hidden="1">{#N/A,#N/A,FALSE,"TMCOMP96";#N/A,#N/A,FALSE,"MAT96";#N/A,#N/A,FALSE,"FANDA96";#N/A,#N/A,FALSE,"INTRAN96";#N/A,#N/A,FALSE,"NAA9697";#N/A,#N/A,FALSE,"ECWEBB";#N/A,#N/A,FALSE,"MFT96";#N/A,#N/A,FALSE,"CTrecon"}</definedName>
    <definedName name="fg_4_1_1_1_4" hidden="1">{#N/A,#N/A,FALSE,"TMCOMP96";#N/A,#N/A,FALSE,"MAT96";#N/A,#N/A,FALSE,"FANDA96";#N/A,#N/A,FALSE,"INTRAN96";#N/A,#N/A,FALSE,"NAA9697";#N/A,#N/A,FALSE,"ECWEBB";#N/A,#N/A,FALSE,"MFT96";#N/A,#N/A,FALSE,"CTrecon"}</definedName>
    <definedName name="fg_4_1_1_1_5" hidden="1">{#N/A,#N/A,FALSE,"TMCOMP96";#N/A,#N/A,FALSE,"MAT96";#N/A,#N/A,FALSE,"FANDA96";#N/A,#N/A,FALSE,"INTRAN96";#N/A,#N/A,FALSE,"NAA9697";#N/A,#N/A,FALSE,"ECWEBB";#N/A,#N/A,FALSE,"MFT96";#N/A,#N/A,FALSE,"CTrecon"}</definedName>
    <definedName name="fg_4_1_1_2" hidden="1">{#N/A,#N/A,FALSE,"TMCOMP96";#N/A,#N/A,FALSE,"MAT96";#N/A,#N/A,FALSE,"FANDA96";#N/A,#N/A,FALSE,"INTRAN96";#N/A,#N/A,FALSE,"NAA9697";#N/A,#N/A,FALSE,"ECWEBB";#N/A,#N/A,FALSE,"MFT96";#N/A,#N/A,FALSE,"CTrecon"}</definedName>
    <definedName name="fg_4_1_1_2_1" hidden="1">{#N/A,#N/A,FALSE,"TMCOMP96";#N/A,#N/A,FALSE,"MAT96";#N/A,#N/A,FALSE,"FANDA96";#N/A,#N/A,FALSE,"INTRAN96";#N/A,#N/A,FALSE,"NAA9697";#N/A,#N/A,FALSE,"ECWEBB";#N/A,#N/A,FALSE,"MFT96";#N/A,#N/A,FALSE,"CTrecon"}</definedName>
    <definedName name="fg_4_1_1_2_2" hidden="1">{#N/A,#N/A,FALSE,"TMCOMP96";#N/A,#N/A,FALSE,"MAT96";#N/A,#N/A,FALSE,"FANDA96";#N/A,#N/A,FALSE,"INTRAN96";#N/A,#N/A,FALSE,"NAA9697";#N/A,#N/A,FALSE,"ECWEBB";#N/A,#N/A,FALSE,"MFT96";#N/A,#N/A,FALSE,"CTrecon"}</definedName>
    <definedName name="fg_4_1_1_2_3" hidden="1">{#N/A,#N/A,FALSE,"TMCOMP96";#N/A,#N/A,FALSE,"MAT96";#N/A,#N/A,FALSE,"FANDA96";#N/A,#N/A,FALSE,"INTRAN96";#N/A,#N/A,FALSE,"NAA9697";#N/A,#N/A,FALSE,"ECWEBB";#N/A,#N/A,FALSE,"MFT96";#N/A,#N/A,FALSE,"CTrecon"}</definedName>
    <definedName name="fg_4_1_1_2_4" hidden="1">{#N/A,#N/A,FALSE,"TMCOMP96";#N/A,#N/A,FALSE,"MAT96";#N/A,#N/A,FALSE,"FANDA96";#N/A,#N/A,FALSE,"INTRAN96";#N/A,#N/A,FALSE,"NAA9697";#N/A,#N/A,FALSE,"ECWEBB";#N/A,#N/A,FALSE,"MFT96";#N/A,#N/A,FALSE,"CTrecon"}</definedName>
    <definedName name="fg_4_1_1_2_5" hidden="1">{#N/A,#N/A,FALSE,"TMCOMP96";#N/A,#N/A,FALSE,"MAT96";#N/A,#N/A,FALSE,"FANDA96";#N/A,#N/A,FALSE,"INTRAN96";#N/A,#N/A,FALSE,"NAA9697";#N/A,#N/A,FALSE,"ECWEBB";#N/A,#N/A,FALSE,"MFT96";#N/A,#N/A,FALSE,"CTrecon"}</definedName>
    <definedName name="fg_4_1_1_3" hidden="1">{#N/A,#N/A,FALSE,"TMCOMP96";#N/A,#N/A,FALSE,"MAT96";#N/A,#N/A,FALSE,"FANDA96";#N/A,#N/A,FALSE,"INTRAN96";#N/A,#N/A,FALSE,"NAA9697";#N/A,#N/A,FALSE,"ECWEBB";#N/A,#N/A,FALSE,"MFT96";#N/A,#N/A,FALSE,"CTrecon"}</definedName>
    <definedName name="fg_4_1_1_4" hidden="1">{#N/A,#N/A,FALSE,"TMCOMP96";#N/A,#N/A,FALSE,"MAT96";#N/A,#N/A,FALSE,"FANDA96";#N/A,#N/A,FALSE,"INTRAN96";#N/A,#N/A,FALSE,"NAA9697";#N/A,#N/A,FALSE,"ECWEBB";#N/A,#N/A,FALSE,"MFT96";#N/A,#N/A,FALSE,"CTrecon"}</definedName>
    <definedName name="fg_4_1_1_5" hidden="1">{#N/A,#N/A,FALSE,"TMCOMP96";#N/A,#N/A,FALSE,"MAT96";#N/A,#N/A,FALSE,"FANDA96";#N/A,#N/A,FALSE,"INTRAN96";#N/A,#N/A,FALSE,"NAA9697";#N/A,#N/A,FALSE,"ECWEBB";#N/A,#N/A,FALSE,"MFT96";#N/A,#N/A,FALSE,"CTrecon"}</definedName>
    <definedName name="fg_4_1_2" hidden="1">{#N/A,#N/A,FALSE,"TMCOMP96";#N/A,#N/A,FALSE,"MAT96";#N/A,#N/A,FALSE,"FANDA96";#N/A,#N/A,FALSE,"INTRAN96";#N/A,#N/A,FALSE,"NAA9697";#N/A,#N/A,FALSE,"ECWEBB";#N/A,#N/A,FALSE,"MFT96";#N/A,#N/A,FALSE,"CTrecon"}</definedName>
    <definedName name="fg_4_1_2_1" hidden="1">{#N/A,#N/A,FALSE,"TMCOMP96";#N/A,#N/A,FALSE,"MAT96";#N/A,#N/A,FALSE,"FANDA96";#N/A,#N/A,FALSE,"INTRAN96";#N/A,#N/A,FALSE,"NAA9697";#N/A,#N/A,FALSE,"ECWEBB";#N/A,#N/A,FALSE,"MFT96";#N/A,#N/A,FALSE,"CTrecon"}</definedName>
    <definedName name="fg_4_1_2_2" hidden="1">{#N/A,#N/A,FALSE,"TMCOMP96";#N/A,#N/A,FALSE,"MAT96";#N/A,#N/A,FALSE,"FANDA96";#N/A,#N/A,FALSE,"INTRAN96";#N/A,#N/A,FALSE,"NAA9697";#N/A,#N/A,FALSE,"ECWEBB";#N/A,#N/A,FALSE,"MFT96";#N/A,#N/A,FALSE,"CTrecon"}</definedName>
    <definedName name="fg_4_1_2_3" hidden="1">{#N/A,#N/A,FALSE,"TMCOMP96";#N/A,#N/A,FALSE,"MAT96";#N/A,#N/A,FALSE,"FANDA96";#N/A,#N/A,FALSE,"INTRAN96";#N/A,#N/A,FALSE,"NAA9697";#N/A,#N/A,FALSE,"ECWEBB";#N/A,#N/A,FALSE,"MFT96";#N/A,#N/A,FALSE,"CTrecon"}</definedName>
    <definedName name="fg_4_1_2_4" hidden="1">{#N/A,#N/A,FALSE,"TMCOMP96";#N/A,#N/A,FALSE,"MAT96";#N/A,#N/A,FALSE,"FANDA96";#N/A,#N/A,FALSE,"INTRAN96";#N/A,#N/A,FALSE,"NAA9697";#N/A,#N/A,FALSE,"ECWEBB";#N/A,#N/A,FALSE,"MFT96";#N/A,#N/A,FALSE,"CTrecon"}</definedName>
    <definedName name="fg_4_1_2_5" hidden="1">{#N/A,#N/A,FALSE,"TMCOMP96";#N/A,#N/A,FALSE,"MAT96";#N/A,#N/A,FALSE,"FANDA96";#N/A,#N/A,FALSE,"INTRAN96";#N/A,#N/A,FALSE,"NAA9697";#N/A,#N/A,FALSE,"ECWEBB";#N/A,#N/A,FALSE,"MFT96";#N/A,#N/A,FALSE,"CTrecon"}</definedName>
    <definedName name="fg_4_1_3" hidden="1">{#N/A,#N/A,FALSE,"TMCOMP96";#N/A,#N/A,FALSE,"MAT96";#N/A,#N/A,FALSE,"FANDA96";#N/A,#N/A,FALSE,"INTRAN96";#N/A,#N/A,FALSE,"NAA9697";#N/A,#N/A,FALSE,"ECWEBB";#N/A,#N/A,FALSE,"MFT96";#N/A,#N/A,FALSE,"CTrecon"}</definedName>
    <definedName name="fg_4_1_3_1" hidden="1">{#N/A,#N/A,FALSE,"TMCOMP96";#N/A,#N/A,FALSE,"MAT96";#N/A,#N/A,FALSE,"FANDA96";#N/A,#N/A,FALSE,"INTRAN96";#N/A,#N/A,FALSE,"NAA9697";#N/A,#N/A,FALSE,"ECWEBB";#N/A,#N/A,FALSE,"MFT96";#N/A,#N/A,FALSE,"CTrecon"}</definedName>
    <definedName name="fg_4_1_3_2" hidden="1">{#N/A,#N/A,FALSE,"TMCOMP96";#N/A,#N/A,FALSE,"MAT96";#N/A,#N/A,FALSE,"FANDA96";#N/A,#N/A,FALSE,"INTRAN96";#N/A,#N/A,FALSE,"NAA9697";#N/A,#N/A,FALSE,"ECWEBB";#N/A,#N/A,FALSE,"MFT96";#N/A,#N/A,FALSE,"CTrecon"}</definedName>
    <definedName name="fg_4_1_3_3" hidden="1">{#N/A,#N/A,FALSE,"TMCOMP96";#N/A,#N/A,FALSE,"MAT96";#N/A,#N/A,FALSE,"FANDA96";#N/A,#N/A,FALSE,"INTRAN96";#N/A,#N/A,FALSE,"NAA9697";#N/A,#N/A,FALSE,"ECWEBB";#N/A,#N/A,FALSE,"MFT96";#N/A,#N/A,FALSE,"CTrecon"}</definedName>
    <definedName name="fg_4_1_3_4" hidden="1">{#N/A,#N/A,FALSE,"TMCOMP96";#N/A,#N/A,FALSE,"MAT96";#N/A,#N/A,FALSE,"FANDA96";#N/A,#N/A,FALSE,"INTRAN96";#N/A,#N/A,FALSE,"NAA9697";#N/A,#N/A,FALSE,"ECWEBB";#N/A,#N/A,FALSE,"MFT96";#N/A,#N/A,FALSE,"CTrecon"}</definedName>
    <definedName name="fg_4_1_3_5" hidden="1">{#N/A,#N/A,FALSE,"TMCOMP96";#N/A,#N/A,FALSE,"MAT96";#N/A,#N/A,FALSE,"FANDA96";#N/A,#N/A,FALSE,"INTRAN96";#N/A,#N/A,FALSE,"NAA9697";#N/A,#N/A,FALSE,"ECWEBB";#N/A,#N/A,FALSE,"MFT96";#N/A,#N/A,FALSE,"CTrecon"}</definedName>
    <definedName name="fg_4_1_4" hidden="1">{#N/A,#N/A,FALSE,"TMCOMP96";#N/A,#N/A,FALSE,"MAT96";#N/A,#N/A,FALSE,"FANDA96";#N/A,#N/A,FALSE,"INTRAN96";#N/A,#N/A,FALSE,"NAA9697";#N/A,#N/A,FALSE,"ECWEBB";#N/A,#N/A,FALSE,"MFT96";#N/A,#N/A,FALSE,"CTrecon"}</definedName>
    <definedName name="fg_4_1_4_1" hidden="1">{#N/A,#N/A,FALSE,"TMCOMP96";#N/A,#N/A,FALSE,"MAT96";#N/A,#N/A,FALSE,"FANDA96";#N/A,#N/A,FALSE,"INTRAN96";#N/A,#N/A,FALSE,"NAA9697";#N/A,#N/A,FALSE,"ECWEBB";#N/A,#N/A,FALSE,"MFT96";#N/A,#N/A,FALSE,"CTrecon"}</definedName>
    <definedName name="fg_4_1_4_2" hidden="1">{#N/A,#N/A,FALSE,"TMCOMP96";#N/A,#N/A,FALSE,"MAT96";#N/A,#N/A,FALSE,"FANDA96";#N/A,#N/A,FALSE,"INTRAN96";#N/A,#N/A,FALSE,"NAA9697";#N/A,#N/A,FALSE,"ECWEBB";#N/A,#N/A,FALSE,"MFT96";#N/A,#N/A,FALSE,"CTrecon"}</definedName>
    <definedName name="fg_4_1_4_3" hidden="1">{#N/A,#N/A,FALSE,"TMCOMP96";#N/A,#N/A,FALSE,"MAT96";#N/A,#N/A,FALSE,"FANDA96";#N/A,#N/A,FALSE,"INTRAN96";#N/A,#N/A,FALSE,"NAA9697";#N/A,#N/A,FALSE,"ECWEBB";#N/A,#N/A,FALSE,"MFT96";#N/A,#N/A,FALSE,"CTrecon"}</definedName>
    <definedName name="fg_4_1_4_4" hidden="1">{#N/A,#N/A,FALSE,"TMCOMP96";#N/A,#N/A,FALSE,"MAT96";#N/A,#N/A,FALSE,"FANDA96";#N/A,#N/A,FALSE,"INTRAN96";#N/A,#N/A,FALSE,"NAA9697";#N/A,#N/A,FALSE,"ECWEBB";#N/A,#N/A,FALSE,"MFT96";#N/A,#N/A,FALSE,"CTrecon"}</definedName>
    <definedName name="fg_4_1_4_5" hidden="1">{#N/A,#N/A,FALSE,"TMCOMP96";#N/A,#N/A,FALSE,"MAT96";#N/A,#N/A,FALSE,"FANDA96";#N/A,#N/A,FALSE,"INTRAN96";#N/A,#N/A,FALSE,"NAA9697";#N/A,#N/A,FALSE,"ECWEBB";#N/A,#N/A,FALSE,"MFT96";#N/A,#N/A,FALSE,"CTrecon"}</definedName>
    <definedName name="fg_4_1_5" hidden="1">{#N/A,#N/A,FALSE,"TMCOMP96";#N/A,#N/A,FALSE,"MAT96";#N/A,#N/A,FALSE,"FANDA96";#N/A,#N/A,FALSE,"INTRAN96";#N/A,#N/A,FALSE,"NAA9697";#N/A,#N/A,FALSE,"ECWEBB";#N/A,#N/A,FALSE,"MFT96";#N/A,#N/A,FALSE,"CTrecon"}</definedName>
    <definedName name="fg_4_1_5_1" hidden="1">{#N/A,#N/A,FALSE,"TMCOMP96";#N/A,#N/A,FALSE,"MAT96";#N/A,#N/A,FALSE,"FANDA96";#N/A,#N/A,FALSE,"INTRAN96";#N/A,#N/A,FALSE,"NAA9697";#N/A,#N/A,FALSE,"ECWEBB";#N/A,#N/A,FALSE,"MFT96";#N/A,#N/A,FALSE,"CTrecon"}</definedName>
    <definedName name="fg_4_1_5_2" hidden="1">{#N/A,#N/A,FALSE,"TMCOMP96";#N/A,#N/A,FALSE,"MAT96";#N/A,#N/A,FALSE,"FANDA96";#N/A,#N/A,FALSE,"INTRAN96";#N/A,#N/A,FALSE,"NAA9697";#N/A,#N/A,FALSE,"ECWEBB";#N/A,#N/A,FALSE,"MFT96";#N/A,#N/A,FALSE,"CTrecon"}</definedName>
    <definedName name="fg_4_1_5_3" hidden="1">{#N/A,#N/A,FALSE,"TMCOMP96";#N/A,#N/A,FALSE,"MAT96";#N/A,#N/A,FALSE,"FANDA96";#N/A,#N/A,FALSE,"INTRAN96";#N/A,#N/A,FALSE,"NAA9697";#N/A,#N/A,FALSE,"ECWEBB";#N/A,#N/A,FALSE,"MFT96";#N/A,#N/A,FALSE,"CTrecon"}</definedName>
    <definedName name="fg_4_1_5_4" hidden="1">{#N/A,#N/A,FALSE,"TMCOMP96";#N/A,#N/A,FALSE,"MAT96";#N/A,#N/A,FALSE,"FANDA96";#N/A,#N/A,FALSE,"INTRAN96";#N/A,#N/A,FALSE,"NAA9697";#N/A,#N/A,FALSE,"ECWEBB";#N/A,#N/A,FALSE,"MFT96";#N/A,#N/A,FALSE,"CTrecon"}</definedName>
    <definedName name="fg_4_1_5_5" hidden="1">{#N/A,#N/A,FALSE,"TMCOMP96";#N/A,#N/A,FALSE,"MAT96";#N/A,#N/A,FALSE,"FANDA96";#N/A,#N/A,FALSE,"INTRAN96";#N/A,#N/A,FALSE,"NAA9697";#N/A,#N/A,FALSE,"ECWEBB";#N/A,#N/A,FALSE,"MFT96";#N/A,#N/A,FALSE,"CTrecon"}</definedName>
    <definedName name="fg_4_2" hidden="1">{#N/A,#N/A,FALSE,"TMCOMP96";#N/A,#N/A,FALSE,"MAT96";#N/A,#N/A,FALSE,"FANDA96";#N/A,#N/A,FALSE,"INTRAN96";#N/A,#N/A,FALSE,"NAA9697";#N/A,#N/A,FALSE,"ECWEBB";#N/A,#N/A,FALSE,"MFT96";#N/A,#N/A,FALSE,"CTrecon"}</definedName>
    <definedName name="fg_4_2_1" hidden="1">{#N/A,#N/A,FALSE,"TMCOMP96";#N/A,#N/A,FALSE,"MAT96";#N/A,#N/A,FALSE,"FANDA96";#N/A,#N/A,FALSE,"INTRAN96";#N/A,#N/A,FALSE,"NAA9697";#N/A,#N/A,FALSE,"ECWEBB";#N/A,#N/A,FALSE,"MFT96";#N/A,#N/A,FALSE,"CTrecon"}</definedName>
    <definedName name="fg_4_2_1_1" hidden="1">{#N/A,#N/A,FALSE,"TMCOMP96";#N/A,#N/A,FALSE,"MAT96";#N/A,#N/A,FALSE,"FANDA96";#N/A,#N/A,FALSE,"INTRAN96";#N/A,#N/A,FALSE,"NAA9697";#N/A,#N/A,FALSE,"ECWEBB";#N/A,#N/A,FALSE,"MFT96";#N/A,#N/A,FALSE,"CTrecon"}</definedName>
    <definedName name="fg_4_2_2" hidden="1">{#N/A,#N/A,FALSE,"TMCOMP96";#N/A,#N/A,FALSE,"MAT96";#N/A,#N/A,FALSE,"FANDA96";#N/A,#N/A,FALSE,"INTRAN96";#N/A,#N/A,FALSE,"NAA9697";#N/A,#N/A,FALSE,"ECWEBB";#N/A,#N/A,FALSE,"MFT96";#N/A,#N/A,FALSE,"CTrecon"}</definedName>
    <definedName name="fg_4_2_3" hidden="1">{#N/A,#N/A,FALSE,"TMCOMP96";#N/A,#N/A,FALSE,"MAT96";#N/A,#N/A,FALSE,"FANDA96";#N/A,#N/A,FALSE,"INTRAN96";#N/A,#N/A,FALSE,"NAA9697";#N/A,#N/A,FALSE,"ECWEBB";#N/A,#N/A,FALSE,"MFT96";#N/A,#N/A,FALSE,"CTrecon"}</definedName>
    <definedName name="fg_4_2_4" hidden="1">{#N/A,#N/A,FALSE,"TMCOMP96";#N/A,#N/A,FALSE,"MAT96";#N/A,#N/A,FALSE,"FANDA96";#N/A,#N/A,FALSE,"INTRAN96";#N/A,#N/A,FALSE,"NAA9697";#N/A,#N/A,FALSE,"ECWEBB";#N/A,#N/A,FALSE,"MFT96";#N/A,#N/A,FALSE,"CTrecon"}</definedName>
    <definedName name="fg_4_2_5" hidden="1">{#N/A,#N/A,FALSE,"TMCOMP96";#N/A,#N/A,FALSE,"MAT96";#N/A,#N/A,FALSE,"FANDA96";#N/A,#N/A,FALSE,"INTRAN96";#N/A,#N/A,FALSE,"NAA9697";#N/A,#N/A,FALSE,"ECWEBB";#N/A,#N/A,FALSE,"MFT96";#N/A,#N/A,FALSE,"CTrecon"}</definedName>
    <definedName name="fg_4_3" hidden="1">{#N/A,#N/A,FALSE,"TMCOMP96";#N/A,#N/A,FALSE,"MAT96";#N/A,#N/A,FALSE,"FANDA96";#N/A,#N/A,FALSE,"INTRAN96";#N/A,#N/A,FALSE,"NAA9697";#N/A,#N/A,FALSE,"ECWEBB";#N/A,#N/A,FALSE,"MFT96";#N/A,#N/A,FALSE,"CTrecon"}</definedName>
    <definedName name="fg_4_3_1" hidden="1">{#N/A,#N/A,FALSE,"TMCOMP96";#N/A,#N/A,FALSE,"MAT96";#N/A,#N/A,FALSE,"FANDA96";#N/A,#N/A,FALSE,"INTRAN96";#N/A,#N/A,FALSE,"NAA9697";#N/A,#N/A,FALSE,"ECWEBB";#N/A,#N/A,FALSE,"MFT96";#N/A,#N/A,FALSE,"CTrecon"}</definedName>
    <definedName name="fg_4_3_1_1" hidden="1">{#N/A,#N/A,FALSE,"TMCOMP96";#N/A,#N/A,FALSE,"MAT96";#N/A,#N/A,FALSE,"FANDA96";#N/A,#N/A,FALSE,"INTRAN96";#N/A,#N/A,FALSE,"NAA9697";#N/A,#N/A,FALSE,"ECWEBB";#N/A,#N/A,FALSE,"MFT96";#N/A,#N/A,FALSE,"CTrecon"}</definedName>
    <definedName name="fg_4_3_2" hidden="1">{#N/A,#N/A,FALSE,"TMCOMP96";#N/A,#N/A,FALSE,"MAT96";#N/A,#N/A,FALSE,"FANDA96";#N/A,#N/A,FALSE,"INTRAN96";#N/A,#N/A,FALSE,"NAA9697";#N/A,#N/A,FALSE,"ECWEBB";#N/A,#N/A,FALSE,"MFT96";#N/A,#N/A,FALSE,"CTrecon"}</definedName>
    <definedName name="fg_4_3_3" hidden="1">{#N/A,#N/A,FALSE,"TMCOMP96";#N/A,#N/A,FALSE,"MAT96";#N/A,#N/A,FALSE,"FANDA96";#N/A,#N/A,FALSE,"INTRAN96";#N/A,#N/A,FALSE,"NAA9697";#N/A,#N/A,FALSE,"ECWEBB";#N/A,#N/A,FALSE,"MFT96";#N/A,#N/A,FALSE,"CTrecon"}</definedName>
    <definedName name="fg_4_3_4" hidden="1">{#N/A,#N/A,FALSE,"TMCOMP96";#N/A,#N/A,FALSE,"MAT96";#N/A,#N/A,FALSE,"FANDA96";#N/A,#N/A,FALSE,"INTRAN96";#N/A,#N/A,FALSE,"NAA9697";#N/A,#N/A,FALSE,"ECWEBB";#N/A,#N/A,FALSE,"MFT96";#N/A,#N/A,FALSE,"CTrecon"}</definedName>
    <definedName name="fg_4_3_5" hidden="1">{#N/A,#N/A,FALSE,"TMCOMP96";#N/A,#N/A,FALSE,"MAT96";#N/A,#N/A,FALSE,"FANDA96";#N/A,#N/A,FALSE,"INTRAN96";#N/A,#N/A,FALSE,"NAA9697";#N/A,#N/A,FALSE,"ECWEBB";#N/A,#N/A,FALSE,"MFT96";#N/A,#N/A,FALSE,"CTrecon"}</definedName>
    <definedName name="fg_4_4" hidden="1">{#N/A,#N/A,FALSE,"TMCOMP96";#N/A,#N/A,FALSE,"MAT96";#N/A,#N/A,FALSE,"FANDA96";#N/A,#N/A,FALSE,"INTRAN96";#N/A,#N/A,FALSE,"NAA9697";#N/A,#N/A,FALSE,"ECWEBB";#N/A,#N/A,FALSE,"MFT96";#N/A,#N/A,FALSE,"CTrecon"}</definedName>
    <definedName name="fg_4_4_1" hidden="1">{#N/A,#N/A,FALSE,"TMCOMP96";#N/A,#N/A,FALSE,"MAT96";#N/A,#N/A,FALSE,"FANDA96";#N/A,#N/A,FALSE,"INTRAN96";#N/A,#N/A,FALSE,"NAA9697";#N/A,#N/A,FALSE,"ECWEBB";#N/A,#N/A,FALSE,"MFT96";#N/A,#N/A,FALSE,"CTrecon"}</definedName>
    <definedName name="fg_4_4_2" hidden="1">{#N/A,#N/A,FALSE,"TMCOMP96";#N/A,#N/A,FALSE,"MAT96";#N/A,#N/A,FALSE,"FANDA96";#N/A,#N/A,FALSE,"INTRAN96";#N/A,#N/A,FALSE,"NAA9697";#N/A,#N/A,FALSE,"ECWEBB";#N/A,#N/A,FALSE,"MFT96";#N/A,#N/A,FALSE,"CTrecon"}</definedName>
    <definedName name="fg_4_4_3" hidden="1">{#N/A,#N/A,FALSE,"TMCOMP96";#N/A,#N/A,FALSE,"MAT96";#N/A,#N/A,FALSE,"FANDA96";#N/A,#N/A,FALSE,"INTRAN96";#N/A,#N/A,FALSE,"NAA9697";#N/A,#N/A,FALSE,"ECWEBB";#N/A,#N/A,FALSE,"MFT96";#N/A,#N/A,FALSE,"CTrecon"}</definedName>
    <definedName name="fg_4_4_4" hidden="1">{#N/A,#N/A,FALSE,"TMCOMP96";#N/A,#N/A,FALSE,"MAT96";#N/A,#N/A,FALSE,"FANDA96";#N/A,#N/A,FALSE,"INTRAN96";#N/A,#N/A,FALSE,"NAA9697";#N/A,#N/A,FALSE,"ECWEBB";#N/A,#N/A,FALSE,"MFT96";#N/A,#N/A,FALSE,"CTrecon"}</definedName>
    <definedName name="fg_4_4_5" hidden="1">{#N/A,#N/A,FALSE,"TMCOMP96";#N/A,#N/A,FALSE,"MAT96";#N/A,#N/A,FALSE,"FANDA96";#N/A,#N/A,FALSE,"INTRAN96";#N/A,#N/A,FALSE,"NAA9697";#N/A,#N/A,FALSE,"ECWEBB";#N/A,#N/A,FALSE,"MFT96";#N/A,#N/A,FALSE,"CTrecon"}</definedName>
    <definedName name="fg_4_5" hidden="1">{#N/A,#N/A,FALSE,"TMCOMP96";#N/A,#N/A,FALSE,"MAT96";#N/A,#N/A,FALSE,"FANDA96";#N/A,#N/A,FALSE,"INTRAN96";#N/A,#N/A,FALSE,"NAA9697";#N/A,#N/A,FALSE,"ECWEBB";#N/A,#N/A,FALSE,"MFT96";#N/A,#N/A,FALSE,"CTrecon"}</definedName>
    <definedName name="fg_4_5_1" hidden="1">{#N/A,#N/A,FALSE,"TMCOMP96";#N/A,#N/A,FALSE,"MAT96";#N/A,#N/A,FALSE,"FANDA96";#N/A,#N/A,FALSE,"INTRAN96";#N/A,#N/A,FALSE,"NAA9697";#N/A,#N/A,FALSE,"ECWEBB";#N/A,#N/A,FALSE,"MFT96";#N/A,#N/A,FALSE,"CTrecon"}</definedName>
    <definedName name="fg_4_5_2" hidden="1">{#N/A,#N/A,FALSE,"TMCOMP96";#N/A,#N/A,FALSE,"MAT96";#N/A,#N/A,FALSE,"FANDA96";#N/A,#N/A,FALSE,"INTRAN96";#N/A,#N/A,FALSE,"NAA9697";#N/A,#N/A,FALSE,"ECWEBB";#N/A,#N/A,FALSE,"MFT96";#N/A,#N/A,FALSE,"CTrecon"}</definedName>
    <definedName name="fg_4_5_3" hidden="1">{#N/A,#N/A,FALSE,"TMCOMP96";#N/A,#N/A,FALSE,"MAT96";#N/A,#N/A,FALSE,"FANDA96";#N/A,#N/A,FALSE,"INTRAN96";#N/A,#N/A,FALSE,"NAA9697";#N/A,#N/A,FALSE,"ECWEBB";#N/A,#N/A,FALSE,"MFT96";#N/A,#N/A,FALSE,"CTrecon"}</definedName>
    <definedName name="fg_4_5_4" hidden="1">{#N/A,#N/A,FALSE,"TMCOMP96";#N/A,#N/A,FALSE,"MAT96";#N/A,#N/A,FALSE,"FANDA96";#N/A,#N/A,FALSE,"INTRAN96";#N/A,#N/A,FALSE,"NAA9697";#N/A,#N/A,FALSE,"ECWEBB";#N/A,#N/A,FALSE,"MFT96";#N/A,#N/A,FALSE,"CTrecon"}</definedName>
    <definedName name="fg_4_5_5" hidden="1">{#N/A,#N/A,FALSE,"TMCOMP96";#N/A,#N/A,FALSE,"MAT96";#N/A,#N/A,FALSE,"FANDA96";#N/A,#N/A,FALSE,"INTRAN96";#N/A,#N/A,FALSE,"NAA9697";#N/A,#N/A,FALSE,"ECWEBB";#N/A,#N/A,FALSE,"MFT96";#N/A,#N/A,FALSE,"CTrecon"}</definedName>
    <definedName name="fg_5" hidden="1">{#N/A,#N/A,FALSE,"TMCOMP96";#N/A,#N/A,FALSE,"MAT96";#N/A,#N/A,FALSE,"FANDA96";#N/A,#N/A,FALSE,"INTRAN96";#N/A,#N/A,FALSE,"NAA9697";#N/A,#N/A,FALSE,"ECWEBB";#N/A,#N/A,FALSE,"MFT96";#N/A,#N/A,FALSE,"CTrecon"}</definedName>
    <definedName name="fg_5_1" hidden="1">{#N/A,#N/A,FALSE,"TMCOMP96";#N/A,#N/A,FALSE,"MAT96";#N/A,#N/A,FALSE,"FANDA96";#N/A,#N/A,FALSE,"INTRAN96";#N/A,#N/A,FALSE,"NAA9697";#N/A,#N/A,FALSE,"ECWEBB";#N/A,#N/A,FALSE,"MFT96";#N/A,#N/A,FALSE,"CTrecon"}</definedName>
    <definedName name="fg_5_1_1" hidden="1">{#N/A,#N/A,FALSE,"TMCOMP96";#N/A,#N/A,FALSE,"MAT96";#N/A,#N/A,FALSE,"FANDA96";#N/A,#N/A,FALSE,"INTRAN96";#N/A,#N/A,FALSE,"NAA9697";#N/A,#N/A,FALSE,"ECWEBB";#N/A,#N/A,FALSE,"MFT96";#N/A,#N/A,FALSE,"CTrecon"}</definedName>
    <definedName name="fg_5_1_1_1" hidden="1">{#N/A,#N/A,FALSE,"TMCOMP96";#N/A,#N/A,FALSE,"MAT96";#N/A,#N/A,FALSE,"FANDA96";#N/A,#N/A,FALSE,"INTRAN96";#N/A,#N/A,FALSE,"NAA9697";#N/A,#N/A,FALSE,"ECWEBB";#N/A,#N/A,FALSE,"MFT96";#N/A,#N/A,FALSE,"CTrecon"}</definedName>
    <definedName name="fg_5_1_1_1_1" hidden="1">{#N/A,#N/A,FALSE,"TMCOMP96";#N/A,#N/A,FALSE,"MAT96";#N/A,#N/A,FALSE,"FANDA96";#N/A,#N/A,FALSE,"INTRAN96";#N/A,#N/A,FALSE,"NAA9697";#N/A,#N/A,FALSE,"ECWEBB";#N/A,#N/A,FALSE,"MFT96";#N/A,#N/A,FALSE,"CTrecon"}</definedName>
    <definedName name="fg_5_1_1_1_1_1" hidden="1">{#N/A,#N/A,FALSE,"TMCOMP96";#N/A,#N/A,FALSE,"MAT96";#N/A,#N/A,FALSE,"FANDA96";#N/A,#N/A,FALSE,"INTRAN96";#N/A,#N/A,FALSE,"NAA9697";#N/A,#N/A,FALSE,"ECWEBB";#N/A,#N/A,FALSE,"MFT96";#N/A,#N/A,FALSE,"CTrecon"}</definedName>
    <definedName name="fg_5_1_1_1_2" hidden="1">{#N/A,#N/A,FALSE,"TMCOMP96";#N/A,#N/A,FALSE,"MAT96";#N/A,#N/A,FALSE,"FANDA96";#N/A,#N/A,FALSE,"INTRAN96";#N/A,#N/A,FALSE,"NAA9697";#N/A,#N/A,FALSE,"ECWEBB";#N/A,#N/A,FALSE,"MFT96";#N/A,#N/A,FALSE,"CTrecon"}</definedName>
    <definedName name="fg_5_1_1_1_3" hidden="1">{#N/A,#N/A,FALSE,"TMCOMP96";#N/A,#N/A,FALSE,"MAT96";#N/A,#N/A,FALSE,"FANDA96";#N/A,#N/A,FALSE,"INTRAN96";#N/A,#N/A,FALSE,"NAA9697";#N/A,#N/A,FALSE,"ECWEBB";#N/A,#N/A,FALSE,"MFT96";#N/A,#N/A,FALSE,"CTrecon"}</definedName>
    <definedName name="fg_5_1_1_1_4" hidden="1">{#N/A,#N/A,FALSE,"TMCOMP96";#N/A,#N/A,FALSE,"MAT96";#N/A,#N/A,FALSE,"FANDA96";#N/A,#N/A,FALSE,"INTRAN96";#N/A,#N/A,FALSE,"NAA9697";#N/A,#N/A,FALSE,"ECWEBB";#N/A,#N/A,FALSE,"MFT96";#N/A,#N/A,FALSE,"CTrecon"}</definedName>
    <definedName name="fg_5_1_1_1_5" hidden="1">{#N/A,#N/A,FALSE,"TMCOMP96";#N/A,#N/A,FALSE,"MAT96";#N/A,#N/A,FALSE,"FANDA96";#N/A,#N/A,FALSE,"INTRAN96";#N/A,#N/A,FALSE,"NAA9697";#N/A,#N/A,FALSE,"ECWEBB";#N/A,#N/A,FALSE,"MFT96";#N/A,#N/A,FALSE,"CTrecon"}</definedName>
    <definedName name="fg_5_1_1_2" hidden="1">{#N/A,#N/A,FALSE,"TMCOMP96";#N/A,#N/A,FALSE,"MAT96";#N/A,#N/A,FALSE,"FANDA96";#N/A,#N/A,FALSE,"INTRAN96";#N/A,#N/A,FALSE,"NAA9697";#N/A,#N/A,FALSE,"ECWEBB";#N/A,#N/A,FALSE,"MFT96";#N/A,#N/A,FALSE,"CTrecon"}</definedName>
    <definedName name="fg_5_1_1_2_1" hidden="1">{#N/A,#N/A,FALSE,"TMCOMP96";#N/A,#N/A,FALSE,"MAT96";#N/A,#N/A,FALSE,"FANDA96";#N/A,#N/A,FALSE,"INTRAN96";#N/A,#N/A,FALSE,"NAA9697";#N/A,#N/A,FALSE,"ECWEBB";#N/A,#N/A,FALSE,"MFT96";#N/A,#N/A,FALSE,"CTrecon"}</definedName>
    <definedName name="fg_5_1_1_2_2" hidden="1">{#N/A,#N/A,FALSE,"TMCOMP96";#N/A,#N/A,FALSE,"MAT96";#N/A,#N/A,FALSE,"FANDA96";#N/A,#N/A,FALSE,"INTRAN96";#N/A,#N/A,FALSE,"NAA9697";#N/A,#N/A,FALSE,"ECWEBB";#N/A,#N/A,FALSE,"MFT96";#N/A,#N/A,FALSE,"CTrecon"}</definedName>
    <definedName name="fg_5_1_1_2_3" hidden="1">{#N/A,#N/A,FALSE,"TMCOMP96";#N/A,#N/A,FALSE,"MAT96";#N/A,#N/A,FALSE,"FANDA96";#N/A,#N/A,FALSE,"INTRAN96";#N/A,#N/A,FALSE,"NAA9697";#N/A,#N/A,FALSE,"ECWEBB";#N/A,#N/A,FALSE,"MFT96";#N/A,#N/A,FALSE,"CTrecon"}</definedName>
    <definedName name="fg_5_1_1_2_4" hidden="1">{#N/A,#N/A,FALSE,"TMCOMP96";#N/A,#N/A,FALSE,"MAT96";#N/A,#N/A,FALSE,"FANDA96";#N/A,#N/A,FALSE,"INTRAN96";#N/A,#N/A,FALSE,"NAA9697";#N/A,#N/A,FALSE,"ECWEBB";#N/A,#N/A,FALSE,"MFT96";#N/A,#N/A,FALSE,"CTrecon"}</definedName>
    <definedName name="fg_5_1_1_2_5" hidden="1">{#N/A,#N/A,FALSE,"TMCOMP96";#N/A,#N/A,FALSE,"MAT96";#N/A,#N/A,FALSE,"FANDA96";#N/A,#N/A,FALSE,"INTRAN96";#N/A,#N/A,FALSE,"NAA9697";#N/A,#N/A,FALSE,"ECWEBB";#N/A,#N/A,FALSE,"MFT96";#N/A,#N/A,FALSE,"CTrecon"}</definedName>
    <definedName name="fg_5_1_1_3" hidden="1">{#N/A,#N/A,FALSE,"TMCOMP96";#N/A,#N/A,FALSE,"MAT96";#N/A,#N/A,FALSE,"FANDA96";#N/A,#N/A,FALSE,"INTRAN96";#N/A,#N/A,FALSE,"NAA9697";#N/A,#N/A,FALSE,"ECWEBB";#N/A,#N/A,FALSE,"MFT96";#N/A,#N/A,FALSE,"CTrecon"}</definedName>
    <definedName name="fg_5_1_1_4" hidden="1">{#N/A,#N/A,FALSE,"TMCOMP96";#N/A,#N/A,FALSE,"MAT96";#N/A,#N/A,FALSE,"FANDA96";#N/A,#N/A,FALSE,"INTRAN96";#N/A,#N/A,FALSE,"NAA9697";#N/A,#N/A,FALSE,"ECWEBB";#N/A,#N/A,FALSE,"MFT96";#N/A,#N/A,FALSE,"CTrecon"}</definedName>
    <definedName name="fg_5_1_1_5" hidden="1">{#N/A,#N/A,FALSE,"TMCOMP96";#N/A,#N/A,FALSE,"MAT96";#N/A,#N/A,FALSE,"FANDA96";#N/A,#N/A,FALSE,"INTRAN96";#N/A,#N/A,FALSE,"NAA9697";#N/A,#N/A,FALSE,"ECWEBB";#N/A,#N/A,FALSE,"MFT96";#N/A,#N/A,FALSE,"CTrecon"}</definedName>
    <definedName name="fg_5_1_2" hidden="1">{#N/A,#N/A,FALSE,"TMCOMP96";#N/A,#N/A,FALSE,"MAT96";#N/A,#N/A,FALSE,"FANDA96";#N/A,#N/A,FALSE,"INTRAN96";#N/A,#N/A,FALSE,"NAA9697";#N/A,#N/A,FALSE,"ECWEBB";#N/A,#N/A,FALSE,"MFT96";#N/A,#N/A,FALSE,"CTrecon"}</definedName>
    <definedName name="fg_5_1_2_1" hidden="1">{#N/A,#N/A,FALSE,"TMCOMP96";#N/A,#N/A,FALSE,"MAT96";#N/A,#N/A,FALSE,"FANDA96";#N/A,#N/A,FALSE,"INTRAN96";#N/A,#N/A,FALSE,"NAA9697";#N/A,#N/A,FALSE,"ECWEBB";#N/A,#N/A,FALSE,"MFT96";#N/A,#N/A,FALSE,"CTrecon"}</definedName>
    <definedName name="fg_5_1_2_2" hidden="1">{#N/A,#N/A,FALSE,"TMCOMP96";#N/A,#N/A,FALSE,"MAT96";#N/A,#N/A,FALSE,"FANDA96";#N/A,#N/A,FALSE,"INTRAN96";#N/A,#N/A,FALSE,"NAA9697";#N/A,#N/A,FALSE,"ECWEBB";#N/A,#N/A,FALSE,"MFT96";#N/A,#N/A,FALSE,"CTrecon"}</definedName>
    <definedName name="fg_5_1_2_3" hidden="1">{#N/A,#N/A,FALSE,"TMCOMP96";#N/A,#N/A,FALSE,"MAT96";#N/A,#N/A,FALSE,"FANDA96";#N/A,#N/A,FALSE,"INTRAN96";#N/A,#N/A,FALSE,"NAA9697";#N/A,#N/A,FALSE,"ECWEBB";#N/A,#N/A,FALSE,"MFT96";#N/A,#N/A,FALSE,"CTrecon"}</definedName>
    <definedName name="fg_5_1_2_4" hidden="1">{#N/A,#N/A,FALSE,"TMCOMP96";#N/A,#N/A,FALSE,"MAT96";#N/A,#N/A,FALSE,"FANDA96";#N/A,#N/A,FALSE,"INTRAN96";#N/A,#N/A,FALSE,"NAA9697";#N/A,#N/A,FALSE,"ECWEBB";#N/A,#N/A,FALSE,"MFT96";#N/A,#N/A,FALSE,"CTrecon"}</definedName>
    <definedName name="fg_5_1_2_5" hidden="1">{#N/A,#N/A,FALSE,"TMCOMP96";#N/A,#N/A,FALSE,"MAT96";#N/A,#N/A,FALSE,"FANDA96";#N/A,#N/A,FALSE,"INTRAN96";#N/A,#N/A,FALSE,"NAA9697";#N/A,#N/A,FALSE,"ECWEBB";#N/A,#N/A,FALSE,"MFT96";#N/A,#N/A,FALSE,"CTrecon"}</definedName>
    <definedName name="fg_5_1_3" hidden="1">{#N/A,#N/A,FALSE,"TMCOMP96";#N/A,#N/A,FALSE,"MAT96";#N/A,#N/A,FALSE,"FANDA96";#N/A,#N/A,FALSE,"INTRAN96";#N/A,#N/A,FALSE,"NAA9697";#N/A,#N/A,FALSE,"ECWEBB";#N/A,#N/A,FALSE,"MFT96";#N/A,#N/A,FALSE,"CTrecon"}</definedName>
    <definedName name="fg_5_1_3_1" hidden="1">{#N/A,#N/A,FALSE,"TMCOMP96";#N/A,#N/A,FALSE,"MAT96";#N/A,#N/A,FALSE,"FANDA96";#N/A,#N/A,FALSE,"INTRAN96";#N/A,#N/A,FALSE,"NAA9697";#N/A,#N/A,FALSE,"ECWEBB";#N/A,#N/A,FALSE,"MFT96";#N/A,#N/A,FALSE,"CTrecon"}</definedName>
    <definedName name="fg_5_1_3_2" hidden="1">{#N/A,#N/A,FALSE,"TMCOMP96";#N/A,#N/A,FALSE,"MAT96";#N/A,#N/A,FALSE,"FANDA96";#N/A,#N/A,FALSE,"INTRAN96";#N/A,#N/A,FALSE,"NAA9697";#N/A,#N/A,FALSE,"ECWEBB";#N/A,#N/A,FALSE,"MFT96";#N/A,#N/A,FALSE,"CTrecon"}</definedName>
    <definedName name="fg_5_1_3_3" hidden="1">{#N/A,#N/A,FALSE,"TMCOMP96";#N/A,#N/A,FALSE,"MAT96";#N/A,#N/A,FALSE,"FANDA96";#N/A,#N/A,FALSE,"INTRAN96";#N/A,#N/A,FALSE,"NAA9697";#N/A,#N/A,FALSE,"ECWEBB";#N/A,#N/A,FALSE,"MFT96";#N/A,#N/A,FALSE,"CTrecon"}</definedName>
    <definedName name="fg_5_1_3_4" hidden="1">{#N/A,#N/A,FALSE,"TMCOMP96";#N/A,#N/A,FALSE,"MAT96";#N/A,#N/A,FALSE,"FANDA96";#N/A,#N/A,FALSE,"INTRAN96";#N/A,#N/A,FALSE,"NAA9697";#N/A,#N/A,FALSE,"ECWEBB";#N/A,#N/A,FALSE,"MFT96";#N/A,#N/A,FALSE,"CTrecon"}</definedName>
    <definedName name="fg_5_1_3_5" hidden="1">{#N/A,#N/A,FALSE,"TMCOMP96";#N/A,#N/A,FALSE,"MAT96";#N/A,#N/A,FALSE,"FANDA96";#N/A,#N/A,FALSE,"INTRAN96";#N/A,#N/A,FALSE,"NAA9697";#N/A,#N/A,FALSE,"ECWEBB";#N/A,#N/A,FALSE,"MFT96";#N/A,#N/A,FALSE,"CTrecon"}</definedName>
    <definedName name="fg_5_1_4" hidden="1">{#N/A,#N/A,FALSE,"TMCOMP96";#N/A,#N/A,FALSE,"MAT96";#N/A,#N/A,FALSE,"FANDA96";#N/A,#N/A,FALSE,"INTRAN96";#N/A,#N/A,FALSE,"NAA9697";#N/A,#N/A,FALSE,"ECWEBB";#N/A,#N/A,FALSE,"MFT96";#N/A,#N/A,FALSE,"CTrecon"}</definedName>
    <definedName name="fg_5_1_4_1" hidden="1">{#N/A,#N/A,FALSE,"TMCOMP96";#N/A,#N/A,FALSE,"MAT96";#N/A,#N/A,FALSE,"FANDA96";#N/A,#N/A,FALSE,"INTRAN96";#N/A,#N/A,FALSE,"NAA9697";#N/A,#N/A,FALSE,"ECWEBB";#N/A,#N/A,FALSE,"MFT96";#N/A,#N/A,FALSE,"CTrecon"}</definedName>
    <definedName name="fg_5_1_4_2" hidden="1">{#N/A,#N/A,FALSE,"TMCOMP96";#N/A,#N/A,FALSE,"MAT96";#N/A,#N/A,FALSE,"FANDA96";#N/A,#N/A,FALSE,"INTRAN96";#N/A,#N/A,FALSE,"NAA9697";#N/A,#N/A,FALSE,"ECWEBB";#N/A,#N/A,FALSE,"MFT96";#N/A,#N/A,FALSE,"CTrecon"}</definedName>
    <definedName name="fg_5_1_4_3" hidden="1">{#N/A,#N/A,FALSE,"TMCOMP96";#N/A,#N/A,FALSE,"MAT96";#N/A,#N/A,FALSE,"FANDA96";#N/A,#N/A,FALSE,"INTRAN96";#N/A,#N/A,FALSE,"NAA9697";#N/A,#N/A,FALSE,"ECWEBB";#N/A,#N/A,FALSE,"MFT96";#N/A,#N/A,FALSE,"CTrecon"}</definedName>
    <definedName name="fg_5_1_4_4" hidden="1">{#N/A,#N/A,FALSE,"TMCOMP96";#N/A,#N/A,FALSE,"MAT96";#N/A,#N/A,FALSE,"FANDA96";#N/A,#N/A,FALSE,"INTRAN96";#N/A,#N/A,FALSE,"NAA9697";#N/A,#N/A,FALSE,"ECWEBB";#N/A,#N/A,FALSE,"MFT96";#N/A,#N/A,FALSE,"CTrecon"}</definedName>
    <definedName name="fg_5_1_4_5" hidden="1">{#N/A,#N/A,FALSE,"TMCOMP96";#N/A,#N/A,FALSE,"MAT96";#N/A,#N/A,FALSE,"FANDA96";#N/A,#N/A,FALSE,"INTRAN96";#N/A,#N/A,FALSE,"NAA9697";#N/A,#N/A,FALSE,"ECWEBB";#N/A,#N/A,FALSE,"MFT96";#N/A,#N/A,FALSE,"CTrecon"}</definedName>
    <definedName name="fg_5_1_5" hidden="1">{#N/A,#N/A,FALSE,"TMCOMP96";#N/A,#N/A,FALSE,"MAT96";#N/A,#N/A,FALSE,"FANDA96";#N/A,#N/A,FALSE,"INTRAN96";#N/A,#N/A,FALSE,"NAA9697";#N/A,#N/A,FALSE,"ECWEBB";#N/A,#N/A,FALSE,"MFT96";#N/A,#N/A,FALSE,"CTrecon"}</definedName>
    <definedName name="fg_5_1_5_1" hidden="1">{#N/A,#N/A,FALSE,"TMCOMP96";#N/A,#N/A,FALSE,"MAT96";#N/A,#N/A,FALSE,"FANDA96";#N/A,#N/A,FALSE,"INTRAN96";#N/A,#N/A,FALSE,"NAA9697";#N/A,#N/A,FALSE,"ECWEBB";#N/A,#N/A,FALSE,"MFT96";#N/A,#N/A,FALSE,"CTrecon"}</definedName>
    <definedName name="fg_5_1_5_2" hidden="1">{#N/A,#N/A,FALSE,"TMCOMP96";#N/A,#N/A,FALSE,"MAT96";#N/A,#N/A,FALSE,"FANDA96";#N/A,#N/A,FALSE,"INTRAN96";#N/A,#N/A,FALSE,"NAA9697";#N/A,#N/A,FALSE,"ECWEBB";#N/A,#N/A,FALSE,"MFT96";#N/A,#N/A,FALSE,"CTrecon"}</definedName>
    <definedName name="fg_5_1_5_3" hidden="1">{#N/A,#N/A,FALSE,"TMCOMP96";#N/A,#N/A,FALSE,"MAT96";#N/A,#N/A,FALSE,"FANDA96";#N/A,#N/A,FALSE,"INTRAN96";#N/A,#N/A,FALSE,"NAA9697";#N/A,#N/A,FALSE,"ECWEBB";#N/A,#N/A,FALSE,"MFT96";#N/A,#N/A,FALSE,"CTrecon"}</definedName>
    <definedName name="fg_5_1_5_4" hidden="1">{#N/A,#N/A,FALSE,"TMCOMP96";#N/A,#N/A,FALSE,"MAT96";#N/A,#N/A,FALSE,"FANDA96";#N/A,#N/A,FALSE,"INTRAN96";#N/A,#N/A,FALSE,"NAA9697";#N/A,#N/A,FALSE,"ECWEBB";#N/A,#N/A,FALSE,"MFT96";#N/A,#N/A,FALSE,"CTrecon"}</definedName>
    <definedName name="fg_5_1_5_5" hidden="1">{#N/A,#N/A,FALSE,"TMCOMP96";#N/A,#N/A,FALSE,"MAT96";#N/A,#N/A,FALSE,"FANDA96";#N/A,#N/A,FALSE,"INTRAN96";#N/A,#N/A,FALSE,"NAA9697";#N/A,#N/A,FALSE,"ECWEBB";#N/A,#N/A,FALSE,"MFT96";#N/A,#N/A,FALSE,"CTrecon"}</definedName>
    <definedName name="fg_5_2" hidden="1">{#N/A,#N/A,FALSE,"TMCOMP96";#N/A,#N/A,FALSE,"MAT96";#N/A,#N/A,FALSE,"FANDA96";#N/A,#N/A,FALSE,"INTRAN96";#N/A,#N/A,FALSE,"NAA9697";#N/A,#N/A,FALSE,"ECWEBB";#N/A,#N/A,FALSE,"MFT96";#N/A,#N/A,FALSE,"CTrecon"}</definedName>
    <definedName name="fg_5_2_1" hidden="1">{#N/A,#N/A,FALSE,"TMCOMP96";#N/A,#N/A,FALSE,"MAT96";#N/A,#N/A,FALSE,"FANDA96";#N/A,#N/A,FALSE,"INTRAN96";#N/A,#N/A,FALSE,"NAA9697";#N/A,#N/A,FALSE,"ECWEBB";#N/A,#N/A,FALSE,"MFT96";#N/A,#N/A,FALSE,"CTrecon"}</definedName>
    <definedName name="fg_5_2_2" hidden="1">{#N/A,#N/A,FALSE,"TMCOMP96";#N/A,#N/A,FALSE,"MAT96";#N/A,#N/A,FALSE,"FANDA96";#N/A,#N/A,FALSE,"INTRAN96";#N/A,#N/A,FALSE,"NAA9697";#N/A,#N/A,FALSE,"ECWEBB";#N/A,#N/A,FALSE,"MFT96";#N/A,#N/A,FALSE,"CTrecon"}</definedName>
    <definedName name="fg_5_2_3" hidden="1">{#N/A,#N/A,FALSE,"TMCOMP96";#N/A,#N/A,FALSE,"MAT96";#N/A,#N/A,FALSE,"FANDA96";#N/A,#N/A,FALSE,"INTRAN96";#N/A,#N/A,FALSE,"NAA9697";#N/A,#N/A,FALSE,"ECWEBB";#N/A,#N/A,FALSE,"MFT96";#N/A,#N/A,FALSE,"CTrecon"}</definedName>
    <definedName name="fg_5_2_4" hidden="1">{#N/A,#N/A,FALSE,"TMCOMP96";#N/A,#N/A,FALSE,"MAT96";#N/A,#N/A,FALSE,"FANDA96";#N/A,#N/A,FALSE,"INTRAN96";#N/A,#N/A,FALSE,"NAA9697";#N/A,#N/A,FALSE,"ECWEBB";#N/A,#N/A,FALSE,"MFT96";#N/A,#N/A,FALSE,"CTrecon"}</definedName>
    <definedName name="fg_5_2_5" hidden="1">{#N/A,#N/A,FALSE,"TMCOMP96";#N/A,#N/A,FALSE,"MAT96";#N/A,#N/A,FALSE,"FANDA96";#N/A,#N/A,FALSE,"INTRAN96";#N/A,#N/A,FALSE,"NAA9697";#N/A,#N/A,FALSE,"ECWEBB";#N/A,#N/A,FALSE,"MFT96";#N/A,#N/A,FALSE,"CTrecon"}</definedName>
    <definedName name="fg_5_3" hidden="1">{#N/A,#N/A,FALSE,"TMCOMP96";#N/A,#N/A,FALSE,"MAT96";#N/A,#N/A,FALSE,"FANDA96";#N/A,#N/A,FALSE,"INTRAN96";#N/A,#N/A,FALSE,"NAA9697";#N/A,#N/A,FALSE,"ECWEBB";#N/A,#N/A,FALSE,"MFT96";#N/A,#N/A,FALSE,"CTrecon"}</definedName>
    <definedName name="fg_5_3_1" hidden="1">{#N/A,#N/A,FALSE,"TMCOMP96";#N/A,#N/A,FALSE,"MAT96";#N/A,#N/A,FALSE,"FANDA96";#N/A,#N/A,FALSE,"INTRAN96";#N/A,#N/A,FALSE,"NAA9697";#N/A,#N/A,FALSE,"ECWEBB";#N/A,#N/A,FALSE,"MFT96";#N/A,#N/A,FALSE,"CTrecon"}</definedName>
    <definedName name="fg_5_3_2" hidden="1">{#N/A,#N/A,FALSE,"TMCOMP96";#N/A,#N/A,FALSE,"MAT96";#N/A,#N/A,FALSE,"FANDA96";#N/A,#N/A,FALSE,"INTRAN96";#N/A,#N/A,FALSE,"NAA9697";#N/A,#N/A,FALSE,"ECWEBB";#N/A,#N/A,FALSE,"MFT96";#N/A,#N/A,FALSE,"CTrecon"}</definedName>
    <definedName name="fg_5_3_3" hidden="1">{#N/A,#N/A,FALSE,"TMCOMP96";#N/A,#N/A,FALSE,"MAT96";#N/A,#N/A,FALSE,"FANDA96";#N/A,#N/A,FALSE,"INTRAN96";#N/A,#N/A,FALSE,"NAA9697";#N/A,#N/A,FALSE,"ECWEBB";#N/A,#N/A,FALSE,"MFT96";#N/A,#N/A,FALSE,"CTrecon"}</definedName>
    <definedName name="fg_5_3_4" hidden="1">{#N/A,#N/A,FALSE,"TMCOMP96";#N/A,#N/A,FALSE,"MAT96";#N/A,#N/A,FALSE,"FANDA96";#N/A,#N/A,FALSE,"INTRAN96";#N/A,#N/A,FALSE,"NAA9697";#N/A,#N/A,FALSE,"ECWEBB";#N/A,#N/A,FALSE,"MFT96";#N/A,#N/A,FALSE,"CTrecon"}</definedName>
    <definedName name="fg_5_3_5" hidden="1">{#N/A,#N/A,FALSE,"TMCOMP96";#N/A,#N/A,FALSE,"MAT96";#N/A,#N/A,FALSE,"FANDA96";#N/A,#N/A,FALSE,"INTRAN96";#N/A,#N/A,FALSE,"NAA9697";#N/A,#N/A,FALSE,"ECWEBB";#N/A,#N/A,FALSE,"MFT96";#N/A,#N/A,FALSE,"CTrecon"}</definedName>
    <definedName name="fg_5_4" hidden="1">{#N/A,#N/A,FALSE,"TMCOMP96";#N/A,#N/A,FALSE,"MAT96";#N/A,#N/A,FALSE,"FANDA96";#N/A,#N/A,FALSE,"INTRAN96";#N/A,#N/A,FALSE,"NAA9697";#N/A,#N/A,FALSE,"ECWEBB";#N/A,#N/A,FALSE,"MFT96";#N/A,#N/A,FALSE,"CTrecon"}</definedName>
    <definedName name="fg_5_4_1" hidden="1">{#N/A,#N/A,FALSE,"TMCOMP96";#N/A,#N/A,FALSE,"MAT96";#N/A,#N/A,FALSE,"FANDA96";#N/A,#N/A,FALSE,"INTRAN96";#N/A,#N/A,FALSE,"NAA9697";#N/A,#N/A,FALSE,"ECWEBB";#N/A,#N/A,FALSE,"MFT96";#N/A,#N/A,FALSE,"CTrecon"}</definedName>
    <definedName name="fg_5_4_2" hidden="1">{#N/A,#N/A,FALSE,"TMCOMP96";#N/A,#N/A,FALSE,"MAT96";#N/A,#N/A,FALSE,"FANDA96";#N/A,#N/A,FALSE,"INTRAN96";#N/A,#N/A,FALSE,"NAA9697";#N/A,#N/A,FALSE,"ECWEBB";#N/A,#N/A,FALSE,"MFT96";#N/A,#N/A,FALSE,"CTrecon"}</definedName>
    <definedName name="fg_5_4_3" hidden="1">{#N/A,#N/A,FALSE,"TMCOMP96";#N/A,#N/A,FALSE,"MAT96";#N/A,#N/A,FALSE,"FANDA96";#N/A,#N/A,FALSE,"INTRAN96";#N/A,#N/A,FALSE,"NAA9697";#N/A,#N/A,FALSE,"ECWEBB";#N/A,#N/A,FALSE,"MFT96";#N/A,#N/A,FALSE,"CTrecon"}</definedName>
    <definedName name="fg_5_4_4" hidden="1">{#N/A,#N/A,FALSE,"TMCOMP96";#N/A,#N/A,FALSE,"MAT96";#N/A,#N/A,FALSE,"FANDA96";#N/A,#N/A,FALSE,"INTRAN96";#N/A,#N/A,FALSE,"NAA9697";#N/A,#N/A,FALSE,"ECWEBB";#N/A,#N/A,FALSE,"MFT96";#N/A,#N/A,FALSE,"CTrecon"}</definedName>
    <definedName name="fg_5_4_5" hidden="1">{#N/A,#N/A,FALSE,"TMCOMP96";#N/A,#N/A,FALSE,"MAT96";#N/A,#N/A,FALSE,"FANDA96";#N/A,#N/A,FALSE,"INTRAN96";#N/A,#N/A,FALSE,"NAA9697";#N/A,#N/A,FALSE,"ECWEBB";#N/A,#N/A,FALSE,"MFT96";#N/A,#N/A,FALSE,"CTrecon"}</definedName>
    <definedName name="fg_5_5" hidden="1">{#N/A,#N/A,FALSE,"TMCOMP96";#N/A,#N/A,FALSE,"MAT96";#N/A,#N/A,FALSE,"FANDA96";#N/A,#N/A,FALSE,"INTRAN96";#N/A,#N/A,FALSE,"NAA9697";#N/A,#N/A,FALSE,"ECWEBB";#N/A,#N/A,FALSE,"MFT96";#N/A,#N/A,FALSE,"CTrecon"}</definedName>
    <definedName name="fg_5_5_1" hidden="1">{#N/A,#N/A,FALSE,"TMCOMP96";#N/A,#N/A,FALSE,"MAT96";#N/A,#N/A,FALSE,"FANDA96";#N/A,#N/A,FALSE,"INTRAN96";#N/A,#N/A,FALSE,"NAA9697";#N/A,#N/A,FALSE,"ECWEBB";#N/A,#N/A,FALSE,"MFT96";#N/A,#N/A,FALSE,"CTrecon"}</definedName>
    <definedName name="fg_5_5_2" hidden="1">{#N/A,#N/A,FALSE,"TMCOMP96";#N/A,#N/A,FALSE,"MAT96";#N/A,#N/A,FALSE,"FANDA96";#N/A,#N/A,FALSE,"INTRAN96";#N/A,#N/A,FALSE,"NAA9697";#N/A,#N/A,FALSE,"ECWEBB";#N/A,#N/A,FALSE,"MFT96";#N/A,#N/A,FALSE,"CTrecon"}</definedName>
    <definedName name="fg_5_5_3" hidden="1">{#N/A,#N/A,FALSE,"TMCOMP96";#N/A,#N/A,FALSE,"MAT96";#N/A,#N/A,FALSE,"FANDA96";#N/A,#N/A,FALSE,"INTRAN96";#N/A,#N/A,FALSE,"NAA9697";#N/A,#N/A,FALSE,"ECWEBB";#N/A,#N/A,FALSE,"MFT96";#N/A,#N/A,FALSE,"CTrecon"}</definedName>
    <definedName name="fg_5_5_4" hidden="1">{#N/A,#N/A,FALSE,"TMCOMP96";#N/A,#N/A,FALSE,"MAT96";#N/A,#N/A,FALSE,"FANDA96";#N/A,#N/A,FALSE,"INTRAN96";#N/A,#N/A,FALSE,"NAA9697";#N/A,#N/A,FALSE,"ECWEBB";#N/A,#N/A,FALSE,"MFT96";#N/A,#N/A,FALSE,"CTrecon"}</definedName>
    <definedName name="fg_5_5_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1_1" hidden="1">{#N/A,#N/A,FALSE,"TMCOMP96";#N/A,#N/A,FALSE,"MAT96";#N/A,#N/A,FALSE,"FANDA96";#N/A,#N/A,FALSE,"INTRAN96";#N/A,#N/A,FALSE,"NAA9697";#N/A,#N/A,FALSE,"ECWEBB";#N/A,#N/A,FALSE,"MFT96";#N/A,#N/A,FALSE,"CTrecon"}</definedName>
    <definedName name="fgfd_1_1_1" hidden="1">{#N/A,#N/A,FALSE,"TMCOMP96";#N/A,#N/A,FALSE,"MAT96";#N/A,#N/A,FALSE,"FANDA96";#N/A,#N/A,FALSE,"INTRAN96";#N/A,#N/A,FALSE,"NAA9697";#N/A,#N/A,FALSE,"ECWEBB";#N/A,#N/A,FALSE,"MFT96";#N/A,#N/A,FALSE,"CTrecon"}</definedName>
    <definedName name="fgfd_1_1_1_1" hidden="1">{#N/A,#N/A,FALSE,"TMCOMP96";#N/A,#N/A,FALSE,"MAT96";#N/A,#N/A,FALSE,"FANDA96";#N/A,#N/A,FALSE,"INTRAN96";#N/A,#N/A,FALSE,"NAA9697";#N/A,#N/A,FALSE,"ECWEBB";#N/A,#N/A,FALSE,"MFT96";#N/A,#N/A,FALSE,"CTrecon"}</definedName>
    <definedName name="fgfd_1_1_1_1_1" hidden="1">{#N/A,#N/A,FALSE,"TMCOMP96";#N/A,#N/A,FALSE,"MAT96";#N/A,#N/A,FALSE,"FANDA96";#N/A,#N/A,FALSE,"INTRAN96";#N/A,#N/A,FALSE,"NAA9697";#N/A,#N/A,FALSE,"ECWEBB";#N/A,#N/A,FALSE,"MFT96";#N/A,#N/A,FALSE,"CTrecon"}</definedName>
    <definedName name="fgfd_1_1_1_1_1_1" hidden="1">{#N/A,#N/A,FALSE,"TMCOMP96";#N/A,#N/A,FALSE,"MAT96";#N/A,#N/A,FALSE,"FANDA96";#N/A,#N/A,FALSE,"INTRAN96";#N/A,#N/A,FALSE,"NAA9697";#N/A,#N/A,FALSE,"ECWEBB";#N/A,#N/A,FALSE,"MFT96";#N/A,#N/A,FALSE,"CTrecon"}</definedName>
    <definedName name="fgfd_1_1_1_1_1_1_1" hidden="1">{#N/A,#N/A,FALSE,"TMCOMP96";#N/A,#N/A,FALSE,"MAT96";#N/A,#N/A,FALSE,"FANDA96";#N/A,#N/A,FALSE,"INTRAN96";#N/A,#N/A,FALSE,"NAA9697";#N/A,#N/A,FALSE,"ECWEBB";#N/A,#N/A,FALSE,"MFT96";#N/A,#N/A,FALSE,"CTrecon"}</definedName>
    <definedName name="fgfd_1_1_1_1_1_2" hidden="1">{#N/A,#N/A,FALSE,"TMCOMP96";#N/A,#N/A,FALSE,"MAT96";#N/A,#N/A,FALSE,"FANDA96";#N/A,#N/A,FALSE,"INTRAN96";#N/A,#N/A,FALSE,"NAA9697";#N/A,#N/A,FALSE,"ECWEBB";#N/A,#N/A,FALSE,"MFT96";#N/A,#N/A,FALSE,"CTrecon"}</definedName>
    <definedName name="fgfd_1_1_1_1_1_3" hidden="1">{#N/A,#N/A,FALSE,"TMCOMP96";#N/A,#N/A,FALSE,"MAT96";#N/A,#N/A,FALSE,"FANDA96";#N/A,#N/A,FALSE,"INTRAN96";#N/A,#N/A,FALSE,"NAA9697";#N/A,#N/A,FALSE,"ECWEBB";#N/A,#N/A,FALSE,"MFT96";#N/A,#N/A,FALSE,"CTrecon"}</definedName>
    <definedName name="fgfd_1_1_1_1_1_4" hidden="1">{#N/A,#N/A,FALSE,"TMCOMP96";#N/A,#N/A,FALSE,"MAT96";#N/A,#N/A,FALSE,"FANDA96";#N/A,#N/A,FALSE,"INTRAN96";#N/A,#N/A,FALSE,"NAA9697";#N/A,#N/A,FALSE,"ECWEBB";#N/A,#N/A,FALSE,"MFT96";#N/A,#N/A,FALSE,"CTrecon"}</definedName>
    <definedName name="fgfd_1_1_1_1_1_5" hidden="1">{#N/A,#N/A,FALSE,"TMCOMP96";#N/A,#N/A,FALSE,"MAT96";#N/A,#N/A,FALSE,"FANDA96";#N/A,#N/A,FALSE,"INTRAN96";#N/A,#N/A,FALSE,"NAA9697";#N/A,#N/A,FALSE,"ECWEBB";#N/A,#N/A,FALSE,"MFT96";#N/A,#N/A,FALSE,"CTrecon"}</definedName>
    <definedName name="fgfd_1_1_1_1_2" hidden="1">{#N/A,#N/A,FALSE,"TMCOMP96";#N/A,#N/A,FALSE,"MAT96";#N/A,#N/A,FALSE,"FANDA96";#N/A,#N/A,FALSE,"INTRAN96";#N/A,#N/A,FALSE,"NAA9697";#N/A,#N/A,FALSE,"ECWEBB";#N/A,#N/A,FALSE,"MFT96";#N/A,#N/A,FALSE,"CTrecon"}</definedName>
    <definedName name="fgfd_1_1_1_1_2_1" hidden="1">{#N/A,#N/A,FALSE,"TMCOMP96";#N/A,#N/A,FALSE,"MAT96";#N/A,#N/A,FALSE,"FANDA96";#N/A,#N/A,FALSE,"INTRAN96";#N/A,#N/A,FALSE,"NAA9697";#N/A,#N/A,FALSE,"ECWEBB";#N/A,#N/A,FALSE,"MFT96";#N/A,#N/A,FALSE,"CTrecon"}</definedName>
    <definedName name="fgfd_1_1_1_1_2_2" hidden="1">{#N/A,#N/A,FALSE,"TMCOMP96";#N/A,#N/A,FALSE,"MAT96";#N/A,#N/A,FALSE,"FANDA96";#N/A,#N/A,FALSE,"INTRAN96";#N/A,#N/A,FALSE,"NAA9697";#N/A,#N/A,FALSE,"ECWEBB";#N/A,#N/A,FALSE,"MFT96";#N/A,#N/A,FALSE,"CTrecon"}</definedName>
    <definedName name="fgfd_1_1_1_1_2_3" hidden="1">{#N/A,#N/A,FALSE,"TMCOMP96";#N/A,#N/A,FALSE,"MAT96";#N/A,#N/A,FALSE,"FANDA96";#N/A,#N/A,FALSE,"INTRAN96";#N/A,#N/A,FALSE,"NAA9697";#N/A,#N/A,FALSE,"ECWEBB";#N/A,#N/A,FALSE,"MFT96";#N/A,#N/A,FALSE,"CTrecon"}</definedName>
    <definedName name="fgfd_1_1_1_1_2_4" hidden="1">{#N/A,#N/A,FALSE,"TMCOMP96";#N/A,#N/A,FALSE,"MAT96";#N/A,#N/A,FALSE,"FANDA96";#N/A,#N/A,FALSE,"INTRAN96";#N/A,#N/A,FALSE,"NAA9697";#N/A,#N/A,FALSE,"ECWEBB";#N/A,#N/A,FALSE,"MFT96";#N/A,#N/A,FALSE,"CTrecon"}</definedName>
    <definedName name="fgfd_1_1_1_1_2_5" hidden="1">{#N/A,#N/A,FALSE,"TMCOMP96";#N/A,#N/A,FALSE,"MAT96";#N/A,#N/A,FALSE,"FANDA96";#N/A,#N/A,FALSE,"INTRAN96";#N/A,#N/A,FALSE,"NAA9697";#N/A,#N/A,FALSE,"ECWEBB";#N/A,#N/A,FALSE,"MFT96";#N/A,#N/A,FALSE,"CTrecon"}</definedName>
    <definedName name="fgfd_1_1_1_1_3" hidden="1">{#N/A,#N/A,FALSE,"TMCOMP96";#N/A,#N/A,FALSE,"MAT96";#N/A,#N/A,FALSE,"FANDA96";#N/A,#N/A,FALSE,"INTRAN96";#N/A,#N/A,FALSE,"NAA9697";#N/A,#N/A,FALSE,"ECWEBB";#N/A,#N/A,FALSE,"MFT96";#N/A,#N/A,FALSE,"CTrecon"}</definedName>
    <definedName name="fgfd_1_1_1_1_4" hidden="1">{#N/A,#N/A,FALSE,"TMCOMP96";#N/A,#N/A,FALSE,"MAT96";#N/A,#N/A,FALSE,"FANDA96";#N/A,#N/A,FALSE,"INTRAN96";#N/A,#N/A,FALSE,"NAA9697";#N/A,#N/A,FALSE,"ECWEBB";#N/A,#N/A,FALSE,"MFT96";#N/A,#N/A,FALSE,"CTrecon"}</definedName>
    <definedName name="fgfd_1_1_1_1_5" hidden="1">{#N/A,#N/A,FALSE,"TMCOMP96";#N/A,#N/A,FALSE,"MAT96";#N/A,#N/A,FALSE,"FANDA96";#N/A,#N/A,FALSE,"INTRAN96";#N/A,#N/A,FALSE,"NAA9697";#N/A,#N/A,FALSE,"ECWEBB";#N/A,#N/A,FALSE,"MFT96";#N/A,#N/A,FALSE,"CTrecon"}</definedName>
    <definedName name="fgfd_1_1_1_2" hidden="1">{#N/A,#N/A,FALSE,"TMCOMP96";#N/A,#N/A,FALSE,"MAT96";#N/A,#N/A,FALSE,"FANDA96";#N/A,#N/A,FALSE,"INTRAN96";#N/A,#N/A,FALSE,"NAA9697";#N/A,#N/A,FALSE,"ECWEBB";#N/A,#N/A,FALSE,"MFT96";#N/A,#N/A,FALSE,"CTrecon"}</definedName>
    <definedName name="fgfd_1_1_1_2_1" hidden="1">{#N/A,#N/A,FALSE,"TMCOMP96";#N/A,#N/A,FALSE,"MAT96";#N/A,#N/A,FALSE,"FANDA96";#N/A,#N/A,FALSE,"INTRAN96";#N/A,#N/A,FALSE,"NAA9697";#N/A,#N/A,FALSE,"ECWEBB";#N/A,#N/A,FALSE,"MFT96";#N/A,#N/A,FALSE,"CTrecon"}</definedName>
    <definedName name="fgfd_1_1_1_2_2" hidden="1">{#N/A,#N/A,FALSE,"TMCOMP96";#N/A,#N/A,FALSE,"MAT96";#N/A,#N/A,FALSE,"FANDA96";#N/A,#N/A,FALSE,"INTRAN96";#N/A,#N/A,FALSE,"NAA9697";#N/A,#N/A,FALSE,"ECWEBB";#N/A,#N/A,FALSE,"MFT96";#N/A,#N/A,FALSE,"CTrecon"}</definedName>
    <definedName name="fgfd_1_1_1_2_3" hidden="1">{#N/A,#N/A,FALSE,"TMCOMP96";#N/A,#N/A,FALSE,"MAT96";#N/A,#N/A,FALSE,"FANDA96";#N/A,#N/A,FALSE,"INTRAN96";#N/A,#N/A,FALSE,"NAA9697";#N/A,#N/A,FALSE,"ECWEBB";#N/A,#N/A,FALSE,"MFT96";#N/A,#N/A,FALSE,"CTrecon"}</definedName>
    <definedName name="fgfd_1_1_1_2_4" hidden="1">{#N/A,#N/A,FALSE,"TMCOMP96";#N/A,#N/A,FALSE,"MAT96";#N/A,#N/A,FALSE,"FANDA96";#N/A,#N/A,FALSE,"INTRAN96";#N/A,#N/A,FALSE,"NAA9697";#N/A,#N/A,FALSE,"ECWEBB";#N/A,#N/A,FALSE,"MFT96";#N/A,#N/A,FALSE,"CTrecon"}</definedName>
    <definedName name="fgfd_1_1_1_2_5" hidden="1">{#N/A,#N/A,FALSE,"TMCOMP96";#N/A,#N/A,FALSE,"MAT96";#N/A,#N/A,FALSE,"FANDA96";#N/A,#N/A,FALSE,"INTRAN96";#N/A,#N/A,FALSE,"NAA9697";#N/A,#N/A,FALSE,"ECWEBB";#N/A,#N/A,FALSE,"MFT96";#N/A,#N/A,FALSE,"CTrecon"}</definedName>
    <definedName name="fgfd_1_1_1_3" hidden="1">{#N/A,#N/A,FALSE,"TMCOMP96";#N/A,#N/A,FALSE,"MAT96";#N/A,#N/A,FALSE,"FANDA96";#N/A,#N/A,FALSE,"INTRAN96";#N/A,#N/A,FALSE,"NAA9697";#N/A,#N/A,FALSE,"ECWEBB";#N/A,#N/A,FALSE,"MFT96";#N/A,#N/A,FALSE,"CTrecon"}</definedName>
    <definedName name="fgfd_1_1_1_3_1" hidden="1">{#N/A,#N/A,FALSE,"TMCOMP96";#N/A,#N/A,FALSE,"MAT96";#N/A,#N/A,FALSE,"FANDA96";#N/A,#N/A,FALSE,"INTRAN96";#N/A,#N/A,FALSE,"NAA9697";#N/A,#N/A,FALSE,"ECWEBB";#N/A,#N/A,FALSE,"MFT96";#N/A,#N/A,FALSE,"CTrecon"}</definedName>
    <definedName name="fgfd_1_1_1_3_2" hidden="1">{#N/A,#N/A,FALSE,"TMCOMP96";#N/A,#N/A,FALSE,"MAT96";#N/A,#N/A,FALSE,"FANDA96";#N/A,#N/A,FALSE,"INTRAN96";#N/A,#N/A,FALSE,"NAA9697";#N/A,#N/A,FALSE,"ECWEBB";#N/A,#N/A,FALSE,"MFT96";#N/A,#N/A,FALSE,"CTrecon"}</definedName>
    <definedName name="fgfd_1_1_1_3_3" hidden="1">{#N/A,#N/A,FALSE,"TMCOMP96";#N/A,#N/A,FALSE,"MAT96";#N/A,#N/A,FALSE,"FANDA96";#N/A,#N/A,FALSE,"INTRAN96";#N/A,#N/A,FALSE,"NAA9697";#N/A,#N/A,FALSE,"ECWEBB";#N/A,#N/A,FALSE,"MFT96";#N/A,#N/A,FALSE,"CTrecon"}</definedName>
    <definedName name="fgfd_1_1_1_3_4" hidden="1">{#N/A,#N/A,FALSE,"TMCOMP96";#N/A,#N/A,FALSE,"MAT96";#N/A,#N/A,FALSE,"FANDA96";#N/A,#N/A,FALSE,"INTRAN96";#N/A,#N/A,FALSE,"NAA9697";#N/A,#N/A,FALSE,"ECWEBB";#N/A,#N/A,FALSE,"MFT96";#N/A,#N/A,FALSE,"CTrecon"}</definedName>
    <definedName name="fgfd_1_1_1_3_5" hidden="1">{#N/A,#N/A,FALSE,"TMCOMP96";#N/A,#N/A,FALSE,"MAT96";#N/A,#N/A,FALSE,"FANDA96";#N/A,#N/A,FALSE,"INTRAN96";#N/A,#N/A,FALSE,"NAA9697";#N/A,#N/A,FALSE,"ECWEBB";#N/A,#N/A,FALSE,"MFT96";#N/A,#N/A,FALSE,"CTrecon"}</definedName>
    <definedName name="fgfd_1_1_1_4" hidden="1">{#N/A,#N/A,FALSE,"TMCOMP96";#N/A,#N/A,FALSE,"MAT96";#N/A,#N/A,FALSE,"FANDA96";#N/A,#N/A,FALSE,"INTRAN96";#N/A,#N/A,FALSE,"NAA9697";#N/A,#N/A,FALSE,"ECWEBB";#N/A,#N/A,FALSE,"MFT96";#N/A,#N/A,FALSE,"CTrecon"}</definedName>
    <definedName name="fgfd_1_1_1_4_1" hidden="1">{#N/A,#N/A,FALSE,"TMCOMP96";#N/A,#N/A,FALSE,"MAT96";#N/A,#N/A,FALSE,"FANDA96";#N/A,#N/A,FALSE,"INTRAN96";#N/A,#N/A,FALSE,"NAA9697";#N/A,#N/A,FALSE,"ECWEBB";#N/A,#N/A,FALSE,"MFT96";#N/A,#N/A,FALSE,"CTrecon"}</definedName>
    <definedName name="fgfd_1_1_1_4_2" hidden="1">{#N/A,#N/A,FALSE,"TMCOMP96";#N/A,#N/A,FALSE,"MAT96";#N/A,#N/A,FALSE,"FANDA96";#N/A,#N/A,FALSE,"INTRAN96";#N/A,#N/A,FALSE,"NAA9697";#N/A,#N/A,FALSE,"ECWEBB";#N/A,#N/A,FALSE,"MFT96";#N/A,#N/A,FALSE,"CTrecon"}</definedName>
    <definedName name="fgfd_1_1_1_4_3" hidden="1">{#N/A,#N/A,FALSE,"TMCOMP96";#N/A,#N/A,FALSE,"MAT96";#N/A,#N/A,FALSE,"FANDA96";#N/A,#N/A,FALSE,"INTRAN96";#N/A,#N/A,FALSE,"NAA9697";#N/A,#N/A,FALSE,"ECWEBB";#N/A,#N/A,FALSE,"MFT96";#N/A,#N/A,FALSE,"CTrecon"}</definedName>
    <definedName name="fgfd_1_1_1_4_4" hidden="1">{#N/A,#N/A,FALSE,"TMCOMP96";#N/A,#N/A,FALSE,"MAT96";#N/A,#N/A,FALSE,"FANDA96";#N/A,#N/A,FALSE,"INTRAN96";#N/A,#N/A,FALSE,"NAA9697";#N/A,#N/A,FALSE,"ECWEBB";#N/A,#N/A,FALSE,"MFT96";#N/A,#N/A,FALSE,"CTrecon"}</definedName>
    <definedName name="fgfd_1_1_1_4_5" hidden="1">{#N/A,#N/A,FALSE,"TMCOMP96";#N/A,#N/A,FALSE,"MAT96";#N/A,#N/A,FALSE,"FANDA96";#N/A,#N/A,FALSE,"INTRAN96";#N/A,#N/A,FALSE,"NAA9697";#N/A,#N/A,FALSE,"ECWEBB";#N/A,#N/A,FALSE,"MFT96";#N/A,#N/A,FALSE,"CTrecon"}</definedName>
    <definedName name="fgfd_1_1_1_5" hidden="1">{#N/A,#N/A,FALSE,"TMCOMP96";#N/A,#N/A,FALSE,"MAT96";#N/A,#N/A,FALSE,"FANDA96";#N/A,#N/A,FALSE,"INTRAN96";#N/A,#N/A,FALSE,"NAA9697";#N/A,#N/A,FALSE,"ECWEBB";#N/A,#N/A,FALSE,"MFT96";#N/A,#N/A,FALSE,"CTrecon"}</definedName>
    <definedName name="fgfd_1_1_1_5_1" hidden="1">{#N/A,#N/A,FALSE,"TMCOMP96";#N/A,#N/A,FALSE,"MAT96";#N/A,#N/A,FALSE,"FANDA96";#N/A,#N/A,FALSE,"INTRAN96";#N/A,#N/A,FALSE,"NAA9697";#N/A,#N/A,FALSE,"ECWEBB";#N/A,#N/A,FALSE,"MFT96";#N/A,#N/A,FALSE,"CTrecon"}</definedName>
    <definedName name="fgfd_1_1_1_5_2" hidden="1">{#N/A,#N/A,FALSE,"TMCOMP96";#N/A,#N/A,FALSE,"MAT96";#N/A,#N/A,FALSE,"FANDA96";#N/A,#N/A,FALSE,"INTRAN96";#N/A,#N/A,FALSE,"NAA9697";#N/A,#N/A,FALSE,"ECWEBB";#N/A,#N/A,FALSE,"MFT96";#N/A,#N/A,FALSE,"CTrecon"}</definedName>
    <definedName name="fgfd_1_1_1_5_3" hidden="1">{#N/A,#N/A,FALSE,"TMCOMP96";#N/A,#N/A,FALSE,"MAT96";#N/A,#N/A,FALSE,"FANDA96";#N/A,#N/A,FALSE,"INTRAN96";#N/A,#N/A,FALSE,"NAA9697";#N/A,#N/A,FALSE,"ECWEBB";#N/A,#N/A,FALSE,"MFT96";#N/A,#N/A,FALSE,"CTrecon"}</definedName>
    <definedName name="fgfd_1_1_1_5_4" hidden="1">{#N/A,#N/A,FALSE,"TMCOMP96";#N/A,#N/A,FALSE,"MAT96";#N/A,#N/A,FALSE,"FANDA96";#N/A,#N/A,FALSE,"INTRAN96";#N/A,#N/A,FALSE,"NAA9697";#N/A,#N/A,FALSE,"ECWEBB";#N/A,#N/A,FALSE,"MFT96";#N/A,#N/A,FALSE,"CTrecon"}</definedName>
    <definedName name="fgfd_1_1_1_5_5" hidden="1">{#N/A,#N/A,FALSE,"TMCOMP96";#N/A,#N/A,FALSE,"MAT96";#N/A,#N/A,FALSE,"FANDA96";#N/A,#N/A,FALSE,"INTRAN96";#N/A,#N/A,FALSE,"NAA9697";#N/A,#N/A,FALSE,"ECWEBB";#N/A,#N/A,FALSE,"MFT96";#N/A,#N/A,FALSE,"CTrecon"}</definedName>
    <definedName name="fgfd_1_1_2" hidden="1">{#N/A,#N/A,FALSE,"TMCOMP96";#N/A,#N/A,FALSE,"MAT96";#N/A,#N/A,FALSE,"FANDA96";#N/A,#N/A,FALSE,"INTRAN96";#N/A,#N/A,FALSE,"NAA9697";#N/A,#N/A,FALSE,"ECWEBB";#N/A,#N/A,FALSE,"MFT96";#N/A,#N/A,FALSE,"CTrecon"}</definedName>
    <definedName name="fgfd_1_1_2_1" hidden="1">{#N/A,#N/A,FALSE,"TMCOMP96";#N/A,#N/A,FALSE,"MAT96";#N/A,#N/A,FALSE,"FANDA96";#N/A,#N/A,FALSE,"INTRAN96";#N/A,#N/A,FALSE,"NAA9697";#N/A,#N/A,FALSE,"ECWEBB";#N/A,#N/A,FALSE,"MFT96";#N/A,#N/A,FALSE,"CTrecon"}</definedName>
    <definedName name="fgfd_1_1_2_1_1" hidden="1">{#N/A,#N/A,FALSE,"TMCOMP96";#N/A,#N/A,FALSE,"MAT96";#N/A,#N/A,FALSE,"FANDA96";#N/A,#N/A,FALSE,"INTRAN96";#N/A,#N/A,FALSE,"NAA9697";#N/A,#N/A,FALSE,"ECWEBB";#N/A,#N/A,FALSE,"MFT96";#N/A,#N/A,FALSE,"CTrecon"}</definedName>
    <definedName name="fgfd_1_1_2_2" hidden="1">{#N/A,#N/A,FALSE,"TMCOMP96";#N/A,#N/A,FALSE,"MAT96";#N/A,#N/A,FALSE,"FANDA96";#N/A,#N/A,FALSE,"INTRAN96";#N/A,#N/A,FALSE,"NAA9697";#N/A,#N/A,FALSE,"ECWEBB";#N/A,#N/A,FALSE,"MFT96";#N/A,#N/A,FALSE,"CTrecon"}</definedName>
    <definedName name="fgfd_1_1_2_3" hidden="1">{#N/A,#N/A,FALSE,"TMCOMP96";#N/A,#N/A,FALSE,"MAT96";#N/A,#N/A,FALSE,"FANDA96";#N/A,#N/A,FALSE,"INTRAN96";#N/A,#N/A,FALSE,"NAA9697";#N/A,#N/A,FALSE,"ECWEBB";#N/A,#N/A,FALSE,"MFT96";#N/A,#N/A,FALSE,"CTrecon"}</definedName>
    <definedName name="fgfd_1_1_2_4" hidden="1">{#N/A,#N/A,FALSE,"TMCOMP96";#N/A,#N/A,FALSE,"MAT96";#N/A,#N/A,FALSE,"FANDA96";#N/A,#N/A,FALSE,"INTRAN96";#N/A,#N/A,FALSE,"NAA9697";#N/A,#N/A,FALSE,"ECWEBB";#N/A,#N/A,FALSE,"MFT96";#N/A,#N/A,FALSE,"CTrecon"}</definedName>
    <definedName name="fgfd_1_1_2_5" hidden="1">{#N/A,#N/A,FALSE,"TMCOMP96";#N/A,#N/A,FALSE,"MAT96";#N/A,#N/A,FALSE,"FANDA96";#N/A,#N/A,FALSE,"INTRAN96";#N/A,#N/A,FALSE,"NAA9697";#N/A,#N/A,FALSE,"ECWEBB";#N/A,#N/A,FALSE,"MFT96";#N/A,#N/A,FALSE,"CTrecon"}</definedName>
    <definedName name="fgfd_1_1_3" hidden="1">{#N/A,#N/A,FALSE,"TMCOMP96";#N/A,#N/A,FALSE,"MAT96";#N/A,#N/A,FALSE,"FANDA96";#N/A,#N/A,FALSE,"INTRAN96";#N/A,#N/A,FALSE,"NAA9697";#N/A,#N/A,FALSE,"ECWEBB";#N/A,#N/A,FALSE,"MFT96";#N/A,#N/A,FALSE,"CTrecon"}</definedName>
    <definedName name="fgfd_1_1_3_1" hidden="1">{#N/A,#N/A,FALSE,"TMCOMP96";#N/A,#N/A,FALSE,"MAT96";#N/A,#N/A,FALSE,"FANDA96";#N/A,#N/A,FALSE,"INTRAN96";#N/A,#N/A,FALSE,"NAA9697";#N/A,#N/A,FALSE,"ECWEBB";#N/A,#N/A,FALSE,"MFT96";#N/A,#N/A,FALSE,"CTrecon"}</definedName>
    <definedName name="fgfd_1_1_3_1_1" hidden="1">{#N/A,#N/A,FALSE,"TMCOMP96";#N/A,#N/A,FALSE,"MAT96";#N/A,#N/A,FALSE,"FANDA96";#N/A,#N/A,FALSE,"INTRAN96";#N/A,#N/A,FALSE,"NAA9697";#N/A,#N/A,FALSE,"ECWEBB";#N/A,#N/A,FALSE,"MFT96";#N/A,#N/A,FALSE,"CTrecon"}</definedName>
    <definedName name="fgfd_1_1_3_2" hidden="1">{#N/A,#N/A,FALSE,"TMCOMP96";#N/A,#N/A,FALSE,"MAT96";#N/A,#N/A,FALSE,"FANDA96";#N/A,#N/A,FALSE,"INTRAN96";#N/A,#N/A,FALSE,"NAA9697";#N/A,#N/A,FALSE,"ECWEBB";#N/A,#N/A,FALSE,"MFT96";#N/A,#N/A,FALSE,"CTrecon"}</definedName>
    <definedName name="fgfd_1_1_3_3" hidden="1">{#N/A,#N/A,FALSE,"TMCOMP96";#N/A,#N/A,FALSE,"MAT96";#N/A,#N/A,FALSE,"FANDA96";#N/A,#N/A,FALSE,"INTRAN96";#N/A,#N/A,FALSE,"NAA9697";#N/A,#N/A,FALSE,"ECWEBB";#N/A,#N/A,FALSE,"MFT96";#N/A,#N/A,FALSE,"CTrecon"}</definedName>
    <definedName name="fgfd_1_1_3_4" hidden="1">{#N/A,#N/A,FALSE,"TMCOMP96";#N/A,#N/A,FALSE,"MAT96";#N/A,#N/A,FALSE,"FANDA96";#N/A,#N/A,FALSE,"INTRAN96";#N/A,#N/A,FALSE,"NAA9697";#N/A,#N/A,FALSE,"ECWEBB";#N/A,#N/A,FALSE,"MFT96";#N/A,#N/A,FALSE,"CTrecon"}</definedName>
    <definedName name="fgfd_1_1_3_5" hidden="1">{#N/A,#N/A,FALSE,"TMCOMP96";#N/A,#N/A,FALSE,"MAT96";#N/A,#N/A,FALSE,"FANDA96";#N/A,#N/A,FALSE,"INTRAN96";#N/A,#N/A,FALSE,"NAA9697";#N/A,#N/A,FALSE,"ECWEBB";#N/A,#N/A,FALSE,"MFT96";#N/A,#N/A,FALSE,"CTrecon"}</definedName>
    <definedName name="fgfd_1_1_4" hidden="1">{#N/A,#N/A,FALSE,"TMCOMP96";#N/A,#N/A,FALSE,"MAT96";#N/A,#N/A,FALSE,"FANDA96";#N/A,#N/A,FALSE,"INTRAN96";#N/A,#N/A,FALSE,"NAA9697";#N/A,#N/A,FALSE,"ECWEBB";#N/A,#N/A,FALSE,"MFT96";#N/A,#N/A,FALSE,"CTrecon"}</definedName>
    <definedName name="fgfd_1_1_4_1" hidden="1">{#N/A,#N/A,FALSE,"TMCOMP96";#N/A,#N/A,FALSE,"MAT96";#N/A,#N/A,FALSE,"FANDA96";#N/A,#N/A,FALSE,"INTRAN96";#N/A,#N/A,FALSE,"NAA9697";#N/A,#N/A,FALSE,"ECWEBB";#N/A,#N/A,FALSE,"MFT96";#N/A,#N/A,FALSE,"CTrecon"}</definedName>
    <definedName name="fgfd_1_1_4_2" hidden="1">{#N/A,#N/A,FALSE,"TMCOMP96";#N/A,#N/A,FALSE,"MAT96";#N/A,#N/A,FALSE,"FANDA96";#N/A,#N/A,FALSE,"INTRAN96";#N/A,#N/A,FALSE,"NAA9697";#N/A,#N/A,FALSE,"ECWEBB";#N/A,#N/A,FALSE,"MFT96";#N/A,#N/A,FALSE,"CTrecon"}</definedName>
    <definedName name="fgfd_1_1_4_3" hidden="1">{#N/A,#N/A,FALSE,"TMCOMP96";#N/A,#N/A,FALSE,"MAT96";#N/A,#N/A,FALSE,"FANDA96";#N/A,#N/A,FALSE,"INTRAN96";#N/A,#N/A,FALSE,"NAA9697";#N/A,#N/A,FALSE,"ECWEBB";#N/A,#N/A,FALSE,"MFT96";#N/A,#N/A,FALSE,"CTrecon"}</definedName>
    <definedName name="fgfd_1_1_4_4" hidden="1">{#N/A,#N/A,FALSE,"TMCOMP96";#N/A,#N/A,FALSE,"MAT96";#N/A,#N/A,FALSE,"FANDA96";#N/A,#N/A,FALSE,"INTRAN96";#N/A,#N/A,FALSE,"NAA9697";#N/A,#N/A,FALSE,"ECWEBB";#N/A,#N/A,FALSE,"MFT96";#N/A,#N/A,FALSE,"CTrecon"}</definedName>
    <definedName name="fgfd_1_1_4_5" hidden="1">{#N/A,#N/A,FALSE,"TMCOMP96";#N/A,#N/A,FALSE,"MAT96";#N/A,#N/A,FALSE,"FANDA96";#N/A,#N/A,FALSE,"INTRAN96";#N/A,#N/A,FALSE,"NAA9697";#N/A,#N/A,FALSE,"ECWEBB";#N/A,#N/A,FALSE,"MFT96";#N/A,#N/A,FALSE,"CTrecon"}</definedName>
    <definedName name="fgfd_1_1_5" hidden="1">{#N/A,#N/A,FALSE,"TMCOMP96";#N/A,#N/A,FALSE,"MAT96";#N/A,#N/A,FALSE,"FANDA96";#N/A,#N/A,FALSE,"INTRAN96";#N/A,#N/A,FALSE,"NAA9697";#N/A,#N/A,FALSE,"ECWEBB";#N/A,#N/A,FALSE,"MFT96";#N/A,#N/A,FALSE,"CTrecon"}</definedName>
    <definedName name="fgfd_1_1_5_1" hidden="1">{#N/A,#N/A,FALSE,"TMCOMP96";#N/A,#N/A,FALSE,"MAT96";#N/A,#N/A,FALSE,"FANDA96";#N/A,#N/A,FALSE,"INTRAN96";#N/A,#N/A,FALSE,"NAA9697";#N/A,#N/A,FALSE,"ECWEBB";#N/A,#N/A,FALSE,"MFT96";#N/A,#N/A,FALSE,"CTrecon"}</definedName>
    <definedName name="fgfd_1_1_5_2" hidden="1">{#N/A,#N/A,FALSE,"TMCOMP96";#N/A,#N/A,FALSE,"MAT96";#N/A,#N/A,FALSE,"FANDA96";#N/A,#N/A,FALSE,"INTRAN96";#N/A,#N/A,FALSE,"NAA9697";#N/A,#N/A,FALSE,"ECWEBB";#N/A,#N/A,FALSE,"MFT96";#N/A,#N/A,FALSE,"CTrecon"}</definedName>
    <definedName name="fgfd_1_1_5_3" hidden="1">{#N/A,#N/A,FALSE,"TMCOMP96";#N/A,#N/A,FALSE,"MAT96";#N/A,#N/A,FALSE,"FANDA96";#N/A,#N/A,FALSE,"INTRAN96";#N/A,#N/A,FALSE,"NAA9697";#N/A,#N/A,FALSE,"ECWEBB";#N/A,#N/A,FALSE,"MFT96";#N/A,#N/A,FALSE,"CTrecon"}</definedName>
    <definedName name="fgfd_1_1_5_4" hidden="1">{#N/A,#N/A,FALSE,"TMCOMP96";#N/A,#N/A,FALSE,"MAT96";#N/A,#N/A,FALSE,"FANDA96";#N/A,#N/A,FALSE,"INTRAN96";#N/A,#N/A,FALSE,"NAA9697";#N/A,#N/A,FALSE,"ECWEBB";#N/A,#N/A,FALSE,"MFT96";#N/A,#N/A,FALSE,"CTrecon"}</definedName>
    <definedName name="fgfd_1_1_5_5" hidden="1">{#N/A,#N/A,FALSE,"TMCOMP96";#N/A,#N/A,FALSE,"MAT96";#N/A,#N/A,FALSE,"FANDA96";#N/A,#N/A,FALSE,"INTRAN96";#N/A,#N/A,FALSE,"NAA9697";#N/A,#N/A,FALSE,"ECWEBB";#N/A,#N/A,FALSE,"MFT96";#N/A,#N/A,FALSE,"CTrecon"}</definedName>
    <definedName name="fgfd_1_2" hidden="1">{#N/A,#N/A,FALSE,"TMCOMP96";#N/A,#N/A,FALSE,"MAT96";#N/A,#N/A,FALSE,"FANDA96";#N/A,#N/A,FALSE,"INTRAN96";#N/A,#N/A,FALSE,"NAA9697";#N/A,#N/A,FALSE,"ECWEBB";#N/A,#N/A,FALSE,"MFT96";#N/A,#N/A,FALSE,"CTrecon"}</definedName>
    <definedName name="fgfd_1_2_1" hidden="1">{#N/A,#N/A,FALSE,"TMCOMP96";#N/A,#N/A,FALSE,"MAT96";#N/A,#N/A,FALSE,"FANDA96";#N/A,#N/A,FALSE,"INTRAN96";#N/A,#N/A,FALSE,"NAA9697";#N/A,#N/A,FALSE,"ECWEBB";#N/A,#N/A,FALSE,"MFT96";#N/A,#N/A,FALSE,"CTrecon"}</definedName>
    <definedName name="fgfd_1_2_1_1" hidden="1">{#N/A,#N/A,FALSE,"TMCOMP96";#N/A,#N/A,FALSE,"MAT96";#N/A,#N/A,FALSE,"FANDA96";#N/A,#N/A,FALSE,"INTRAN96";#N/A,#N/A,FALSE,"NAA9697";#N/A,#N/A,FALSE,"ECWEBB";#N/A,#N/A,FALSE,"MFT96";#N/A,#N/A,FALSE,"CTrecon"}</definedName>
    <definedName name="fgfd_1_2_1_1_1" hidden="1">{#N/A,#N/A,FALSE,"TMCOMP96";#N/A,#N/A,FALSE,"MAT96";#N/A,#N/A,FALSE,"FANDA96";#N/A,#N/A,FALSE,"INTRAN96";#N/A,#N/A,FALSE,"NAA9697";#N/A,#N/A,FALSE,"ECWEBB";#N/A,#N/A,FALSE,"MFT96";#N/A,#N/A,FALSE,"CTrecon"}</definedName>
    <definedName name="fgfd_1_2_1_1_1_1" hidden="1">{#N/A,#N/A,FALSE,"TMCOMP96";#N/A,#N/A,FALSE,"MAT96";#N/A,#N/A,FALSE,"FANDA96";#N/A,#N/A,FALSE,"INTRAN96";#N/A,#N/A,FALSE,"NAA9697";#N/A,#N/A,FALSE,"ECWEBB";#N/A,#N/A,FALSE,"MFT96";#N/A,#N/A,FALSE,"CTrecon"}</definedName>
    <definedName name="fgfd_1_2_1_1_1_1_1" hidden="1">{#N/A,#N/A,FALSE,"TMCOMP96";#N/A,#N/A,FALSE,"MAT96";#N/A,#N/A,FALSE,"FANDA96";#N/A,#N/A,FALSE,"INTRAN96";#N/A,#N/A,FALSE,"NAA9697";#N/A,#N/A,FALSE,"ECWEBB";#N/A,#N/A,FALSE,"MFT96";#N/A,#N/A,FALSE,"CTrecon"}</definedName>
    <definedName name="fgfd_1_2_1_1_1_2" hidden="1">{#N/A,#N/A,FALSE,"TMCOMP96";#N/A,#N/A,FALSE,"MAT96";#N/A,#N/A,FALSE,"FANDA96";#N/A,#N/A,FALSE,"INTRAN96";#N/A,#N/A,FALSE,"NAA9697";#N/A,#N/A,FALSE,"ECWEBB";#N/A,#N/A,FALSE,"MFT96";#N/A,#N/A,FALSE,"CTrecon"}</definedName>
    <definedName name="fgfd_1_2_1_1_1_3" hidden="1">{#N/A,#N/A,FALSE,"TMCOMP96";#N/A,#N/A,FALSE,"MAT96";#N/A,#N/A,FALSE,"FANDA96";#N/A,#N/A,FALSE,"INTRAN96";#N/A,#N/A,FALSE,"NAA9697";#N/A,#N/A,FALSE,"ECWEBB";#N/A,#N/A,FALSE,"MFT96";#N/A,#N/A,FALSE,"CTrecon"}</definedName>
    <definedName name="fgfd_1_2_1_1_1_4" hidden="1">{#N/A,#N/A,FALSE,"TMCOMP96";#N/A,#N/A,FALSE,"MAT96";#N/A,#N/A,FALSE,"FANDA96";#N/A,#N/A,FALSE,"INTRAN96";#N/A,#N/A,FALSE,"NAA9697";#N/A,#N/A,FALSE,"ECWEBB";#N/A,#N/A,FALSE,"MFT96";#N/A,#N/A,FALSE,"CTrecon"}</definedName>
    <definedName name="fgfd_1_2_1_1_1_5" hidden="1">{#N/A,#N/A,FALSE,"TMCOMP96";#N/A,#N/A,FALSE,"MAT96";#N/A,#N/A,FALSE,"FANDA96";#N/A,#N/A,FALSE,"INTRAN96";#N/A,#N/A,FALSE,"NAA9697";#N/A,#N/A,FALSE,"ECWEBB";#N/A,#N/A,FALSE,"MFT96";#N/A,#N/A,FALSE,"CTrecon"}</definedName>
    <definedName name="fgfd_1_2_1_1_2" hidden="1">{#N/A,#N/A,FALSE,"TMCOMP96";#N/A,#N/A,FALSE,"MAT96";#N/A,#N/A,FALSE,"FANDA96";#N/A,#N/A,FALSE,"INTRAN96";#N/A,#N/A,FALSE,"NAA9697";#N/A,#N/A,FALSE,"ECWEBB";#N/A,#N/A,FALSE,"MFT96";#N/A,#N/A,FALSE,"CTrecon"}</definedName>
    <definedName name="fgfd_1_2_1_1_2_1" hidden="1">{#N/A,#N/A,FALSE,"TMCOMP96";#N/A,#N/A,FALSE,"MAT96";#N/A,#N/A,FALSE,"FANDA96";#N/A,#N/A,FALSE,"INTRAN96";#N/A,#N/A,FALSE,"NAA9697";#N/A,#N/A,FALSE,"ECWEBB";#N/A,#N/A,FALSE,"MFT96";#N/A,#N/A,FALSE,"CTrecon"}</definedName>
    <definedName name="fgfd_1_2_1_1_2_2" hidden="1">{#N/A,#N/A,FALSE,"TMCOMP96";#N/A,#N/A,FALSE,"MAT96";#N/A,#N/A,FALSE,"FANDA96";#N/A,#N/A,FALSE,"INTRAN96";#N/A,#N/A,FALSE,"NAA9697";#N/A,#N/A,FALSE,"ECWEBB";#N/A,#N/A,FALSE,"MFT96";#N/A,#N/A,FALSE,"CTrecon"}</definedName>
    <definedName name="fgfd_1_2_1_1_2_3" hidden="1">{#N/A,#N/A,FALSE,"TMCOMP96";#N/A,#N/A,FALSE,"MAT96";#N/A,#N/A,FALSE,"FANDA96";#N/A,#N/A,FALSE,"INTRAN96";#N/A,#N/A,FALSE,"NAA9697";#N/A,#N/A,FALSE,"ECWEBB";#N/A,#N/A,FALSE,"MFT96";#N/A,#N/A,FALSE,"CTrecon"}</definedName>
    <definedName name="fgfd_1_2_1_1_2_4" hidden="1">{#N/A,#N/A,FALSE,"TMCOMP96";#N/A,#N/A,FALSE,"MAT96";#N/A,#N/A,FALSE,"FANDA96";#N/A,#N/A,FALSE,"INTRAN96";#N/A,#N/A,FALSE,"NAA9697";#N/A,#N/A,FALSE,"ECWEBB";#N/A,#N/A,FALSE,"MFT96";#N/A,#N/A,FALSE,"CTrecon"}</definedName>
    <definedName name="fgfd_1_2_1_1_2_5" hidden="1">{#N/A,#N/A,FALSE,"TMCOMP96";#N/A,#N/A,FALSE,"MAT96";#N/A,#N/A,FALSE,"FANDA96";#N/A,#N/A,FALSE,"INTRAN96";#N/A,#N/A,FALSE,"NAA9697";#N/A,#N/A,FALSE,"ECWEBB";#N/A,#N/A,FALSE,"MFT96";#N/A,#N/A,FALSE,"CTrecon"}</definedName>
    <definedName name="fgfd_1_2_1_1_3" hidden="1">{#N/A,#N/A,FALSE,"TMCOMP96";#N/A,#N/A,FALSE,"MAT96";#N/A,#N/A,FALSE,"FANDA96";#N/A,#N/A,FALSE,"INTRAN96";#N/A,#N/A,FALSE,"NAA9697";#N/A,#N/A,FALSE,"ECWEBB";#N/A,#N/A,FALSE,"MFT96";#N/A,#N/A,FALSE,"CTrecon"}</definedName>
    <definedName name="fgfd_1_2_1_1_4" hidden="1">{#N/A,#N/A,FALSE,"TMCOMP96";#N/A,#N/A,FALSE,"MAT96";#N/A,#N/A,FALSE,"FANDA96";#N/A,#N/A,FALSE,"INTRAN96";#N/A,#N/A,FALSE,"NAA9697";#N/A,#N/A,FALSE,"ECWEBB";#N/A,#N/A,FALSE,"MFT96";#N/A,#N/A,FALSE,"CTrecon"}</definedName>
    <definedName name="fgfd_1_2_1_1_5" hidden="1">{#N/A,#N/A,FALSE,"TMCOMP96";#N/A,#N/A,FALSE,"MAT96";#N/A,#N/A,FALSE,"FANDA96";#N/A,#N/A,FALSE,"INTRAN96";#N/A,#N/A,FALSE,"NAA9697";#N/A,#N/A,FALSE,"ECWEBB";#N/A,#N/A,FALSE,"MFT96";#N/A,#N/A,FALSE,"CTrecon"}</definedName>
    <definedName name="fgfd_1_2_1_2" hidden="1">{#N/A,#N/A,FALSE,"TMCOMP96";#N/A,#N/A,FALSE,"MAT96";#N/A,#N/A,FALSE,"FANDA96";#N/A,#N/A,FALSE,"INTRAN96";#N/A,#N/A,FALSE,"NAA9697";#N/A,#N/A,FALSE,"ECWEBB";#N/A,#N/A,FALSE,"MFT96";#N/A,#N/A,FALSE,"CTrecon"}</definedName>
    <definedName name="fgfd_1_2_1_2_1" hidden="1">{#N/A,#N/A,FALSE,"TMCOMP96";#N/A,#N/A,FALSE,"MAT96";#N/A,#N/A,FALSE,"FANDA96";#N/A,#N/A,FALSE,"INTRAN96";#N/A,#N/A,FALSE,"NAA9697";#N/A,#N/A,FALSE,"ECWEBB";#N/A,#N/A,FALSE,"MFT96";#N/A,#N/A,FALSE,"CTrecon"}</definedName>
    <definedName name="fgfd_1_2_1_2_2" hidden="1">{#N/A,#N/A,FALSE,"TMCOMP96";#N/A,#N/A,FALSE,"MAT96";#N/A,#N/A,FALSE,"FANDA96";#N/A,#N/A,FALSE,"INTRAN96";#N/A,#N/A,FALSE,"NAA9697";#N/A,#N/A,FALSE,"ECWEBB";#N/A,#N/A,FALSE,"MFT96";#N/A,#N/A,FALSE,"CTrecon"}</definedName>
    <definedName name="fgfd_1_2_1_2_3" hidden="1">{#N/A,#N/A,FALSE,"TMCOMP96";#N/A,#N/A,FALSE,"MAT96";#N/A,#N/A,FALSE,"FANDA96";#N/A,#N/A,FALSE,"INTRAN96";#N/A,#N/A,FALSE,"NAA9697";#N/A,#N/A,FALSE,"ECWEBB";#N/A,#N/A,FALSE,"MFT96";#N/A,#N/A,FALSE,"CTrecon"}</definedName>
    <definedName name="fgfd_1_2_1_2_4" hidden="1">{#N/A,#N/A,FALSE,"TMCOMP96";#N/A,#N/A,FALSE,"MAT96";#N/A,#N/A,FALSE,"FANDA96";#N/A,#N/A,FALSE,"INTRAN96";#N/A,#N/A,FALSE,"NAA9697";#N/A,#N/A,FALSE,"ECWEBB";#N/A,#N/A,FALSE,"MFT96";#N/A,#N/A,FALSE,"CTrecon"}</definedName>
    <definedName name="fgfd_1_2_1_2_5" hidden="1">{#N/A,#N/A,FALSE,"TMCOMP96";#N/A,#N/A,FALSE,"MAT96";#N/A,#N/A,FALSE,"FANDA96";#N/A,#N/A,FALSE,"INTRAN96";#N/A,#N/A,FALSE,"NAA9697";#N/A,#N/A,FALSE,"ECWEBB";#N/A,#N/A,FALSE,"MFT96";#N/A,#N/A,FALSE,"CTrecon"}</definedName>
    <definedName name="fgfd_1_2_1_3" hidden="1">{#N/A,#N/A,FALSE,"TMCOMP96";#N/A,#N/A,FALSE,"MAT96";#N/A,#N/A,FALSE,"FANDA96";#N/A,#N/A,FALSE,"INTRAN96";#N/A,#N/A,FALSE,"NAA9697";#N/A,#N/A,FALSE,"ECWEBB";#N/A,#N/A,FALSE,"MFT96";#N/A,#N/A,FALSE,"CTrecon"}</definedName>
    <definedName name="fgfd_1_2_1_3_1" hidden="1">{#N/A,#N/A,FALSE,"TMCOMP96";#N/A,#N/A,FALSE,"MAT96";#N/A,#N/A,FALSE,"FANDA96";#N/A,#N/A,FALSE,"INTRAN96";#N/A,#N/A,FALSE,"NAA9697";#N/A,#N/A,FALSE,"ECWEBB";#N/A,#N/A,FALSE,"MFT96";#N/A,#N/A,FALSE,"CTrecon"}</definedName>
    <definedName name="fgfd_1_2_1_3_2" hidden="1">{#N/A,#N/A,FALSE,"TMCOMP96";#N/A,#N/A,FALSE,"MAT96";#N/A,#N/A,FALSE,"FANDA96";#N/A,#N/A,FALSE,"INTRAN96";#N/A,#N/A,FALSE,"NAA9697";#N/A,#N/A,FALSE,"ECWEBB";#N/A,#N/A,FALSE,"MFT96";#N/A,#N/A,FALSE,"CTrecon"}</definedName>
    <definedName name="fgfd_1_2_1_3_3" hidden="1">{#N/A,#N/A,FALSE,"TMCOMP96";#N/A,#N/A,FALSE,"MAT96";#N/A,#N/A,FALSE,"FANDA96";#N/A,#N/A,FALSE,"INTRAN96";#N/A,#N/A,FALSE,"NAA9697";#N/A,#N/A,FALSE,"ECWEBB";#N/A,#N/A,FALSE,"MFT96";#N/A,#N/A,FALSE,"CTrecon"}</definedName>
    <definedName name="fgfd_1_2_1_3_4" hidden="1">{#N/A,#N/A,FALSE,"TMCOMP96";#N/A,#N/A,FALSE,"MAT96";#N/A,#N/A,FALSE,"FANDA96";#N/A,#N/A,FALSE,"INTRAN96";#N/A,#N/A,FALSE,"NAA9697";#N/A,#N/A,FALSE,"ECWEBB";#N/A,#N/A,FALSE,"MFT96";#N/A,#N/A,FALSE,"CTrecon"}</definedName>
    <definedName name="fgfd_1_2_1_3_5" hidden="1">{#N/A,#N/A,FALSE,"TMCOMP96";#N/A,#N/A,FALSE,"MAT96";#N/A,#N/A,FALSE,"FANDA96";#N/A,#N/A,FALSE,"INTRAN96";#N/A,#N/A,FALSE,"NAA9697";#N/A,#N/A,FALSE,"ECWEBB";#N/A,#N/A,FALSE,"MFT96";#N/A,#N/A,FALSE,"CTrecon"}</definedName>
    <definedName name="fgfd_1_2_1_4" hidden="1">{#N/A,#N/A,FALSE,"TMCOMP96";#N/A,#N/A,FALSE,"MAT96";#N/A,#N/A,FALSE,"FANDA96";#N/A,#N/A,FALSE,"INTRAN96";#N/A,#N/A,FALSE,"NAA9697";#N/A,#N/A,FALSE,"ECWEBB";#N/A,#N/A,FALSE,"MFT96";#N/A,#N/A,FALSE,"CTrecon"}</definedName>
    <definedName name="fgfd_1_2_1_4_1" hidden="1">{#N/A,#N/A,FALSE,"TMCOMP96";#N/A,#N/A,FALSE,"MAT96";#N/A,#N/A,FALSE,"FANDA96";#N/A,#N/A,FALSE,"INTRAN96";#N/A,#N/A,FALSE,"NAA9697";#N/A,#N/A,FALSE,"ECWEBB";#N/A,#N/A,FALSE,"MFT96";#N/A,#N/A,FALSE,"CTrecon"}</definedName>
    <definedName name="fgfd_1_2_1_4_2" hidden="1">{#N/A,#N/A,FALSE,"TMCOMP96";#N/A,#N/A,FALSE,"MAT96";#N/A,#N/A,FALSE,"FANDA96";#N/A,#N/A,FALSE,"INTRAN96";#N/A,#N/A,FALSE,"NAA9697";#N/A,#N/A,FALSE,"ECWEBB";#N/A,#N/A,FALSE,"MFT96";#N/A,#N/A,FALSE,"CTrecon"}</definedName>
    <definedName name="fgfd_1_2_1_4_3" hidden="1">{#N/A,#N/A,FALSE,"TMCOMP96";#N/A,#N/A,FALSE,"MAT96";#N/A,#N/A,FALSE,"FANDA96";#N/A,#N/A,FALSE,"INTRAN96";#N/A,#N/A,FALSE,"NAA9697";#N/A,#N/A,FALSE,"ECWEBB";#N/A,#N/A,FALSE,"MFT96";#N/A,#N/A,FALSE,"CTrecon"}</definedName>
    <definedName name="fgfd_1_2_1_4_4" hidden="1">{#N/A,#N/A,FALSE,"TMCOMP96";#N/A,#N/A,FALSE,"MAT96";#N/A,#N/A,FALSE,"FANDA96";#N/A,#N/A,FALSE,"INTRAN96";#N/A,#N/A,FALSE,"NAA9697";#N/A,#N/A,FALSE,"ECWEBB";#N/A,#N/A,FALSE,"MFT96";#N/A,#N/A,FALSE,"CTrecon"}</definedName>
    <definedName name="fgfd_1_2_1_4_5" hidden="1">{#N/A,#N/A,FALSE,"TMCOMP96";#N/A,#N/A,FALSE,"MAT96";#N/A,#N/A,FALSE,"FANDA96";#N/A,#N/A,FALSE,"INTRAN96";#N/A,#N/A,FALSE,"NAA9697";#N/A,#N/A,FALSE,"ECWEBB";#N/A,#N/A,FALSE,"MFT96";#N/A,#N/A,FALSE,"CTrecon"}</definedName>
    <definedName name="fgfd_1_2_1_5" hidden="1">{#N/A,#N/A,FALSE,"TMCOMP96";#N/A,#N/A,FALSE,"MAT96";#N/A,#N/A,FALSE,"FANDA96";#N/A,#N/A,FALSE,"INTRAN96";#N/A,#N/A,FALSE,"NAA9697";#N/A,#N/A,FALSE,"ECWEBB";#N/A,#N/A,FALSE,"MFT96";#N/A,#N/A,FALSE,"CTrecon"}</definedName>
    <definedName name="fgfd_1_2_1_5_1" hidden="1">{#N/A,#N/A,FALSE,"TMCOMP96";#N/A,#N/A,FALSE,"MAT96";#N/A,#N/A,FALSE,"FANDA96";#N/A,#N/A,FALSE,"INTRAN96";#N/A,#N/A,FALSE,"NAA9697";#N/A,#N/A,FALSE,"ECWEBB";#N/A,#N/A,FALSE,"MFT96";#N/A,#N/A,FALSE,"CTrecon"}</definedName>
    <definedName name="fgfd_1_2_1_5_2" hidden="1">{#N/A,#N/A,FALSE,"TMCOMP96";#N/A,#N/A,FALSE,"MAT96";#N/A,#N/A,FALSE,"FANDA96";#N/A,#N/A,FALSE,"INTRAN96";#N/A,#N/A,FALSE,"NAA9697";#N/A,#N/A,FALSE,"ECWEBB";#N/A,#N/A,FALSE,"MFT96";#N/A,#N/A,FALSE,"CTrecon"}</definedName>
    <definedName name="fgfd_1_2_1_5_3" hidden="1">{#N/A,#N/A,FALSE,"TMCOMP96";#N/A,#N/A,FALSE,"MAT96";#N/A,#N/A,FALSE,"FANDA96";#N/A,#N/A,FALSE,"INTRAN96";#N/A,#N/A,FALSE,"NAA9697";#N/A,#N/A,FALSE,"ECWEBB";#N/A,#N/A,FALSE,"MFT96";#N/A,#N/A,FALSE,"CTrecon"}</definedName>
    <definedName name="fgfd_1_2_1_5_4" hidden="1">{#N/A,#N/A,FALSE,"TMCOMP96";#N/A,#N/A,FALSE,"MAT96";#N/A,#N/A,FALSE,"FANDA96";#N/A,#N/A,FALSE,"INTRAN96";#N/A,#N/A,FALSE,"NAA9697";#N/A,#N/A,FALSE,"ECWEBB";#N/A,#N/A,FALSE,"MFT96";#N/A,#N/A,FALSE,"CTrecon"}</definedName>
    <definedName name="fgfd_1_2_1_5_5" hidden="1">{#N/A,#N/A,FALSE,"TMCOMP96";#N/A,#N/A,FALSE,"MAT96";#N/A,#N/A,FALSE,"FANDA96";#N/A,#N/A,FALSE,"INTRAN96";#N/A,#N/A,FALSE,"NAA9697";#N/A,#N/A,FALSE,"ECWEBB";#N/A,#N/A,FALSE,"MFT96";#N/A,#N/A,FALSE,"CTrecon"}</definedName>
    <definedName name="fgfd_1_2_2" hidden="1">{#N/A,#N/A,FALSE,"TMCOMP96";#N/A,#N/A,FALSE,"MAT96";#N/A,#N/A,FALSE,"FANDA96";#N/A,#N/A,FALSE,"INTRAN96";#N/A,#N/A,FALSE,"NAA9697";#N/A,#N/A,FALSE,"ECWEBB";#N/A,#N/A,FALSE,"MFT96";#N/A,#N/A,FALSE,"CTrecon"}</definedName>
    <definedName name="fgfd_1_2_2_1" hidden="1">{#N/A,#N/A,FALSE,"TMCOMP96";#N/A,#N/A,FALSE,"MAT96";#N/A,#N/A,FALSE,"FANDA96";#N/A,#N/A,FALSE,"INTRAN96";#N/A,#N/A,FALSE,"NAA9697";#N/A,#N/A,FALSE,"ECWEBB";#N/A,#N/A,FALSE,"MFT96";#N/A,#N/A,FALSE,"CTrecon"}</definedName>
    <definedName name="fgfd_1_2_2_2" hidden="1">{#N/A,#N/A,FALSE,"TMCOMP96";#N/A,#N/A,FALSE,"MAT96";#N/A,#N/A,FALSE,"FANDA96";#N/A,#N/A,FALSE,"INTRAN96";#N/A,#N/A,FALSE,"NAA9697";#N/A,#N/A,FALSE,"ECWEBB";#N/A,#N/A,FALSE,"MFT96";#N/A,#N/A,FALSE,"CTrecon"}</definedName>
    <definedName name="fgfd_1_2_2_3" hidden="1">{#N/A,#N/A,FALSE,"TMCOMP96";#N/A,#N/A,FALSE,"MAT96";#N/A,#N/A,FALSE,"FANDA96";#N/A,#N/A,FALSE,"INTRAN96";#N/A,#N/A,FALSE,"NAA9697";#N/A,#N/A,FALSE,"ECWEBB";#N/A,#N/A,FALSE,"MFT96";#N/A,#N/A,FALSE,"CTrecon"}</definedName>
    <definedName name="fgfd_1_2_2_4" hidden="1">{#N/A,#N/A,FALSE,"TMCOMP96";#N/A,#N/A,FALSE,"MAT96";#N/A,#N/A,FALSE,"FANDA96";#N/A,#N/A,FALSE,"INTRAN96";#N/A,#N/A,FALSE,"NAA9697";#N/A,#N/A,FALSE,"ECWEBB";#N/A,#N/A,FALSE,"MFT96";#N/A,#N/A,FALSE,"CTrecon"}</definedName>
    <definedName name="fgfd_1_2_2_5" hidden="1">{#N/A,#N/A,FALSE,"TMCOMP96";#N/A,#N/A,FALSE,"MAT96";#N/A,#N/A,FALSE,"FANDA96";#N/A,#N/A,FALSE,"INTRAN96";#N/A,#N/A,FALSE,"NAA9697";#N/A,#N/A,FALSE,"ECWEBB";#N/A,#N/A,FALSE,"MFT96";#N/A,#N/A,FALSE,"CTrecon"}</definedName>
    <definedName name="fgfd_1_2_3" hidden="1">{#N/A,#N/A,FALSE,"TMCOMP96";#N/A,#N/A,FALSE,"MAT96";#N/A,#N/A,FALSE,"FANDA96";#N/A,#N/A,FALSE,"INTRAN96";#N/A,#N/A,FALSE,"NAA9697";#N/A,#N/A,FALSE,"ECWEBB";#N/A,#N/A,FALSE,"MFT96";#N/A,#N/A,FALSE,"CTrecon"}</definedName>
    <definedName name="fgfd_1_2_3_1" hidden="1">{#N/A,#N/A,FALSE,"TMCOMP96";#N/A,#N/A,FALSE,"MAT96";#N/A,#N/A,FALSE,"FANDA96";#N/A,#N/A,FALSE,"INTRAN96";#N/A,#N/A,FALSE,"NAA9697";#N/A,#N/A,FALSE,"ECWEBB";#N/A,#N/A,FALSE,"MFT96";#N/A,#N/A,FALSE,"CTrecon"}</definedName>
    <definedName name="fgfd_1_2_3_2" hidden="1">{#N/A,#N/A,FALSE,"TMCOMP96";#N/A,#N/A,FALSE,"MAT96";#N/A,#N/A,FALSE,"FANDA96";#N/A,#N/A,FALSE,"INTRAN96";#N/A,#N/A,FALSE,"NAA9697";#N/A,#N/A,FALSE,"ECWEBB";#N/A,#N/A,FALSE,"MFT96";#N/A,#N/A,FALSE,"CTrecon"}</definedName>
    <definedName name="fgfd_1_2_3_3" hidden="1">{#N/A,#N/A,FALSE,"TMCOMP96";#N/A,#N/A,FALSE,"MAT96";#N/A,#N/A,FALSE,"FANDA96";#N/A,#N/A,FALSE,"INTRAN96";#N/A,#N/A,FALSE,"NAA9697";#N/A,#N/A,FALSE,"ECWEBB";#N/A,#N/A,FALSE,"MFT96";#N/A,#N/A,FALSE,"CTrecon"}</definedName>
    <definedName name="fgfd_1_2_3_4" hidden="1">{#N/A,#N/A,FALSE,"TMCOMP96";#N/A,#N/A,FALSE,"MAT96";#N/A,#N/A,FALSE,"FANDA96";#N/A,#N/A,FALSE,"INTRAN96";#N/A,#N/A,FALSE,"NAA9697";#N/A,#N/A,FALSE,"ECWEBB";#N/A,#N/A,FALSE,"MFT96";#N/A,#N/A,FALSE,"CTrecon"}</definedName>
    <definedName name="fgfd_1_2_3_5" hidden="1">{#N/A,#N/A,FALSE,"TMCOMP96";#N/A,#N/A,FALSE,"MAT96";#N/A,#N/A,FALSE,"FANDA96";#N/A,#N/A,FALSE,"INTRAN96";#N/A,#N/A,FALSE,"NAA9697";#N/A,#N/A,FALSE,"ECWEBB";#N/A,#N/A,FALSE,"MFT96";#N/A,#N/A,FALSE,"CTrecon"}</definedName>
    <definedName name="fgfd_1_2_4" hidden="1">{#N/A,#N/A,FALSE,"TMCOMP96";#N/A,#N/A,FALSE,"MAT96";#N/A,#N/A,FALSE,"FANDA96";#N/A,#N/A,FALSE,"INTRAN96";#N/A,#N/A,FALSE,"NAA9697";#N/A,#N/A,FALSE,"ECWEBB";#N/A,#N/A,FALSE,"MFT96";#N/A,#N/A,FALSE,"CTrecon"}</definedName>
    <definedName name="fgfd_1_2_4_1" hidden="1">{#N/A,#N/A,FALSE,"TMCOMP96";#N/A,#N/A,FALSE,"MAT96";#N/A,#N/A,FALSE,"FANDA96";#N/A,#N/A,FALSE,"INTRAN96";#N/A,#N/A,FALSE,"NAA9697";#N/A,#N/A,FALSE,"ECWEBB";#N/A,#N/A,FALSE,"MFT96";#N/A,#N/A,FALSE,"CTrecon"}</definedName>
    <definedName name="fgfd_1_2_4_2" hidden="1">{#N/A,#N/A,FALSE,"TMCOMP96";#N/A,#N/A,FALSE,"MAT96";#N/A,#N/A,FALSE,"FANDA96";#N/A,#N/A,FALSE,"INTRAN96";#N/A,#N/A,FALSE,"NAA9697";#N/A,#N/A,FALSE,"ECWEBB";#N/A,#N/A,FALSE,"MFT96";#N/A,#N/A,FALSE,"CTrecon"}</definedName>
    <definedName name="fgfd_1_2_4_3" hidden="1">{#N/A,#N/A,FALSE,"TMCOMP96";#N/A,#N/A,FALSE,"MAT96";#N/A,#N/A,FALSE,"FANDA96";#N/A,#N/A,FALSE,"INTRAN96";#N/A,#N/A,FALSE,"NAA9697";#N/A,#N/A,FALSE,"ECWEBB";#N/A,#N/A,FALSE,"MFT96";#N/A,#N/A,FALSE,"CTrecon"}</definedName>
    <definedName name="fgfd_1_2_4_4" hidden="1">{#N/A,#N/A,FALSE,"TMCOMP96";#N/A,#N/A,FALSE,"MAT96";#N/A,#N/A,FALSE,"FANDA96";#N/A,#N/A,FALSE,"INTRAN96";#N/A,#N/A,FALSE,"NAA9697";#N/A,#N/A,FALSE,"ECWEBB";#N/A,#N/A,FALSE,"MFT96";#N/A,#N/A,FALSE,"CTrecon"}</definedName>
    <definedName name="fgfd_1_2_4_5" hidden="1">{#N/A,#N/A,FALSE,"TMCOMP96";#N/A,#N/A,FALSE,"MAT96";#N/A,#N/A,FALSE,"FANDA96";#N/A,#N/A,FALSE,"INTRAN96";#N/A,#N/A,FALSE,"NAA9697";#N/A,#N/A,FALSE,"ECWEBB";#N/A,#N/A,FALSE,"MFT96";#N/A,#N/A,FALSE,"CTrecon"}</definedName>
    <definedName name="fgfd_1_2_5" hidden="1">{#N/A,#N/A,FALSE,"TMCOMP96";#N/A,#N/A,FALSE,"MAT96";#N/A,#N/A,FALSE,"FANDA96";#N/A,#N/A,FALSE,"INTRAN96";#N/A,#N/A,FALSE,"NAA9697";#N/A,#N/A,FALSE,"ECWEBB";#N/A,#N/A,FALSE,"MFT96";#N/A,#N/A,FALSE,"CTrecon"}</definedName>
    <definedName name="fgfd_1_2_5_1" hidden="1">{#N/A,#N/A,FALSE,"TMCOMP96";#N/A,#N/A,FALSE,"MAT96";#N/A,#N/A,FALSE,"FANDA96";#N/A,#N/A,FALSE,"INTRAN96";#N/A,#N/A,FALSE,"NAA9697";#N/A,#N/A,FALSE,"ECWEBB";#N/A,#N/A,FALSE,"MFT96";#N/A,#N/A,FALSE,"CTrecon"}</definedName>
    <definedName name="fgfd_1_2_5_2" hidden="1">{#N/A,#N/A,FALSE,"TMCOMP96";#N/A,#N/A,FALSE,"MAT96";#N/A,#N/A,FALSE,"FANDA96";#N/A,#N/A,FALSE,"INTRAN96";#N/A,#N/A,FALSE,"NAA9697";#N/A,#N/A,FALSE,"ECWEBB";#N/A,#N/A,FALSE,"MFT96";#N/A,#N/A,FALSE,"CTrecon"}</definedName>
    <definedName name="fgfd_1_2_5_3" hidden="1">{#N/A,#N/A,FALSE,"TMCOMP96";#N/A,#N/A,FALSE,"MAT96";#N/A,#N/A,FALSE,"FANDA96";#N/A,#N/A,FALSE,"INTRAN96";#N/A,#N/A,FALSE,"NAA9697";#N/A,#N/A,FALSE,"ECWEBB";#N/A,#N/A,FALSE,"MFT96";#N/A,#N/A,FALSE,"CTrecon"}</definedName>
    <definedName name="fgfd_1_2_5_4" hidden="1">{#N/A,#N/A,FALSE,"TMCOMP96";#N/A,#N/A,FALSE,"MAT96";#N/A,#N/A,FALSE,"FANDA96";#N/A,#N/A,FALSE,"INTRAN96";#N/A,#N/A,FALSE,"NAA9697";#N/A,#N/A,FALSE,"ECWEBB";#N/A,#N/A,FALSE,"MFT96";#N/A,#N/A,FALSE,"CTrecon"}</definedName>
    <definedName name="fgfd_1_2_5_5" hidden="1">{#N/A,#N/A,FALSE,"TMCOMP96";#N/A,#N/A,FALSE,"MAT96";#N/A,#N/A,FALSE,"FANDA96";#N/A,#N/A,FALSE,"INTRAN96";#N/A,#N/A,FALSE,"NAA9697";#N/A,#N/A,FALSE,"ECWEBB";#N/A,#N/A,FALSE,"MFT96";#N/A,#N/A,FALSE,"CTrecon"}</definedName>
    <definedName name="fgfd_1_3" hidden="1">{#N/A,#N/A,FALSE,"TMCOMP96";#N/A,#N/A,FALSE,"MAT96";#N/A,#N/A,FALSE,"FANDA96";#N/A,#N/A,FALSE,"INTRAN96";#N/A,#N/A,FALSE,"NAA9697";#N/A,#N/A,FALSE,"ECWEBB";#N/A,#N/A,FALSE,"MFT96";#N/A,#N/A,FALSE,"CTrecon"}</definedName>
    <definedName name="fgfd_1_3_1" hidden="1">{#N/A,#N/A,FALSE,"TMCOMP96";#N/A,#N/A,FALSE,"MAT96";#N/A,#N/A,FALSE,"FANDA96";#N/A,#N/A,FALSE,"INTRAN96";#N/A,#N/A,FALSE,"NAA9697";#N/A,#N/A,FALSE,"ECWEBB";#N/A,#N/A,FALSE,"MFT96";#N/A,#N/A,FALSE,"CTrecon"}</definedName>
    <definedName name="fgfd_1_3_1_1" hidden="1">{#N/A,#N/A,FALSE,"TMCOMP96";#N/A,#N/A,FALSE,"MAT96";#N/A,#N/A,FALSE,"FANDA96";#N/A,#N/A,FALSE,"INTRAN96";#N/A,#N/A,FALSE,"NAA9697";#N/A,#N/A,FALSE,"ECWEBB";#N/A,#N/A,FALSE,"MFT96";#N/A,#N/A,FALSE,"CTrecon"}</definedName>
    <definedName name="fgfd_1_3_1_1_1" hidden="1">{#N/A,#N/A,FALSE,"TMCOMP96";#N/A,#N/A,FALSE,"MAT96";#N/A,#N/A,FALSE,"FANDA96";#N/A,#N/A,FALSE,"INTRAN96";#N/A,#N/A,FALSE,"NAA9697";#N/A,#N/A,FALSE,"ECWEBB";#N/A,#N/A,FALSE,"MFT96";#N/A,#N/A,FALSE,"CTrecon"}</definedName>
    <definedName name="fgfd_1_3_1_1_1_1" hidden="1">{#N/A,#N/A,FALSE,"TMCOMP96";#N/A,#N/A,FALSE,"MAT96";#N/A,#N/A,FALSE,"FANDA96";#N/A,#N/A,FALSE,"INTRAN96";#N/A,#N/A,FALSE,"NAA9697";#N/A,#N/A,FALSE,"ECWEBB";#N/A,#N/A,FALSE,"MFT96";#N/A,#N/A,FALSE,"CTrecon"}</definedName>
    <definedName name="fgfd_1_3_1_1_1_1_1" hidden="1">{#N/A,#N/A,FALSE,"TMCOMP96";#N/A,#N/A,FALSE,"MAT96";#N/A,#N/A,FALSE,"FANDA96";#N/A,#N/A,FALSE,"INTRAN96";#N/A,#N/A,FALSE,"NAA9697";#N/A,#N/A,FALSE,"ECWEBB";#N/A,#N/A,FALSE,"MFT96";#N/A,#N/A,FALSE,"CTrecon"}</definedName>
    <definedName name="fgfd_1_3_1_1_1_2" hidden="1">{#N/A,#N/A,FALSE,"TMCOMP96";#N/A,#N/A,FALSE,"MAT96";#N/A,#N/A,FALSE,"FANDA96";#N/A,#N/A,FALSE,"INTRAN96";#N/A,#N/A,FALSE,"NAA9697";#N/A,#N/A,FALSE,"ECWEBB";#N/A,#N/A,FALSE,"MFT96";#N/A,#N/A,FALSE,"CTrecon"}</definedName>
    <definedName name="fgfd_1_3_1_1_1_3" hidden="1">{#N/A,#N/A,FALSE,"TMCOMP96";#N/A,#N/A,FALSE,"MAT96";#N/A,#N/A,FALSE,"FANDA96";#N/A,#N/A,FALSE,"INTRAN96";#N/A,#N/A,FALSE,"NAA9697";#N/A,#N/A,FALSE,"ECWEBB";#N/A,#N/A,FALSE,"MFT96";#N/A,#N/A,FALSE,"CTrecon"}</definedName>
    <definedName name="fgfd_1_3_1_1_1_4" hidden="1">{#N/A,#N/A,FALSE,"TMCOMP96";#N/A,#N/A,FALSE,"MAT96";#N/A,#N/A,FALSE,"FANDA96";#N/A,#N/A,FALSE,"INTRAN96";#N/A,#N/A,FALSE,"NAA9697";#N/A,#N/A,FALSE,"ECWEBB";#N/A,#N/A,FALSE,"MFT96";#N/A,#N/A,FALSE,"CTrecon"}</definedName>
    <definedName name="fgfd_1_3_1_1_1_5" hidden="1">{#N/A,#N/A,FALSE,"TMCOMP96";#N/A,#N/A,FALSE,"MAT96";#N/A,#N/A,FALSE,"FANDA96";#N/A,#N/A,FALSE,"INTRAN96";#N/A,#N/A,FALSE,"NAA9697";#N/A,#N/A,FALSE,"ECWEBB";#N/A,#N/A,FALSE,"MFT96";#N/A,#N/A,FALSE,"CTrecon"}</definedName>
    <definedName name="fgfd_1_3_1_1_2" hidden="1">{#N/A,#N/A,FALSE,"TMCOMP96";#N/A,#N/A,FALSE,"MAT96";#N/A,#N/A,FALSE,"FANDA96";#N/A,#N/A,FALSE,"INTRAN96";#N/A,#N/A,FALSE,"NAA9697";#N/A,#N/A,FALSE,"ECWEBB";#N/A,#N/A,FALSE,"MFT96";#N/A,#N/A,FALSE,"CTrecon"}</definedName>
    <definedName name="fgfd_1_3_1_1_2_1" hidden="1">{#N/A,#N/A,FALSE,"TMCOMP96";#N/A,#N/A,FALSE,"MAT96";#N/A,#N/A,FALSE,"FANDA96";#N/A,#N/A,FALSE,"INTRAN96";#N/A,#N/A,FALSE,"NAA9697";#N/A,#N/A,FALSE,"ECWEBB";#N/A,#N/A,FALSE,"MFT96";#N/A,#N/A,FALSE,"CTrecon"}</definedName>
    <definedName name="fgfd_1_3_1_1_2_2" hidden="1">{#N/A,#N/A,FALSE,"TMCOMP96";#N/A,#N/A,FALSE,"MAT96";#N/A,#N/A,FALSE,"FANDA96";#N/A,#N/A,FALSE,"INTRAN96";#N/A,#N/A,FALSE,"NAA9697";#N/A,#N/A,FALSE,"ECWEBB";#N/A,#N/A,FALSE,"MFT96";#N/A,#N/A,FALSE,"CTrecon"}</definedName>
    <definedName name="fgfd_1_3_1_1_2_3" hidden="1">{#N/A,#N/A,FALSE,"TMCOMP96";#N/A,#N/A,FALSE,"MAT96";#N/A,#N/A,FALSE,"FANDA96";#N/A,#N/A,FALSE,"INTRAN96";#N/A,#N/A,FALSE,"NAA9697";#N/A,#N/A,FALSE,"ECWEBB";#N/A,#N/A,FALSE,"MFT96";#N/A,#N/A,FALSE,"CTrecon"}</definedName>
    <definedName name="fgfd_1_3_1_1_2_4" hidden="1">{#N/A,#N/A,FALSE,"TMCOMP96";#N/A,#N/A,FALSE,"MAT96";#N/A,#N/A,FALSE,"FANDA96";#N/A,#N/A,FALSE,"INTRAN96";#N/A,#N/A,FALSE,"NAA9697";#N/A,#N/A,FALSE,"ECWEBB";#N/A,#N/A,FALSE,"MFT96";#N/A,#N/A,FALSE,"CTrecon"}</definedName>
    <definedName name="fgfd_1_3_1_1_2_5" hidden="1">{#N/A,#N/A,FALSE,"TMCOMP96";#N/A,#N/A,FALSE,"MAT96";#N/A,#N/A,FALSE,"FANDA96";#N/A,#N/A,FALSE,"INTRAN96";#N/A,#N/A,FALSE,"NAA9697";#N/A,#N/A,FALSE,"ECWEBB";#N/A,#N/A,FALSE,"MFT96";#N/A,#N/A,FALSE,"CTrecon"}</definedName>
    <definedName name="fgfd_1_3_1_1_3" hidden="1">{#N/A,#N/A,FALSE,"TMCOMP96";#N/A,#N/A,FALSE,"MAT96";#N/A,#N/A,FALSE,"FANDA96";#N/A,#N/A,FALSE,"INTRAN96";#N/A,#N/A,FALSE,"NAA9697";#N/A,#N/A,FALSE,"ECWEBB";#N/A,#N/A,FALSE,"MFT96";#N/A,#N/A,FALSE,"CTrecon"}</definedName>
    <definedName name="fgfd_1_3_1_1_4" hidden="1">{#N/A,#N/A,FALSE,"TMCOMP96";#N/A,#N/A,FALSE,"MAT96";#N/A,#N/A,FALSE,"FANDA96";#N/A,#N/A,FALSE,"INTRAN96";#N/A,#N/A,FALSE,"NAA9697";#N/A,#N/A,FALSE,"ECWEBB";#N/A,#N/A,FALSE,"MFT96";#N/A,#N/A,FALSE,"CTrecon"}</definedName>
    <definedName name="fgfd_1_3_1_1_5" hidden="1">{#N/A,#N/A,FALSE,"TMCOMP96";#N/A,#N/A,FALSE,"MAT96";#N/A,#N/A,FALSE,"FANDA96";#N/A,#N/A,FALSE,"INTRAN96";#N/A,#N/A,FALSE,"NAA9697";#N/A,#N/A,FALSE,"ECWEBB";#N/A,#N/A,FALSE,"MFT96";#N/A,#N/A,FALSE,"CTrecon"}</definedName>
    <definedName name="fgfd_1_3_1_2" hidden="1">{#N/A,#N/A,FALSE,"TMCOMP96";#N/A,#N/A,FALSE,"MAT96";#N/A,#N/A,FALSE,"FANDA96";#N/A,#N/A,FALSE,"INTRAN96";#N/A,#N/A,FALSE,"NAA9697";#N/A,#N/A,FALSE,"ECWEBB";#N/A,#N/A,FALSE,"MFT96";#N/A,#N/A,FALSE,"CTrecon"}</definedName>
    <definedName name="fgfd_1_3_1_2_1" hidden="1">{#N/A,#N/A,FALSE,"TMCOMP96";#N/A,#N/A,FALSE,"MAT96";#N/A,#N/A,FALSE,"FANDA96";#N/A,#N/A,FALSE,"INTRAN96";#N/A,#N/A,FALSE,"NAA9697";#N/A,#N/A,FALSE,"ECWEBB";#N/A,#N/A,FALSE,"MFT96";#N/A,#N/A,FALSE,"CTrecon"}</definedName>
    <definedName name="fgfd_1_3_1_2_2" hidden="1">{#N/A,#N/A,FALSE,"TMCOMP96";#N/A,#N/A,FALSE,"MAT96";#N/A,#N/A,FALSE,"FANDA96";#N/A,#N/A,FALSE,"INTRAN96";#N/A,#N/A,FALSE,"NAA9697";#N/A,#N/A,FALSE,"ECWEBB";#N/A,#N/A,FALSE,"MFT96";#N/A,#N/A,FALSE,"CTrecon"}</definedName>
    <definedName name="fgfd_1_3_1_2_3" hidden="1">{#N/A,#N/A,FALSE,"TMCOMP96";#N/A,#N/A,FALSE,"MAT96";#N/A,#N/A,FALSE,"FANDA96";#N/A,#N/A,FALSE,"INTRAN96";#N/A,#N/A,FALSE,"NAA9697";#N/A,#N/A,FALSE,"ECWEBB";#N/A,#N/A,FALSE,"MFT96";#N/A,#N/A,FALSE,"CTrecon"}</definedName>
    <definedName name="fgfd_1_3_1_2_4" hidden="1">{#N/A,#N/A,FALSE,"TMCOMP96";#N/A,#N/A,FALSE,"MAT96";#N/A,#N/A,FALSE,"FANDA96";#N/A,#N/A,FALSE,"INTRAN96";#N/A,#N/A,FALSE,"NAA9697";#N/A,#N/A,FALSE,"ECWEBB";#N/A,#N/A,FALSE,"MFT96";#N/A,#N/A,FALSE,"CTrecon"}</definedName>
    <definedName name="fgfd_1_3_1_2_5" hidden="1">{#N/A,#N/A,FALSE,"TMCOMP96";#N/A,#N/A,FALSE,"MAT96";#N/A,#N/A,FALSE,"FANDA96";#N/A,#N/A,FALSE,"INTRAN96";#N/A,#N/A,FALSE,"NAA9697";#N/A,#N/A,FALSE,"ECWEBB";#N/A,#N/A,FALSE,"MFT96";#N/A,#N/A,FALSE,"CTrecon"}</definedName>
    <definedName name="fgfd_1_3_1_3" hidden="1">{#N/A,#N/A,FALSE,"TMCOMP96";#N/A,#N/A,FALSE,"MAT96";#N/A,#N/A,FALSE,"FANDA96";#N/A,#N/A,FALSE,"INTRAN96";#N/A,#N/A,FALSE,"NAA9697";#N/A,#N/A,FALSE,"ECWEBB";#N/A,#N/A,FALSE,"MFT96";#N/A,#N/A,FALSE,"CTrecon"}</definedName>
    <definedName name="fgfd_1_3_1_3_1" hidden="1">{#N/A,#N/A,FALSE,"TMCOMP96";#N/A,#N/A,FALSE,"MAT96";#N/A,#N/A,FALSE,"FANDA96";#N/A,#N/A,FALSE,"INTRAN96";#N/A,#N/A,FALSE,"NAA9697";#N/A,#N/A,FALSE,"ECWEBB";#N/A,#N/A,FALSE,"MFT96";#N/A,#N/A,FALSE,"CTrecon"}</definedName>
    <definedName name="fgfd_1_3_1_3_2" hidden="1">{#N/A,#N/A,FALSE,"TMCOMP96";#N/A,#N/A,FALSE,"MAT96";#N/A,#N/A,FALSE,"FANDA96";#N/A,#N/A,FALSE,"INTRAN96";#N/A,#N/A,FALSE,"NAA9697";#N/A,#N/A,FALSE,"ECWEBB";#N/A,#N/A,FALSE,"MFT96";#N/A,#N/A,FALSE,"CTrecon"}</definedName>
    <definedName name="fgfd_1_3_1_3_3" hidden="1">{#N/A,#N/A,FALSE,"TMCOMP96";#N/A,#N/A,FALSE,"MAT96";#N/A,#N/A,FALSE,"FANDA96";#N/A,#N/A,FALSE,"INTRAN96";#N/A,#N/A,FALSE,"NAA9697";#N/A,#N/A,FALSE,"ECWEBB";#N/A,#N/A,FALSE,"MFT96";#N/A,#N/A,FALSE,"CTrecon"}</definedName>
    <definedName name="fgfd_1_3_1_3_4" hidden="1">{#N/A,#N/A,FALSE,"TMCOMP96";#N/A,#N/A,FALSE,"MAT96";#N/A,#N/A,FALSE,"FANDA96";#N/A,#N/A,FALSE,"INTRAN96";#N/A,#N/A,FALSE,"NAA9697";#N/A,#N/A,FALSE,"ECWEBB";#N/A,#N/A,FALSE,"MFT96";#N/A,#N/A,FALSE,"CTrecon"}</definedName>
    <definedName name="fgfd_1_3_1_3_5" hidden="1">{#N/A,#N/A,FALSE,"TMCOMP96";#N/A,#N/A,FALSE,"MAT96";#N/A,#N/A,FALSE,"FANDA96";#N/A,#N/A,FALSE,"INTRAN96";#N/A,#N/A,FALSE,"NAA9697";#N/A,#N/A,FALSE,"ECWEBB";#N/A,#N/A,FALSE,"MFT96";#N/A,#N/A,FALSE,"CTrecon"}</definedName>
    <definedName name="fgfd_1_3_1_4" hidden="1">{#N/A,#N/A,FALSE,"TMCOMP96";#N/A,#N/A,FALSE,"MAT96";#N/A,#N/A,FALSE,"FANDA96";#N/A,#N/A,FALSE,"INTRAN96";#N/A,#N/A,FALSE,"NAA9697";#N/A,#N/A,FALSE,"ECWEBB";#N/A,#N/A,FALSE,"MFT96";#N/A,#N/A,FALSE,"CTrecon"}</definedName>
    <definedName name="fgfd_1_3_1_4_1" hidden="1">{#N/A,#N/A,FALSE,"TMCOMP96";#N/A,#N/A,FALSE,"MAT96";#N/A,#N/A,FALSE,"FANDA96";#N/A,#N/A,FALSE,"INTRAN96";#N/A,#N/A,FALSE,"NAA9697";#N/A,#N/A,FALSE,"ECWEBB";#N/A,#N/A,FALSE,"MFT96";#N/A,#N/A,FALSE,"CTrecon"}</definedName>
    <definedName name="fgfd_1_3_1_4_2" hidden="1">{#N/A,#N/A,FALSE,"TMCOMP96";#N/A,#N/A,FALSE,"MAT96";#N/A,#N/A,FALSE,"FANDA96";#N/A,#N/A,FALSE,"INTRAN96";#N/A,#N/A,FALSE,"NAA9697";#N/A,#N/A,FALSE,"ECWEBB";#N/A,#N/A,FALSE,"MFT96";#N/A,#N/A,FALSE,"CTrecon"}</definedName>
    <definedName name="fgfd_1_3_1_4_3" hidden="1">{#N/A,#N/A,FALSE,"TMCOMP96";#N/A,#N/A,FALSE,"MAT96";#N/A,#N/A,FALSE,"FANDA96";#N/A,#N/A,FALSE,"INTRAN96";#N/A,#N/A,FALSE,"NAA9697";#N/A,#N/A,FALSE,"ECWEBB";#N/A,#N/A,FALSE,"MFT96";#N/A,#N/A,FALSE,"CTrecon"}</definedName>
    <definedName name="fgfd_1_3_1_4_4" hidden="1">{#N/A,#N/A,FALSE,"TMCOMP96";#N/A,#N/A,FALSE,"MAT96";#N/A,#N/A,FALSE,"FANDA96";#N/A,#N/A,FALSE,"INTRAN96";#N/A,#N/A,FALSE,"NAA9697";#N/A,#N/A,FALSE,"ECWEBB";#N/A,#N/A,FALSE,"MFT96";#N/A,#N/A,FALSE,"CTrecon"}</definedName>
    <definedName name="fgfd_1_3_1_4_5" hidden="1">{#N/A,#N/A,FALSE,"TMCOMP96";#N/A,#N/A,FALSE,"MAT96";#N/A,#N/A,FALSE,"FANDA96";#N/A,#N/A,FALSE,"INTRAN96";#N/A,#N/A,FALSE,"NAA9697";#N/A,#N/A,FALSE,"ECWEBB";#N/A,#N/A,FALSE,"MFT96";#N/A,#N/A,FALSE,"CTrecon"}</definedName>
    <definedName name="fgfd_1_3_1_5" hidden="1">{#N/A,#N/A,FALSE,"TMCOMP96";#N/A,#N/A,FALSE,"MAT96";#N/A,#N/A,FALSE,"FANDA96";#N/A,#N/A,FALSE,"INTRAN96";#N/A,#N/A,FALSE,"NAA9697";#N/A,#N/A,FALSE,"ECWEBB";#N/A,#N/A,FALSE,"MFT96";#N/A,#N/A,FALSE,"CTrecon"}</definedName>
    <definedName name="fgfd_1_3_1_5_1" hidden="1">{#N/A,#N/A,FALSE,"TMCOMP96";#N/A,#N/A,FALSE,"MAT96";#N/A,#N/A,FALSE,"FANDA96";#N/A,#N/A,FALSE,"INTRAN96";#N/A,#N/A,FALSE,"NAA9697";#N/A,#N/A,FALSE,"ECWEBB";#N/A,#N/A,FALSE,"MFT96";#N/A,#N/A,FALSE,"CTrecon"}</definedName>
    <definedName name="fgfd_1_3_1_5_2" hidden="1">{#N/A,#N/A,FALSE,"TMCOMP96";#N/A,#N/A,FALSE,"MAT96";#N/A,#N/A,FALSE,"FANDA96";#N/A,#N/A,FALSE,"INTRAN96";#N/A,#N/A,FALSE,"NAA9697";#N/A,#N/A,FALSE,"ECWEBB";#N/A,#N/A,FALSE,"MFT96";#N/A,#N/A,FALSE,"CTrecon"}</definedName>
    <definedName name="fgfd_1_3_1_5_3" hidden="1">{#N/A,#N/A,FALSE,"TMCOMP96";#N/A,#N/A,FALSE,"MAT96";#N/A,#N/A,FALSE,"FANDA96";#N/A,#N/A,FALSE,"INTRAN96";#N/A,#N/A,FALSE,"NAA9697";#N/A,#N/A,FALSE,"ECWEBB";#N/A,#N/A,FALSE,"MFT96";#N/A,#N/A,FALSE,"CTrecon"}</definedName>
    <definedName name="fgfd_1_3_1_5_4" hidden="1">{#N/A,#N/A,FALSE,"TMCOMP96";#N/A,#N/A,FALSE,"MAT96";#N/A,#N/A,FALSE,"FANDA96";#N/A,#N/A,FALSE,"INTRAN96";#N/A,#N/A,FALSE,"NAA9697";#N/A,#N/A,FALSE,"ECWEBB";#N/A,#N/A,FALSE,"MFT96";#N/A,#N/A,FALSE,"CTrecon"}</definedName>
    <definedName name="fgfd_1_3_1_5_5" hidden="1">{#N/A,#N/A,FALSE,"TMCOMP96";#N/A,#N/A,FALSE,"MAT96";#N/A,#N/A,FALSE,"FANDA96";#N/A,#N/A,FALSE,"INTRAN96";#N/A,#N/A,FALSE,"NAA9697";#N/A,#N/A,FALSE,"ECWEBB";#N/A,#N/A,FALSE,"MFT96";#N/A,#N/A,FALSE,"CTrecon"}</definedName>
    <definedName name="fgfd_1_3_2" hidden="1">{#N/A,#N/A,FALSE,"TMCOMP96";#N/A,#N/A,FALSE,"MAT96";#N/A,#N/A,FALSE,"FANDA96";#N/A,#N/A,FALSE,"INTRAN96";#N/A,#N/A,FALSE,"NAA9697";#N/A,#N/A,FALSE,"ECWEBB";#N/A,#N/A,FALSE,"MFT96";#N/A,#N/A,FALSE,"CTrecon"}</definedName>
    <definedName name="fgfd_1_3_2_1" hidden="1">{#N/A,#N/A,FALSE,"TMCOMP96";#N/A,#N/A,FALSE,"MAT96";#N/A,#N/A,FALSE,"FANDA96";#N/A,#N/A,FALSE,"INTRAN96";#N/A,#N/A,FALSE,"NAA9697";#N/A,#N/A,FALSE,"ECWEBB";#N/A,#N/A,FALSE,"MFT96";#N/A,#N/A,FALSE,"CTrecon"}</definedName>
    <definedName name="fgfd_1_3_2_2" hidden="1">{#N/A,#N/A,FALSE,"TMCOMP96";#N/A,#N/A,FALSE,"MAT96";#N/A,#N/A,FALSE,"FANDA96";#N/A,#N/A,FALSE,"INTRAN96";#N/A,#N/A,FALSE,"NAA9697";#N/A,#N/A,FALSE,"ECWEBB";#N/A,#N/A,FALSE,"MFT96";#N/A,#N/A,FALSE,"CTrecon"}</definedName>
    <definedName name="fgfd_1_3_2_3" hidden="1">{#N/A,#N/A,FALSE,"TMCOMP96";#N/A,#N/A,FALSE,"MAT96";#N/A,#N/A,FALSE,"FANDA96";#N/A,#N/A,FALSE,"INTRAN96";#N/A,#N/A,FALSE,"NAA9697";#N/A,#N/A,FALSE,"ECWEBB";#N/A,#N/A,FALSE,"MFT96";#N/A,#N/A,FALSE,"CTrecon"}</definedName>
    <definedName name="fgfd_1_3_2_4" hidden="1">{#N/A,#N/A,FALSE,"TMCOMP96";#N/A,#N/A,FALSE,"MAT96";#N/A,#N/A,FALSE,"FANDA96";#N/A,#N/A,FALSE,"INTRAN96";#N/A,#N/A,FALSE,"NAA9697";#N/A,#N/A,FALSE,"ECWEBB";#N/A,#N/A,FALSE,"MFT96";#N/A,#N/A,FALSE,"CTrecon"}</definedName>
    <definedName name="fgfd_1_3_2_5" hidden="1">{#N/A,#N/A,FALSE,"TMCOMP96";#N/A,#N/A,FALSE,"MAT96";#N/A,#N/A,FALSE,"FANDA96";#N/A,#N/A,FALSE,"INTRAN96";#N/A,#N/A,FALSE,"NAA9697";#N/A,#N/A,FALSE,"ECWEBB";#N/A,#N/A,FALSE,"MFT96";#N/A,#N/A,FALSE,"CTrecon"}</definedName>
    <definedName name="fgfd_1_3_3" hidden="1">{#N/A,#N/A,FALSE,"TMCOMP96";#N/A,#N/A,FALSE,"MAT96";#N/A,#N/A,FALSE,"FANDA96";#N/A,#N/A,FALSE,"INTRAN96";#N/A,#N/A,FALSE,"NAA9697";#N/A,#N/A,FALSE,"ECWEBB";#N/A,#N/A,FALSE,"MFT96";#N/A,#N/A,FALSE,"CTrecon"}</definedName>
    <definedName name="fgfd_1_3_3_1" hidden="1">{#N/A,#N/A,FALSE,"TMCOMP96";#N/A,#N/A,FALSE,"MAT96";#N/A,#N/A,FALSE,"FANDA96";#N/A,#N/A,FALSE,"INTRAN96";#N/A,#N/A,FALSE,"NAA9697";#N/A,#N/A,FALSE,"ECWEBB";#N/A,#N/A,FALSE,"MFT96";#N/A,#N/A,FALSE,"CTrecon"}</definedName>
    <definedName name="fgfd_1_3_3_2" hidden="1">{#N/A,#N/A,FALSE,"TMCOMP96";#N/A,#N/A,FALSE,"MAT96";#N/A,#N/A,FALSE,"FANDA96";#N/A,#N/A,FALSE,"INTRAN96";#N/A,#N/A,FALSE,"NAA9697";#N/A,#N/A,FALSE,"ECWEBB";#N/A,#N/A,FALSE,"MFT96";#N/A,#N/A,FALSE,"CTrecon"}</definedName>
    <definedName name="fgfd_1_3_3_3" hidden="1">{#N/A,#N/A,FALSE,"TMCOMP96";#N/A,#N/A,FALSE,"MAT96";#N/A,#N/A,FALSE,"FANDA96";#N/A,#N/A,FALSE,"INTRAN96";#N/A,#N/A,FALSE,"NAA9697";#N/A,#N/A,FALSE,"ECWEBB";#N/A,#N/A,FALSE,"MFT96";#N/A,#N/A,FALSE,"CTrecon"}</definedName>
    <definedName name="fgfd_1_3_3_4" hidden="1">{#N/A,#N/A,FALSE,"TMCOMP96";#N/A,#N/A,FALSE,"MAT96";#N/A,#N/A,FALSE,"FANDA96";#N/A,#N/A,FALSE,"INTRAN96";#N/A,#N/A,FALSE,"NAA9697";#N/A,#N/A,FALSE,"ECWEBB";#N/A,#N/A,FALSE,"MFT96";#N/A,#N/A,FALSE,"CTrecon"}</definedName>
    <definedName name="fgfd_1_3_3_5" hidden="1">{#N/A,#N/A,FALSE,"TMCOMP96";#N/A,#N/A,FALSE,"MAT96";#N/A,#N/A,FALSE,"FANDA96";#N/A,#N/A,FALSE,"INTRAN96";#N/A,#N/A,FALSE,"NAA9697";#N/A,#N/A,FALSE,"ECWEBB";#N/A,#N/A,FALSE,"MFT96";#N/A,#N/A,FALSE,"CTrecon"}</definedName>
    <definedName name="fgfd_1_3_4" hidden="1">{#N/A,#N/A,FALSE,"TMCOMP96";#N/A,#N/A,FALSE,"MAT96";#N/A,#N/A,FALSE,"FANDA96";#N/A,#N/A,FALSE,"INTRAN96";#N/A,#N/A,FALSE,"NAA9697";#N/A,#N/A,FALSE,"ECWEBB";#N/A,#N/A,FALSE,"MFT96";#N/A,#N/A,FALSE,"CTrecon"}</definedName>
    <definedName name="fgfd_1_3_4_1" hidden="1">{#N/A,#N/A,FALSE,"TMCOMP96";#N/A,#N/A,FALSE,"MAT96";#N/A,#N/A,FALSE,"FANDA96";#N/A,#N/A,FALSE,"INTRAN96";#N/A,#N/A,FALSE,"NAA9697";#N/A,#N/A,FALSE,"ECWEBB";#N/A,#N/A,FALSE,"MFT96";#N/A,#N/A,FALSE,"CTrecon"}</definedName>
    <definedName name="fgfd_1_3_4_2" hidden="1">{#N/A,#N/A,FALSE,"TMCOMP96";#N/A,#N/A,FALSE,"MAT96";#N/A,#N/A,FALSE,"FANDA96";#N/A,#N/A,FALSE,"INTRAN96";#N/A,#N/A,FALSE,"NAA9697";#N/A,#N/A,FALSE,"ECWEBB";#N/A,#N/A,FALSE,"MFT96";#N/A,#N/A,FALSE,"CTrecon"}</definedName>
    <definedName name="fgfd_1_3_4_3" hidden="1">{#N/A,#N/A,FALSE,"TMCOMP96";#N/A,#N/A,FALSE,"MAT96";#N/A,#N/A,FALSE,"FANDA96";#N/A,#N/A,FALSE,"INTRAN96";#N/A,#N/A,FALSE,"NAA9697";#N/A,#N/A,FALSE,"ECWEBB";#N/A,#N/A,FALSE,"MFT96";#N/A,#N/A,FALSE,"CTrecon"}</definedName>
    <definedName name="fgfd_1_3_4_4" hidden="1">{#N/A,#N/A,FALSE,"TMCOMP96";#N/A,#N/A,FALSE,"MAT96";#N/A,#N/A,FALSE,"FANDA96";#N/A,#N/A,FALSE,"INTRAN96";#N/A,#N/A,FALSE,"NAA9697";#N/A,#N/A,FALSE,"ECWEBB";#N/A,#N/A,FALSE,"MFT96";#N/A,#N/A,FALSE,"CTrecon"}</definedName>
    <definedName name="fgfd_1_3_4_5" hidden="1">{#N/A,#N/A,FALSE,"TMCOMP96";#N/A,#N/A,FALSE,"MAT96";#N/A,#N/A,FALSE,"FANDA96";#N/A,#N/A,FALSE,"INTRAN96";#N/A,#N/A,FALSE,"NAA9697";#N/A,#N/A,FALSE,"ECWEBB";#N/A,#N/A,FALSE,"MFT96";#N/A,#N/A,FALSE,"CTrecon"}</definedName>
    <definedName name="fgfd_1_3_5" hidden="1">{#N/A,#N/A,FALSE,"TMCOMP96";#N/A,#N/A,FALSE,"MAT96";#N/A,#N/A,FALSE,"FANDA96";#N/A,#N/A,FALSE,"INTRAN96";#N/A,#N/A,FALSE,"NAA9697";#N/A,#N/A,FALSE,"ECWEBB";#N/A,#N/A,FALSE,"MFT96";#N/A,#N/A,FALSE,"CTrecon"}</definedName>
    <definedName name="fgfd_1_3_5_1" hidden="1">{#N/A,#N/A,FALSE,"TMCOMP96";#N/A,#N/A,FALSE,"MAT96";#N/A,#N/A,FALSE,"FANDA96";#N/A,#N/A,FALSE,"INTRAN96";#N/A,#N/A,FALSE,"NAA9697";#N/A,#N/A,FALSE,"ECWEBB";#N/A,#N/A,FALSE,"MFT96";#N/A,#N/A,FALSE,"CTrecon"}</definedName>
    <definedName name="fgfd_1_3_5_2" hidden="1">{#N/A,#N/A,FALSE,"TMCOMP96";#N/A,#N/A,FALSE,"MAT96";#N/A,#N/A,FALSE,"FANDA96";#N/A,#N/A,FALSE,"INTRAN96";#N/A,#N/A,FALSE,"NAA9697";#N/A,#N/A,FALSE,"ECWEBB";#N/A,#N/A,FALSE,"MFT96";#N/A,#N/A,FALSE,"CTrecon"}</definedName>
    <definedName name="fgfd_1_3_5_3" hidden="1">{#N/A,#N/A,FALSE,"TMCOMP96";#N/A,#N/A,FALSE,"MAT96";#N/A,#N/A,FALSE,"FANDA96";#N/A,#N/A,FALSE,"INTRAN96";#N/A,#N/A,FALSE,"NAA9697";#N/A,#N/A,FALSE,"ECWEBB";#N/A,#N/A,FALSE,"MFT96";#N/A,#N/A,FALSE,"CTrecon"}</definedName>
    <definedName name="fgfd_1_3_5_4" hidden="1">{#N/A,#N/A,FALSE,"TMCOMP96";#N/A,#N/A,FALSE,"MAT96";#N/A,#N/A,FALSE,"FANDA96";#N/A,#N/A,FALSE,"INTRAN96";#N/A,#N/A,FALSE,"NAA9697";#N/A,#N/A,FALSE,"ECWEBB";#N/A,#N/A,FALSE,"MFT96";#N/A,#N/A,FALSE,"CTrecon"}</definedName>
    <definedName name="fgfd_1_3_5_5" hidden="1">{#N/A,#N/A,FALSE,"TMCOMP96";#N/A,#N/A,FALSE,"MAT96";#N/A,#N/A,FALSE,"FANDA96";#N/A,#N/A,FALSE,"INTRAN96";#N/A,#N/A,FALSE,"NAA9697";#N/A,#N/A,FALSE,"ECWEBB";#N/A,#N/A,FALSE,"MFT96";#N/A,#N/A,FALSE,"CTrecon"}</definedName>
    <definedName name="fgfd_1_4" hidden="1">{#N/A,#N/A,FALSE,"TMCOMP96";#N/A,#N/A,FALSE,"MAT96";#N/A,#N/A,FALSE,"FANDA96";#N/A,#N/A,FALSE,"INTRAN96";#N/A,#N/A,FALSE,"NAA9697";#N/A,#N/A,FALSE,"ECWEBB";#N/A,#N/A,FALSE,"MFT96";#N/A,#N/A,FALSE,"CTrecon"}</definedName>
    <definedName name="fgfd_1_4_1" hidden="1">{#N/A,#N/A,FALSE,"TMCOMP96";#N/A,#N/A,FALSE,"MAT96";#N/A,#N/A,FALSE,"FANDA96";#N/A,#N/A,FALSE,"INTRAN96";#N/A,#N/A,FALSE,"NAA9697";#N/A,#N/A,FALSE,"ECWEBB";#N/A,#N/A,FALSE,"MFT96";#N/A,#N/A,FALSE,"CTrecon"}</definedName>
    <definedName name="fgfd_1_4_1_1" hidden="1">{#N/A,#N/A,FALSE,"TMCOMP96";#N/A,#N/A,FALSE,"MAT96";#N/A,#N/A,FALSE,"FANDA96";#N/A,#N/A,FALSE,"INTRAN96";#N/A,#N/A,FALSE,"NAA9697";#N/A,#N/A,FALSE,"ECWEBB";#N/A,#N/A,FALSE,"MFT96";#N/A,#N/A,FALSE,"CTrecon"}</definedName>
    <definedName name="fgfd_1_4_1_1_1" hidden="1">{#N/A,#N/A,FALSE,"TMCOMP96";#N/A,#N/A,FALSE,"MAT96";#N/A,#N/A,FALSE,"FANDA96";#N/A,#N/A,FALSE,"INTRAN96";#N/A,#N/A,FALSE,"NAA9697";#N/A,#N/A,FALSE,"ECWEBB";#N/A,#N/A,FALSE,"MFT96";#N/A,#N/A,FALSE,"CTrecon"}</definedName>
    <definedName name="fgfd_1_4_1_1_1_1" hidden="1">{#N/A,#N/A,FALSE,"TMCOMP96";#N/A,#N/A,FALSE,"MAT96";#N/A,#N/A,FALSE,"FANDA96";#N/A,#N/A,FALSE,"INTRAN96";#N/A,#N/A,FALSE,"NAA9697";#N/A,#N/A,FALSE,"ECWEBB";#N/A,#N/A,FALSE,"MFT96";#N/A,#N/A,FALSE,"CTrecon"}</definedName>
    <definedName name="fgfd_1_4_1_1_2" hidden="1">{#N/A,#N/A,FALSE,"TMCOMP96";#N/A,#N/A,FALSE,"MAT96";#N/A,#N/A,FALSE,"FANDA96";#N/A,#N/A,FALSE,"INTRAN96";#N/A,#N/A,FALSE,"NAA9697";#N/A,#N/A,FALSE,"ECWEBB";#N/A,#N/A,FALSE,"MFT96";#N/A,#N/A,FALSE,"CTrecon"}</definedName>
    <definedName name="fgfd_1_4_1_1_3" hidden="1">{#N/A,#N/A,FALSE,"TMCOMP96";#N/A,#N/A,FALSE,"MAT96";#N/A,#N/A,FALSE,"FANDA96";#N/A,#N/A,FALSE,"INTRAN96";#N/A,#N/A,FALSE,"NAA9697";#N/A,#N/A,FALSE,"ECWEBB";#N/A,#N/A,FALSE,"MFT96";#N/A,#N/A,FALSE,"CTrecon"}</definedName>
    <definedName name="fgfd_1_4_1_1_4" hidden="1">{#N/A,#N/A,FALSE,"TMCOMP96";#N/A,#N/A,FALSE,"MAT96";#N/A,#N/A,FALSE,"FANDA96";#N/A,#N/A,FALSE,"INTRAN96";#N/A,#N/A,FALSE,"NAA9697";#N/A,#N/A,FALSE,"ECWEBB";#N/A,#N/A,FALSE,"MFT96";#N/A,#N/A,FALSE,"CTrecon"}</definedName>
    <definedName name="fgfd_1_4_1_1_5" hidden="1">{#N/A,#N/A,FALSE,"TMCOMP96";#N/A,#N/A,FALSE,"MAT96";#N/A,#N/A,FALSE,"FANDA96";#N/A,#N/A,FALSE,"INTRAN96";#N/A,#N/A,FALSE,"NAA9697";#N/A,#N/A,FALSE,"ECWEBB";#N/A,#N/A,FALSE,"MFT96";#N/A,#N/A,FALSE,"CTrecon"}</definedName>
    <definedName name="fgfd_1_4_1_2" hidden="1">{#N/A,#N/A,FALSE,"TMCOMP96";#N/A,#N/A,FALSE,"MAT96";#N/A,#N/A,FALSE,"FANDA96";#N/A,#N/A,FALSE,"INTRAN96";#N/A,#N/A,FALSE,"NAA9697";#N/A,#N/A,FALSE,"ECWEBB";#N/A,#N/A,FALSE,"MFT96";#N/A,#N/A,FALSE,"CTrecon"}</definedName>
    <definedName name="fgfd_1_4_1_2_1" hidden="1">{#N/A,#N/A,FALSE,"TMCOMP96";#N/A,#N/A,FALSE,"MAT96";#N/A,#N/A,FALSE,"FANDA96";#N/A,#N/A,FALSE,"INTRAN96";#N/A,#N/A,FALSE,"NAA9697";#N/A,#N/A,FALSE,"ECWEBB";#N/A,#N/A,FALSE,"MFT96";#N/A,#N/A,FALSE,"CTrecon"}</definedName>
    <definedName name="fgfd_1_4_1_2_2" hidden="1">{#N/A,#N/A,FALSE,"TMCOMP96";#N/A,#N/A,FALSE,"MAT96";#N/A,#N/A,FALSE,"FANDA96";#N/A,#N/A,FALSE,"INTRAN96";#N/A,#N/A,FALSE,"NAA9697";#N/A,#N/A,FALSE,"ECWEBB";#N/A,#N/A,FALSE,"MFT96";#N/A,#N/A,FALSE,"CTrecon"}</definedName>
    <definedName name="fgfd_1_4_1_2_3" hidden="1">{#N/A,#N/A,FALSE,"TMCOMP96";#N/A,#N/A,FALSE,"MAT96";#N/A,#N/A,FALSE,"FANDA96";#N/A,#N/A,FALSE,"INTRAN96";#N/A,#N/A,FALSE,"NAA9697";#N/A,#N/A,FALSE,"ECWEBB";#N/A,#N/A,FALSE,"MFT96";#N/A,#N/A,FALSE,"CTrecon"}</definedName>
    <definedName name="fgfd_1_4_1_2_4" hidden="1">{#N/A,#N/A,FALSE,"TMCOMP96";#N/A,#N/A,FALSE,"MAT96";#N/A,#N/A,FALSE,"FANDA96";#N/A,#N/A,FALSE,"INTRAN96";#N/A,#N/A,FALSE,"NAA9697";#N/A,#N/A,FALSE,"ECWEBB";#N/A,#N/A,FALSE,"MFT96";#N/A,#N/A,FALSE,"CTrecon"}</definedName>
    <definedName name="fgfd_1_4_1_2_5" hidden="1">{#N/A,#N/A,FALSE,"TMCOMP96";#N/A,#N/A,FALSE,"MAT96";#N/A,#N/A,FALSE,"FANDA96";#N/A,#N/A,FALSE,"INTRAN96";#N/A,#N/A,FALSE,"NAA9697";#N/A,#N/A,FALSE,"ECWEBB";#N/A,#N/A,FALSE,"MFT96";#N/A,#N/A,FALSE,"CTrecon"}</definedName>
    <definedName name="fgfd_1_4_1_3" hidden="1">{#N/A,#N/A,FALSE,"TMCOMP96";#N/A,#N/A,FALSE,"MAT96";#N/A,#N/A,FALSE,"FANDA96";#N/A,#N/A,FALSE,"INTRAN96";#N/A,#N/A,FALSE,"NAA9697";#N/A,#N/A,FALSE,"ECWEBB";#N/A,#N/A,FALSE,"MFT96";#N/A,#N/A,FALSE,"CTrecon"}</definedName>
    <definedName name="fgfd_1_4_1_3_1" hidden="1">{#N/A,#N/A,FALSE,"TMCOMP96";#N/A,#N/A,FALSE,"MAT96";#N/A,#N/A,FALSE,"FANDA96";#N/A,#N/A,FALSE,"INTRAN96";#N/A,#N/A,FALSE,"NAA9697";#N/A,#N/A,FALSE,"ECWEBB";#N/A,#N/A,FALSE,"MFT96";#N/A,#N/A,FALSE,"CTrecon"}</definedName>
    <definedName name="fgfd_1_4_1_3_2" hidden="1">{#N/A,#N/A,FALSE,"TMCOMP96";#N/A,#N/A,FALSE,"MAT96";#N/A,#N/A,FALSE,"FANDA96";#N/A,#N/A,FALSE,"INTRAN96";#N/A,#N/A,FALSE,"NAA9697";#N/A,#N/A,FALSE,"ECWEBB";#N/A,#N/A,FALSE,"MFT96";#N/A,#N/A,FALSE,"CTrecon"}</definedName>
    <definedName name="fgfd_1_4_1_3_3" hidden="1">{#N/A,#N/A,FALSE,"TMCOMP96";#N/A,#N/A,FALSE,"MAT96";#N/A,#N/A,FALSE,"FANDA96";#N/A,#N/A,FALSE,"INTRAN96";#N/A,#N/A,FALSE,"NAA9697";#N/A,#N/A,FALSE,"ECWEBB";#N/A,#N/A,FALSE,"MFT96";#N/A,#N/A,FALSE,"CTrecon"}</definedName>
    <definedName name="fgfd_1_4_1_3_4" hidden="1">{#N/A,#N/A,FALSE,"TMCOMP96";#N/A,#N/A,FALSE,"MAT96";#N/A,#N/A,FALSE,"FANDA96";#N/A,#N/A,FALSE,"INTRAN96";#N/A,#N/A,FALSE,"NAA9697";#N/A,#N/A,FALSE,"ECWEBB";#N/A,#N/A,FALSE,"MFT96";#N/A,#N/A,FALSE,"CTrecon"}</definedName>
    <definedName name="fgfd_1_4_1_3_5" hidden="1">{#N/A,#N/A,FALSE,"TMCOMP96";#N/A,#N/A,FALSE,"MAT96";#N/A,#N/A,FALSE,"FANDA96";#N/A,#N/A,FALSE,"INTRAN96";#N/A,#N/A,FALSE,"NAA9697";#N/A,#N/A,FALSE,"ECWEBB";#N/A,#N/A,FALSE,"MFT96";#N/A,#N/A,FALSE,"CTrecon"}</definedName>
    <definedName name="fgfd_1_4_1_4" hidden="1">{#N/A,#N/A,FALSE,"TMCOMP96";#N/A,#N/A,FALSE,"MAT96";#N/A,#N/A,FALSE,"FANDA96";#N/A,#N/A,FALSE,"INTRAN96";#N/A,#N/A,FALSE,"NAA9697";#N/A,#N/A,FALSE,"ECWEBB";#N/A,#N/A,FALSE,"MFT96";#N/A,#N/A,FALSE,"CTrecon"}</definedName>
    <definedName name="fgfd_1_4_1_4_1" hidden="1">{#N/A,#N/A,FALSE,"TMCOMP96";#N/A,#N/A,FALSE,"MAT96";#N/A,#N/A,FALSE,"FANDA96";#N/A,#N/A,FALSE,"INTRAN96";#N/A,#N/A,FALSE,"NAA9697";#N/A,#N/A,FALSE,"ECWEBB";#N/A,#N/A,FALSE,"MFT96";#N/A,#N/A,FALSE,"CTrecon"}</definedName>
    <definedName name="fgfd_1_4_1_4_2" hidden="1">{#N/A,#N/A,FALSE,"TMCOMP96";#N/A,#N/A,FALSE,"MAT96";#N/A,#N/A,FALSE,"FANDA96";#N/A,#N/A,FALSE,"INTRAN96";#N/A,#N/A,FALSE,"NAA9697";#N/A,#N/A,FALSE,"ECWEBB";#N/A,#N/A,FALSE,"MFT96";#N/A,#N/A,FALSE,"CTrecon"}</definedName>
    <definedName name="fgfd_1_4_1_4_3" hidden="1">{#N/A,#N/A,FALSE,"TMCOMP96";#N/A,#N/A,FALSE,"MAT96";#N/A,#N/A,FALSE,"FANDA96";#N/A,#N/A,FALSE,"INTRAN96";#N/A,#N/A,FALSE,"NAA9697";#N/A,#N/A,FALSE,"ECWEBB";#N/A,#N/A,FALSE,"MFT96";#N/A,#N/A,FALSE,"CTrecon"}</definedName>
    <definedName name="fgfd_1_4_1_4_4" hidden="1">{#N/A,#N/A,FALSE,"TMCOMP96";#N/A,#N/A,FALSE,"MAT96";#N/A,#N/A,FALSE,"FANDA96";#N/A,#N/A,FALSE,"INTRAN96";#N/A,#N/A,FALSE,"NAA9697";#N/A,#N/A,FALSE,"ECWEBB";#N/A,#N/A,FALSE,"MFT96";#N/A,#N/A,FALSE,"CTrecon"}</definedName>
    <definedName name="fgfd_1_4_1_4_5" hidden="1">{#N/A,#N/A,FALSE,"TMCOMP96";#N/A,#N/A,FALSE,"MAT96";#N/A,#N/A,FALSE,"FANDA96";#N/A,#N/A,FALSE,"INTRAN96";#N/A,#N/A,FALSE,"NAA9697";#N/A,#N/A,FALSE,"ECWEBB";#N/A,#N/A,FALSE,"MFT96";#N/A,#N/A,FALSE,"CTrecon"}</definedName>
    <definedName name="fgfd_1_4_1_5" hidden="1">{#N/A,#N/A,FALSE,"TMCOMP96";#N/A,#N/A,FALSE,"MAT96";#N/A,#N/A,FALSE,"FANDA96";#N/A,#N/A,FALSE,"INTRAN96";#N/A,#N/A,FALSE,"NAA9697";#N/A,#N/A,FALSE,"ECWEBB";#N/A,#N/A,FALSE,"MFT96";#N/A,#N/A,FALSE,"CTrecon"}</definedName>
    <definedName name="fgfd_1_4_1_5_1" hidden="1">{#N/A,#N/A,FALSE,"TMCOMP96";#N/A,#N/A,FALSE,"MAT96";#N/A,#N/A,FALSE,"FANDA96";#N/A,#N/A,FALSE,"INTRAN96";#N/A,#N/A,FALSE,"NAA9697";#N/A,#N/A,FALSE,"ECWEBB";#N/A,#N/A,FALSE,"MFT96";#N/A,#N/A,FALSE,"CTrecon"}</definedName>
    <definedName name="fgfd_1_4_1_5_2" hidden="1">{#N/A,#N/A,FALSE,"TMCOMP96";#N/A,#N/A,FALSE,"MAT96";#N/A,#N/A,FALSE,"FANDA96";#N/A,#N/A,FALSE,"INTRAN96";#N/A,#N/A,FALSE,"NAA9697";#N/A,#N/A,FALSE,"ECWEBB";#N/A,#N/A,FALSE,"MFT96";#N/A,#N/A,FALSE,"CTrecon"}</definedName>
    <definedName name="fgfd_1_4_1_5_3" hidden="1">{#N/A,#N/A,FALSE,"TMCOMP96";#N/A,#N/A,FALSE,"MAT96";#N/A,#N/A,FALSE,"FANDA96";#N/A,#N/A,FALSE,"INTRAN96";#N/A,#N/A,FALSE,"NAA9697";#N/A,#N/A,FALSE,"ECWEBB";#N/A,#N/A,FALSE,"MFT96";#N/A,#N/A,FALSE,"CTrecon"}</definedName>
    <definedName name="fgfd_1_4_1_5_4" hidden="1">{#N/A,#N/A,FALSE,"TMCOMP96";#N/A,#N/A,FALSE,"MAT96";#N/A,#N/A,FALSE,"FANDA96";#N/A,#N/A,FALSE,"INTRAN96";#N/A,#N/A,FALSE,"NAA9697";#N/A,#N/A,FALSE,"ECWEBB";#N/A,#N/A,FALSE,"MFT96";#N/A,#N/A,FALSE,"CTrecon"}</definedName>
    <definedName name="fgfd_1_4_1_5_5" hidden="1">{#N/A,#N/A,FALSE,"TMCOMP96";#N/A,#N/A,FALSE,"MAT96";#N/A,#N/A,FALSE,"FANDA96";#N/A,#N/A,FALSE,"INTRAN96";#N/A,#N/A,FALSE,"NAA9697";#N/A,#N/A,FALSE,"ECWEBB";#N/A,#N/A,FALSE,"MFT96";#N/A,#N/A,FALSE,"CTrecon"}</definedName>
    <definedName name="fgfd_1_4_2" hidden="1">{#N/A,#N/A,FALSE,"TMCOMP96";#N/A,#N/A,FALSE,"MAT96";#N/A,#N/A,FALSE,"FANDA96";#N/A,#N/A,FALSE,"INTRAN96";#N/A,#N/A,FALSE,"NAA9697";#N/A,#N/A,FALSE,"ECWEBB";#N/A,#N/A,FALSE,"MFT96";#N/A,#N/A,FALSE,"CTrecon"}</definedName>
    <definedName name="fgfd_1_4_2_1" hidden="1">{#N/A,#N/A,FALSE,"TMCOMP96";#N/A,#N/A,FALSE,"MAT96";#N/A,#N/A,FALSE,"FANDA96";#N/A,#N/A,FALSE,"INTRAN96";#N/A,#N/A,FALSE,"NAA9697";#N/A,#N/A,FALSE,"ECWEBB";#N/A,#N/A,FALSE,"MFT96";#N/A,#N/A,FALSE,"CTrecon"}</definedName>
    <definedName name="fgfd_1_4_2_2" hidden="1">{#N/A,#N/A,FALSE,"TMCOMP96";#N/A,#N/A,FALSE,"MAT96";#N/A,#N/A,FALSE,"FANDA96";#N/A,#N/A,FALSE,"INTRAN96";#N/A,#N/A,FALSE,"NAA9697";#N/A,#N/A,FALSE,"ECWEBB";#N/A,#N/A,FALSE,"MFT96";#N/A,#N/A,FALSE,"CTrecon"}</definedName>
    <definedName name="fgfd_1_4_2_3" hidden="1">{#N/A,#N/A,FALSE,"TMCOMP96";#N/A,#N/A,FALSE,"MAT96";#N/A,#N/A,FALSE,"FANDA96";#N/A,#N/A,FALSE,"INTRAN96";#N/A,#N/A,FALSE,"NAA9697";#N/A,#N/A,FALSE,"ECWEBB";#N/A,#N/A,FALSE,"MFT96";#N/A,#N/A,FALSE,"CTrecon"}</definedName>
    <definedName name="fgfd_1_4_2_4" hidden="1">{#N/A,#N/A,FALSE,"TMCOMP96";#N/A,#N/A,FALSE,"MAT96";#N/A,#N/A,FALSE,"FANDA96";#N/A,#N/A,FALSE,"INTRAN96";#N/A,#N/A,FALSE,"NAA9697";#N/A,#N/A,FALSE,"ECWEBB";#N/A,#N/A,FALSE,"MFT96";#N/A,#N/A,FALSE,"CTrecon"}</definedName>
    <definedName name="fgfd_1_4_2_5" hidden="1">{#N/A,#N/A,FALSE,"TMCOMP96";#N/A,#N/A,FALSE,"MAT96";#N/A,#N/A,FALSE,"FANDA96";#N/A,#N/A,FALSE,"INTRAN96";#N/A,#N/A,FALSE,"NAA9697";#N/A,#N/A,FALSE,"ECWEBB";#N/A,#N/A,FALSE,"MFT96";#N/A,#N/A,FALSE,"CTrecon"}</definedName>
    <definedName name="fgfd_1_4_3" hidden="1">{#N/A,#N/A,FALSE,"TMCOMP96";#N/A,#N/A,FALSE,"MAT96";#N/A,#N/A,FALSE,"FANDA96";#N/A,#N/A,FALSE,"INTRAN96";#N/A,#N/A,FALSE,"NAA9697";#N/A,#N/A,FALSE,"ECWEBB";#N/A,#N/A,FALSE,"MFT96";#N/A,#N/A,FALSE,"CTrecon"}</definedName>
    <definedName name="fgfd_1_4_3_1" hidden="1">{#N/A,#N/A,FALSE,"TMCOMP96";#N/A,#N/A,FALSE,"MAT96";#N/A,#N/A,FALSE,"FANDA96";#N/A,#N/A,FALSE,"INTRAN96";#N/A,#N/A,FALSE,"NAA9697";#N/A,#N/A,FALSE,"ECWEBB";#N/A,#N/A,FALSE,"MFT96";#N/A,#N/A,FALSE,"CTrecon"}</definedName>
    <definedName name="fgfd_1_4_3_2" hidden="1">{#N/A,#N/A,FALSE,"TMCOMP96";#N/A,#N/A,FALSE,"MAT96";#N/A,#N/A,FALSE,"FANDA96";#N/A,#N/A,FALSE,"INTRAN96";#N/A,#N/A,FALSE,"NAA9697";#N/A,#N/A,FALSE,"ECWEBB";#N/A,#N/A,FALSE,"MFT96";#N/A,#N/A,FALSE,"CTrecon"}</definedName>
    <definedName name="fgfd_1_4_3_3" hidden="1">{#N/A,#N/A,FALSE,"TMCOMP96";#N/A,#N/A,FALSE,"MAT96";#N/A,#N/A,FALSE,"FANDA96";#N/A,#N/A,FALSE,"INTRAN96";#N/A,#N/A,FALSE,"NAA9697";#N/A,#N/A,FALSE,"ECWEBB";#N/A,#N/A,FALSE,"MFT96";#N/A,#N/A,FALSE,"CTrecon"}</definedName>
    <definedName name="fgfd_1_4_3_4" hidden="1">{#N/A,#N/A,FALSE,"TMCOMP96";#N/A,#N/A,FALSE,"MAT96";#N/A,#N/A,FALSE,"FANDA96";#N/A,#N/A,FALSE,"INTRAN96";#N/A,#N/A,FALSE,"NAA9697";#N/A,#N/A,FALSE,"ECWEBB";#N/A,#N/A,FALSE,"MFT96";#N/A,#N/A,FALSE,"CTrecon"}</definedName>
    <definedName name="fgfd_1_4_3_5" hidden="1">{#N/A,#N/A,FALSE,"TMCOMP96";#N/A,#N/A,FALSE,"MAT96";#N/A,#N/A,FALSE,"FANDA96";#N/A,#N/A,FALSE,"INTRAN96";#N/A,#N/A,FALSE,"NAA9697";#N/A,#N/A,FALSE,"ECWEBB";#N/A,#N/A,FALSE,"MFT96";#N/A,#N/A,FALSE,"CTrecon"}</definedName>
    <definedName name="fgfd_1_4_4" hidden="1">{#N/A,#N/A,FALSE,"TMCOMP96";#N/A,#N/A,FALSE,"MAT96";#N/A,#N/A,FALSE,"FANDA96";#N/A,#N/A,FALSE,"INTRAN96";#N/A,#N/A,FALSE,"NAA9697";#N/A,#N/A,FALSE,"ECWEBB";#N/A,#N/A,FALSE,"MFT96";#N/A,#N/A,FALSE,"CTrecon"}</definedName>
    <definedName name="fgfd_1_4_4_1" hidden="1">{#N/A,#N/A,FALSE,"TMCOMP96";#N/A,#N/A,FALSE,"MAT96";#N/A,#N/A,FALSE,"FANDA96";#N/A,#N/A,FALSE,"INTRAN96";#N/A,#N/A,FALSE,"NAA9697";#N/A,#N/A,FALSE,"ECWEBB";#N/A,#N/A,FALSE,"MFT96";#N/A,#N/A,FALSE,"CTrecon"}</definedName>
    <definedName name="fgfd_1_4_4_2" hidden="1">{#N/A,#N/A,FALSE,"TMCOMP96";#N/A,#N/A,FALSE,"MAT96";#N/A,#N/A,FALSE,"FANDA96";#N/A,#N/A,FALSE,"INTRAN96";#N/A,#N/A,FALSE,"NAA9697";#N/A,#N/A,FALSE,"ECWEBB";#N/A,#N/A,FALSE,"MFT96";#N/A,#N/A,FALSE,"CTrecon"}</definedName>
    <definedName name="fgfd_1_4_4_3" hidden="1">{#N/A,#N/A,FALSE,"TMCOMP96";#N/A,#N/A,FALSE,"MAT96";#N/A,#N/A,FALSE,"FANDA96";#N/A,#N/A,FALSE,"INTRAN96";#N/A,#N/A,FALSE,"NAA9697";#N/A,#N/A,FALSE,"ECWEBB";#N/A,#N/A,FALSE,"MFT96";#N/A,#N/A,FALSE,"CTrecon"}</definedName>
    <definedName name="fgfd_1_4_4_4" hidden="1">{#N/A,#N/A,FALSE,"TMCOMP96";#N/A,#N/A,FALSE,"MAT96";#N/A,#N/A,FALSE,"FANDA96";#N/A,#N/A,FALSE,"INTRAN96";#N/A,#N/A,FALSE,"NAA9697";#N/A,#N/A,FALSE,"ECWEBB";#N/A,#N/A,FALSE,"MFT96";#N/A,#N/A,FALSE,"CTrecon"}</definedName>
    <definedName name="fgfd_1_4_4_5" hidden="1">{#N/A,#N/A,FALSE,"TMCOMP96";#N/A,#N/A,FALSE,"MAT96";#N/A,#N/A,FALSE,"FANDA96";#N/A,#N/A,FALSE,"INTRAN96";#N/A,#N/A,FALSE,"NAA9697";#N/A,#N/A,FALSE,"ECWEBB";#N/A,#N/A,FALSE,"MFT96";#N/A,#N/A,FALSE,"CTrecon"}</definedName>
    <definedName name="fgfd_1_4_5" hidden="1">{#N/A,#N/A,FALSE,"TMCOMP96";#N/A,#N/A,FALSE,"MAT96";#N/A,#N/A,FALSE,"FANDA96";#N/A,#N/A,FALSE,"INTRAN96";#N/A,#N/A,FALSE,"NAA9697";#N/A,#N/A,FALSE,"ECWEBB";#N/A,#N/A,FALSE,"MFT96";#N/A,#N/A,FALSE,"CTrecon"}</definedName>
    <definedName name="fgfd_1_4_5_1" hidden="1">{#N/A,#N/A,FALSE,"TMCOMP96";#N/A,#N/A,FALSE,"MAT96";#N/A,#N/A,FALSE,"FANDA96";#N/A,#N/A,FALSE,"INTRAN96";#N/A,#N/A,FALSE,"NAA9697";#N/A,#N/A,FALSE,"ECWEBB";#N/A,#N/A,FALSE,"MFT96";#N/A,#N/A,FALSE,"CTrecon"}</definedName>
    <definedName name="fgfd_1_4_5_2" hidden="1">{#N/A,#N/A,FALSE,"TMCOMP96";#N/A,#N/A,FALSE,"MAT96";#N/A,#N/A,FALSE,"FANDA96";#N/A,#N/A,FALSE,"INTRAN96";#N/A,#N/A,FALSE,"NAA9697";#N/A,#N/A,FALSE,"ECWEBB";#N/A,#N/A,FALSE,"MFT96";#N/A,#N/A,FALSE,"CTrecon"}</definedName>
    <definedName name="fgfd_1_4_5_3" hidden="1">{#N/A,#N/A,FALSE,"TMCOMP96";#N/A,#N/A,FALSE,"MAT96";#N/A,#N/A,FALSE,"FANDA96";#N/A,#N/A,FALSE,"INTRAN96";#N/A,#N/A,FALSE,"NAA9697";#N/A,#N/A,FALSE,"ECWEBB";#N/A,#N/A,FALSE,"MFT96";#N/A,#N/A,FALSE,"CTrecon"}</definedName>
    <definedName name="fgfd_1_4_5_4" hidden="1">{#N/A,#N/A,FALSE,"TMCOMP96";#N/A,#N/A,FALSE,"MAT96";#N/A,#N/A,FALSE,"FANDA96";#N/A,#N/A,FALSE,"INTRAN96";#N/A,#N/A,FALSE,"NAA9697";#N/A,#N/A,FALSE,"ECWEBB";#N/A,#N/A,FALSE,"MFT96";#N/A,#N/A,FALSE,"CTrecon"}</definedName>
    <definedName name="fgfd_1_4_5_5" hidden="1">{#N/A,#N/A,FALSE,"TMCOMP96";#N/A,#N/A,FALSE,"MAT96";#N/A,#N/A,FALSE,"FANDA96";#N/A,#N/A,FALSE,"INTRAN96";#N/A,#N/A,FALSE,"NAA9697";#N/A,#N/A,FALSE,"ECWEBB";#N/A,#N/A,FALSE,"MFT96";#N/A,#N/A,FALSE,"CTrecon"}</definedName>
    <definedName name="fgfd_1_5" hidden="1">{#N/A,#N/A,FALSE,"TMCOMP96";#N/A,#N/A,FALSE,"MAT96";#N/A,#N/A,FALSE,"FANDA96";#N/A,#N/A,FALSE,"INTRAN96";#N/A,#N/A,FALSE,"NAA9697";#N/A,#N/A,FALSE,"ECWEBB";#N/A,#N/A,FALSE,"MFT96";#N/A,#N/A,FALSE,"CTrecon"}</definedName>
    <definedName name="fgfd_1_5_1" hidden="1">{#N/A,#N/A,FALSE,"TMCOMP96";#N/A,#N/A,FALSE,"MAT96";#N/A,#N/A,FALSE,"FANDA96";#N/A,#N/A,FALSE,"INTRAN96";#N/A,#N/A,FALSE,"NAA9697";#N/A,#N/A,FALSE,"ECWEBB";#N/A,#N/A,FALSE,"MFT96";#N/A,#N/A,FALSE,"CTrecon"}</definedName>
    <definedName name="fgfd_1_5_1_1" hidden="1">{#N/A,#N/A,FALSE,"TMCOMP96";#N/A,#N/A,FALSE,"MAT96";#N/A,#N/A,FALSE,"FANDA96";#N/A,#N/A,FALSE,"INTRAN96";#N/A,#N/A,FALSE,"NAA9697";#N/A,#N/A,FALSE,"ECWEBB";#N/A,#N/A,FALSE,"MFT96";#N/A,#N/A,FALSE,"CTrecon"}</definedName>
    <definedName name="fgfd_1_5_1_2" hidden="1">{#N/A,#N/A,FALSE,"TMCOMP96";#N/A,#N/A,FALSE,"MAT96";#N/A,#N/A,FALSE,"FANDA96";#N/A,#N/A,FALSE,"INTRAN96";#N/A,#N/A,FALSE,"NAA9697";#N/A,#N/A,FALSE,"ECWEBB";#N/A,#N/A,FALSE,"MFT96";#N/A,#N/A,FALSE,"CTrecon"}</definedName>
    <definedName name="fgfd_1_5_1_3" hidden="1">{#N/A,#N/A,FALSE,"TMCOMP96";#N/A,#N/A,FALSE,"MAT96";#N/A,#N/A,FALSE,"FANDA96";#N/A,#N/A,FALSE,"INTRAN96";#N/A,#N/A,FALSE,"NAA9697";#N/A,#N/A,FALSE,"ECWEBB";#N/A,#N/A,FALSE,"MFT96";#N/A,#N/A,FALSE,"CTrecon"}</definedName>
    <definedName name="fgfd_1_5_1_4" hidden="1">{#N/A,#N/A,FALSE,"TMCOMP96";#N/A,#N/A,FALSE,"MAT96";#N/A,#N/A,FALSE,"FANDA96";#N/A,#N/A,FALSE,"INTRAN96";#N/A,#N/A,FALSE,"NAA9697";#N/A,#N/A,FALSE,"ECWEBB";#N/A,#N/A,FALSE,"MFT96";#N/A,#N/A,FALSE,"CTrecon"}</definedName>
    <definedName name="fgfd_1_5_1_5" hidden="1">{#N/A,#N/A,FALSE,"TMCOMP96";#N/A,#N/A,FALSE,"MAT96";#N/A,#N/A,FALSE,"FANDA96";#N/A,#N/A,FALSE,"INTRAN96";#N/A,#N/A,FALSE,"NAA9697";#N/A,#N/A,FALSE,"ECWEBB";#N/A,#N/A,FALSE,"MFT96";#N/A,#N/A,FALSE,"CTrecon"}</definedName>
    <definedName name="fgfd_1_5_2" hidden="1">{#N/A,#N/A,FALSE,"TMCOMP96";#N/A,#N/A,FALSE,"MAT96";#N/A,#N/A,FALSE,"FANDA96";#N/A,#N/A,FALSE,"INTRAN96";#N/A,#N/A,FALSE,"NAA9697";#N/A,#N/A,FALSE,"ECWEBB";#N/A,#N/A,FALSE,"MFT96";#N/A,#N/A,FALSE,"CTrecon"}</definedName>
    <definedName name="fgfd_1_5_2_1" hidden="1">{#N/A,#N/A,FALSE,"TMCOMP96";#N/A,#N/A,FALSE,"MAT96";#N/A,#N/A,FALSE,"FANDA96";#N/A,#N/A,FALSE,"INTRAN96";#N/A,#N/A,FALSE,"NAA9697";#N/A,#N/A,FALSE,"ECWEBB";#N/A,#N/A,FALSE,"MFT96";#N/A,#N/A,FALSE,"CTrecon"}</definedName>
    <definedName name="fgfd_1_5_2_2" hidden="1">{#N/A,#N/A,FALSE,"TMCOMP96";#N/A,#N/A,FALSE,"MAT96";#N/A,#N/A,FALSE,"FANDA96";#N/A,#N/A,FALSE,"INTRAN96";#N/A,#N/A,FALSE,"NAA9697";#N/A,#N/A,FALSE,"ECWEBB";#N/A,#N/A,FALSE,"MFT96";#N/A,#N/A,FALSE,"CTrecon"}</definedName>
    <definedName name="fgfd_1_5_2_3" hidden="1">{#N/A,#N/A,FALSE,"TMCOMP96";#N/A,#N/A,FALSE,"MAT96";#N/A,#N/A,FALSE,"FANDA96";#N/A,#N/A,FALSE,"INTRAN96";#N/A,#N/A,FALSE,"NAA9697";#N/A,#N/A,FALSE,"ECWEBB";#N/A,#N/A,FALSE,"MFT96";#N/A,#N/A,FALSE,"CTrecon"}</definedName>
    <definedName name="fgfd_1_5_2_4" hidden="1">{#N/A,#N/A,FALSE,"TMCOMP96";#N/A,#N/A,FALSE,"MAT96";#N/A,#N/A,FALSE,"FANDA96";#N/A,#N/A,FALSE,"INTRAN96";#N/A,#N/A,FALSE,"NAA9697";#N/A,#N/A,FALSE,"ECWEBB";#N/A,#N/A,FALSE,"MFT96";#N/A,#N/A,FALSE,"CTrecon"}</definedName>
    <definedName name="fgfd_1_5_2_5" hidden="1">{#N/A,#N/A,FALSE,"TMCOMP96";#N/A,#N/A,FALSE,"MAT96";#N/A,#N/A,FALSE,"FANDA96";#N/A,#N/A,FALSE,"INTRAN96";#N/A,#N/A,FALSE,"NAA9697";#N/A,#N/A,FALSE,"ECWEBB";#N/A,#N/A,FALSE,"MFT96";#N/A,#N/A,FALSE,"CTrecon"}</definedName>
    <definedName name="fgfd_1_5_3" hidden="1">{#N/A,#N/A,FALSE,"TMCOMP96";#N/A,#N/A,FALSE,"MAT96";#N/A,#N/A,FALSE,"FANDA96";#N/A,#N/A,FALSE,"INTRAN96";#N/A,#N/A,FALSE,"NAA9697";#N/A,#N/A,FALSE,"ECWEBB";#N/A,#N/A,FALSE,"MFT96";#N/A,#N/A,FALSE,"CTrecon"}</definedName>
    <definedName name="fgfd_1_5_3_1" hidden="1">{#N/A,#N/A,FALSE,"TMCOMP96";#N/A,#N/A,FALSE,"MAT96";#N/A,#N/A,FALSE,"FANDA96";#N/A,#N/A,FALSE,"INTRAN96";#N/A,#N/A,FALSE,"NAA9697";#N/A,#N/A,FALSE,"ECWEBB";#N/A,#N/A,FALSE,"MFT96";#N/A,#N/A,FALSE,"CTrecon"}</definedName>
    <definedName name="fgfd_1_5_3_2" hidden="1">{#N/A,#N/A,FALSE,"TMCOMP96";#N/A,#N/A,FALSE,"MAT96";#N/A,#N/A,FALSE,"FANDA96";#N/A,#N/A,FALSE,"INTRAN96";#N/A,#N/A,FALSE,"NAA9697";#N/A,#N/A,FALSE,"ECWEBB";#N/A,#N/A,FALSE,"MFT96";#N/A,#N/A,FALSE,"CTrecon"}</definedName>
    <definedName name="fgfd_1_5_3_3" hidden="1">{#N/A,#N/A,FALSE,"TMCOMP96";#N/A,#N/A,FALSE,"MAT96";#N/A,#N/A,FALSE,"FANDA96";#N/A,#N/A,FALSE,"INTRAN96";#N/A,#N/A,FALSE,"NAA9697";#N/A,#N/A,FALSE,"ECWEBB";#N/A,#N/A,FALSE,"MFT96";#N/A,#N/A,FALSE,"CTrecon"}</definedName>
    <definedName name="fgfd_1_5_3_4" hidden="1">{#N/A,#N/A,FALSE,"TMCOMP96";#N/A,#N/A,FALSE,"MAT96";#N/A,#N/A,FALSE,"FANDA96";#N/A,#N/A,FALSE,"INTRAN96";#N/A,#N/A,FALSE,"NAA9697";#N/A,#N/A,FALSE,"ECWEBB";#N/A,#N/A,FALSE,"MFT96";#N/A,#N/A,FALSE,"CTrecon"}</definedName>
    <definedName name="fgfd_1_5_3_5" hidden="1">{#N/A,#N/A,FALSE,"TMCOMP96";#N/A,#N/A,FALSE,"MAT96";#N/A,#N/A,FALSE,"FANDA96";#N/A,#N/A,FALSE,"INTRAN96";#N/A,#N/A,FALSE,"NAA9697";#N/A,#N/A,FALSE,"ECWEBB";#N/A,#N/A,FALSE,"MFT96";#N/A,#N/A,FALSE,"CTrecon"}</definedName>
    <definedName name="fgfd_1_5_4" hidden="1">{#N/A,#N/A,FALSE,"TMCOMP96";#N/A,#N/A,FALSE,"MAT96";#N/A,#N/A,FALSE,"FANDA96";#N/A,#N/A,FALSE,"INTRAN96";#N/A,#N/A,FALSE,"NAA9697";#N/A,#N/A,FALSE,"ECWEBB";#N/A,#N/A,FALSE,"MFT96";#N/A,#N/A,FALSE,"CTrecon"}</definedName>
    <definedName name="fgfd_1_5_4_1" hidden="1">{#N/A,#N/A,FALSE,"TMCOMP96";#N/A,#N/A,FALSE,"MAT96";#N/A,#N/A,FALSE,"FANDA96";#N/A,#N/A,FALSE,"INTRAN96";#N/A,#N/A,FALSE,"NAA9697";#N/A,#N/A,FALSE,"ECWEBB";#N/A,#N/A,FALSE,"MFT96";#N/A,#N/A,FALSE,"CTrecon"}</definedName>
    <definedName name="fgfd_1_5_4_2" hidden="1">{#N/A,#N/A,FALSE,"TMCOMP96";#N/A,#N/A,FALSE,"MAT96";#N/A,#N/A,FALSE,"FANDA96";#N/A,#N/A,FALSE,"INTRAN96";#N/A,#N/A,FALSE,"NAA9697";#N/A,#N/A,FALSE,"ECWEBB";#N/A,#N/A,FALSE,"MFT96";#N/A,#N/A,FALSE,"CTrecon"}</definedName>
    <definedName name="fgfd_1_5_4_3" hidden="1">{#N/A,#N/A,FALSE,"TMCOMP96";#N/A,#N/A,FALSE,"MAT96";#N/A,#N/A,FALSE,"FANDA96";#N/A,#N/A,FALSE,"INTRAN96";#N/A,#N/A,FALSE,"NAA9697";#N/A,#N/A,FALSE,"ECWEBB";#N/A,#N/A,FALSE,"MFT96";#N/A,#N/A,FALSE,"CTrecon"}</definedName>
    <definedName name="fgfd_1_5_4_4" hidden="1">{#N/A,#N/A,FALSE,"TMCOMP96";#N/A,#N/A,FALSE,"MAT96";#N/A,#N/A,FALSE,"FANDA96";#N/A,#N/A,FALSE,"INTRAN96";#N/A,#N/A,FALSE,"NAA9697";#N/A,#N/A,FALSE,"ECWEBB";#N/A,#N/A,FALSE,"MFT96";#N/A,#N/A,FALSE,"CTrecon"}</definedName>
    <definedName name="fgfd_1_5_4_5" hidden="1">{#N/A,#N/A,FALSE,"TMCOMP96";#N/A,#N/A,FALSE,"MAT96";#N/A,#N/A,FALSE,"FANDA96";#N/A,#N/A,FALSE,"INTRAN96";#N/A,#N/A,FALSE,"NAA9697";#N/A,#N/A,FALSE,"ECWEBB";#N/A,#N/A,FALSE,"MFT96";#N/A,#N/A,FALSE,"CTrecon"}</definedName>
    <definedName name="fgfd_1_5_5" hidden="1">{#N/A,#N/A,FALSE,"TMCOMP96";#N/A,#N/A,FALSE,"MAT96";#N/A,#N/A,FALSE,"FANDA96";#N/A,#N/A,FALSE,"INTRAN96";#N/A,#N/A,FALSE,"NAA9697";#N/A,#N/A,FALSE,"ECWEBB";#N/A,#N/A,FALSE,"MFT96";#N/A,#N/A,FALSE,"CTrecon"}</definedName>
    <definedName name="fgfd_1_5_5_1" hidden="1">{#N/A,#N/A,FALSE,"TMCOMP96";#N/A,#N/A,FALSE,"MAT96";#N/A,#N/A,FALSE,"FANDA96";#N/A,#N/A,FALSE,"INTRAN96";#N/A,#N/A,FALSE,"NAA9697";#N/A,#N/A,FALSE,"ECWEBB";#N/A,#N/A,FALSE,"MFT96";#N/A,#N/A,FALSE,"CTrecon"}</definedName>
    <definedName name="fgfd_1_5_5_2" hidden="1">{#N/A,#N/A,FALSE,"TMCOMP96";#N/A,#N/A,FALSE,"MAT96";#N/A,#N/A,FALSE,"FANDA96";#N/A,#N/A,FALSE,"INTRAN96";#N/A,#N/A,FALSE,"NAA9697";#N/A,#N/A,FALSE,"ECWEBB";#N/A,#N/A,FALSE,"MFT96";#N/A,#N/A,FALSE,"CTrecon"}</definedName>
    <definedName name="fgfd_1_5_5_3" hidden="1">{#N/A,#N/A,FALSE,"TMCOMP96";#N/A,#N/A,FALSE,"MAT96";#N/A,#N/A,FALSE,"FANDA96";#N/A,#N/A,FALSE,"INTRAN96";#N/A,#N/A,FALSE,"NAA9697";#N/A,#N/A,FALSE,"ECWEBB";#N/A,#N/A,FALSE,"MFT96";#N/A,#N/A,FALSE,"CTrecon"}</definedName>
    <definedName name="fgfd_1_5_5_4" hidden="1">{#N/A,#N/A,FALSE,"TMCOMP96";#N/A,#N/A,FALSE,"MAT96";#N/A,#N/A,FALSE,"FANDA96";#N/A,#N/A,FALSE,"INTRAN96";#N/A,#N/A,FALSE,"NAA9697";#N/A,#N/A,FALSE,"ECWEBB";#N/A,#N/A,FALSE,"MFT96";#N/A,#N/A,FALSE,"CTrecon"}</definedName>
    <definedName name="fgfd_1_5_5_5"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fd_2_1" hidden="1">{#N/A,#N/A,FALSE,"TMCOMP96";#N/A,#N/A,FALSE,"MAT96";#N/A,#N/A,FALSE,"FANDA96";#N/A,#N/A,FALSE,"INTRAN96";#N/A,#N/A,FALSE,"NAA9697";#N/A,#N/A,FALSE,"ECWEBB";#N/A,#N/A,FALSE,"MFT96";#N/A,#N/A,FALSE,"CTrecon"}</definedName>
    <definedName name="fgfd_2_1_1" hidden="1">{#N/A,#N/A,FALSE,"TMCOMP96";#N/A,#N/A,FALSE,"MAT96";#N/A,#N/A,FALSE,"FANDA96";#N/A,#N/A,FALSE,"INTRAN96";#N/A,#N/A,FALSE,"NAA9697";#N/A,#N/A,FALSE,"ECWEBB";#N/A,#N/A,FALSE,"MFT96";#N/A,#N/A,FALSE,"CTrecon"}</definedName>
    <definedName name="fgfd_2_1_1_1" hidden="1">{#N/A,#N/A,FALSE,"TMCOMP96";#N/A,#N/A,FALSE,"MAT96";#N/A,#N/A,FALSE,"FANDA96";#N/A,#N/A,FALSE,"INTRAN96";#N/A,#N/A,FALSE,"NAA9697";#N/A,#N/A,FALSE,"ECWEBB";#N/A,#N/A,FALSE,"MFT96";#N/A,#N/A,FALSE,"CTrecon"}</definedName>
    <definedName name="fgfd_2_1_1_1_1" hidden="1">{#N/A,#N/A,FALSE,"TMCOMP96";#N/A,#N/A,FALSE,"MAT96";#N/A,#N/A,FALSE,"FANDA96";#N/A,#N/A,FALSE,"INTRAN96";#N/A,#N/A,FALSE,"NAA9697";#N/A,#N/A,FALSE,"ECWEBB";#N/A,#N/A,FALSE,"MFT96";#N/A,#N/A,FALSE,"CTrecon"}</definedName>
    <definedName name="fgfd_2_1_1_1_1_1" hidden="1">{#N/A,#N/A,FALSE,"TMCOMP96";#N/A,#N/A,FALSE,"MAT96";#N/A,#N/A,FALSE,"FANDA96";#N/A,#N/A,FALSE,"INTRAN96";#N/A,#N/A,FALSE,"NAA9697";#N/A,#N/A,FALSE,"ECWEBB";#N/A,#N/A,FALSE,"MFT96";#N/A,#N/A,FALSE,"CTrecon"}</definedName>
    <definedName name="fgfd_2_1_1_1_2" hidden="1">{#N/A,#N/A,FALSE,"TMCOMP96";#N/A,#N/A,FALSE,"MAT96";#N/A,#N/A,FALSE,"FANDA96";#N/A,#N/A,FALSE,"INTRAN96";#N/A,#N/A,FALSE,"NAA9697";#N/A,#N/A,FALSE,"ECWEBB";#N/A,#N/A,FALSE,"MFT96";#N/A,#N/A,FALSE,"CTrecon"}</definedName>
    <definedName name="fgfd_2_1_1_1_3" hidden="1">{#N/A,#N/A,FALSE,"TMCOMP96";#N/A,#N/A,FALSE,"MAT96";#N/A,#N/A,FALSE,"FANDA96";#N/A,#N/A,FALSE,"INTRAN96";#N/A,#N/A,FALSE,"NAA9697";#N/A,#N/A,FALSE,"ECWEBB";#N/A,#N/A,FALSE,"MFT96";#N/A,#N/A,FALSE,"CTrecon"}</definedName>
    <definedName name="fgfd_2_1_1_1_4" hidden="1">{#N/A,#N/A,FALSE,"TMCOMP96";#N/A,#N/A,FALSE,"MAT96";#N/A,#N/A,FALSE,"FANDA96";#N/A,#N/A,FALSE,"INTRAN96";#N/A,#N/A,FALSE,"NAA9697";#N/A,#N/A,FALSE,"ECWEBB";#N/A,#N/A,FALSE,"MFT96";#N/A,#N/A,FALSE,"CTrecon"}</definedName>
    <definedName name="fgfd_2_1_1_1_5" hidden="1">{#N/A,#N/A,FALSE,"TMCOMP96";#N/A,#N/A,FALSE,"MAT96";#N/A,#N/A,FALSE,"FANDA96";#N/A,#N/A,FALSE,"INTRAN96";#N/A,#N/A,FALSE,"NAA9697";#N/A,#N/A,FALSE,"ECWEBB";#N/A,#N/A,FALSE,"MFT96";#N/A,#N/A,FALSE,"CTrecon"}</definedName>
    <definedName name="fgfd_2_1_1_2" hidden="1">{#N/A,#N/A,FALSE,"TMCOMP96";#N/A,#N/A,FALSE,"MAT96";#N/A,#N/A,FALSE,"FANDA96";#N/A,#N/A,FALSE,"INTRAN96";#N/A,#N/A,FALSE,"NAA9697";#N/A,#N/A,FALSE,"ECWEBB";#N/A,#N/A,FALSE,"MFT96";#N/A,#N/A,FALSE,"CTrecon"}</definedName>
    <definedName name="fgfd_2_1_1_2_1" hidden="1">{#N/A,#N/A,FALSE,"TMCOMP96";#N/A,#N/A,FALSE,"MAT96";#N/A,#N/A,FALSE,"FANDA96";#N/A,#N/A,FALSE,"INTRAN96";#N/A,#N/A,FALSE,"NAA9697";#N/A,#N/A,FALSE,"ECWEBB";#N/A,#N/A,FALSE,"MFT96";#N/A,#N/A,FALSE,"CTrecon"}</definedName>
    <definedName name="fgfd_2_1_1_2_2" hidden="1">{#N/A,#N/A,FALSE,"TMCOMP96";#N/A,#N/A,FALSE,"MAT96";#N/A,#N/A,FALSE,"FANDA96";#N/A,#N/A,FALSE,"INTRAN96";#N/A,#N/A,FALSE,"NAA9697";#N/A,#N/A,FALSE,"ECWEBB";#N/A,#N/A,FALSE,"MFT96";#N/A,#N/A,FALSE,"CTrecon"}</definedName>
    <definedName name="fgfd_2_1_1_2_3" hidden="1">{#N/A,#N/A,FALSE,"TMCOMP96";#N/A,#N/A,FALSE,"MAT96";#N/A,#N/A,FALSE,"FANDA96";#N/A,#N/A,FALSE,"INTRAN96";#N/A,#N/A,FALSE,"NAA9697";#N/A,#N/A,FALSE,"ECWEBB";#N/A,#N/A,FALSE,"MFT96";#N/A,#N/A,FALSE,"CTrecon"}</definedName>
    <definedName name="fgfd_2_1_1_2_4" hidden="1">{#N/A,#N/A,FALSE,"TMCOMP96";#N/A,#N/A,FALSE,"MAT96";#N/A,#N/A,FALSE,"FANDA96";#N/A,#N/A,FALSE,"INTRAN96";#N/A,#N/A,FALSE,"NAA9697";#N/A,#N/A,FALSE,"ECWEBB";#N/A,#N/A,FALSE,"MFT96";#N/A,#N/A,FALSE,"CTrecon"}</definedName>
    <definedName name="fgfd_2_1_1_2_5" hidden="1">{#N/A,#N/A,FALSE,"TMCOMP96";#N/A,#N/A,FALSE,"MAT96";#N/A,#N/A,FALSE,"FANDA96";#N/A,#N/A,FALSE,"INTRAN96";#N/A,#N/A,FALSE,"NAA9697";#N/A,#N/A,FALSE,"ECWEBB";#N/A,#N/A,FALSE,"MFT96";#N/A,#N/A,FALSE,"CTrecon"}</definedName>
    <definedName name="fgfd_2_1_1_3" hidden="1">{#N/A,#N/A,FALSE,"TMCOMP96";#N/A,#N/A,FALSE,"MAT96";#N/A,#N/A,FALSE,"FANDA96";#N/A,#N/A,FALSE,"INTRAN96";#N/A,#N/A,FALSE,"NAA9697";#N/A,#N/A,FALSE,"ECWEBB";#N/A,#N/A,FALSE,"MFT96";#N/A,#N/A,FALSE,"CTrecon"}</definedName>
    <definedName name="fgfd_2_1_1_4" hidden="1">{#N/A,#N/A,FALSE,"TMCOMP96";#N/A,#N/A,FALSE,"MAT96";#N/A,#N/A,FALSE,"FANDA96";#N/A,#N/A,FALSE,"INTRAN96";#N/A,#N/A,FALSE,"NAA9697";#N/A,#N/A,FALSE,"ECWEBB";#N/A,#N/A,FALSE,"MFT96";#N/A,#N/A,FALSE,"CTrecon"}</definedName>
    <definedName name="fgfd_2_1_1_5" hidden="1">{#N/A,#N/A,FALSE,"TMCOMP96";#N/A,#N/A,FALSE,"MAT96";#N/A,#N/A,FALSE,"FANDA96";#N/A,#N/A,FALSE,"INTRAN96";#N/A,#N/A,FALSE,"NAA9697";#N/A,#N/A,FALSE,"ECWEBB";#N/A,#N/A,FALSE,"MFT96";#N/A,#N/A,FALSE,"CTrecon"}</definedName>
    <definedName name="fgfd_2_1_2" hidden="1">{#N/A,#N/A,FALSE,"TMCOMP96";#N/A,#N/A,FALSE,"MAT96";#N/A,#N/A,FALSE,"FANDA96";#N/A,#N/A,FALSE,"INTRAN96";#N/A,#N/A,FALSE,"NAA9697";#N/A,#N/A,FALSE,"ECWEBB";#N/A,#N/A,FALSE,"MFT96";#N/A,#N/A,FALSE,"CTrecon"}</definedName>
    <definedName name="fgfd_2_1_2_1" hidden="1">{#N/A,#N/A,FALSE,"TMCOMP96";#N/A,#N/A,FALSE,"MAT96";#N/A,#N/A,FALSE,"FANDA96";#N/A,#N/A,FALSE,"INTRAN96";#N/A,#N/A,FALSE,"NAA9697";#N/A,#N/A,FALSE,"ECWEBB";#N/A,#N/A,FALSE,"MFT96";#N/A,#N/A,FALSE,"CTrecon"}</definedName>
    <definedName name="fgfd_2_1_2_1_1" hidden="1">{#N/A,#N/A,FALSE,"TMCOMP96";#N/A,#N/A,FALSE,"MAT96";#N/A,#N/A,FALSE,"FANDA96";#N/A,#N/A,FALSE,"INTRAN96";#N/A,#N/A,FALSE,"NAA9697";#N/A,#N/A,FALSE,"ECWEBB";#N/A,#N/A,FALSE,"MFT96";#N/A,#N/A,FALSE,"CTrecon"}</definedName>
    <definedName name="fgfd_2_1_2_2" hidden="1">{#N/A,#N/A,FALSE,"TMCOMP96";#N/A,#N/A,FALSE,"MAT96";#N/A,#N/A,FALSE,"FANDA96";#N/A,#N/A,FALSE,"INTRAN96";#N/A,#N/A,FALSE,"NAA9697";#N/A,#N/A,FALSE,"ECWEBB";#N/A,#N/A,FALSE,"MFT96";#N/A,#N/A,FALSE,"CTrecon"}</definedName>
    <definedName name="fgfd_2_1_2_3" hidden="1">{#N/A,#N/A,FALSE,"TMCOMP96";#N/A,#N/A,FALSE,"MAT96";#N/A,#N/A,FALSE,"FANDA96";#N/A,#N/A,FALSE,"INTRAN96";#N/A,#N/A,FALSE,"NAA9697";#N/A,#N/A,FALSE,"ECWEBB";#N/A,#N/A,FALSE,"MFT96";#N/A,#N/A,FALSE,"CTrecon"}</definedName>
    <definedName name="fgfd_2_1_2_4" hidden="1">{#N/A,#N/A,FALSE,"TMCOMP96";#N/A,#N/A,FALSE,"MAT96";#N/A,#N/A,FALSE,"FANDA96";#N/A,#N/A,FALSE,"INTRAN96";#N/A,#N/A,FALSE,"NAA9697";#N/A,#N/A,FALSE,"ECWEBB";#N/A,#N/A,FALSE,"MFT96";#N/A,#N/A,FALSE,"CTrecon"}</definedName>
    <definedName name="fgfd_2_1_2_5" hidden="1">{#N/A,#N/A,FALSE,"TMCOMP96";#N/A,#N/A,FALSE,"MAT96";#N/A,#N/A,FALSE,"FANDA96";#N/A,#N/A,FALSE,"INTRAN96";#N/A,#N/A,FALSE,"NAA9697";#N/A,#N/A,FALSE,"ECWEBB";#N/A,#N/A,FALSE,"MFT96";#N/A,#N/A,FALSE,"CTrecon"}</definedName>
    <definedName name="fgfd_2_1_3" hidden="1">{#N/A,#N/A,FALSE,"TMCOMP96";#N/A,#N/A,FALSE,"MAT96";#N/A,#N/A,FALSE,"FANDA96";#N/A,#N/A,FALSE,"INTRAN96";#N/A,#N/A,FALSE,"NAA9697";#N/A,#N/A,FALSE,"ECWEBB";#N/A,#N/A,FALSE,"MFT96";#N/A,#N/A,FALSE,"CTrecon"}</definedName>
    <definedName name="fgfd_2_1_3_1" hidden="1">{#N/A,#N/A,FALSE,"TMCOMP96";#N/A,#N/A,FALSE,"MAT96";#N/A,#N/A,FALSE,"FANDA96";#N/A,#N/A,FALSE,"INTRAN96";#N/A,#N/A,FALSE,"NAA9697";#N/A,#N/A,FALSE,"ECWEBB";#N/A,#N/A,FALSE,"MFT96";#N/A,#N/A,FALSE,"CTrecon"}</definedName>
    <definedName name="fgfd_2_1_3_1_1" hidden="1">{#N/A,#N/A,FALSE,"TMCOMP96";#N/A,#N/A,FALSE,"MAT96";#N/A,#N/A,FALSE,"FANDA96";#N/A,#N/A,FALSE,"INTRAN96";#N/A,#N/A,FALSE,"NAA9697";#N/A,#N/A,FALSE,"ECWEBB";#N/A,#N/A,FALSE,"MFT96";#N/A,#N/A,FALSE,"CTrecon"}</definedName>
    <definedName name="fgfd_2_1_3_2" hidden="1">{#N/A,#N/A,FALSE,"TMCOMP96";#N/A,#N/A,FALSE,"MAT96";#N/A,#N/A,FALSE,"FANDA96";#N/A,#N/A,FALSE,"INTRAN96";#N/A,#N/A,FALSE,"NAA9697";#N/A,#N/A,FALSE,"ECWEBB";#N/A,#N/A,FALSE,"MFT96";#N/A,#N/A,FALSE,"CTrecon"}</definedName>
    <definedName name="fgfd_2_1_3_3" hidden="1">{#N/A,#N/A,FALSE,"TMCOMP96";#N/A,#N/A,FALSE,"MAT96";#N/A,#N/A,FALSE,"FANDA96";#N/A,#N/A,FALSE,"INTRAN96";#N/A,#N/A,FALSE,"NAA9697";#N/A,#N/A,FALSE,"ECWEBB";#N/A,#N/A,FALSE,"MFT96";#N/A,#N/A,FALSE,"CTrecon"}</definedName>
    <definedName name="fgfd_2_1_3_4" hidden="1">{#N/A,#N/A,FALSE,"TMCOMP96";#N/A,#N/A,FALSE,"MAT96";#N/A,#N/A,FALSE,"FANDA96";#N/A,#N/A,FALSE,"INTRAN96";#N/A,#N/A,FALSE,"NAA9697";#N/A,#N/A,FALSE,"ECWEBB";#N/A,#N/A,FALSE,"MFT96";#N/A,#N/A,FALSE,"CTrecon"}</definedName>
    <definedName name="fgfd_2_1_3_5" hidden="1">{#N/A,#N/A,FALSE,"TMCOMP96";#N/A,#N/A,FALSE,"MAT96";#N/A,#N/A,FALSE,"FANDA96";#N/A,#N/A,FALSE,"INTRAN96";#N/A,#N/A,FALSE,"NAA9697";#N/A,#N/A,FALSE,"ECWEBB";#N/A,#N/A,FALSE,"MFT96";#N/A,#N/A,FALSE,"CTrecon"}</definedName>
    <definedName name="fgfd_2_1_4" hidden="1">{#N/A,#N/A,FALSE,"TMCOMP96";#N/A,#N/A,FALSE,"MAT96";#N/A,#N/A,FALSE,"FANDA96";#N/A,#N/A,FALSE,"INTRAN96";#N/A,#N/A,FALSE,"NAA9697";#N/A,#N/A,FALSE,"ECWEBB";#N/A,#N/A,FALSE,"MFT96";#N/A,#N/A,FALSE,"CTrecon"}</definedName>
    <definedName name="fgfd_2_1_4_1" hidden="1">{#N/A,#N/A,FALSE,"TMCOMP96";#N/A,#N/A,FALSE,"MAT96";#N/A,#N/A,FALSE,"FANDA96";#N/A,#N/A,FALSE,"INTRAN96";#N/A,#N/A,FALSE,"NAA9697";#N/A,#N/A,FALSE,"ECWEBB";#N/A,#N/A,FALSE,"MFT96";#N/A,#N/A,FALSE,"CTrecon"}</definedName>
    <definedName name="fgfd_2_1_4_2" hidden="1">{#N/A,#N/A,FALSE,"TMCOMP96";#N/A,#N/A,FALSE,"MAT96";#N/A,#N/A,FALSE,"FANDA96";#N/A,#N/A,FALSE,"INTRAN96";#N/A,#N/A,FALSE,"NAA9697";#N/A,#N/A,FALSE,"ECWEBB";#N/A,#N/A,FALSE,"MFT96";#N/A,#N/A,FALSE,"CTrecon"}</definedName>
    <definedName name="fgfd_2_1_4_3" hidden="1">{#N/A,#N/A,FALSE,"TMCOMP96";#N/A,#N/A,FALSE,"MAT96";#N/A,#N/A,FALSE,"FANDA96";#N/A,#N/A,FALSE,"INTRAN96";#N/A,#N/A,FALSE,"NAA9697";#N/A,#N/A,FALSE,"ECWEBB";#N/A,#N/A,FALSE,"MFT96";#N/A,#N/A,FALSE,"CTrecon"}</definedName>
    <definedName name="fgfd_2_1_4_4" hidden="1">{#N/A,#N/A,FALSE,"TMCOMP96";#N/A,#N/A,FALSE,"MAT96";#N/A,#N/A,FALSE,"FANDA96";#N/A,#N/A,FALSE,"INTRAN96";#N/A,#N/A,FALSE,"NAA9697";#N/A,#N/A,FALSE,"ECWEBB";#N/A,#N/A,FALSE,"MFT96";#N/A,#N/A,FALSE,"CTrecon"}</definedName>
    <definedName name="fgfd_2_1_4_5" hidden="1">{#N/A,#N/A,FALSE,"TMCOMP96";#N/A,#N/A,FALSE,"MAT96";#N/A,#N/A,FALSE,"FANDA96";#N/A,#N/A,FALSE,"INTRAN96";#N/A,#N/A,FALSE,"NAA9697";#N/A,#N/A,FALSE,"ECWEBB";#N/A,#N/A,FALSE,"MFT96";#N/A,#N/A,FALSE,"CTrecon"}</definedName>
    <definedName name="fgfd_2_1_5" hidden="1">{#N/A,#N/A,FALSE,"TMCOMP96";#N/A,#N/A,FALSE,"MAT96";#N/A,#N/A,FALSE,"FANDA96";#N/A,#N/A,FALSE,"INTRAN96";#N/A,#N/A,FALSE,"NAA9697";#N/A,#N/A,FALSE,"ECWEBB";#N/A,#N/A,FALSE,"MFT96";#N/A,#N/A,FALSE,"CTrecon"}</definedName>
    <definedName name="fgfd_2_1_5_1" hidden="1">{#N/A,#N/A,FALSE,"TMCOMP96";#N/A,#N/A,FALSE,"MAT96";#N/A,#N/A,FALSE,"FANDA96";#N/A,#N/A,FALSE,"INTRAN96";#N/A,#N/A,FALSE,"NAA9697";#N/A,#N/A,FALSE,"ECWEBB";#N/A,#N/A,FALSE,"MFT96";#N/A,#N/A,FALSE,"CTrecon"}</definedName>
    <definedName name="fgfd_2_1_5_2" hidden="1">{#N/A,#N/A,FALSE,"TMCOMP96";#N/A,#N/A,FALSE,"MAT96";#N/A,#N/A,FALSE,"FANDA96";#N/A,#N/A,FALSE,"INTRAN96";#N/A,#N/A,FALSE,"NAA9697";#N/A,#N/A,FALSE,"ECWEBB";#N/A,#N/A,FALSE,"MFT96";#N/A,#N/A,FALSE,"CTrecon"}</definedName>
    <definedName name="fgfd_2_1_5_3" hidden="1">{#N/A,#N/A,FALSE,"TMCOMP96";#N/A,#N/A,FALSE,"MAT96";#N/A,#N/A,FALSE,"FANDA96";#N/A,#N/A,FALSE,"INTRAN96";#N/A,#N/A,FALSE,"NAA9697";#N/A,#N/A,FALSE,"ECWEBB";#N/A,#N/A,FALSE,"MFT96";#N/A,#N/A,FALSE,"CTrecon"}</definedName>
    <definedName name="fgfd_2_1_5_4" hidden="1">{#N/A,#N/A,FALSE,"TMCOMP96";#N/A,#N/A,FALSE,"MAT96";#N/A,#N/A,FALSE,"FANDA96";#N/A,#N/A,FALSE,"INTRAN96";#N/A,#N/A,FALSE,"NAA9697";#N/A,#N/A,FALSE,"ECWEBB";#N/A,#N/A,FALSE,"MFT96";#N/A,#N/A,FALSE,"CTrecon"}</definedName>
    <definedName name="fgfd_2_1_5_5" hidden="1">{#N/A,#N/A,FALSE,"TMCOMP96";#N/A,#N/A,FALSE,"MAT96";#N/A,#N/A,FALSE,"FANDA96";#N/A,#N/A,FALSE,"INTRAN96";#N/A,#N/A,FALSE,"NAA9697";#N/A,#N/A,FALSE,"ECWEBB";#N/A,#N/A,FALSE,"MFT96";#N/A,#N/A,FALSE,"CTrecon"}</definedName>
    <definedName name="fgfd_2_2" hidden="1">{#N/A,#N/A,FALSE,"TMCOMP96";#N/A,#N/A,FALSE,"MAT96";#N/A,#N/A,FALSE,"FANDA96";#N/A,#N/A,FALSE,"INTRAN96";#N/A,#N/A,FALSE,"NAA9697";#N/A,#N/A,FALSE,"ECWEBB";#N/A,#N/A,FALSE,"MFT96";#N/A,#N/A,FALSE,"CTrecon"}</definedName>
    <definedName name="fgfd_2_2_1" hidden="1">{#N/A,#N/A,FALSE,"TMCOMP96";#N/A,#N/A,FALSE,"MAT96";#N/A,#N/A,FALSE,"FANDA96";#N/A,#N/A,FALSE,"INTRAN96";#N/A,#N/A,FALSE,"NAA9697";#N/A,#N/A,FALSE,"ECWEBB";#N/A,#N/A,FALSE,"MFT96";#N/A,#N/A,FALSE,"CTrecon"}</definedName>
    <definedName name="fgfd_2_2_1_1" hidden="1">{#N/A,#N/A,FALSE,"TMCOMP96";#N/A,#N/A,FALSE,"MAT96";#N/A,#N/A,FALSE,"FANDA96";#N/A,#N/A,FALSE,"INTRAN96";#N/A,#N/A,FALSE,"NAA9697";#N/A,#N/A,FALSE,"ECWEBB";#N/A,#N/A,FALSE,"MFT96";#N/A,#N/A,FALSE,"CTrecon"}</definedName>
    <definedName name="fgfd_2_2_2" hidden="1">{#N/A,#N/A,FALSE,"TMCOMP96";#N/A,#N/A,FALSE,"MAT96";#N/A,#N/A,FALSE,"FANDA96";#N/A,#N/A,FALSE,"INTRAN96";#N/A,#N/A,FALSE,"NAA9697";#N/A,#N/A,FALSE,"ECWEBB";#N/A,#N/A,FALSE,"MFT96";#N/A,#N/A,FALSE,"CTrecon"}</definedName>
    <definedName name="fgfd_2_2_3" hidden="1">{#N/A,#N/A,FALSE,"TMCOMP96";#N/A,#N/A,FALSE,"MAT96";#N/A,#N/A,FALSE,"FANDA96";#N/A,#N/A,FALSE,"INTRAN96";#N/A,#N/A,FALSE,"NAA9697";#N/A,#N/A,FALSE,"ECWEBB";#N/A,#N/A,FALSE,"MFT96";#N/A,#N/A,FALSE,"CTrecon"}</definedName>
    <definedName name="fgfd_2_2_4" hidden="1">{#N/A,#N/A,FALSE,"TMCOMP96";#N/A,#N/A,FALSE,"MAT96";#N/A,#N/A,FALSE,"FANDA96";#N/A,#N/A,FALSE,"INTRAN96";#N/A,#N/A,FALSE,"NAA9697";#N/A,#N/A,FALSE,"ECWEBB";#N/A,#N/A,FALSE,"MFT96";#N/A,#N/A,FALSE,"CTrecon"}</definedName>
    <definedName name="fgfd_2_2_5" hidden="1">{#N/A,#N/A,FALSE,"TMCOMP96";#N/A,#N/A,FALSE,"MAT96";#N/A,#N/A,FALSE,"FANDA96";#N/A,#N/A,FALSE,"INTRAN96";#N/A,#N/A,FALSE,"NAA9697";#N/A,#N/A,FALSE,"ECWEBB";#N/A,#N/A,FALSE,"MFT96";#N/A,#N/A,FALSE,"CTrecon"}</definedName>
    <definedName name="fgfd_2_3" hidden="1">{#N/A,#N/A,FALSE,"TMCOMP96";#N/A,#N/A,FALSE,"MAT96";#N/A,#N/A,FALSE,"FANDA96";#N/A,#N/A,FALSE,"INTRAN96";#N/A,#N/A,FALSE,"NAA9697";#N/A,#N/A,FALSE,"ECWEBB";#N/A,#N/A,FALSE,"MFT96";#N/A,#N/A,FALSE,"CTrecon"}</definedName>
    <definedName name="fgfd_2_3_1" hidden="1">{#N/A,#N/A,FALSE,"TMCOMP96";#N/A,#N/A,FALSE,"MAT96";#N/A,#N/A,FALSE,"FANDA96";#N/A,#N/A,FALSE,"INTRAN96";#N/A,#N/A,FALSE,"NAA9697";#N/A,#N/A,FALSE,"ECWEBB";#N/A,#N/A,FALSE,"MFT96";#N/A,#N/A,FALSE,"CTrecon"}</definedName>
    <definedName name="fgfd_2_3_1_1" hidden="1">{#N/A,#N/A,FALSE,"TMCOMP96";#N/A,#N/A,FALSE,"MAT96";#N/A,#N/A,FALSE,"FANDA96";#N/A,#N/A,FALSE,"INTRAN96";#N/A,#N/A,FALSE,"NAA9697";#N/A,#N/A,FALSE,"ECWEBB";#N/A,#N/A,FALSE,"MFT96";#N/A,#N/A,FALSE,"CTrecon"}</definedName>
    <definedName name="fgfd_2_3_2" hidden="1">{#N/A,#N/A,FALSE,"TMCOMP96";#N/A,#N/A,FALSE,"MAT96";#N/A,#N/A,FALSE,"FANDA96";#N/A,#N/A,FALSE,"INTRAN96";#N/A,#N/A,FALSE,"NAA9697";#N/A,#N/A,FALSE,"ECWEBB";#N/A,#N/A,FALSE,"MFT96";#N/A,#N/A,FALSE,"CTrecon"}</definedName>
    <definedName name="fgfd_2_3_3" hidden="1">{#N/A,#N/A,FALSE,"TMCOMP96";#N/A,#N/A,FALSE,"MAT96";#N/A,#N/A,FALSE,"FANDA96";#N/A,#N/A,FALSE,"INTRAN96";#N/A,#N/A,FALSE,"NAA9697";#N/A,#N/A,FALSE,"ECWEBB";#N/A,#N/A,FALSE,"MFT96";#N/A,#N/A,FALSE,"CTrecon"}</definedName>
    <definedName name="fgfd_2_3_4" hidden="1">{#N/A,#N/A,FALSE,"TMCOMP96";#N/A,#N/A,FALSE,"MAT96";#N/A,#N/A,FALSE,"FANDA96";#N/A,#N/A,FALSE,"INTRAN96";#N/A,#N/A,FALSE,"NAA9697";#N/A,#N/A,FALSE,"ECWEBB";#N/A,#N/A,FALSE,"MFT96";#N/A,#N/A,FALSE,"CTrecon"}</definedName>
    <definedName name="fgfd_2_3_5" hidden="1">{#N/A,#N/A,FALSE,"TMCOMP96";#N/A,#N/A,FALSE,"MAT96";#N/A,#N/A,FALSE,"FANDA96";#N/A,#N/A,FALSE,"INTRAN96";#N/A,#N/A,FALSE,"NAA9697";#N/A,#N/A,FALSE,"ECWEBB";#N/A,#N/A,FALSE,"MFT96";#N/A,#N/A,FALSE,"CTrecon"}</definedName>
    <definedName name="fgfd_2_4" hidden="1">{#N/A,#N/A,FALSE,"TMCOMP96";#N/A,#N/A,FALSE,"MAT96";#N/A,#N/A,FALSE,"FANDA96";#N/A,#N/A,FALSE,"INTRAN96";#N/A,#N/A,FALSE,"NAA9697";#N/A,#N/A,FALSE,"ECWEBB";#N/A,#N/A,FALSE,"MFT96";#N/A,#N/A,FALSE,"CTrecon"}</definedName>
    <definedName name="fgfd_2_4_1" hidden="1">{#N/A,#N/A,FALSE,"TMCOMP96";#N/A,#N/A,FALSE,"MAT96";#N/A,#N/A,FALSE,"FANDA96";#N/A,#N/A,FALSE,"INTRAN96";#N/A,#N/A,FALSE,"NAA9697";#N/A,#N/A,FALSE,"ECWEBB";#N/A,#N/A,FALSE,"MFT96";#N/A,#N/A,FALSE,"CTrecon"}</definedName>
    <definedName name="fgfd_2_4_1_1" hidden="1">{#N/A,#N/A,FALSE,"TMCOMP96";#N/A,#N/A,FALSE,"MAT96";#N/A,#N/A,FALSE,"FANDA96";#N/A,#N/A,FALSE,"INTRAN96";#N/A,#N/A,FALSE,"NAA9697";#N/A,#N/A,FALSE,"ECWEBB";#N/A,#N/A,FALSE,"MFT96";#N/A,#N/A,FALSE,"CTrecon"}</definedName>
    <definedName name="fgfd_2_4_2" hidden="1">{#N/A,#N/A,FALSE,"TMCOMP96";#N/A,#N/A,FALSE,"MAT96";#N/A,#N/A,FALSE,"FANDA96";#N/A,#N/A,FALSE,"INTRAN96";#N/A,#N/A,FALSE,"NAA9697";#N/A,#N/A,FALSE,"ECWEBB";#N/A,#N/A,FALSE,"MFT96";#N/A,#N/A,FALSE,"CTrecon"}</definedName>
    <definedName name="fgfd_2_4_3" hidden="1">{#N/A,#N/A,FALSE,"TMCOMP96";#N/A,#N/A,FALSE,"MAT96";#N/A,#N/A,FALSE,"FANDA96";#N/A,#N/A,FALSE,"INTRAN96";#N/A,#N/A,FALSE,"NAA9697";#N/A,#N/A,FALSE,"ECWEBB";#N/A,#N/A,FALSE,"MFT96";#N/A,#N/A,FALSE,"CTrecon"}</definedName>
    <definedName name="fgfd_2_4_4" hidden="1">{#N/A,#N/A,FALSE,"TMCOMP96";#N/A,#N/A,FALSE,"MAT96";#N/A,#N/A,FALSE,"FANDA96";#N/A,#N/A,FALSE,"INTRAN96";#N/A,#N/A,FALSE,"NAA9697";#N/A,#N/A,FALSE,"ECWEBB";#N/A,#N/A,FALSE,"MFT96";#N/A,#N/A,FALSE,"CTrecon"}</definedName>
    <definedName name="fgfd_2_4_5" hidden="1">{#N/A,#N/A,FALSE,"TMCOMP96";#N/A,#N/A,FALSE,"MAT96";#N/A,#N/A,FALSE,"FANDA96";#N/A,#N/A,FALSE,"INTRAN96";#N/A,#N/A,FALSE,"NAA9697";#N/A,#N/A,FALSE,"ECWEBB";#N/A,#N/A,FALSE,"MFT96";#N/A,#N/A,FALSE,"CTrecon"}</definedName>
    <definedName name="fgfd_2_5" hidden="1">{#N/A,#N/A,FALSE,"TMCOMP96";#N/A,#N/A,FALSE,"MAT96";#N/A,#N/A,FALSE,"FANDA96";#N/A,#N/A,FALSE,"INTRAN96";#N/A,#N/A,FALSE,"NAA9697";#N/A,#N/A,FALSE,"ECWEBB";#N/A,#N/A,FALSE,"MFT96";#N/A,#N/A,FALSE,"CTrecon"}</definedName>
    <definedName name="fgfd_2_5_1" hidden="1">{#N/A,#N/A,FALSE,"TMCOMP96";#N/A,#N/A,FALSE,"MAT96";#N/A,#N/A,FALSE,"FANDA96";#N/A,#N/A,FALSE,"INTRAN96";#N/A,#N/A,FALSE,"NAA9697";#N/A,#N/A,FALSE,"ECWEBB";#N/A,#N/A,FALSE,"MFT96";#N/A,#N/A,FALSE,"CTrecon"}</definedName>
    <definedName name="fgfd_2_5_2" hidden="1">{#N/A,#N/A,FALSE,"TMCOMP96";#N/A,#N/A,FALSE,"MAT96";#N/A,#N/A,FALSE,"FANDA96";#N/A,#N/A,FALSE,"INTRAN96";#N/A,#N/A,FALSE,"NAA9697";#N/A,#N/A,FALSE,"ECWEBB";#N/A,#N/A,FALSE,"MFT96";#N/A,#N/A,FALSE,"CTrecon"}</definedName>
    <definedName name="fgfd_2_5_3" hidden="1">{#N/A,#N/A,FALSE,"TMCOMP96";#N/A,#N/A,FALSE,"MAT96";#N/A,#N/A,FALSE,"FANDA96";#N/A,#N/A,FALSE,"INTRAN96";#N/A,#N/A,FALSE,"NAA9697";#N/A,#N/A,FALSE,"ECWEBB";#N/A,#N/A,FALSE,"MFT96";#N/A,#N/A,FALSE,"CTrecon"}</definedName>
    <definedName name="fgfd_2_5_4" hidden="1">{#N/A,#N/A,FALSE,"TMCOMP96";#N/A,#N/A,FALSE,"MAT96";#N/A,#N/A,FALSE,"FANDA96";#N/A,#N/A,FALSE,"INTRAN96";#N/A,#N/A,FALSE,"NAA9697";#N/A,#N/A,FALSE,"ECWEBB";#N/A,#N/A,FALSE,"MFT96";#N/A,#N/A,FALSE,"CTrecon"}</definedName>
    <definedName name="fgfd_2_5_5" hidden="1">{#N/A,#N/A,FALSE,"TMCOMP96";#N/A,#N/A,FALSE,"MAT96";#N/A,#N/A,FALSE,"FANDA96";#N/A,#N/A,FALSE,"INTRAN96";#N/A,#N/A,FALSE,"NAA9697";#N/A,#N/A,FALSE,"ECWEBB";#N/A,#N/A,FALSE,"MFT96";#N/A,#N/A,FALSE,"CTrecon"}</definedName>
    <definedName name="fgfd_3" hidden="1">{#N/A,#N/A,FALSE,"TMCOMP96";#N/A,#N/A,FALSE,"MAT96";#N/A,#N/A,FALSE,"FANDA96";#N/A,#N/A,FALSE,"INTRAN96";#N/A,#N/A,FALSE,"NAA9697";#N/A,#N/A,FALSE,"ECWEBB";#N/A,#N/A,FALSE,"MFT96";#N/A,#N/A,FALSE,"CTrecon"}</definedName>
    <definedName name="fgfd_3_1" hidden="1">{#N/A,#N/A,FALSE,"TMCOMP96";#N/A,#N/A,FALSE,"MAT96";#N/A,#N/A,FALSE,"FANDA96";#N/A,#N/A,FALSE,"INTRAN96";#N/A,#N/A,FALSE,"NAA9697";#N/A,#N/A,FALSE,"ECWEBB";#N/A,#N/A,FALSE,"MFT96";#N/A,#N/A,FALSE,"CTrecon"}</definedName>
    <definedName name="fgfd_3_1_1" hidden="1">{#N/A,#N/A,FALSE,"TMCOMP96";#N/A,#N/A,FALSE,"MAT96";#N/A,#N/A,FALSE,"FANDA96";#N/A,#N/A,FALSE,"INTRAN96";#N/A,#N/A,FALSE,"NAA9697";#N/A,#N/A,FALSE,"ECWEBB";#N/A,#N/A,FALSE,"MFT96";#N/A,#N/A,FALSE,"CTrecon"}</definedName>
    <definedName name="fgfd_3_1_1_1" hidden="1">{#N/A,#N/A,FALSE,"TMCOMP96";#N/A,#N/A,FALSE,"MAT96";#N/A,#N/A,FALSE,"FANDA96";#N/A,#N/A,FALSE,"INTRAN96";#N/A,#N/A,FALSE,"NAA9697";#N/A,#N/A,FALSE,"ECWEBB";#N/A,#N/A,FALSE,"MFT96";#N/A,#N/A,FALSE,"CTrecon"}</definedName>
    <definedName name="fgfd_3_1_1_1_1" hidden="1">{#N/A,#N/A,FALSE,"TMCOMP96";#N/A,#N/A,FALSE,"MAT96";#N/A,#N/A,FALSE,"FANDA96";#N/A,#N/A,FALSE,"INTRAN96";#N/A,#N/A,FALSE,"NAA9697";#N/A,#N/A,FALSE,"ECWEBB";#N/A,#N/A,FALSE,"MFT96";#N/A,#N/A,FALSE,"CTrecon"}</definedName>
    <definedName name="fgfd_3_1_1_1_1_1" hidden="1">{#N/A,#N/A,FALSE,"TMCOMP96";#N/A,#N/A,FALSE,"MAT96";#N/A,#N/A,FALSE,"FANDA96";#N/A,#N/A,FALSE,"INTRAN96";#N/A,#N/A,FALSE,"NAA9697";#N/A,#N/A,FALSE,"ECWEBB";#N/A,#N/A,FALSE,"MFT96";#N/A,#N/A,FALSE,"CTrecon"}</definedName>
    <definedName name="fgfd_3_1_1_1_2" hidden="1">{#N/A,#N/A,FALSE,"TMCOMP96";#N/A,#N/A,FALSE,"MAT96";#N/A,#N/A,FALSE,"FANDA96";#N/A,#N/A,FALSE,"INTRAN96";#N/A,#N/A,FALSE,"NAA9697";#N/A,#N/A,FALSE,"ECWEBB";#N/A,#N/A,FALSE,"MFT96";#N/A,#N/A,FALSE,"CTrecon"}</definedName>
    <definedName name="fgfd_3_1_1_1_3" hidden="1">{#N/A,#N/A,FALSE,"TMCOMP96";#N/A,#N/A,FALSE,"MAT96";#N/A,#N/A,FALSE,"FANDA96";#N/A,#N/A,FALSE,"INTRAN96";#N/A,#N/A,FALSE,"NAA9697";#N/A,#N/A,FALSE,"ECWEBB";#N/A,#N/A,FALSE,"MFT96";#N/A,#N/A,FALSE,"CTrecon"}</definedName>
    <definedName name="fgfd_3_1_1_1_4" hidden="1">{#N/A,#N/A,FALSE,"TMCOMP96";#N/A,#N/A,FALSE,"MAT96";#N/A,#N/A,FALSE,"FANDA96";#N/A,#N/A,FALSE,"INTRAN96";#N/A,#N/A,FALSE,"NAA9697";#N/A,#N/A,FALSE,"ECWEBB";#N/A,#N/A,FALSE,"MFT96";#N/A,#N/A,FALSE,"CTrecon"}</definedName>
    <definedName name="fgfd_3_1_1_1_5" hidden="1">{#N/A,#N/A,FALSE,"TMCOMP96";#N/A,#N/A,FALSE,"MAT96";#N/A,#N/A,FALSE,"FANDA96";#N/A,#N/A,FALSE,"INTRAN96";#N/A,#N/A,FALSE,"NAA9697";#N/A,#N/A,FALSE,"ECWEBB";#N/A,#N/A,FALSE,"MFT96";#N/A,#N/A,FALSE,"CTrecon"}</definedName>
    <definedName name="fgfd_3_1_1_2" hidden="1">{#N/A,#N/A,FALSE,"TMCOMP96";#N/A,#N/A,FALSE,"MAT96";#N/A,#N/A,FALSE,"FANDA96";#N/A,#N/A,FALSE,"INTRAN96";#N/A,#N/A,FALSE,"NAA9697";#N/A,#N/A,FALSE,"ECWEBB";#N/A,#N/A,FALSE,"MFT96";#N/A,#N/A,FALSE,"CTrecon"}</definedName>
    <definedName name="fgfd_3_1_1_2_1" hidden="1">{#N/A,#N/A,FALSE,"TMCOMP96";#N/A,#N/A,FALSE,"MAT96";#N/A,#N/A,FALSE,"FANDA96";#N/A,#N/A,FALSE,"INTRAN96";#N/A,#N/A,FALSE,"NAA9697";#N/A,#N/A,FALSE,"ECWEBB";#N/A,#N/A,FALSE,"MFT96";#N/A,#N/A,FALSE,"CTrecon"}</definedName>
    <definedName name="fgfd_3_1_1_2_2" hidden="1">{#N/A,#N/A,FALSE,"TMCOMP96";#N/A,#N/A,FALSE,"MAT96";#N/A,#N/A,FALSE,"FANDA96";#N/A,#N/A,FALSE,"INTRAN96";#N/A,#N/A,FALSE,"NAA9697";#N/A,#N/A,FALSE,"ECWEBB";#N/A,#N/A,FALSE,"MFT96";#N/A,#N/A,FALSE,"CTrecon"}</definedName>
    <definedName name="fgfd_3_1_1_2_3" hidden="1">{#N/A,#N/A,FALSE,"TMCOMP96";#N/A,#N/A,FALSE,"MAT96";#N/A,#N/A,FALSE,"FANDA96";#N/A,#N/A,FALSE,"INTRAN96";#N/A,#N/A,FALSE,"NAA9697";#N/A,#N/A,FALSE,"ECWEBB";#N/A,#N/A,FALSE,"MFT96";#N/A,#N/A,FALSE,"CTrecon"}</definedName>
    <definedName name="fgfd_3_1_1_2_4" hidden="1">{#N/A,#N/A,FALSE,"TMCOMP96";#N/A,#N/A,FALSE,"MAT96";#N/A,#N/A,FALSE,"FANDA96";#N/A,#N/A,FALSE,"INTRAN96";#N/A,#N/A,FALSE,"NAA9697";#N/A,#N/A,FALSE,"ECWEBB";#N/A,#N/A,FALSE,"MFT96";#N/A,#N/A,FALSE,"CTrecon"}</definedName>
    <definedName name="fgfd_3_1_1_2_5" hidden="1">{#N/A,#N/A,FALSE,"TMCOMP96";#N/A,#N/A,FALSE,"MAT96";#N/A,#N/A,FALSE,"FANDA96";#N/A,#N/A,FALSE,"INTRAN96";#N/A,#N/A,FALSE,"NAA9697";#N/A,#N/A,FALSE,"ECWEBB";#N/A,#N/A,FALSE,"MFT96";#N/A,#N/A,FALSE,"CTrecon"}</definedName>
    <definedName name="fgfd_3_1_1_3" hidden="1">{#N/A,#N/A,FALSE,"TMCOMP96";#N/A,#N/A,FALSE,"MAT96";#N/A,#N/A,FALSE,"FANDA96";#N/A,#N/A,FALSE,"INTRAN96";#N/A,#N/A,FALSE,"NAA9697";#N/A,#N/A,FALSE,"ECWEBB";#N/A,#N/A,FALSE,"MFT96";#N/A,#N/A,FALSE,"CTrecon"}</definedName>
    <definedName name="fgfd_3_1_1_4" hidden="1">{#N/A,#N/A,FALSE,"TMCOMP96";#N/A,#N/A,FALSE,"MAT96";#N/A,#N/A,FALSE,"FANDA96";#N/A,#N/A,FALSE,"INTRAN96";#N/A,#N/A,FALSE,"NAA9697";#N/A,#N/A,FALSE,"ECWEBB";#N/A,#N/A,FALSE,"MFT96";#N/A,#N/A,FALSE,"CTrecon"}</definedName>
    <definedName name="fgfd_3_1_1_5" hidden="1">{#N/A,#N/A,FALSE,"TMCOMP96";#N/A,#N/A,FALSE,"MAT96";#N/A,#N/A,FALSE,"FANDA96";#N/A,#N/A,FALSE,"INTRAN96";#N/A,#N/A,FALSE,"NAA9697";#N/A,#N/A,FALSE,"ECWEBB";#N/A,#N/A,FALSE,"MFT96";#N/A,#N/A,FALSE,"CTrecon"}</definedName>
    <definedName name="fgfd_3_1_2" hidden="1">{#N/A,#N/A,FALSE,"TMCOMP96";#N/A,#N/A,FALSE,"MAT96";#N/A,#N/A,FALSE,"FANDA96";#N/A,#N/A,FALSE,"INTRAN96";#N/A,#N/A,FALSE,"NAA9697";#N/A,#N/A,FALSE,"ECWEBB";#N/A,#N/A,FALSE,"MFT96";#N/A,#N/A,FALSE,"CTrecon"}</definedName>
    <definedName name="fgfd_3_1_2_1" hidden="1">{#N/A,#N/A,FALSE,"TMCOMP96";#N/A,#N/A,FALSE,"MAT96";#N/A,#N/A,FALSE,"FANDA96";#N/A,#N/A,FALSE,"INTRAN96";#N/A,#N/A,FALSE,"NAA9697";#N/A,#N/A,FALSE,"ECWEBB";#N/A,#N/A,FALSE,"MFT96";#N/A,#N/A,FALSE,"CTrecon"}</definedName>
    <definedName name="fgfd_3_1_2_1_1" hidden="1">{#N/A,#N/A,FALSE,"TMCOMP96";#N/A,#N/A,FALSE,"MAT96";#N/A,#N/A,FALSE,"FANDA96";#N/A,#N/A,FALSE,"INTRAN96";#N/A,#N/A,FALSE,"NAA9697";#N/A,#N/A,FALSE,"ECWEBB";#N/A,#N/A,FALSE,"MFT96";#N/A,#N/A,FALSE,"CTrecon"}</definedName>
    <definedName name="fgfd_3_1_2_2" hidden="1">{#N/A,#N/A,FALSE,"TMCOMP96";#N/A,#N/A,FALSE,"MAT96";#N/A,#N/A,FALSE,"FANDA96";#N/A,#N/A,FALSE,"INTRAN96";#N/A,#N/A,FALSE,"NAA9697";#N/A,#N/A,FALSE,"ECWEBB";#N/A,#N/A,FALSE,"MFT96";#N/A,#N/A,FALSE,"CTrecon"}</definedName>
    <definedName name="fgfd_3_1_2_3" hidden="1">{#N/A,#N/A,FALSE,"TMCOMP96";#N/A,#N/A,FALSE,"MAT96";#N/A,#N/A,FALSE,"FANDA96";#N/A,#N/A,FALSE,"INTRAN96";#N/A,#N/A,FALSE,"NAA9697";#N/A,#N/A,FALSE,"ECWEBB";#N/A,#N/A,FALSE,"MFT96";#N/A,#N/A,FALSE,"CTrecon"}</definedName>
    <definedName name="fgfd_3_1_2_4" hidden="1">{#N/A,#N/A,FALSE,"TMCOMP96";#N/A,#N/A,FALSE,"MAT96";#N/A,#N/A,FALSE,"FANDA96";#N/A,#N/A,FALSE,"INTRAN96";#N/A,#N/A,FALSE,"NAA9697";#N/A,#N/A,FALSE,"ECWEBB";#N/A,#N/A,FALSE,"MFT96";#N/A,#N/A,FALSE,"CTrecon"}</definedName>
    <definedName name="fgfd_3_1_2_5" hidden="1">{#N/A,#N/A,FALSE,"TMCOMP96";#N/A,#N/A,FALSE,"MAT96";#N/A,#N/A,FALSE,"FANDA96";#N/A,#N/A,FALSE,"INTRAN96";#N/A,#N/A,FALSE,"NAA9697";#N/A,#N/A,FALSE,"ECWEBB";#N/A,#N/A,FALSE,"MFT96";#N/A,#N/A,FALSE,"CTrecon"}</definedName>
    <definedName name="fgfd_3_1_3" hidden="1">{#N/A,#N/A,FALSE,"TMCOMP96";#N/A,#N/A,FALSE,"MAT96";#N/A,#N/A,FALSE,"FANDA96";#N/A,#N/A,FALSE,"INTRAN96";#N/A,#N/A,FALSE,"NAA9697";#N/A,#N/A,FALSE,"ECWEBB";#N/A,#N/A,FALSE,"MFT96";#N/A,#N/A,FALSE,"CTrecon"}</definedName>
    <definedName name="fgfd_3_1_3_1" hidden="1">{#N/A,#N/A,FALSE,"TMCOMP96";#N/A,#N/A,FALSE,"MAT96";#N/A,#N/A,FALSE,"FANDA96";#N/A,#N/A,FALSE,"INTRAN96";#N/A,#N/A,FALSE,"NAA9697";#N/A,#N/A,FALSE,"ECWEBB";#N/A,#N/A,FALSE,"MFT96";#N/A,#N/A,FALSE,"CTrecon"}</definedName>
    <definedName name="fgfd_3_1_3_1_1" hidden="1">{#N/A,#N/A,FALSE,"TMCOMP96";#N/A,#N/A,FALSE,"MAT96";#N/A,#N/A,FALSE,"FANDA96";#N/A,#N/A,FALSE,"INTRAN96";#N/A,#N/A,FALSE,"NAA9697";#N/A,#N/A,FALSE,"ECWEBB";#N/A,#N/A,FALSE,"MFT96";#N/A,#N/A,FALSE,"CTrecon"}</definedName>
    <definedName name="fgfd_3_1_3_2" hidden="1">{#N/A,#N/A,FALSE,"TMCOMP96";#N/A,#N/A,FALSE,"MAT96";#N/A,#N/A,FALSE,"FANDA96";#N/A,#N/A,FALSE,"INTRAN96";#N/A,#N/A,FALSE,"NAA9697";#N/A,#N/A,FALSE,"ECWEBB";#N/A,#N/A,FALSE,"MFT96";#N/A,#N/A,FALSE,"CTrecon"}</definedName>
    <definedName name="fgfd_3_1_3_3" hidden="1">{#N/A,#N/A,FALSE,"TMCOMP96";#N/A,#N/A,FALSE,"MAT96";#N/A,#N/A,FALSE,"FANDA96";#N/A,#N/A,FALSE,"INTRAN96";#N/A,#N/A,FALSE,"NAA9697";#N/A,#N/A,FALSE,"ECWEBB";#N/A,#N/A,FALSE,"MFT96";#N/A,#N/A,FALSE,"CTrecon"}</definedName>
    <definedName name="fgfd_3_1_3_4" hidden="1">{#N/A,#N/A,FALSE,"TMCOMP96";#N/A,#N/A,FALSE,"MAT96";#N/A,#N/A,FALSE,"FANDA96";#N/A,#N/A,FALSE,"INTRAN96";#N/A,#N/A,FALSE,"NAA9697";#N/A,#N/A,FALSE,"ECWEBB";#N/A,#N/A,FALSE,"MFT96";#N/A,#N/A,FALSE,"CTrecon"}</definedName>
    <definedName name="fgfd_3_1_3_5" hidden="1">{#N/A,#N/A,FALSE,"TMCOMP96";#N/A,#N/A,FALSE,"MAT96";#N/A,#N/A,FALSE,"FANDA96";#N/A,#N/A,FALSE,"INTRAN96";#N/A,#N/A,FALSE,"NAA9697";#N/A,#N/A,FALSE,"ECWEBB";#N/A,#N/A,FALSE,"MFT96";#N/A,#N/A,FALSE,"CTrecon"}</definedName>
    <definedName name="fgfd_3_1_4" hidden="1">{#N/A,#N/A,FALSE,"TMCOMP96";#N/A,#N/A,FALSE,"MAT96";#N/A,#N/A,FALSE,"FANDA96";#N/A,#N/A,FALSE,"INTRAN96";#N/A,#N/A,FALSE,"NAA9697";#N/A,#N/A,FALSE,"ECWEBB";#N/A,#N/A,FALSE,"MFT96";#N/A,#N/A,FALSE,"CTrecon"}</definedName>
    <definedName name="fgfd_3_1_4_1" hidden="1">{#N/A,#N/A,FALSE,"TMCOMP96";#N/A,#N/A,FALSE,"MAT96";#N/A,#N/A,FALSE,"FANDA96";#N/A,#N/A,FALSE,"INTRAN96";#N/A,#N/A,FALSE,"NAA9697";#N/A,#N/A,FALSE,"ECWEBB";#N/A,#N/A,FALSE,"MFT96";#N/A,#N/A,FALSE,"CTrecon"}</definedName>
    <definedName name="fgfd_3_1_4_2" hidden="1">{#N/A,#N/A,FALSE,"TMCOMP96";#N/A,#N/A,FALSE,"MAT96";#N/A,#N/A,FALSE,"FANDA96";#N/A,#N/A,FALSE,"INTRAN96";#N/A,#N/A,FALSE,"NAA9697";#N/A,#N/A,FALSE,"ECWEBB";#N/A,#N/A,FALSE,"MFT96";#N/A,#N/A,FALSE,"CTrecon"}</definedName>
    <definedName name="fgfd_3_1_4_3" hidden="1">{#N/A,#N/A,FALSE,"TMCOMP96";#N/A,#N/A,FALSE,"MAT96";#N/A,#N/A,FALSE,"FANDA96";#N/A,#N/A,FALSE,"INTRAN96";#N/A,#N/A,FALSE,"NAA9697";#N/A,#N/A,FALSE,"ECWEBB";#N/A,#N/A,FALSE,"MFT96";#N/A,#N/A,FALSE,"CTrecon"}</definedName>
    <definedName name="fgfd_3_1_4_4" hidden="1">{#N/A,#N/A,FALSE,"TMCOMP96";#N/A,#N/A,FALSE,"MAT96";#N/A,#N/A,FALSE,"FANDA96";#N/A,#N/A,FALSE,"INTRAN96";#N/A,#N/A,FALSE,"NAA9697";#N/A,#N/A,FALSE,"ECWEBB";#N/A,#N/A,FALSE,"MFT96";#N/A,#N/A,FALSE,"CTrecon"}</definedName>
    <definedName name="fgfd_3_1_4_5" hidden="1">{#N/A,#N/A,FALSE,"TMCOMP96";#N/A,#N/A,FALSE,"MAT96";#N/A,#N/A,FALSE,"FANDA96";#N/A,#N/A,FALSE,"INTRAN96";#N/A,#N/A,FALSE,"NAA9697";#N/A,#N/A,FALSE,"ECWEBB";#N/A,#N/A,FALSE,"MFT96";#N/A,#N/A,FALSE,"CTrecon"}</definedName>
    <definedName name="fgfd_3_1_5" hidden="1">{#N/A,#N/A,FALSE,"TMCOMP96";#N/A,#N/A,FALSE,"MAT96";#N/A,#N/A,FALSE,"FANDA96";#N/A,#N/A,FALSE,"INTRAN96";#N/A,#N/A,FALSE,"NAA9697";#N/A,#N/A,FALSE,"ECWEBB";#N/A,#N/A,FALSE,"MFT96";#N/A,#N/A,FALSE,"CTrecon"}</definedName>
    <definedName name="fgfd_3_1_5_1" hidden="1">{#N/A,#N/A,FALSE,"TMCOMP96";#N/A,#N/A,FALSE,"MAT96";#N/A,#N/A,FALSE,"FANDA96";#N/A,#N/A,FALSE,"INTRAN96";#N/A,#N/A,FALSE,"NAA9697";#N/A,#N/A,FALSE,"ECWEBB";#N/A,#N/A,FALSE,"MFT96";#N/A,#N/A,FALSE,"CTrecon"}</definedName>
    <definedName name="fgfd_3_1_5_2" hidden="1">{#N/A,#N/A,FALSE,"TMCOMP96";#N/A,#N/A,FALSE,"MAT96";#N/A,#N/A,FALSE,"FANDA96";#N/A,#N/A,FALSE,"INTRAN96";#N/A,#N/A,FALSE,"NAA9697";#N/A,#N/A,FALSE,"ECWEBB";#N/A,#N/A,FALSE,"MFT96";#N/A,#N/A,FALSE,"CTrecon"}</definedName>
    <definedName name="fgfd_3_1_5_3" hidden="1">{#N/A,#N/A,FALSE,"TMCOMP96";#N/A,#N/A,FALSE,"MAT96";#N/A,#N/A,FALSE,"FANDA96";#N/A,#N/A,FALSE,"INTRAN96";#N/A,#N/A,FALSE,"NAA9697";#N/A,#N/A,FALSE,"ECWEBB";#N/A,#N/A,FALSE,"MFT96";#N/A,#N/A,FALSE,"CTrecon"}</definedName>
    <definedName name="fgfd_3_1_5_4" hidden="1">{#N/A,#N/A,FALSE,"TMCOMP96";#N/A,#N/A,FALSE,"MAT96";#N/A,#N/A,FALSE,"FANDA96";#N/A,#N/A,FALSE,"INTRAN96";#N/A,#N/A,FALSE,"NAA9697";#N/A,#N/A,FALSE,"ECWEBB";#N/A,#N/A,FALSE,"MFT96";#N/A,#N/A,FALSE,"CTrecon"}</definedName>
    <definedName name="fgfd_3_1_5_5" hidden="1">{#N/A,#N/A,FALSE,"TMCOMP96";#N/A,#N/A,FALSE,"MAT96";#N/A,#N/A,FALSE,"FANDA96";#N/A,#N/A,FALSE,"INTRAN96";#N/A,#N/A,FALSE,"NAA9697";#N/A,#N/A,FALSE,"ECWEBB";#N/A,#N/A,FALSE,"MFT96";#N/A,#N/A,FALSE,"CTrecon"}</definedName>
    <definedName name="fgfd_3_2" hidden="1">{#N/A,#N/A,FALSE,"TMCOMP96";#N/A,#N/A,FALSE,"MAT96";#N/A,#N/A,FALSE,"FANDA96";#N/A,#N/A,FALSE,"INTRAN96";#N/A,#N/A,FALSE,"NAA9697";#N/A,#N/A,FALSE,"ECWEBB";#N/A,#N/A,FALSE,"MFT96";#N/A,#N/A,FALSE,"CTrecon"}</definedName>
    <definedName name="fgfd_3_2_1" hidden="1">{#N/A,#N/A,FALSE,"TMCOMP96";#N/A,#N/A,FALSE,"MAT96";#N/A,#N/A,FALSE,"FANDA96";#N/A,#N/A,FALSE,"INTRAN96";#N/A,#N/A,FALSE,"NAA9697";#N/A,#N/A,FALSE,"ECWEBB";#N/A,#N/A,FALSE,"MFT96";#N/A,#N/A,FALSE,"CTrecon"}</definedName>
    <definedName name="fgfd_3_2_1_1" hidden="1">{#N/A,#N/A,FALSE,"TMCOMP96";#N/A,#N/A,FALSE,"MAT96";#N/A,#N/A,FALSE,"FANDA96";#N/A,#N/A,FALSE,"INTRAN96";#N/A,#N/A,FALSE,"NAA9697";#N/A,#N/A,FALSE,"ECWEBB";#N/A,#N/A,FALSE,"MFT96";#N/A,#N/A,FALSE,"CTrecon"}</definedName>
    <definedName name="fgfd_3_2_2" hidden="1">{#N/A,#N/A,FALSE,"TMCOMP96";#N/A,#N/A,FALSE,"MAT96";#N/A,#N/A,FALSE,"FANDA96";#N/A,#N/A,FALSE,"INTRAN96";#N/A,#N/A,FALSE,"NAA9697";#N/A,#N/A,FALSE,"ECWEBB";#N/A,#N/A,FALSE,"MFT96";#N/A,#N/A,FALSE,"CTrecon"}</definedName>
    <definedName name="fgfd_3_2_3" hidden="1">{#N/A,#N/A,FALSE,"TMCOMP96";#N/A,#N/A,FALSE,"MAT96";#N/A,#N/A,FALSE,"FANDA96";#N/A,#N/A,FALSE,"INTRAN96";#N/A,#N/A,FALSE,"NAA9697";#N/A,#N/A,FALSE,"ECWEBB";#N/A,#N/A,FALSE,"MFT96";#N/A,#N/A,FALSE,"CTrecon"}</definedName>
    <definedName name="fgfd_3_2_4" hidden="1">{#N/A,#N/A,FALSE,"TMCOMP96";#N/A,#N/A,FALSE,"MAT96";#N/A,#N/A,FALSE,"FANDA96";#N/A,#N/A,FALSE,"INTRAN96";#N/A,#N/A,FALSE,"NAA9697";#N/A,#N/A,FALSE,"ECWEBB";#N/A,#N/A,FALSE,"MFT96";#N/A,#N/A,FALSE,"CTrecon"}</definedName>
    <definedName name="fgfd_3_2_5" hidden="1">{#N/A,#N/A,FALSE,"TMCOMP96";#N/A,#N/A,FALSE,"MAT96";#N/A,#N/A,FALSE,"FANDA96";#N/A,#N/A,FALSE,"INTRAN96";#N/A,#N/A,FALSE,"NAA9697";#N/A,#N/A,FALSE,"ECWEBB";#N/A,#N/A,FALSE,"MFT96";#N/A,#N/A,FALSE,"CTrecon"}</definedName>
    <definedName name="fgfd_3_3" hidden="1">{#N/A,#N/A,FALSE,"TMCOMP96";#N/A,#N/A,FALSE,"MAT96";#N/A,#N/A,FALSE,"FANDA96";#N/A,#N/A,FALSE,"INTRAN96";#N/A,#N/A,FALSE,"NAA9697";#N/A,#N/A,FALSE,"ECWEBB";#N/A,#N/A,FALSE,"MFT96";#N/A,#N/A,FALSE,"CTrecon"}</definedName>
    <definedName name="fgfd_3_3_1" hidden="1">{#N/A,#N/A,FALSE,"TMCOMP96";#N/A,#N/A,FALSE,"MAT96";#N/A,#N/A,FALSE,"FANDA96";#N/A,#N/A,FALSE,"INTRAN96";#N/A,#N/A,FALSE,"NAA9697";#N/A,#N/A,FALSE,"ECWEBB";#N/A,#N/A,FALSE,"MFT96";#N/A,#N/A,FALSE,"CTrecon"}</definedName>
    <definedName name="fgfd_3_3_1_1" hidden="1">{#N/A,#N/A,FALSE,"TMCOMP96";#N/A,#N/A,FALSE,"MAT96";#N/A,#N/A,FALSE,"FANDA96";#N/A,#N/A,FALSE,"INTRAN96";#N/A,#N/A,FALSE,"NAA9697";#N/A,#N/A,FALSE,"ECWEBB";#N/A,#N/A,FALSE,"MFT96";#N/A,#N/A,FALSE,"CTrecon"}</definedName>
    <definedName name="fgfd_3_3_2" hidden="1">{#N/A,#N/A,FALSE,"TMCOMP96";#N/A,#N/A,FALSE,"MAT96";#N/A,#N/A,FALSE,"FANDA96";#N/A,#N/A,FALSE,"INTRAN96";#N/A,#N/A,FALSE,"NAA9697";#N/A,#N/A,FALSE,"ECWEBB";#N/A,#N/A,FALSE,"MFT96";#N/A,#N/A,FALSE,"CTrecon"}</definedName>
    <definedName name="fgfd_3_3_3" hidden="1">{#N/A,#N/A,FALSE,"TMCOMP96";#N/A,#N/A,FALSE,"MAT96";#N/A,#N/A,FALSE,"FANDA96";#N/A,#N/A,FALSE,"INTRAN96";#N/A,#N/A,FALSE,"NAA9697";#N/A,#N/A,FALSE,"ECWEBB";#N/A,#N/A,FALSE,"MFT96";#N/A,#N/A,FALSE,"CTrecon"}</definedName>
    <definedName name="fgfd_3_3_4" hidden="1">{#N/A,#N/A,FALSE,"TMCOMP96";#N/A,#N/A,FALSE,"MAT96";#N/A,#N/A,FALSE,"FANDA96";#N/A,#N/A,FALSE,"INTRAN96";#N/A,#N/A,FALSE,"NAA9697";#N/A,#N/A,FALSE,"ECWEBB";#N/A,#N/A,FALSE,"MFT96";#N/A,#N/A,FALSE,"CTrecon"}</definedName>
    <definedName name="fgfd_3_3_5" hidden="1">{#N/A,#N/A,FALSE,"TMCOMP96";#N/A,#N/A,FALSE,"MAT96";#N/A,#N/A,FALSE,"FANDA96";#N/A,#N/A,FALSE,"INTRAN96";#N/A,#N/A,FALSE,"NAA9697";#N/A,#N/A,FALSE,"ECWEBB";#N/A,#N/A,FALSE,"MFT96";#N/A,#N/A,FALSE,"CTrecon"}</definedName>
    <definedName name="fgfd_3_4" hidden="1">{#N/A,#N/A,FALSE,"TMCOMP96";#N/A,#N/A,FALSE,"MAT96";#N/A,#N/A,FALSE,"FANDA96";#N/A,#N/A,FALSE,"INTRAN96";#N/A,#N/A,FALSE,"NAA9697";#N/A,#N/A,FALSE,"ECWEBB";#N/A,#N/A,FALSE,"MFT96";#N/A,#N/A,FALSE,"CTrecon"}</definedName>
    <definedName name="fgfd_3_4_1" hidden="1">{#N/A,#N/A,FALSE,"TMCOMP96";#N/A,#N/A,FALSE,"MAT96";#N/A,#N/A,FALSE,"FANDA96";#N/A,#N/A,FALSE,"INTRAN96";#N/A,#N/A,FALSE,"NAA9697";#N/A,#N/A,FALSE,"ECWEBB";#N/A,#N/A,FALSE,"MFT96";#N/A,#N/A,FALSE,"CTrecon"}</definedName>
    <definedName name="fgfd_3_4_1_1" hidden="1">{#N/A,#N/A,FALSE,"TMCOMP96";#N/A,#N/A,FALSE,"MAT96";#N/A,#N/A,FALSE,"FANDA96";#N/A,#N/A,FALSE,"INTRAN96";#N/A,#N/A,FALSE,"NAA9697";#N/A,#N/A,FALSE,"ECWEBB";#N/A,#N/A,FALSE,"MFT96";#N/A,#N/A,FALSE,"CTrecon"}</definedName>
    <definedName name="fgfd_3_4_2" hidden="1">{#N/A,#N/A,FALSE,"TMCOMP96";#N/A,#N/A,FALSE,"MAT96";#N/A,#N/A,FALSE,"FANDA96";#N/A,#N/A,FALSE,"INTRAN96";#N/A,#N/A,FALSE,"NAA9697";#N/A,#N/A,FALSE,"ECWEBB";#N/A,#N/A,FALSE,"MFT96";#N/A,#N/A,FALSE,"CTrecon"}</definedName>
    <definedName name="fgfd_3_4_3" hidden="1">{#N/A,#N/A,FALSE,"TMCOMP96";#N/A,#N/A,FALSE,"MAT96";#N/A,#N/A,FALSE,"FANDA96";#N/A,#N/A,FALSE,"INTRAN96";#N/A,#N/A,FALSE,"NAA9697";#N/A,#N/A,FALSE,"ECWEBB";#N/A,#N/A,FALSE,"MFT96";#N/A,#N/A,FALSE,"CTrecon"}</definedName>
    <definedName name="fgfd_3_4_4" hidden="1">{#N/A,#N/A,FALSE,"TMCOMP96";#N/A,#N/A,FALSE,"MAT96";#N/A,#N/A,FALSE,"FANDA96";#N/A,#N/A,FALSE,"INTRAN96";#N/A,#N/A,FALSE,"NAA9697";#N/A,#N/A,FALSE,"ECWEBB";#N/A,#N/A,FALSE,"MFT96";#N/A,#N/A,FALSE,"CTrecon"}</definedName>
    <definedName name="fgfd_3_4_5" hidden="1">{#N/A,#N/A,FALSE,"TMCOMP96";#N/A,#N/A,FALSE,"MAT96";#N/A,#N/A,FALSE,"FANDA96";#N/A,#N/A,FALSE,"INTRAN96";#N/A,#N/A,FALSE,"NAA9697";#N/A,#N/A,FALSE,"ECWEBB";#N/A,#N/A,FALSE,"MFT96";#N/A,#N/A,FALSE,"CTrecon"}</definedName>
    <definedName name="fgfd_3_5" hidden="1">{#N/A,#N/A,FALSE,"TMCOMP96";#N/A,#N/A,FALSE,"MAT96";#N/A,#N/A,FALSE,"FANDA96";#N/A,#N/A,FALSE,"INTRAN96";#N/A,#N/A,FALSE,"NAA9697";#N/A,#N/A,FALSE,"ECWEBB";#N/A,#N/A,FALSE,"MFT96";#N/A,#N/A,FALSE,"CTrecon"}</definedName>
    <definedName name="fgfd_3_5_1" hidden="1">{#N/A,#N/A,FALSE,"TMCOMP96";#N/A,#N/A,FALSE,"MAT96";#N/A,#N/A,FALSE,"FANDA96";#N/A,#N/A,FALSE,"INTRAN96";#N/A,#N/A,FALSE,"NAA9697";#N/A,#N/A,FALSE,"ECWEBB";#N/A,#N/A,FALSE,"MFT96";#N/A,#N/A,FALSE,"CTrecon"}</definedName>
    <definedName name="fgfd_3_5_2" hidden="1">{#N/A,#N/A,FALSE,"TMCOMP96";#N/A,#N/A,FALSE,"MAT96";#N/A,#N/A,FALSE,"FANDA96";#N/A,#N/A,FALSE,"INTRAN96";#N/A,#N/A,FALSE,"NAA9697";#N/A,#N/A,FALSE,"ECWEBB";#N/A,#N/A,FALSE,"MFT96";#N/A,#N/A,FALSE,"CTrecon"}</definedName>
    <definedName name="fgfd_3_5_3" hidden="1">{#N/A,#N/A,FALSE,"TMCOMP96";#N/A,#N/A,FALSE,"MAT96";#N/A,#N/A,FALSE,"FANDA96";#N/A,#N/A,FALSE,"INTRAN96";#N/A,#N/A,FALSE,"NAA9697";#N/A,#N/A,FALSE,"ECWEBB";#N/A,#N/A,FALSE,"MFT96";#N/A,#N/A,FALSE,"CTrecon"}</definedName>
    <definedName name="fgfd_3_5_4" hidden="1">{#N/A,#N/A,FALSE,"TMCOMP96";#N/A,#N/A,FALSE,"MAT96";#N/A,#N/A,FALSE,"FANDA96";#N/A,#N/A,FALSE,"INTRAN96";#N/A,#N/A,FALSE,"NAA9697";#N/A,#N/A,FALSE,"ECWEBB";#N/A,#N/A,FALSE,"MFT96";#N/A,#N/A,FALSE,"CTrecon"}</definedName>
    <definedName name="fgfd_3_5_5" hidden="1">{#N/A,#N/A,FALSE,"TMCOMP96";#N/A,#N/A,FALSE,"MAT96";#N/A,#N/A,FALSE,"FANDA96";#N/A,#N/A,FALSE,"INTRAN96";#N/A,#N/A,FALSE,"NAA9697";#N/A,#N/A,FALSE,"ECWEBB";#N/A,#N/A,FALSE,"MFT96";#N/A,#N/A,FALSE,"CTrecon"}</definedName>
    <definedName name="fgfd_4" hidden="1">{#N/A,#N/A,FALSE,"TMCOMP96";#N/A,#N/A,FALSE,"MAT96";#N/A,#N/A,FALSE,"FANDA96";#N/A,#N/A,FALSE,"INTRAN96";#N/A,#N/A,FALSE,"NAA9697";#N/A,#N/A,FALSE,"ECWEBB";#N/A,#N/A,FALSE,"MFT96";#N/A,#N/A,FALSE,"CTrecon"}</definedName>
    <definedName name="fgfd_4_1" hidden="1">{#N/A,#N/A,FALSE,"TMCOMP96";#N/A,#N/A,FALSE,"MAT96";#N/A,#N/A,FALSE,"FANDA96";#N/A,#N/A,FALSE,"INTRAN96";#N/A,#N/A,FALSE,"NAA9697";#N/A,#N/A,FALSE,"ECWEBB";#N/A,#N/A,FALSE,"MFT96";#N/A,#N/A,FALSE,"CTrecon"}</definedName>
    <definedName name="fgfd_4_1_1" hidden="1">{#N/A,#N/A,FALSE,"TMCOMP96";#N/A,#N/A,FALSE,"MAT96";#N/A,#N/A,FALSE,"FANDA96";#N/A,#N/A,FALSE,"INTRAN96";#N/A,#N/A,FALSE,"NAA9697";#N/A,#N/A,FALSE,"ECWEBB";#N/A,#N/A,FALSE,"MFT96";#N/A,#N/A,FALSE,"CTrecon"}</definedName>
    <definedName name="fgfd_4_1_1_1" hidden="1">{#N/A,#N/A,FALSE,"TMCOMP96";#N/A,#N/A,FALSE,"MAT96";#N/A,#N/A,FALSE,"FANDA96";#N/A,#N/A,FALSE,"INTRAN96";#N/A,#N/A,FALSE,"NAA9697";#N/A,#N/A,FALSE,"ECWEBB";#N/A,#N/A,FALSE,"MFT96";#N/A,#N/A,FALSE,"CTrecon"}</definedName>
    <definedName name="fgfd_4_1_1_1_1" hidden="1">{#N/A,#N/A,FALSE,"TMCOMP96";#N/A,#N/A,FALSE,"MAT96";#N/A,#N/A,FALSE,"FANDA96";#N/A,#N/A,FALSE,"INTRAN96";#N/A,#N/A,FALSE,"NAA9697";#N/A,#N/A,FALSE,"ECWEBB";#N/A,#N/A,FALSE,"MFT96";#N/A,#N/A,FALSE,"CTrecon"}</definedName>
    <definedName name="fgfd_4_1_1_1_1_1" hidden="1">{#N/A,#N/A,FALSE,"TMCOMP96";#N/A,#N/A,FALSE,"MAT96";#N/A,#N/A,FALSE,"FANDA96";#N/A,#N/A,FALSE,"INTRAN96";#N/A,#N/A,FALSE,"NAA9697";#N/A,#N/A,FALSE,"ECWEBB";#N/A,#N/A,FALSE,"MFT96";#N/A,#N/A,FALSE,"CTrecon"}</definedName>
    <definedName name="fgfd_4_1_1_1_2" hidden="1">{#N/A,#N/A,FALSE,"TMCOMP96";#N/A,#N/A,FALSE,"MAT96";#N/A,#N/A,FALSE,"FANDA96";#N/A,#N/A,FALSE,"INTRAN96";#N/A,#N/A,FALSE,"NAA9697";#N/A,#N/A,FALSE,"ECWEBB";#N/A,#N/A,FALSE,"MFT96";#N/A,#N/A,FALSE,"CTrecon"}</definedName>
    <definedName name="fgfd_4_1_1_1_3" hidden="1">{#N/A,#N/A,FALSE,"TMCOMP96";#N/A,#N/A,FALSE,"MAT96";#N/A,#N/A,FALSE,"FANDA96";#N/A,#N/A,FALSE,"INTRAN96";#N/A,#N/A,FALSE,"NAA9697";#N/A,#N/A,FALSE,"ECWEBB";#N/A,#N/A,FALSE,"MFT96";#N/A,#N/A,FALSE,"CTrecon"}</definedName>
    <definedName name="fgfd_4_1_1_1_4" hidden="1">{#N/A,#N/A,FALSE,"TMCOMP96";#N/A,#N/A,FALSE,"MAT96";#N/A,#N/A,FALSE,"FANDA96";#N/A,#N/A,FALSE,"INTRAN96";#N/A,#N/A,FALSE,"NAA9697";#N/A,#N/A,FALSE,"ECWEBB";#N/A,#N/A,FALSE,"MFT96";#N/A,#N/A,FALSE,"CTrecon"}</definedName>
    <definedName name="fgfd_4_1_1_1_5" hidden="1">{#N/A,#N/A,FALSE,"TMCOMP96";#N/A,#N/A,FALSE,"MAT96";#N/A,#N/A,FALSE,"FANDA96";#N/A,#N/A,FALSE,"INTRAN96";#N/A,#N/A,FALSE,"NAA9697";#N/A,#N/A,FALSE,"ECWEBB";#N/A,#N/A,FALSE,"MFT96";#N/A,#N/A,FALSE,"CTrecon"}</definedName>
    <definedName name="fgfd_4_1_1_2" hidden="1">{#N/A,#N/A,FALSE,"TMCOMP96";#N/A,#N/A,FALSE,"MAT96";#N/A,#N/A,FALSE,"FANDA96";#N/A,#N/A,FALSE,"INTRAN96";#N/A,#N/A,FALSE,"NAA9697";#N/A,#N/A,FALSE,"ECWEBB";#N/A,#N/A,FALSE,"MFT96";#N/A,#N/A,FALSE,"CTrecon"}</definedName>
    <definedName name="fgfd_4_1_1_2_1" hidden="1">{#N/A,#N/A,FALSE,"TMCOMP96";#N/A,#N/A,FALSE,"MAT96";#N/A,#N/A,FALSE,"FANDA96";#N/A,#N/A,FALSE,"INTRAN96";#N/A,#N/A,FALSE,"NAA9697";#N/A,#N/A,FALSE,"ECWEBB";#N/A,#N/A,FALSE,"MFT96";#N/A,#N/A,FALSE,"CTrecon"}</definedName>
    <definedName name="fgfd_4_1_1_2_2" hidden="1">{#N/A,#N/A,FALSE,"TMCOMP96";#N/A,#N/A,FALSE,"MAT96";#N/A,#N/A,FALSE,"FANDA96";#N/A,#N/A,FALSE,"INTRAN96";#N/A,#N/A,FALSE,"NAA9697";#N/A,#N/A,FALSE,"ECWEBB";#N/A,#N/A,FALSE,"MFT96";#N/A,#N/A,FALSE,"CTrecon"}</definedName>
    <definedName name="fgfd_4_1_1_2_3" hidden="1">{#N/A,#N/A,FALSE,"TMCOMP96";#N/A,#N/A,FALSE,"MAT96";#N/A,#N/A,FALSE,"FANDA96";#N/A,#N/A,FALSE,"INTRAN96";#N/A,#N/A,FALSE,"NAA9697";#N/A,#N/A,FALSE,"ECWEBB";#N/A,#N/A,FALSE,"MFT96";#N/A,#N/A,FALSE,"CTrecon"}</definedName>
    <definedName name="fgfd_4_1_1_2_4" hidden="1">{#N/A,#N/A,FALSE,"TMCOMP96";#N/A,#N/A,FALSE,"MAT96";#N/A,#N/A,FALSE,"FANDA96";#N/A,#N/A,FALSE,"INTRAN96";#N/A,#N/A,FALSE,"NAA9697";#N/A,#N/A,FALSE,"ECWEBB";#N/A,#N/A,FALSE,"MFT96";#N/A,#N/A,FALSE,"CTrecon"}</definedName>
    <definedName name="fgfd_4_1_1_2_5" hidden="1">{#N/A,#N/A,FALSE,"TMCOMP96";#N/A,#N/A,FALSE,"MAT96";#N/A,#N/A,FALSE,"FANDA96";#N/A,#N/A,FALSE,"INTRAN96";#N/A,#N/A,FALSE,"NAA9697";#N/A,#N/A,FALSE,"ECWEBB";#N/A,#N/A,FALSE,"MFT96";#N/A,#N/A,FALSE,"CTrecon"}</definedName>
    <definedName name="fgfd_4_1_1_3" hidden="1">{#N/A,#N/A,FALSE,"TMCOMP96";#N/A,#N/A,FALSE,"MAT96";#N/A,#N/A,FALSE,"FANDA96";#N/A,#N/A,FALSE,"INTRAN96";#N/A,#N/A,FALSE,"NAA9697";#N/A,#N/A,FALSE,"ECWEBB";#N/A,#N/A,FALSE,"MFT96";#N/A,#N/A,FALSE,"CTrecon"}</definedName>
    <definedName name="fgfd_4_1_1_4" hidden="1">{#N/A,#N/A,FALSE,"TMCOMP96";#N/A,#N/A,FALSE,"MAT96";#N/A,#N/A,FALSE,"FANDA96";#N/A,#N/A,FALSE,"INTRAN96";#N/A,#N/A,FALSE,"NAA9697";#N/A,#N/A,FALSE,"ECWEBB";#N/A,#N/A,FALSE,"MFT96";#N/A,#N/A,FALSE,"CTrecon"}</definedName>
    <definedName name="fgfd_4_1_1_5" hidden="1">{#N/A,#N/A,FALSE,"TMCOMP96";#N/A,#N/A,FALSE,"MAT96";#N/A,#N/A,FALSE,"FANDA96";#N/A,#N/A,FALSE,"INTRAN96";#N/A,#N/A,FALSE,"NAA9697";#N/A,#N/A,FALSE,"ECWEBB";#N/A,#N/A,FALSE,"MFT96";#N/A,#N/A,FALSE,"CTrecon"}</definedName>
    <definedName name="fgfd_4_1_2" hidden="1">{#N/A,#N/A,FALSE,"TMCOMP96";#N/A,#N/A,FALSE,"MAT96";#N/A,#N/A,FALSE,"FANDA96";#N/A,#N/A,FALSE,"INTRAN96";#N/A,#N/A,FALSE,"NAA9697";#N/A,#N/A,FALSE,"ECWEBB";#N/A,#N/A,FALSE,"MFT96";#N/A,#N/A,FALSE,"CTrecon"}</definedName>
    <definedName name="fgfd_4_1_2_1" hidden="1">{#N/A,#N/A,FALSE,"TMCOMP96";#N/A,#N/A,FALSE,"MAT96";#N/A,#N/A,FALSE,"FANDA96";#N/A,#N/A,FALSE,"INTRAN96";#N/A,#N/A,FALSE,"NAA9697";#N/A,#N/A,FALSE,"ECWEBB";#N/A,#N/A,FALSE,"MFT96";#N/A,#N/A,FALSE,"CTrecon"}</definedName>
    <definedName name="fgfd_4_1_2_2" hidden="1">{#N/A,#N/A,FALSE,"TMCOMP96";#N/A,#N/A,FALSE,"MAT96";#N/A,#N/A,FALSE,"FANDA96";#N/A,#N/A,FALSE,"INTRAN96";#N/A,#N/A,FALSE,"NAA9697";#N/A,#N/A,FALSE,"ECWEBB";#N/A,#N/A,FALSE,"MFT96";#N/A,#N/A,FALSE,"CTrecon"}</definedName>
    <definedName name="fgfd_4_1_2_3" hidden="1">{#N/A,#N/A,FALSE,"TMCOMP96";#N/A,#N/A,FALSE,"MAT96";#N/A,#N/A,FALSE,"FANDA96";#N/A,#N/A,FALSE,"INTRAN96";#N/A,#N/A,FALSE,"NAA9697";#N/A,#N/A,FALSE,"ECWEBB";#N/A,#N/A,FALSE,"MFT96";#N/A,#N/A,FALSE,"CTrecon"}</definedName>
    <definedName name="fgfd_4_1_2_4" hidden="1">{#N/A,#N/A,FALSE,"TMCOMP96";#N/A,#N/A,FALSE,"MAT96";#N/A,#N/A,FALSE,"FANDA96";#N/A,#N/A,FALSE,"INTRAN96";#N/A,#N/A,FALSE,"NAA9697";#N/A,#N/A,FALSE,"ECWEBB";#N/A,#N/A,FALSE,"MFT96";#N/A,#N/A,FALSE,"CTrecon"}</definedName>
    <definedName name="fgfd_4_1_2_5" hidden="1">{#N/A,#N/A,FALSE,"TMCOMP96";#N/A,#N/A,FALSE,"MAT96";#N/A,#N/A,FALSE,"FANDA96";#N/A,#N/A,FALSE,"INTRAN96";#N/A,#N/A,FALSE,"NAA9697";#N/A,#N/A,FALSE,"ECWEBB";#N/A,#N/A,FALSE,"MFT96";#N/A,#N/A,FALSE,"CTrecon"}</definedName>
    <definedName name="fgfd_4_1_3" hidden="1">{#N/A,#N/A,FALSE,"TMCOMP96";#N/A,#N/A,FALSE,"MAT96";#N/A,#N/A,FALSE,"FANDA96";#N/A,#N/A,FALSE,"INTRAN96";#N/A,#N/A,FALSE,"NAA9697";#N/A,#N/A,FALSE,"ECWEBB";#N/A,#N/A,FALSE,"MFT96";#N/A,#N/A,FALSE,"CTrecon"}</definedName>
    <definedName name="fgfd_4_1_3_1" hidden="1">{#N/A,#N/A,FALSE,"TMCOMP96";#N/A,#N/A,FALSE,"MAT96";#N/A,#N/A,FALSE,"FANDA96";#N/A,#N/A,FALSE,"INTRAN96";#N/A,#N/A,FALSE,"NAA9697";#N/A,#N/A,FALSE,"ECWEBB";#N/A,#N/A,FALSE,"MFT96";#N/A,#N/A,FALSE,"CTrecon"}</definedName>
    <definedName name="fgfd_4_1_3_2" hidden="1">{#N/A,#N/A,FALSE,"TMCOMP96";#N/A,#N/A,FALSE,"MAT96";#N/A,#N/A,FALSE,"FANDA96";#N/A,#N/A,FALSE,"INTRAN96";#N/A,#N/A,FALSE,"NAA9697";#N/A,#N/A,FALSE,"ECWEBB";#N/A,#N/A,FALSE,"MFT96";#N/A,#N/A,FALSE,"CTrecon"}</definedName>
    <definedName name="fgfd_4_1_3_3" hidden="1">{#N/A,#N/A,FALSE,"TMCOMP96";#N/A,#N/A,FALSE,"MAT96";#N/A,#N/A,FALSE,"FANDA96";#N/A,#N/A,FALSE,"INTRAN96";#N/A,#N/A,FALSE,"NAA9697";#N/A,#N/A,FALSE,"ECWEBB";#N/A,#N/A,FALSE,"MFT96";#N/A,#N/A,FALSE,"CTrecon"}</definedName>
    <definedName name="fgfd_4_1_3_4" hidden="1">{#N/A,#N/A,FALSE,"TMCOMP96";#N/A,#N/A,FALSE,"MAT96";#N/A,#N/A,FALSE,"FANDA96";#N/A,#N/A,FALSE,"INTRAN96";#N/A,#N/A,FALSE,"NAA9697";#N/A,#N/A,FALSE,"ECWEBB";#N/A,#N/A,FALSE,"MFT96";#N/A,#N/A,FALSE,"CTrecon"}</definedName>
    <definedName name="fgfd_4_1_3_5" hidden="1">{#N/A,#N/A,FALSE,"TMCOMP96";#N/A,#N/A,FALSE,"MAT96";#N/A,#N/A,FALSE,"FANDA96";#N/A,#N/A,FALSE,"INTRAN96";#N/A,#N/A,FALSE,"NAA9697";#N/A,#N/A,FALSE,"ECWEBB";#N/A,#N/A,FALSE,"MFT96";#N/A,#N/A,FALSE,"CTrecon"}</definedName>
    <definedName name="fgfd_4_1_4" hidden="1">{#N/A,#N/A,FALSE,"TMCOMP96";#N/A,#N/A,FALSE,"MAT96";#N/A,#N/A,FALSE,"FANDA96";#N/A,#N/A,FALSE,"INTRAN96";#N/A,#N/A,FALSE,"NAA9697";#N/A,#N/A,FALSE,"ECWEBB";#N/A,#N/A,FALSE,"MFT96";#N/A,#N/A,FALSE,"CTrecon"}</definedName>
    <definedName name="fgfd_4_1_4_1" hidden="1">{#N/A,#N/A,FALSE,"TMCOMP96";#N/A,#N/A,FALSE,"MAT96";#N/A,#N/A,FALSE,"FANDA96";#N/A,#N/A,FALSE,"INTRAN96";#N/A,#N/A,FALSE,"NAA9697";#N/A,#N/A,FALSE,"ECWEBB";#N/A,#N/A,FALSE,"MFT96";#N/A,#N/A,FALSE,"CTrecon"}</definedName>
    <definedName name="fgfd_4_1_4_2" hidden="1">{#N/A,#N/A,FALSE,"TMCOMP96";#N/A,#N/A,FALSE,"MAT96";#N/A,#N/A,FALSE,"FANDA96";#N/A,#N/A,FALSE,"INTRAN96";#N/A,#N/A,FALSE,"NAA9697";#N/A,#N/A,FALSE,"ECWEBB";#N/A,#N/A,FALSE,"MFT96";#N/A,#N/A,FALSE,"CTrecon"}</definedName>
    <definedName name="fgfd_4_1_4_3" hidden="1">{#N/A,#N/A,FALSE,"TMCOMP96";#N/A,#N/A,FALSE,"MAT96";#N/A,#N/A,FALSE,"FANDA96";#N/A,#N/A,FALSE,"INTRAN96";#N/A,#N/A,FALSE,"NAA9697";#N/A,#N/A,FALSE,"ECWEBB";#N/A,#N/A,FALSE,"MFT96";#N/A,#N/A,FALSE,"CTrecon"}</definedName>
    <definedName name="fgfd_4_1_4_4" hidden="1">{#N/A,#N/A,FALSE,"TMCOMP96";#N/A,#N/A,FALSE,"MAT96";#N/A,#N/A,FALSE,"FANDA96";#N/A,#N/A,FALSE,"INTRAN96";#N/A,#N/A,FALSE,"NAA9697";#N/A,#N/A,FALSE,"ECWEBB";#N/A,#N/A,FALSE,"MFT96";#N/A,#N/A,FALSE,"CTrecon"}</definedName>
    <definedName name="fgfd_4_1_4_5" hidden="1">{#N/A,#N/A,FALSE,"TMCOMP96";#N/A,#N/A,FALSE,"MAT96";#N/A,#N/A,FALSE,"FANDA96";#N/A,#N/A,FALSE,"INTRAN96";#N/A,#N/A,FALSE,"NAA9697";#N/A,#N/A,FALSE,"ECWEBB";#N/A,#N/A,FALSE,"MFT96";#N/A,#N/A,FALSE,"CTrecon"}</definedName>
    <definedName name="fgfd_4_1_5" hidden="1">{#N/A,#N/A,FALSE,"TMCOMP96";#N/A,#N/A,FALSE,"MAT96";#N/A,#N/A,FALSE,"FANDA96";#N/A,#N/A,FALSE,"INTRAN96";#N/A,#N/A,FALSE,"NAA9697";#N/A,#N/A,FALSE,"ECWEBB";#N/A,#N/A,FALSE,"MFT96";#N/A,#N/A,FALSE,"CTrecon"}</definedName>
    <definedName name="fgfd_4_1_5_1" hidden="1">{#N/A,#N/A,FALSE,"TMCOMP96";#N/A,#N/A,FALSE,"MAT96";#N/A,#N/A,FALSE,"FANDA96";#N/A,#N/A,FALSE,"INTRAN96";#N/A,#N/A,FALSE,"NAA9697";#N/A,#N/A,FALSE,"ECWEBB";#N/A,#N/A,FALSE,"MFT96";#N/A,#N/A,FALSE,"CTrecon"}</definedName>
    <definedName name="fgfd_4_1_5_2" hidden="1">{#N/A,#N/A,FALSE,"TMCOMP96";#N/A,#N/A,FALSE,"MAT96";#N/A,#N/A,FALSE,"FANDA96";#N/A,#N/A,FALSE,"INTRAN96";#N/A,#N/A,FALSE,"NAA9697";#N/A,#N/A,FALSE,"ECWEBB";#N/A,#N/A,FALSE,"MFT96";#N/A,#N/A,FALSE,"CTrecon"}</definedName>
    <definedName name="fgfd_4_1_5_3" hidden="1">{#N/A,#N/A,FALSE,"TMCOMP96";#N/A,#N/A,FALSE,"MAT96";#N/A,#N/A,FALSE,"FANDA96";#N/A,#N/A,FALSE,"INTRAN96";#N/A,#N/A,FALSE,"NAA9697";#N/A,#N/A,FALSE,"ECWEBB";#N/A,#N/A,FALSE,"MFT96";#N/A,#N/A,FALSE,"CTrecon"}</definedName>
    <definedName name="fgfd_4_1_5_4" hidden="1">{#N/A,#N/A,FALSE,"TMCOMP96";#N/A,#N/A,FALSE,"MAT96";#N/A,#N/A,FALSE,"FANDA96";#N/A,#N/A,FALSE,"INTRAN96";#N/A,#N/A,FALSE,"NAA9697";#N/A,#N/A,FALSE,"ECWEBB";#N/A,#N/A,FALSE,"MFT96";#N/A,#N/A,FALSE,"CTrecon"}</definedName>
    <definedName name="fgfd_4_1_5_5" hidden="1">{#N/A,#N/A,FALSE,"TMCOMP96";#N/A,#N/A,FALSE,"MAT96";#N/A,#N/A,FALSE,"FANDA96";#N/A,#N/A,FALSE,"INTRAN96";#N/A,#N/A,FALSE,"NAA9697";#N/A,#N/A,FALSE,"ECWEBB";#N/A,#N/A,FALSE,"MFT96";#N/A,#N/A,FALSE,"CTrecon"}</definedName>
    <definedName name="fgfd_4_2" hidden="1">{#N/A,#N/A,FALSE,"TMCOMP96";#N/A,#N/A,FALSE,"MAT96";#N/A,#N/A,FALSE,"FANDA96";#N/A,#N/A,FALSE,"INTRAN96";#N/A,#N/A,FALSE,"NAA9697";#N/A,#N/A,FALSE,"ECWEBB";#N/A,#N/A,FALSE,"MFT96";#N/A,#N/A,FALSE,"CTrecon"}</definedName>
    <definedName name="fgfd_4_2_1" hidden="1">{#N/A,#N/A,FALSE,"TMCOMP96";#N/A,#N/A,FALSE,"MAT96";#N/A,#N/A,FALSE,"FANDA96";#N/A,#N/A,FALSE,"INTRAN96";#N/A,#N/A,FALSE,"NAA9697";#N/A,#N/A,FALSE,"ECWEBB";#N/A,#N/A,FALSE,"MFT96";#N/A,#N/A,FALSE,"CTrecon"}</definedName>
    <definedName name="fgfd_4_2_1_1" hidden="1">{#N/A,#N/A,FALSE,"TMCOMP96";#N/A,#N/A,FALSE,"MAT96";#N/A,#N/A,FALSE,"FANDA96";#N/A,#N/A,FALSE,"INTRAN96";#N/A,#N/A,FALSE,"NAA9697";#N/A,#N/A,FALSE,"ECWEBB";#N/A,#N/A,FALSE,"MFT96";#N/A,#N/A,FALSE,"CTrecon"}</definedName>
    <definedName name="fgfd_4_2_2" hidden="1">{#N/A,#N/A,FALSE,"TMCOMP96";#N/A,#N/A,FALSE,"MAT96";#N/A,#N/A,FALSE,"FANDA96";#N/A,#N/A,FALSE,"INTRAN96";#N/A,#N/A,FALSE,"NAA9697";#N/A,#N/A,FALSE,"ECWEBB";#N/A,#N/A,FALSE,"MFT96";#N/A,#N/A,FALSE,"CTrecon"}</definedName>
    <definedName name="fgfd_4_2_3" hidden="1">{#N/A,#N/A,FALSE,"TMCOMP96";#N/A,#N/A,FALSE,"MAT96";#N/A,#N/A,FALSE,"FANDA96";#N/A,#N/A,FALSE,"INTRAN96";#N/A,#N/A,FALSE,"NAA9697";#N/A,#N/A,FALSE,"ECWEBB";#N/A,#N/A,FALSE,"MFT96";#N/A,#N/A,FALSE,"CTrecon"}</definedName>
    <definedName name="fgfd_4_2_4" hidden="1">{#N/A,#N/A,FALSE,"TMCOMP96";#N/A,#N/A,FALSE,"MAT96";#N/A,#N/A,FALSE,"FANDA96";#N/A,#N/A,FALSE,"INTRAN96";#N/A,#N/A,FALSE,"NAA9697";#N/A,#N/A,FALSE,"ECWEBB";#N/A,#N/A,FALSE,"MFT96";#N/A,#N/A,FALSE,"CTrecon"}</definedName>
    <definedName name="fgfd_4_2_5" hidden="1">{#N/A,#N/A,FALSE,"TMCOMP96";#N/A,#N/A,FALSE,"MAT96";#N/A,#N/A,FALSE,"FANDA96";#N/A,#N/A,FALSE,"INTRAN96";#N/A,#N/A,FALSE,"NAA9697";#N/A,#N/A,FALSE,"ECWEBB";#N/A,#N/A,FALSE,"MFT96";#N/A,#N/A,FALSE,"CTrecon"}</definedName>
    <definedName name="fgfd_4_3" hidden="1">{#N/A,#N/A,FALSE,"TMCOMP96";#N/A,#N/A,FALSE,"MAT96";#N/A,#N/A,FALSE,"FANDA96";#N/A,#N/A,FALSE,"INTRAN96";#N/A,#N/A,FALSE,"NAA9697";#N/A,#N/A,FALSE,"ECWEBB";#N/A,#N/A,FALSE,"MFT96";#N/A,#N/A,FALSE,"CTrecon"}</definedName>
    <definedName name="fgfd_4_3_1" hidden="1">{#N/A,#N/A,FALSE,"TMCOMP96";#N/A,#N/A,FALSE,"MAT96";#N/A,#N/A,FALSE,"FANDA96";#N/A,#N/A,FALSE,"INTRAN96";#N/A,#N/A,FALSE,"NAA9697";#N/A,#N/A,FALSE,"ECWEBB";#N/A,#N/A,FALSE,"MFT96";#N/A,#N/A,FALSE,"CTrecon"}</definedName>
    <definedName name="fgfd_4_3_1_1" hidden="1">{#N/A,#N/A,FALSE,"TMCOMP96";#N/A,#N/A,FALSE,"MAT96";#N/A,#N/A,FALSE,"FANDA96";#N/A,#N/A,FALSE,"INTRAN96";#N/A,#N/A,FALSE,"NAA9697";#N/A,#N/A,FALSE,"ECWEBB";#N/A,#N/A,FALSE,"MFT96";#N/A,#N/A,FALSE,"CTrecon"}</definedName>
    <definedName name="fgfd_4_3_2" hidden="1">{#N/A,#N/A,FALSE,"TMCOMP96";#N/A,#N/A,FALSE,"MAT96";#N/A,#N/A,FALSE,"FANDA96";#N/A,#N/A,FALSE,"INTRAN96";#N/A,#N/A,FALSE,"NAA9697";#N/A,#N/A,FALSE,"ECWEBB";#N/A,#N/A,FALSE,"MFT96";#N/A,#N/A,FALSE,"CTrecon"}</definedName>
    <definedName name="fgfd_4_3_3" hidden="1">{#N/A,#N/A,FALSE,"TMCOMP96";#N/A,#N/A,FALSE,"MAT96";#N/A,#N/A,FALSE,"FANDA96";#N/A,#N/A,FALSE,"INTRAN96";#N/A,#N/A,FALSE,"NAA9697";#N/A,#N/A,FALSE,"ECWEBB";#N/A,#N/A,FALSE,"MFT96";#N/A,#N/A,FALSE,"CTrecon"}</definedName>
    <definedName name="fgfd_4_3_4" hidden="1">{#N/A,#N/A,FALSE,"TMCOMP96";#N/A,#N/A,FALSE,"MAT96";#N/A,#N/A,FALSE,"FANDA96";#N/A,#N/A,FALSE,"INTRAN96";#N/A,#N/A,FALSE,"NAA9697";#N/A,#N/A,FALSE,"ECWEBB";#N/A,#N/A,FALSE,"MFT96";#N/A,#N/A,FALSE,"CTrecon"}</definedName>
    <definedName name="fgfd_4_3_5" hidden="1">{#N/A,#N/A,FALSE,"TMCOMP96";#N/A,#N/A,FALSE,"MAT96";#N/A,#N/A,FALSE,"FANDA96";#N/A,#N/A,FALSE,"INTRAN96";#N/A,#N/A,FALSE,"NAA9697";#N/A,#N/A,FALSE,"ECWEBB";#N/A,#N/A,FALSE,"MFT96";#N/A,#N/A,FALSE,"CTrecon"}</definedName>
    <definedName name="fgfd_4_4" hidden="1">{#N/A,#N/A,FALSE,"TMCOMP96";#N/A,#N/A,FALSE,"MAT96";#N/A,#N/A,FALSE,"FANDA96";#N/A,#N/A,FALSE,"INTRAN96";#N/A,#N/A,FALSE,"NAA9697";#N/A,#N/A,FALSE,"ECWEBB";#N/A,#N/A,FALSE,"MFT96";#N/A,#N/A,FALSE,"CTrecon"}</definedName>
    <definedName name="fgfd_4_4_1" hidden="1">{#N/A,#N/A,FALSE,"TMCOMP96";#N/A,#N/A,FALSE,"MAT96";#N/A,#N/A,FALSE,"FANDA96";#N/A,#N/A,FALSE,"INTRAN96";#N/A,#N/A,FALSE,"NAA9697";#N/A,#N/A,FALSE,"ECWEBB";#N/A,#N/A,FALSE,"MFT96";#N/A,#N/A,FALSE,"CTrecon"}</definedName>
    <definedName name="fgfd_4_4_2" hidden="1">{#N/A,#N/A,FALSE,"TMCOMP96";#N/A,#N/A,FALSE,"MAT96";#N/A,#N/A,FALSE,"FANDA96";#N/A,#N/A,FALSE,"INTRAN96";#N/A,#N/A,FALSE,"NAA9697";#N/A,#N/A,FALSE,"ECWEBB";#N/A,#N/A,FALSE,"MFT96";#N/A,#N/A,FALSE,"CTrecon"}</definedName>
    <definedName name="fgfd_4_4_3" hidden="1">{#N/A,#N/A,FALSE,"TMCOMP96";#N/A,#N/A,FALSE,"MAT96";#N/A,#N/A,FALSE,"FANDA96";#N/A,#N/A,FALSE,"INTRAN96";#N/A,#N/A,FALSE,"NAA9697";#N/A,#N/A,FALSE,"ECWEBB";#N/A,#N/A,FALSE,"MFT96";#N/A,#N/A,FALSE,"CTrecon"}</definedName>
    <definedName name="fgfd_4_4_4" hidden="1">{#N/A,#N/A,FALSE,"TMCOMP96";#N/A,#N/A,FALSE,"MAT96";#N/A,#N/A,FALSE,"FANDA96";#N/A,#N/A,FALSE,"INTRAN96";#N/A,#N/A,FALSE,"NAA9697";#N/A,#N/A,FALSE,"ECWEBB";#N/A,#N/A,FALSE,"MFT96";#N/A,#N/A,FALSE,"CTrecon"}</definedName>
    <definedName name="fgfd_4_4_5" hidden="1">{#N/A,#N/A,FALSE,"TMCOMP96";#N/A,#N/A,FALSE,"MAT96";#N/A,#N/A,FALSE,"FANDA96";#N/A,#N/A,FALSE,"INTRAN96";#N/A,#N/A,FALSE,"NAA9697";#N/A,#N/A,FALSE,"ECWEBB";#N/A,#N/A,FALSE,"MFT96";#N/A,#N/A,FALSE,"CTrecon"}</definedName>
    <definedName name="fgfd_4_5" hidden="1">{#N/A,#N/A,FALSE,"TMCOMP96";#N/A,#N/A,FALSE,"MAT96";#N/A,#N/A,FALSE,"FANDA96";#N/A,#N/A,FALSE,"INTRAN96";#N/A,#N/A,FALSE,"NAA9697";#N/A,#N/A,FALSE,"ECWEBB";#N/A,#N/A,FALSE,"MFT96";#N/A,#N/A,FALSE,"CTrecon"}</definedName>
    <definedName name="fgfd_4_5_1" hidden="1">{#N/A,#N/A,FALSE,"TMCOMP96";#N/A,#N/A,FALSE,"MAT96";#N/A,#N/A,FALSE,"FANDA96";#N/A,#N/A,FALSE,"INTRAN96";#N/A,#N/A,FALSE,"NAA9697";#N/A,#N/A,FALSE,"ECWEBB";#N/A,#N/A,FALSE,"MFT96";#N/A,#N/A,FALSE,"CTrecon"}</definedName>
    <definedName name="fgfd_4_5_2" hidden="1">{#N/A,#N/A,FALSE,"TMCOMP96";#N/A,#N/A,FALSE,"MAT96";#N/A,#N/A,FALSE,"FANDA96";#N/A,#N/A,FALSE,"INTRAN96";#N/A,#N/A,FALSE,"NAA9697";#N/A,#N/A,FALSE,"ECWEBB";#N/A,#N/A,FALSE,"MFT96";#N/A,#N/A,FALSE,"CTrecon"}</definedName>
    <definedName name="fgfd_4_5_3" hidden="1">{#N/A,#N/A,FALSE,"TMCOMP96";#N/A,#N/A,FALSE,"MAT96";#N/A,#N/A,FALSE,"FANDA96";#N/A,#N/A,FALSE,"INTRAN96";#N/A,#N/A,FALSE,"NAA9697";#N/A,#N/A,FALSE,"ECWEBB";#N/A,#N/A,FALSE,"MFT96";#N/A,#N/A,FALSE,"CTrecon"}</definedName>
    <definedName name="fgfd_4_5_4" hidden="1">{#N/A,#N/A,FALSE,"TMCOMP96";#N/A,#N/A,FALSE,"MAT96";#N/A,#N/A,FALSE,"FANDA96";#N/A,#N/A,FALSE,"INTRAN96";#N/A,#N/A,FALSE,"NAA9697";#N/A,#N/A,FALSE,"ECWEBB";#N/A,#N/A,FALSE,"MFT96";#N/A,#N/A,FALSE,"CTrecon"}</definedName>
    <definedName name="fgfd_4_5_5" hidden="1">{#N/A,#N/A,FALSE,"TMCOMP96";#N/A,#N/A,FALSE,"MAT96";#N/A,#N/A,FALSE,"FANDA96";#N/A,#N/A,FALSE,"INTRAN96";#N/A,#N/A,FALSE,"NAA9697";#N/A,#N/A,FALSE,"ECWEBB";#N/A,#N/A,FALSE,"MFT96";#N/A,#N/A,FALSE,"CTrecon"}</definedName>
    <definedName name="fgfd_5" hidden="1">{#N/A,#N/A,FALSE,"TMCOMP96";#N/A,#N/A,FALSE,"MAT96";#N/A,#N/A,FALSE,"FANDA96";#N/A,#N/A,FALSE,"INTRAN96";#N/A,#N/A,FALSE,"NAA9697";#N/A,#N/A,FALSE,"ECWEBB";#N/A,#N/A,FALSE,"MFT96";#N/A,#N/A,FALSE,"CTrecon"}</definedName>
    <definedName name="fgfd_5_1" hidden="1">{#N/A,#N/A,FALSE,"TMCOMP96";#N/A,#N/A,FALSE,"MAT96";#N/A,#N/A,FALSE,"FANDA96";#N/A,#N/A,FALSE,"INTRAN96";#N/A,#N/A,FALSE,"NAA9697";#N/A,#N/A,FALSE,"ECWEBB";#N/A,#N/A,FALSE,"MFT96";#N/A,#N/A,FALSE,"CTrecon"}</definedName>
    <definedName name="fgfd_5_1_1" hidden="1">{#N/A,#N/A,FALSE,"TMCOMP96";#N/A,#N/A,FALSE,"MAT96";#N/A,#N/A,FALSE,"FANDA96";#N/A,#N/A,FALSE,"INTRAN96";#N/A,#N/A,FALSE,"NAA9697";#N/A,#N/A,FALSE,"ECWEBB";#N/A,#N/A,FALSE,"MFT96";#N/A,#N/A,FALSE,"CTrecon"}</definedName>
    <definedName name="fgfd_5_1_1_1" hidden="1">{#N/A,#N/A,FALSE,"TMCOMP96";#N/A,#N/A,FALSE,"MAT96";#N/A,#N/A,FALSE,"FANDA96";#N/A,#N/A,FALSE,"INTRAN96";#N/A,#N/A,FALSE,"NAA9697";#N/A,#N/A,FALSE,"ECWEBB";#N/A,#N/A,FALSE,"MFT96";#N/A,#N/A,FALSE,"CTrecon"}</definedName>
    <definedName name="fgfd_5_1_1_1_1" hidden="1">{#N/A,#N/A,FALSE,"TMCOMP96";#N/A,#N/A,FALSE,"MAT96";#N/A,#N/A,FALSE,"FANDA96";#N/A,#N/A,FALSE,"INTRAN96";#N/A,#N/A,FALSE,"NAA9697";#N/A,#N/A,FALSE,"ECWEBB";#N/A,#N/A,FALSE,"MFT96";#N/A,#N/A,FALSE,"CTrecon"}</definedName>
    <definedName name="fgfd_5_1_1_1_1_1" hidden="1">{#N/A,#N/A,FALSE,"TMCOMP96";#N/A,#N/A,FALSE,"MAT96";#N/A,#N/A,FALSE,"FANDA96";#N/A,#N/A,FALSE,"INTRAN96";#N/A,#N/A,FALSE,"NAA9697";#N/A,#N/A,FALSE,"ECWEBB";#N/A,#N/A,FALSE,"MFT96";#N/A,#N/A,FALSE,"CTrecon"}</definedName>
    <definedName name="fgfd_5_1_1_1_2" hidden="1">{#N/A,#N/A,FALSE,"TMCOMP96";#N/A,#N/A,FALSE,"MAT96";#N/A,#N/A,FALSE,"FANDA96";#N/A,#N/A,FALSE,"INTRAN96";#N/A,#N/A,FALSE,"NAA9697";#N/A,#N/A,FALSE,"ECWEBB";#N/A,#N/A,FALSE,"MFT96";#N/A,#N/A,FALSE,"CTrecon"}</definedName>
    <definedName name="fgfd_5_1_1_1_3" hidden="1">{#N/A,#N/A,FALSE,"TMCOMP96";#N/A,#N/A,FALSE,"MAT96";#N/A,#N/A,FALSE,"FANDA96";#N/A,#N/A,FALSE,"INTRAN96";#N/A,#N/A,FALSE,"NAA9697";#N/A,#N/A,FALSE,"ECWEBB";#N/A,#N/A,FALSE,"MFT96";#N/A,#N/A,FALSE,"CTrecon"}</definedName>
    <definedName name="fgfd_5_1_1_1_4" hidden="1">{#N/A,#N/A,FALSE,"TMCOMP96";#N/A,#N/A,FALSE,"MAT96";#N/A,#N/A,FALSE,"FANDA96";#N/A,#N/A,FALSE,"INTRAN96";#N/A,#N/A,FALSE,"NAA9697";#N/A,#N/A,FALSE,"ECWEBB";#N/A,#N/A,FALSE,"MFT96";#N/A,#N/A,FALSE,"CTrecon"}</definedName>
    <definedName name="fgfd_5_1_1_1_5" hidden="1">{#N/A,#N/A,FALSE,"TMCOMP96";#N/A,#N/A,FALSE,"MAT96";#N/A,#N/A,FALSE,"FANDA96";#N/A,#N/A,FALSE,"INTRAN96";#N/A,#N/A,FALSE,"NAA9697";#N/A,#N/A,FALSE,"ECWEBB";#N/A,#N/A,FALSE,"MFT96";#N/A,#N/A,FALSE,"CTrecon"}</definedName>
    <definedName name="fgfd_5_1_1_2" hidden="1">{#N/A,#N/A,FALSE,"TMCOMP96";#N/A,#N/A,FALSE,"MAT96";#N/A,#N/A,FALSE,"FANDA96";#N/A,#N/A,FALSE,"INTRAN96";#N/A,#N/A,FALSE,"NAA9697";#N/A,#N/A,FALSE,"ECWEBB";#N/A,#N/A,FALSE,"MFT96";#N/A,#N/A,FALSE,"CTrecon"}</definedName>
    <definedName name="fgfd_5_1_1_2_1" hidden="1">{#N/A,#N/A,FALSE,"TMCOMP96";#N/A,#N/A,FALSE,"MAT96";#N/A,#N/A,FALSE,"FANDA96";#N/A,#N/A,FALSE,"INTRAN96";#N/A,#N/A,FALSE,"NAA9697";#N/A,#N/A,FALSE,"ECWEBB";#N/A,#N/A,FALSE,"MFT96";#N/A,#N/A,FALSE,"CTrecon"}</definedName>
    <definedName name="fgfd_5_1_1_2_2" hidden="1">{#N/A,#N/A,FALSE,"TMCOMP96";#N/A,#N/A,FALSE,"MAT96";#N/A,#N/A,FALSE,"FANDA96";#N/A,#N/A,FALSE,"INTRAN96";#N/A,#N/A,FALSE,"NAA9697";#N/A,#N/A,FALSE,"ECWEBB";#N/A,#N/A,FALSE,"MFT96";#N/A,#N/A,FALSE,"CTrecon"}</definedName>
    <definedName name="fgfd_5_1_1_2_3" hidden="1">{#N/A,#N/A,FALSE,"TMCOMP96";#N/A,#N/A,FALSE,"MAT96";#N/A,#N/A,FALSE,"FANDA96";#N/A,#N/A,FALSE,"INTRAN96";#N/A,#N/A,FALSE,"NAA9697";#N/A,#N/A,FALSE,"ECWEBB";#N/A,#N/A,FALSE,"MFT96";#N/A,#N/A,FALSE,"CTrecon"}</definedName>
    <definedName name="fgfd_5_1_1_2_4" hidden="1">{#N/A,#N/A,FALSE,"TMCOMP96";#N/A,#N/A,FALSE,"MAT96";#N/A,#N/A,FALSE,"FANDA96";#N/A,#N/A,FALSE,"INTRAN96";#N/A,#N/A,FALSE,"NAA9697";#N/A,#N/A,FALSE,"ECWEBB";#N/A,#N/A,FALSE,"MFT96";#N/A,#N/A,FALSE,"CTrecon"}</definedName>
    <definedName name="fgfd_5_1_1_2_5" hidden="1">{#N/A,#N/A,FALSE,"TMCOMP96";#N/A,#N/A,FALSE,"MAT96";#N/A,#N/A,FALSE,"FANDA96";#N/A,#N/A,FALSE,"INTRAN96";#N/A,#N/A,FALSE,"NAA9697";#N/A,#N/A,FALSE,"ECWEBB";#N/A,#N/A,FALSE,"MFT96";#N/A,#N/A,FALSE,"CTrecon"}</definedName>
    <definedName name="fgfd_5_1_1_3" hidden="1">{#N/A,#N/A,FALSE,"TMCOMP96";#N/A,#N/A,FALSE,"MAT96";#N/A,#N/A,FALSE,"FANDA96";#N/A,#N/A,FALSE,"INTRAN96";#N/A,#N/A,FALSE,"NAA9697";#N/A,#N/A,FALSE,"ECWEBB";#N/A,#N/A,FALSE,"MFT96";#N/A,#N/A,FALSE,"CTrecon"}</definedName>
    <definedName name="fgfd_5_1_1_4" hidden="1">{#N/A,#N/A,FALSE,"TMCOMP96";#N/A,#N/A,FALSE,"MAT96";#N/A,#N/A,FALSE,"FANDA96";#N/A,#N/A,FALSE,"INTRAN96";#N/A,#N/A,FALSE,"NAA9697";#N/A,#N/A,FALSE,"ECWEBB";#N/A,#N/A,FALSE,"MFT96";#N/A,#N/A,FALSE,"CTrecon"}</definedName>
    <definedName name="fgfd_5_1_1_5" hidden="1">{#N/A,#N/A,FALSE,"TMCOMP96";#N/A,#N/A,FALSE,"MAT96";#N/A,#N/A,FALSE,"FANDA96";#N/A,#N/A,FALSE,"INTRAN96";#N/A,#N/A,FALSE,"NAA9697";#N/A,#N/A,FALSE,"ECWEBB";#N/A,#N/A,FALSE,"MFT96";#N/A,#N/A,FALSE,"CTrecon"}</definedName>
    <definedName name="fgfd_5_1_2" hidden="1">{#N/A,#N/A,FALSE,"TMCOMP96";#N/A,#N/A,FALSE,"MAT96";#N/A,#N/A,FALSE,"FANDA96";#N/A,#N/A,FALSE,"INTRAN96";#N/A,#N/A,FALSE,"NAA9697";#N/A,#N/A,FALSE,"ECWEBB";#N/A,#N/A,FALSE,"MFT96";#N/A,#N/A,FALSE,"CTrecon"}</definedName>
    <definedName name="fgfd_5_1_2_1" hidden="1">{#N/A,#N/A,FALSE,"TMCOMP96";#N/A,#N/A,FALSE,"MAT96";#N/A,#N/A,FALSE,"FANDA96";#N/A,#N/A,FALSE,"INTRAN96";#N/A,#N/A,FALSE,"NAA9697";#N/A,#N/A,FALSE,"ECWEBB";#N/A,#N/A,FALSE,"MFT96";#N/A,#N/A,FALSE,"CTrecon"}</definedName>
    <definedName name="fgfd_5_1_2_2" hidden="1">{#N/A,#N/A,FALSE,"TMCOMP96";#N/A,#N/A,FALSE,"MAT96";#N/A,#N/A,FALSE,"FANDA96";#N/A,#N/A,FALSE,"INTRAN96";#N/A,#N/A,FALSE,"NAA9697";#N/A,#N/A,FALSE,"ECWEBB";#N/A,#N/A,FALSE,"MFT96";#N/A,#N/A,FALSE,"CTrecon"}</definedName>
    <definedName name="fgfd_5_1_2_3" hidden="1">{#N/A,#N/A,FALSE,"TMCOMP96";#N/A,#N/A,FALSE,"MAT96";#N/A,#N/A,FALSE,"FANDA96";#N/A,#N/A,FALSE,"INTRAN96";#N/A,#N/A,FALSE,"NAA9697";#N/A,#N/A,FALSE,"ECWEBB";#N/A,#N/A,FALSE,"MFT96";#N/A,#N/A,FALSE,"CTrecon"}</definedName>
    <definedName name="fgfd_5_1_2_4" hidden="1">{#N/A,#N/A,FALSE,"TMCOMP96";#N/A,#N/A,FALSE,"MAT96";#N/A,#N/A,FALSE,"FANDA96";#N/A,#N/A,FALSE,"INTRAN96";#N/A,#N/A,FALSE,"NAA9697";#N/A,#N/A,FALSE,"ECWEBB";#N/A,#N/A,FALSE,"MFT96";#N/A,#N/A,FALSE,"CTrecon"}</definedName>
    <definedName name="fgfd_5_1_2_5" hidden="1">{#N/A,#N/A,FALSE,"TMCOMP96";#N/A,#N/A,FALSE,"MAT96";#N/A,#N/A,FALSE,"FANDA96";#N/A,#N/A,FALSE,"INTRAN96";#N/A,#N/A,FALSE,"NAA9697";#N/A,#N/A,FALSE,"ECWEBB";#N/A,#N/A,FALSE,"MFT96";#N/A,#N/A,FALSE,"CTrecon"}</definedName>
    <definedName name="fgfd_5_1_3" hidden="1">{#N/A,#N/A,FALSE,"TMCOMP96";#N/A,#N/A,FALSE,"MAT96";#N/A,#N/A,FALSE,"FANDA96";#N/A,#N/A,FALSE,"INTRAN96";#N/A,#N/A,FALSE,"NAA9697";#N/A,#N/A,FALSE,"ECWEBB";#N/A,#N/A,FALSE,"MFT96";#N/A,#N/A,FALSE,"CTrecon"}</definedName>
    <definedName name="fgfd_5_1_3_1" hidden="1">{#N/A,#N/A,FALSE,"TMCOMP96";#N/A,#N/A,FALSE,"MAT96";#N/A,#N/A,FALSE,"FANDA96";#N/A,#N/A,FALSE,"INTRAN96";#N/A,#N/A,FALSE,"NAA9697";#N/A,#N/A,FALSE,"ECWEBB";#N/A,#N/A,FALSE,"MFT96";#N/A,#N/A,FALSE,"CTrecon"}</definedName>
    <definedName name="fgfd_5_1_3_2" hidden="1">{#N/A,#N/A,FALSE,"TMCOMP96";#N/A,#N/A,FALSE,"MAT96";#N/A,#N/A,FALSE,"FANDA96";#N/A,#N/A,FALSE,"INTRAN96";#N/A,#N/A,FALSE,"NAA9697";#N/A,#N/A,FALSE,"ECWEBB";#N/A,#N/A,FALSE,"MFT96";#N/A,#N/A,FALSE,"CTrecon"}</definedName>
    <definedName name="fgfd_5_1_3_3" hidden="1">{#N/A,#N/A,FALSE,"TMCOMP96";#N/A,#N/A,FALSE,"MAT96";#N/A,#N/A,FALSE,"FANDA96";#N/A,#N/A,FALSE,"INTRAN96";#N/A,#N/A,FALSE,"NAA9697";#N/A,#N/A,FALSE,"ECWEBB";#N/A,#N/A,FALSE,"MFT96";#N/A,#N/A,FALSE,"CTrecon"}</definedName>
    <definedName name="fgfd_5_1_3_4" hidden="1">{#N/A,#N/A,FALSE,"TMCOMP96";#N/A,#N/A,FALSE,"MAT96";#N/A,#N/A,FALSE,"FANDA96";#N/A,#N/A,FALSE,"INTRAN96";#N/A,#N/A,FALSE,"NAA9697";#N/A,#N/A,FALSE,"ECWEBB";#N/A,#N/A,FALSE,"MFT96";#N/A,#N/A,FALSE,"CTrecon"}</definedName>
    <definedName name="fgfd_5_1_3_5" hidden="1">{#N/A,#N/A,FALSE,"TMCOMP96";#N/A,#N/A,FALSE,"MAT96";#N/A,#N/A,FALSE,"FANDA96";#N/A,#N/A,FALSE,"INTRAN96";#N/A,#N/A,FALSE,"NAA9697";#N/A,#N/A,FALSE,"ECWEBB";#N/A,#N/A,FALSE,"MFT96";#N/A,#N/A,FALSE,"CTrecon"}</definedName>
    <definedName name="fgfd_5_1_4" hidden="1">{#N/A,#N/A,FALSE,"TMCOMP96";#N/A,#N/A,FALSE,"MAT96";#N/A,#N/A,FALSE,"FANDA96";#N/A,#N/A,FALSE,"INTRAN96";#N/A,#N/A,FALSE,"NAA9697";#N/A,#N/A,FALSE,"ECWEBB";#N/A,#N/A,FALSE,"MFT96";#N/A,#N/A,FALSE,"CTrecon"}</definedName>
    <definedName name="fgfd_5_1_4_1" hidden="1">{#N/A,#N/A,FALSE,"TMCOMP96";#N/A,#N/A,FALSE,"MAT96";#N/A,#N/A,FALSE,"FANDA96";#N/A,#N/A,FALSE,"INTRAN96";#N/A,#N/A,FALSE,"NAA9697";#N/A,#N/A,FALSE,"ECWEBB";#N/A,#N/A,FALSE,"MFT96";#N/A,#N/A,FALSE,"CTrecon"}</definedName>
    <definedName name="fgfd_5_1_4_2" hidden="1">{#N/A,#N/A,FALSE,"TMCOMP96";#N/A,#N/A,FALSE,"MAT96";#N/A,#N/A,FALSE,"FANDA96";#N/A,#N/A,FALSE,"INTRAN96";#N/A,#N/A,FALSE,"NAA9697";#N/A,#N/A,FALSE,"ECWEBB";#N/A,#N/A,FALSE,"MFT96";#N/A,#N/A,FALSE,"CTrecon"}</definedName>
    <definedName name="fgfd_5_1_4_3" hidden="1">{#N/A,#N/A,FALSE,"TMCOMP96";#N/A,#N/A,FALSE,"MAT96";#N/A,#N/A,FALSE,"FANDA96";#N/A,#N/A,FALSE,"INTRAN96";#N/A,#N/A,FALSE,"NAA9697";#N/A,#N/A,FALSE,"ECWEBB";#N/A,#N/A,FALSE,"MFT96";#N/A,#N/A,FALSE,"CTrecon"}</definedName>
    <definedName name="fgfd_5_1_4_4" hidden="1">{#N/A,#N/A,FALSE,"TMCOMP96";#N/A,#N/A,FALSE,"MAT96";#N/A,#N/A,FALSE,"FANDA96";#N/A,#N/A,FALSE,"INTRAN96";#N/A,#N/A,FALSE,"NAA9697";#N/A,#N/A,FALSE,"ECWEBB";#N/A,#N/A,FALSE,"MFT96";#N/A,#N/A,FALSE,"CTrecon"}</definedName>
    <definedName name="fgfd_5_1_4_5" hidden="1">{#N/A,#N/A,FALSE,"TMCOMP96";#N/A,#N/A,FALSE,"MAT96";#N/A,#N/A,FALSE,"FANDA96";#N/A,#N/A,FALSE,"INTRAN96";#N/A,#N/A,FALSE,"NAA9697";#N/A,#N/A,FALSE,"ECWEBB";#N/A,#N/A,FALSE,"MFT96";#N/A,#N/A,FALSE,"CTrecon"}</definedName>
    <definedName name="fgfd_5_1_5" hidden="1">{#N/A,#N/A,FALSE,"TMCOMP96";#N/A,#N/A,FALSE,"MAT96";#N/A,#N/A,FALSE,"FANDA96";#N/A,#N/A,FALSE,"INTRAN96";#N/A,#N/A,FALSE,"NAA9697";#N/A,#N/A,FALSE,"ECWEBB";#N/A,#N/A,FALSE,"MFT96";#N/A,#N/A,FALSE,"CTrecon"}</definedName>
    <definedName name="fgfd_5_1_5_1" hidden="1">{#N/A,#N/A,FALSE,"TMCOMP96";#N/A,#N/A,FALSE,"MAT96";#N/A,#N/A,FALSE,"FANDA96";#N/A,#N/A,FALSE,"INTRAN96";#N/A,#N/A,FALSE,"NAA9697";#N/A,#N/A,FALSE,"ECWEBB";#N/A,#N/A,FALSE,"MFT96";#N/A,#N/A,FALSE,"CTrecon"}</definedName>
    <definedName name="fgfd_5_1_5_2" hidden="1">{#N/A,#N/A,FALSE,"TMCOMP96";#N/A,#N/A,FALSE,"MAT96";#N/A,#N/A,FALSE,"FANDA96";#N/A,#N/A,FALSE,"INTRAN96";#N/A,#N/A,FALSE,"NAA9697";#N/A,#N/A,FALSE,"ECWEBB";#N/A,#N/A,FALSE,"MFT96";#N/A,#N/A,FALSE,"CTrecon"}</definedName>
    <definedName name="fgfd_5_1_5_3" hidden="1">{#N/A,#N/A,FALSE,"TMCOMP96";#N/A,#N/A,FALSE,"MAT96";#N/A,#N/A,FALSE,"FANDA96";#N/A,#N/A,FALSE,"INTRAN96";#N/A,#N/A,FALSE,"NAA9697";#N/A,#N/A,FALSE,"ECWEBB";#N/A,#N/A,FALSE,"MFT96";#N/A,#N/A,FALSE,"CTrecon"}</definedName>
    <definedName name="fgfd_5_1_5_4" hidden="1">{#N/A,#N/A,FALSE,"TMCOMP96";#N/A,#N/A,FALSE,"MAT96";#N/A,#N/A,FALSE,"FANDA96";#N/A,#N/A,FALSE,"INTRAN96";#N/A,#N/A,FALSE,"NAA9697";#N/A,#N/A,FALSE,"ECWEBB";#N/A,#N/A,FALSE,"MFT96";#N/A,#N/A,FALSE,"CTrecon"}</definedName>
    <definedName name="fgfd_5_1_5_5" hidden="1">{#N/A,#N/A,FALSE,"TMCOMP96";#N/A,#N/A,FALSE,"MAT96";#N/A,#N/A,FALSE,"FANDA96";#N/A,#N/A,FALSE,"INTRAN96";#N/A,#N/A,FALSE,"NAA9697";#N/A,#N/A,FALSE,"ECWEBB";#N/A,#N/A,FALSE,"MFT96";#N/A,#N/A,FALSE,"CTrecon"}</definedName>
    <definedName name="fgfd_5_2" hidden="1">{#N/A,#N/A,FALSE,"TMCOMP96";#N/A,#N/A,FALSE,"MAT96";#N/A,#N/A,FALSE,"FANDA96";#N/A,#N/A,FALSE,"INTRAN96";#N/A,#N/A,FALSE,"NAA9697";#N/A,#N/A,FALSE,"ECWEBB";#N/A,#N/A,FALSE,"MFT96";#N/A,#N/A,FALSE,"CTrecon"}</definedName>
    <definedName name="fgfd_5_2_1" hidden="1">{#N/A,#N/A,FALSE,"TMCOMP96";#N/A,#N/A,FALSE,"MAT96";#N/A,#N/A,FALSE,"FANDA96";#N/A,#N/A,FALSE,"INTRAN96";#N/A,#N/A,FALSE,"NAA9697";#N/A,#N/A,FALSE,"ECWEBB";#N/A,#N/A,FALSE,"MFT96";#N/A,#N/A,FALSE,"CTrecon"}</definedName>
    <definedName name="fgfd_5_2_2" hidden="1">{#N/A,#N/A,FALSE,"TMCOMP96";#N/A,#N/A,FALSE,"MAT96";#N/A,#N/A,FALSE,"FANDA96";#N/A,#N/A,FALSE,"INTRAN96";#N/A,#N/A,FALSE,"NAA9697";#N/A,#N/A,FALSE,"ECWEBB";#N/A,#N/A,FALSE,"MFT96";#N/A,#N/A,FALSE,"CTrecon"}</definedName>
    <definedName name="fgfd_5_2_3" hidden="1">{#N/A,#N/A,FALSE,"TMCOMP96";#N/A,#N/A,FALSE,"MAT96";#N/A,#N/A,FALSE,"FANDA96";#N/A,#N/A,FALSE,"INTRAN96";#N/A,#N/A,FALSE,"NAA9697";#N/A,#N/A,FALSE,"ECWEBB";#N/A,#N/A,FALSE,"MFT96";#N/A,#N/A,FALSE,"CTrecon"}</definedName>
    <definedName name="fgfd_5_2_4" hidden="1">{#N/A,#N/A,FALSE,"TMCOMP96";#N/A,#N/A,FALSE,"MAT96";#N/A,#N/A,FALSE,"FANDA96";#N/A,#N/A,FALSE,"INTRAN96";#N/A,#N/A,FALSE,"NAA9697";#N/A,#N/A,FALSE,"ECWEBB";#N/A,#N/A,FALSE,"MFT96";#N/A,#N/A,FALSE,"CTrecon"}</definedName>
    <definedName name="fgfd_5_2_5" hidden="1">{#N/A,#N/A,FALSE,"TMCOMP96";#N/A,#N/A,FALSE,"MAT96";#N/A,#N/A,FALSE,"FANDA96";#N/A,#N/A,FALSE,"INTRAN96";#N/A,#N/A,FALSE,"NAA9697";#N/A,#N/A,FALSE,"ECWEBB";#N/A,#N/A,FALSE,"MFT96";#N/A,#N/A,FALSE,"CTrecon"}</definedName>
    <definedName name="fgfd_5_3" hidden="1">{#N/A,#N/A,FALSE,"TMCOMP96";#N/A,#N/A,FALSE,"MAT96";#N/A,#N/A,FALSE,"FANDA96";#N/A,#N/A,FALSE,"INTRAN96";#N/A,#N/A,FALSE,"NAA9697";#N/A,#N/A,FALSE,"ECWEBB";#N/A,#N/A,FALSE,"MFT96";#N/A,#N/A,FALSE,"CTrecon"}</definedName>
    <definedName name="fgfd_5_3_1" hidden="1">{#N/A,#N/A,FALSE,"TMCOMP96";#N/A,#N/A,FALSE,"MAT96";#N/A,#N/A,FALSE,"FANDA96";#N/A,#N/A,FALSE,"INTRAN96";#N/A,#N/A,FALSE,"NAA9697";#N/A,#N/A,FALSE,"ECWEBB";#N/A,#N/A,FALSE,"MFT96";#N/A,#N/A,FALSE,"CTrecon"}</definedName>
    <definedName name="fgfd_5_3_2" hidden="1">{#N/A,#N/A,FALSE,"TMCOMP96";#N/A,#N/A,FALSE,"MAT96";#N/A,#N/A,FALSE,"FANDA96";#N/A,#N/A,FALSE,"INTRAN96";#N/A,#N/A,FALSE,"NAA9697";#N/A,#N/A,FALSE,"ECWEBB";#N/A,#N/A,FALSE,"MFT96";#N/A,#N/A,FALSE,"CTrecon"}</definedName>
    <definedName name="fgfd_5_3_3" hidden="1">{#N/A,#N/A,FALSE,"TMCOMP96";#N/A,#N/A,FALSE,"MAT96";#N/A,#N/A,FALSE,"FANDA96";#N/A,#N/A,FALSE,"INTRAN96";#N/A,#N/A,FALSE,"NAA9697";#N/A,#N/A,FALSE,"ECWEBB";#N/A,#N/A,FALSE,"MFT96";#N/A,#N/A,FALSE,"CTrecon"}</definedName>
    <definedName name="fgfd_5_3_4" hidden="1">{#N/A,#N/A,FALSE,"TMCOMP96";#N/A,#N/A,FALSE,"MAT96";#N/A,#N/A,FALSE,"FANDA96";#N/A,#N/A,FALSE,"INTRAN96";#N/A,#N/A,FALSE,"NAA9697";#N/A,#N/A,FALSE,"ECWEBB";#N/A,#N/A,FALSE,"MFT96";#N/A,#N/A,FALSE,"CTrecon"}</definedName>
    <definedName name="fgfd_5_3_5" hidden="1">{#N/A,#N/A,FALSE,"TMCOMP96";#N/A,#N/A,FALSE,"MAT96";#N/A,#N/A,FALSE,"FANDA96";#N/A,#N/A,FALSE,"INTRAN96";#N/A,#N/A,FALSE,"NAA9697";#N/A,#N/A,FALSE,"ECWEBB";#N/A,#N/A,FALSE,"MFT96";#N/A,#N/A,FALSE,"CTrecon"}</definedName>
    <definedName name="fgfd_5_4" hidden="1">{#N/A,#N/A,FALSE,"TMCOMP96";#N/A,#N/A,FALSE,"MAT96";#N/A,#N/A,FALSE,"FANDA96";#N/A,#N/A,FALSE,"INTRAN96";#N/A,#N/A,FALSE,"NAA9697";#N/A,#N/A,FALSE,"ECWEBB";#N/A,#N/A,FALSE,"MFT96";#N/A,#N/A,FALSE,"CTrecon"}</definedName>
    <definedName name="fgfd_5_4_1" hidden="1">{#N/A,#N/A,FALSE,"TMCOMP96";#N/A,#N/A,FALSE,"MAT96";#N/A,#N/A,FALSE,"FANDA96";#N/A,#N/A,FALSE,"INTRAN96";#N/A,#N/A,FALSE,"NAA9697";#N/A,#N/A,FALSE,"ECWEBB";#N/A,#N/A,FALSE,"MFT96";#N/A,#N/A,FALSE,"CTrecon"}</definedName>
    <definedName name="fgfd_5_4_2" hidden="1">{#N/A,#N/A,FALSE,"TMCOMP96";#N/A,#N/A,FALSE,"MAT96";#N/A,#N/A,FALSE,"FANDA96";#N/A,#N/A,FALSE,"INTRAN96";#N/A,#N/A,FALSE,"NAA9697";#N/A,#N/A,FALSE,"ECWEBB";#N/A,#N/A,FALSE,"MFT96";#N/A,#N/A,FALSE,"CTrecon"}</definedName>
    <definedName name="fgfd_5_4_3" hidden="1">{#N/A,#N/A,FALSE,"TMCOMP96";#N/A,#N/A,FALSE,"MAT96";#N/A,#N/A,FALSE,"FANDA96";#N/A,#N/A,FALSE,"INTRAN96";#N/A,#N/A,FALSE,"NAA9697";#N/A,#N/A,FALSE,"ECWEBB";#N/A,#N/A,FALSE,"MFT96";#N/A,#N/A,FALSE,"CTrecon"}</definedName>
    <definedName name="fgfd_5_4_4" hidden="1">{#N/A,#N/A,FALSE,"TMCOMP96";#N/A,#N/A,FALSE,"MAT96";#N/A,#N/A,FALSE,"FANDA96";#N/A,#N/A,FALSE,"INTRAN96";#N/A,#N/A,FALSE,"NAA9697";#N/A,#N/A,FALSE,"ECWEBB";#N/A,#N/A,FALSE,"MFT96";#N/A,#N/A,FALSE,"CTrecon"}</definedName>
    <definedName name="fgfd_5_4_5" hidden="1">{#N/A,#N/A,FALSE,"TMCOMP96";#N/A,#N/A,FALSE,"MAT96";#N/A,#N/A,FALSE,"FANDA96";#N/A,#N/A,FALSE,"INTRAN96";#N/A,#N/A,FALSE,"NAA9697";#N/A,#N/A,FALSE,"ECWEBB";#N/A,#N/A,FALSE,"MFT96";#N/A,#N/A,FALSE,"CTrecon"}</definedName>
    <definedName name="fgfd_5_5" hidden="1">{#N/A,#N/A,FALSE,"TMCOMP96";#N/A,#N/A,FALSE,"MAT96";#N/A,#N/A,FALSE,"FANDA96";#N/A,#N/A,FALSE,"INTRAN96";#N/A,#N/A,FALSE,"NAA9697";#N/A,#N/A,FALSE,"ECWEBB";#N/A,#N/A,FALSE,"MFT96";#N/A,#N/A,FALSE,"CTrecon"}</definedName>
    <definedName name="fgfd_5_5_1" hidden="1">{#N/A,#N/A,FALSE,"TMCOMP96";#N/A,#N/A,FALSE,"MAT96";#N/A,#N/A,FALSE,"FANDA96";#N/A,#N/A,FALSE,"INTRAN96";#N/A,#N/A,FALSE,"NAA9697";#N/A,#N/A,FALSE,"ECWEBB";#N/A,#N/A,FALSE,"MFT96";#N/A,#N/A,FALSE,"CTrecon"}</definedName>
    <definedName name="fgfd_5_5_2" hidden="1">{#N/A,#N/A,FALSE,"TMCOMP96";#N/A,#N/A,FALSE,"MAT96";#N/A,#N/A,FALSE,"FANDA96";#N/A,#N/A,FALSE,"INTRAN96";#N/A,#N/A,FALSE,"NAA9697";#N/A,#N/A,FALSE,"ECWEBB";#N/A,#N/A,FALSE,"MFT96";#N/A,#N/A,FALSE,"CTrecon"}</definedName>
    <definedName name="fgfd_5_5_3" hidden="1">{#N/A,#N/A,FALSE,"TMCOMP96";#N/A,#N/A,FALSE,"MAT96";#N/A,#N/A,FALSE,"FANDA96";#N/A,#N/A,FALSE,"INTRAN96";#N/A,#N/A,FALSE,"NAA9697";#N/A,#N/A,FALSE,"ECWEBB";#N/A,#N/A,FALSE,"MFT96";#N/A,#N/A,FALSE,"CTrecon"}</definedName>
    <definedName name="fgfd_5_5_4" hidden="1">{#N/A,#N/A,FALSE,"TMCOMP96";#N/A,#N/A,FALSE,"MAT96";#N/A,#N/A,FALSE,"FANDA96";#N/A,#N/A,FALSE,"INTRAN96";#N/A,#N/A,FALSE,"NAA9697";#N/A,#N/A,FALSE,"ECWEBB";#N/A,#N/A,FALSE,"MFT96";#N/A,#N/A,FALSE,"CTrecon"}</definedName>
    <definedName name="fgfd_5_5_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ghfgh_1_1" hidden="1">{#N/A,#N/A,FALSE,"TMCOMP96";#N/A,#N/A,FALSE,"MAT96";#N/A,#N/A,FALSE,"FANDA96";#N/A,#N/A,FALSE,"INTRAN96";#N/A,#N/A,FALSE,"NAA9697";#N/A,#N/A,FALSE,"ECWEBB";#N/A,#N/A,FALSE,"MFT96";#N/A,#N/A,FALSE,"CTrecon"}</definedName>
    <definedName name="fghfgh_1_1_1" hidden="1">{#N/A,#N/A,FALSE,"TMCOMP96";#N/A,#N/A,FALSE,"MAT96";#N/A,#N/A,FALSE,"FANDA96";#N/A,#N/A,FALSE,"INTRAN96";#N/A,#N/A,FALSE,"NAA9697";#N/A,#N/A,FALSE,"ECWEBB";#N/A,#N/A,FALSE,"MFT96";#N/A,#N/A,FALSE,"CTrecon"}</definedName>
    <definedName name="fghfgh_1_1_1_1" hidden="1">{#N/A,#N/A,FALSE,"TMCOMP96";#N/A,#N/A,FALSE,"MAT96";#N/A,#N/A,FALSE,"FANDA96";#N/A,#N/A,FALSE,"INTRAN96";#N/A,#N/A,FALSE,"NAA9697";#N/A,#N/A,FALSE,"ECWEBB";#N/A,#N/A,FALSE,"MFT96";#N/A,#N/A,FALSE,"CTrecon"}</definedName>
    <definedName name="fghfgh_1_1_1_1_1" hidden="1">{#N/A,#N/A,FALSE,"TMCOMP96";#N/A,#N/A,FALSE,"MAT96";#N/A,#N/A,FALSE,"FANDA96";#N/A,#N/A,FALSE,"INTRAN96";#N/A,#N/A,FALSE,"NAA9697";#N/A,#N/A,FALSE,"ECWEBB";#N/A,#N/A,FALSE,"MFT96";#N/A,#N/A,FALSE,"CTrecon"}</definedName>
    <definedName name="fghfgh_1_1_1_1_1_1" hidden="1">{#N/A,#N/A,FALSE,"TMCOMP96";#N/A,#N/A,FALSE,"MAT96";#N/A,#N/A,FALSE,"FANDA96";#N/A,#N/A,FALSE,"INTRAN96";#N/A,#N/A,FALSE,"NAA9697";#N/A,#N/A,FALSE,"ECWEBB";#N/A,#N/A,FALSE,"MFT96";#N/A,#N/A,FALSE,"CTrecon"}</definedName>
    <definedName name="fghfgh_1_1_1_1_1_1_1" hidden="1">{#N/A,#N/A,FALSE,"TMCOMP96";#N/A,#N/A,FALSE,"MAT96";#N/A,#N/A,FALSE,"FANDA96";#N/A,#N/A,FALSE,"INTRAN96";#N/A,#N/A,FALSE,"NAA9697";#N/A,#N/A,FALSE,"ECWEBB";#N/A,#N/A,FALSE,"MFT96";#N/A,#N/A,FALSE,"CTrecon"}</definedName>
    <definedName name="fghfgh_1_1_1_1_1_2" hidden="1">{#N/A,#N/A,FALSE,"TMCOMP96";#N/A,#N/A,FALSE,"MAT96";#N/A,#N/A,FALSE,"FANDA96";#N/A,#N/A,FALSE,"INTRAN96";#N/A,#N/A,FALSE,"NAA9697";#N/A,#N/A,FALSE,"ECWEBB";#N/A,#N/A,FALSE,"MFT96";#N/A,#N/A,FALSE,"CTrecon"}</definedName>
    <definedName name="fghfgh_1_1_1_1_1_3" hidden="1">{#N/A,#N/A,FALSE,"TMCOMP96";#N/A,#N/A,FALSE,"MAT96";#N/A,#N/A,FALSE,"FANDA96";#N/A,#N/A,FALSE,"INTRAN96";#N/A,#N/A,FALSE,"NAA9697";#N/A,#N/A,FALSE,"ECWEBB";#N/A,#N/A,FALSE,"MFT96";#N/A,#N/A,FALSE,"CTrecon"}</definedName>
    <definedName name="fghfgh_1_1_1_1_1_4" hidden="1">{#N/A,#N/A,FALSE,"TMCOMP96";#N/A,#N/A,FALSE,"MAT96";#N/A,#N/A,FALSE,"FANDA96";#N/A,#N/A,FALSE,"INTRAN96";#N/A,#N/A,FALSE,"NAA9697";#N/A,#N/A,FALSE,"ECWEBB";#N/A,#N/A,FALSE,"MFT96";#N/A,#N/A,FALSE,"CTrecon"}</definedName>
    <definedName name="fghfgh_1_1_1_1_1_5" hidden="1">{#N/A,#N/A,FALSE,"TMCOMP96";#N/A,#N/A,FALSE,"MAT96";#N/A,#N/A,FALSE,"FANDA96";#N/A,#N/A,FALSE,"INTRAN96";#N/A,#N/A,FALSE,"NAA9697";#N/A,#N/A,FALSE,"ECWEBB";#N/A,#N/A,FALSE,"MFT96";#N/A,#N/A,FALSE,"CTrecon"}</definedName>
    <definedName name="fghfgh_1_1_1_1_2" hidden="1">{#N/A,#N/A,FALSE,"TMCOMP96";#N/A,#N/A,FALSE,"MAT96";#N/A,#N/A,FALSE,"FANDA96";#N/A,#N/A,FALSE,"INTRAN96";#N/A,#N/A,FALSE,"NAA9697";#N/A,#N/A,FALSE,"ECWEBB";#N/A,#N/A,FALSE,"MFT96";#N/A,#N/A,FALSE,"CTrecon"}</definedName>
    <definedName name="fghfgh_1_1_1_1_2_1" hidden="1">{#N/A,#N/A,FALSE,"TMCOMP96";#N/A,#N/A,FALSE,"MAT96";#N/A,#N/A,FALSE,"FANDA96";#N/A,#N/A,FALSE,"INTRAN96";#N/A,#N/A,FALSE,"NAA9697";#N/A,#N/A,FALSE,"ECWEBB";#N/A,#N/A,FALSE,"MFT96";#N/A,#N/A,FALSE,"CTrecon"}</definedName>
    <definedName name="fghfgh_1_1_1_1_2_2" hidden="1">{#N/A,#N/A,FALSE,"TMCOMP96";#N/A,#N/A,FALSE,"MAT96";#N/A,#N/A,FALSE,"FANDA96";#N/A,#N/A,FALSE,"INTRAN96";#N/A,#N/A,FALSE,"NAA9697";#N/A,#N/A,FALSE,"ECWEBB";#N/A,#N/A,FALSE,"MFT96";#N/A,#N/A,FALSE,"CTrecon"}</definedName>
    <definedName name="fghfgh_1_1_1_1_2_3" hidden="1">{#N/A,#N/A,FALSE,"TMCOMP96";#N/A,#N/A,FALSE,"MAT96";#N/A,#N/A,FALSE,"FANDA96";#N/A,#N/A,FALSE,"INTRAN96";#N/A,#N/A,FALSE,"NAA9697";#N/A,#N/A,FALSE,"ECWEBB";#N/A,#N/A,FALSE,"MFT96";#N/A,#N/A,FALSE,"CTrecon"}</definedName>
    <definedName name="fghfgh_1_1_1_1_2_4" hidden="1">{#N/A,#N/A,FALSE,"TMCOMP96";#N/A,#N/A,FALSE,"MAT96";#N/A,#N/A,FALSE,"FANDA96";#N/A,#N/A,FALSE,"INTRAN96";#N/A,#N/A,FALSE,"NAA9697";#N/A,#N/A,FALSE,"ECWEBB";#N/A,#N/A,FALSE,"MFT96";#N/A,#N/A,FALSE,"CTrecon"}</definedName>
    <definedName name="fghfgh_1_1_1_1_2_5" hidden="1">{#N/A,#N/A,FALSE,"TMCOMP96";#N/A,#N/A,FALSE,"MAT96";#N/A,#N/A,FALSE,"FANDA96";#N/A,#N/A,FALSE,"INTRAN96";#N/A,#N/A,FALSE,"NAA9697";#N/A,#N/A,FALSE,"ECWEBB";#N/A,#N/A,FALSE,"MFT96";#N/A,#N/A,FALSE,"CTrecon"}</definedName>
    <definedName name="fghfgh_1_1_1_1_3" hidden="1">{#N/A,#N/A,FALSE,"TMCOMP96";#N/A,#N/A,FALSE,"MAT96";#N/A,#N/A,FALSE,"FANDA96";#N/A,#N/A,FALSE,"INTRAN96";#N/A,#N/A,FALSE,"NAA9697";#N/A,#N/A,FALSE,"ECWEBB";#N/A,#N/A,FALSE,"MFT96";#N/A,#N/A,FALSE,"CTrecon"}</definedName>
    <definedName name="fghfgh_1_1_1_1_4" hidden="1">{#N/A,#N/A,FALSE,"TMCOMP96";#N/A,#N/A,FALSE,"MAT96";#N/A,#N/A,FALSE,"FANDA96";#N/A,#N/A,FALSE,"INTRAN96";#N/A,#N/A,FALSE,"NAA9697";#N/A,#N/A,FALSE,"ECWEBB";#N/A,#N/A,FALSE,"MFT96";#N/A,#N/A,FALSE,"CTrecon"}</definedName>
    <definedName name="fghfgh_1_1_1_1_5" hidden="1">{#N/A,#N/A,FALSE,"TMCOMP96";#N/A,#N/A,FALSE,"MAT96";#N/A,#N/A,FALSE,"FANDA96";#N/A,#N/A,FALSE,"INTRAN96";#N/A,#N/A,FALSE,"NAA9697";#N/A,#N/A,FALSE,"ECWEBB";#N/A,#N/A,FALSE,"MFT96";#N/A,#N/A,FALSE,"CTrecon"}</definedName>
    <definedName name="fghfgh_1_1_1_2" hidden="1">{#N/A,#N/A,FALSE,"TMCOMP96";#N/A,#N/A,FALSE,"MAT96";#N/A,#N/A,FALSE,"FANDA96";#N/A,#N/A,FALSE,"INTRAN96";#N/A,#N/A,FALSE,"NAA9697";#N/A,#N/A,FALSE,"ECWEBB";#N/A,#N/A,FALSE,"MFT96";#N/A,#N/A,FALSE,"CTrecon"}</definedName>
    <definedName name="fghfgh_1_1_1_2_1" hidden="1">{#N/A,#N/A,FALSE,"TMCOMP96";#N/A,#N/A,FALSE,"MAT96";#N/A,#N/A,FALSE,"FANDA96";#N/A,#N/A,FALSE,"INTRAN96";#N/A,#N/A,FALSE,"NAA9697";#N/A,#N/A,FALSE,"ECWEBB";#N/A,#N/A,FALSE,"MFT96";#N/A,#N/A,FALSE,"CTrecon"}</definedName>
    <definedName name="fghfgh_1_1_1_2_2" hidden="1">{#N/A,#N/A,FALSE,"TMCOMP96";#N/A,#N/A,FALSE,"MAT96";#N/A,#N/A,FALSE,"FANDA96";#N/A,#N/A,FALSE,"INTRAN96";#N/A,#N/A,FALSE,"NAA9697";#N/A,#N/A,FALSE,"ECWEBB";#N/A,#N/A,FALSE,"MFT96";#N/A,#N/A,FALSE,"CTrecon"}</definedName>
    <definedName name="fghfgh_1_1_1_2_3" hidden="1">{#N/A,#N/A,FALSE,"TMCOMP96";#N/A,#N/A,FALSE,"MAT96";#N/A,#N/A,FALSE,"FANDA96";#N/A,#N/A,FALSE,"INTRAN96";#N/A,#N/A,FALSE,"NAA9697";#N/A,#N/A,FALSE,"ECWEBB";#N/A,#N/A,FALSE,"MFT96";#N/A,#N/A,FALSE,"CTrecon"}</definedName>
    <definedName name="fghfgh_1_1_1_2_4" hidden="1">{#N/A,#N/A,FALSE,"TMCOMP96";#N/A,#N/A,FALSE,"MAT96";#N/A,#N/A,FALSE,"FANDA96";#N/A,#N/A,FALSE,"INTRAN96";#N/A,#N/A,FALSE,"NAA9697";#N/A,#N/A,FALSE,"ECWEBB";#N/A,#N/A,FALSE,"MFT96";#N/A,#N/A,FALSE,"CTrecon"}</definedName>
    <definedName name="fghfgh_1_1_1_2_5" hidden="1">{#N/A,#N/A,FALSE,"TMCOMP96";#N/A,#N/A,FALSE,"MAT96";#N/A,#N/A,FALSE,"FANDA96";#N/A,#N/A,FALSE,"INTRAN96";#N/A,#N/A,FALSE,"NAA9697";#N/A,#N/A,FALSE,"ECWEBB";#N/A,#N/A,FALSE,"MFT96";#N/A,#N/A,FALSE,"CTrecon"}</definedName>
    <definedName name="fghfgh_1_1_1_3" hidden="1">{#N/A,#N/A,FALSE,"TMCOMP96";#N/A,#N/A,FALSE,"MAT96";#N/A,#N/A,FALSE,"FANDA96";#N/A,#N/A,FALSE,"INTRAN96";#N/A,#N/A,FALSE,"NAA9697";#N/A,#N/A,FALSE,"ECWEBB";#N/A,#N/A,FALSE,"MFT96";#N/A,#N/A,FALSE,"CTrecon"}</definedName>
    <definedName name="fghfgh_1_1_1_3_1" hidden="1">{#N/A,#N/A,FALSE,"TMCOMP96";#N/A,#N/A,FALSE,"MAT96";#N/A,#N/A,FALSE,"FANDA96";#N/A,#N/A,FALSE,"INTRAN96";#N/A,#N/A,FALSE,"NAA9697";#N/A,#N/A,FALSE,"ECWEBB";#N/A,#N/A,FALSE,"MFT96";#N/A,#N/A,FALSE,"CTrecon"}</definedName>
    <definedName name="fghfgh_1_1_1_3_2" hidden="1">{#N/A,#N/A,FALSE,"TMCOMP96";#N/A,#N/A,FALSE,"MAT96";#N/A,#N/A,FALSE,"FANDA96";#N/A,#N/A,FALSE,"INTRAN96";#N/A,#N/A,FALSE,"NAA9697";#N/A,#N/A,FALSE,"ECWEBB";#N/A,#N/A,FALSE,"MFT96";#N/A,#N/A,FALSE,"CTrecon"}</definedName>
    <definedName name="fghfgh_1_1_1_3_3" hidden="1">{#N/A,#N/A,FALSE,"TMCOMP96";#N/A,#N/A,FALSE,"MAT96";#N/A,#N/A,FALSE,"FANDA96";#N/A,#N/A,FALSE,"INTRAN96";#N/A,#N/A,FALSE,"NAA9697";#N/A,#N/A,FALSE,"ECWEBB";#N/A,#N/A,FALSE,"MFT96";#N/A,#N/A,FALSE,"CTrecon"}</definedName>
    <definedName name="fghfgh_1_1_1_3_4" hidden="1">{#N/A,#N/A,FALSE,"TMCOMP96";#N/A,#N/A,FALSE,"MAT96";#N/A,#N/A,FALSE,"FANDA96";#N/A,#N/A,FALSE,"INTRAN96";#N/A,#N/A,FALSE,"NAA9697";#N/A,#N/A,FALSE,"ECWEBB";#N/A,#N/A,FALSE,"MFT96";#N/A,#N/A,FALSE,"CTrecon"}</definedName>
    <definedName name="fghfgh_1_1_1_3_5" hidden="1">{#N/A,#N/A,FALSE,"TMCOMP96";#N/A,#N/A,FALSE,"MAT96";#N/A,#N/A,FALSE,"FANDA96";#N/A,#N/A,FALSE,"INTRAN96";#N/A,#N/A,FALSE,"NAA9697";#N/A,#N/A,FALSE,"ECWEBB";#N/A,#N/A,FALSE,"MFT96";#N/A,#N/A,FALSE,"CTrecon"}</definedName>
    <definedName name="fghfgh_1_1_1_4" hidden="1">{#N/A,#N/A,FALSE,"TMCOMP96";#N/A,#N/A,FALSE,"MAT96";#N/A,#N/A,FALSE,"FANDA96";#N/A,#N/A,FALSE,"INTRAN96";#N/A,#N/A,FALSE,"NAA9697";#N/A,#N/A,FALSE,"ECWEBB";#N/A,#N/A,FALSE,"MFT96";#N/A,#N/A,FALSE,"CTrecon"}</definedName>
    <definedName name="fghfgh_1_1_1_4_1" hidden="1">{#N/A,#N/A,FALSE,"TMCOMP96";#N/A,#N/A,FALSE,"MAT96";#N/A,#N/A,FALSE,"FANDA96";#N/A,#N/A,FALSE,"INTRAN96";#N/A,#N/A,FALSE,"NAA9697";#N/A,#N/A,FALSE,"ECWEBB";#N/A,#N/A,FALSE,"MFT96";#N/A,#N/A,FALSE,"CTrecon"}</definedName>
    <definedName name="fghfgh_1_1_1_4_2" hidden="1">{#N/A,#N/A,FALSE,"TMCOMP96";#N/A,#N/A,FALSE,"MAT96";#N/A,#N/A,FALSE,"FANDA96";#N/A,#N/A,FALSE,"INTRAN96";#N/A,#N/A,FALSE,"NAA9697";#N/A,#N/A,FALSE,"ECWEBB";#N/A,#N/A,FALSE,"MFT96";#N/A,#N/A,FALSE,"CTrecon"}</definedName>
    <definedName name="fghfgh_1_1_1_4_3" hidden="1">{#N/A,#N/A,FALSE,"TMCOMP96";#N/A,#N/A,FALSE,"MAT96";#N/A,#N/A,FALSE,"FANDA96";#N/A,#N/A,FALSE,"INTRAN96";#N/A,#N/A,FALSE,"NAA9697";#N/A,#N/A,FALSE,"ECWEBB";#N/A,#N/A,FALSE,"MFT96";#N/A,#N/A,FALSE,"CTrecon"}</definedName>
    <definedName name="fghfgh_1_1_1_4_4" hidden="1">{#N/A,#N/A,FALSE,"TMCOMP96";#N/A,#N/A,FALSE,"MAT96";#N/A,#N/A,FALSE,"FANDA96";#N/A,#N/A,FALSE,"INTRAN96";#N/A,#N/A,FALSE,"NAA9697";#N/A,#N/A,FALSE,"ECWEBB";#N/A,#N/A,FALSE,"MFT96";#N/A,#N/A,FALSE,"CTrecon"}</definedName>
    <definedName name="fghfgh_1_1_1_4_5" hidden="1">{#N/A,#N/A,FALSE,"TMCOMP96";#N/A,#N/A,FALSE,"MAT96";#N/A,#N/A,FALSE,"FANDA96";#N/A,#N/A,FALSE,"INTRAN96";#N/A,#N/A,FALSE,"NAA9697";#N/A,#N/A,FALSE,"ECWEBB";#N/A,#N/A,FALSE,"MFT96";#N/A,#N/A,FALSE,"CTrecon"}</definedName>
    <definedName name="fghfgh_1_1_1_5" hidden="1">{#N/A,#N/A,FALSE,"TMCOMP96";#N/A,#N/A,FALSE,"MAT96";#N/A,#N/A,FALSE,"FANDA96";#N/A,#N/A,FALSE,"INTRAN96";#N/A,#N/A,FALSE,"NAA9697";#N/A,#N/A,FALSE,"ECWEBB";#N/A,#N/A,FALSE,"MFT96";#N/A,#N/A,FALSE,"CTrecon"}</definedName>
    <definedName name="fghfgh_1_1_1_5_1" hidden="1">{#N/A,#N/A,FALSE,"TMCOMP96";#N/A,#N/A,FALSE,"MAT96";#N/A,#N/A,FALSE,"FANDA96";#N/A,#N/A,FALSE,"INTRAN96";#N/A,#N/A,FALSE,"NAA9697";#N/A,#N/A,FALSE,"ECWEBB";#N/A,#N/A,FALSE,"MFT96";#N/A,#N/A,FALSE,"CTrecon"}</definedName>
    <definedName name="fghfgh_1_1_1_5_2" hidden="1">{#N/A,#N/A,FALSE,"TMCOMP96";#N/A,#N/A,FALSE,"MAT96";#N/A,#N/A,FALSE,"FANDA96";#N/A,#N/A,FALSE,"INTRAN96";#N/A,#N/A,FALSE,"NAA9697";#N/A,#N/A,FALSE,"ECWEBB";#N/A,#N/A,FALSE,"MFT96";#N/A,#N/A,FALSE,"CTrecon"}</definedName>
    <definedName name="fghfgh_1_1_1_5_3" hidden="1">{#N/A,#N/A,FALSE,"TMCOMP96";#N/A,#N/A,FALSE,"MAT96";#N/A,#N/A,FALSE,"FANDA96";#N/A,#N/A,FALSE,"INTRAN96";#N/A,#N/A,FALSE,"NAA9697";#N/A,#N/A,FALSE,"ECWEBB";#N/A,#N/A,FALSE,"MFT96";#N/A,#N/A,FALSE,"CTrecon"}</definedName>
    <definedName name="fghfgh_1_1_1_5_4" hidden="1">{#N/A,#N/A,FALSE,"TMCOMP96";#N/A,#N/A,FALSE,"MAT96";#N/A,#N/A,FALSE,"FANDA96";#N/A,#N/A,FALSE,"INTRAN96";#N/A,#N/A,FALSE,"NAA9697";#N/A,#N/A,FALSE,"ECWEBB";#N/A,#N/A,FALSE,"MFT96";#N/A,#N/A,FALSE,"CTrecon"}</definedName>
    <definedName name="fghfgh_1_1_1_5_5" hidden="1">{#N/A,#N/A,FALSE,"TMCOMP96";#N/A,#N/A,FALSE,"MAT96";#N/A,#N/A,FALSE,"FANDA96";#N/A,#N/A,FALSE,"INTRAN96";#N/A,#N/A,FALSE,"NAA9697";#N/A,#N/A,FALSE,"ECWEBB";#N/A,#N/A,FALSE,"MFT96";#N/A,#N/A,FALSE,"CTrecon"}</definedName>
    <definedName name="fghfgh_1_1_2" hidden="1">{#N/A,#N/A,FALSE,"TMCOMP96";#N/A,#N/A,FALSE,"MAT96";#N/A,#N/A,FALSE,"FANDA96";#N/A,#N/A,FALSE,"INTRAN96";#N/A,#N/A,FALSE,"NAA9697";#N/A,#N/A,FALSE,"ECWEBB";#N/A,#N/A,FALSE,"MFT96";#N/A,#N/A,FALSE,"CTrecon"}</definedName>
    <definedName name="fghfgh_1_1_2_1" hidden="1">{#N/A,#N/A,FALSE,"TMCOMP96";#N/A,#N/A,FALSE,"MAT96";#N/A,#N/A,FALSE,"FANDA96";#N/A,#N/A,FALSE,"INTRAN96";#N/A,#N/A,FALSE,"NAA9697";#N/A,#N/A,FALSE,"ECWEBB";#N/A,#N/A,FALSE,"MFT96";#N/A,#N/A,FALSE,"CTrecon"}</definedName>
    <definedName name="fghfgh_1_1_2_1_1" hidden="1">{#N/A,#N/A,FALSE,"TMCOMP96";#N/A,#N/A,FALSE,"MAT96";#N/A,#N/A,FALSE,"FANDA96";#N/A,#N/A,FALSE,"INTRAN96";#N/A,#N/A,FALSE,"NAA9697";#N/A,#N/A,FALSE,"ECWEBB";#N/A,#N/A,FALSE,"MFT96";#N/A,#N/A,FALSE,"CTrecon"}</definedName>
    <definedName name="fghfgh_1_1_2_2" hidden="1">{#N/A,#N/A,FALSE,"TMCOMP96";#N/A,#N/A,FALSE,"MAT96";#N/A,#N/A,FALSE,"FANDA96";#N/A,#N/A,FALSE,"INTRAN96";#N/A,#N/A,FALSE,"NAA9697";#N/A,#N/A,FALSE,"ECWEBB";#N/A,#N/A,FALSE,"MFT96";#N/A,#N/A,FALSE,"CTrecon"}</definedName>
    <definedName name="fghfgh_1_1_2_3" hidden="1">{#N/A,#N/A,FALSE,"TMCOMP96";#N/A,#N/A,FALSE,"MAT96";#N/A,#N/A,FALSE,"FANDA96";#N/A,#N/A,FALSE,"INTRAN96";#N/A,#N/A,FALSE,"NAA9697";#N/A,#N/A,FALSE,"ECWEBB";#N/A,#N/A,FALSE,"MFT96";#N/A,#N/A,FALSE,"CTrecon"}</definedName>
    <definedName name="fghfgh_1_1_2_4" hidden="1">{#N/A,#N/A,FALSE,"TMCOMP96";#N/A,#N/A,FALSE,"MAT96";#N/A,#N/A,FALSE,"FANDA96";#N/A,#N/A,FALSE,"INTRAN96";#N/A,#N/A,FALSE,"NAA9697";#N/A,#N/A,FALSE,"ECWEBB";#N/A,#N/A,FALSE,"MFT96";#N/A,#N/A,FALSE,"CTrecon"}</definedName>
    <definedName name="fghfgh_1_1_2_5" hidden="1">{#N/A,#N/A,FALSE,"TMCOMP96";#N/A,#N/A,FALSE,"MAT96";#N/A,#N/A,FALSE,"FANDA96";#N/A,#N/A,FALSE,"INTRAN96";#N/A,#N/A,FALSE,"NAA9697";#N/A,#N/A,FALSE,"ECWEBB";#N/A,#N/A,FALSE,"MFT96";#N/A,#N/A,FALSE,"CTrecon"}</definedName>
    <definedName name="fghfgh_1_1_3" hidden="1">{#N/A,#N/A,FALSE,"TMCOMP96";#N/A,#N/A,FALSE,"MAT96";#N/A,#N/A,FALSE,"FANDA96";#N/A,#N/A,FALSE,"INTRAN96";#N/A,#N/A,FALSE,"NAA9697";#N/A,#N/A,FALSE,"ECWEBB";#N/A,#N/A,FALSE,"MFT96";#N/A,#N/A,FALSE,"CTrecon"}</definedName>
    <definedName name="fghfgh_1_1_3_1" hidden="1">{#N/A,#N/A,FALSE,"TMCOMP96";#N/A,#N/A,FALSE,"MAT96";#N/A,#N/A,FALSE,"FANDA96";#N/A,#N/A,FALSE,"INTRAN96";#N/A,#N/A,FALSE,"NAA9697";#N/A,#N/A,FALSE,"ECWEBB";#N/A,#N/A,FALSE,"MFT96";#N/A,#N/A,FALSE,"CTrecon"}</definedName>
    <definedName name="fghfgh_1_1_3_1_1" hidden="1">{#N/A,#N/A,FALSE,"TMCOMP96";#N/A,#N/A,FALSE,"MAT96";#N/A,#N/A,FALSE,"FANDA96";#N/A,#N/A,FALSE,"INTRAN96";#N/A,#N/A,FALSE,"NAA9697";#N/A,#N/A,FALSE,"ECWEBB";#N/A,#N/A,FALSE,"MFT96";#N/A,#N/A,FALSE,"CTrecon"}</definedName>
    <definedName name="fghfgh_1_1_3_2" hidden="1">{#N/A,#N/A,FALSE,"TMCOMP96";#N/A,#N/A,FALSE,"MAT96";#N/A,#N/A,FALSE,"FANDA96";#N/A,#N/A,FALSE,"INTRAN96";#N/A,#N/A,FALSE,"NAA9697";#N/A,#N/A,FALSE,"ECWEBB";#N/A,#N/A,FALSE,"MFT96";#N/A,#N/A,FALSE,"CTrecon"}</definedName>
    <definedName name="fghfgh_1_1_3_3" hidden="1">{#N/A,#N/A,FALSE,"TMCOMP96";#N/A,#N/A,FALSE,"MAT96";#N/A,#N/A,FALSE,"FANDA96";#N/A,#N/A,FALSE,"INTRAN96";#N/A,#N/A,FALSE,"NAA9697";#N/A,#N/A,FALSE,"ECWEBB";#N/A,#N/A,FALSE,"MFT96";#N/A,#N/A,FALSE,"CTrecon"}</definedName>
    <definedName name="fghfgh_1_1_3_4" hidden="1">{#N/A,#N/A,FALSE,"TMCOMP96";#N/A,#N/A,FALSE,"MAT96";#N/A,#N/A,FALSE,"FANDA96";#N/A,#N/A,FALSE,"INTRAN96";#N/A,#N/A,FALSE,"NAA9697";#N/A,#N/A,FALSE,"ECWEBB";#N/A,#N/A,FALSE,"MFT96";#N/A,#N/A,FALSE,"CTrecon"}</definedName>
    <definedName name="fghfgh_1_1_3_5" hidden="1">{#N/A,#N/A,FALSE,"TMCOMP96";#N/A,#N/A,FALSE,"MAT96";#N/A,#N/A,FALSE,"FANDA96";#N/A,#N/A,FALSE,"INTRAN96";#N/A,#N/A,FALSE,"NAA9697";#N/A,#N/A,FALSE,"ECWEBB";#N/A,#N/A,FALSE,"MFT96";#N/A,#N/A,FALSE,"CTrecon"}</definedName>
    <definedName name="fghfgh_1_1_4" hidden="1">{#N/A,#N/A,FALSE,"TMCOMP96";#N/A,#N/A,FALSE,"MAT96";#N/A,#N/A,FALSE,"FANDA96";#N/A,#N/A,FALSE,"INTRAN96";#N/A,#N/A,FALSE,"NAA9697";#N/A,#N/A,FALSE,"ECWEBB";#N/A,#N/A,FALSE,"MFT96";#N/A,#N/A,FALSE,"CTrecon"}</definedName>
    <definedName name="fghfgh_1_1_4_1" hidden="1">{#N/A,#N/A,FALSE,"TMCOMP96";#N/A,#N/A,FALSE,"MAT96";#N/A,#N/A,FALSE,"FANDA96";#N/A,#N/A,FALSE,"INTRAN96";#N/A,#N/A,FALSE,"NAA9697";#N/A,#N/A,FALSE,"ECWEBB";#N/A,#N/A,FALSE,"MFT96";#N/A,#N/A,FALSE,"CTrecon"}</definedName>
    <definedName name="fghfgh_1_1_4_2" hidden="1">{#N/A,#N/A,FALSE,"TMCOMP96";#N/A,#N/A,FALSE,"MAT96";#N/A,#N/A,FALSE,"FANDA96";#N/A,#N/A,FALSE,"INTRAN96";#N/A,#N/A,FALSE,"NAA9697";#N/A,#N/A,FALSE,"ECWEBB";#N/A,#N/A,FALSE,"MFT96";#N/A,#N/A,FALSE,"CTrecon"}</definedName>
    <definedName name="fghfgh_1_1_4_3" hidden="1">{#N/A,#N/A,FALSE,"TMCOMP96";#N/A,#N/A,FALSE,"MAT96";#N/A,#N/A,FALSE,"FANDA96";#N/A,#N/A,FALSE,"INTRAN96";#N/A,#N/A,FALSE,"NAA9697";#N/A,#N/A,FALSE,"ECWEBB";#N/A,#N/A,FALSE,"MFT96";#N/A,#N/A,FALSE,"CTrecon"}</definedName>
    <definedName name="fghfgh_1_1_4_4" hidden="1">{#N/A,#N/A,FALSE,"TMCOMP96";#N/A,#N/A,FALSE,"MAT96";#N/A,#N/A,FALSE,"FANDA96";#N/A,#N/A,FALSE,"INTRAN96";#N/A,#N/A,FALSE,"NAA9697";#N/A,#N/A,FALSE,"ECWEBB";#N/A,#N/A,FALSE,"MFT96";#N/A,#N/A,FALSE,"CTrecon"}</definedName>
    <definedName name="fghfgh_1_1_4_5" hidden="1">{#N/A,#N/A,FALSE,"TMCOMP96";#N/A,#N/A,FALSE,"MAT96";#N/A,#N/A,FALSE,"FANDA96";#N/A,#N/A,FALSE,"INTRAN96";#N/A,#N/A,FALSE,"NAA9697";#N/A,#N/A,FALSE,"ECWEBB";#N/A,#N/A,FALSE,"MFT96";#N/A,#N/A,FALSE,"CTrecon"}</definedName>
    <definedName name="fghfgh_1_1_5" hidden="1">{#N/A,#N/A,FALSE,"TMCOMP96";#N/A,#N/A,FALSE,"MAT96";#N/A,#N/A,FALSE,"FANDA96";#N/A,#N/A,FALSE,"INTRAN96";#N/A,#N/A,FALSE,"NAA9697";#N/A,#N/A,FALSE,"ECWEBB";#N/A,#N/A,FALSE,"MFT96";#N/A,#N/A,FALSE,"CTrecon"}</definedName>
    <definedName name="fghfgh_1_1_5_1" hidden="1">{#N/A,#N/A,FALSE,"TMCOMP96";#N/A,#N/A,FALSE,"MAT96";#N/A,#N/A,FALSE,"FANDA96";#N/A,#N/A,FALSE,"INTRAN96";#N/A,#N/A,FALSE,"NAA9697";#N/A,#N/A,FALSE,"ECWEBB";#N/A,#N/A,FALSE,"MFT96";#N/A,#N/A,FALSE,"CTrecon"}</definedName>
    <definedName name="fghfgh_1_1_5_2" hidden="1">{#N/A,#N/A,FALSE,"TMCOMP96";#N/A,#N/A,FALSE,"MAT96";#N/A,#N/A,FALSE,"FANDA96";#N/A,#N/A,FALSE,"INTRAN96";#N/A,#N/A,FALSE,"NAA9697";#N/A,#N/A,FALSE,"ECWEBB";#N/A,#N/A,FALSE,"MFT96";#N/A,#N/A,FALSE,"CTrecon"}</definedName>
    <definedName name="fghfgh_1_1_5_3" hidden="1">{#N/A,#N/A,FALSE,"TMCOMP96";#N/A,#N/A,FALSE,"MAT96";#N/A,#N/A,FALSE,"FANDA96";#N/A,#N/A,FALSE,"INTRAN96";#N/A,#N/A,FALSE,"NAA9697";#N/A,#N/A,FALSE,"ECWEBB";#N/A,#N/A,FALSE,"MFT96";#N/A,#N/A,FALSE,"CTrecon"}</definedName>
    <definedName name="fghfgh_1_1_5_4" hidden="1">{#N/A,#N/A,FALSE,"TMCOMP96";#N/A,#N/A,FALSE,"MAT96";#N/A,#N/A,FALSE,"FANDA96";#N/A,#N/A,FALSE,"INTRAN96";#N/A,#N/A,FALSE,"NAA9697";#N/A,#N/A,FALSE,"ECWEBB";#N/A,#N/A,FALSE,"MFT96";#N/A,#N/A,FALSE,"CTrecon"}</definedName>
    <definedName name="fghfgh_1_1_5_5" hidden="1">{#N/A,#N/A,FALSE,"TMCOMP96";#N/A,#N/A,FALSE,"MAT96";#N/A,#N/A,FALSE,"FANDA96";#N/A,#N/A,FALSE,"INTRAN96";#N/A,#N/A,FALSE,"NAA9697";#N/A,#N/A,FALSE,"ECWEBB";#N/A,#N/A,FALSE,"MFT96";#N/A,#N/A,FALSE,"CTrecon"}</definedName>
    <definedName name="fghfgh_1_2" hidden="1">{#N/A,#N/A,FALSE,"TMCOMP96";#N/A,#N/A,FALSE,"MAT96";#N/A,#N/A,FALSE,"FANDA96";#N/A,#N/A,FALSE,"INTRAN96";#N/A,#N/A,FALSE,"NAA9697";#N/A,#N/A,FALSE,"ECWEBB";#N/A,#N/A,FALSE,"MFT96";#N/A,#N/A,FALSE,"CTrecon"}</definedName>
    <definedName name="fghfgh_1_2_1" hidden="1">{#N/A,#N/A,FALSE,"TMCOMP96";#N/A,#N/A,FALSE,"MAT96";#N/A,#N/A,FALSE,"FANDA96";#N/A,#N/A,FALSE,"INTRAN96";#N/A,#N/A,FALSE,"NAA9697";#N/A,#N/A,FALSE,"ECWEBB";#N/A,#N/A,FALSE,"MFT96";#N/A,#N/A,FALSE,"CTrecon"}</definedName>
    <definedName name="fghfgh_1_2_1_1" hidden="1">{#N/A,#N/A,FALSE,"TMCOMP96";#N/A,#N/A,FALSE,"MAT96";#N/A,#N/A,FALSE,"FANDA96";#N/A,#N/A,FALSE,"INTRAN96";#N/A,#N/A,FALSE,"NAA9697";#N/A,#N/A,FALSE,"ECWEBB";#N/A,#N/A,FALSE,"MFT96";#N/A,#N/A,FALSE,"CTrecon"}</definedName>
    <definedName name="fghfgh_1_2_1_1_1" hidden="1">{#N/A,#N/A,FALSE,"TMCOMP96";#N/A,#N/A,FALSE,"MAT96";#N/A,#N/A,FALSE,"FANDA96";#N/A,#N/A,FALSE,"INTRAN96";#N/A,#N/A,FALSE,"NAA9697";#N/A,#N/A,FALSE,"ECWEBB";#N/A,#N/A,FALSE,"MFT96";#N/A,#N/A,FALSE,"CTrecon"}</definedName>
    <definedName name="fghfgh_1_2_1_1_1_1" hidden="1">{#N/A,#N/A,FALSE,"TMCOMP96";#N/A,#N/A,FALSE,"MAT96";#N/A,#N/A,FALSE,"FANDA96";#N/A,#N/A,FALSE,"INTRAN96";#N/A,#N/A,FALSE,"NAA9697";#N/A,#N/A,FALSE,"ECWEBB";#N/A,#N/A,FALSE,"MFT96";#N/A,#N/A,FALSE,"CTrecon"}</definedName>
    <definedName name="fghfgh_1_2_1_1_1_1_1" hidden="1">{#N/A,#N/A,FALSE,"TMCOMP96";#N/A,#N/A,FALSE,"MAT96";#N/A,#N/A,FALSE,"FANDA96";#N/A,#N/A,FALSE,"INTRAN96";#N/A,#N/A,FALSE,"NAA9697";#N/A,#N/A,FALSE,"ECWEBB";#N/A,#N/A,FALSE,"MFT96";#N/A,#N/A,FALSE,"CTrecon"}</definedName>
    <definedName name="fghfgh_1_2_1_1_1_2" hidden="1">{#N/A,#N/A,FALSE,"TMCOMP96";#N/A,#N/A,FALSE,"MAT96";#N/A,#N/A,FALSE,"FANDA96";#N/A,#N/A,FALSE,"INTRAN96";#N/A,#N/A,FALSE,"NAA9697";#N/A,#N/A,FALSE,"ECWEBB";#N/A,#N/A,FALSE,"MFT96";#N/A,#N/A,FALSE,"CTrecon"}</definedName>
    <definedName name="fghfgh_1_2_1_1_1_3" hidden="1">{#N/A,#N/A,FALSE,"TMCOMP96";#N/A,#N/A,FALSE,"MAT96";#N/A,#N/A,FALSE,"FANDA96";#N/A,#N/A,FALSE,"INTRAN96";#N/A,#N/A,FALSE,"NAA9697";#N/A,#N/A,FALSE,"ECWEBB";#N/A,#N/A,FALSE,"MFT96";#N/A,#N/A,FALSE,"CTrecon"}</definedName>
    <definedName name="fghfgh_1_2_1_1_1_4" hidden="1">{#N/A,#N/A,FALSE,"TMCOMP96";#N/A,#N/A,FALSE,"MAT96";#N/A,#N/A,FALSE,"FANDA96";#N/A,#N/A,FALSE,"INTRAN96";#N/A,#N/A,FALSE,"NAA9697";#N/A,#N/A,FALSE,"ECWEBB";#N/A,#N/A,FALSE,"MFT96";#N/A,#N/A,FALSE,"CTrecon"}</definedName>
    <definedName name="fghfgh_1_2_1_1_1_5" hidden="1">{#N/A,#N/A,FALSE,"TMCOMP96";#N/A,#N/A,FALSE,"MAT96";#N/A,#N/A,FALSE,"FANDA96";#N/A,#N/A,FALSE,"INTRAN96";#N/A,#N/A,FALSE,"NAA9697";#N/A,#N/A,FALSE,"ECWEBB";#N/A,#N/A,FALSE,"MFT96";#N/A,#N/A,FALSE,"CTrecon"}</definedName>
    <definedName name="fghfgh_1_2_1_1_2" hidden="1">{#N/A,#N/A,FALSE,"TMCOMP96";#N/A,#N/A,FALSE,"MAT96";#N/A,#N/A,FALSE,"FANDA96";#N/A,#N/A,FALSE,"INTRAN96";#N/A,#N/A,FALSE,"NAA9697";#N/A,#N/A,FALSE,"ECWEBB";#N/A,#N/A,FALSE,"MFT96";#N/A,#N/A,FALSE,"CTrecon"}</definedName>
    <definedName name="fghfgh_1_2_1_1_2_1" hidden="1">{#N/A,#N/A,FALSE,"TMCOMP96";#N/A,#N/A,FALSE,"MAT96";#N/A,#N/A,FALSE,"FANDA96";#N/A,#N/A,FALSE,"INTRAN96";#N/A,#N/A,FALSE,"NAA9697";#N/A,#N/A,FALSE,"ECWEBB";#N/A,#N/A,FALSE,"MFT96";#N/A,#N/A,FALSE,"CTrecon"}</definedName>
    <definedName name="fghfgh_1_2_1_1_2_2" hidden="1">{#N/A,#N/A,FALSE,"TMCOMP96";#N/A,#N/A,FALSE,"MAT96";#N/A,#N/A,FALSE,"FANDA96";#N/A,#N/A,FALSE,"INTRAN96";#N/A,#N/A,FALSE,"NAA9697";#N/A,#N/A,FALSE,"ECWEBB";#N/A,#N/A,FALSE,"MFT96";#N/A,#N/A,FALSE,"CTrecon"}</definedName>
    <definedName name="fghfgh_1_2_1_1_2_3" hidden="1">{#N/A,#N/A,FALSE,"TMCOMP96";#N/A,#N/A,FALSE,"MAT96";#N/A,#N/A,FALSE,"FANDA96";#N/A,#N/A,FALSE,"INTRAN96";#N/A,#N/A,FALSE,"NAA9697";#N/A,#N/A,FALSE,"ECWEBB";#N/A,#N/A,FALSE,"MFT96";#N/A,#N/A,FALSE,"CTrecon"}</definedName>
    <definedName name="fghfgh_1_2_1_1_2_4" hidden="1">{#N/A,#N/A,FALSE,"TMCOMP96";#N/A,#N/A,FALSE,"MAT96";#N/A,#N/A,FALSE,"FANDA96";#N/A,#N/A,FALSE,"INTRAN96";#N/A,#N/A,FALSE,"NAA9697";#N/A,#N/A,FALSE,"ECWEBB";#N/A,#N/A,FALSE,"MFT96";#N/A,#N/A,FALSE,"CTrecon"}</definedName>
    <definedName name="fghfgh_1_2_1_1_2_5" hidden="1">{#N/A,#N/A,FALSE,"TMCOMP96";#N/A,#N/A,FALSE,"MAT96";#N/A,#N/A,FALSE,"FANDA96";#N/A,#N/A,FALSE,"INTRAN96";#N/A,#N/A,FALSE,"NAA9697";#N/A,#N/A,FALSE,"ECWEBB";#N/A,#N/A,FALSE,"MFT96";#N/A,#N/A,FALSE,"CTrecon"}</definedName>
    <definedName name="fghfgh_1_2_1_1_3" hidden="1">{#N/A,#N/A,FALSE,"TMCOMP96";#N/A,#N/A,FALSE,"MAT96";#N/A,#N/A,FALSE,"FANDA96";#N/A,#N/A,FALSE,"INTRAN96";#N/A,#N/A,FALSE,"NAA9697";#N/A,#N/A,FALSE,"ECWEBB";#N/A,#N/A,FALSE,"MFT96";#N/A,#N/A,FALSE,"CTrecon"}</definedName>
    <definedName name="fghfgh_1_2_1_1_4" hidden="1">{#N/A,#N/A,FALSE,"TMCOMP96";#N/A,#N/A,FALSE,"MAT96";#N/A,#N/A,FALSE,"FANDA96";#N/A,#N/A,FALSE,"INTRAN96";#N/A,#N/A,FALSE,"NAA9697";#N/A,#N/A,FALSE,"ECWEBB";#N/A,#N/A,FALSE,"MFT96";#N/A,#N/A,FALSE,"CTrecon"}</definedName>
    <definedName name="fghfgh_1_2_1_1_5" hidden="1">{#N/A,#N/A,FALSE,"TMCOMP96";#N/A,#N/A,FALSE,"MAT96";#N/A,#N/A,FALSE,"FANDA96";#N/A,#N/A,FALSE,"INTRAN96";#N/A,#N/A,FALSE,"NAA9697";#N/A,#N/A,FALSE,"ECWEBB";#N/A,#N/A,FALSE,"MFT96";#N/A,#N/A,FALSE,"CTrecon"}</definedName>
    <definedName name="fghfgh_1_2_1_2" hidden="1">{#N/A,#N/A,FALSE,"TMCOMP96";#N/A,#N/A,FALSE,"MAT96";#N/A,#N/A,FALSE,"FANDA96";#N/A,#N/A,FALSE,"INTRAN96";#N/A,#N/A,FALSE,"NAA9697";#N/A,#N/A,FALSE,"ECWEBB";#N/A,#N/A,FALSE,"MFT96";#N/A,#N/A,FALSE,"CTrecon"}</definedName>
    <definedName name="fghfgh_1_2_1_2_1" hidden="1">{#N/A,#N/A,FALSE,"TMCOMP96";#N/A,#N/A,FALSE,"MAT96";#N/A,#N/A,FALSE,"FANDA96";#N/A,#N/A,FALSE,"INTRAN96";#N/A,#N/A,FALSE,"NAA9697";#N/A,#N/A,FALSE,"ECWEBB";#N/A,#N/A,FALSE,"MFT96";#N/A,#N/A,FALSE,"CTrecon"}</definedName>
    <definedName name="fghfgh_1_2_1_2_2" hidden="1">{#N/A,#N/A,FALSE,"TMCOMP96";#N/A,#N/A,FALSE,"MAT96";#N/A,#N/A,FALSE,"FANDA96";#N/A,#N/A,FALSE,"INTRAN96";#N/A,#N/A,FALSE,"NAA9697";#N/A,#N/A,FALSE,"ECWEBB";#N/A,#N/A,FALSE,"MFT96";#N/A,#N/A,FALSE,"CTrecon"}</definedName>
    <definedName name="fghfgh_1_2_1_2_3" hidden="1">{#N/A,#N/A,FALSE,"TMCOMP96";#N/A,#N/A,FALSE,"MAT96";#N/A,#N/A,FALSE,"FANDA96";#N/A,#N/A,FALSE,"INTRAN96";#N/A,#N/A,FALSE,"NAA9697";#N/A,#N/A,FALSE,"ECWEBB";#N/A,#N/A,FALSE,"MFT96";#N/A,#N/A,FALSE,"CTrecon"}</definedName>
    <definedName name="fghfgh_1_2_1_2_4" hidden="1">{#N/A,#N/A,FALSE,"TMCOMP96";#N/A,#N/A,FALSE,"MAT96";#N/A,#N/A,FALSE,"FANDA96";#N/A,#N/A,FALSE,"INTRAN96";#N/A,#N/A,FALSE,"NAA9697";#N/A,#N/A,FALSE,"ECWEBB";#N/A,#N/A,FALSE,"MFT96";#N/A,#N/A,FALSE,"CTrecon"}</definedName>
    <definedName name="fghfgh_1_2_1_2_5" hidden="1">{#N/A,#N/A,FALSE,"TMCOMP96";#N/A,#N/A,FALSE,"MAT96";#N/A,#N/A,FALSE,"FANDA96";#N/A,#N/A,FALSE,"INTRAN96";#N/A,#N/A,FALSE,"NAA9697";#N/A,#N/A,FALSE,"ECWEBB";#N/A,#N/A,FALSE,"MFT96";#N/A,#N/A,FALSE,"CTrecon"}</definedName>
    <definedName name="fghfgh_1_2_1_3" hidden="1">{#N/A,#N/A,FALSE,"TMCOMP96";#N/A,#N/A,FALSE,"MAT96";#N/A,#N/A,FALSE,"FANDA96";#N/A,#N/A,FALSE,"INTRAN96";#N/A,#N/A,FALSE,"NAA9697";#N/A,#N/A,FALSE,"ECWEBB";#N/A,#N/A,FALSE,"MFT96";#N/A,#N/A,FALSE,"CTrecon"}</definedName>
    <definedName name="fghfgh_1_2_1_3_1" hidden="1">{#N/A,#N/A,FALSE,"TMCOMP96";#N/A,#N/A,FALSE,"MAT96";#N/A,#N/A,FALSE,"FANDA96";#N/A,#N/A,FALSE,"INTRAN96";#N/A,#N/A,FALSE,"NAA9697";#N/A,#N/A,FALSE,"ECWEBB";#N/A,#N/A,FALSE,"MFT96";#N/A,#N/A,FALSE,"CTrecon"}</definedName>
    <definedName name="fghfgh_1_2_1_3_2" hidden="1">{#N/A,#N/A,FALSE,"TMCOMP96";#N/A,#N/A,FALSE,"MAT96";#N/A,#N/A,FALSE,"FANDA96";#N/A,#N/A,FALSE,"INTRAN96";#N/A,#N/A,FALSE,"NAA9697";#N/A,#N/A,FALSE,"ECWEBB";#N/A,#N/A,FALSE,"MFT96";#N/A,#N/A,FALSE,"CTrecon"}</definedName>
    <definedName name="fghfgh_1_2_1_3_3" hidden="1">{#N/A,#N/A,FALSE,"TMCOMP96";#N/A,#N/A,FALSE,"MAT96";#N/A,#N/A,FALSE,"FANDA96";#N/A,#N/A,FALSE,"INTRAN96";#N/A,#N/A,FALSE,"NAA9697";#N/A,#N/A,FALSE,"ECWEBB";#N/A,#N/A,FALSE,"MFT96";#N/A,#N/A,FALSE,"CTrecon"}</definedName>
    <definedName name="fghfgh_1_2_1_3_4" hidden="1">{#N/A,#N/A,FALSE,"TMCOMP96";#N/A,#N/A,FALSE,"MAT96";#N/A,#N/A,FALSE,"FANDA96";#N/A,#N/A,FALSE,"INTRAN96";#N/A,#N/A,FALSE,"NAA9697";#N/A,#N/A,FALSE,"ECWEBB";#N/A,#N/A,FALSE,"MFT96";#N/A,#N/A,FALSE,"CTrecon"}</definedName>
    <definedName name="fghfgh_1_2_1_3_5" hidden="1">{#N/A,#N/A,FALSE,"TMCOMP96";#N/A,#N/A,FALSE,"MAT96";#N/A,#N/A,FALSE,"FANDA96";#N/A,#N/A,FALSE,"INTRAN96";#N/A,#N/A,FALSE,"NAA9697";#N/A,#N/A,FALSE,"ECWEBB";#N/A,#N/A,FALSE,"MFT96";#N/A,#N/A,FALSE,"CTrecon"}</definedName>
    <definedName name="fghfgh_1_2_1_4" hidden="1">{#N/A,#N/A,FALSE,"TMCOMP96";#N/A,#N/A,FALSE,"MAT96";#N/A,#N/A,FALSE,"FANDA96";#N/A,#N/A,FALSE,"INTRAN96";#N/A,#N/A,FALSE,"NAA9697";#N/A,#N/A,FALSE,"ECWEBB";#N/A,#N/A,FALSE,"MFT96";#N/A,#N/A,FALSE,"CTrecon"}</definedName>
    <definedName name="fghfgh_1_2_1_4_1" hidden="1">{#N/A,#N/A,FALSE,"TMCOMP96";#N/A,#N/A,FALSE,"MAT96";#N/A,#N/A,FALSE,"FANDA96";#N/A,#N/A,FALSE,"INTRAN96";#N/A,#N/A,FALSE,"NAA9697";#N/A,#N/A,FALSE,"ECWEBB";#N/A,#N/A,FALSE,"MFT96";#N/A,#N/A,FALSE,"CTrecon"}</definedName>
    <definedName name="fghfgh_1_2_1_4_2" hidden="1">{#N/A,#N/A,FALSE,"TMCOMP96";#N/A,#N/A,FALSE,"MAT96";#N/A,#N/A,FALSE,"FANDA96";#N/A,#N/A,FALSE,"INTRAN96";#N/A,#N/A,FALSE,"NAA9697";#N/A,#N/A,FALSE,"ECWEBB";#N/A,#N/A,FALSE,"MFT96";#N/A,#N/A,FALSE,"CTrecon"}</definedName>
    <definedName name="fghfgh_1_2_1_4_3" hidden="1">{#N/A,#N/A,FALSE,"TMCOMP96";#N/A,#N/A,FALSE,"MAT96";#N/A,#N/A,FALSE,"FANDA96";#N/A,#N/A,FALSE,"INTRAN96";#N/A,#N/A,FALSE,"NAA9697";#N/A,#N/A,FALSE,"ECWEBB";#N/A,#N/A,FALSE,"MFT96";#N/A,#N/A,FALSE,"CTrecon"}</definedName>
    <definedName name="fghfgh_1_2_1_4_4" hidden="1">{#N/A,#N/A,FALSE,"TMCOMP96";#N/A,#N/A,FALSE,"MAT96";#N/A,#N/A,FALSE,"FANDA96";#N/A,#N/A,FALSE,"INTRAN96";#N/A,#N/A,FALSE,"NAA9697";#N/A,#N/A,FALSE,"ECWEBB";#N/A,#N/A,FALSE,"MFT96";#N/A,#N/A,FALSE,"CTrecon"}</definedName>
    <definedName name="fghfgh_1_2_1_4_5" hidden="1">{#N/A,#N/A,FALSE,"TMCOMP96";#N/A,#N/A,FALSE,"MAT96";#N/A,#N/A,FALSE,"FANDA96";#N/A,#N/A,FALSE,"INTRAN96";#N/A,#N/A,FALSE,"NAA9697";#N/A,#N/A,FALSE,"ECWEBB";#N/A,#N/A,FALSE,"MFT96";#N/A,#N/A,FALSE,"CTrecon"}</definedName>
    <definedName name="fghfgh_1_2_1_5" hidden="1">{#N/A,#N/A,FALSE,"TMCOMP96";#N/A,#N/A,FALSE,"MAT96";#N/A,#N/A,FALSE,"FANDA96";#N/A,#N/A,FALSE,"INTRAN96";#N/A,#N/A,FALSE,"NAA9697";#N/A,#N/A,FALSE,"ECWEBB";#N/A,#N/A,FALSE,"MFT96";#N/A,#N/A,FALSE,"CTrecon"}</definedName>
    <definedName name="fghfgh_1_2_1_5_1" hidden="1">{#N/A,#N/A,FALSE,"TMCOMP96";#N/A,#N/A,FALSE,"MAT96";#N/A,#N/A,FALSE,"FANDA96";#N/A,#N/A,FALSE,"INTRAN96";#N/A,#N/A,FALSE,"NAA9697";#N/A,#N/A,FALSE,"ECWEBB";#N/A,#N/A,FALSE,"MFT96";#N/A,#N/A,FALSE,"CTrecon"}</definedName>
    <definedName name="fghfgh_1_2_1_5_2" hidden="1">{#N/A,#N/A,FALSE,"TMCOMP96";#N/A,#N/A,FALSE,"MAT96";#N/A,#N/A,FALSE,"FANDA96";#N/A,#N/A,FALSE,"INTRAN96";#N/A,#N/A,FALSE,"NAA9697";#N/A,#N/A,FALSE,"ECWEBB";#N/A,#N/A,FALSE,"MFT96";#N/A,#N/A,FALSE,"CTrecon"}</definedName>
    <definedName name="fghfgh_1_2_1_5_3" hidden="1">{#N/A,#N/A,FALSE,"TMCOMP96";#N/A,#N/A,FALSE,"MAT96";#N/A,#N/A,FALSE,"FANDA96";#N/A,#N/A,FALSE,"INTRAN96";#N/A,#N/A,FALSE,"NAA9697";#N/A,#N/A,FALSE,"ECWEBB";#N/A,#N/A,FALSE,"MFT96";#N/A,#N/A,FALSE,"CTrecon"}</definedName>
    <definedName name="fghfgh_1_2_1_5_4" hidden="1">{#N/A,#N/A,FALSE,"TMCOMP96";#N/A,#N/A,FALSE,"MAT96";#N/A,#N/A,FALSE,"FANDA96";#N/A,#N/A,FALSE,"INTRAN96";#N/A,#N/A,FALSE,"NAA9697";#N/A,#N/A,FALSE,"ECWEBB";#N/A,#N/A,FALSE,"MFT96";#N/A,#N/A,FALSE,"CTrecon"}</definedName>
    <definedName name="fghfgh_1_2_1_5_5" hidden="1">{#N/A,#N/A,FALSE,"TMCOMP96";#N/A,#N/A,FALSE,"MAT96";#N/A,#N/A,FALSE,"FANDA96";#N/A,#N/A,FALSE,"INTRAN96";#N/A,#N/A,FALSE,"NAA9697";#N/A,#N/A,FALSE,"ECWEBB";#N/A,#N/A,FALSE,"MFT96";#N/A,#N/A,FALSE,"CTrecon"}</definedName>
    <definedName name="fghfgh_1_2_2" hidden="1">{#N/A,#N/A,FALSE,"TMCOMP96";#N/A,#N/A,FALSE,"MAT96";#N/A,#N/A,FALSE,"FANDA96";#N/A,#N/A,FALSE,"INTRAN96";#N/A,#N/A,FALSE,"NAA9697";#N/A,#N/A,FALSE,"ECWEBB";#N/A,#N/A,FALSE,"MFT96";#N/A,#N/A,FALSE,"CTrecon"}</definedName>
    <definedName name="fghfgh_1_2_2_1" hidden="1">{#N/A,#N/A,FALSE,"TMCOMP96";#N/A,#N/A,FALSE,"MAT96";#N/A,#N/A,FALSE,"FANDA96";#N/A,#N/A,FALSE,"INTRAN96";#N/A,#N/A,FALSE,"NAA9697";#N/A,#N/A,FALSE,"ECWEBB";#N/A,#N/A,FALSE,"MFT96";#N/A,#N/A,FALSE,"CTrecon"}</definedName>
    <definedName name="fghfgh_1_2_2_2" hidden="1">{#N/A,#N/A,FALSE,"TMCOMP96";#N/A,#N/A,FALSE,"MAT96";#N/A,#N/A,FALSE,"FANDA96";#N/A,#N/A,FALSE,"INTRAN96";#N/A,#N/A,FALSE,"NAA9697";#N/A,#N/A,FALSE,"ECWEBB";#N/A,#N/A,FALSE,"MFT96";#N/A,#N/A,FALSE,"CTrecon"}</definedName>
    <definedName name="fghfgh_1_2_2_3" hidden="1">{#N/A,#N/A,FALSE,"TMCOMP96";#N/A,#N/A,FALSE,"MAT96";#N/A,#N/A,FALSE,"FANDA96";#N/A,#N/A,FALSE,"INTRAN96";#N/A,#N/A,FALSE,"NAA9697";#N/A,#N/A,FALSE,"ECWEBB";#N/A,#N/A,FALSE,"MFT96";#N/A,#N/A,FALSE,"CTrecon"}</definedName>
    <definedName name="fghfgh_1_2_2_4" hidden="1">{#N/A,#N/A,FALSE,"TMCOMP96";#N/A,#N/A,FALSE,"MAT96";#N/A,#N/A,FALSE,"FANDA96";#N/A,#N/A,FALSE,"INTRAN96";#N/A,#N/A,FALSE,"NAA9697";#N/A,#N/A,FALSE,"ECWEBB";#N/A,#N/A,FALSE,"MFT96";#N/A,#N/A,FALSE,"CTrecon"}</definedName>
    <definedName name="fghfgh_1_2_2_5" hidden="1">{#N/A,#N/A,FALSE,"TMCOMP96";#N/A,#N/A,FALSE,"MAT96";#N/A,#N/A,FALSE,"FANDA96";#N/A,#N/A,FALSE,"INTRAN96";#N/A,#N/A,FALSE,"NAA9697";#N/A,#N/A,FALSE,"ECWEBB";#N/A,#N/A,FALSE,"MFT96";#N/A,#N/A,FALSE,"CTrecon"}</definedName>
    <definedName name="fghfgh_1_2_3" hidden="1">{#N/A,#N/A,FALSE,"TMCOMP96";#N/A,#N/A,FALSE,"MAT96";#N/A,#N/A,FALSE,"FANDA96";#N/A,#N/A,FALSE,"INTRAN96";#N/A,#N/A,FALSE,"NAA9697";#N/A,#N/A,FALSE,"ECWEBB";#N/A,#N/A,FALSE,"MFT96";#N/A,#N/A,FALSE,"CTrecon"}</definedName>
    <definedName name="fghfgh_1_2_3_1" hidden="1">{#N/A,#N/A,FALSE,"TMCOMP96";#N/A,#N/A,FALSE,"MAT96";#N/A,#N/A,FALSE,"FANDA96";#N/A,#N/A,FALSE,"INTRAN96";#N/A,#N/A,FALSE,"NAA9697";#N/A,#N/A,FALSE,"ECWEBB";#N/A,#N/A,FALSE,"MFT96";#N/A,#N/A,FALSE,"CTrecon"}</definedName>
    <definedName name="fghfgh_1_2_3_2" hidden="1">{#N/A,#N/A,FALSE,"TMCOMP96";#N/A,#N/A,FALSE,"MAT96";#N/A,#N/A,FALSE,"FANDA96";#N/A,#N/A,FALSE,"INTRAN96";#N/A,#N/A,FALSE,"NAA9697";#N/A,#N/A,FALSE,"ECWEBB";#N/A,#N/A,FALSE,"MFT96";#N/A,#N/A,FALSE,"CTrecon"}</definedName>
    <definedName name="fghfgh_1_2_3_3" hidden="1">{#N/A,#N/A,FALSE,"TMCOMP96";#N/A,#N/A,FALSE,"MAT96";#N/A,#N/A,FALSE,"FANDA96";#N/A,#N/A,FALSE,"INTRAN96";#N/A,#N/A,FALSE,"NAA9697";#N/A,#N/A,FALSE,"ECWEBB";#N/A,#N/A,FALSE,"MFT96";#N/A,#N/A,FALSE,"CTrecon"}</definedName>
    <definedName name="fghfgh_1_2_3_4" hidden="1">{#N/A,#N/A,FALSE,"TMCOMP96";#N/A,#N/A,FALSE,"MAT96";#N/A,#N/A,FALSE,"FANDA96";#N/A,#N/A,FALSE,"INTRAN96";#N/A,#N/A,FALSE,"NAA9697";#N/A,#N/A,FALSE,"ECWEBB";#N/A,#N/A,FALSE,"MFT96";#N/A,#N/A,FALSE,"CTrecon"}</definedName>
    <definedName name="fghfgh_1_2_3_5" hidden="1">{#N/A,#N/A,FALSE,"TMCOMP96";#N/A,#N/A,FALSE,"MAT96";#N/A,#N/A,FALSE,"FANDA96";#N/A,#N/A,FALSE,"INTRAN96";#N/A,#N/A,FALSE,"NAA9697";#N/A,#N/A,FALSE,"ECWEBB";#N/A,#N/A,FALSE,"MFT96";#N/A,#N/A,FALSE,"CTrecon"}</definedName>
    <definedName name="fghfgh_1_2_4" hidden="1">{#N/A,#N/A,FALSE,"TMCOMP96";#N/A,#N/A,FALSE,"MAT96";#N/A,#N/A,FALSE,"FANDA96";#N/A,#N/A,FALSE,"INTRAN96";#N/A,#N/A,FALSE,"NAA9697";#N/A,#N/A,FALSE,"ECWEBB";#N/A,#N/A,FALSE,"MFT96";#N/A,#N/A,FALSE,"CTrecon"}</definedName>
    <definedName name="fghfgh_1_2_4_1" hidden="1">{#N/A,#N/A,FALSE,"TMCOMP96";#N/A,#N/A,FALSE,"MAT96";#N/A,#N/A,FALSE,"FANDA96";#N/A,#N/A,FALSE,"INTRAN96";#N/A,#N/A,FALSE,"NAA9697";#N/A,#N/A,FALSE,"ECWEBB";#N/A,#N/A,FALSE,"MFT96";#N/A,#N/A,FALSE,"CTrecon"}</definedName>
    <definedName name="fghfgh_1_2_4_2" hidden="1">{#N/A,#N/A,FALSE,"TMCOMP96";#N/A,#N/A,FALSE,"MAT96";#N/A,#N/A,FALSE,"FANDA96";#N/A,#N/A,FALSE,"INTRAN96";#N/A,#N/A,FALSE,"NAA9697";#N/A,#N/A,FALSE,"ECWEBB";#N/A,#N/A,FALSE,"MFT96";#N/A,#N/A,FALSE,"CTrecon"}</definedName>
    <definedName name="fghfgh_1_2_4_3" hidden="1">{#N/A,#N/A,FALSE,"TMCOMP96";#N/A,#N/A,FALSE,"MAT96";#N/A,#N/A,FALSE,"FANDA96";#N/A,#N/A,FALSE,"INTRAN96";#N/A,#N/A,FALSE,"NAA9697";#N/A,#N/A,FALSE,"ECWEBB";#N/A,#N/A,FALSE,"MFT96";#N/A,#N/A,FALSE,"CTrecon"}</definedName>
    <definedName name="fghfgh_1_2_4_4" hidden="1">{#N/A,#N/A,FALSE,"TMCOMP96";#N/A,#N/A,FALSE,"MAT96";#N/A,#N/A,FALSE,"FANDA96";#N/A,#N/A,FALSE,"INTRAN96";#N/A,#N/A,FALSE,"NAA9697";#N/A,#N/A,FALSE,"ECWEBB";#N/A,#N/A,FALSE,"MFT96";#N/A,#N/A,FALSE,"CTrecon"}</definedName>
    <definedName name="fghfgh_1_2_4_5" hidden="1">{#N/A,#N/A,FALSE,"TMCOMP96";#N/A,#N/A,FALSE,"MAT96";#N/A,#N/A,FALSE,"FANDA96";#N/A,#N/A,FALSE,"INTRAN96";#N/A,#N/A,FALSE,"NAA9697";#N/A,#N/A,FALSE,"ECWEBB";#N/A,#N/A,FALSE,"MFT96";#N/A,#N/A,FALSE,"CTrecon"}</definedName>
    <definedName name="fghfgh_1_2_5" hidden="1">{#N/A,#N/A,FALSE,"TMCOMP96";#N/A,#N/A,FALSE,"MAT96";#N/A,#N/A,FALSE,"FANDA96";#N/A,#N/A,FALSE,"INTRAN96";#N/A,#N/A,FALSE,"NAA9697";#N/A,#N/A,FALSE,"ECWEBB";#N/A,#N/A,FALSE,"MFT96";#N/A,#N/A,FALSE,"CTrecon"}</definedName>
    <definedName name="fghfgh_1_2_5_1" hidden="1">{#N/A,#N/A,FALSE,"TMCOMP96";#N/A,#N/A,FALSE,"MAT96";#N/A,#N/A,FALSE,"FANDA96";#N/A,#N/A,FALSE,"INTRAN96";#N/A,#N/A,FALSE,"NAA9697";#N/A,#N/A,FALSE,"ECWEBB";#N/A,#N/A,FALSE,"MFT96";#N/A,#N/A,FALSE,"CTrecon"}</definedName>
    <definedName name="fghfgh_1_2_5_2" hidden="1">{#N/A,#N/A,FALSE,"TMCOMP96";#N/A,#N/A,FALSE,"MAT96";#N/A,#N/A,FALSE,"FANDA96";#N/A,#N/A,FALSE,"INTRAN96";#N/A,#N/A,FALSE,"NAA9697";#N/A,#N/A,FALSE,"ECWEBB";#N/A,#N/A,FALSE,"MFT96";#N/A,#N/A,FALSE,"CTrecon"}</definedName>
    <definedName name="fghfgh_1_2_5_3" hidden="1">{#N/A,#N/A,FALSE,"TMCOMP96";#N/A,#N/A,FALSE,"MAT96";#N/A,#N/A,FALSE,"FANDA96";#N/A,#N/A,FALSE,"INTRAN96";#N/A,#N/A,FALSE,"NAA9697";#N/A,#N/A,FALSE,"ECWEBB";#N/A,#N/A,FALSE,"MFT96";#N/A,#N/A,FALSE,"CTrecon"}</definedName>
    <definedName name="fghfgh_1_2_5_4" hidden="1">{#N/A,#N/A,FALSE,"TMCOMP96";#N/A,#N/A,FALSE,"MAT96";#N/A,#N/A,FALSE,"FANDA96";#N/A,#N/A,FALSE,"INTRAN96";#N/A,#N/A,FALSE,"NAA9697";#N/A,#N/A,FALSE,"ECWEBB";#N/A,#N/A,FALSE,"MFT96";#N/A,#N/A,FALSE,"CTrecon"}</definedName>
    <definedName name="fghfgh_1_2_5_5" hidden="1">{#N/A,#N/A,FALSE,"TMCOMP96";#N/A,#N/A,FALSE,"MAT96";#N/A,#N/A,FALSE,"FANDA96";#N/A,#N/A,FALSE,"INTRAN96";#N/A,#N/A,FALSE,"NAA9697";#N/A,#N/A,FALSE,"ECWEBB";#N/A,#N/A,FALSE,"MFT96";#N/A,#N/A,FALSE,"CTrecon"}</definedName>
    <definedName name="fghfgh_1_3" hidden="1">{#N/A,#N/A,FALSE,"TMCOMP96";#N/A,#N/A,FALSE,"MAT96";#N/A,#N/A,FALSE,"FANDA96";#N/A,#N/A,FALSE,"INTRAN96";#N/A,#N/A,FALSE,"NAA9697";#N/A,#N/A,FALSE,"ECWEBB";#N/A,#N/A,FALSE,"MFT96";#N/A,#N/A,FALSE,"CTrecon"}</definedName>
    <definedName name="fghfgh_1_3_1" hidden="1">{#N/A,#N/A,FALSE,"TMCOMP96";#N/A,#N/A,FALSE,"MAT96";#N/A,#N/A,FALSE,"FANDA96";#N/A,#N/A,FALSE,"INTRAN96";#N/A,#N/A,FALSE,"NAA9697";#N/A,#N/A,FALSE,"ECWEBB";#N/A,#N/A,FALSE,"MFT96";#N/A,#N/A,FALSE,"CTrecon"}</definedName>
    <definedName name="fghfgh_1_3_1_1" hidden="1">{#N/A,#N/A,FALSE,"TMCOMP96";#N/A,#N/A,FALSE,"MAT96";#N/A,#N/A,FALSE,"FANDA96";#N/A,#N/A,FALSE,"INTRAN96";#N/A,#N/A,FALSE,"NAA9697";#N/A,#N/A,FALSE,"ECWEBB";#N/A,#N/A,FALSE,"MFT96";#N/A,#N/A,FALSE,"CTrecon"}</definedName>
    <definedName name="fghfgh_1_3_1_1_1" hidden="1">{#N/A,#N/A,FALSE,"TMCOMP96";#N/A,#N/A,FALSE,"MAT96";#N/A,#N/A,FALSE,"FANDA96";#N/A,#N/A,FALSE,"INTRAN96";#N/A,#N/A,FALSE,"NAA9697";#N/A,#N/A,FALSE,"ECWEBB";#N/A,#N/A,FALSE,"MFT96";#N/A,#N/A,FALSE,"CTrecon"}</definedName>
    <definedName name="fghfgh_1_3_1_1_1_1" hidden="1">{#N/A,#N/A,FALSE,"TMCOMP96";#N/A,#N/A,FALSE,"MAT96";#N/A,#N/A,FALSE,"FANDA96";#N/A,#N/A,FALSE,"INTRAN96";#N/A,#N/A,FALSE,"NAA9697";#N/A,#N/A,FALSE,"ECWEBB";#N/A,#N/A,FALSE,"MFT96";#N/A,#N/A,FALSE,"CTrecon"}</definedName>
    <definedName name="fghfgh_1_3_1_1_1_1_1" hidden="1">{#N/A,#N/A,FALSE,"TMCOMP96";#N/A,#N/A,FALSE,"MAT96";#N/A,#N/A,FALSE,"FANDA96";#N/A,#N/A,FALSE,"INTRAN96";#N/A,#N/A,FALSE,"NAA9697";#N/A,#N/A,FALSE,"ECWEBB";#N/A,#N/A,FALSE,"MFT96";#N/A,#N/A,FALSE,"CTrecon"}</definedName>
    <definedName name="fghfgh_1_3_1_1_1_2" hidden="1">{#N/A,#N/A,FALSE,"TMCOMP96";#N/A,#N/A,FALSE,"MAT96";#N/A,#N/A,FALSE,"FANDA96";#N/A,#N/A,FALSE,"INTRAN96";#N/A,#N/A,FALSE,"NAA9697";#N/A,#N/A,FALSE,"ECWEBB";#N/A,#N/A,FALSE,"MFT96";#N/A,#N/A,FALSE,"CTrecon"}</definedName>
    <definedName name="fghfgh_1_3_1_1_1_3" hidden="1">{#N/A,#N/A,FALSE,"TMCOMP96";#N/A,#N/A,FALSE,"MAT96";#N/A,#N/A,FALSE,"FANDA96";#N/A,#N/A,FALSE,"INTRAN96";#N/A,#N/A,FALSE,"NAA9697";#N/A,#N/A,FALSE,"ECWEBB";#N/A,#N/A,FALSE,"MFT96";#N/A,#N/A,FALSE,"CTrecon"}</definedName>
    <definedName name="fghfgh_1_3_1_1_1_4" hidden="1">{#N/A,#N/A,FALSE,"TMCOMP96";#N/A,#N/A,FALSE,"MAT96";#N/A,#N/A,FALSE,"FANDA96";#N/A,#N/A,FALSE,"INTRAN96";#N/A,#N/A,FALSE,"NAA9697";#N/A,#N/A,FALSE,"ECWEBB";#N/A,#N/A,FALSE,"MFT96";#N/A,#N/A,FALSE,"CTrecon"}</definedName>
    <definedName name="fghfgh_1_3_1_1_1_5" hidden="1">{#N/A,#N/A,FALSE,"TMCOMP96";#N/A,#N/A,FALSE,"MAT96";#N/A,#N/A,FALSE,"FANDA96";#N/A,#N/A,FALSE,"INTRAN96";#N/A,#N/A,FALSE,"NAA9697";#N/A,#N/A,FALSE,"ECWEBB";#N/A,#N/A,FALSE,"MFT96";#N/A,#N/A,FALSE,"CTrecon"}</definedName>
    <definedName name="fghfgh_1_3_1_1_2" hidden="1">{#N/A,#N/A,FALSE,"TMCOMP96";#N/A,#N/A,FALSE,"MAT96";#N/A,#N/A,FALSE,"FANDA96";#N/A,#N/A,FALSE,"INTRAN96";#N/A,#N/A,FALSE,"NAA9697";#N/A,#N/A,FALSE,"ECWEBB";#N/A,#N/A,FALSE,"MFT96";#N/A,#N/A,FALSE,"CTrecon"}</definedName>
    <definedName name="fghfgh_1_3_1_1_2_1" hidden="1">{#N/A,#N/A,FALSE,"TMCOMP96";#N/A,#N/A,FALSE,"MAT96";#N/A,#N/A,FALSE,"FANDA96";#N/A,#N/A,FALSE,"INTRAN96";#N/A,#N/A,FALSE,"NAA9697";#N/A,#N/A,FALSE,"ECWEBB";#N/A,#N/A,FALSE,"MFT96";#N/A,#N/A,FALSE,"CTrecon"}</definedName>
    <definedName name="fghfgh_1_3_1_1_2_2" hidden="1">{#N/A,#N/A,FALSE,"TMCOMP96";#N/A,#N/A,FALSE,"MAT96";#N/A,#N/A,FALSE,"FANDA96";#N/A,#N/A,FALSE,"INTRAN96";#N/A,#N/A,FALSE,"NAA9697";#N/A,#N/A,FALSE,"ECWEBB";#N/A,#N/A,FALSE,"MFT96";#N/A,#N/A,FALSE,"CTrecon"}</definedName>
    <definedName name="fghfgh_1_3_1_1_2_3" hidden="1">{#N/A,#N/A,FALSE,"TMCOMP96";#N/A,#N/A,FALSE,"MAT96";#N/A,#N/A,FALSE,"FANDA96";#N/A,#N/A,FALSE,"INTRAN96";#N/A,#N/A,FALSE,"NAA9697";#N/A,#N/A,FALSE,"ECWEBB";#N/A,#N/A,FALSE,"MFT96";#N/A,#N/A,FALSE,"CTrecon"}</definedName>
    <definedName name="fghfgh_1_3_1_1_2_4" hidden="1">{#N/A,#N/A,FALSE,"TMCOMP96";#N/A,#N/A,FALSE,"MAT96";#N/A,#N/A,FALSE,"FANDA96";#N/A,#N/A,FALSE,"INTRAN96";#N/A,#N/A,FALSE,"NAA9697";#N/A,#N/A,FALSE,"ECWEBB";#N/A,#N/A,FALSE,"MFT96";#N/A,#N/A,FALSE,"CTrecon"}</definedName>
    <definedName name="fghfgh_1_3_1_1_2_5" hidden="1">{#N/A,#N/A,FALSE,"TMCOMP96";#N/A,#N/A,FALSE,"MAT96";#N/A,#N/A,FALSE,"FANDA96";#N/A,#N/A,FALSE,"INTRAN96";#N/A,#N/A,FALSE,"NAA9697";#N/A,#N/A,FALSE,"ECWEBB";#N/A,#N/A,FALSE,"MFT96";#N/A,#N/A,FALSE,"CTrecon"}</definedName>
    <definedName name="fghfgh_1_3_1_1_3" hidden="1">{#N/A,#N/A,FALSE,"TMCOMP96";#N/A,#N/A,FALSE,"MAT96";#N/A,#N/A,FALSE,"FANDA96";#N/A,#N/A,FALSE,"INTRAN96";#N/A,#N/A,FALSE,"NAA9697";#N/A,#N/A,FALSE,"ECWEBB";#N/A,#N/A,FALSE,"MFT96";#N/A,#N/A,FALSE,"CTrecon"}</definedName>
    <definedName name="fghfgh_1_3_1_1_4" hidden="1">{#N/A,#N/A,FALSE,"TMCOMP96";#N/A,#N/A,FALSE,"MAT96";#N/A,#N/A,FALSE,"FANDA96";#N/A,#N/A,FALSE,"INTRAN96";#N/A,#N/A,FALSE,"NAA9697";#N/A,#N/A,FALSE,"ECWEBB";#N/A,#N/A,FALSE,"MFT96";#N/A,#N/A,FALSE,"CTrecon"}</definedName>
    <definedName name="fghfgh_1_3_1_1_5" hidden="1">{#N/A,#N/A,FALSE,"TMCOMP96";#N/A,#N/A,FALSE,"MAT96";#N/A,#N/A,FALSE,"FANDA96";#N/A,#N/A,FALSE,"INTRAN96";#N/A,#N/A,FALSE,"NAA9697";#N/A,#N/A,FALSE,"ECWEBB";#N/A,#N/A,FALSE,"MFT96";#N/A,#N/A,FALSE,"CTrecon"}</definedName>
    <definedName name="fghfgh_1_3_1_2" hidden="1">{#N/A,#N/A,FALSE,"TMCOMP96";#N/A,#N/A,FALSE,"MAT96";#N/A,#N/A,FALSE,"FANDA96";#N/A,#N/A,FALSE,"INTRAN96";#N/A,#N/A,FALSE,"NAA9697";#N/A,#N/A,FALSE,"ECWEBB";#N/A,#N/A,FALSE,"MFT96";#N/A,#N/A,FALSE,"CTrecon"}</definedName>
    <definedName name="fghfgh_1_3_1_2_1" hidden="1">{#N/A,#N/A,FALSE,"TMCOMP96";#N/A,#N/A,FALSE,"MAT96";#N/A,#N/A,FALSE,"FANDA96";#N/A,#N/A,FALSE,"INTRAN96";#N/A,#N/A,FALSE,"NAA9697";#N/A,#N/A,FALSE,"ECWEBB";#N/A,#N/A,FALSE,"MFT96";#N/A,#N/A,FALSE,"CTrecon"}</definedName>
    <definedName name="fghfgh_1_3_1_2_2" hidden="1">{#N/A,#N/A,FALSE,"TMCOMP96";#N/A,#N/A,FALSE,"MAT96";#N/A,#N/A,FALSE,"FANDA96";#N/A,#N/A,FALSE,"INTRAN96";#N/A,#N/A,FALSE,"NAA9697";#N/A,#N/A,FALSE,"ECWEBB";#N/A,#N/A,FALSE,"MFT96";#N/A,#N/A,FALSE,"CTrecon"}</definedName>
    <definedName name="fghfgh_1_3_1_2_3" hidden="1">{#N/A,#N/A,FALSE,"TMCOMP96";#N/A,#N/A,FALSE,"MAT96";#N/A,#N/A,FALSE,"FANDA96";#N/A,#N/A,FALSE,"INTRAN96";#N/A,#N/A,FALSE,"NAA9697";#N/A,#N/A,FALSE,"ECWEBB";#N/A,#N/A,FALSE,"MFT96";#N/A,#N/A,FALSE,"CTrecon"}</definedName>
    <definedName name="fghfgh_1_3_1_2_4" hidden="1">{#N/A,#N/A,FALSE,"TMCOMP96";#N/A,#N/A,FALSE,"MAT96";#N/A,#N/A,FALSE,"FANDA96";#N/A,#N/A,FALSE,"INTRAN96";#N/A,#N/A,FALSE,"NAA9697";#N/A,#N/A,FALSE,"ECWEBB";#N/A,#N/A,FALSE,"MFT96";#N/A,#N/A,FALSE,"CTrecon"}</definedName>
    <definedName name="fghfgh_1_3_1_2_5" hidden="1">{#N/A,#N/A,FALSE,"TMCOMP96";#N/A,#N/A,FALSE,"MAT96";#N/A,#N/A,FALSE,"FANDA96";#N/A,#N/A,FALSE,"INTRAN96";#N/A,#N/A,FALSE,"NAA9697";#N/A,#N/A,FALSE,"ECWEBB";#N/A,#N/A,FALSE,"MFT96";#N/A,#N/A,FALSE,"CTrecon"}</definedName>
    <definedName name="fghfgh_1_3_1_3" hidden="1">{#N/A,#N/A,FALSE,"TMCOMP96";#N/A,#N/A,FALSE,"MAT96";#N/A,#N/A,FALSE,"FANDA96";#N/A,#N/A,FALSE,"INTRAN96";#N/A,#N/A,FALSE,"NAA9697";#N/A,#N/A,FALSE,"ECWEBB";#N/A,#N/A,FALSE,"MFT96";#N/A,#N/A,FALSE,"CTrecon"}</definedName>
    <definedName name="fghfgh_1_3_1_3_1" hidden="1">{#N/A,#N/A,FALSE,"TMCOMP96";#N/A,#N/A,FALSE,"MAT96";#N/A,#N/A,FALSE,"FANDA96";#N/A,#N/A,FALSE,"INTRAN96";#N/A,#N/A,FALSE,"NAA9697";#N/A,#N/A,FALSE,"ECWEBB";#N/A,#N/A,FALSE,"MFT96";#N/A,#N/A,FALSE,"CTrecon"}</definedName>
    <definedName name="fghfgh_1_3_1_3_2" hidden="1">{#N/A,#N/A,FALSE,"TMCOMP96";#N/A,#N/A,FALSE,"MAT96";#N/A,#N/A,FALSE,"FANDA96";#N/A,#N/A,FALSE,"INTRAN96";#N/A,#N/A,FALSE,"NAA9697";#N/A,#N/A,FALSE,"ECWEBB";#N/A,#N/A,FALSE,"MFT96";#N/A,#N/A,FALSE,"CTrecon"}</definedName>
    <definedName name="fghfgh_1_3_1_3_3" hidden="1">{#N/A,#N/A,FALSE,"TMCOMP96";#N/A,#N/A,FALSE,"MAT96";#N/A,#N/A,FALSE,"FANDA96";#N/A,#N/A,FALSE,"INTRAN96";#N/A,#N/A,FALSE,"NAA9697";#N/A,#N/A,FALSE,"ECWEBB";#N/A,#N/A,FALSE,"MFT96";#N/A,#N/A,FALSE,"CTrecon"}</definedName>
    <definedName name="fghfgh_1_3_1_3_4" hidden="1">{#N/A,#N/A,FALSE,"TMCOMP96";#N/A,#N/A,FALSE,"MAT96";#N/A,#N/A,FALSE,"FANDA96";#N/A,#N/A,FALSE,"INTRAN96";#N/A,#N/A,FALSE,"NAA9697";#N/A,#N/A,FALSE,"ECWEBB";#N/A,#N/A,FALSE,"MFT96";#N/A,#N/A,FALSE,"CTrecon"}</definedName>
    <definedName name="fghfgh_1_3_1_3_5" hidden="1">{#N/A,#N/A,FALSE,"TMCOMP96";#N/A,#N/A,FALSE,"MAT96";#N/A,#N/A,FALSE,"FANDA96";#N/A,#N/A,FALSE,"INTRAN96";#N/A,#N/A,FALSE,"NAA9697";#N/A,#N/A,FALSE,"ECWEBB";#N/A,#N/A,FALSE,"MFT96";#N/A,#N/A,FALSE,"CTrecon"}</definedName>
    <definedName name="fghfgh_1_3_1_4" hidden="1">{#N/A,#N/A,FALSE,"TMCOMP96";#N/A,#N/A,FALSE,"MAT96";#N/A,#N/A,FALSE,"FANDA96";#N/A,#N/A,FALSE,"INTRAN96";#N/A,#N/A,FALSE,"NAA9697";#N/A,#N/A,FALSE,"ECWEBB";#N/A,#N/A,FALSE,"MFT96";#N/A,#N/A,FALSE,"CTrecon"}</definedName>
    <definedName name="fghfgh_1_3_1_4_1" hidden="1">{#N/A,#N/A,FALSE,"TMCOMP96";#N/A,#N/A,FALSE,"MAT96";#N/A,#N/A,FALSE,"FANDA96";#N/A,#N/A,FALSE,"INTRAN96";#N/A,#N/A,FALSE,"NAA9697";#N/A,#N/A,FALSE,"ECWEBB";#N/A,#N/A,FALSE,"MFT96";#N/A,#N/A,FALSE,"CTrecon"}</definedName>
    <definedName name="fghfgh_1_3_1_4_2" hidden="1">{#N/A,#N/A,FALSE,"TMCOMP96";#N/A,#N/A,FALSE,"MAT96";#N/A,#N/A,FALSE,"FANDA96";#N/A,#N/A,FALSE,"INTRAN96";#N/A,#N/A,FALSE,"NAA9697";#N/A,#N/A,FALSE,"ECWEBB";#N/A,#N/A,FALSE,"MFT96";#N/A,#N/A,FALSE,"CTrecon"}</definedName>
    <definedName name="fghfgh_1_3_1_4_3" hidden="1">{#N/A,#N/A,FALSE,"TMCOMP96";#N/A,#N/A,FALSE,"MAT96";#N/A,#N/A,FALSE,"FANDA96";#N/A,#N/A,FALSE,"INTRAN96";#N/A,#N/A,FALSE,"NAA9697";#N/A,#N/A,FALSE,"ECWEBB";#N/A,#N/A,FALSE,"MFT96";#N/A,#N/A,FALSE,"CTrecon"}</definedName>
    <definedName name="fghfgh_1_3_1_4_4" hidden="1">{#N/A,#N/A,FALSE,"TMCOMP96";#N/A,#N/A,FALSE,"MAT96";#N/A,#N/A,FALSE,"FANDA96";#N/A,#N/A,FALSE,"INTRAN96";#N/A,#N/A,FALSE,"NAA9697";#N/A,#N/A,FALSE,"ECWEBB";#N/A,#N/A,FALSE,"MFT96";#N/A,#N/A,FALSE,"CTrecon"}</definedName>
    <definedName name="fghfgh_1_3_1_4_5" hidden="1">{#N/A,#N/A,FALSE,"TMCOMP96";#N/A,#N/A,FALSE,"MAT96";#N/A,#N/A,FALSE,"FANDA96";#N/A,#N/A,FALSE,"INTRAN96";#N/A,#N/A,FALSE,"NAA9697";#N/A,#N/A,FALSE,"ECWEBB";#N/A,#N/A,FALSE,"MFT96";#N/A,#N/A,FALSE,"CTrecon"}</definedName>
    <definedName name="fghfgh_1_3_1_5" hidden="1">{#N/A,#N/A,FALSE,"TMCOMP96";#N/A,#N/A,FALSE,"MAT96";#N/A,#N/A,FALSE,"FANDA96";#N/A,#N/A,FALSE,"INTRAN96";#N/A,#N/A,FALSE,"NAA9697";#N/A,#N/A,FALSE,"ECWEBB";#N/A,#N/A,FALSE,"MFT96";#N/A,#N/A,FALSE,"CTrecon"}</definedName>
    <definedName name="fghfgh_1_3_1_5_1" hidden="1">{#N/A,#N/A,FALSE,"TMCOMP96";#N/A,#N/A,FALSE,"MAT96";#N/A,#N/A,FALSE,"FANDA96";#N/A,#N/A,FALSE,"INTRAN96";#N/A,#N/A,FALSE,"NAA9697";#N/A,#N/A,FALSE,"ECWEBB";#N/A,#N/A,FALSE,"MFT96";#N/A,#N/A,FALSE,"CTrecon"}</definedName>
    <definedName name="fghfgh_1_3_1_5_2" hidden="1">{#N/A,#N/A,FALSE,"TMCOMP96";#N/A,#N/A,FALSE,"MAT96";#N/A,#N/A,FALSE,"FANDA96";#N/A,#N/A,FALSE,"INTRAN96";#N/A,#N/A,FALSE,"NAA9697";#N/A,#N/A,FALSE,"ECWEBB";#N/A,#N/A,FALSE,"MFT96";#N/A,#N/A,FALSE,"CTrecon"}</definedName>
    <definedName name="fghfgh_1_3_1_5_3" hidden="1">{#N/A,#N/A,FALSE,"TMCOMP96";#N/A,#N/A,FALSE,"MAT96";#N/A,#N/A,FALSE,"FANDA96";#N/A,#N/A,FALSE,"INTRAN96";#N/A,#N/A,FALSE,"NAA9697";#N/A,#N/A,FALSE,"ECWEBB";#N/A,#N/A,FALSE,"MFT96";#N/A,#N/A,FALSE,"CTrecon"}</definedName>
    <definedName name="fghfgh_1_3_1_5_4" hidden="1">{#N/A,#N/A,FALSE,"TMCOMP96";#N/A,#N/A,FALSE,"MAT96";#N/A,#N/A,FALSE,"FANDA96";#N/A,#N/A,FALSE,"INTRAN96";#N/A,#N/A,FALSE,"NAA9697";#N/A,#N/A,FALSE,"ECWEBB";#N/A,#N/A,FALSE,"MFT96";#N/A,#N/A,FALSE,"CTrecon"}</definedName>
    <definedName name="fghfgh_1_3_1_5_5" hidden="1">{#N/A,#N/A,FALSE,"TMCOMP96";#N/A,#N/A,FALSE,"MAT96";#N/A,#N/A,FALSE,"FANDA96";#N/A,#N/A,FALSE,"INTRAN96";#N/A,#N/A,FALSE,"NAA9697";#N/A,#N/A,FALSE,"ECWEBB";#N/A,#N/A,FALSE,"MFT96";#N/A,#N/A,FALSE,"CTrecon"}</definedName>
    <definedName name="fghfgh_1_3_2" hidden="1">{#N/A,#N/A,FALSE,"TMCOMP96";#N/A,#N/A,FALSE,"MAT96";#N/A,#N/A,FALSE,"FANDA96";#N/A,#N/A,FALSE,"INTRAN96";#N/A,#N/A,FALSE,"NAA9697";#N/A,#N/A,FALSE,"ECWEBB";#N/A,#N/A,FALSE,"MFT96";#N/A,#N/A,FALSE,"CTrecon"}</definedName>
    <definedName name="fghfgh_1_3_2_1" hidden="1">{#N/A,#N/A,FALSE,"TMCOMP96";#N/A,#N/A,FALSE,"MAT96";#N/A,#N/A,FALSE,"FANDA96";#N/A,#N/A,FALSE,"INTRAN96";#N/A,#N/A,FALSE,"NAA9697";#N/A,#N/A,FALSE,"ECWEBB";#N/A,#N/A,FALSE,"MFT96";#N/A,#N/A,FALSE,"CTrecon"}</definedName>
    <definedName name="fghfgh_1_3_2_2" hidden="1">{#N/A,#N/A,FALSE,"TMCOMP96";#N/A,#N/A,FALSE,"MAT96";#N/A,#N/A,FALSE,"FANDA96";#N/A,#N/A,FALSE,"INTRAN96";#N/A,#N/A,FALSE,"NAA9697";#N/A,#N/A,FALSE,"ECWEBB";#N/A,#N/A,FALSE,"MFT96";#N/A,#N/A,FALSE,"CTrecon"}</definedName>
    <definedName name="fghfgh_1_3_2_3" hidden="1">{#N/A,#N/A,FALSE,"TMCOMP96";#N/A,#N/A,FALSE,"MAT96";#N/A,#N/A,FALSE,"FANDA96";#N/A,#N/A,FALSE,"INTRAN96";#N/A,#N/A,FALSE,"NAA9697";#N/A,#N/A,FALSE,"ECWEBB";#N/A,#N/A,FALSE,"MFT96";#N/A,#N/A,FALSE,"CTrecon"}</definedName>
    <definedName name="fghfgh_1_3_2_4" hidden="1">{#N/A,#N/A,FALSE,"TMCOMP96";#N/A,#N/A,FALSE,"MAT96";#N/A,#N/A,FALSE,"FANDA96";#N/A,#N/A,FALSE,"INTRAN96";#N/A,#N/A,FALSE,"NAA9697";#N/A,#N/A,FALSE,"ECWEBB";#N/A,#N/A,FALSE,"MFT96";#N/A,#N/A,FALSE,"CTrecon"}</definedName>
    <definedName name="fghfgh_1_3_2_5" hidden="1">{#N/A,#N/A,FALSE,"TMCOMP96";#N/A,#N/A,FALSE,"MAT96";#N/A,#N/A,FALSE,"FANDA96";#N/A,#N/A,FALSE,"INTRAN96";#N/A,#N/A,FALSE,"NAA9697";#N/A,#N/A,FALSE,"ECWEBB";#N/A,#N/A,FALSE,"MFT96";#N/A,#N/A,FALSE,"CTrecon"}</definedName>
    <definedName name="fghfgh_1_3_3" hidden="1">{#N/A,#N/A,FALSE,"TMCOMP96";#N/A,#N/A,FALSE,"MAT96";#N/A,#N/A,FALSE,"FANDA96";#N/A,#N/A,FALSE,"INTRAN96";#N/A,#N/A,FALSE,"NAA9697";#N/A,#N/A,FALSE,"ECWEBB";#N/A,#N/A,FALSE,"MFT96";#N/A,#N/A,FALSE,"CTrecon"}</definedName>
    <definedName name="fghfgh_1_3_3_1" hidden="1">{#N/A,#N/A,FALSE,"TMCOMP96";#N/A,#N/A,FALSE,"MAT96";#N/A,#N/A,FALSE,"FANDA96";#N/A,#N/A,FALSE,"INTRAN96";#N/A,#N/A,FALSE,"NAA9697";#N/A,#N/A,FALSE,"ECWEBB";#N/A,#N/A,FALSE,"MFT96";#N/A,#N/A,FALSE,"CTrecon"}</definedName>
    <definedName name="fghfgh_1_3_3_2" hidden="1">{#N/A,#N/A,FALSE,"TMCOMP96";#N/A,#N/A,FALSE,"MAT96";#N/A,#N/A,FALSE,"FANDA96";#N/A,#N/A,FALSE,"INTRAN96";#N/A,#N/A,FALSE,"NAA9697";#N/A,#N/A,FALSE,"ECWEBB";#N/A,#N/A,FALSE,"MFT96";#N/A,#N/A,FALSE,"CTrecon"}</definedName>
    <definedName name="fghfgh_1_3_3_3" hidden="1">{#N/A,#N/A,FALSE,"TMCOMP96";#N/A,#N/A,FALSE,"MAT96";#N/A,#N/A,FALSE,"FANDA96";#N/A,#N/A,FALSE,"INTRAN96";#N/A,#N/A,FALSE,"NAA9697";#N/A,#N/A,FALSE,"ECWEBB";#N/A,#N/A,FALSE,"MFT96";#N/A,#N/A,FALSE,"CTrecon"}</definedName>
    <definedName name="fghfgh_1_3_3_4" hidden="1">{#N/A,#N/A,FALSE,"TMCOMP96";#N/A,#N/A,FALSE,"MAT96";#N/A,#N/A,FALSE,"FANDA96";#N/A,#N/A,FALSE,"INTRAN96";#N/A,#N/A,FALSE,"NAA9697";#N/A,#N/A,FALSE,"ECWEBB";#N/A,#N/A,FALSE,"MFT96";#N/A,#N/A,FALSE,"CTrecon"}</definedName>
    <definedName name="fghfgh_1_3_3_5" hidden="1">{#N/A,#N/A,FALSE,"TMCOMP96";#N/A,#N/A,FALSE,"MAT96";#N/A,#N/A,FALSE,"FANDA96";#N/A,#N/A,FALSE,"INTRAN96";#N/A,#N/A,FALSE,"NAA9697";#N/A,#N/A,FALSE,"ECWEBB";#N/A,#N/A,FALSE,"MFT96";#N/A,#N/A,FALSE,"CTrecon"}</definedName>
    <definedName name="fghfgh_1_3_4" hidden="1">{#N/A,#N/A,FALSE,"TMCOMP96";#N/A,#N/A,FALSE,"MAT96";#N/A,#N/A,FALSE,"FANDA96";#N/A,#N/A,FALSE,"INTRAN96";#N/A,#N/A,FALSE,"NAA9697";#N/A,#N/A,FALSE,"ECWEBB";#N/A,#N/A,FALSE,"MFT96";#N/A,#N/A,FALSE,"CTrecon"}</definedName>
    <definedName name="fghfgh_1_3_4_1" hidden="1">{#N/A,#N/A,FALSE,"TMCOMP96";#N/A,#N/A,FALSE,"MAT96";#N/A,#N/A,FALSE,"FANDA96";#N/A,#N/A,FALSE,"INTRAN96";#N/A,#N/A,FALSE,"NAA9697";#N/A,#N/A,FALSE,"ECWEBB";#N/A,#N/A,FALSE,"MFT96";#N/A,#N/A,FALSE,"CTrecon"}</definedName>
    <definedName name="fghfgh_1_3_4_2" hidden="1">{#N/A,#N/A,FALSE,"TMCOMP96";#N/A,#N/A,FALSE,"MAT96";#N/A,#N/A,FALSE,"FANDA96";#N/A,#N/A,FALSE,"INTRAN96";#N/A,#N/A,FALSE,"NAA9697";#N/A,#N/A,FALSE,"ECWEBB";#N/A,#N/A,FALSE,"MFT96";#N/A,#N/A,FALSE,"CTrecon"}</definedName>
    <definedName name="fghfgh_1_3_4_3" hidden="1">{#N/A,#N/A,FALSE,"TMCOMP96";#N/A,#N/A,FALSE,"MAT96";#N/A,#N/A,FALSE,"FANDA96";#N/A,#N/A,FALSE,"INTRAN96";#N/A,#N/A,FALSE,"NAA9697";#N/A,#N/A,FALSE,"ECWEBB";#N/A,#N/A,FALSE,"MFT96";#N/A,#N/A,FALSE,"CTrecon"}</definedName>
    <definedName name="fghfgh_1_3_4_4" hidden="1">{#N/A,#N/A,FALSE,"TMCOMP96";#N/A,#N/A,FALSE,"MAT96";#N/A,#N/A,FALSE,"FANDA96";#N/A,#N/A,FALSE,"INTRAN96";#N/A,#N/A,FALSE,"NAA9697";#N/A,#N/A,FALSE,"ECWEBB";#N/A,#N/A,FALSE,"MFT96";#N/A,#N/A,FALSE,"CTrecon"}</definedName>
    <definedName name="fghfgh_1_3_4_5" hidden="1">{#N/A,#N/A,FALSE,"TMCOMP96";#N/A,#N/A,FALSE,"MAT96";#N/A,#N/A,FALSE,"FANDA96";#N/A,#N/A,FALSE,"INTRAN96";#N/A,#N/A,FALSE,"NAA9697";#N/A,#N/A,FALSE,"ECWEBB";#N/A,#N/A,FALSE,"MFT96";#N/A,#N/A,FALSE,"CTrecon"}</definedName>
    <definedName name="fghfgh_1_3_5" hidden="1">{#N/A,#N/A,FALSE,"TMCOMP96";#N/A,#N/A,FALSE,"MAT96";#N/A,#N/A,FALSE,"FANDA96";#N/A,#N/A,FALSE,"INTRAN96";#N/A,#N/A,FALSE,"NAA9697";#N/A,#N/A,FALSE,"ECWEBB";#N/A,#N/A,FALSE,"MFT96";#N/A,#N/A,FALSE,"CTrecon"}</definedName>
    <definedName name="fghfgh_1_3_5_1" hidden="1">{#N/A,#N/A,FALSE,"TMCOMP96";#N/A,#N/A,FALSE,"MAT96";#N/A,#N/A,FALSE,"FANDA96";#N/A,#N/A,FALSE,"INTRAN96";#N/A,#N/A,FALSE,"NAA9697";#N/A,#N/A,FALSE,"ECWEBB";#N/A,#N/A,FALSE,"MFT96";#N/A,#N/A,FALSE,"CTrecon"}</definedName>
    <definedName name="fghfgh_1_3_5_2" hidden="1">{#N/A,#N/A,FALSE,"TMCOMP96";#N/A,#N/A,FALSE,"MAT96";#N/A,#N/A,FALSE,"FANDA96";#N/A,#N/A,FALSE,"INTRAN96";#N/A,#N/A,FALSE,"NAA9697";#N/A,#N/A,FALSE,"ECWEBB";#N/A,#N/A,FALSE,"MFT96";#N/A,#N/A,FALSE,"CTrecon"}</definedName>
    <definedName name="fghfgh_1_3_5_3" hidden="1">{#N/A,#N/A,FALSE,"TMCOMP96";#N/A,#N/A,FALSE,"MAT96";#N/A,#N/A,FALSE,"FANDA96";#N/A,#N/A,FALSE,"INTRAN96";#N/A,#N/A,FALSE,"NAA9697";#N/A,#N/A,FALSE,"ECWEBB";#N/A,#N/A,FALSE,"MFT96";#N/A,#N/A,FALSE,"CTrecon"}</definedName>
    <definedName name="fghfgh_1_3_5_4" hidden="1">{#N/A,#N/A,FALSE,"TMCOMP96";#N/A,#N/A,FALSE,"MAT96";#N/A,#N/A,FALSE,"FANDA96";#N/A,#N/A,FALSE,"INTRAN96";#N/A,#N/A,FALSE,"NAA9697";#N/A,#N/A,FALSE,"ECWEBB";#N/A,#N/A,FALSE,"MFT96";#N/A,#N/A,FALSE,"CTrecon"}</definedName>
    <definedName name="fghfgh_1_3_5_5" hidden="1">{#N/A,#N/A,FALSE,"TMCOMP96";#N/A,#N/A,FALSE,"MAT96";#N/A,#N/A,FALSE,"FANDA96";#N/A,#N/A,FALSE,"INTRAN96";#N/A,#N/A,FALSE,"NAA9697";#N/A,#N/A,FALSE,"ECWEBB";#N/A,#N/A,FALSE,"MFT96";#N/A,#N/A,FALSE,"CTrecon"}</definedName>
    <definedName name="fghfgh_1_4" hidden="1">{#N/A,#N/A,FALSE,"TMCOMP96";#N/A,#N/A,FALSE,"MAT96";#N/A,#N/A,FALSE,"FANDA96";#N/A,#N/A,FALSE,"INTRAN96";#N/A,#N/A,FALSE,"NAA9697";#N/A,#N/A,FALSE,"ECWEBB";#N/A,#N/A,FALSE,"MFT96";#N/A,#N/A,FALSE,"CTrecon"}</definedName>
    <definedName name="fghfgh_1_4_1" hidden="1">{#N/A,#N/A,FALSE,"TMCOMP96";#N/A,#N/A,FALSE,"MAT96";#N/A,#N/A,FALSE,"FANDA96";#N/A,#N/A,FALSE,"INTRAN96";#N/A,#N/A,FALSE,"NAA9697";#N/A,#N/A,FALSE,"ECWEBB";#N/A,#N/A,FALSE,"MFT96";#N/A,#N/A,FALSE,"CTrecon"}</definedName>
    <definedName name="fghfgh_1_4_1_1" hidden="1">{#N/A,#N/A,FALSE,"TMCOMP96";#N/A,#N/A,FALSE,"MAT96";#N/A,#N/A,FALSE,"FANDA96";#N/A,#N/A,FALSE,"INTRAN96";#N/A,#N/A,FALSE,"NAA9697";#N/A,#N/A,FALSE,"ECWEBB";#N/A,#N/A,FALSE,"MFT96";#N/A,#N/A,FALSE,"CTrecon"}</definedName>
    <definedName name="fghfgh_1_4_1_1_1" hidden="1">{#N/A,#N/A,FALSE,"TMCOMP96";#N/A,#N/A,FALSE,"MAT96";#N/A,#N/A,FALSE,"FANDA96";#N/A,#N/A,FALSE,"INTRAN96";#N/A,#N/A,FALSE,"NAA9697";#N/A,#N/A,FALSE,"ECWEBB";#N/A,#N/A,FALSE,"MFT96";#N/A,#N/A,FALSE,"CTrecon"}</definedName>
    <definedName name="fghfgh_1_4_1_1_1_1" hidden="1">{#N/A,#N/A,FALSE,"TMCOMP96";#N/A,#N/A,FALSE,"MAT96";#N/A,#N/A,FALSE,"FANDA96";#N/A,#N/A,FALSE,"INTRAN96";#N/A,#N/A,FALSE,"NAA9697";#N/A,#N/A,FALSE,"ECWEBB";#N/A,#N/A,FALSE,"MFT96";#N/A,#N/A,FALSE,"CTrecon"}</definedName>
    <definedName name="fghfgh_1_4_1_1_2" hidden="1">{#N/A,#N/A,FALSE,"TMCOMP96";#N/A,#N/A,FALSE,"MAT96";#N/A,#N/A,FALSE,"FANDA96";#N/A,#N/A,FALSE,"INTRAN96";#N/A,#N/A,FALSE,"NAA9697";#N/A,#N/A,FALSE,"ECWEBB";#N/A,#N/A,FALSE,"MFT96";#N/A,#N/A,FALSE,"CTrecon"}</definedName>
    <definedName name="fghfgh_1_4_1_1_3" hidden="1">{#N/A,#N/A,FALSE,"TMCOMP96";#N/A,#N/A,FALSE,"MAT96";#N/A,#N/A,FALSE,"FANDA96";#N/A,#N/A,FALSE,"INTRAN96";#N/A,#N/A,FALSE,"NAA9697";#N/A,#N/A,FALSE,"ECWEBB";#N/A,#N/A,FALSE,"MFT96";#N/A,#N/A,FALSE,"CTrecon"}</definedName>
    <definedName name="fghfgh_1_4_1_1_4" hidden="1">{#N/A,#N/A,FALSE,"TMCOMP96";#N/A,#N/A,FALSE,"MAT96";#N/A,#N/A,FALSE,"FANDA96";#N/A,#N/A,FALSE,"INTRAN96";#N/A,#N/A,FALSE,"NAA9697";#N/A,#N/A,FALSE,"ECWEBB";#N/A,#N/A,FALSE,"MFT96";#N/A,#N/A,FALSE,"CTrecon"}</definedName>
    <definedName name="fghfgh_1_4_1_1_5" hidden="1">{#N/A,#N/A,FALSE,"TMCOMP96";#N/A,#N/A,FALSE,"MAT96";#N/A,#N/A,FALSE,"FANDA96";#N/A,#N/A,FALSE,"INTRAN96";#N/A,#N/A,FALSE,"NAA9697";#N/A,#N/A,FALSE,"ECWEBB";#N/A,#N/A,FALSE,"MFT96";#N/A,#N/A,FALSE,"CTrecon"}</definedName>
    <definedName name="fghfgh_1_4_1_2" hidden="1">{#N/A,#N/A,FALSE,"TMCOMP96";#N/A,#N/A,FALSE,"MAT96";#N/A,#N/A,FALSE,"FANDA96";#N/A,#N/A,FALSE,"INTRAN96";#N/A,#N/A,FALSE,"NAA9697";#N/A,#N/A,FALSE,"ECWEBB";#N/A,#N/A,FALSE,"MFT96";#N/A,#N/A,FALSE,"CTrecon"}</definedName>
    <definedName name="fghfgh_1_4_1_2_1" hidden="1">{#N/A,#N/A,FALSE,"TMCOMP96";#N/A,#N/A,FALSE,"MAT96";#N/A,#N/A,FALSE,"FANDA96";#N/A,#N/A,FALSE,"INTRAN96";#N/A,#N/A,FALSE,"NAA9697";#N/A,#N/A,FALSE,"ECWEBB";#N/A,#N/A,FALSE,"MFT96";#N/A,#N/A,FALSE,"CTrecon"}</definedName>
    <definedName name="fghfgh_1_4_1_2_2" hidden="1">{#N/A,#N/A,FALSE,"TMCOMP96";#N/A,#N/A,FALSE,"MAT96";#N/A,#N/A,FALSE,"FANDA96";#N/A,#N/A,FALSE,"INTRAN96";#N/A,#N/A,FALSE,"NAA9697";#N/A,#N/A,FALSE,"ECWEBB";#N/A,#N/A,FALSE,"MFT96";#N/A,#N/A,FALSE,"CTrecon"}</definedName>
    <definedName name="fghfgh_1_4_1_2_3" hidden="1">{#N/A,#N/A,FALSE,"TMCOMP96";#N/A,#N/A,FALSE,"MAT96";#N/A,#N/A,FALSE,"FANDA96";#N/A,#N/A,FALSE,"INTRAN96";#N/A,#N/A,FALSE,"NAA9697";#N/A,#N/A,FALSE,"ECWEBB";#N/A,#N/A,FALSE,"MFT96";#N/A,#N/A,FALSE,"CTrecon"}</definedName>
    <definedName name="fghfgh_1_4_1_2_4" hidden="1">{#N/A,#N/A,FALSE,"TMCOMP96";#N/A,#N/A,FALSE,"MAT96";#N/A,#N/A,FALSE,"FANDA96";#N/A,#N/A,FALSE,"INTRAN96";#N/A,#N/A,FALSE,"NAA9697";#N/A,#N/A,FALSE,"ECWEBB";#N/A,#N/A,FALSE,"MFT96";#N/A,#N/A,FALSE,"CTrecon"}</definedName>
    <definedName name="fghfgh_1_4_1_2_5" hidden="1">{#N/A,#N/A,FALSE,"TMCOMP96";#N/A,#N/A,FALSE,"MAT96";#N/A,#N/A,FALSE,"FANDA96";#N/A,#N/A,FALSE,"INTRAN96";#N/A,#N/A,FALSE,"NAA9697";#N/A,#N/A,FALSE,"ECWEBB";#N/A,#N/A,FALSE,"MFT96";#N/A,#N/A,FALSE,"CTrecon"}</definedName>
    <definedName name="fghfgh_1_4_1_3" hidden="1">{#N/A,#N/A,FALSE,"TMCOMP96";#N/A,#N/A,FALSE,"MAT96";#N/A,#N/A,FALSE,"FANDA96";#N/A,#N/A,FALSE,"INTRAN96";#N/A,#N/A,FALSE,"NAA9697";#N/A,#N/A,FALSE,"ECWEBB";#N/A,#N/A,FALSE,"MFT96";#N/A,#N/A,FALSE,"CTrecon"}</definedName>
    <definedName name="fghfgh_1_4_1_3_1" hidden="1">{#N/A,#N/A,FALSE,"TMCOMP96";#N/A,#N/A,FALSE,"MAT96";#N/A,#N/A,FALSE,"FANDA96";#N/A,#N/A,FALSE,"INTRAN96";#N/A,#N/A,FALSE,"NAA9697";#N/A,#N/A,FALSE,"ECWEBB";#N/A,#N/A,FALSE,"MFT96";#N/A,#N/A,FALSE,"CTrecon"}</definedName>
    <definedName name="fghfgh_1_4_1_3_2" hidden="1">{#N/A,#N/A,FALSE,"TMCOMP96";#N/A,#N/A,FALSE,"MAT96";#N/A,#N/A,FALSE,"FANDA96";#N/A,#N/A,FALSE,"INTRAN96";#N/A,#N/A,FALSE,"NAA9697";#N/A,#N/A,FALSE,"ECWEBB";#N/A,#N/A,FALSE,"MFT96";#N/A,#N/A,FALSE,"CTrecon"}</definedName>
    <definedName name="fghfgh_1_4_1_3_3" hidden="1">{#N/A,#N/A,FALSE,"TMCOMP96";#N/A,#N/A,FALSE,"MAT96";#N/A,#N/A,FALSE,"FANDA96";#N/A,#N/A,FALSE,"INTRAN96";#N/A,#N/A,FALSE,"NAA9697";#N/A,#N/A,FALSE,"ECWEBB";#N/A,#N/A,FALSE,"MFT96";#N/A,#N/A,FALSE,"CTrecon"}</definedName>
    <definedName name="fghfgh_1_4_1_3_4" hidden="1">{#N/A,#N/A,FALSE,"TMCOMP96";#N/A,#N/A,FALSE,"MAT96";#N/A,#N/A,FALSE,"FANDA96";#N/A,#N/A,FALSE,"INTRAN96";#N/A,#N/A,FALSE,"NAA9697";#N/A,#N/A,FALSE,"ECWEBB";#N/A,#N/A,FALSE,"MFT96";#N/A,#N/A,FALSE,"CTrecon"}</definedName>
    <definedName name="fghfgh_1_4_1_3_5" hidden="1">{#N/A,#N/A,FALSE,"TMCOMP96";#N/A,#N/A,FALSE,"MAT96";#N/A,#N/A,FALSE,"FANDA96";#N/A,#N/A,FALSE,"INTRAN96";#N/A,#N/A,FALSE,"NAA9697";#N/A,#N/A,FALSE,"ECWEBB";#N/A,#N/A,FALSE,"MFT96";#N/A,#N/A,FALSE,"CTrecon"}</definedName>
    <definedName name="fghfgh_1_4_1_4" hidden="1">{#N/A,#N/A,FALSE,"TMCOMP96";#N/A,#N/A,FALSE,"MAT96";#N/A,#N/A,FALSE,"FANDA96";#N/A,#N/A,FALSE,"INTRAN96";#N/A,#N/A,FALSE,"NAA9697";#N/A,#N/A,FALSE,"ECWEBB";#N/A,#N/A,FALSE,"MFT96";#N/A,#N/A,FALSE,"CTrecon"}</definedName>
    <definedName name="fghfgh_1_4_1_4_1" hidden="1">{#N/A,#N/A,FALSE,"TMCOMP96";#N/A,#N/A,FALSE,"MAT96";#N/A,#N/A,FALSE,"FANDA96";#N/A,#N/A,FALSE,"INTRAN96";#N/A,#N/A,FALSE,"NAA9697";#N/A,#N/A,FALSE,"ECWEBB";#N/A,#N/A,FALSE,"MFT96";#N/A,#N/A,FALSE,"CTrecon"}</definedName>
    <definedName name="fghfgh_1_4_1_4_2" hidden="1">{#N/A,#N/A,FALSE,"TMCOMP96";#N/A,#N/A,FALSE,"MAT96";#N/A,#N/A,FALSE,"FANDA96";#N/A,#N/A,FALSE,"INTRAN96";#N/A,#N/A,FALSE,"NAA9697";#N/A,#N/A,FALSE,"ECWEBB";#N/A,#N/A,FALSE,"MFT96";#N/A,#N/A,FALSE,"CTrecon"}</definedName>
    <definedName name="fghfgh_1_4_1_4_3" hidden="1">{#N/A,#N/A,FALSE,"TMCOMP96";#N/A,#N/A,FALSE,"MAT96";#N/A,#N/A,FALSE,"FANDA96";#N/A,#N/A,FALSE,"INTRAN96";#N/A,#N/A,FALSE,"NAA9697";#N/A,#N/A,FALSE,"ECWEBB";#N/A,#N/A,FALSE,"MFT96";#N/A,#N/A,FALSE,"CTrecon"}</definedName>
    <definedName name="fghfgh_1_4_1_4_4" hidden="1">{#N/A,#N/A,FALSE,"TMCOMP96";#N/A,#N/A,FALSE,"MAT96";#N/A,#N/A,FALSE,"FANDA96";#N/A,#N/A,FALSE,"INTRAN96";#N/A,#N/A,FALSE,"NAA9697";#N/A,#N/A,FALSE,"ECWEBB";#N/A,#N/A,FALSE,"MFT96";#N/A,#N/A,FALSE,"CTrecon"}</definedName>
    <definedName name="fghfgh_1_4_1_4_5" hidden="1">{#N/A,#N/A,FALSE,"TMCOMP96";#N/A,#N/A,FALSE,"MAT96";#N/A,#N/A,FALSE,"FANDA96";#N/A,#N/A,FALSE,"INTRAN96";#N/A,#N/A,FALSE,"NAA9697";#N/A,#N/A,FALSE,"ECWEBB";#N/A,#N/A,FALSE,"MFT96";#N/A,#N/A,FALSE,"CTrecon"}</definedName>
    <definedName name="fghfgh_1_4_1_5" hidden="1">{#N/A,#N/A,FALSE,"TMCOMP96";#N/A,#N/A,FALSE,"MAT96";#N/A,#N/A,FALSE,"FANDA96";#N/A,#N/A,FALSE,"INTRAN96";#N/A,#N/A,FALSE,"NAA9697";#N/A,#N/A,FALSE,"ECWEBB";#N/A,#N/A,FALSE,"MFT96";#N/A,#N/A,FALSE,"CTrecon"}</definedName>
    <definedName name="fghfgh_1_4_1_5_1" hidden="1">{#N/A,#N/A,FALSE,"TMCOMP96";#N/A,#N/A,FALSE,"MAT96";#N/A,#N/A,FALSE,"FANDA96";#N/A,#N/A,FALSE,"INTRAN96";#N/A,#N/A,FALSE,"NAA9697";#N/A,#N/A,FALSE,"ECWEBB";#N/A,#N/A,FALSE,"MFT96";#N/A,#N/A,FALSE,"CTrecon"}</definedName>
    <definedName name="fghfgh_1_4_1_5_2" hidden="1">{#N/A,#N/A,FALSE,"TMCOMP96";#N/A,#N/A,FALSE,"MAT96";#N/A,#N/A,FALSE,"FANDA96";#N/A,#N/A,FALSE,"INTRAN96";#N/A,#N/A,FALSE,"NAA9697";#N/A,#N/A,FALSE,"ECWEBB";#N/A,#N/A,FALSE,"MFT96";#N/A,#N/A,FALSE,"CTrecon"}</definedName>
    <definedName name="fghfgh_1_4_1_5_3" hidden="1">{#N/A,#N/A,FALSE,"TMCOMP96";#N/A,#N/A,FALSE,"MAT96";#N/A,#N/A,FALSE,"FANDA96";#N/A,#N/A,FALSE,"INTRAN96";#N/A,#N/A,FALSE,"NAA9697";#N/A,#N/A,FALSE,"ECWEBB";#N/A,#N/A,FALSE,"MFT96";#N/A,#N/A,FALSE,"CTrecon"}</definedName>
    <definedName name="fghfgh_1_4_1_5_4" hidden="1">{#N/A,#N/A,FALSE,"TMCOMP96";#N/A,#N/A,FALSE,"MAT96";#N/A,#N/A,FALSE,"FANDA96";#N/A,#N/A,FALSE,"INTRAN96";#N/A,#N/A,FALSE,"NAA9697";#N/A,#N/A,FALSE,"ECWEBB";#N/A,#N/A,FALSE,"MFT96";#N/A,#N/A,FALSE,"CTrecon"}</definedName>
    <definedName name="fghfgh_1_4_1_5_5" hidden="1">{#N/A,#N/A,FALSE,"TMCOMP96";#N/A,#N/A,FALSE,"MAT96";#N/A,#N/A,FALSE,"FANDA96";#N/A,#N/A,FALSE,"INTRAN96";#N/A,#N/A,FALSE,"NAA9697";#N/A,#N/A,FALSE,"ECWEBB";#N/A,#N/A,FALSE,"MFT96";#N/A,#N/A,FALSE,"CTrecon"}</definedName>
    <definedName name="fghfgh_1_4_2" hidden="1">{#N/A,#N/A,FALSE,"TMCOMP96";#N/A,#N/A,FALSE,"MAT96";#N/A,#N/A,FALSE,"FANDA96";#N/A,#N/A,FALSE,"INTRAN96";#N/A,#N/A,FALSE,"NAA9697";#N/A,#N/A,FALSE,"ECWEBB";#N/A,#N/A,FALSE,"MFT96";#N/A,#N/A,FALSE,"CTrecon"}</definedName>
    <definedName name="fghfgh_1_4_2_1" hidden="1">{#N/A,#N/A,FALSE,"TMCOMP96";#N/A,#N/A,FALSE,"MAT96";#N/A,#N/A,FALSE,"FANDA96";#N/A,#N/A,FALSE,"INTRAN96";#N/A,#N/A,FALSE,"NAA9697";#N/A,#N/A,FALSE,"ECWEBB";#N/A,#N/A,FALSE,"MFT96";#N/A,#N/A,FALSE,"CTrecon"}</definedName>
    <definedName name="fghfgh_1_4_2_2" hidden="1">{#N/A,#N/A,FALSE,"TMCOMP96";#N/A,#N/A,FALSE,"MAT96";#N/A,#N/A,FALSE,"FANDA96";#N/A,#N/A,FALSE,"INTRAN96";#N/A,#N/A,FALSE,"NAA9697";#N/A,#N/A,FALSE,"ECWEBB";#N/A,#N/A,FALSE,"MFT96";#N/A,#N/A,FALSE,"CTrecon"}</definedName>
    <definedName name="fghfgh_1_4_2_3" hidden="1">{#N/A,#N/A,FALSE,"TMCOMP96";#N/A,#N/A,FALSE,"MAT96";#N/A,#N/A,FALSE,"FANDA96";#N/A,#N/A,FALSE,"INTRAN96";#N/A,#N/A,FALSE,"NAA9697";#N/A,#N/A,FALSE,"ECWEBB";#N/A,#N/A,FALSE,"MFT96";#N/A,#N/A,FALSE,"CTrecon"}</definedName>
    <definedName name="fghfgh_1_4_2_4" hidden="1">{#N/A,#N/A,FALSE,"TMCOMP96";#N/A,#N/A,FALSE,"MAT96";#N/A,#N/A,FALSE,"FANDA96";#N/A,#N/A,FALSE,"INTRAN96";#N/A,#N/A,FALSE,"NAA9697";#N/A,#N/A,FALSE,"ECWEBB";#N/A,#N/A,FALSE,"MFT96";#N/A,#N/A,FALSE,"CTrecon"}</definedName>
    <definedName name="fghfgh_1_4_2_5" hidden="1">{#N/A,#N/A,FALSE,"TMCOMP96";#N/A,#N/A,FALSE,"MAT96";#N/A,#N/A,FALSE,"FANDA96";#N/A,#N/A,FALSE,"INTRAN96";#N/A,#N/A,FALSE,"NAA9697";#N/A,#N/A,FALSE,"ECWEBB";#N/A,#N/A,FALSE,"MFT96";#N/A,#N/A,FALSE,"CTrecon"}</definedName>
    <definedName name="fghfgh_1_4_3" hidden="1">{#N/A,#N/A,FALSE,"TMCOMP96";#N/A,#N/A,FALSE,"MAT96";#N/A,#N/A,FALSE,"FANDA96";#N/A,#N/A,FALSE,"INTRAN96";#N/A,#N/A,FALSE,"NAA9697";#N/A,#N/A,FALSE,"ECWEBB";#N/A,#N/A,FALSE,"MFT96";#N/A,#N/A,FALSE,"CTrecon"}</definedName>
    <definedName name="fghfgh_1_4_3_1" hidden="1">{#N/A,#N/A,FALSE,"TMCOMP96";#N/A,#N/A,FALSE,"MAT96";#N/A,#N/A,FALSE,"FANDA96";#N/A,#N/A,FALSE,"INTRAN96";#N/A,#N/A,FALSE,"NAA9697";#N/A,#N/A,FALSE,"ECWEBB";#N/A,#N/A,FALSE,"MFT96";#N/A,#N/A,FALSE,"CTrecon"}</definedName>
    <definedName name="fghfgh_1_4_3_2" hidden="1">{#N/A,#N/A,FALSE,"TMCOMP96";#N/A,#N/A,FALSE,"MAT96";#N/A,#N/A,FALSE,"FANDA96";#N/A,#N/A,FALSE,"INTRAN96";#N/A,#N/A,FALSE,"NAA9697";#N/A,#N/A,FALSE,"ECWEBB";#N/A,#N/A,FALSE,"MFT96";#N/A,#N/A,FALSE,"CTrecon"}</definedName>
    <definedName name="fghfgh_1_4_3_3" hidden="1">{#N/A,#N/A,FALSE,"TMCOMP96";#N/A,#N/A,FALSE,"MAT96";#N/A,#N/A,FALSE,"FANDA96";#N/A,#N/A,FALSE,"INTRAN96";#N/A,#N/A,FALSE,"NAA9697";#N/A,#N/A,FALSE,"ECWEBB";#N/A,#N/A,FALSE,"MFT96";#N/A,#N/A,FALSE,"CTrecon"}</definedName>
    <definedName name="fghfgh_1_4_3_4" hidden="1">{#N/A,#N/A,FALSE,"TMCOMP96";#N/A,#N/A,FALSE,"MAT96";#N/A,#N/A,FALSE,"FANDA96";#N/A,#N/A,FALSE,"INTRAN96";#N/A,#N/A,FALSE,"NAA9697";#N/A,#N/A,FALSE,"ECWEBB";#N/A,#N/A,FALSE,"MFT96";#N/A,#N/A,FALSE,"CTrecon"}</definedName>
    <definedName name="fghfgh_1_4_3_5" hidden="1">{#N/A,#N/A,FALSE,"TMCOMP96";#N/A,#N/A,FALSE,"MAT96";#N/A,#N/A,FALSE,"FANDA96";#N/A,#N/A,FALSE,"INTRAN96";#N/A,#N/A,FALSE,"NAA9697";#N/A,#N/A,FALSE,"ECWEBB";#N/A,#N/A,FALSE,"MFT96";#N/A,#N/A,FALSE,"CTrecon"}</definedName>
    <definedName name="fghfgh_1_4_4" hidden="1">{#N/A,#N/A,FALSE,"TMCOMP96";#N/A,#N/A,FALSE,"MAT96";#N/A,#N/A,FALSE,"FANDA96";#N/A,#N/A,FALSE,"INTRAN96";#N/A,#N/A,FALSE,"NAA9697";#N/A,#N/A,FALSE,"ECWEBB";#N/A,#N/A,FALSE,"MFT96";#N/A,#N/A,FALSE,"CTrecon"}</definedName>
    <definedName name="fghfgh_1_4_4_1" hidden="1">{#N/A,#N/A,FALSE,"TMCOMP96";#N/A,#N/A,FALSE,"MAT96";#N/A,#N/A,FALSE,"FANDA96";#N/A,#N/A,FALSE,"INTRAN96";#N/A,#N/A,FALSE,"NAA9697";#N/A,#N/A,FALSE,"ECWEBB";#N/A,#N/A,FALSE,"MFT96";#N/A,#N/A,FALSE,"CTrecon"}</definedName>
    <definedName name="fghfgh_1_4_4_2" hidden="1">{#N/A,#N/A,FALSE,"TMCOMP96";#N/A,#N/A,FALSE,"MAT96";#N/A,#N/A,FALSE,"FANDA96";#N/A,#N/A,FALSE,"INTRAN96";#N/A,#N/A,FALSE,"NAA9697";#N/A,#N/A,FALSE,"ECWEBB";#N/A,#N/A,FALSE,"MFT96";#N/A,#N/A,FALSE,"CTrecon"}</definedName>
    <definedName name="fghfgh_1_4_4_3" hidden="1">{#N/A,#N/A,FALSE,"TMCOMP96";#N/A,#N/A,FALSE,"MAT96";#N/A,#N/A,FALSE,"FANDA96";#N/A,#N/A,FALSE,"INTRAN96";#N/A,#N/A,FALSE,"NAA9697";#N/A,#N/A,FALSE,"ECWEBB";#N/A,#N/A,FALSE,"MFT96";#N/A,#N/A,FALSE,"CTrecon"}</definedName>
    <definedName name="fghfgh_1_4_4_4" hidden="1">{#N/A,#N/A,FALSE,"TMCOMP96";#N/A,#N/A,FALSE,"MAT96";#N/A,#N/A,FALSE,"FANDA96";#N/A,#N/A,FALSE,"INTRAN96";#N/A,#N/A,FALSE,"NAA9697";#N/A,#N/A,FALSE,"ECWEBB";#N/A,#N/A,FALSE,"MFT96";#N/A,#N/A,FALSE,"CTrecon"}</definedName>
    <definedName name="fghfgh_1_4_4_5" hidden="1">{#N/A,#N/A,FALSE,"TMCOMP96";#N/A,#N/A,FALSE,"MAT96";#N/A,#N/A,FALSE,"FANDA96";#N/A,#N/A,FALSE,"INTRAN96";#N/A,#N/A,FALSE,"NAA9697";#N/A,#N/A,FALSE,"ECWEBB";#N/A,#N/A,FALSE,"MFT96";#N/A,#N/A,FALSE,"CTrecon"}</definedName>
    <definedName name="fghfgh_1_4_5" hidden="1">{#N/A,#N/A,FALSE,"TMCOMP96";#N/A,#N/A,FALSE,"MAT96";#N/A,#N/A,FALSE,"FANDA96";#N/A,#N/A,FALSE,"INTRAN96";#N/A,#N/A,FALSE,"NAA9697";#N/A,#N/A,FALSE,"ECWEBB";#N/A,#N/A,FALSE,"MFT96";#N/A,#N/A,FALSE,"CTrecon"}</definedName>
    <definedName name="fghfgh_1_4_5_1" hidden="1">{#N/A,#N/A,FALSE,"TMCOMP96";#N/A,#N/A,FALSE,"MAT96";#N/A,#N/A,FALSE,"FANDA96";#N/A,#N/A,FALSE,"INTRAN96";#N/A,#N/A,FALSE,"NAA9697";#N/A,#N/A,FALSE,"ECWEBB";#N/A,#N/A,FALSE,"MFT96";#N/A,#N/A,FALSE,"CTrecon"}</definedName>
    <definedName name="fghfgh_1_4_5_2" hidden="1">{#N/A,#N/A,FALSE,"TMCOMP96";#N/A,#N/A,FALSE,"MAT96";#N/A,#N/A,FALSE,"FANDA96";#N/A,#N/A,FALSE,"INTRAN96";#N/A,#N/A,FALSE,"NAA9697";#N/A,#N/A,FALSE,"ECWEBB";#N/A,#N/A,FALSE,"MFT96";#N/A,#N/A,FALSE,"CTrecon"}</definedName>
    <definedName name="fghfgh_1_4_5_3" hidden="1">{#N/A,#N/A,FALSE,"TMCOMP96";#N/A,#N/A,FALSE,"MAT96";#N/A,#N/A,FALSE,"FANDA96";#N/A,#N/A,FALSE,"INTRAN96";#N/A,#N/A,FALSE,"NAA9697";#N/A,#N/A,FALSE,"ECWEBB";#N/A,#N/A,FALSE,"MFT96";#N/A,#N/A,FALSE,"CTrecon"}</definedName>
    <definedName name="fghfgh_1_4_5_4" hidden="1">{#N/A,#N/A,FALSE,"TMCOMP96";#N/A,#N/A,FALSE,"MAT96";#N/A,#N/A,FALSE,"FANDA96";#N/A,#N/A,FALSE,"INTRAN96";#N/A,#N/A,FALSE,"NAA9697";#N/A,#N/A,FALSE,"ECWEBB";#N/A,#N/A,FALSE,"MFT96";#N/A,#N/A,FALSE,"CTrecon"}</definedName>
    <definedName name="fghfgh_1_4_5_5" hidden="1">{#N/A,#N/A,FALSE,"TMCOMP96";#N/A,#N/A,FALSE,"MAT96";#N/A,#N/A,FALSE,"FANDA96";#N/A,#N/A,FALSE,"INTRAN96";#N/A,#N/A,FALSE,"NAA9697";#N/A,#N/A,FALSE,"ECWEBB";#N/A,#N/A,FALSE,"MFT96";#N/A,#N/A,FALSE,"CTrecon"}</definedName>
    <definedName name="fghfgh_1_5" hidden="1">{#N/A,#N/A,FALSE,"TMCOMP96";#N/A,#N/A,FALSE,"MAT96";#N/A,#N/A,FALSE,"FANDA96";#N/A,#N/A,FALSE,"INTRAN96";#N/A,#N/A,FALSE,"NAA9697";#N/A,#N/A,FALSE,"ECWEBB";#N/A,#N/A,FALSE,"MFT96";#N/A,#N/A,FALSE,"CTrecon"}</definedName>
    <definedName name="fghfgh_1_5_1" hidden="1">{#N/A,#N/A,FALSE,"TMCOMP96";#N/A,#N/A,FALSE,"MAT96";#N/A,#N/A,FALSE,"FANDA96";#N/A,#N/A,FALSE,"INTRAN96";#N/A,#N/A,FALSE,"NAA9697";#N/A,#N/A,FALSE,"ECWEBB";#N/A,#N/A,FALSE,"MFT96";#N/A,#N/A,FALSE,"CTrecon"}</definedName>
    <definedName name="fghfgh_1_5_1_1" hidden="1">{#N/A,#N/A,FALSE,"TMCOMP96";#N/A,#N/A,FALSE,"MAT96";#N/A,#N/A,FALSE,"FANDA96";#N/A,#N/A,FALSE,"INTRAN96";#N/A,#N/A,FALSE,"NAA9697";#N/A,#N/A,FALSE,"ECWEBB";#N/A,#N/A,FALSE,"MFT96";#N/A,#N/A,FALSE,"CTrecon"}</definedName>
    <definedName name="fghfgh_1_5_1_2" hidden="1">{#N/A,#N/A,FALSE,"TMCOMP96";#N/A,#N/A,FALSE,"MAT96";#N/A,#N/A,FALSE,"FANDA96";#N/A,#N/A,FALSE,"INTRAN96";#N/A,#N/A,FALSE,"NAA9697";#N/A,#N/A,FALSE,"ECWEBB";#N/A,#N/A,FALSE,"MFT96";#N/A,#N/A,FALSE,"CTrecon"}</definedName>
    <definedName name="fghfgh_1_5_1_3" hidden="1">{#N/A,#N/A,FALSE,"TMCOMP96";#N/A,#N/A,FALSE,"MAT96";#N/A,#N/A,FALSE,"FANDA96";#N/A,#N/A,FALSE,"INTRAN96";#N/A,#N/A,FALSE,"NAA9697";#N/A,#N/A,FALSE,"ECWEBB";#N/A,#N/A,FALSE,"MFT96";#N/A,#N/A,FALSE,"CTrecon"}</definedName>
    <definedName name="fghfgh_1_5_1_4" hidden="1">{#N/A,#N/A,FALSE,"TMCOMP96";#N/A,#N/A,FALSE,"MAT96";#N/A,#N/A,FALSE,"FANDA96";#N/A,#N/A,FALSE,"INTRAN96";#N/A,#N/A,FALSE,"NAA9697";#N/A,#N/A,FALSE,"ECWEBB";#N/A,#N/A,FALSE,"MFT96";#N/A,#N/A,FALSE,"CTrecon"}</definedName>
    <definedName name="fghfgh_1_5_1_5" hidden="1">{#N/A,#N/A,FALSE,"TMCOMP96";#N/A,#N/A,FALSE,"MAT96";#N/A,#N/A,FALSE,"FANDA96";#N/A,#N/A,FALSE,"INTRAN96";#N/A,#N/A,FALSE,"NAA9697";#N/A,#N/A,FALSE,"ECWEBB";#N/A,#N/A,FALSE,"MFT96";#N/A,#N/A,FALSE,"CTrecon"}</definedName>
    <definedName name="fghfgh_1_5_2" hidden="1">{#N/A,#N/A,FALSE,"TMCOMP96";#N/A,#N/A,FALSE,"MAT96";#N/A,#N/A,FALSE,"FANDA96";#N/A,#N/A,FALSE,"INTRAN96";#N/A,#N/A,FALSE,"NAA9697";#N/A,#N/A,FALSE,"ECWEBB";#N/A,#N/A,FALSE,"MFT96";#N/A,#N/A,FALSE,"CTrecon"}</definedName>
    <definedName name="fghfgh_1_5_2_1" hidden="1">{#N/A,#N/A,FALSE,"TMCOMP96";#N/A,#N/A,FALSE,"MAT96";#N/A,#N/A,FALSE,"FANDA96";#N/A,#N/A,FALSE,"INTRAN96";#N/A,#N/A,FALSE,"NAA9697";#N/A,#N/A,FALSE,"ECWEBB";#N/A,#N/A,FALSE,"MFT96";#N/A,#N/A,FALSE,"CTrecon"}</definedName>
    <definedName name="fghfgh_1_5_2_2" hidden="1">{#N/A,#N/A,FALSE,"TMCOMP96";#N/A,#N/A,FALSE,"MAT96";#N/A,#N/A,FALSE,"FANDA96";#N/A,#N/A,FALSE,"INTRAN96";#N/A,#N/A,FALSE,"NAA9697";#N/A,#N/A,FALSE,"ECWEBB";#N/A,#N/A,FALSE,"MFT96";#N/A,#N/A,FALSE,"CTrecon"}</definedName>
    <definedName name="fghfgh_1_5_2_3" hidden="1">{#N/A,#N/A,FALSE,"TMCOMP96";#N/A,#N/A,FALSE,"MAT96";#N/A,#N/A,FALSE,"FANDA96";#N/A,#N/A,FALSE,"INTRAN96";#N/A,#N/A,FALSE,"NAA9697";#N/A,#N/A,FALSE,"ECWEBB";#N/A,#N/A,FALSE,"MFT96";#N/A,#N/A,FALSE,"CTrecon"}</definedName>
    <definedName name="fghfgh_1_5_2_4" hidden="1">{#N/A,#N/A,FALSE,"TMCOMP96";#N/A,#N/A,FALSE,"MAT96";#N/A,#N/A,FALSE,"FANDA96";#N/A,#N/A,FALSE,"INTRAN96";#N/A,#N/A,FALSE,"NAA9697";#N/A,#N/A,FALSE,"ECWEBB";#N/A,#N/A,FALSE,"MFT96";#N/A,#N/A,FALSE,"CTrecon"}</definedName>
    <definedName name="fghfgh_1_5_2_5" hidden="1">{#N/A,#N/A,FALSE,"TMCOMP96";#N/A,#N/A,FALSE,"MAT96";#N/A,#N/A,FALSE,"FANDA96";#N/A,#N/A,FALSE,"INTRAN96";#N/A,#N/A,FALSE,"NAA9697";#N/A,#N/A,FALSE,"ECWEBB";#N/A,#N/A,FALSE,"MFT96";#N/A,#N/A,FALSE,"CTrecon"}</definedName>
    <definedName name="fghfgh_1_5_3" hidden="1">{#N/A,#N/A,FALSE,"TMCOMP96";#N/A,#N/A,FALSE,"MAT96";#N/A,#N/A,FALSE,"FANDA96";#N/A,#N/A,FALSE,"INTRAN96";#N/A,#N/A,FALSE,"NAA9697";#N/A,#N/A,FALSE,"ECWEBB";#N/A,#N/A,FALSE,"MFT96";#N/A,#N/A,FALSE,"CTrecon"}</definedName>
    <definedName name="fghfgh_1_5_3_1" hidden="1">{#N/A,#N/A,FALSE,"TMCOMP96";#N/A,#N/A,FALSE,"MAT96";#N/A,#N/A,FALSE,"FANDA96";#N/A,#N/A,FALSE,"INTRAN96";#N/A,#N/A,FALSE,"NAA9697";#N/A,#N/A,FALSE,"ECWEBB";#N/A,#N/A,FALSE,"MFT96";#N/A,#N/A,FALSE,"CTrecon"}</definedName>
    <definedName name="fghfgh_1_5_3_2" hidden="1">{#N/A,#N/A,FALSE,"TMCOMP96";#N/A,#N/A,FALSE,"MAT96";#N/A,#N/A,FALSE,"FANDA96";#N/A,#N/A,FALSE,"INTRAN96";#N/A,#N/A,FALSE,"NAA9697";#N/A,#N/A,FALSE,"ECWEBB";#N/A,#N/A,FALSE,"MFT96";#N/A,#N/A,FALSE,"CTrecon"}</definedName>
    <definedName name="fghfgh_1_5_3_3" hidden="1">{#N/A,#N/A,FALSE,"TMCOMP96";#N/A,#N/A,FALSE,"MAT96";#N/A,#N/A,FALSE,"FANDA96";#N/A,#N/A,FALSE,"INTRAN96";#N/A,#N/A,FALSE,"NAA9697";#N/A,#N/A,FALSE,"ECWEBB";#N/A,#N/A,FALSE,"MFT96";#N/A,#N/A,FALSE,"CTrecon"}</definedName>
    <definedName name="fghfgh_1_5_3_4" hidden="1">{#N/A,#N/A,FALSE,"TMCOMP96";#N/A,#N/A,FALSE,"MAT96";#N/A,#N/A,FALSE,"FANDA96";#N/A,#N/A,FALSE,"INTRAN96";#N/A,#N/A,FALSE,"NAA9697";#N/A,#N/A,FALSE,"ECWEBB";#N/A,#N/A,FALSE,"MFT96";#N/A,#N/A,FALSE,"CTrecon"}</definedName>
    <definedName name="fghfgh_1_5_3_5" hidden="1">{#N/A,#N/A,FALSE,"TMCOMP96";#N/A,#N/A,FALSE,"MAT96";#N/A,#N/A,FALSE,"FANDA96";#N/A,#N/A,FALSE,"INTRAN96";#N/A,#N/A,FALSE,"NAA9697";#N/A,#N/A,FALSE,"ECWEBB";#N/A,#N/A,FALSE,"MFT96";#N/A,#N/A,FALSE,"CTrecon"}</definedName>
    <definedName name="fghfgh_1_5_4" hidden="1">{#N/A,#N/A,FALSE,"TMCOMP96";#N/A,#N/A,FALSE,"MAT96";#N/A,#N/A,FALSE,"FANDA96";#N/A,#N/A,FALSE,"INTRAN96";#N/A,#N/A,FALSE,"NAA9697";#N/A,#N/A,FALSE,"ECWEBB";#N/A,#N/A,FALSE,"MFT96";#N/A,#N/A,FALSE,"CTrecon"}</definedName>
    <definedName name="fghfgh_1_5_4_1" hidden="1">{#N/A,#N/A,FALSE,"TMCOMP96";#N/A,#N/A,FALSE,"MAT96";#N/A,#N/A,FALSE,"FANDA96";#N/A,#N/A,FALSE,"INTRAN96";#N/A,#N/A,FALSE,"NAA9697";#N/A,#N/A,FALSE,"ECWEBB";#N/A,#N/A,FALSE,"MFT96";#N/A,#N/A,FALSE,"CTrecon"}</definedName>
    <definedName name="fghfgh_1_5_4_2" hidden="1">{#N/A,#N/A,FALSE,"TMCOMP96";#N/A,#N/A,FALSE,"MAT96";#N/A,#N/A,FALSE,"FANDA96";#N/A,#N/A,FALSE,"INTRAN96";#N/A,#N/A,FALSE,"NAA9697";#N/A,#N/A,FALSE,"ECWEBB";#N/A,#N/A,FALSE,"MFT96";#N/A,#N/A,FALSE,"CTrecon"}</definedName>
    <definedName name="fghfgh_1_5_4_3" hidden="1">{#N/A,#N/A,FALSE,"TMCOMP96";#N/A,#N/A,FALSE,"MAT96";#N/A,#N/A,FALSE,"FANDA96";#N/A,#N/A,FALSE,"INTRAN96";#N/A,#N/A,FALSE,"NAA9697";#N/A,#N/A,FALSE,"ECWEBB";#N/A,#N/A,FALSE,"MFT96";#N/A,#N/A,FALSE,"CTrecon"}</definedName>
    <definedName name="fghfgh_1_5_4_4" hidden="1">{#N/A,#N/A,FALSE,"TMCOMP96";#N/A,#N/A,FALSE,"MAT96";#N/A,#N/A,FALSE,"FANDA96";#N/A,#N/A,FALSE,"INTRAN96";#N/A,#N/A,FALSE,"NAA9697";#N/A,#N/A,FALSE,"ECWEBB";#N/A,#N/A,FALSE,"MFT96";#N/A,#N/A,FALSE,"CTrecon"}</definedName>
    <definedName name="fghfgh_1_5_4_5" hidden="1">{#N/A,#N/A,FALSE,"TMCOMP96";#N/A,#N/A,FALSE,"MAT96";#N/A,#N/A,FALSE,"FANDA96";#N/A,#N/A,FALSE,"INTRAN96";#N/A,#N/A,FALSE,"NAA9697";#N/A,#N/A,FALSE,"ECWEBB";#N/A,#N/A,FALSE,"MFT96";#N/A,#N/A,FALSE,"CTrecon"}</definedName>
    <definedName name="fghfgh_1_5_5" hidden="1">{#N/A,#N/A,FALSE,"TMCOMP96";#N/A,#N/A,FALSE,"MAT96";#N/A,#N/A,FALSE,"FANDA96";#N/A,#N/A,FALSE,"INTRAN96";#N/A,#N/A,FALSE,"NAA9697";#N/A,#N/A,FALSE,"ECWEBB";#N/A,#N/A,FALSE,"MFT96";#N/A,#N/A,FALSE,"CTrecon"}</definedName>
    <definedName name="fghfgh_1_5_5_1" hidden="1">{#N/A,#N/A,FALSE,"TMCOMP96";#N/A,#N/A,FALSE,"MAT96";#N/A,#N/A,FALSE,"FANDA96";#N/A,#N/A,FALSE,"INTRAN96";#N/A,#N/A,FALSE,"NAA9697";#N/A,#N/A,FALSE,"ECWEBB";#N/A,#N/A,FALSE,"MFT96";#N/A,#N/A,FALSE,"CTrecon"}</definedName>
    <definedName name="fghfgh_1_5_5_2" hidden="1">{#N/A,#N/A,FALSE,"TMCOMP96";#N/A,#N/A,FALSE,"MAT96";#N/A,#N/A,FALSE,"FANDA96";#N/A,#N/A,FALSE,"INTRAN96";#N/A,#N/A,FALSE,"NAA9697";#N/A,#N/A,FALSE,"ECWEBB";#N/A,#N/A,FALSE,"MFT96";#N/A,#N/A,FALSE,"CTrecon"}</definedName>
    <definedName name="fghfgh_1_5_5_3" hidden="1">{#N/A,#N/A,FALSE,"TMCOMP96";#N/A,#N/A,FALSE,"MAT96";#N/A,#N/A,FALSE,"FANDA96";#N/A,#N/A,FALSE,"INTRAN96";#N/A,#N/A,FALSE,"NAA9697";#N/A,#N/A,FALSE,"ECWEBB";#N/A,#N/A,FALSE,"MFT96";#N/A,#N/A,FALSE,"CTrecon"}</definedName>
    <definedName name="fghfgh_1_5_5_4" hidden="1">{#N/A,#N/A,FALSE,"TMCOMP96";#N/A,#N/A,FALSE,"MAT96";#N/A,#N/A,FALSE,"FANDA96";#N/A,#N/A,FALSE,"INTRAN96";#N/A,#N/A,FALSE,"NAA9697";#N/A,#N/A,FALSE,"ECWEBB";#N/A,#N/A,FALSE,"MFT96";#N/A,#N/A,FALSE,"CTrecon"}</definedName>
    <definedName name="fghfgh_1_5_5_5" hidden="1">{#N/A,#N/A,FALSE,"TMCOMP96";#N/A,#N/A,FALSE,"MAT96";#N/A,#N/A,FALSE,"FANDA96";#N/A,#N/A,FALSE,"INTRAN96";#N/A,#N/A,FALSE,"NAA9697";#N/A,#N/A,FALSE,"ECWEBB";#N/A,#N/A,FALSE,"MFT96";#N/A,#N/A,FALSE,"CTrecon"}</definedName>
    <definedName name="fghfgh_2" hidden="1">{#N/A,#N/A,FALSE,"TMCOMP96";#N/A,#N/A,FALSE,"MAT96";#N/A,#N/A,FALSE,"FANDA96";#N/A,#N/A,FALSE,"INTRAN96";#N/A,#N/A,FALSE,"NAA9697";#N/A,#N/A,FALSE,"ECWEBB";#N/A,#N/A,FALSE,"MFT96";#N/A,#N/A,FALSE,"CTrecon"}</definedName>
    <definedName name="fghfgh_2_1" hidden="1">{#N/A,#N/A,FALSE,"TMCOMP96";#N/A,#N/A,FALSE,"MAT96";#N/A,#N/A,FALSE,"FANDA96";#N/A,#N/A,FALSE,"INTRAN96";#N/A,#N/A,FALSE,"NAA9697";#N/A,#N/A,FALSE,"ECWEBB";#N/A,#N/A,FALSE,"MFT96";#N/A,#N/A,FALSE,"CTrecon"}</definedName>
    <definedName name="fghfgh_2_1_1" hidden="1">{#N/A,#N/A,FALSE,"TMCOMP96";#N/A,#N/A,FALSE,"MAT96";#N/A,#N/A,FALSE,"FANDA96";#N/A,#N/A,FALSE,"INTRAN96";#N/A,#N/A,FALSE,"NAA9697";#N/A,#N/A,FALSE,"ECWEBB";#N/A,#N/A,FALSE,"MFT96";#N/A,#N/A,FALSE,"CTrecon"}</definedName>
    <definedName name="fghfgh_2_1_1_1" hidden="1">{#N/A,#N/A,FALSE,"TMCOMP96";#N/A,#N/A,FALSE,"MAT96";#N/A,#N/A,FALSE,"FANDA96";#N/A,#N/A,FALSE,"INTRAN96";#N/A,#N/A,FALSE,"NAA9697";#N/A,#N/A,FALSE,"ECWEBB";#N/A,#N/A,FALSE,"MFT96";#N/A,#N/A,FALSE,"CTrecon"}</definedName>
    <definedName name="fghfgh_2_1_1_1_1" hidden="1">{#N/A,#N/A,FALSE,"TMCOMP96";#N/A,#N/A,FALSE,"MAT96";#N/A,#N/A,FALSE,"FANDA96";#N/A,#N/A,FALSE,"INTRAN96";#N/A,#N/A,FALSE,"NAA9697";#N/A,#N/A,FALSE,"ECWEBB";#N/A,#N/A,FALSE,"MFT96";#N/A,#N/A,FALSE,"CTrecon"}</definedName>
    <definedName name="fghfgh_2_1_1_1_1_1" hidden="1">{#N/A,#N/A,FALSE,"TMCOMP96";#N/A,#N/A,FALSE,"MAT96";#N/A,#N/A,FALSE,"FANDA96";#N/A,#N/A,FALSE,"INTRAN96";#N/A,#N/A,FALSE,"NAA9697";#N/A,#N/A,FALSE,"ECWEBB";#N/A,#N/A,FALSE,"MFT96";#N/A,#N/A,FALSE,"CTrecon"}</definedName>
    <definedName name="fghfgh_2_1_1_1_2" hidden="1">{#N/A,#N/A,FALSE,"TMCOMP96";#N/A,#N/A,FALSE,"MAT96";#N/A,#N/A,FALSE,"FANDA96";#N/A,#N/A,FALSE,"INTRAN96";#N/A,#N/A,FALSE,"NAA9697";#N/A,#N/A,FALSE,"ECWEBB";#N/A,#N/A,FALSE,"MFT96";#N/A,#N/A,FALSE,"CTrecon"}</definedName>
    <definedName name="fghfgh_2_1_1_1_3" hidden="1">{#N/A,#N/A,FALSE,"TMCOMP96";#N/A,#N/A,FALSE,"MAT96";#N/A,#N/A,FALSE,"FANDA96";#N/A,#N/A,FALSE,"INTRAN96";#N/A,#N/A,FALSE,"NAA9697";#N/A,#N/A,FALSE,"ECWEBB";#N/A,#N/A,FALSE,"MFT96";#N/A,#N/A,FALSE,"CTrecon"}</definedName>
    <definedName name="fghfgh_2_1_1_1_4" hidden="1">{#N/A,#N/A,FALSE,"TMCOMP96";#N/A,#N/A,FALSE,"MAT96";#N/A,#N/A,FALSE,"FANDA96";#N/A,#N/A,FALSE,"INTRAN96";#N/A,#N/A,FALSE,"NAA9697";#N/A,#N/A,FALSE,"ECWEBB";#N/A,#N/A,FALSE,"MFT96";#N/A,#N/A,FALSE,"CTrecon"}</definedName>
    <definedName name="fghfgh_2_1_1_1_5" hidden="1">{#N/A,#N/A,FALSE,"TMCOMP96";#N/A,#N/A,FALSE,"MAT96";#N/A,#N/A,FALSE,"FANDA96";#N/A,#N/A,FALSE,"INTRAN96";#N/A,#N/A,FALSE,"NAA9697";#N/A,#N/A,FALSE,"ECWEBB";#N/A,#N/A,FALSE,"MFT96";#N/A,#N/A,FALSE,"CTrecon"}</definedName>
    <definedName name="fghfgh_2_1_1_2" hidden="1">{#N/A,#N/A,FALSE,"TMCOMP96";#N/A,#N/A,FALSE,"MAT96";#N/A,#N/A,FALSE,"FANDA96";#N/A,#N/A,FALSE,"INTRAN96";#N/A,#N/A,FALSE,"NAA9697";#N/A,#N/A,FALSE,"ECWEBB";#N/A,#N/A,FALSE,"MFT96";#N/A,#N/A,FALSE,"CTrecon"}</definedName>
    <definedName name="fghfgh_2_1_1_2_1" hidden="1">{#N/A,#N/A,FALSE,"TMCOMP96";#N/A,#N/A,FALSE,"MAT96";#N/A,#N/A,FALSE,"FANDA96";#N/A,#N/A,FALSE,"INTRAN96";#N/A,#N/A,FALSE,"NAA9697";#N/A,#N/A,FALSE,"ECWEBB";#N/A,#N/A,FALSE,"MFT96";#N/A,#N/A,FALSE,"CTrecon"}</definedName>
    <definedName name="fghfgh_2_1_1_2_2" hidden="1">{#N/A,#N/A,FALSE,"TMCOMP96";#N/A,#N/A,FALSE,"MAT96";#N/A,#N/A,FALSE,"FANDA96";#N/A,#N/A,FALSE,"INTRAN96";#N/A,#N/A,FALSE,"NAA9697";#N/A,#N/A,FALSE,"ECWEBB";#N/A,#N/A,FALSE,"MFT96";#N/A,#N/A,FALSE,"CTrecon"}</definedName>
    <definedName name="fghfgh_2_1_1_2_3" hidden="1">{#N/A,#N/A,FALSE,"TMCOMP96";#N/A,#N/A,FALSE,"MAT96";#N/A,#N/A,FALSE,"FANDA96";#N/A,#N/A,FALSE,"INTRAN96";#N/A,#N/A,FALSE,"NAA9697";#N/A,#N/A,FALSE,"ECWEBB";#N/A,#N/A,FALSE,"MFT96";#N/A,#N/A,FALSE,"CTrecon"}</definedName>
    <definedName name="fghfgh_2_1_1_2_4" hidden="1">{#N/A,#N/A,FALSE,"TMCOMP96";#N/A,#N/A,FALSE,"MAT96";#N/A,#N/A,FALSE,"FANDA96";#N/A,#N/A,FALSE,"INTRAN96";#N/A,#N/A,FALSE,"NAA9697";#N/A,#N/A,FALSE,"ECWEBB";#N/A,#N/A,FALSE,"MFT96";#N/A,#N/A,FALSE,"CTrecon"}</definedName>
    <definedName name="fghfgh_2_1_1_2_5" hidden="1">{#N/A,#N/A,FALSE,"TMCOMP96";#N/A,#N/A,FALSE,"MAT96";#N/A,#N/A,FALSE,"FANDA96";#N/A,#N/A,FALSE,"INTRAN96";#N/A,#N/A,FALSE,"NAA9697";#N/A,#N/A,FALSE,"ECWEBB";#N/A,#N/A,FALSE,"MFT96";#N/A,#N/A,FALSE,"CTrecon"}</definedName>
    <definedName name="fghfgh_2_1_1_3" hidden="1">{#N/A,#N/A,FALSE,"TMCOMP96";#N/A,#N/A,FALSE,"MAT96";#N/A,#N/A,FALSE,"FANDA96";#N/A,#N/A,FALSE,"INTRAN96";#N/A,#N/A,FALSE,"NAA9697";#N/A,#N/A,FALSE,"ECWEBB";#N/A,#N/A,FALSE,"MFT96";#N/A,#N/A,FALSE,"CTrecon"}</definedName>
    <definedName name="fghfgh_2_1_1_4" hidden="1">{#N/A,#N/A,FALSE,"TMCOMP96";#N/A,#N/A,FALSE,"MAT96";#N/A,#N/A,FALSE,"FANDA96";#N/A,#N/A,FALSE,"INTRAN96";#N/A,#N/A,FALSE,"NAA9697";#N/A,#N/A,FALSE,"ECWEBB";#N/A,#N/A,FALSE,"MFT96";#N/A,#N/A,FALSE,"CTrecon"}</definedName>
    <definedName name="fghfgh_2_1_1_5" hidden="1">{#N/A,#N/A,FALSE,"TMCOMP96";#N/A,#N/A,FALSE,"MAT96";#N/A,#N/A,FALSE,"FANDA96";#N/A,#N/A,FALSE,"INTRAN96";#N/A,#N/A,FALSE,"NAA9697";#N/A,#N/A,FALSE,"ECWEBB";#N/A,#N/A,FALSE,"MFT96";#N/A,#N/A,FALSE,"CTrecon"}</definedName>
    <definedName name="fghfgh_2_1_2" hidden="1">{#N/A,#N/A,FALSE,"TMCOMP96";#N/A,#N/A,FALSE,"MAT96";#N/A,#N/A,FALSE,"FANDA96";#N/A,#N/A,FALSE,"INTRAN96";#N/A,#N/A,FALSE,"NAA9697";#N/A,#N/A,FALSE,"ECWEBB";#N/A,#N/A,FALSE,"MFT96";#N/A,#N/A,FALSE,"CTrecon"}</definedName>
    <definedName name="fghfgh_2_1_2_1" hidden="1">{#N/A,#N/A,FALSE,"TMCOMP96";#N/A,#N/A,FALSE,"MAT96";#N/A,#N/A,FALSE,"FANDA96";#N/A,#N/A,FALSE,"INTRAN96";#N/A,#N/A,FALSE,"NAA9697";#N/A,#N/A,FALSE,"ECWEBB";#N/A,#N/A,FALSE,"MFT96";#N/A,#N/A,FALSE,"CTrecon"}</definedName>
    <definedName name="fghfgh_2_1_2_1_1" hidden="1">{#N/A,#N/A,FALSE,"TMCOMP96";#N/A,#N/A,FALSE,"MAT96";#N/A,#N/A,FALSE,"FANDA96";#N/A,#N/A,FALSE,"INTRAN96";#N/A,#N/A,FALSE,"NAA9697";#N/A,#N/A,FALSE,"ECWEBB";#N/A,#N/A,FALSE,"MFT96";#N/A,#N/A,FALSE,"CTrecon"}</definedName>
    <definedName name="fghfgh_2_1_2_2" hidden="1">{#N/A,#N/A,FALSE,"TMCOMP96";#N/A,#N/A,FALSE,"MAT96";#N/A,#N/A,FALSE,"FANDA96";#N/A,#N/A,FALSE,"INTRAN96";#N/A,#N/A,FALSE,"NAA9697";#N/A,#N/A,FALSE,"ECWEBB";#N/A,#N/A,FALSE,"MFT96";#N/A,#N/A,FALSE,"CTrecon"}</definedName>
    <definedName name="fghfgh_2_1_2_3" hidden="1">{#N/A,#N/A,FALSE,"TMCOMP96";#N/A,#N/A,FALSE,"MAT96";#N/A,#N/A,FALSE,"FANDA96";#N/A,#N/A,FALSE,"INTRAN96";#N/A,#N/A,FALSE,"NAA9697";#N/A,#N/A,FALSE,"ECWEBB";#N/A,#N/A,FALSE,"MFT96";#N/A,#N/A,FALSE,"CTrecon"}</definedName>
    <definedName name="fghfgh_2_1_2_4" hidden="1">{#N/A,#N/A,FALSE,"TMCOMP96";#N/A,#N/A,FALSE,"MAT96";#N/A,#N/A,FALSE,"FANDA96";#N/A,#N/A,FALSE,"INTRAN96";#N/A,#N/A,FALSE,"NAA9697";#N/A,#N/A,FALSE,"ECWEBB";#N/A,#N/A,FALSE,"MFT96";#N/A,#N/A,FALSE,"CTrecon"}</definedName>
    <definedName name="fghfgh_2_1_2_5" hidden="1">{#N/A,#N/A,FALSE,"TMCOMP96";#N/A,#N/A,FALSE,"MAT96";#N/A,#N/A,FALSE,"FANDA96";#N/A,#N/A,FALSE,"INTRAN96";#N/A,#N/A,FALSE,"NAA9697";#N/A,#N/A,FALSE,"ECWEBB";#N/A,#N/A,FALSE,"MFT96";#N/A,#N/A,FALSE,"CTrecon"}</definedName>
    <definedName name="fghfgh_2_1_3" hidden="1">{#N/A,#N/A,FALSE,"TMCOMP96";#N/A,#N/A,FALSE,"MAT96";#N/A,#N/A,FALSE,"FANDA96";#N/A,#N/A,FALSE,"INTRAN96";#N/A,#N/A,FALSE,"NAA9697";#N/A,#N/A,FALSE,"ECWEBB";#N/A,#N/A,FALSE,"MFT96";#N/A,#N/A,FALSE,"CTrecon"}</definedName>
    <definedName name="fghfgh_2_1_3_1" hidden="1">{#N/A,#N/A,FALSE,"TMCOMP96";#N/A,#N/A,FALSE,"MAT96";#N/A,#N/A,FALSE,"FANDA96";#N/A,#N/A,FALSE,"INTRAN96";#N/A,#N/A,FALSE,"NAA9697";#N/A,#N/A,FALSE,"ECWEBB";#N/A,#N/A,FALSE,"MFT96";#N/A,#N/A,FALSE,"CTrecon"}</definedName>
    <definedName name="fghfgh_2_1_3_1_1" hidden="1">{#N/A,#N/A,FALSE,"TMCOMP96";#N/A,#N/A,FALSE,"MAT96";#N/A,#N/A,FALSE,"FANDA96";#N/A,#N/A,FALSE,"INTRAN96";#N/A,#N/A,FALSE,"NAA9697";#N/A,#N/A,FALSE,"ECWEBB";#N/A,#N/A,FALSE,"MFT96";#N/A,#N/A,FALSE,"CTrecon"}</definedName>
    <definedName name="fghfgh_2_1_3_2" hidden="1">{#N/A,#N/A,FALSE,"TMCOMP96";#N/A,#N/A,FALSE,"MAT96";#N/A,#N/A,FALSE,"FANDA96";#N/A,#N/A,FALSE,"INTRAN96";#N/A,#N/A,FALSE,"NAA9697";#N/A,#N/A,FALSE,"ECWEBB";#N/A,#N/A,FALSE,"MFT96";#N/A,#N/A,FALSE,"CTrecon"}</definedName>
    <definedName name="fghfgh_2_1_3_3" hidden="1">{#N/A,#N/A,FALSE,"TMCOMP96";#N/A,#N/A,FALSE,"MAT96";#N/A,#N/A,FALSE,"FANDA96";#N/A,#N/A,FALSE,"INTRAN96";#N/A,#N/A,FALSE,"NAA9697";#N/A,#N/A,FALSE,"ECWEBB";#N/A,#N/A,FALSE,"MFT96";#N/A,#N/A,FALSE,"CTrecon"}</definedName>
    <definedName name="fghfgh_2_1_3_4" hidden="1">{#N/A,#N/A,FALSE,"TMCOMP96";#N/A,#N/A,FALSE,"MAT96";#N/A,#N/A,FALSE,"FANDA96";#N/A,#N/A,FALSE,"INTRAN96";#N/A,#N/A,FALSE,"NAA9697";#N/A,#N/A,FALSE,"ECWEBB";#N/A,#N/A,FALSE,"MFT96";#N/A,#N/A,FALSE,"CTrecon"}</definedName>
    <definedName name="fghfgh_2_1_3_5" hidden="1">{#N/A,#N/A,FALSE,"TMCOMP96";#N/A,#N/A,FALSE,"MAT96";#N/A,#N/A,FALSE,"FANDA96";#N/A,#N/A,FALSE,"INTRAN96";#N/A,#N/A,FALSE,"NAA9697";#N/A,#N/A,FALSE,"ECWEBB";#N/A,#N/A,FALSE,"MFT96";#N/A,#N/A,FALSE,"CTrecon"}</definedName>
    <definedName name="fghfgh_2_1_4" hidden="1">{#N/A,#N/A,FALSE,"TMCOMP96";#N/A,#N/A,FALSE,"MAT96";#N/A,#N/A,FALSE,"FANDA96";#N/A,#N/A,FALSE,"INTRAN96";#N/A,#N/A,FALSE,"NAA9697";#N/A,#N/A,FALSE,"ECWEBB";#N/A,#N/A,FALSE,"MFT96";#N/A,#N/A,FALSE,"CTrecon"}</definedName>
    <definedName name="fghfgh_2_1_4_1" hidden="1">{#N/A,#N/A,FALSE,"TMCOMP96";#N/A,#N/A,FALSE,"MAT96";#N/A,#N/A,FALSE,"FANDA96";#N/A,#N/A,FALSE,"INTRAN96";#N/A,#N/A,FALSE,"NAA9697";#N/A,#N/A,FALSE,"ECWEBB";#N/A,#N/A,FALSE,"MFT96";#N/A,#N/A,FALSE,"CTrecon"}</definedName>
    <definedName name="fghfgh_2_1_4_2" hidden="1">{#N/A,#N/A,FALSE,"TMCOMP96";#N/A,#N/A,FALSE,"MAT96";#N/A,#N/A,FALSE,"FANDA96";#N/A,#N/A,FALSE,"INTRAN96";#N/A,#N/A,FALSE,"NAA9697";#N/A,#N/A,FALSE,"ECWEBB";#N/A,#N/A,FALSE,"MFT96";#N/A,#N/A,FALSE,"CTrecon"}</definedName>
    <definedName name="fghfgh_2_1_4_3" hidden="1">{#N/A,#N/A,FALSE,"TMCOMP96";#N/A,#N/A,FALSE,"MAT96";#N/A,#N/A,FALSE,"FANDA96";#N/A,#N/A,FALSE,"INTRAN96";#N/A,#N/A,FALSE,"NAA9697";#N/A,#N/A,FALSE,"ECWEBB";#N/A,#N/A,FALSE,"MFT96";#N/A,#N/A,FALSE,"CTrecon"}</definedName>
    <definedName name="fghfgh_2_1_4_4" hidden="1">{#N/A,#N/A,FALSE,"TMCOMP96";#N/A,#N/A,FALSE,"MAT96";#N/A,#N/A,FALSE,"FANDA96";#N/A,#N/A,FALSE,"INTRAN96";#N/A,#N/A,FALSE,"NAA9697";#N/A,#N/A,FALSE,"ECWEBB";#N/A,#N/A,FALSE,"MFT96";#N/A,#N/A,FALSE,"CTrecon"}</definedName>
    <definedName name="fghfgh_2_1_4_5" hidden="1">{#N/A,#N/A,FALSE,"TMCOMP96";#N/A,#N/A,FALSE,"MAT96";#N/A,#N/A,FALSE,"FANDA96";#N/A,#N/A,FALSE,"INTRAN96";#N/A,#N/A,FALSE,"NAA9697";#N/A,#N/A,FALSE,"ECWEBB";#N/A,#N/A,FALSE,"MFT96";#N/A,#N/A,FALSE,"CTrecon"}</definedName>
    <definedName name="fghfgh_2_1_5" hidden="1">{#N/A,#N/A,FALSE,"TMCOMP96";#N/A,#N/A,FALSE,"MAT96";#N/A,#N/A,FALSE,"FANDA96";#N/A,#N/A,FALSE,"INTRAN96";#N/A,#N/A,FALSE,"NAA9697";#N/A,#N/A,FALSE,"ECWEBB";#N/A,#N/A,FALSE,"MFT96";#N/A,#N/A,FALSE,"CTrecon"}</definedName>
    <definedName name="fghfgh_2_1_5_1" hidden="1">{#N/A,#N/A,FALSE,"TMCOMP96";#N/A,#N/A,FALSE,"MAT96";#N/A,#N/A,FALSE,"FANDA96";#N/A,#N/A,FALSE,"INTRAN96";#N/A,#N/A,FALSE,"NAA9697";#N/A,#N/A,FALSE,"ECWEBB";#N/A,#N/A,FALSE,"MFT96";#N/A,#N/A,FALSE,"CTrecon"}</definedName>
    <definedName name="fghfgh_2_1_5_2" hidden="1">{#N/A,#N/A,FALSE,"TMCOMP96";#N/A,#N/A,FALSE,"MAT96";#N/A,#N/A,FALSE,"FANDA96";#N/A,#N/A,FALSE,"INTRAN96";#N/A,#N/A,FALSE,"NAA9697";#N/A,#N/A,FALSE,"ECWEBB";#N/A,#N/A,FALSE,"MFT96";#N/A,#N/A,FALSE,"CTrecon"}</definedName>
    <definedName name="fghfgh_2_1_5_3" hidden="1">{#N/A,#N/A,FALSE,"TMCOMP96";#N/A,#N/A,FALSE,"MAT96";#N/A,#N/A,FALSE,"FANDA96";#N/A,#N/A,FALSE,"INTRAN96";#N/A,#N/A,FALSE,"NAA9697";#N/A,#N/A,FALSE,"ECWEBB";#N/A,#N/A,FALSE,"MFT96";#N/A,#N/A,FALSE,"CTrecon"}</definedName>
    <definedName name="fghfgh_2_1_5_4" hidden="1">{#N/A,#N/A,FALSE,"TMCOMP96";#N/A,#N/A,FALSE,"MAT96";#N/A,#N/A,FALSE,"FANDA96";#N/A,#N/A,FALSE,"INTRAN96";#N/A,#N/A,FALSE,"NAA9697";#N/A,#N/A,FALSE,"ECWEBB";#N/A,#N/A,FALSE,"MFT96";#N/A,#N/A,FALSE,"CTrecon"}</definedName>
    <definedName name="fghfgh_2_1_5_5" hidden="1">{#N/A,#N/A,FALSE,"TMCOMP96";#N/A,#N/A,FALSE,"MAT96";#N/A,#N/A,FALSE,"FANDA96";#N/A,#N/A,FALSE,"INTRAN96";#N/A,#N/A,FALSE,"NAA9697";#N/A,#N/A,FALSE,"ECWEBB";#N/A,#N/A,FALSE,"MFT96";#N/A,#N/A,FALSE,"CTrecon"}</definedName>
    <definedName name="fghfgh_2_2" hidden="1">{#N/A,#N/A,FALSE,"TMCOMP96";#N/A,#N/A,FALSE,"MAT96";#N/A,#N/A,FALSE,"FANDA96";#N/A,#N/A,FALSE,"INTRAN96";#N/A,#N/A,FALSE,"NAA9697";#N/A,#N/A,FALSE,"ECWEBB";#N/A,#N/A,FALSE,"MFT96";#N/A,#N/A,FALSE,"CTrecon"}</definedName>
    <definedName name="fghfgh_2_2_1" hidden="1">{#N/A,#N/A,FALSE,"TMCOMP96";#N/A,#N/A,FALSE,"MAT96";#N/A,#N/A,FALSE,"FANDA96";#N/A,#N/A,FALSE,"INTRAN96";#N/A,#N/A,FALSE,"NAA9697";#N/A,#N/A,FALSE,"ECWEBB";#N/A,#N/A,FALSE,"MFT96";#N/A,#N/A,FALSE,"CTrecon"}</definedName>
    <definedName name="fghfgh_2_2_1_1" hidden="1">{#N/A,#N/A,FALSE,"TMCOMP96";#N/A,#N/A,FALSE,"MAT96";#N/A,#N/A,FALSE,"FANDA96";#N/A,#N/A,FALSE,"INTRAN96";#N/A,#N/A,FALSE,"NAA9697";#N/A,#N/A,FALSE,"ECWEBB";#N/A,#N/A,FALSE,"MFT96";#N/A,#N/A,FALSE,"CTrecon"}</definedName>
    <definedName name="fghfgh_2_2_2" hidden="1">{#N/A,#N/A,FALSE,"TMCOMP96";#N/A,#N/A,FALSE,"MAT96";#N/A,#N/A,FALSE,"FANDA96";#N/A,#N/A,FALSE,"INTRAN96";#N/A,#N/A,FALSE,"NAA9697";#N/A,#N/A,FALSE,"ECWEBB";#N/A,#N/A,FALSE,"MFT96";#N/A,#N/A,FALSE,"CTrecon"}</definedName>
    <definedName name="fghfgh_2_2_3" hidden="1">{#N/A,#N/A,FALSE,"TMCOMP96";#N/A,#N/A,FALSE,"MAT96";#N/A,#N/A,FALSE,"FANDA96";#N/A,#N/A,FALSE,"INTRAN96";#N/A,#N/A,FALSE,"NAA9697";#N/A,#N/A,FALSE,"ECWEBB";#N/A,#N/A,FALSE,"MFT96";#N/A,#N/A,FALSE,"CTrecon"}</definedName>
    <definedName name="fghfgh_2_2_4" hidden="1">{#N/A,#N/A,FALSE,"TMCOMP96";#N/A,#N/A,FALSE,"MAT96";#N/A,#N/A,FALSE,"FANDA96";#N/A,#N/A,FALSE,"INTRAN96";#N/A,#N/A,FALSE,"NAA9697";#N/A,#N/A,FALSE,"ECWEBB";#N/A,#N/A,FALSE,"MFT96";#N/A,#N/A,FALSE,"CTrecon"}</definedName>
    <definedName name="fghfgh_2_2_5" hidden="1">{#N/A,#N/A,FALSE,"TMCOMP96";#N/A,#N/A,FALSE,"MAT96";#N/A,#N/A,FALSE,"FANDA96";#N/A,#N/A,FALSE,"INTRAN96";#N/A,#N/A,FALSE,"NAA9697";#N/A,#N/A,FALSE,"ECWEBB";#N/A,#N/A,FALSE,"MFT96";#N/A,#N/A,FALSE,"CTrecon"}</definedName>
    <definedName name="fghfgh_2_3" hidden="1">{#N/A,#N/A,FALSE,"TMCOMP96";#N/A,#N/A,FALSE,"MAT96";#N/A,#N/A,FALSE,"FANDA96";#N/A,#N/A,FALSE,"INTRAN96";#N/A,#N/A,FALSE,"NAA9697";#N/A,#N/A,FALSE,"ECWEBB";#N/A,#N/A,FALSE,"MFT96";#N/A,#N/A,FALSE,"CTrecon"}</definedName>
    <definedName name="fghfgh_2_3_1" hidden="1">{#N/A,#N/A,FALSE,"TMCOMP96";#N/A,#N/A,FALSE,"MAT96";#N/A,#N/A,FALSE,"FANDA96";#N/A,#N/A,FALSE,"INTRAN96";#N/A,#N/A,FALSE,"NAA9697";#N/A,#N/A,FALSE,"ECWEBB";#N/A,#N/A,FALSE,"MFT96";#N/A,#N/A,FALSE,"CTrecon"}</definedName>
    <definedName name="fghfgh_2_3_1_1" hidden="1">{#N/A,#N/A,FALSE,"TMCOMP96";#N/A,#N/A,FALSE,"MAT96";#N/A,#N/A,FALSE,"FANDA96";#N/A,#N/A,FALSE,"INTRAN96";#N/A,#N/A,FALSE,"NAA9697";#N/A,#N/A,FALSE,"ECWEBB";#N/A,#N/A,FALSE,"MFT96";#N/A,#N/A,FALSE,"CTrecon"}</definedName>
    <definedName name="fghfgh_2_3_2" hidden="1">{#N/A,#N/A,FALSE,"TMCOMP96";#N/A,#N/A,FALSE,"MAT96";#N/A,#N/A,FALSE,"FANDA96";#N/A,#N/A,FALSE,"INTRAN96";#N/A,#N/A,FALSE,"NAA9697";#N/A,#N/A,FALSE,"ECWEBB";#N/A,#N/A,FALSE,"MFT96";#N/A,#N/A,FALSE,"CTrecon"}</definedName>
    <definedName name="fghfgh_2_3_3" hidden="1">{#N/A,#N/A,FALSE,"TMCOMP96";#N/A,#N/A,FALSE,"MAT96";#N/A,#N/A,FALSE,"FANDA96";#N/A,#N/A,FALSE,"INTRAN96";#N/A,#N/A,FALSE,"NAA9697";#N/A,#N/A,FALSE,"ECWEBB";#N/A,#N/A,FALSE,"MFT96";#N/A,#N/A,FALSE,"CTrecon"}</definedName>
    <definedName name="fghfgh_2_3_4" hidden="1">{#N/A,#N/A,FALSE,"TMCOMP96";#N/A,#N/A,FALSE,"MAT96";#N/A,#N/A,FALSE,"FANDA96";#N/A,#N/A,FALSE,"INTRAN96";#N/A,#N/A,FALSE,"NAA9697";#N/A,#N/A,FALSE,"ECWEBB";#N/A,#N/A,FALSE,"MFT96";#N/A,#N/A,FALSE,"CTrecon"}</definedName>
    <definedName name="fghfgh_2_3_5" hidden="1">{#N/A,#N/A,FALSE,"TMCOMP96";#N/A,#N/A,FALSE,"MAT96";#N/A,#N/A,FALSE,"FANDA96";#N/A,#N/A,FALSE,"INTRAN96";#N/A,#N/A,FALSE,"NAA9697";#N/A,#N/A,FALSE,"ECWEBB";#N/A,#N/A,FALSE,"MFT96";#N/A,#N/A,FALSE,"CTrecon"}</definedName>
    <definedName name="fghfgh_2_4" hidden="1">{#N/A,#N/A,FALSE,"TMCOMP96";#N/A,#N/A,FALSE,"MAT96";#N/A,#N/A,FALSE,"FANDA96";#N/A,#N/A,FALSE,"INTRAN96";#N/A,#N/A,FALSE,"NAA9697";#N/A,#N/A,FALSE,"ECWEBB";#N/A,#N/A,FALSE,"MFT96";#N/A,#N/A,FALSE,"CTrecon"}</definedName>
    <definedName name="fghfgh_2_4_1" hidden="1">{#N/A,#N/A,FALSE,"TMCOMP96";#N/A,#N/A,FALSE,"MAT96";#N/A,#N/A,FALSE,"FANDA96";#N/A,#N/A,FALSE,"INTRAN96";#N/A,#N/A,FALSE,"NAA9697";#N/A,#N/A,FALSE,"ECWEBB";#N/A,#N/A,FALSE,"MFT96";#N/A,#N/A,FALSE,"CTrecon"}</definedName>
    <definedName name="fghfgh_2_4_1_1" hidden="1">{#N/A,#N/A,FALSE,"TMCOMP96";#N/A,#N/A,FALSE,"MAT96";#N/A,#N/A,FALSE,"FANDA96";#N/A,#N/A,FALSE,"INTRAN96";#N/A,#N/A,FALSE,"NAA9697";#N/A,#N/A,FALSE,"ECWEBB";#N/A,#N/A,FALSE,"MFT96";#N/A,#N/A,FALSE,"CTrecon"}</definedName>
    <definedName name="fghfgh_2_4_2" hidden="1">{#N/A,#N/A,FALSE,"TMCOMP96";#N/A,#N/A,FALSE,"MAT96";#N/A,#N/A,FALSE,"FANDA96";#N/A,#N/A,FALSE,"INTRAN96";#N/A,#N/A,FALSE,"NAA9697";#N/A,#N/A,FALSE,"ECWEBB";#N/A,#N/A,FALSE,"MFT96";#N/A,#N/A,FALSE,"CTrecon"}</definedName>
    <definedName name="fghfgh_2_4_3" hidden="1">{#N/A,#N/A,FALSE,"TMCOMP96";#N/A,#N/A,FALSE,"MAT96";#N/A,#N/A,FALSE,"FANDA96";#N/A,#N/A,FALSE,"INTRAN96";#N/A,#N/A,FALSE,"NAA9697";#N/A,#N/A,FALSE,"ECWEBB";#N/A,#N/A,FALSE,"MFT96";#N/A,#N/A,FALSE,"CTrecon"}</definedName>
    <definedName name="fghfgh_2_4_4" hidden="1">{#N/A,#N/A,FALSE,"TMCOMP96";#N/A,#N/A,FALSE,"MAT96";#N/A,#N/A,FALSE,"FANDA96";#N/A,#N/A,FALSE,"INTRAN96";#N/A,#N/A,FALSE,"NAA9697";#N/A,#N/A,FALSE,"ECWEBB";#N/A,#N/A,FALSE,"MFT96";#N/A,#N/A,FALSE,"CTrecon"}</definedName>
    <definedName name="fghfgh_2_4_5" hidden="1">{#N/A,#N/A,FALSE,"TMCOMP96";#N/A,#N/A,FALSE,"MAT96";#N/A,#N/A,FALSE,"FANDA96";#N/A,#N/A,FALSE,"INTRAN96";#N/A,#N/A,FALSE,"NAA9697";#N/A,#N/A,FALSE,"ECWEBB";#N/A,#N/A,FALSE,"MFT96";#N/A,#N/A,FALSE,"CTrecon"}</definedName>
    <definedName name="fghfgh_2_5" hidden="1">{#N/A,#N/A,FALSE,"TMCOMP96";#N/A,#N/A,FALSE,"MAT96";#N/A,#N/A,FALSE,"FANDA96";#N/A,#N/A,FALSE,"INTRAN96";#N/A,#N/A,FALSE,"NAA9697";#N/A,#N/A,FALSE,"ECWEBB";#N/A,#N/A,FALSE,"MFT96";#N/A,#N/A,FALSE,"CTrecon"}</definedName>
    <definedName name="fghfgh_2_5_1" hidden="1">{#N/A,#N/A,FALSE,"TMCOMP96";#N/A,#N/A,FALSE,"MAT96";#N/A,#N/A,FALSE,"FANDA96";#N/A,#N/A,FALSE,"INTRAN96";#N/A,#N/A,FALSE,"NAA9697";#N/A,#N/A,FALSE,"ECWEBB";#N/A,#N/A,FALSE,"MFT96";#N/A,#N/A,FALSE,"CTrecon"}</definedName>
    <definedName name="fghfgh_2_5_2" hidden="1">{#N/A,#N/A,FALSE,"TMCOMP96";#N/A,#N/A,FALSE,"MAT96";#N/A,#N/A,FALSE,"FANDA96";#N/A,#N/A,FALSE,"INTRAN96";#N/A,#N/A,FALSE,"NAA9697";#N/A,#N/A,FALSE,"ECWEBB";#N/A,#N/A,FALSE,"MFT96";#N/A,#N/A,FALSE,"CTrecon"}</definedName>
    <definedName name="fghfgh_2_5_3" hidden="1">{#N/A,#N/A,FALSE,"TMCOMP96";#N/A,#N/A,FALSE,"MAT96";#N/A,#N/A,FALSE,"FANDA96";#N/A,#N/A,FALSE,"INTRAN96";#N/A,#N/A,FALSE,"NAA9697";#N/A,#N/A,FALSE,"ECWEBB";#N/A,#N/A,FALSE,"MFT96";#N/A,#N/A,FALSE,"CTrecon"}</definedName>
    <definedName name="fghfgh_2_5_4" hidden="1">{#N/A,#N/A,FALSE,"TMCOMP96";#N/A,#N/A,FALSE,"MAT96";#N/A,#N/A,FALSE,"FANDA96";#N/A,#N/A,FALSE,"INTRAN96";#N/A,#N/A,FALSE,"NAA9697";#N/A,#N/A,FALSE,"ECWEBB";#N/A,#N/A,FALSE,"MFT96";#N/A,#N/A,FALSE,"CTrecon"}</definedName>
    <definedName name="fghfgh_2_5_5" hidden="1">{#N/A,#N/A,FALSE,"TMCOMP96";#N/A,#N/A,FALSE,"MAT96";#N/A,#N/A,FALSE,"FANDA96";#N/A,#N/A,FALSE,"INTRAN96";#N/A,#N/A,FALSE,"NAA9697";#N/A,#N/A,FALSE,"ECWEBB";#N/A,#N/A,FALSE,"MFT96";#N/A,#N/A,FALSE,"CTrecon"}</definedName>
    <definedName name="fghfgh_3" hidden="1">{#N/A,#N/A,FALSE,"TMCOMP96";#N/A,#N/A,FALSE,"MAT96";#N/A,#N/A,FALSE,"FANDA96";#N/A,#N/A,FALSE,"INTRAN96";#N/A,#N/A,FALSE,"NAA9697";#N/A,#N/A,FALSE,"ECWEBB";#N/A,#N/A,FALSE,"MFT96";#N/A,#N/A,FALSE,"CTrecon"}</definedName>
    <definedName name="fghfgh_3_1" hidden="1">{#N/A,#N/A,FALSE,"TMCOMP96";#N/A,#N/A,FALSE,"MAT96";#N/A,#N/A,FALSE,"FANDA96";#N/A,#N/A,FALSE,"INTRAN96";#N/A,#N/A,FALSE,"NAA9697";#N/A,#N/A,FALSE,"ECWEBB";#N/A,#N/A,FALSE,"MFT96";#N/A,#N/A,FALSE,"CTrecon"}</definedName>
    <definedName name="fghfgh_3_1_1" hidden="1">{#N/A,#N/A,FALSE,"TMCOMP96";#N/A,#N/A,FALSE,"MAT96";#N/A,#N/A,FALSE,"FANDA96";#N/A,#N/A,FALSE,"INTRAN96";#N/A,#N/A,FALSE,"NAA9697";#N/A,#N/A,FALSE,"ECWEBB";#N/A,#N/A,FALSE,"MFT96";#N/A,#N/A,FALSE,"CTrecon"}</definedName>
    <definedName name="fghfgh_3_1_1_1" hidden="1">{#N/A,#N/A,FALSE,"TMCOMP96";#N/A,#N/A,FALSE,"MAT96";#N/A,#N/A,FALSE,"FANDA96";#N/A,#N/A,FALSE,"INTRAN96";#N/A,#N/A,FALSE,"NAA9697";#N/A,#N/A,FALSE,"ECWEBB";#N/A,#N/A,FALSE,"MFT96";#N/A,#N/A,FALSE,"CTrecon"}</definedName>
    <definedName name="fghfgh_3_1_1_1_1" hidden="1">{#N/A,#N/A,FALSE,"TMCOMP96";#N/A,#N/A,FALSE,"MAT96";#N/A,#N/A,FALSE,"FANDA96";#N/A,#N/A,FALSE,"INTRAN96";#N/A,#N/A,FALSE,"NAA9697";#N/A,#N/A,FALSE,"ECWEBB";#N/A,#N/A,FALSE,"MFT96";#N/A,#N/A,FALSE,"CTrecon"}</definedName>
    <definedName name="fghfgh_3_1_1_1_1_1" hidden="1">{#N/A,#N/A,FALSE,"TMCOMP96";#N/A,#N/A,FALSE,"MAT96";#N/A,#N/A,FALSE,"FANDA96";#N/A,#N/A,FALSE,"INTRAN96";#N/A,#N/A,FALSE,"NAA9697";#N/A,#N/A,FALSE,"ECWEBB";#N/A,#N/A,FALSE,"MFT96";#N/A,#N/A,FALSE,"CTrecon"}</definedName>
    <definedName name="fghfgh_3_1_1_1_2" hidden="1">{#N/A,#N/A,FALSE,"TMCOMP96";#N/A,#N/A,FALSE,"MAT96";#N/A,#N/A,FALSE,"FANDA96";#N/A,#N/A,FALSE,"INTRAN96";#N/A,#N/A,FALSE,"NAA9697";#N/A,#N/A,FALSE,"ECWEBB";#N/A,#N/A,FALSE,"MFT96";#N/A,#N/A,FALSE,"CTrecon"}</definedName>
    <definedName name="fghfgh_3_1_1_1_3" hidden="1">{#N/A,#N/A,FALSE,"TMCOMP96";#N/A,#N/A,FALSE,"MAT96";#N/A,#N/A,FALSE,"FANDA96";#N/A,#N/A,FALSE,"INTRAN96";#N/A,#N/A,FALSE,"NAA9697";#N/A,#N/A,FALSE,"ECWEBB";#N/A,#N/A,FALSE,"MFT96";#N/A,#N/A,FALSE,"CTrecon"}</definedName>
    <definedName name="fghfgh_3_1_1_1_4" hidden="1">{#N/A,#N/A,FALSE,"TMCOMP96";#N/A,#N/A,FALSE,"MAT96";#N/A,#N/A,FALSE,"FANDA96";#N/A,#N/A,FALSE,"INTRAN96";#N/A,#N/A,FALSE,"NAA9697";#N/A,#N/A,FALSE,"ECWEBB";#N/A,#N/A,FALSE,"MFT96";#N/A,#N/A,FALSE,"CTrecon"}</definedName>
    <definedName name="fghfgh_3_1_1_1_5" hidden="1">{#N/A,#N/A,FALSE,"TMCOMP96";#N/A,#N/A,FALSE,"MAT96";#N/A,#N/A,FALSE,"FANDA96";#N/A,#N/A,FALSE,"INTRAN96";#N/A,#N/A,FALSE,"NAA9697";#N/A,#N/A,FALSE,"ECWEBB";#N/A,#N/A,FALSE,"MFT96";#N/A,#N/A,FALSE,"CTrecon"}</definedName>
    <definedName name="fghfgh_3_1_1_2" hidden="1">{#N/A,#N/A,FALSE,"TMCOMP96";#N/A,#N/A,FALSE,"MAT96";#N/A,#N/A,FALSE,"FANDA96";#N/A,#N/A,FALSE,"INTRAN96";#N/A,#N/A,FALSE,"NAA9697";#N/A,#N/A,FALSE,"ECWEBB";#N/A,#N/A,FALSE,"MFT96";#N/A,#N/A,FALSE,"CTrecon"}</definedName>
    <definedName name="fghfgh_3_1_1_2_1" hidden="1">{#N/A,#N/A,FALSE,"TMCOMP96";#N/A,#N/A,FALSE,"MAT96";#N/A,#N/A,FALSE,"FANDA96";#N/A,#N/A,FALSE,"INTRAN96";#N/A,#N/A,FALSE,"NAA9697";#N/A,#N/A,FALSE,"ECWEBB";#N/A,#N/A,FALSE,"MFT96";#N/A,#N/A,FALSE,"CTrecon"}</definedName>
    <definedName name="fghfgh_3_1_1_2_2" hidden="1">{#N/A,#N/A,FALSE,"TMCOMP96";#N/A,#N/A,FALSE,"MAT96";#N/A,#N/A,FALSE,"FANDA96";#N/A,#N/A,FALSE,"INTRAN96";#N/A,#N/A,FALSE,"NAA9697";#N/A,#N/A,FALSE,"ECWEBB";#N/A,#N/A,FALSE,"MFT96";#N/A,#N/A,FALSE,"CTrecon"}</definedName>
    <definedName name="fghfgh_3_1_1_2_3" hidden="1">{#N/A,#N/A,FALSE,"TMCOMP96";#N/A,#N/A,FALSE,"MAT96";#N/A,#N/A,FALSE,"FANDA96";#N/A,#N/A,FALSE,"INTRAN96";#N/A,#N/A,FALSE,"NAA9697";#N/A,#N/A,FALSE,"ECWEBB";#N/A,#N/A,FALSE,"MFT96";#N/A,#N/A,FALSE,"CTrecon"}</definedName>
    <definedName name="fghfgh_3_1_1_2_4" hidden="1">{#N/A,#N/A,FALSE,"TMCOMP96";#N/A,#N/A,FALSE,"MAT96";#N/A,#N/A,FALSE,"FANDA96";#N/A,#N/A,FALSE,"INTRAN96";#N/A,#N/A,FALSE,"NAA9697";#N/A,#N/A,FALSE,"ECWEBB";#N/A,#N/A,FALSE,"MFT96";#N/A,#N/A,FALSE,"CTrecon"}</definedName>
    <definedName name="fghfgh_3_1_1_2_5" hidden="1">{#N/A,#N/A,FALSE,"TMCOMP96";#N/A,#N/A,FALSE,"MAT96";#N/A,#N/A,FALSE,"FANDA96";#N/A,#N/A,FALSE,"INTRAN96";#N/A,#N/A,FALSE,"NAA9697";#N/A,#N/A,FALSE,"ECWEBB";#N/A,#N/A,FALSE,"MFT96";#N/A,#N/A,FALSE,"CTrecon"}</definedName>
    <definedName name="fghfgh_3_1_1_3" hidden="1">{#N/A,#N/A,FALSE,"TMCOMP96";#N/A,#N/A,FALSE,"MAT96";#N/A,#N/A,FALSE,"FANDA96";#N/A,#N/A,FALSE,"INTRAN96";#N/A,#N/A,FALSE,"NAA9697";#N/A,#N/A,FALSE,"ECWEBB";#N/A,#N/A,FALSE,"MFT96";#N/A,#N/A,FALSE,"CTrecon"}</definedName>
    <definedName name="fghfgh_3_1_1_4" hidden="1">{#N/A,#N/A,FALSE,"TMCOMP96";#N/A,#N/A,FALSE,"MAT96";#N/A,#N/A,FALSE,"FANDA96";#N/A,#N/A,FALSE,"INTRAN96";#N/A,#N/A,FALSE,"NAA9697";#N/A,#N/A,FALSE,"ECWEBB";#N/A,#N/A,FALSE,"MFT96";#N/A,#N/A,FALSE,"CTrecon"}</definedName>
    <definedName name="fghfgh_3_1_1_5" hidden="1">{#N/A,#N/A,FALSE,"TMCOMP96";#N/A,#N/A,FALSE,"MAT96";#N/A,#N/A,FALSE,"FANDA96";#N/A,#N/A,FALSE,"INTRAN96";#N/A,#N/A,FALSE,"NAA9697";#N/A,#N/A,FALSE,"ECWEBB";#N/A,#N/A,FALSE,"MFT96";#N/A,#N/A,FALSE,"CTrecon"}</definedName>
    <definedName name="fghfgh_3_1_2" hidden="1">{#N/A,#N/A,FALSE,"TMCOMP96";#N/A,#N/A,FALSE,"MAT96";#N/A,#N/A,FALSE,"FANDA96";#N/A,#N/A,FALSE,"INTRAN96";#N/A,#N/A,FALSE,"NAA9697";#N/A,#N/A,FALSE,"ECWEBB";#N/A,#N/A,FALSE,"MFT96";#N/A,#N/A,FALSE,"CTrecon"}</definedName>
    <definedName name="fghfgh_3_1_2_1" hidden="1">{#N/A,#N/A,FALSE,"TMCOMP96";#N/A,#N/A,FALSE,"MAT96";#N/A,#N/A,FALSE,"FANDA96";#N/A,#N/A,FALSE,"INTRAN96";#N/A,#N/A,FALSE,"NAA9697";#N/A,#N/A,FALSE,"ECWEBB";#N/A,#N/A,FALSE,"MFT96";#N/A,#N/A,FALSE,"CTrecon"}</definedName>
    <definedName name="fghfgh_3_1_2_1_1" hidden="1">{#N/A,#N/A,FALSE,"TMCOMP96";#N/A,#N/A,FALSE,"MAT96";#N/A,#N/A,FALSE,"FANDA96";#N/A,#N/A,FALSE,"INTRAN96";#N/A,#N/A,FALSE,"NAA9697";#N/A,#N/A,FALSE,"ECWEBB";#N/A,#N/A,FALSE,"MFT96";#N/A,#N/A,FALSE,"CTrecon"}</definedName>
    <definedName name="fghfgh_3_1_2_2" hidden="1">{#N/A,#N/A,FALSE,"TMCOMP96";#N/A,#N/A,FALSE,"MAT96";#N/A,#N/A,FALSE,"FANDA96";#N/A,#N/A,FALSE,"INTRAN96";#N/A,#N/A,FALSE,"NAA9697";#N/A,#N/A,FALSE,"ECWEBB";#N/A,#N/A,FALSE,"MFT96";#N/A,#N/A,FALSE,"CTrecon"}</definedName>
    <definedName name="fghfgh_3_1_2_3" hidden="1">{#N/A,#N/A,FALSE,"TMCOMP96";#N/A,#N/A,FALSE,"MAT96";#N/A,#N/A,FALSE,"FANDA96";#N/A,#N/A,FALSE,"INTRAN96";#N/A,#N/A,FALSE,"NAA9697";#N/A,#N/A,FALSE,"ECWEBB";#N/A,#N/A,FALSE,"MFT96";#N/A,#N/A,FALSE,"CTrecon"}</definedName>
    <definedName name="fghfgh_3_1_2_4" hidden="1">{#N/A,#N/A,FALSE,"TMCOMP96";#N/A,#N/A,FALSE,"MAT96";#N/A,#N/A,FALSE,"FANDA96";#N/A,#N/A,FALSE,"INTRAN96";#N/A,#N/A,FALSE,"NAA9697";#N/A,#N/A,FALSE,"ECWEBB";#N/A,#N/A,FALSE,"MFT96";#N/A,#N/A,FALSE,"CTrecon"}</definedName>
    <definedName name="fghfgh_3_1_2_5" hidden="1">{#N/A,#N/A,FALSE,"TMCOMP96";#N/A,#N/A,FALSE,"MAT96";#N/A,#N/A,FALSE,"FANDA96";#N/A,#N/A,FALSE,"INTRAN96";#N/A,#N/A,FALSE,"NAA9697";#N/A,#N/A,FALSE,"ECWEBB";#N/A,#N/A,FALSE,"MFT96";#N/A,#N/A,FALSE,"CTrecon"}</definedName>
    <definedName name="fghfgh_3_1_3" hidden="1">{#N/A,#N/A,FALSE,"TMCOMP96";#N/A,#N/A,FALSE,"MAT96";#N/A,#N/A,FALSE,"FANDA96";#N/A,#N/A,FALSE,"INTRAN96";#N/A,#N/A,FALSE,"NAA9697";#N/A,#N/A,FALSE,"ECWEBB";#N/A,#N/A,FALSE,"MFT96";#N/A,#N/A,FALSE,"CTrecon"}</definedName>
    <definedName name="fghfgh_3_1_3_1" hidden="1">{#N/A,#N/A,FALSE,"TMCOMP96";#N/A,#N/A,FALSE,"MAT96";#N/A,#N/A,FALSE,"FANDA96";#N/A,#N/A,FALSE,"INTRAN96";#N/A,#N/A,FALSE,"NAA9697";#N/A,#N/A,FALSE,"ECWEBB";#N/A,#N/A,FALSE,"MFT96";#N/A,#N/A,FALSE,"CTrecon"}</definedName>
    <definedName name="fghfgh_3_1_3_1_1" hidden="1">{#N/A,#N/A,FALSE,"TMCOMP96";#N/A,#N/A,FALSE,"MAT96";#N/A,#N/A,FALSE,"FANDA96";#N/A,#N/A,FALSE,"INTRAN96";#N/A,#N/A,FALSE,"NAA9697";#N/A,#N/A,FALSE,"ECWEBB";#N/A,#N/A,FALSE,"MFT96";#N/A,#N/A,FALSE,"CTrecon"}</definedName>
    <definedName name="fghfgh_3_1_3_2" hidden="1">{#N/A,#N/A,FALSE,"TMCOMP96";#N/A,#N/A,FALSE,"MAT96";#N/A,#N/A,FALSE,"FANDA96";#N/A,#N/A,FALSE,"INTRAN96";#N/A,#N/A,FALSE,"NAA9697";#N/A,#N/A,FALSE,"ECWEBB";#N/A,#N/A,FALSE,"MFT96";#N/A,#N/A,FALSE,"CTrecon"}</definedName>
    <definedName name="fghfgh_3_1_3_3" hidden="1">{#N/A,#N/A,FALSE,"TMCOMP96";#N/A,#N/A,FALSE,"MAT96";#N/A,#N/A,FALSE,"FANDA96";#N/A,#N/A,FALSE,"INTRAN96";#N/A,#N/A,FALSE,"NAA9697";#N/A,#N/A,FALSE,"ECWEBB";#N/A,#N/A,FALSE,"MFT96";#N/A,#N/A,FALSE,"CTrecon"}</definedName>
    <definedName name="fghfgh_3_1_3_4" hidden="1">{#N/A,#N/A,FALSE,"TMCOMP96";#N/A,#N/A,FALSE,"MAT96";#N/A,#N/A,FALSE,"FANDA96";#N/A,#N/A,FALSE,"INTRAN96";#N/A,#N/A,FALSE,"NAA9697";#N/A,#N/A,FALSE,"ECWEBB";#N/A,#N/A,FALSE,"MFT96";#N/A,#N/A,FALSE,"CTrecon"}</definedName>
    <definedName name="fghfgh_3_1_3_5" hidden="1">{#N/A,#N/A,FALSE,"TMCOMP96";#N/A,#N/A,FALSE,"MAT96";#N/A,#N/A,FALSE,"FANDA96";#N/A,#N/A,FALSE,"INTRAN96";#N/A,#N/A,FALSE,"NAA9697";#N/A,#N/A,FALSE,"ECWEBB";#N/A,#N/A,FALSE,"MFT96";#N/A,#N/A,FALSE,"CTrecon"}</definedName>
    <definedName name="fghfgh_3_1_4" hidden="1">{#N/A,#N/A,FALSE,"TMCOMP96";#N/A,#N/A,FALSE,"MAT96";#N/A,#N/A,FALSE,"FANDA96";#N/A,#N/A,FALSE,"INTRAN96";#N/A,#N/A,FALSE,"NAA9697";#N/A,#N/A,FALSE,"ECWEBB";#N/A,#N/A,FALSE,"MFT96";#N/A,#N/A,FALSE,"CTrecon"}</definedName>
    <definedName name="fghfgh_3_1_4_1" hidden="1">{#N/A,#N/A,FALSE,"TMCOMP96";#N/A,#N/A,FALSE,"MAT96";#N/A,#N/A,FALSE,"FANDA96";#N/A,#N/A,FALSE,"INTRAN96";#N/A,#N/A,FALSE,"NAA9697";#N/A,#N/A,FALSE,"ECWEBB";#N/A,#N/A,FALSE,"MFT96";#N/A,#N/A,FALSE,"CTrecon"}</definedName>
    <definedName name="fghfgh_3_1_4_2" hidden="1">{#N/A,#N/A,FALSE,"TMCOMP96";#N/A,#N/A,FALSE,"MAT96";#N/A,#N/A,FALSE,"FANDA96";#N/A,#N/A,FALSE,"INTRAN96";#N/A,#N/A,FALSE,"NAA9697";#N/A,#N/A,FALSE,"ECWEBB";#N/A,#N/A,FALSE,"MFT96";#N/A,#N/A,FALSE,"CTrecon"}</definedName>
    <definedName name="fghfgh_3_1_4_3" hidden="1">{#N/A,#N/A,FALSE,"TMCOMP96";#N/A,#N/A,FALSE,"MAT96";#N/A,#N/A,FALSE,"FANDA96";#N/A,#N/A,FALSE,"INTRAN96";#N/A,#N/A,FALSE,"NAA9697";#N/A,#N/A,FALSE,"ECWEBB";#N/A,#N/A,FALSE,"MFT96";#N/A,#N/A,FALSE,"CTrecon"}</definedName>
    <definedName name="fghfgh_3_1_4_4" hidden="1">{#N/A,#N/A,FALSE,"TMCOMP96";#N/A,#N/A,FALSE,"MAT96";#N/A,#N/A,FALSE,"FANDA96";#N/A,#N/A,FALSE,"INTRAN96";#N/A,#N/A,FALSE,"NAA9697";#N/A,#N/A,FALSE,"ECWEBB";#N/A,#N/A,FALSE,"MFT96";#N/A,#N/A,FALSE,"CTrecon"}</definedName>
    <definedName name="fghfgh_3_1_4_5" hidden="1">{#N/A,#N/A,FALSE,"TMCOMP96";#N/A,#N/A,FALSE,"MAT96";#N/A,#N/A,FALSE,"FANDA96";#N/A,#N/A,FALSE,"INTRAN96";#N/A,#N/A,FALSE,"NAA9697";#N/A,#N/A,FALSE,"ECWEBB";#N/A,#N/A,FALSE,"MFT96";#N/A,#N/A,FALSE,"CTrecon"}</definedName>
    <definedName name="fghfgh_3_1_5" hidden="1">{#N/A,#N/A,FALSE,"TMCOMP96";#N/A,#N/A,FALSE,"MAT96";#N/A,#N/A,FALSE,"FANDA96";#N/A,#N/A,FALSE,"INTRAN96";#N/A,#N/A,FALSE,"NAA9697";#N/A,#N/A,FALSE,"ECWEBB";#N/A,#N/A,FALSE,"MFT96";#N/A,#N/A,FALSE,"CTrecon"}</definedName>
    <definedName name="fghfgh_3_1_5_1" hidden="1">{#N/A,#N/A,FALSE,"TMCOMP96";#N/A,#N/A,FALSE,"MAT96";#N/A,#N/A,FALSE,"FANDA96";#N/A,#N/A,FALSE,"INTRAN96";#N/A,#N/A,FALSE,"NAA9697";#N/A,#N/A,FALSE,"ECWEBB";#N/A,#N/A,FALSE,"MFT96";#N/A,#N/A,FALSE,"CTrecon"}</definedName>
    <definedName name="fghfgh_3_1_5_2" hidden="1">{#N/A,#N/A,FALSE,"TMCOMP96";#N/A,#N/A,FALSE,"MAT96";#N/A,#N/A,FALSE,"FANDA96";#N/A,#N/A,FALSE,"INTRAN96";#N/A,#N/A,FALSE,"NAA9697";#N/A,#N/A,FALSE,"ECWEBB";#N/A,#N/A,FALSE,"MFT96";#N/A,#N/A,FALSE,"CTrecon"}</definedName>
    <definedName name="fghfgh_3_1_5_3" hidden="1">{#N/A,#N/A,FALSE,"TMCOMP96";#N/A,#N/A,FALSE,"MAT96";#N/A,#N/A,FALSE,"FANDA96";#N/A,#N/A,FALSE,"INTRAN96";#N/A,#N/A,FALSE,"NAA9697";#N/A,#N/A,FALSE,"ECWEBB";#N/A,#N/A,FALSE,"MFT96";#N/A,#N/A,FALSE,"CTrecon"}</definedName>
    <definedName name="fghfgh_3_1_5_4" hidden="1">{#N/A,#N/A,FALSE,"TMCOMP96";#N/A,#N/A,FALSE,"MAT96";#N/A,#N/A,FALSE,"FANDA96";#N/A,#N/A,FALSE,"INTRAN96";#N/A,#N/A,FALSE,"NAA9697";#N/A,#N/A,FALSE,"ECWEBB";#N/A,#N/A,FALSE,"MFT96";#N/A,#N/A,FALSE,"CTrecon"}</definedName>
    <definedName name="fghfgh_3_1_5_5" hidden="1">{#N/A,#N/A,FALSE,"TMCOMP96";#N/A,#N/A,FALSE,"MAT96";#N/A,#N/A,FALSE,"FANDA96";#N/A,#N/A,FALSE,"INTRAN96";#N/A,#N/A,FALSE,"NAA9697";#N/A,#N/A,FALSE,"ECWEBB";#N/A,#N/A,FALSE,"MFT96";#N/A,#N/A,FALSE,"CTrecon"}</definedName>
    <definedName name="fghfgh_3_2" hidden="1">{#N/A,#N/A,FALSE,"TMCOMP96";#N/A,#N/A,FALSE,"MAT96";#N/A,#N/A,FALSE,"FANDA96";#N/A,#N/A,FALSE,"INTRAN96";#N/A,#N/A,FALSE,"NAA9697";#N/A,#N/A,FALSE,"ECWEBB";#N/A,#N/A,FALSE,"MFT96";#N/A,#N/A,FALSE,"CTrecon"}</definedName>
    <definedName name="fghfgh_3_2_1" hidden="1">{#N/A,#N/A,FALSE,"TMCOMP96";#N/A,#N/A,FALSE,"MAT96";#N/A,#N/A,FALSE,"FANDA96";#N/A,#N/A,FALSE,"INTRAN96";#N/A,#N/A,FALSE,"NAA9697";#N/A,#N/A,FALSE,"ECWEBB";#N/A,#N/A,FALSE,"MFT96";#N/A,#N/A,FALSE,"CTrecon"}</definedName>
    <definedName name="fghfgh_3_2_1_1" hidden="1">{#N/A,#N/A,FALSE,"TMCOMP96";#N/A,#N/A,FALSE,"MAT96";#N/A,#N/A,FALSE,"FANDA96";#N/A,#N/A,FALSE,"INTRAN96";#N/A,#N/A,FALSE,"NAA9697";#N/A,#N/A,FALSE,"ECWEBB";#N/A,#N/A,FALSE,"MFT96";#N/A,#N/A,FALSE,"CTrecon"}</definedName>
    <definedName name="fghfgh_3_2_2" hidden="1">{#N/A,#N/A,FALSE,"TMCOMP96";#N/A,#N/A,FALSE,"MAT96";#N/A,#N/A,FALSE,"FANDA96";#N/A,#N/A,FALSE,"INTRAN96";#N/A,#N/A,FALSE,"NAA9697";#N/A,#N/A,FALSE,"ECWEBB";#N/A,#N/A,FALSE,"MFT96";#N/A,#N/A,FALSE,"CTrecon"}</definedName>
    <definedName name="fghfgh_3_2_3" hidden="1">{#N/A,#N/A,FALSE,"TMCOMP96";#N/A,#N/A,FALSE,"MAT96";#N/A,#N/A,FALSE,"FANDA96";#N/A,#N/A,FALSE,"INTRAN96";#N/A,#N/A,FALSE,"NAA9697";#N/A,#N/A,FALSE,"ECWEBB";#N/A,#N/A,FALSE,"MFT96";#N/A,#N/A,FALSE,"CTrecon"}</definedName>
    <definedName name="fghfgh_3_2_4" hidden="1">{#N/A,#N/A,FALSE,"TMCOMP96";#N/A,#N/A,FALSE,"MAT96";#N/A,#N/A,FALSE,"FANDA96";#N/A,#N/A,FALSE,"INTRAN96";#N/A,#N/A,FALSE,"NAA9697";#N/A,#N/A,FALSE,"ECWEBB";#N/A,#N/A,FALSE,"MFT96";#N/A,#N/A,FALSE,"CTrecon"}</definedName>
    <definedName name="fghfgh_3_2_5" hidden="1">{#N/A,#N/A,FALSE,"TMCOMP96";#N/A,#N/A,FALSE,"MAT96";#N/A,#N/A,FALSE,"FANDA96";#N/A,#N/A,FALSE,"INTRAN96";#N/A,#N/A,FALSE,"NAA9697";#N/A,#N/A,FALSE,"ECWEBB";#N/A,#N/A,FALSE,"MFT96";#N/A,#N/A,FALSE,"CTrecon"}</definedName>
    <definedName name="fghfgh_3_3" hidden="1">{#N/A,#N/A,FALSE,"TMCOMP96";#N/A,#N/A,FALSE,"MAT96";#N/A,#N/A,FALSE,"FANDA96";#N/A,#N/A,FALSE,"INTRAN96";#N/A,#N/A,FALSE,"NAA9697";#N/A,#N/A,FALSE,"ECWEBB";#N/A,#N/A,FALSE,"MFT96";#N/A,#N/A,FALSE,"CTrecon"}</definedName>
    <definedName name="fghfgh_3_3_1" hidden="1">{#N/A,#N/A,FALSE,"TMCOMP96";#N/A,#N/A,FALSE,"MAT96";#N/A,#N/A,FALSE,"FANDA96";#N/A,#N/A,FALSE,"INTRAN96";#N/A,#N/A,FALSE,"NAA9697";#N/A,#N/A,FALSE,"ECWEBB";#N/A,#N/A,FALSE,"MFT96";#N/A,#N/A,FALSE,"CTrecon"}</definedName>
    <definedName name="fghfgh_3_3_1_1" hidden="1">{#N/A,#N/A,FALSE,"TMCOMP96";#N/A,#N/A,FALSE,"MAT96";#N/A,#N/A,FALSE,"FANDA96";#N/A,#N/A,FALSE,"INTRAN96";#N/A,#N/A,FALSE,"NAA9697";#N/A,#N/A,FALSE,"ECWEBB";#N/A,#N/A,FALSE,"MFT96";#N/A,#N/A,FALSE,"CTrecon"}</definedName>
    <definedName name="fghfgh_3_3_2" hidden="1">{#N/A,#N/A,FALSE,"TMCOMP96";#N/A,#N/A,FALSE,"MAT96";#N/A,#N/A,FALSE,"FANDA96";#N/A,#N/A,FALSE,"INTRAN96";#N/A,#N/A,FALSE,"NAA9697";#N/A,#N/A,FALSE,"ECWEBB";#N/A,#N/A,FALSE,"MFT96";#N/A,#N/A,FALSE,"CTrecon"}</definedName>
    <definedName name="fghfgh_3_3_3" hidden="1">{#N/A,#N/A,FALSE,"TMCOMP96";#N/A,#N/A,FALSE,"MAT96";#N/A,#N/A,FALSE,"FANDA96";#N/A,#N/A,FALSE,"INTRAN96";#N/A,#N/A,FALSE,"NAA9697";#N/A,#N/A,FALSE,"ECWEBB";#N/A,#N/A,FALSE,"MFT96";#N/A,#N/A,FALSE,"CTrecon"}</definedName>
    <definedName name="fghfgh_3_3_4" hidden="1">{#N/A,#N/A,FALSE,"TMCOMP96";#N/A,#N/A,FALSE,"MAT96";#N/A,#N/A,FALSE,"FANDA96";#N/A,#N/A,FALSE,"INTRAN96";#N/A,#N/A,FALSE,"NAA9697";#N/A,#N/A,FALSE,"ECWEBB";#N/A,#N/A,FALSE,"MFT96";#N/A,#N/A,FALSE,"CTrecon"}</definedName>
    <definedName name="fghfgh_3_3_5" hidden="1">{#N/A,#N/A,FALSE,"TMCOMP96";#N/A,#N/A,FALSE,"MAT96";#N/A,#N/A,FALSE,"FANDA96";#N/A,#N/A,FALSE,"INTRAN96";#N/A,#N/A,FALSE,"NAA9697";#N/A,#N/A,FALSE,"ECWEBB";#N/A,#N/A,FALSE,"MFT96";#N/A,#N/A,FALSE,"CTrecon"}</definedName>
    <definedName name="fghfgh_3_4" hidden="1">{#N/A,#N/A,FALSE,"TMCOMP96";#N/A,#N/A,FALSE,"MAT96";#N/A,#N/A,FALSE,"FANDA96";#N/A,#N/A,FALSE,"INTRAN96";#N/A,#N/A,FALSE,"NAA9697";#N/A,#N/A,FALSE,"ECWEBB";#N/A,#N/A,FALSE,"MFT96";#N/A,#N/A,FALSE,"CTrecon"}</definedName>
    <definedName name="fghfgh_3_4_1" hidden="1">{#N/A,#N/A,FALSE,"TMCOMP96";#N/A,#N/A,FALSE,"MAT96";#N/A,#N/A,FALSE,"FANDA96";#N/A,#N/A,FALSE,"INTRAN96";#N/A,#N/A,FALSE,"NAA9697";#N/A,#N/A,FALSE,"ECWEBB";#N/A,#N/A,FALSE,"MFT96";#N/A,#N/A,FALSE,"CTrecon"}</definedName>
    <definedName name="fghfgh_3_4_1_1" hidden="1">{#N/A,#N/A,FALSE,"TMCOMP96";#N/A,#N/A,FALSE,"MAT96";#N/A,#N/A,FALSE,"FANDA96";#N/A,#N/A,FALSE,"INTRAN96";#N/A,#N/A,FALSE,"NAA9697";#N/A,#N/A,FALSE,"ECWEBB";#N/A,#N/A,FALSE,"MFT96";#N/A,#N/A,FALSE,"CTrecon"}</definedName>
    <definedName name="fghfgh_3_4_2" hidden="1">{#N/A,#N/A,FALSE,"TMCOMP96";#N/A,#N/A,FALSE,"MAT96";#N/A,#N/A,FALSE,"FANDA96";#N/A,#N/A,FALSE,"INTRAN96";#N/A,#N/A,FALSE,"NAA9697";#N/A,#N/A,FALSE,"ECWEBB";#N/A,#N/A,FALSE,"MFT96";#N/A,#N/A,FALSE,"CTrecon"}</definedName>
    <definedName name="fghfgh_3_4_3" hidden="1">{#N/A,#N/A,FALSE,"TMCOMP96";#N/A,#N/A,FALSE,"MAT96";#N/A,#N/A,FALSE,"FANDA96";#N/A,#N/A,FALSE,"INTRAN96";#N/A,#N/A,FALSE,"NAA9697";#N/A,#N/A,FALSE,"ECWEBB";#N/A,#N/A,FALSE,"MFT96";#N/A,#N/A,FALSE,"CTrecon"}</definedName>
    <definedName name="fghfgh_3_4_4" hidden="1">{#N/A,#N/A,FALSE,"TMCOMP96";#N/A,#N/A,FALSE,"MAT96";#N/A,#N/A,FALSE,"FANDA96";#N/A,#N/A,FALSE,"INTRAN96";#N/A,#N/A,FALSE,"NAA9697";#N/A,#N/A,FALSE,"ECWEBB";#N/A,#N/A,FALSE,"MFT96";#N/A,#N/A,FALSE,"CTrecon"}</definedName>
    <definedName name="fghfgh_3_4_5" hidden="1">{#N/A,#N/A,FALSE,"TMCOMP96";#N/A,#N/A,FALSE,"MAT96";#N/A,#N/A,FALSE,"FANDA96";#N/A,#N/A,FALSE,"INTRAN96";#N/A,#N/A,FALSE,"NAA9697";#N/A,#N/A,FALSE,"ECWEBB";#N/A,#N/A,FALSE,"MFT96";#N/A,#N/A,FALSE,"CTrecon"}</definedName>
    <definedName name="fghfgh_3_5" hidden="1">{#N/A,#N/A,FALSE,"TMCOMP96";#N/A,#N/A,FALSE,"MAT96";#N/A,#N/A,FALSE,"FANDA96";#N/A,#N/A,FALSE,"INTRAN96";#N/A,#N/A,FALSE,"NAA9697";#N/A,#N/A,FALSE,"ECWEBB";#N/A,#N/A,FALSE,"MFT96";#N/A,#N/A,FALSE,"CTrecon"}</definedName>
    <definedName name="fghfgh_3_5_1" hidden="1">{#N/A,#N/A,FALSE,"TMCOMP96";#N/A,#N/A,FALSE,"MAT96";#N/A,#N/A,FALSE,"FANDA96";#N/A,#N/A,FALSE,"INTRAN96";#N/A,#N/A,FALSE,"NAA9697";#N/A,#N/A,FALSE,"ECWEBB";#N/A,#N/A,FALSE,"MFT96";#N/A,#N/A,FALSE,"CTrecon"}</definedName>
    <definedName name="fghfgh_3_5_2" hidden="1">{#N/A,#N/A,FALSE,"TMCOMP96";#N/A,#N/A,FALSE,"MAT96";#N/A,#N/A,FALSE,"FANDA96";#N/A,#N/A,FALSE,"INTRAN96";#N/A,#N/A,FALSE,"NAA9697";#N/A,#N/A,FALSE,"ECWEBB";#N/A,#N/A,FALSE,"MFT96";#N/A,#N/A,FALSE,"CTrecon"}</definedName>
    <definedName name="fghfgh_3_5_3" hidden="1">{#N/A,#N/A,FALSE,"TMCOMP96";#N/A,#N/A,FALSE,"MAT96";#N/A,#N/A,FALSE,"FANDA96";#N/A,#N/A,FALSE,"INTRAN96";#N/A,#N/A,FALSE,"NAA9697";#N/A,#N/A,FALSE,"ECWEBB";#N/A,#N/A,FALSE,"MFT96";#N/A,#N/A,FALSE,"CTrecon"}</definedName>
    <definedName name="fghfgh_3_5_4" hidden="1">{#N/A,#N/A,FALSE,"TMCOMP96";#N/A,#N/A,FALSE,"MAT96";#N/A,#N/A,FALSE,"FANDA96";#N/A,#N/A,FALSE,"INTRAN96";#N/A,#N/A,FALSE,"NAA9697";#N/A,#N/A,FALSE,"ECWEBB";#N/A,#N/A,FALSE,"MFT96";#N/A,#N/A,FALSE,"CTrecon"}</definedName>
    <definedName name="fghfgh_3_5_5" hidden="1">{#N/A,#N/A,FALSE,"TMCOMP96";#N/A,#N/A,FALSE,"MAT96";#N/A,#N/A,FALSE,"FANDA96";#N/A,#N/A,FALSE,"INTRAN96";#N/A,#N/A,FALSE,"NAA9697";#N/A,#N/A,FALSE,"ECWEBB";#N/A,#N/A,FALSE,"MFT96";#N/A,#N/A,FALSE,"CTrecon"}</definedName>
    <definedName name="fghfgh_4" hidden="1">{#N/A,#N/A,FALSE,"TMCOMP96";#N/A,#N/A,FALSE,"MAT96";#N/A,#N/A,FALSE,"FANDA96";#N/A,#N/A,FALSE,"INTRAN96";#N/A,#N/A,FALSE,"NAA9697";#N/A,#N/A,FALSE,"ECWEBB";#N/A,#N/A,FALSE,"MFT96";#N/A,#N/A,FALSE,"CTrecon"}</definedName>
    <definedName name="fghfgh_4_1" hidden="1">{#N/A,#N/A,FALSE,"TMCOMP96";#N/A,#N/A,FALSE,"MAT96";#N/A,#N/A,FALSE,"FANDA96";#N/A,#N/A,FALSE,"INTRAN96";#N/A,#N/A,FALSE,"NAA9697";#N/A,#N/A,FALSE,"ECWEBB";#N/A,#N/A,FALSE,"MFT96";#N/A,#N/A,FALSE,"CTrecon"}</definedName>
    <definedName name="fghfgh_4_1_1" hidden="1">{#N/A,#N/A,FALSE,"TMCOMP96";#N/A,#N/A,FALSE,"MAT96";#N/A,#N/A,FALSE,"FANDA96";#N/A,#N/A,FALSE,"INTRAN96";#N/A,#N/A,FALSE,"NAA9697";#N/A,#N/A,FALSE,"ECWEBB";#N/A,#N/A,FALSE,"MFT96";#N/A,#N/A,FALSE,"CTrecon"}</definedName>
    <definedName name="fghfgh_4_1_1_1" hidden="1">{#N/A,#N/A,FALSE,"TMCOMP96";#N/A,#N/A,FALSE,"MAT96";#N/A,#N/A,FALSE,"FANDA96";#N/A,#N/A,FALSE,"INTRAN96";#N/A,#N/A,FALSE,"NAA9697";#N/A,#N/A,FALSE,"ECWEBB";#N/A,#N/A,FALSE,"MFT96";#N/A,#N/A,FALSE,"CTrecon"}</definedName>
    <definedName name="fghfgh_4_1_1_1_1" hidden="1">{#N/A,#N/A,FALSE,"TMCOMP96";#N/A,#N/A,FALSE,"MAT96";#N/A,#N/A,FALSE,"FANDA96";#N/A,#N/A,FALSE,"INTRAN96";#N/A,#N/A,FALSE,"NAA9697";#N/A,#N/A,FALSE,"ECWEBB";#N/A,#N/A,FALSE,"MFT96";#N/A,#N/A,FALSE,"CTrecon"}</definedName>
    <definedName name="fghfgh_4_1_1_1_1_1" hidden="1">{#N/A,#N/A,FALSE,"TMCOMP96";#N/A,#N/A,FALSE,"MAT96";#N/A,#N/A,FALSE,"FANDA96";#N/A,#N/A,FALSE,"INTRAN96";#N/A,#N/A,FALSE,"NAA9697";#N/A,#N/A,FALSE,"ECWEBB";#N/A,#N/A,FALSE,"MFT96";#N/A,#N/A,FALSE,"CTrecon"}</definedName>
    <definedName name="fghfgh_4_1_1_1_2" hidden="1">{#N/A,#N/A,FALSE,"TMCOMP96";#N/A,#N/A,FALSE,"MAT96";#N/A,#N/A,FALSE,"FANDA96";#N/A,#N/A,FALSE,"INTRAN96";#N/A,#N/A,FALSE,"NAA9697";#N/A,#N/A,FALSE,"ECWEBB";#N/A,#N/A,FALSE,"MFT96";#N/A,#N/A,FALSE,"CTrecon"}</definedName>
    <definedName name="fghfgh_4_1_1_1_3" hidden="1">{#N/A,#N/A,FALSE,"TMCOMP96";#N/A,#N/A,FALSE,"MAT96";#N/A,#N/A,FALSE,"FANDA96";#N/A,#N/A,FALSE,"INTRAN96";#N/A,#N/A,FALSE,"NAA9697";#N/A,#N/A,FALSE,"ECWEBB";#N/A,#N/A,FALSE,"MFT96";#N/A,#N/A,FALSE,"CTrecon"}</definedName>
    <definedName name="fghfgh_4_1_1_1_4" hidden="1">{#N/A,#N/A,FALSE,"TMCOMP96";#N/A,#N/A,FALSE,"MAT96";#N/A,#N/A,FALSE,"FANDA96";#N/A,#N/A,FALSE,"INTRAN96";#N/A,#N/A,FALSE,"NAA9697";#N/A,#N/A,FALSE,"ECWEBB";#N/A,#N/A,FALSE,"MFT96";#N/A,#N/A,FALSE,"CTrecon"}</definedName>
    <definedName name="fghfgh_4_1_1_1_5" hidden="1">{#N/A,#N/A,FALSE,"TMCOMP96";#N/A,#N/A,FALSE,"MAT96";#N/A,#N/A,FALSE,"FANDA96";#N/A,#N/A,FALSE,"INTRAN96";#N/A,#N/A,FALSE,"NAA9697";#N/A,#N/A,FALSE,"ECWEBB";#N/A,#N/A,FALSE,"MFT96";#N/A,#N/A,FALSE,"CTrecon"}</definedName>
    <definedName name="fghfgh_4_1_1_2" hidden="1">{#N/A,#N/A,FALSE,"TMCOMP96";#N/A,#N/A,FALSE,"MAT96";#N/A,#N/A,FALSE,"FANDA96";#N/A,#N/A,FALSE,"INTRAN96";#N/A,#N/A,FALSE,"NAA9697";#N/A,#N/A,FALSE,"ECWEBB";#N/A,#N/A,FALSE,"MFT96";#N/A,#N/A,FALSE,"CTrecon"}</definedName>
    <definedName name="fghfgh_4_1_1_2_1" hidden="1">{#N/A,#N/A,FALSE,"TMCOMP96";#N/A,#N/A,FALSE,"MAT96";#N/A,#N/A,FALSE,"FANDA96";#N/A,#N/A,FALSE,"INTRAN96";#N/A,#N/A,FALSE,"NAA9697";#N/A,#N/A,FALSE,"ECWEBB";#N/A,#N/A,FALSE,"MFT96";#N/A,#N/A,FALSE,"CTrecon"}</definedName>
    <definedName name="fghfgh_4_1_1_2_2" hidden="1">{#N/A,#N/A,FALSE,"TMCOMP96";#N/A,#N/A,FALSE,"MAT96";#N/A,#N/A,FALSE,"FANDA96";#N/A,#N/A,FALSE,"INTRAN96";#N/A,#N/A,FALSE,"NAA9697";#N/A,#N/A,FALSE,"ECWEBB";#N/A,#N/A,FALSE,"MFT96";#N/A,#N/A,FALSE,"CTrecon"}</definedName>
    <definedName name="fghfgh_4_1_1_2_3" hidden="1">{#N/A,#N/A,FALSE,"TMCOMP96";#N/A,#N/A,FALSE,"MAT96";#N/A,#N/A,FALSE,"FANDA96";#N/A,#N/A,FALSE,"INTRAN96";#N/A,#N/A,FALSE,"NAA9697";#N/A,#N/A,FALSE,"ECWEBB";#N/A,#N/A,FALSE,"MFT96";#N/A,#N/A,FALSE,"CTrecon"}</definedName>
    <definedName name="fghfgh_4_1_1_2_4" hidden="1">{#N/A,#N/A,FALSE,"TMCOMP96";#N/A,#N/A,FALSE,"MAT96";#N/A,#N/A,FALSE,"FANDA96";#N/A,#N/A,FALSE,"INTRAN96";#N/A,#N/A,FALSE,"NAA9697";#N/A,#N/A,FALSE,"ECWEBB";#N/A,#N/A,FALSE,"MFT96";#N/A,#N/A,FALSE,"CTrecon"}</definedName>
    <definedName name="fghfgh_4_1_1_2_5" hidden="1">{#N/A,#N/A,FALSE,"TMCOMP96";#N/A,#N/A,FALSE,"MAT96";#N/A,#N/A,FALSE,"FANDA96";#N/A,#N/A,FALSE,"INTRAN96";#N/A,#N/A,FALSE,"NAA9697";#N/A,#N/A,FALSE,"ECWEBB";#N/A,#N/A,FALSE,"MFT96";#N/A,#N/A,FALSE,"CTrecon"}</definedName>
    <definedName name="fghfgh_4_1_1_3" hidden="1">{#N/A,#N/A,FALSE,"TMCOMP96";#N/A,#N/A,FALSE,"MAT96";#N/A,#N/A,FALSE,"FANDA96";#N/A,#N/A,FALSE,"INTRAN96";#N/A,#N/A,FALSE,"NAA9697";#N/A,#N/A,FALSE,"ECWEBB";#N/A,#N/A,FALSE,"MFT96";#N/A,#N/A,FALSE,"CTrecon"}</definedName>
    <definedName name="fghfgh_4_1_1_4" hidden="1">{#N/A,#N/A,FALSE,"TMCOMP96";#N/A,#N/A,FALSE,"MAT96";#N/A,#N/A,FALSE,"FANDA96";#N/A,#N/A,FALSE,"INTRAN96";#N/A,#N/A,FALSE,"NAA9697";#N/A,#N/A,FALSE,"ECWEBB";#N/A,#N/A,FALSE,"MFT96";#N/A,#N/A,FALSE,"CTrecon"}</definedName>
    <definedName name="fghfgh_4_1_1_5" hidden="1">{#N/A,#N/A,FALSE,"TMCOMP96";#N/A,#N/A,FALSE,"MAT96";#N/A,#N/A,FALSE,"FANDA96";#N/A,#N/A,FALSE,"INTRAN96";#N/A,#N/A,FALSE,"NAA9697";#N/A,#N/A,FALSE,"ECWEBB";#N/A,#N/A,FALSE,"MFT96";#N/A,#N/A,FALSE,"CTrecon"}</definedName>
    <definedName name="fghfgh_4_1_2" hidden="1">{#N/A,#N/A,FALSE,"TMCOMP96";#N/A,#N/A,FALSE,"MAT96";#N/A,#N/A,FALSE,"FANDA96";#N/A,#N/A,FALSE,"INTRAN96";#N/A,#N/A,FALSE,"NAA9697";#N/A,#N/A,FALSE,"ECWEBB";#N/A,#N/A,FALSE,"MFT96";#N/A,#N/A,FALSE,"CTrecon"}</definedName>
    <definedName name="fghfgh_4_1_2_1" hidden="1">{#N/A,#N/A,FALSE,"TMCOMP96";#N/A,#N/A,FALSE,"MAT96";#N/A,#N/A,FALSE,"FANDA96";#N/A,#N/A,FALSE,"INTRAN96";#N/A,#N/A,FALSE,"NAA9697";#N/A,#N/A,FALSE,"ECWEBB";#N/A,#N/A,FALSE,"MFT96";#N/A,#N/A,FALSE,"CTrecon"}</definedName>
    <definedName name="fghfgh_4_1_2_2" hidden="1">{#N/A,#N/A,FALSE,"TMCOMP96";#N/A,#N/A,FALSE,"MAT96";#N/A,#N/A,FALSE,"FANDA96";#N/A,#N/A,FALSE,"INTRAN96";#N/A,#N/A,FALSE,"NAA9697";#N/A,#N/A,FALSE,"ECWEBB";#N/A,#N/A,FALSE,"MFT96";#N/A,#N/A,FALSE,"CTrecon"}</definedName>
    <definedName name="fghfgh_4_1_2_3" hidden="1">{#N/A,#N/A,FALSE,"TMCOMP96";#N/A,#N/A,FALSE,"MAT96";#N/A,#N/A,FALSE,"FANDA96";#N/A,#N/A,FALSE,"INTRAN96";#N/A,#N/A,FALSE,"NAA9697";#N/A,#N/A,FALSE,"ECWEBB";#N/A,#N/A,FALSE,"MFT96";#N/A,#N/A,FALSE,"CTrecon"}</definedName>
    <definedName name="fghfgh_4_1_2_4" hidden="1">{#N/A,#N/A,FALSE,"TMCOMP96";#N/A,#N/A,FALSE,"MAT96";#N/A,#N/A,FALSE,"FANDA96";#N/A,#N/A,FALSE,"INTRAN96";#N/A,#N/A,FALSE,"NAA9697";#N/A,#N/A,FALSE,"ECWEBB";#N/A,#N/A,FALSE,"MFT96";#N/A,#N/A,FALSE,"CTrecon"}</definedName>
    <definedName name="fghfgh_4_1_2_5" hidden="1">{#N/A,#N/A,FALSE,"TMCOMP96";#N/A,#N/A,FALSE,"MAT96";#N/A,#N/A,FALSE,"FANDA96";#N/A,#N/A,FALSE,"INTRAN96";#N/A,#N/A,FALSE,"NAA9697";#N/A,#N/A,FALSE,"ECWEBB";#N/A,#N/A,FALSE,"MFT96";#N/A,#N/A,FALSE,"CTrecon"}</definedName>
    <definedName name="fghfgh_4_1_3" hidden="1">{#N/A,#N/A,FALSE,"TMCOMP96";#N/A,#N/A,FALSE,"MAT96";#N/A,#N/A,FALSE,"FANDA96";#N/A,#N/A,FALSE,"INTRAN96";#N/A,#N/A,FALSE,"NAA9697";#N/A,#N/A,FALSE,"ECWEBB";#N/A,#N/A,FALSE,"MFT96";#N/A,#N/A,FALSE,"CTrecon"}</definedName>
    <definedName name="fghfgh_4_1_3_1" hidden="1">{#N/A,#N/A,FALSE,"TMCOMP96";#N/A,#N/A,FALSE,"MAT96";#N/A,#N/A,FALSE,"FANDA96";#N/A,#N/A,FALSE,"INTRAN96";#N/A,#N/A,FALSE,"NAA9697";#N/A,#N/A,FALSE,"ECWEBB";#N/A,#N/A,FALSE,"MFT96";#N/A,#N/A,FALSE,"CTrecon"}</definedName>
    <definedName name="fghfgh_4_1_3_2" hidden="1">{#N/A,#N/A,FALSE,"TMCOMP96";#N/A,#N/A,FALSE,"MAT96";#N/A,#N/A,FALSE,"FANDA96";#N/A,#N/A,FALSE,"INTRAN96";#N/A,#N/A,FALSE,"NAA9697";#N/A,#N/A,FALSE,"ECWEBB";#N/A,#N/A,FALSE,"MFT96";#N/A,#N/A,FALSE,"CTrecon"}</definedName>
    <definedName name="fghfgh_4_1_3_3" hidden="1">{#N/A,#N/A,FALSE,"TMCOMP96";#N/A,#N/A,FALSE,"MAT96";#N/A,#N/A,FALSE,"FANDA96";#N/A,#N/A,FALSE,"INTRAN96";#N/A,#N/A,FALSE,"NAA9697";#N/A,#N/A,FALSE,"ECWEBB";#N/A,#N/A,FALSE,"MFT96";#N/A,#N/A,FALSE,"CTrecon"}</definedName>
    <definedName name="fghfgh_4_1_3_4" hidden="1">{#N/A,#N/A,FALSE,"TMCOMP96";#N/A,#N/A,FALSE,"MAT96";#N/A,#N/A,FALSE,"FANDA96";#N/A,#N/A,FALSE,"INTRAN96";#N/A,#N/A,FALSE,"NAA9697";#N/A,#N/A,FALSE,"ECWEBB";#N/A,#N/A,FALSE,"MFT96";#N/A,#N/A,FALSE,"CTrecon"}</definedName>
    <definedName name="fghfgh_4_1_3_5" hidden="1">{#N/A,#N/A,FALSE,"TMCOMP96";#N/A,#N/A,FALSE,"MAT96";#N/A,#N/A,FALSE,"FANDA96";#N/A,#N/A,FALSE,"INTRAN96";#N/A,#N/A,FALSE,"NAA9697";#N/A,#N/A,FALSE,"ECWEBB";#N/A,#N/A,FALSE,"MFT96";#N/A,#N/A,FALSE,"CTrecon"}</definedName>
    <definedName name="fghfgh_4_1_4" hidden="1">{#N/A,#N/A,FALSE,"TMCOMP96";#N/A,#N/A,FALSE,"MAT96";#N/A,#N/A,FALSE,"FANDA96";#N/A,#N/A,FALSE,"INTRAN96";#N/A,#N/A,FALSE,"NAA9697";#N/A,#N/A,FALSE,"ECWEBB";#N/A,#N/A,FALSE,"MFT96";#N/A,#N/A,FALSE,"CTrecon"}</definedName>
    <definedName name="fghfgh_4_1_4_1" hidden="1">{#N/A,#N/A,FALSE,"TMCOMP96";#N/A,#N/A,FALSE,"MAT96";#N/A,#N/A,FALSE,"FANDA96";#N/A,#N/A,FALSE,"INTRAN96";#N/A,#N/A,FALSE,"NAA9697";#N/A,#N/A,FALSE,"ECWEBB";#N/A,#N/A,FALSE,"MFT96";#N/A,#N/A,FALSE,"CTrecon"}</definedName>
    <definedName name="fghfgh_4_1_4_2" hidden="1">{#N/A,#N/A,FALSE,"TMCOMP96";#N/A,#N/A,FALSE,"MAT96";#N/A,#N/A,FALSE,"FANDA96";#N/A,#N/A,FALSE,"INTRAN96";#N/A,#N/A,FALSE,"NAA9697";#N/A,#N/A,FALSE,"ECWEBB";#N/A,#N/A,FALSE,"MFT96";#N/A,#N/A,FALSE,"CTrecon"}</definedName>
    <definedName name="fghfgh_4_1_4_3" hidden="1">{#N/A,#N/A,FALSE,"TMCOMP96";#N/A,#N/A,FALSE,"MAT96";#N/A,#N/A,FALSE,"FANDA96";#N/A,#N/A,FALSE,"INTRAN96";#N/A,#N/A,FALSE,"NAA9697";#N/A,#N/A,FALSE,"ECWEBB";#N/A,#N/A,FALSE,"MFT96";#N/A,#N/A,FALSE,"CTrecon"}</definedName>
    <definedName name="fghfgh_4_1_4_4" hidden="1">{#N/A,#N/A,FALSE,"TMCOMP96";#N/A,#N/A,FALSE,"MAT96";#N/A,#N/A,FALSE,"FANDA96";#N/A,#N/A,FALSE,"INTRAN96";#N/A,#N/A,FALSE,"NAA9697";#N/A,#N/A,FALSE,"ECWEBB";#N/A,#N/A,FALSE,"MFT96";#N/A,#N/A,FALSE,"CTrecon"}</definedName>
    <definedName name="fghfgh_4_1_4_5" hidden="1">{#N/A,#N/A,FALSE,"TMCOMP96";#N/A,#N/A,FALSE,"MAT96";#N/A,#N/A,FALSE,"FANDA96";#N/A,#N/A,FALSE,"INTRAN96";#N/A,#N/A,FALSE,"NAA9697";#N/A,#N/A,FALSE,"ECWEBB";#N/A,#N/A,FALSE,"MFT96";#N/A,#N/A,FALSE,"CTrecon"}</definedName>
    <definedName name="fghfgh_4_1_5" hidden="1">{#N/A,#N/A,FALSE,"TMCOMP96";#N/A,#N/A,FALSE,"MAT96";#N/A,#N/A,FALSE,"FANDA96";#N/A,#N/A,FALSE,"INTRAN96";#N/A,#N/A,FALSE,"NAA9697";#N/A,#N/A,FALSE,"ECWEBB";#N/A,#N/A,FALSE,"MFT96";#N/A,#N/A,FALSE,"CTrecon"}</definedName>
    <definedName name="fghfgh_4_1_5_1" hidden="1">{#N/A,#N/A,FALSE,"TMCOMP96";#N/A,#N/A,FALSE,"MAT96";#N/A,#N/A,FALSE,"FANDA96";#N/A,#N/A,FALSE,"INTRAN96";#N/A,#N/A,FALSE,"NAA9697";#N/A,#N/A,FALSE,"ECWEBB";#N/A,#N/A,FALSE,"MFT96";#N/A,#N/A,FALSE,"CTrecon"}</definedName>
    <definedName name="fghfgh_4_1_5_2" hidden="1">{#N/A,#N/A,FALSE,"TMCOMP96";#N/A,#N/A,FALSE,"MAT96";#N/A,#N/A,FALSE,"FANDA96";#N/A,#N/A,FALSE,"INTRAN96";#N/A,#N/A,FALSE,"NAA9697";#N/A,#N/A,FALSE,"ECWEBB";#N/A,#N/A,FALSE,"MFT96";#N/A,#N/A,FALSE,"CTrecon"}</definedName>
    <definedName name="fghfgh_4_1_5_3" hidden="1">{#N/A,#N/A,FALSE,"TMCOMP96";#N/A,#N/A,FALSE,"MAT96";#N/A,#N/A,FALSE,"FANDA96";#N/A,#N/A,FALSE,"INTRAN96";#N/A,#N/A,FALSE,"NAA9697";#N/A,#N/A,FALSE,"ECWEBB";#N/A,#N/A,FALSE,"MFT96";#N/A,#N/A,FALSE,"CTrecon"}</definedName>
    <definedName name="fghfgh_4_1_5_4" hidden="1">{#N/A,#N/A,FALSE,"TMCOMP96";#N/A,#N/A,FALSE,"MAT96";#N/A,#N/A,FALSE,"FANDA96";#N/A,#N/A,FALSE,"INTRAN96";#N/A,#N/A,FALSE,"NAA9697";#N/A,#N/A,FALSE,"ECWEBB";#N/A,#N/A,FALSE,"MFT96";#N/A,#N/A,FALSE,"CTrecon"}</definedName>
    <definedName name="fghfgh_4_1_5_5" hidden="1">{#N/A,#N/A,FALSE,"TMCOMP96";#N/A,#N/A,FALSE,"MAT96";#N/A,#N/A,FALSE,"FANDA96";#N/A,#N/A,FALSE,"INTRAN96";#N/A,#N/A,FALSE,"NAA9697";#N/A,#N/A,FALSE,"ECWEBB";#N/A,#N/A,FALSE,"MFT96";#N/A,#N/A,FALSE,"CTrecon"}</definedName>
    <definedName name="fghfgh_4_2" hidden="1">{#N/A,#N/A,FALSE,"TMCOMP96";#N/A,#N/A,FALSE,"MAT96";#N/A,#N/A,FALSE,"FANDA96";#N/A,#N/A,FALSE,"INTRAN96";#N/A,#N/A,FALSE,"NAA9697";#N/A,#N/A,FALSE,"ECWEBB";#N/A,#N/A,FALSE,"MFT96";#N/A,#N/A,FALSE,"CTrecon"}</definedName>
    <definedName name="fghfgh_4_2_1" hidden="1">{#N/A,#N/A,FALSE,"TMCOMP96";#N/A,#N/A,FALSE,"MAT96";#N/A,#N/A,FALSE,"FANDA96";#N/A,#N/A,FALSE,"INTRAN96";#N/A,#N/A,FALSE,"NAA9697";#N/A,#N/A,FALSE,"ECWEBB";#N/A,#N/A,FALSE,"MFT96";#N/A,#N/A,FALSE,"CTrecon"}</definedName>
    <definedName name="fghfgh_4_2_1_1" hidden="1">{#N/A,#N/A,FALSE,"TMCOMP96";#N/A,#N/A,FALSE,"MAT96";#N/A,#N/A,FALSE,"FANDA96";#N/A,#N/A,FALSE,"INTRAN96";#N/A,#N/A,FALSE,"NAA9697";#N/A,#N/A,FALSE,"ECWEBB";#N/A,#N/A,FALSE,"MFT96";#N/A,#N/A,FALSE,"CTrecon"}</definedName>
    <definedName name="fghfgh_4_2_2" hidden="1">{#N/A,#N/A,FALSE,"TMCOMP96";#N/A,#N/A,FALSE,"MAT96";#N/A,#N/A,FALSE,"FANDA96";#N/A,#N/A,FALSE,"INTRAN96";#N/A,#N/A,FALSE,"NAA9697";#N/A,#N/A,FALSE,"ECWEBB";#N/A,#N/A,FALSE,"MFT96";#N/A,#N/A,FALSE,"CTrecon"}</definedName>
    <definedName name="fghfgh_4_2_3" hidden="1">{#N/A,#N/A,FALSE,"TMCOMP96";#N/A,#N/A,FALSE,"MAT96";#N/A,#N/A,FALSE,"FANDA96";#N/A,#N/A,FALSE,"INTRAN96";#N/A,#N/A,FALSE,"NAA9697";#N/A,#N/A,FALSE,"ECWEBB";#N/A,#N/A,FALSE,"MFT96";#N/A,#N/A,FALSE,"CTrecon"}</definedName>
    <definedName name="fghfgh_4_2_4" hidden="1">{#N/A,#N/A,FALSE,"TMCOMP96";#N/A,#N/A,FALSE,"MAT96";#N/A,#N/A,FALSE,"FANDA96";#N/A,#N/A,FALSE,"INTRAN96";#N/A,#N/A,FALSE,"NAA9697";#N/A,#N/A,FALSE,"ECWEBB";#N/A,#N/A,FALSE,"MFT96";#N/A,#N/A,FALSE,"CTrecon"}</definedName>
    <definedName name="fghfgh_4_2_5" hidden="1">{#N/A,#N/A,FALSE,"TMCOMP96";#N/A,#N/A,FALSE,"MAT96";#N/A,#N/A,FALSE,"FANDA96";#N/A,#N/A,FALSE,"INTRAN96";#N/A,#N/A,FALSE,"NAA9697";#N/A,#N/A,FALSE,"ECWEBB";#N/A,#N/A,FALSE,"MFT96";#N/A,#N/A,FALSE,"CTrecon"}</definedName>
    <definedName name="fghfgh_4_3" hidden="1">{#N/A,#N/A,FALSE,"TMCOMP96";#N/A,#N/A,FALSE,"MAT96";#N/A,#N/A,FALSE,"FANDA96";#N/A,#N/A,FALSE,"INTRAN96";#N/A,#N/A,FALSE,"NAA9697";#N/A,#N/A,FALSE,"ECWEBB";#N/A,#N/A,FALSE,"MFT96";#N/A,#N/A,FALSE,"CTrecon"}</definedName>
    <definedName name="fghfgh_4_3_1" hidden="1">{#N/A,#N/A,FALSE,"TMCOMP96";#N/A,#N/A,FALSE,"MAT96";#N/A,#N/A,FALSE,"FANDA96";#N/A,#N/A,FALSE,"INTRAN96";#N/A,#N/A,FALSE,"NAA9697";#N/A,#N/A,FALSE,"ECWEBB";#N/A,#N/A,FALSE,"MFT96";#N/A,#N/A,FALSE,"CTrecon"}</definedName>
    <definedName name="fghfgh_4_3_1_1" hidden="1">{#N/A,#N/A,FALSE,"TMCOMP96";#N/A,#N/A,FALSE,"MAT96";#N/A,#N/A,FALSE,"FANDA96";#N/A,#N/A,FALSE,"INTRAN96";#N/A,#N/A,FALSE,"NAA9697";#N/A,#N/A,FALSE,"ECWEBB";#N/A,#N/A,FALSE,"MFT96";#N/A,#N/A,FALSE,"CTrecon"}</definedName>
    <definedName name="fghfgh_4_3_2" hidden="1">{#N/A,#N/A,FALSE,"TMCOMP96";#N/A,#N/A,FALSE,"MAT96";#N/A,#N/A,FALSE,"FANDA96";#N/A,#N/A,FALSE,"INTRAN96";#N/A,#N/A,FALSE,"NAA9697";#N/A,#N/A,FALSE,"ECWEBB";#N/A,#N/A,FALSE,"MFT96";#N/A,#N/A,FALSE,"CTrecon"}</definedName>
    <definedName name="fghfgh_4_3_3" hidden="1">{#N/A,#N/A,FALSE,"TMCOMP96";#N/A,#N/A,FALSE,"MAT96";#N/A,#N/A,FALSE,"FANDA96";#N/A,#N/A,FALSE,"INTRAN96";#N/A,#N/A,FALSE,"NAA9697";#N/A,#N/A,FALSE,"ECWEBB";#N/A,#N/A,FALSE,"MFT96";#N/A,#N/A,FALSE,"CTrecon"}</definedName>
    <definedName name="fghfgh_4_3_4" hidden="1">{#N/A,#N/A,FALSE,"TMCOMP96";#N/A,#N/A,FALSE,"MAT96";#N/A,#N/A,FALSE,"FANDA96";#N/A,#N/A,FALSE,"INTRAN96";#N/A,#N/A,FALSE,"NAA9697";#N/A,#N/A,FALSE,"ECWEBB";#N/A,#N/A,FALSE,"MFT96";#N/A,#N/A,FALSE,"CTrecon"}</definedName>
    <definedName name="fghfgh_4_3_5" hidden="1">{#N/A,#N/A,FALSE,"TMCOMP96";#N/A,#N/A,FALSE,"MAT96";#N/A,#N/A,FALSE,"FANDA96";#N/A,#N/A,FALSE,"INTRAN96";#N/A,#N/A,FALSE,"NAA9697";#N/A,#N/A,FALSE,"ECWEBB";#N/A,#N/A,FALSE,"MFT96";#N/A,#N/A,FALSE,"CTrecon"}</definedName>
    <definedName name="fghfgh_4_4" hidden="1">{#N/A,#N/A,FALSE,"TMCOMP96";#N/A,#N/A,FALSE,"MAT96";#N/A,#N/A,FALSE,"FANDA96";#N/A,#N/A,FALSE,"INTRAN96";#N/A,#N/A,FALSE,"NAA9697";#N/A,#N/A,FALSE,"ECWEBB";#N/A,#N/A,FALSE,"MFT96";#N/A,#N/A,FALSE,"CTrecon"}</definedName>
    <definedName name="fghfgh_4_4_1" hidden="1">{#N/A,#N/A,FALSE,"TMCOMP96";#N/A,#N/A,FALSE,"MAT96";#N/A,#N/A,FALSE,"FANDA96";#N/A,#N/A,FALSE,"INTRAN96";#N/A,#N/A,FALSE,"NAA9697";#N/A,#N/A,FALSE,"ECWEBB";#N/A,#N/A,FALSE,"MFT96";#N/A,#N/A,FALSE,"CTrecon"}</definedName>
    <definedName name="fghfgh_4_4_2" hidden="1">{#N/A,#N/A,FALSE,"TMCOMP96";#N/A,#N/A,FALSE,"MAT96";#N/A,#N/A,FALSE,"FANDA96";#N/A,#N/A,FALSE,"INTRAN96";#N/A,#N/A,FALSE,"NAA9697";#N/A,#N/A,FALSE,"ECWEBB";#N/A,#N/A,FALSE,"MFT96";#N/A,#N/A,FALSE,"CTrecon"}</definedName>
    <definedName name="fghfgh_4_4_3" hidden="1">{#N/A,#N/A,FALSE,"TMCOMP96";#N/A,#N/A,FALSE,"MAT96";#N/A,#N/A,FALSE,"FANDA96";#N/A,#N/A,FALSE,"INTRAN96";#N/A,#N/A,FALSE,"NAA9697";#N/A,#N/A,FALSE,"ECWEBB";#N/A,#N/A,FALSE,"MFT96";#N/A,#N/A,FALSE,"CTrecon"}</definedName>
    <definedName name="fghfgh_4_4_4" hidden="1">{#N/A,#N/A,FALSE,"TMCOMP96";#N/A,#N/A,FALSE,"MAT96";#N/A,#N/A,FALSE,"FANDA96";#N/A,#N/A,FALSE,"INTRAN96";#N/A,#N/A,FALSE,"NAA9697";#N/A,#N/A,FALSE,"ECWEBB";#N/A,#N/A,FALSE,"MFT96";#N/A,#N/A,FALSE,"CTrecon"}</definedName>
    <definedName name="fghfgh_4_4_5" hidden="1">{#N/A,#N/A,FALSE,"TMCOMP96";#N/A,#N/A,FALSE,"MAT96";#N/A,#N/A,FALSE,"FANDA96";#N/A,#N/A,FALSE,"INTRAN96";#N/A,#N/A,FALSE,"NAA9697";#N/A,#N/A,FALSE,"ECWEBB";#N/A,#N/A,FALSE,"MFT96";#N/A,#N/A,FALSE,"CTrecon"}</definedName>
    <definedName name="fghfgh_4_5" hidden="1">{#N/A,#N/A,FALSE,"TMCOMP96";#N/A,#N/A,FALSE,"MAT96";#N/A,#N/A,FALSE,"FANDA96";#N/A,#N/A,FALSE,"INTRAN96";#N/A,#N/A,FALSE,"NAA9697";#N/A,#N/A,FALSE,"ECWEBB";#N/A,#N/A,FALSE,"MFT96";#N/A,#N/A,FALSE,"CTrecon"}</definedName>
    <definedName name="fghfgh_4_5_1" hidden="1">{#N/A,#N/A,FALSE,"TMCOMP96";#N/A,#N/A,FALSE,"MAT96";#N/A,#N/A,FALSE,"FANDA96";#N/A,#N/A,FALSE,"INTRAN96";#N/A,#N/A,FALSE,"NAA9697";#N/A,#N/A,FALSE,"ECWEBB";#N/A,#N/A,FALSE,"MFT96";#N/A,#N/A,FALSE,"CTrecon"}</definedName>
    <definedName name="fghfgh_4_5_2" hidden="1">{#N/A,#N/A,FALSE,"TMCOMP96";#N/A,#N/A,FALSE,"MAT96";#N/A,#N/A,FALSE,"FANDA96";#N/A,#N/A,FALSE,"INTRAN96";#N/A,#N/A,FALSE,"NAA9697";#N/A,#N/A,FALSE,"ECWEBB";#N/A,#N/A,FALSE,"MFT96";#N/A,#N/A,FALSE,"CTrecon"}</definedName>
    <definedName name="fghfgh_4_5_3" hidden="1">{#N/A,#N/A,FALSE,"TMCOMP96";#N/A,#N/A,FALSE,"MAT96";#N/A,#N/A,FALSE,"FANDA96";#N/A,#N/A,FALSE,"INTRAN96";#N/A,#N/A,FALSE,"NAA9697";#N/A,#N/A,FALSE,"ECWEBB";#N/A,#N/A,FALSE,"MFT96";#N/A,#N/A,FALSE,"CTrecon"}</definedName>
    <definedName name="fghfgh_4_5_4" hidden="1">{#N/A,#N/A,FALSE,"TMCOMP96";#N/A,#N/A,FALSE,"MAT96";#N/A,#N/A,FALSE,"FANDA96";#N/A,#N/A,FALSE,"INTRAN96";#N/A,#N/A,FALSE,"NAA9697";#N/A,#N/A,FALSE,"ECWEBB";#N/A,#N/A,FALSE,"MFT96";#N/A,#N/A,FALSE,"CTrecon"}</definedName>
    <definedName name="fghfgh_4_5_5" hidden="1">{#N/A,#N/A,FALSE,"TMCOMP96";#N/A,#N/A,FALSE,"MAT96";#N/A,#N/A,FALSE,"FANDA96";#N/A,#N/A,FALSE,"INTRAN96";#N/A,#N/A,FALSE,"NAA9697";#N/A,#N/A,FALSE,"ECWEBB";#N/A,#N/A,FALSE,"MFT96";#N/A,#N/A,FALSE,"CTrecon"}</definedName>
    <definedName name="fghfgh_5" hidden="1">{#N/A,#N/A,FALSE,"TMCOMP96";#N/A,#N/A,FALSE,"MAT96";#N/A,#N/A,FALSE,"FANDA96";#N/A,#N/A,FALSE,"INTRAN96";#N/A,#N/A,FALSE,"NAA9697";#N/A,#N/A,FALSE,"ECWEBB";#N/A,#N/A,FALSE,"MFT96";#N/A,#N/A,FALSE,"CTrecon"}</definedName>
    <definedName name="fghfgh_5_1" hidden="1">{#N/A,#N/A,FALSE,"TMCOMP96";#N/A,#N/A,FALSE,"MAT96";#N/A,#N/A,FALSE,"FANDA96";#N/A,#N/A,FALSE,"INTRAN96";#N/A,#N/A,FALSE,"NAA9697";#N/A,#N/A,FALSE,"ECWEBB";#N/A,#N/A,FALSE,"MFT96";#N/A,#N/A,FALSE,"CTrecon"}</definedName>
    <definedName name="fghfgh_5_1_1" hidden="1">{#N/A,#N/A,FALSE,"TMCOMP96";#N/A,#N/A,FALSE,"MAT96";#N/A,#N/A,FALSE,"FANDA96";#N/A,#N/A,FALSE,"INTRAN96";#N/A,#N/A,FALSE,"NAA9697";#N/A,#N/A,FALSE,"ECWEBB";#N/A,#N/A,FALSE,"MFT96";#N/A,#N/A,FALSE,"CTrecon"}</definedName>
    <definedName name="fghfgh_5_1_1_1" hidden="1">{#N/A,#N/A,FALSE,"TMCOMP96";#N/A,#N/A,FALSE,"MAT96";#N/A,#N/A,FALSE,"FANDA96";#N/A,#N/A,FALSE,"INTRAN96";#N/A,#N/A,FALSE,"NAA9697";#N/A,#N/A,FALSE,"ECWEBB";#N/A,#N/A,FALSE,"MFT96";#N/A,#N/A,FALSE,"CTrecon"}</definedName>
    <definedName name="fghfgh_5_1_1_1_1" hidden="1">{#N/A,#N/A,FALSE,"TMCOMP96";#N/A,#N/A,FALSE,"MAT96";#N/A,#N/A,FALSE,"FANDA96";#N/A,#N/A,FALSE,"INTRAN96";#N/A,#N/A,FALSE,"NAA9697";#N/A,#N/A,FALSE,"ECWEBB";#N/A,#N/A,FALSE,"MFT96";#N/A,#N/A,FALSE,"CTrecon"}</definedName>
    <definedName name="fghfgh_5_1_1_1_1_1" hidden="1">{#N/A,#N/A,FALSE,"TMCOMP96";#N/A,#N/A,FALSE,"MAT96";#N/A,#N/A,FALSE,"FANDA96";#N/A,#N/A,FALSE,"INTRAN96";#N/A,#N/A,FALSE,"NAA9697";#N/A,#N/A,FALSE,"ECWEBB";#N/A,#N/A,FALSE,"MFT96";#N/A,#N/A,FALSE,"CTrecon"}</definedName>
    <definedName name="fghfgh_5_1_1_1_2" hidden="1">{#N/A,#N/A,FALSE,"TMCOMP96";#N/A,#N/A,FALSE,"MAT96";#N/A,#N/A,FALSE,"FANDA96";#N/A,#N/A,FALSE,"INTRAN96";#N/A,#N/A,FALSE,"NAA9697";#N/A,#N/A,FALSE,"ECWEBB";#N/A,#N/A,FALSE,"MFT96";#N/A,#N/A,FALSE,"CTrecon"}</definedName>
    <definedName name="fghfgh_5_1_1_1_3" hidden="1">{#N/A,#N/A,FALSE,"TMCOMP96";#N/A,#N/A,FALSE,"MAT96";#N/A,#N/A,FALSE,"FANDA96";#N/A,#N/A,FALSE,"INTRAN96";#N/A,#N/A,FALSE,"NAA9697";#N/A,#N/A,FALSE,"ECWEBB";#N/A,#N/A,FALSE,"MFT96";#N/A,#N/A,FALSE,"CTrecon"}</definedName>
    <definedName name="fghfgh_5_1_1_1_4" hidden="1">{#N/A,#N/A,FALSE,"TMCOMP96";#N/A,#N/A,FALSE,"MAT96";#N/A,#N/A,FALSE,"FANDA96";#N/A,#N/A,FALSE,"INTRAN96";#N/A,#N/A,FALSE,"NAA9697";#N/A,#N/A,FALSE,"ECWEBB";#N/A,#N/A,FALSE,"MFT96";#N/A,#N/A,FALSE,"CTrecon"}</definedName>
    <definedName name="fghfgh_5_1_1_1_5" hidden="1">{#N/A,#N/A,FALSE,"TMCOMP96";#N/A,#N/A,FALSE,"MAT96";#N/A,#N/A,FALSE,"FANDA96";#N/A,#N/A,FALSE,"INTRAN96";#N/A,#N/A,FALSE,"NAA9697";#N/A,#N/A,FALSE,"ECWEBB";#N/A,#N/A,FALSE,"MFT96";#N/A,#N/A,FALSE,"CTrecon"}</definedName>
    <definedName name="fghfgh_5_1_1_2" hidden="1">{#N/A,#N/A,FALSE,"TMCOMP96";#N/A,#N/A,FALSE,"MAT96";#N/A,#N/A,FALSE,"FANDA96";#N/A,#N/A,FALSE,"INTRAN96";#N/A,#N/A,FALSE,"NAA9697";#N/A,#N/A,FALSE,"ECWEBB";#N/A,#N/A,FALSE,"MFT96";#N/A,#N/A,FALSE,"CTrecon"}</definedName>
    <definedName name="fghfgh_5_1_1_2_1" hidden="1">{#N/A,#N/A,FALSE,"TMCOMP96";#N/A,#N/A,FALSE,"MAT96";#N/A,#N/A,FALSE,"FANDA96";#N/A,#N/A,FALSE,"INTRAN96";#N/A,#N/A,FALSE,"NAA9697";#N/A,#N/A,FALSE,"ECWEBB";#N/A,#N/A,FALSE,"MFT96";#N/A,#N/A,FALSE,"CTrecon"}</definedName>
    <definedName name="fghfgh_5_1_1_2_2" hidden="1">{#N/A,#N/A,FALSE,"TMCOMP96";#N/A,#N/A,FALSE,"MAT96";#N/A,#N/A,FALSE,"FANDA96";#N/A,#N/A,FALSE,"INTRAN96";#N/A,#N/A,FALSE,"NAA9697";#N/A,#N/A,FALSE,"ECWEBB";#N/A,#N/A,FALSE,"MFT96";#N/A,#N/A,FALSE,"CTrecon"}</definedName>
    <definedName name="fghfgh_5_1_1_2_3" hidden="1">{#N/A,#N/A,FALSE,"TMCOMP96";#N/A,#N/A,FALSE,"MAT96";#N/A,#N/A,FALSE,"FANDA96";#N/A,#N/A,FALSE,"INTRAN96";#N/A,#N/A,FALSE,"NAA9697";#N/A,#N/A,FALSE,"ECWEBB";#N/A,#N/A,FALSE,"MFT96";#N/A,#N/A,FALSE,"CTrecon"}</definedName>
    <definedName name="fghfgh_5_1_1_2_4" hidden="1">{#N/A,#N/A,FALSE,"TMCOMP96";#N/A,#N/A,FALSE,"MAT96";#N/A,#N/A,FALSE,"FANDA96";#N/A,#N/A,FALSE,"INTRAN96";#N/A,#N/A,FALSE,"NAA9697";#N/A,#N/A,FALSE,"ECWEBB";#N/A,#N/A,FALSE,"MFT96";#N/A,#N/A,FALSE,"CTrecon"}</definedName>
    <definedName name="fghfgh_5_1_1_2_5" hidden="1">{#N/A,#N/A,FALSE,"TMCOMP96";#N/A,#N/A,FALSE,"MAT96";#N/A,#N/A,FALSE,"FANDA96";#N/A,#N/A,FALSE,"INTRAN96";#N/A,#N/A,FALSE,"NAA9697";#N/A,#N/A,FALSE,"ECWEBB";#N/A,#N/A,FALSE,"MFT96";#N/A,#N/A,FALSE,"CTrecon"}</definedName>
    <definedName name="fghfgh_5_1_1_3" hidden="1">{#N/A,#N/A,FALSE,"TMCOMP96";#N/A,#N/A,FALSE,"MAT96";#N/A,#N/A,FALSE,"FANDA96";#N/A,#N/A,FALSE,"INTRAN96";#N/A,#N/A,FALSE,"NAA9697";#N/A,#N/A,FALSE,"ECWEBB";#N/A,#N/A,FALSE,"MFT96";#N/A,#N/A,FALSE,"CTrecon"}</definedName>
    <definedName name="fghfgh_5_1_1_4" hidden="1">{#N/A,#N/A,FALSE,"TMCOMP96";#N/A,#N/A,FALSE,"MAT96";#N/A,#N/A,FALSE,"FANDA96";#N/A,#N/A,FALSE,"INTRAN96";#N/A,#N/A,FALSE,"NAA9697";#N/A,#N/A,FALSE,"ECWEBB";#N/A,#N/A,FALSE,"MFT96";#N/A,#N/A,FALSE,"CTrecon"}</definedName>
    <definedName name="fghfgh_5_1_1_5" hidden="1">{#N/A,#N/A,FALSE,"TMCOMP96";#N/A,#N/A,FALSE,"MAT96";#N/A,#N/A,FALSE,"FANDA96";#N/A,#N/A,FALSE,"INTRAN96";#N/A,#N/A,FALSE,"NAA9697";#N/A,#N/A,FALSE,"ECWEBB";#N/A,#N/A,FALSE,"MFT96";#N/A,#N/A,FALSE,"CTrecon"}</definedName>
    <definedName name="fghfgh_5_1_2" hidden="1">{#N/A,#N/A,FALSE,"TMCOMP96";#N/A,#N/A,FALSE,"MAT96";#N/A,#N/A,FALSE,"FANDA96";#N/A,#N/A,FALSE,"INTRAN96";#N/A,#N/A,FALSE,"NAA9697";#N/A,#N/A,FALSE,"ECWEBB";#N/A,#N/A,FALSE,"MFT96";#N/A,#N/A,FALSE,"CTrecon"}</definedName>
    <definedName name="fghfgh_5_1_2_1" hidden="1">{#N/A,#N/A,FALSE,"TMCOMP96";#N/A,#N/A,FALSE,"MAT96";#N/A,#N/A,FALSE,"FANDA96";#N/A,#N/A,FALSE,"INTRAN96";#N/A,#N/A,FALSE,"NAA9697";#N/A,#N/A,FALSE,"ECWEBB";#N/A,#N/A,FALSE,"MFT96";#N/A,#N/A,FALSE,"CTrecon"}</definedName>
    <definedName name="fghfgh_5_1_2_2" hidden="1">{#N/A,#N/A,FALSE,"TMCOMP96";#N/A,#N/A,FALSE,"MAT96";#N/A,#N/A,FALSE,"FANDA96";#N/A,#N/A,FALSE,"INTRAN96";#N/A,#N/A,FALSE,"NAA9697";#N/A,#N/A,FALSE,"ECWEBB";#N/A,#N/A,FALSE,"MFT96";#N/A,#N/A,FALSE,"CTrecon"}</definedName>
    <definedName name="fghfgh_5_1_2_3" hidden="1">{#N/A,#N/A,FALSE,"TMCOMP96";#N/A,#N/A,FALSE,"MAT96";#N/A,#N/A,FALSE,"FANDA96";#N/A,#N/A,FALSE,"INTRAN96";#N/A,#N/A,FALSE,"NAA9697";#N/A,#N/A,FALSE,"ECWEBB";#N/A,#N/A,FALSE,"MFT96";#N/A,#N/A,FALSE,"CTrecon"}</definedName>
    <definedName name="fghfgh_5_1_2_4" hidden="1">{#N/A,#N/A,FALSE,"TMCOMP96";#N/A,#N/A,FALSE,"MAT96";#N/A,#N/A,FALSE,"FANDA96";#N/A,#N/A,FALSE,"INTRAN96";#N/A,#N/A,FALSE,"NAA9697";#N/A,#N/A,FALSE,"ECWEBB";#N/A,#N/A,FALSE,"MFT96";#N/A,#N/A,FALSE,"CTrecon"}</definedName>
    <definedName name="fghfgh_5_1_2_5" hidden="1">{#N/A,#N/A,FALSE,"TMCOMP96";#N/A,#N/A,FALSE,"MAT96";#N/A,#N/A,FALSE,"FANDA96";#N/A,#N/A,FALSE,"INTRAN96";#N/A,#N/A,FALSE,"NAA9697";#N/A,#N/A,FALSE,"ECWEBB";#N/A,#N/A,FALSE,"MFT96";#N/A,#N/A,FALSE,"CTrecon"}</definedName>
    <definedName name="fghfgh_5_1_3" hidden="1">{#N/A,#N/A,FALSE,"TMCOMP96";#N/A,#N/A,FALSE,"MAT96";#N/A,#N/A,FALSE,"FANDA96";#N/A,#N/A,FALSE,"INTRAN96";#N/A,#N/A,FALSE,"NAA9697";#N/A,#N/A,FALSE,"ECWEBB";#N/A,#N/A,FALSE,"MFT96";#N/A,#N/A,FALSE,"CTrecon"}</definedName>
    <definedName name="fghfgh_5_1_3_1" hidden="1">{#N/A,#N/A,FALSE,"TMCOMP96";#N/A,#N/A,FALSE,"MAT96";#N/A,#N/A,FALSE,"FANDA96";#N/A,#N/A,FALSE,"INTRAN96";#N/A,#N/A,FALSE,"NAA9697";#N/A,#N/A,FALSE,"ECWEBB";#N/A,#N/A,FALSE,"MFT96";#N/A,#N/A,FALSE,"CTrecon"}</definedName>
    <definedName name="fghfgh_5_1_3_2" hidden="1">{#N/A,#N/A,FALSE,"TMCOMP96";#N/A,#N/A,FALSE,"MAT96";#N/A,#N/A,FALSE,"FANDA96";#N/A,#N/A,FALSE,"INTRAN96";#N/A,#N/A,FALSE,"NAA9697";#N/A,#N/A,FALSE,"ECWEBB";#N/A,#N/A,FALSE,"MFT96";#N/A,#N/A,FALSE,"CTrecon"}</definedName>
    <definedName name="fghfgh_5_1_3_3" hidden="1">{#N/A,#N/A,FALSE,"TMCOMP96";#N/A,#N/A,FALSE,"MAT96";#N/A,#N/A,FALSE,"FANDA96";#N/A,#N/A,FALSE,"INTRAN96";#N/A,#N/A,FALSE,"NAA9697";#N/A,#N/A,FALSE,"ECWEBB";#N/A,#N/A,FALSE,"MFT96";#N/A,#N/A,FALSE,"CTrecon"}</definedName>
    <definedName name="fghfgh_5_1_3_4" hidden="1">{#N/A,#N/A,FALSE,"TMCOMP96";#N/A,#N/A,FALSE,"MAT96";#N/A,#N/A,FALSE,"FANDA96";#N/A,#N/A,FALSE,"INTRAN96";#N/A,#N/A,FALSE,"NAA9697";#N/A,#N/A,FALSE,"ECWEBB";#N/A,#N/A,FALSE,"MFT96";#N/A,#N/A,FALSE,"CTrecon"}</definedName>
    <definedName name="fghfgh_5_1_3_5" hidden="1">{#N/A,#N/A,FALSE,"TMCOMP96";#N/A,#N/A,FALSE,"MAT96";#N/A,#N/A,FALSE,"FANDA96";#N/A,#N/A,FALSE,"INTRAN96";#N/A,#N/A,FALSE,"NAA9697";#N/A,#N/A,FALSE,"ECWEBB";#N/A,#N/A,FALSE,"MFT96";#N/A,#N/A,FALSE,"CTrecon"}</definedName>
    <definedName name="fghfgh_5_1_4" hidden="1">{#N/A,#N/A,FALSE,"TMCOMP96";#N/A,#N/A,FALSE,"MAT96";#N/A,#N/A,FALSE,"FANDA96";#N/A,#N/A,FALSE,"INTRAN96";#N/A,#N/A,FALSE,"NAA9697";#N/A,#N/A,FALSE,"ECWEBB";#N/A,#N/A,FALSE,"MFT96";#N/A,#N/A,FALSE,"CTrecon"}</definedName>
    <definedName name="fghfgh_5_1_4_1" hidden="1">{#N/A,#N/A,FALSE,"TMCOMP96";#N/A,#N/A,FALSE,"MAT96";#N/A,#N/A,FALSE,"FANDA96";#N/A,#N/A,FALSE,"INTRAN96";#N/A,#N/A,FALSE,"NAA9697";#N/A,#N/A,FALSE,"ECWEBB";#N/A,#N/A,FALSE,"MFT96";#N/A,#N/A,FALSE,"CTrecon"}</definedName>
    <definedName name="fghfgh_5_1_4_2" hidden="1">{#N/A,#N/A,FALSE,"TMCOMP96";#N/A,#N/A,FALSE,"MAT96";#N/A,#N/A,FALSE,"FANDA96";#N/A,#N/A,FALSE,"INTRAN96";#N/A,#N/A,FALSE,"NAA9697";#N/A,#N/A,FALSE,"ECWEBB";#N/A,#N/A,FALSE,"MFT96";#N/A,#N/A,FALSE,"CTrecon"}</definedName>
    <definedName name="fghfgh_5_1_4_3" hidden="1">{#N/A,#N/A,FALSE,"TMCOMP96";#N/A,#N/A,FALSE,"MAT96";#N/A,#N/A,FALSE,"FANDA96";#N/A,#N/A,FALSE,"INTRAN96";#N/A,#N/A,FALSE,"NAA9697";#N/A,#N/A,FALSE,"ECWEBB";#N/A,#N/A,FALSE,"MFT96";#N/A,#N/A,FALSE,"CTrecon"}</definedName>
    <definedName name="fghfgh_5_1_4_4" hidden="1">{#N/A,#N/A,FALSE,"TMCOMP96";#N/A,#N/A,FALSE,"MAT96";#N/A,#N/A,FALSE,"FANDA96";#N/A,#N/A,FALSE,"INTRAN96";#N/A,#N/A,FALSE,"NAA9697";#N/A,#N/A,FALSE,"ECWEBB";#N/A,#N/A,FALSE,"MFT96";#N/A,#N/A,FALSE,"CTrecon"}</definedName>
    <definedName name="fghfgh_5_1_4_5" hidden="1">{#N/A,#N/A,FALSE,"TMCOMP96";#N/A,#N/A,FALSE,"MAT96";#N/A,#N/A,FALSE,"FANDA96";#N/A,#N/A,FALSE,"INTRAN96";#N/A,#N/A,FALSE,"NAA9697";#N/A,#N/A,FALSE,"ECWEBB";#N/A,#N/A,FALSE,"MFT96";#N/A,#N/A,FALSE,"CTrecon"}</definedName>
    <definedName name="fghfgh_5_1_5" hidden="1">{#N/A,#N/A,FALSE,"TMCOMP96";#N/A,#N/A,FALSE,"MAT96";#N/A,#N/A,FALSE,"FANDA96";#N/A,#N/A,FALSE,"INTRAN96";#N/A,#N/A,FALSE,"NAA9697";#N/A,#N/A,FALSE,"ECWEBB";#N/A,#N/A,FALSE,"MFT96";#N/A,#N/A,FALSE,"CTrecon"}</definedName>
    <definedName name="fghfgh_5_1_5_1" hidden="1">{#N/A,#N/A,FALSE,"TMCOMP96";#N/A,#N/A,FALSE,"MAT96";#N/A,#N/A,FALSE,"FANDA96";#N/A,#N/A,FALSE,"INTRAN96";#N/A,#N/A,FALSE,"NAA9697";#N/A,#N/A,FALSE,"ECWEBB";#N/A,#N/A,FALSE,"MFT96";#N/A,#N/A,FALSE,"CTrecon"}</definedName>
    <definedName name="fghfgh_5_1_5_2" hidden="1">{#N/A,#N/A,FALSE,"TMCOMP96";#N/A,#N/A,FALSE,"MAT96";#N/A,#N/A,FALSE,"FANDA96";#N/A,#N/A,FALSE,"INTRAN96";#N/A,#N/A,FALSE,"NAA9697";#N/A,#N/A,FALSE,"ECWEBB";#N/A,#N/A,FALSE,"MFT96";#N/A,#N/A,FALSE,"CTrecon"}</definedName>
    <definedName name="fghfgh_5_1_5_3" hidden="1">{#N/A,#N/A,FALSE,"TMCOMP96";#N/A,#N/A,FALSE,"MAT96";#N/A,#N/A,FALSE,"FANDA96";#N/A,#N/A,FALSE,"INTRAN96";#N/A,#N/A,FALSE,"NAA9697";#N/A,#N/A,FALSE,"ECWEBB";#N/A,#N/A,FALSE,"MFT96";#N/A,#N/A,FALSE,"CTrecon"}</definedName>
    <definedName name="fghfgh_5_1_5_4" hidden="1">{#N/A,#N/A,FALSE,"TMCOMP96";#N/A,#N/A,FALSE,"MAT96";#N/A,#N/A,FALSE,"FANDA96";#N/A,#N/A,FALSE,"INTRAN96";#N/A,#N/A,FALSE,"NAA9697";#N/A,#N/A,FALSE,"ECWEBB";#N/A,#N/A,FALSE,"MFT96";#N/A,#N/A,FALSE,"CTrecon"}</definedName>
    <definedName name="fghfgh_5_1_5_5" hidden="1">{#N/A,#N/A,FALSE,"TMCOMP96";#N/A,#N/A,FALSE,"MAT96";#N/A,#N/A,FALSE,"FANDA96";#N/A,#N/A,FALSE,"INTRAN96";#N/A,#N/A,FALSE,"NAA9697";#N/A,#N/A,FALSE,"ECWEBB";#N/A,#N/A,FALSE,"MFT96";#N/A,#N/A,FALSE,"CTrecon"}</definedName>
    <definedName name="fghfgh_5_2" hidden="1">{#N/A,#N/A,FALSE,"TMCOMP96";#N/A,#N/A,FALSE,"MAT96";#N/A,#N/A,FALSE,"FANDA96";#N/A,#N/A,FALSE,"INTRAN96";#N/A,#N/A,FALSE,"NAA9697";#N/A,#N/A,FALSE,"ECWEBB";#N/A,#N/A,FALSE,"MFT96";#N/A,#N/A,FALSE,"CTrecon"}</definedName>
    <definedName name="fghfgh_5_2_1" hidden="1">{#N/A,#N/A,FALSE,"TMCOMP96";#N/A,#N/A,FALSE,"MAT96";#N/A,#N/A,FALSE,"FANDA96";#N/A,#N/A,FALSE,"INTRAN96";#N/A,#N/A,FALSE,"NAA9697";#N/A,#N/A,FALSE,"ECWEBB";#N/A,#N/A,FALSE,"MFT96";#N/A,#N/A,FALSE,"CTrecon"}</definedName>
    <definedName name="fghfgh_5_2_2" hidden="1">{#N/A,#N/A,FALSE,"TMCOMP96";#N/A,#N/A,FALSE,"MAT96";#N/A,#N/A,FALSE,"FANDA96";#N/A,#N/A,FALSE,"INTRAN96";#N/A,#N/A,FALSE,"NAA9697";#N/A,#N/A,FALSE,"ECWEBB";#N/A,#N/A,FALSE,"MFT96";#N/A,#N/A,FALSE,"CTrecon"}</definedName>
    <definedName name="fghfgh_5_2_3" hidden="1">{#N/A,#N/A,FALSE,"TMCOMP96";#N/A,#N/A,FALSE,"MAT96";#N/A,#N/A,FALSE,"FANDA96";#N/A,#N/A,FALSE,"INTRAN96";#N/A,#N/A,FALSE,"NAA9697";#N/A,#N/A,FALSE,"ECWEBB";#N/A,#N/A,FALSE,"MFT96";#N/A,#N/A,FALSE,"CTrecon"}</definedName>
    <definedName name="fghfgh_5_2_4" hidden="1">{#N/A,#N/A,FALSE,"TMCOMP96";#N/A,#N/A,FALSE,"MAT96";#N/A,#N/A,FALSE,"FANDA96";#N/A,#N/A,FALSE,"INTRAN96";#N/A,#N/A,FALSE,"NAA9697";#N/A,#N/A,FALSE,"ECWEBB";#N/A,#N/A,FALSE,"MFT96";#N/A,#N/A,FALSE,"CTrecon"}</definedName>
    <definedName name="fghfgh_5_2_5" hidden="1">{#N/A,#N/A,FALSE,"TMCOMP96";#N/A,#N/A,FALSE,"MAT96";#N/A,#N/A,FALSE,"FANDA96";#N/A,#N/A,FALSE,"INTRAN96";#N/A,#N/A,FALSE,"NAA9697";#N/A,#N/A,FALSE,"ECWEBB";#N/A,#N/A,FALSE,"MFT96";#N/A,#N/A,FALSE,"CTrecon"}</definedName>
    <definedName name="fghfgh_5_3" hidden="1">{#N/A,#N/A,FALSE,"TMCOMP96";#N/A,#N/A,FALSE,"MAT96";#N/A,#N/A,FALSE,"FANDA96";#N/A,#N/A,FALSE,"INTRAN96";#N/A,#N/A,FALSE,"NAA9697";#N/A,#N/A,FALSE,"ECWEBB";#N/A,#N/A,FALSE,"MFT96";#N/A,#N/A,FALSE,"CTrecon"}</definedName>
    <definedName name="fghfgh_5_3_1" hidden="1">{#N/A,#N/A,FALSE,"TMCOMP96";#N/A,#N/A,FALSE,"MAT96";#N/A,#N/A,FALSE,"FANDA96";#N/A,#N/A,FALSE,"INTRAN96";#N/A,#N/A,FALSE,"NAA9697";#N/A,#N/A,FALSE,"ECWEBB";#N/A,#N/A,FALSE,"MFT96";#N/A,#N/A,FALSE,"CTrecon"}</definedName>
    <definedName name="fghfgh_5_3_2" hidden="1">{#N/A,#N/A,FALSE,"TMCOMP96";#N/A,#N/A,FALSE,"MAT96";#N/A,#N/A,FALSE,"FANDA96";#N/A,#N/A,FALSE,"INTRAN96";#N/A,#N/A,FALSE,"NAA9697";#N/A,#N/A,FALSE,"ECWEBB";#N/A,#N/A,FALSE,"MFT96";#N/A,#N/A,FALSE,"CTrecon"}</definedName>
    <definedName name="fghfgh_5_3_3" hidden="1">{#N/A,#N/A,FALSE,"TMCOMP96";#N/A,#N/A,FALSE,"MAT96";#N/A,#N/A,FALSE,"FANDA96";#N/A,#N/A,FALSE,"INTRAN96";#N/A,#N/A,FALSE,"NAA9697";#N/A,#N/A,FALSE,"ECWEBB";#N/A,#N/A,FALSE,"MFT96";#N/A,#N/A,FALSE,"CTrecon"}</definedName>
    <definedName name="fghfgh_5_3_4" hidden="1">{#N/A,#N/A,FALSE,"TMCOMP96";#N/A,#N/A,FALSE,"MAT96";#N/A,#N/A,FALSE,"FANDA96";#N/A,#N/A,FALSE,"INTRAN96";#N/A,#N/A,FALSE,"NAA9697";#N/A,#N/A,FALSE,"ECWEBB";#N/A,#N/A,FALSE,"MFT96";#N/A,#N/A,FALSE,"CTrecon"}</definedName>
    <definedName name="fghfgh_5_3_5" hidden="1">{#N/A,#N/A,FALSE,"TMCOMP96";#N/A,#N/A,FALSE,"MAT96";#N/A,#N/A,FALSE,"FANDA96";#N/A,#N/A,FALSE,"INTRAN96";#N/A,#N/A,FALSE,"NAA9697";#N/A,#N/A,FALSE,"ECWEBB";#N/A,#N/A,FALSE,"MFT96";#N/A,#N/A,FALSE,"CTrecon"}</definedName>
    <definedName name="fghfgh_5_4" hidden="1">{#N/A,#N/A,FALSE,"TMCOMP96";#N/A,#N/A,FALSE,"MAT96";#N/A,#N/A,FALSE,"FANDA96";#N/A,#N/A,FALSE,"INTRAN96";#N/A,#N/A,FALSE,"NAA9697";#N/A,#N/A,FALSE,"ECWEBB";#N/A,#N/A,FALSE,"MFT96";#N/A,#N/A,FALSE,"CTrecon"}</definedName>
    <definedName name="fghfgh_5_4_1" hidden="1">{#N/A,#N/A,FALSE,"TMCOMP96";#N/A,#N/A,FALSE,"MAT96";#N/A,#N/A,FALSE,"FANDA96";#N/A,#N/A,FALSE,"INTRAN96";#N/A,#N/A,FALSE,"NAA9697";#N/A,#N/A,FALSE,"ECWEBB";#N/A,#N/A,FALSE,"MFT96";#N/A,#N/A,FALSE,"CTrecon"}</definedName>
    <definedName name="fghfgh_5_4_2" hidden="1">{#N/A,#N/A,FALSE,"TMCOMP96";#N/A,#N/A,FALSE,"MAT96";#N/A,#N/A,FALSE,"FANDA96";#N/A,#N/A,FALSE,"INTRAN96";#N/A,#N/A,FALSE,"NAA9697";#N/A,#N/A,FALSE,"ECWEBB";#N/A,#N/A,FALSE,"MFT96";#N/A,#N/A,FALSE,"CTrecon"}</definedName>
    <definedName name="fghfgh_5_4_3" hidden="1">{#N/A,#N/A,FALSE,"TMCOMP96";#N/A,#N/A,FALSE,"MAT96";#N/A,#N/A,FALSE,"FANDA96";#N/A,#N/A,FALSE,"INTRAN96";#N/A,#N/A,FALSE,"NAA9697";#N/A,#N/A,FALSE,"ECWEBB";#N/A,#N/A,FALSE,"MFT96";#N/A,#N/A,FALSE,"CTrecon"}</definedName>
    <definedName name="fghfgh_5_4_4" hidden="1">{#N/A,#N/A,FALSE,"TMCOMP96";#N/A,#N/A,FALSE,"MAT96";#N/A,#N/A,FALSE,"FANDA96";#N/A,#N/A,FALSE,"INTRAN96";#N/A,#N/A,FALSE,"NAA9697";#N/A,#N/A,FALSE,"ECWEBB";#N/A,#N/A,FALSE,"MFT96";#N/A,#N/A,FALSE,"CTrecon"}</definedName>
    <definedName name="fghfgh_5_4_5" hidden="1">{#N/A,#N/A,FALSE,"TMCOMP96";#N/A,#N/A,FALSE,"MAT96";#N/A,#N/A,FALSE,"FANDA96";#N/A,#N/A,FALSE,"INTRAN96";#N/A,#N/A,FALSE,"NAA9697";#N/A,#N/A,FALSE,"ECWEBB";#N/A,#N/A,FALSE,"MFT96";#N/A,#N/A,FALSE,"CTrecon"}</definedName>
    <definedName name="fghfgh_5_5" hidden="1">{#N/A,#N/A,FALSE,"TMCOMP96";#N/A,#N/A,FALSE,"MAT96";#N/A,#N/A,FALSE,"FANDA96";#N/A,#N/A,FALSE,"INTRAN96";#N/A,#N/A,FALSE,"NAA9697";#N/A,#N/A,FALSE,"ECWEBB";#N/A,#N/A,FALSE,"MFT96";#N/A,#N/A,FALSE,"CTrecon"}</definedName>
    <definedName name="fghfgh_5_5_1" hidden="1">{#N/A,#N/A,FALSE,"TMCOMP96";#N/A,#N/A,FALSE,"MAT96";#N/A,#N/A,FALSE,"FANDA96";#N/A,#N/A,FALSE,"INTRAN96";#N/A,#N/A,FALSE,"NAA9697";#N/A,#N/A,FALSE,"ECWEBB";#N/A,#N/A,FALSE,"MFT96";#N/A,#N/A,FALSE,"CTrecon"}</definedName>
    <definedName name="fghfgh_5_5_2" hidden="1">{#N/A,#N/A,FALSE,"TMCOMP96";#N/A,#N/A,FALSE,"MAT96";#N/A,#N/A,FALSE,"FANDA96";#N/A,#N/A,FALSE,"INTRAN96";#N/A,#N/A,FALSE,"NAA9697";#N/A,#N/A,FALSE,"ECWEBB";#N/A,#N/A,FALSE,"MFT96";#N/A,#N/A,FALSE,"CTrecon"}</definedName>
    <definedName name="fghfgh_5_5_3" hidden="1">{#N/A,#N/A,FALSE,"TMCOMP96";#N/A,#N/A,FALSE,"MAT96";#N/A,#N/A,FALSE,"FANDA96";#N/A,#N/A,FALSE,"INTRAN96";#N/A,#N/A,FALSE,"NAA9697";#N/A,#N/A,FALSE,"ECWEBB";#N/A,#N/A,FALSE,"MFT96";#N/A,#N/A,FALSE,"CTrecon"}</definedName>
    <definedName name="fghfgh_5_5_4" hidden="1">{#N/A,#N/A,FALSE,"TMCOMP96";#N/A,#N/A,FALSE,"MAT96";#N/A,#N/A,FALSE,"FANDA96";#N/A,#N/A,FALSE,"INTRAN96";#N/A,#N/A,FALSE,"NAA9697";#N/A,#N/A,FALSE,"ECWEBB";#N/A,#N/A,FALSE,"MFT96";#N/A,#N/A,FALSE,"CTrecon"}</definedName>
    <definedName name="fghfgh_5_5_5" hidden="1">{#N/A,#N/A,FALSE,"TMCOMP96";#N/A,#N/A,FALSE,"MAT96";#N/A,#N/A,FALSE,"FANDA96";#N/A,#N/A,FALSE,"INTRAN96";#N/A,#N/A,FALSE,"NAA9697";#N/A,#N/A,FALSE,"ECWEBB";#N/A,#N/A,FALSE,"MFT96";#N/A,#N/A,FALSE,"CTrecon"}</definedName>
    <definedName name="FRA_share">'Part 1'!$Q$99</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1_1" hidden="1">{#N/A,#N/A,FALSE,"TMCOMP96";#N/A,#N/A,FALSE,"MAT96";#N/A,#N/A,FALSE,"FANDA96";#N/A,#N/A,FALSE,"INTRAN96";#N/A,#N/A,FALSE,"NAA9697";#N/A,#N/A,FALSE,"ECWEBB";#N/A,#N/A,FALSE,"MFT96";#N/A,#N/A,FALSE,"CTrecon"}</definedName>
    <definedName name="ghj_1_1_1" hidden="1">{#N/A,#N/A,FALSE,"TMCOMP96";#N/A,#N/A,FALSE,"MAT96";#N/A,#N/A,FALSE,"FANDA96";#N/A,#N/A,FALSE,"INTRAN96";#N/A,#N/A,FALSE,"NAA9697";#N/A,#N/A,FALSE,"ECWEBB";#N/A,#N/A,FALSE,"MFT96";#N/A,#N/A,FALSE,"CTrecon"}</definedName>
    <definedName name="ghj_1_1_1_1" hidden="1">{#N/A,#N/A,FALSE,"TMCOMP96";#N/A,#N/A,FALSE,"MAT96";#N/A,#N/A,FALSE,"FANDA96";#N/A,#N/A,FALSE,"INTRAN96";#N/A,#N/A,FALSE,"NAA9697";#N/A,#N/A,FALSE,"ECWEBB";#N/A,#N/A,FALSE,"MFT96";#N/A,#N/A,FALSE,"CTrecon"}</definedName>
    <definedName name="ghj_1_1_1_1_1" hidden="1">{#N/A,#N/A,FALSE,"TMCOMP96";#N/A,#N/A,FALSE,"MAT96";#N/A,#N/A,FALSE,"FANDA96";#N/A,#N/A,FALSE,"INTRAN96";#N/A,#N/A,FALSE,"NAA9697";#N/A,#N/A,FALSE,"ECWEBB";#N/A,#N/A,FALSE,"MFT96";#N/A,#N/A,FALSE,"CTrecon"}</definedName>
    <definedName name="ghj_1_1_1_1_1_1" hidden="1">{#N/A,#N/A,FALSE,"TMCOMP96";#N/A,#N/A,FALSE,"MAT96";#N/A,#N/A,FALSE,"FANDA96";#N/A,#N/A,FALSE,"INTRAN96";#N/A,#N/A,FALSE,"NAA9697";#N/A,#N/A,FALSE,"ECWEBB";#N/A,#N/A,FALSE,"MFT96";#N/A,#N/A,FALSE,"CTrecon"}</definedName>
    <definedName name="ghj_1_1_1_1_1_1_1" hidden="1">{#N/A,#N/A,FALSE,"TMCOMP96";#N/A,#N/A,FALSE,"MAT96";#N/A,#N/A,FALSE,"FANDA96";#N/A,#N/A,FALSE,"INTRAN96";#N/A,#N/A,FALSE,"NAA9697";#N/A,#N/A,FALSE,"ECWEBB";#N/A,#N/A,FALSE,"MFT96";#N/A,#N/A,FALSE,"CTrecon"}</definedName>
    <definedName name="ghj_1_1_1_1_1_2" hidden="1">{#N/A,#N/A,FALSE,"TMCOMP96";#N/A,#N/A,FALSE,"MAT96";#N/A,#N/A,FALSE,"FANDA96";#N/A,#N/A,FALSE,"INTRAN96";#N/A,#N/A,FALSE,"NAA9697";#N/A,#N/A,FALSE,"ECWEBB";#N/A,#N/A,FALSE,"MFT96";#N/A,#N/A,FALSE,"CTrecon"}</definedName>
    <definedName name="ghj_1_1_1_1_1_3" hidden="1">{#N/A,#N/A,FALSE,"TMCOMP96";#N/A,#N/A,FALSE,"MAT96";#N/A,#N/A,FALSE,"FANDA96";#N/A,#N/A,FALSE,"INTRAN96";#N/A,#N/A,FALSE,"NAA9697";#N/A,#N/A,FALSE,"ECWEBB";#N/A,#N/A,FALSE,"MFT96";#N/A,#N/A,FALSE,"CTrecon"}</definedName>
    <definedName name="ghj_1_1_1_1_1_4" hidden="1">{#N/A,#N/A,FALSE,"TMCOMP96";#N/A,#N/A,FALSE,"MAT96";#N/A,#N/A,FALSE,"FANDA96";#N/A,#N/A,FALSE,"INTRAN96";#N/A,#N/A,FALSE,"NAA9697";#N/A,#N/A,FALSE,"ECWEBB";#N/A,#N/A,FALSE,"MFT96";#N/A,#N/A,FALSE,"CTrecon"}</definedName>
    <definedName name="ghj_1_1_1_1_1_5" hidden="1">{#N/A,#N/A,FALSE,"TMCOMP96";#N/A,#N/A,FALSE,"MAT96";#N/A,#N/A,FALSE,"FANDA96";#N/A,#N/A,FALSE,"INTRAN96";#N/A,#N/A,FALSE,"NAA9697";#N/A,#N/A,FALSE,"ECWEBB";#N/A,#N/A,FALSE,"MFT96";#N/A,#N/A,FALSE,"CTrecon"}</definedName>
    <definedName name="ghj_1_1_1_1_2" hidden="1">{#N/A,#N/A,FALSE,"TMCOMP96";#N/A,#N/A,FALSE,"MAT96";#N/A,#N/A,FALSE,"FANDA96";#N/A,#N/A,FALSE,"INTRAN96";#N/A,#N/A,FALSE,"NAA9697";#N/A,#N/A,FALSE,"ECWEBB";#N/A,#N/A,FALSE,"MFT96";#N/A,#N/A,FALSE,"CTrecon"}</definedName>
    <definedName name="ghj_1_1_1_1_2_1" hidden="1">{#N/A,#N/A,FALSE,"TMCOMP96";#N/A,#N/A,FALSE,"MAT96";#N/A,#N/A,FALSE,"FANDA96";#N/A,#N/A,FALSE,"INTRAN96";#N/A,#N/A,FALSE,"NAA9697";#N/A,#N/A,FALSE,"ECWEBB";#N/A,#N/A,FALSE,"MFT96";#N/A,#N/A,FALSE,"CTrecon"}</definedName>
    <definedName name="ghj_1_1_1_1_2_2" hidden="1">{#N/A,#N/A,FALSE,"TMCOMP96";#N/A,#N/A,FALSE,"MAT96";#N/A,#N/A,FALSE,"FANDA96";#N/A,#N/A,FALSE,"INTRAN96";#N/A,#N/A,FALSE,"NAA9697";#N/A,#N/A,FALSE,"ECWEBB";#N/A,#N/A,FALSE,"MFT96";#N/A,#N/A,FALSE,"CTrecon"}</definedName>
    <definedName name="ghj_1_1_1_1_2_3" hidden="1">{#N/A,#N/A,FALSE,"TMCOMP96";#N/A,#N/A,FALSE,"MAT96";#N/A,#N/A,FALSE,"FANDA96";#N/A,#N/A,FALSE,"INTRAN96";#N/A,#N/A,FALSE,"NAA9697";#N/A,#N/A,FALSE,"ECWEBB";#N/A,#N/A,FALSE,"MFT96";#N/A,#N/A,FALSE,"CTrecon"}</definedName>
    <definedName name="ghj_1_1_1_1_2_4" hidden="1">{#N/A,#N/A,FALSE,"TMCOMP96";#N/A,#N/A,FALSE,"MAT96";#N/A,#N/A,FALSE,"FANDA96";#N/A,#N/A,FALSE,"INTRAN96";#N/A,#N/A,FALSE,"NAA9697";#N/A,#N/A,FALSE,"ECWEBB";#N/A,#N/A,FALSE,"MFT96";#N/A,#N/A,FALSE,"CTrecon"}</definedName>
    <definedName name="ghj_1_1_1_1_2_5" hidden="1">{#N/A,#N/A,FALSE,"TMCOMP96";#N/A,#N/A,FALSE,"MAT96";#N/A,#N/A,FALSE,"FANDA96";#N/A,#N/A,FALSE,"INTRAN96";#N/A,#N/A,FALSE,"NAA9697";#N/A,#N/A,FALSE,"ECWEBB";#N/A,#N/A,FALSE,"MFT96";#N/A,#N/A,FALSE,"CTrecon"}</definedName>
    <definedName name="ghj_1_1_1_1_3" hidden="1">{#N/A,#N/A,FALSE,"TMCOMP96";#N/A,#N/A,FALSE,"MAT96";#N/A,#N/A,FALSE,"FANDA96";#N/A,#N/A,FALSE,"INTRAN96";#N/A,#N/A,FALSE,"NAA9697";#N/A,#N/A,FALSE,"ECWEBB";#N/A,#N/A,FALSE,"MFT96";#N/A,#N/A,FALSE,"CTrecon"}</definedName>
    <definedName name="ghj_1_1_1_1_4" hidden="1">{#N/A,#N/A,FALSE,"TMCOMP96";#N/A,#N/A,FALSE,"MAT96";#N/A,#N/A,FALSE,"FANDA96";#N/A,#N/A,FALSE,"INTRAN96";#N/A,#N/A,FALSE,"NAA9697";#N/A,#N/A,FALSE,"ECWEBB";#N/A,#N/A,FALSE,"MFT96";#N/A,#N/A,FALSE,"CTrecon"}</definedName>
    <definedName name="ghj_1_1_1_1_5" hidden="1">{#N/A,#N/A,FALSE,"TMCOMP96";#N/A,#N/A,FALSE,"MAT96";#N/A,#N/A,FALSE,"FANDA96";#N/A,#N/A,FALSE,"INTRAN96";#N/A,#N/A,FALSE,"NAA9697";#N/A,#N/A,FALSE,"ECWEBB";#N/A,#N/A,FALSE,"MFT96";#N/A,#N/A,FALSE,"CTrecon"}</definedName>
    <definedName name="ghj_1_1_1_2" hidden="1">{#N/A,#N/A,FALSE,"TMCOMP96";#N/A,#N/A,FALSE,"MAT96";#N/A,#N/A,FALSE,"FANDA96";#N/A,#N/A,FALSE,"INTRAN96";#N/A,#N/A,FALSE,"NAA9697";#N/A,#N/A,FALSE,"ECWEBB";#N/A,#N/A,FALSE,"MFT96";#N/A,#N/A,FALSE,"CTrecon"}</definedName>
    <definedName name="ghj_1_1_1_2_1" hidden="1">{#N/A,#N/A,FALSE,"TMCOMP96";#N/A,#N/A,FALSE,"MAT96";#N/A,#N/A,FALSE,"FANDA96";#N/A,#N/A,FALSE,"INTRAN96";#N/A,#N/A,FALSE,"NAA9697";#N/A,#N/A,FALSE,"ECWEBB";#N/A,#N/A,FALSE,"MFT96";#N/A,#N/A,FALSE,"CTrecon"}</definedName>
    <definedName name="ghj_1_1_1_2_2" hidden="1">{#N/A,#N/A,FALSE,"TMCOMP96";#N/A,#N/A,FALSE,"MAT96";#N/A,#N/A,FALSE,"FANDA96";#N/A,#N/A,FALSE,"INTRAN96";#N/A,#N/A,FALSE,"NAA9697";#N/A,#N/A,FALSE,"ECWEBB";#N/A,#N/A,FALSE,"MFT96";#N/A,#N/A,FALSE,"CTrecon"}</definedName>
    <definedName name="ghj_1_1_1_2_3" hidden="1">{#N/A,#N/A,FALSE,"TMCOMP96";#N/A,#N/A,FALSE,"MAT96";#N/A,#N/A,FALSE,"FANDA96";#N/A,#N/A,FALSE,"INTRAN96";#N/A,#N/A,FALSE,"NAA9697";#N/A,#N/A,FALSE,"ECWEBB";#N/A,#N/A,FALSE,"MFT96";#N/A,#N/A,FALSE,"CTrecon"}</definedName>
    <definedName name="ghj_1_1_1_2_4" hidden="1">{#N/A,#N/A,FALSE,"TMCOMP96";#N/A,#N/A,FALSE,"MAT96";#N/A,#N/A,FALSE,"FANDA96";#N/A,#N/A,FALSE,"INTRAN96";#N/A,#N/A,FALSE,"NAA9697";#N/A,#N/A,FALSE,"ECWEBB";#N/A,#N/A,FALSE,"MFT96";#N/A,#N/A,FALSE,"CTrecon"}</definedName>
    <definedName name="ghj_1_1_1_2_5" hidden="1">{#N/A,#N/A,FALSE,"TMCOMP96";#N/A,#N/A,FALSE,"MAT96";#N/A,#N/A,FALSE,"FANDA96";#N/A,#N/A,FALSE,"INTRAN96";#N/A,#N/A,FALSE,"NAA9697";#N/A,#N/A,FALSE,"ECWEBB";#N/A,#N/A,FALSE,"MFT96";#N/A,#N/A,FALSE,"CTrecon"}</definedName>
    <definedName name="ghj_1_1_1_3" hidden="1">{#N/A,#N/A,FALSE,"TMCOMP96";#N/A,#N/A,FALSE,"MAT96";#N/A,#N/A,FALSE,"FANDA96";#N/A,#N/A,FALSE,"INTRAN96";#N/A,#N/A,FALSE,"NAA9697";#N/A,#N/A,FALSE,"ECWEBB";#N/A,#N/A,FALSE,"MFT96";#N/A,#N/A,FALSE,"CTrecon"}</definedName>
    <definedName name="ghj_1_1_1_3_1" hidden="1">{#N/A,#N/A,FALSE,"TMCOMP96";#N/A,#N/A,FALSE,"MAT96";#N/A,#N/A,FALSE,"FANDA96";#N/A,#N/A,FALSE,"INTRAN96";#N/A,#N/A,FALSE,"NAA9697";#N/A,#N/A,FALSE,"ECWEBB";#N/A,#N/A,FALSE,"MFT96";#N/A,#N/A,FALSE,"CTrecon"}</definedName>
    <definedName name="ghj_1_1_1_3_2" hidden="1">{#N/A,#N/A,FALSE,"TMCOMP96";#N/A,#N/A,FALSE,"MAT96";#N/A,#N/A,FALSE,"FANDA96";#N/A,#N/A,FALSE,"INTRAN96";#N/A,#N/A,FALSE,"NAA9697";#N/A,#N/A,FALSE,"ECWEBB";#N/A,#N/A,FALSE,"MFT96";#N/A,#N/A,FALSE,"CTrecon"}</definedName>
    <definedName name="ghj_1_1_1_3_3" hidden="1">{#N/A,#N/A,FALSE,"TMCOMP96";#N/A,#N/A,FALSE,"MAT96";#N/A,#N/A,FALSE,"FANDA96";#N/A,#N/A,FALSE,"INTRAN96";#N/A,#N/A,FALSE,"NAA9697";#N/A,#N/A,FALSE,"ECWEBB";#N/A,#N/A,FALSE,"MFT96";#N/A,#N/A,FALSE,"CTrecon"}</definedName>
    <definedName name="ghj_1_1_1_3_4" hidden="1">{#N/A,#N/A,FALSE,"TMCOMP96";#N/A,#N/A,FALSE,"MAT96";#N/A,#N/A,FALSE,"FANDA96";#N/A,#N/A,FALSE,"INTRAN96";#N/A,#N/A,FALSE,"NAA9697";#N/A,#N/A,FALSE,"ECWEBB";#N/A,#N/A,FALSE,"MFT96";#N/A,#N/A,FALSE,"CTrecon"}</definedName>
    <definedName name="ghj_1_1_1_3_5" hidden="1">{#N/A,#N/A,FALSE,"TMCOMP96";#N/A,#N/A,FALSE,"MAT96";#N/A,#N/A,FALSE,"FANDA96";#N/A,#N/A,FALSE,"INTRAN96";#N/A,#N/A,FALSE,"NAA9697";#N/A,#N/A,FALSE,"ECWEBB";#N/A,#N/A,FALSE,"MFT96";#N/A,#N/A,FALSE,"CTrecon"}</definedName>
    <definedName name="ghj_1_1_1_4" hidden="1">{#N/A,#N/A,FALSE,"TMCOMP96";#N/A,#N/A,FALSE,"MAT96";#N/A,#N/A,FALSE,"FANDA96";#N/A,#N/A,FALSE,"INTRAN96";#N/A,#N/A,FALSE,"NAA9697";#N/A,#N/A,FALSE,"ECWEBB";#N/A,#N/A,FALSE,"MFT96";#N/A,#N/A,FALSE,"CTrecon"}</definedName>
    <definedName name="ghj_1_1_1_4_1" hidden="1">{#N/A,#N/A,FALSE,"TMCOMP96";#N/A,#N/A,FALSE,"MAT96";#N/A,#N/A,FALSE,"FANDA96";#N/A,#N/A,FALSE,"INTRAN96";#N/A,#N/A,FALSE,"NAA9697";#N/A,#N/A,FALSE,"ECWEBB";#N/A,#N/A,FALSE,"MFT96";#N/A,#N/A,FALSE,"CTrecon"}</definedName>
    <definedName name="ghj_1_1_1_4_2" hidden="1">{#N/A,#N/A,FALSE,"TMCOMP96";#N/A,#N/A,FALSE,"MAT96";#N/A,#N/A,FALSE,"FANDA96";#N/A,#N/A,FALSE,"INTRAN96";#N/A,#N/A,FALSE,"NAA9697";#N/A,#N/A,FALSE,"ECWEBB";#N/A,#N/A,FALSE,"MFT96";#N/A,#N/A,FALSE,"CTrecon"}</definedName>
    <definedName name="ghj_1_1_1_4_3" hidden="1">{#N/A,#N/A,FALSE,"TMCOMP96";#N/A,#N/A,FALSE,"MAT96";#N/A,#N/A,FALSE,"FANDA96";#N/A,#N/A,FALSE,"INTRAN96";#N/A,#N/A,FALSE,"NAA9697";#N/A,#N/A,FALSE,"ECWEBB";#N/A,#N/A,FALSE,"MFT96";#N/A,#N/A,FALSE,"CTrecon"}</definedName>
    <definedName name="ghj_1_1_1_4_4" hidden="1">{#N/A,#N/A,FALSE,"TMCOMP96";#N/A,#N/A,FALSE,"MAT96";#N/A,#N/A,FALSE,"FANDA96";#N/A,#N/A,FALSE,"INTRAN96";#N/A,#N/A,FALSE,"NAA9697";#N/A,#N/A,FALSE,"ECWEBB";#N/A,#N/A,FALSE,"MFT96";#N/A,#N/A,FALSE,"CTrecon"}</definedName>
    <definedName name="ghj_1_1_1_4_5" hidden="1">{#N/A,#N/A,FALSE,"TMCOMP96";#N/A,#N/A,FALSE,"MAT96";#N/A,#N/A,FALSE,"FANDA96";#N/A,#N/A,FALSE,"INTRAN96";#N/A,#N/A,FALSE,"NAA9697";#N/A,#N/A,FALSE,"ECWEBB";#N/A,#N/A,FALSE,"MFT96";#N/A,#N/A,FALSE,"CTrecon"}</definedName>
    <definedName name="ghj_1_1_1_5" hidden="1">{#N/A,#N/A,FALSE,"TMCOMP96";#N/A,#N/A,FALSE,"MAT96";#N/A,#N/A,FALSE,"FANDA96";#N/A,#N/A,FALSE,"INTRAN96";#N/A,#N/A,FALSE,"NAA9697";#N/A,#N/A,FALSE,"ECWEBB";#N/A,#N/A,FALSE,"MFT96";#N/A,#N/A,FALSE,"CTrecon"}</definedName>
    <definedName name="ghj_1_1_1_5_1" hidden="1">{#N/A,#N/A,FALSE,"TMCOMP96";#N/A,#N/A,FALSE,"MAT96";#N/A,#N/A,FALSE,"FANDA96";#N/A,#N/A,FALSE,"INTRAN96";#N/A,#N/A,FALSE,"NAA9697";#N/A,#N/A,FALSE,"ECWEBB";#N/A,#N/A,FALSE,"MFT96";#N/A,#N/A,FALSE,"CTrecon"}</definedName>
    <definedName name="ghj_1_1_1_5_2" hidden="1">{#N/A,#N/A,FALSE,"TMCOMP96";#N/A,#N/A,FALSE,"MAT96";#N/A,#N/A,FALSE,"FANDA96";#N/A,#N/A,FALSE,"INTRAN96";#N/A,#N/A,FALSE,"NAA9697";#N/A,#N/A,FALSE,"ECWEBB";#N/A,#N/A,FALSE,"MFT96";#N/A,#N/A,FALSE,"CTrecon"}</definedName>
    <definedName name="ghj_1_1_1_5_3" hidden="1">{#N/A,#N/A,FALSE,"TMCOMP96";#N/A,#N/A,FALSE,"MAT96";#N/A,#N/A,FALSE,"FANDA96";#N/A,#N/A,FALSE,"INTRAN96";#N/A,#N/A,FALSE,"NAA9697";#N/A,#N/A,FALSE,"ECWEBB";#N/A,#N/A,FALSE,"MFT96";#N/A,#N/A,FALSE,"CTrecon"}</definedName>
    <definedName name="ghj_1_1_1_5_4" hidden="1">{#N/A,#N/A,FALSE,"TMCOMP96";#N/A,#N/A,FALSE,"MAT96";#N/A,#N/A,FALSE,"FANDA96";#N/A,#N/A,FALSE,"INTRAN96";#N/A,#N/A,FALSE,"NAA9697";#N/A,#N/A,FALSE,"ECWEBB";#N/A,#N/A,FALSE,"MFT96";#N/A,#N/A,FALSE,"CTrecon"}</definedName>
    <definedName name="ghj_1_1_1_5_5" hidden="1">{#N/A,#N/A,FALSE,"TMCOMP96";#N/A,#N/A,FALSE,"MAT96";#N/A,#N/A,FALSE,"FANDA96";#N/A,#N/A,FALSE,"INTRAN96";#N/A,#N/A,FALSE,"NAA9697";#N/A,#N/A,FALSE,"ECWEBB";#N/A,#N/A,FALSE,"MFT96";#N/A,#N/A,FALSE,"CTrecon"}</definedName>
    <definedName name="ghj_1_1_2" hidden="1">{#N/A,#N/A,FALSE,"TMCOMP96";#N/A,#N/A,FALSE,"MAT96";#N/A,#N/A,FALSE,"FANDA96";#N/A,#N/A,FALSE,"INTRAN96";#N/A,#N/A,FALSE,"NAA9697";#N/A,#N/A,FALSE,"ECWEBB";#N/A,#N/A,FALSE,"MFT96";#N/A,#N/A,FALSE,"CTrecon"}</definedName>
    <definedName name="ghj_1_1_2_1" hidden="1">{#N/A,#N/A,FALSE,"TMCOMP96";#N/A,#N/A,FALSE,"MAT96";#N/A,#N/A,FALSE,"FANDA96";#N/A,#N/A,FALSE,"INTRAN96";#N/A,#N/A,FALSE,"NAA9697";#N/A,#N/A,FALSE,"ECWEBB";#N/A,#N/A,FALSE,"MFT96";#N/A,#N/A,FALSE,"CTrecon"}</definedName>
    <definedName name="ghj_1_1_2_1_1" hidden="1">{#N/A,#N/A,FALSE,"TMCOMP96";#N/A,#N/A,FALSE,"MAT96";#N/A,#N/A,FALSE,"FANDA96";#N/A,#N/A,FALSE,"INTRAN96";#N/A,#N/A,FALSE,"NAA9697";#N/A,#N/A,FALSE,"ECWEBB";#N/A,#N/A,FALSE,"MFT96";#N/A,#N/A,FALSE,"CTrecon"}</definedName>
    <definedName name="ghj_1_1_2_2" hidden="1">{#N/A,#N/A,FALSE,"TMCOMP96";#N/A,#N/A,FALSE,"MAT96";#N/A,#N/A,FALSE,"FANDA96";#N/A,#N/A,FALSE,"INTRAN96";#N/A,#N/A,FALSE,"NAA9697";#N/A,#N/A,FALSE,"ECWEBB";#N/A,#N/A,FALSE,"MFT96";#N/A,#N/A,FALSE,"CTrecon"}</definedName>
    <definedName name="ghj_1_1_2_3" hidden="1">{#N/A,#N/A,FALSE,"TMCOMP96";#N/A,#N/A,FALSE,"MAT96";#N/A,#N/A,FALSE,"FANDA96";#N/A,#N/A,FALSE,"INTRAN96";#N/A,#N/A,FALSE,"NAA9697";#N/A,#N/A,FALSE,"ECWEBB";#N/A,#N/A,FALSE,"MFT96";#N/A,#N/A,FALSE,"CTrecon"}</definedName>
    <definedName name="ghj_1_1_2_4" hidden="1">{#N/A,#N/A,FALSE,"TMCOMP96";#N/A,#N/A,FALSE,"MAT96";#N/A,#N/A,FALSE,"FANDA96";#N/A,#N/A,FALSE,"INTRAN96";#N/A,#N/A,FALSE,"NAA9697";#N/A,#N/A,FALSE,"ECWEBB";#N/A,#N/A,FALSE,"MFT96";#N/A,#N/A,FALSE,"CTrecon"}</definedName>
    <definedName name="ghj_1_1_2_5" hidden="1">{#N/A,#N/A,FALSE,"TMCOMP96";#N/A,#N/A,FALSE,"MAT96";#N/A,#N/A,FALSE,"FANDA96";#N/A,#N/A,FALSE,"INTRAN96";#N/A,#N/A,FALSE,"NAA9697";#N/A,#N/A,FALSE,"ECWEBB";#N/A,#N/A,FALSE,"MFT96";#N/A,#N/A,FALSE,"CTrecon"}</definedName>
    <definedName name="ghj_1_1_3" hidden="1">{#N/A,#N/A,FALSE,"TMCOMP96";#N/A,#N/A,FALSE,"MAT96";#N/A,#N/A,FALSE,"FANDA96";#N/A,#N/A,FALSE,"INTRAN96";#N/A,#N/A,FALSE,"NAA9697";#N/A,#N/A,FALSE,"ECWEBB";#N/A,#N/A,FALSE,"MFT96";#N/A,#N/A,FALSE,"CTrecon"}</definedName>
    <definedName name="ghj_1_1_3_1" hidden="1">{#N/A,#N/A,FALSE,"TMCOMP96";#N/A,#N/A,FALSE,"MAT96";#N/A,#N/A,FALSE,"FANDA96";#N/A,#N/A,FALSE,"INTRAN96";#N/A,#N/A,FALSE,"NAA9697";#N/A,#N/A,FALSE,"ECWEBB";#N/A,#N/A,FALSE,"MFT96";#N/A,#N/A,FALSE,"CTrecon"}</definedName>
    <definedName name="ghj_1_1_3_1_1" hidden="1">{#N/A,#N/A,FALSE,"TMCOMP96";#N/A,#N/A,FALSE,"MAT96";#N/A,#N/A,FALSE,"FANDA96";#N/A,#N/A,FALSE,"INTRAN96";#N/A,#N/A,FALSE,"NAA9697";#N/A,#N/A,FALSE,"ECWEBB";#N/A,#N/A,FALSE,"MFT96";#N/A,#N/A,FALSE,"CTrecon"}</definedName>
    <definedName name="ghj_1_1_3_2" hidden="1">{#N/A,#N/A,FALSE,"TMCOMP96";#N/A,#N/A,FALSE,"MAT96";#N/A,#N/A,FALSE,"FANDA96";#N/A,#N/A,FALSE,"INTRAN96";#N/A,#N/A,FALSE,"NAA9697";#N/A,#N/A,FALSE,"ECWEBB";#N/A,#N/A,FALSE,"MFT96";#N/A,#N/A,FALSE,"CTrecon"}</definedName>
    <definedName name="ghj_1_1_3_3" hidden="1">{#N/A,#N/A,FALSE,"TMCOMP96";#N/A,#N/A,FALSE,"MAT96";#N/A,#N/A,FALSE,"FANDA96";#N/A,#N/A,FALSE,"INTRAN96";#N/A,#N/A,FALSE,"NAA9697";#N/A,#N/A,FALSE,"ECWEBB";#N/A,#N/A,FALSE,"MFT96";#N/A,#N/A,FALSE,"CTrecon"}</definedName>
    <definedName name="ghj_1_1_3_4" hidden="1">{#N/A,#N/A,FALSE,"TMCOMP96";#N/A,#N/A,FALSE,"MAT96";#N/A,#N/A,FALSE,"FANDA96";#N/A,#N/A,FALSE,"INTRAN96";#N/A,#N/A,FALSE,"NAA9697";#N/A,#N/A,FALSE,"ECWEBB";#N/A,#N/A,FALSE,"MFT96";#N/A,#N/A,FALSE,"CTrecon"}</definedName>
    <definedName name="ghj_1_1_3_5" hidden="1">{#N/A,#N/A,FALSE,"TMCOMP96";#N/A,#N/A,FALSE,"MAT96";#N/A,#N/A,FALSE,"FANDA96";#N/A,#N/A,FALSE,"INTRAN96";#N/A,#N/A,FALSE,"NAA9697";#N/A,#N/A,FALSE,"ECWEBB";#N/A,#N/A,FALSE,"MFT96";#N/A,#N/A,FALSE,"CTrecon"}</definedName>
    <definedName name="ghj_1_1_4" hidden="1">{#N/A,#N/A,FALSE,"TMCOMP96";#N/A,#N/A,FALSE,"MAT96";#N/A,#N/A,FALSE,"FANDA96";#N/A,#N/A,FALSE,"INTRAN96";#N/A,#N/A,FALSE,"NAA9697";#N/A,#N/A,FALSE,"ECWEBB";#N/A,#N/A,FALSE,"MFT96";#N/A,#N/A,FALSE,"CTrecon"}</definedName>
    <definedName name="ghj_1_1_4_1" hidden="1">{#N/A,#N/A,FALSE,"TMCOMP96";#N/A,#N/A,FALSE,"MAT96";#N/A,#N/A,FALSE,"FANDA96";#N/A,#N/A,FALSE,"INTRAN96";#N/A,#N/A,FALSE,"NAA9697";#N/A,#N/A,FALSE,"ECWEBB";#N/A,#N/A,FALSE,"MFT96";#N/A,#N/A,FALSE,"CTrecon"}</definedName>
    <definedName name="ghj_1_1_4_2" hidden="1">{#N/A,#N/A,FALSE,"TMCOMP96";#N/A,#N/A,FALSE,"MAT96";#N/A,#N/A,FALSE,"FANDA96";#N/A,#N/A,FALSE,"INTRAN96";#N/A,#N/A,FALSE,"NAA9697";#N/A,#N/A,FALSE,"ECWEBB";#N/A,#N/A,FALSE,"MFT96";#N/A,#N/A,FALSE,"CTrecon"}</definedName>
    <definedName name="ghj_1_1_4_3" hidden="1">{#N/A,#N/A,FALSE,"TMCOMP96";#N/A,#N/A,FALSE,"MAT96";#N/A,#N/A,FALSE,"FANDA96";#N/A,#N/A,FALSE,"INTRAN96";#N/A,#N/A,FALSE,"NAA9697";#N/A,#N/A,FALSE,"ECWEBB";#N/A,#N/A,FALSE,"MFT96";#N/A,#N/A,FALSE,"CTrecon"}</definedName>
    <definedName name="ghj_1_1_4_4" hidden="1">{#N/A,#N/A,FALSE,"TMCOMP96";#N/A,#N/A,FALSE,"MAT96";#N/A,#N/A,FALSE,"FANDA96";#N/A,#N/A,FALSE,"INTRAN96";#N/A,#N/A,FALSE,"NAA9697";#N/A,#N/A,FALSE,"ECWEBB";#N/A,#N/A,FALSE,"MFT96";#N/A,#N/A,FALSE,"CTrecon"}</definedName>
    <definedName name="ghj_1_1_4_5" hidden="1">{#N/A,#N/A,FALSE,"TMCOMP96";#N/A,#N/A,FALSE,"MAT96";#N/A,#N/A,FALSE,"FANDA96";#N/A,#N/A,FALSE,"INTRAN96";#N/A,#N/A,FALSE,"NAA9697";#N/A,#N/A,FALSE,"ECWEBB";#N/A,#N/A,FALSE,"MFT96";#N/A,#N/A,FALSE,"CTrecon"}</definedName>
    <definedName name="ghj_1_1_5" hidden="1">{#N/A,#N/A,FALSE,"TMCOMP96";#N/A,#N/A,FALSE,"MAT96";#N/A,#N/A,FALSE,"FANDA96";#N/A,#N/A,FALSE,"INTRAN96";#N/A,#N/A,FALSE,"NAA9697";#N/A,#N/A,FALSE,"ECWEBB";#N/A,#N/A,FALSE,"MFT96";#N/A,#N/A,FALSE,"CTrecon"}</definedName>
    <definedName name="ghj_1_1_5_1" hidden="1">{#N/A,#N/A,FALSE,"TMCOMP96";#N/A,#N/A,FALSE,"MAT96";#N/A,#N/A,FALSE,"FANDA96";#N/A,#N/A,FALSE,"INTRAN96";#N/A,#N/A,FALSE,"NAA9697";#N/A,#N/A,FALSE,"ECWEBB";#N/A,#N/A,FALSE,"MFT96";#N/A,#N/A,FALSE,"CTrecon"}</definedName>
    <definedName name="ghj_1_1_5_2" hidden="1">{#N/A,#N/A,FALSE,"TMCOMP96";#N/A,#N/A,FALSE,"MAT96";#N/A,#N/A,FALSE,"FANDA96";#N/A,#N/A,FALSE,"INTRAN96";#N/A,#N/A,FALSE,"NAA9697";#N/A,#N/A,FALSE,"ECWEBB";#N/A,#N/A,FALSE,"MFT96";#N/A,#N/A,FALSE,"CTrecon"}</definedName>
    <definedName name="ghj_1_1_5_3" hidden="1">{#N/A,#N/A,FALSE,"TMCOMP96";#N/A,#N/A,FALSE,"MAT96";#N/A,#N/A,FALSE,"FANDA96";#N/A,#N/A,FALSE,"INTRAN96";#N/A,#N/A,FALSE,"NAA9697";#N/A,#N/A,FALSE,"ECWEBB";#N/A,#N/A,FALSE,"MFT96";#N/A,#N/A,FALSE,"CTrecon"}</definedName>
    <definedName name="ghj_1_1_5_4" hidden="1">{#N/A,#N/A,FALSE,"TMCOMP96";#N/A,#N/A,FALSE,"MAT96";#N/A,#N/A,FALSE,"FANDA96";#N/A,#N/A,FALSE,"INTRAN96";#N/A,#N/A,FALSE,"NAA9697";#N/A,#N/A,FALSE,"ECWEBB";#N/A,#N/A,FALSE,"MFT96";#N/A,#N/A,FALSE,"CTrecon"}</definedName>
    <definedName name="ghj_1_1_5_5" hidden="1">{#N/A,#N/A,FALSE,"TMCOMP96";#N/A,#N/A,FALSE,"MAT96";#N/A,#N/A,FALSE,"FANDA96";#N/A,#N/A,FALSE,"INTRAN96";#N/A,#N/A,FALSE,"NAA9697";#N/A,#N/A,FALSE,"ECWEBB";#N/A,#N/A,FALSE,"MFT96";#N/A,#N/A,FALSE,"CTrecon"}</definedName>
    <definedName name="ghj_1_2" hidden="1">{#N/A,#N/A,FALSE,"TMCOMP96";#N/A,#N/A,FALSE,"MAT96";#N/A,#N/A,FALSE,"FANDA96";#N/A,#N/A,FALSE,"INTRAN96";#N/A,#N/A,FALSE,"NAA9697";#N/A,#N/A,FALSE,"ECWEBB";#N/A,#N/A,FALSE,"MFT96";#N/A,#N/A,FALSE,"CTrecon"}</definedName>
    <definedName name="ghj_1_2_1" hidden="1">{#N/A,#N/A,FALSE,"TMCOMP96";#N/A,#N/A,FALSE,"MAT96";#N/A,#N/A,FALSE,"FANDA96";#N/A,#N/A,FALSE,"INTRAN96";#N/A,#N/A,FALSE,"NAA9697";#N/A,#N/A,FALSE,"ECWEBB";#N/A,#N/A,FALSE,"MFT96";#N/A,#N/A,FALSE,"CTrecon"}</definedName>
    <definedName name="ghj_1_2_1_1" hidden="1">{#N/A,#N/A,FALSE,"TMCOMP96";#N/A,#N/A,FALSE,"MAT96";#N/A,#N/A,FALSE,"FANDA96";#N/A,#N/A,FALSE,"INTRAN96";#N/A,#N/A,FALSE,"NAA9697";#N/A,#N/A,FALSE,"ECWEBB";#N/A,#N/A,FALSE,"MFT96";#N/A,#N/A,FALSE,"CTrecon"}</definedName>
    <definedName name="ghj_1_2_1_1_1" hidden="1">{#N/A,#N/A,FALSE,"TMCOMP96";#N/A,#N/A,FALSE,"MAT96";#N/A,#N/A,FALSE,"FANDA96";#N/A,#N/A,FALSE,"INTRAN96";#N/A,#N/A,FALSE,"NAA9697";#N/A,#N/A,FALSE,"ECWEBB";#N/A,#N/A,FALSE,"MFT96";#N/A,#N/A,FALSE,"CTrecon"}</definedName>
    <definedName name="ghj_1_2_1_1_1_1" hidden="1">{#N/A,#N/A,FALSE,"TMCOMP96";#N/A,#N/A,FALSE,"MAT96";#N/A,#N/A,FALSE,"FANDA96";#N/A,#N/A,FALSE,"INTRAN96";#N/A,#N/A,FALSE,"NAA9697";#N/A,#N/A,FALSE,"ECWEBB";#N/A,#N/A,FALSE,"MFT96";#N/A,#N/A,FALSE,"CTrecon"}</definedName>
    <definedName name="ghj_1_2_1_1_1_1_1" hidden="1">{#N/A,#N/A,FALSE,"TMCOMP96";#N/A,#N/A,FALSE,"MAT96";#N/A,#N/A,FALSE,"FANDA96";#N/A,#N/A,FALSE,"INTRAN96";#N/A,#N/A,FALSE,"NAA9697";#N/A,#N/A,FALSE,"ECWEBB";#N/A,#N/A,FALSE,"MFT96";#N/A,#N/A,FALSE,"CTrecon"}</definedName>
    <definedName name="ghj_1_2_1_1_1_2" hidden="1">{#N/A,#N/A,FALSE,"TMCOMP96";#N/A,#N/A,FALSE,"MAT96";#N/A,#N/A,FALSE,"FANDA96";#N/A,#N/A,FALSE,"INTRAN96";#N/A,#N/A,FALSE,"NAA9697";#N/A,#N/A,FALSE,"ECWEBB";#N/A,#N/A,FALSE,"MFT96";#N/A,#N/A,FALSE,"CTrecon"}</definedName>
    <definedName name="ghj_1_2_1_1_1_3" hidden="1">{#N/A,#N/A,FALSE,"TMCOMP96";#N/A,#N/A,FALSE,"MAT96";#N/A,#N/A,FALSE,"FANDA96";#N/A,#N/A,FALSE,"INTRAN96";#N/A,#N/A,FALSE,"NAA9697";#N/A,#N/A,FALSE,"ECWEBB";#N/A,#N/A,FALSE,"MFT96";#N/A,#N/A,FALSE,"CTrecon"}</definedName>
    <definedName name="ghj_1_2_1_1_1_4" hidden="1">{#N/A,#N/A,FALSE,"TMCOMP96";#N/A,#N/A,FALSE,"MAT96";#N/A,#N/A,FALSE,"FANDA96";#N/A,#N/A,FALSE,"INTRAN96";#N/A,#N/A,FALSE,"NAA9697";#N/A,#N/A,FALSE,"ECWEBB";#N/A,#N/A,FALSE,"MFT96";#N/A,#N/A,FALSE,"CTrecon"}</definedName>
    <definedName name="ghj_1_2_1_1_1_5" hidden="1">{#N/A,#N/A,FALSE,"TMCOMP96";#N/A,#N/A,FALSE,"MAT96";#N/A,#N/A,FALSE,"FANDA96";#N/A,#N/A,FALSE,"INTRAN96";#N/A,#N/A,FALSE,"NAA9697";#N/A,#N/A,FALSE,"ECWEBB";#N/A,#N/A,FALSE,"MFT96";#N/A,#N/A,FALSE,"CTrecon"}</definedName>
    <definedName name="ghj_1_2_1_1_2" hidden="1">{#N/A,#N/A,FALSE,"TMCOMP96";#N/A,#N/A,FALSE,"MAT96";#N/A,#N/A,FALSE,"FANDA96";#N/A,#N/A,FALSE,"INTRAN96";#N/A,#N/A,FALSE,"NAA9697";#N/A,#N/A,FALSE,"ECWEBB";#N/A,#N/A,FALSE,"MFT96";#N/A,#N/A,FALSE,"CTrecon"}</definedName>
    <definedName name="ghj_1_2_1_1_2_1" hidden="1">{#N/A,#N/A,FALSE,"TMCOMP96";#N/A,#N/A,FALSE,"MAT96";#N/A,#N/A,FALSE,"FANDA96";#N/A,#N/A,FALSE,"INTRAN96";#N/A,#N/A,FALSE,"NAA9697";#N/A,#N/A,FALSE,"ECWEBB";#N/A,#N/A,FALSE,"MFT96";#N/A,#N/A,FALSE,"CTrecon"}</definedName>
    <definedName name="ghj_1_2_1_1_2_2" hidden="1">{#N/A,#N/A,FALSE,"TMCOMP96";#N/A,#N/A,FALSE,"MAT96";#N/A,#N/A,FALSE,"FANDA96";#N/A,#N/A,FALSE,"INTRAN96";#N/A,#N/A,FALSE,"NAA9697";#N/A,#N/A,FALSE,"ECWEBB";#N/A,#N/A,FALSE,"MFT96";#N/A,#N/A,FALSE,"CTrecon"}</definedName>
    <definedName name="ghj_1_2_1_1_2_3" hidden="1">{#N/A,#N/A,FALSE,"TMCOMP96";#N/A,#N/A,FALSE,"MAT96";#N/A,#N/A,FALSE,"FANDA96";#N/A,#N/A,FALSE,"INTRAN96";#N/A,#N/A,FALSE,"NAA9697";#N/A,#N/A,FALSE,"ECWEBB";#N/A,#N/A,FALSE,"MFT96";#N/A,#N/A,FALSE,"CTrecon"}</definedName>
    <definedName name="ghj_1_2_1_1_2_4" hidden="1">{#N/A,#N/A,FALSE,"TMCOMP96";#N/A,#N/A,FALSE,"MAT96";#N/A,#N/A,FALSE,"FANDA96";#N/A,#N/A,FALSE,"INTRAN96";#N/A,#N/A,FALSE,"NAA9697";#N/A,#N/A,FALSE,"ECWEBB";#N/A,#N/A,FALSE,"MFT96";#N/A,#N/A,FALSE,"CTrecon"}</definedName>
    <definedName name="ghj_1_2_1_1_2_5" hidden="1">{#N/A,#N/A,FALSE,"TMCOMP96";#N/A,#N/A,FALSE,"MAT96";#N/A,#N/A,FALSE,"FANDA96";#N/A,#N/A,FALSE,"INTRAN96";#N/A,#N/A,FALSE,"NAA9697";#N/A,#N/A,FALSE,"ECWEBB";#N/A,#N/A,FALSE,"MFT96";#N/A,#N/A,FALSE,"CTrecon"}</definedName>
    <definedName name="ghj_1_2_1_1_3" hidden="1">{#N/A,#N/A,FALSE,"TMCOMP96";#N/A,#N/A,FALSE,"MAT96";#N/A,#N/A,FALSE,"FANDA96";#N/A,#N/A,FALSE,"INTRAN96";#N/A,#N/A,FALSE,"NAA9697";#N/A,#N/A,FALSE,"ECWEBB";#N/A,#N/A,FALSE,"MFT96";#N/A,#N/A,FALSE,"CTrecon"}</definedName>
    <definedName name="ghj_1_2_1_1_4" hidden="1">{#N/A,#N/A,FALSE,"TMCOMP96";#N/A,#N/A,FALSE,"MAT96";#N/A,#N/A,FALSE,"FANDA96";#N/A,#N/A,FALSE,"INTRAN96";#N/A,#N/A,FALSE,"NAA9697";#N/A,#N/A,FALSE,"ECWEBB";#N/A,#N/A,FALSE,"MFT96";#N/A,#N/A,FALSE,"CTrecon"}</definedName>
    <definedName name="ghj_1_2_1_1_5" hidden="1">{#N/A,#N/A,FALSE,"TMCOMP96";#N/A,#N/A,FALSE,"MAT96";#N/A,#N/A,FALSE,"FANDA96";#N/A,#N/A,FALSE,"INTRAN96";#N/A,#N/A,FALSE,"NAA9697";#N/A,#N/A,FALSE,"ECWEBB";#N/A,#N/A,FALSE,"MFT96";#N/A,#N/A,FALSE,"CTrecon"}</definedName>
    <definedName name="ghj_1_2_1_2" hidden="1">{#N/A,#N/A,FALSE,"TMCOMP96";#N/A,#N/A,FALSE,"MAT96";#N/A,#N/A,FALSE,"FANDA96";#N/A,#N/A,FALSE,"INTRAN96";#N/A,#N/A,FALSE,"NAA9697";#N/A,#N/A,FALSE,"ECWEBB";#N/A,#N/A,FALSE,"MFT96";#N/A,#N/A,FALSE,"CTrecon"}</definedName>
    <definedName name="ghj_1_2_1_2_1" hidden="1">{#N/A,#N/A,FALSE,"TMCOMP96";#N/A,#N/A,FALSE,"MAT96";#N/A,#N/A,FALSE,"FANDA96";#N/A,#N/A,FALSE,"INTRAN96";#N/A,#N/A,FALSE,"NAA9697";#N/A,#N/A,FALSE,"ECWEBB";#N/A,#N/A,FALSE,"MFT96";#N/A,#N/A,FALSE,"CTrecon"}</definedName>
    <definedName name="ghj_1_2_1_2_2" hidden="1">{#N/A,#N/A,FALSE,"TMCOMP96";#N/A,#N/A,FALSE,"MAT96";#N/A,#N/A,FALSE,"FANDA96";#N/A,#N/A,FALSE,"INTRAN96";#N/A,#N/A,FALSE,"NAA9697";#N/A,#N/A,FALSE,"ECWEBB";#N/A,#N/A,FALSE,"MFT96";#N/A,#N/A,FALSE,"CTrecon"}</definedName>
    <definedName name="ghj_1_2_1_2_3" hidden="1">{#N/A,#N/A,FALSE,"TMCOMP96";#N/A,#N/A,FALSE,"MAT96";#N/A,#N/A,FALSE,"FANDA96";#N/A,#N/A,FALSE,"INTRAN96";#N/A,#N/A,FALSE,"NAA9697";#N/A,#N/A,FALSE,"ECWEBB";#N/A,#N/A,FALSE,"MFT96";#N/A,#N/A,FALSE,"CTrecon"}</definedName>
    <definedName name="ghj_1_2_1_2_4" hidden="1">{#N/A,#N/A,FALSE,"TMCOMP96";#N/A,#N/A,FALSE,"MAT96";#N/A,#N/A,FALSE,"FANDA96";#N/A,#N/A,FALSE,"INTRAN96";#N/A,#N/A,FALSE,"NAA9697";#N/A,#N/A,FALSE,"ECWEBB";#N/A,#N/A,FALSE,"MFT96";#N/A,#N/A,FALSE,"CTrecon"}</definedName>
    <definedName name="ghj_1_2_1_2_5" hidden="1">{#N/A,#N/A,FALSE,"TMCOMP96";#N/A,#N/A,FALSE,"MAT96";#N/A,#N/A,FALSE,"FANDA96";#N/A,#N/A,FALSE,"INTRAN96";#N/A,#N/A,FALSE,"NAA9697";#N/A,#N/A,FALSE,"ECWEBB";#N/A,#N/A,FALSE,"MFT96";#N/A,#N/A,FALSE,"CTrecon"}</definedName>
    <definedName name="ghj_1_2_1_3" hidden="1">{#N/A,#N/A,FALSE,"TMCOMP96";#N/A,#N/A,FALSE,"MAT96";#N/A,#N/A,FALSE,"FANDA96";#N/A,#N/A,FALSE,"INTRAN96";#N/A,#N/A,FALSE,"NAA9697";#N/A,#N/A,FALSE,"ECWEBB";#N/A,#N/A,FALSE,"MFT96";#N/A,#N/A,FALSE,"CTrecon"}</definedName>
    <definedName name="ghj_1_2_1_3_1" hidden="1">{#N/A,#N/A,FALSE,"TMCOMP96";#N/A,#N/A,FALSE,"MAT96";#N/A,#N/A,FALSE,"FANDA96";#N/A,#N/A,FALSE,"INTRAN96";#N/A,#N/A,FALSE,"NAA9697";#N/A,#N/A,FALSE,"ECWEBB";#N/A,#N/A,FALSE,"MFT96";#N/A,#N/A,FALSE,"CTrecon"}</definedName>
    <definedName name="ghj_1_2_1_3_2" hidden="1">{#N/A,#N/A,FALSE,"TMCOMP96";#N/A,#N/A,FALSE,"MAT96";#N/A,#N/A,FALSE,"FANDA96";#N/A,#N/A,FALSE,"INTRAN96";#N/A,#N/A,FALSE,"NAA9697";#N/A,#N/A,FALSE,"ECWEBB";#N/A,#N/A,FALSE,"MFT96";#N/A,#N/A,FALSE,"CTrecon"}</definedName>
    <definedName name="ghj_1_2_1_3_3" hidden="1">{#N/A,#N/A,FALSE,"TMCOMP96";#N/A,#N/A,FALSE,"MAT96";#N/A,#N/A,FALSE,"FANDA96";#N/A,#N/A,FALSE,"INTRAN96";#N/A,#N/A,FALSE,"NAA9697";#N/A,#N/A,FALSE,"ECWEBB";#N/A,#N/A,FALSE,"MFT96";#N/A,#N/A,FALSE,"CTrecon"}</definedName>
    <definedName name="ghj_1_2_1_3_4" hidden="1">{#N/A,#N/A,FALSE,"TMCOMP96";#N/A,#N/A,FALSE,"MAT96";#N/A,#N/A,FALSE,"FANDA96";#N/A,#N/A,FALSE,"INTRAN96";#N/A,#N/A,FALSE,"NAA9697";#N/A,#N/A,FALSE,"ECWEBB";#N/A,#N/A,FALSE,"MFT96";#N/A,#N/A,FALSE,"CTrecon"}</definedName>
    <definedName name="ghj_1_2_1_3_5" hidden="1">{#N/A,#N/A,FALSE,"TMCOMP96";#N/A,#N/A,FALSE,"MAT96";#N/A,#N/A,FALSE,"FANDA96";#N/A,#N/A,FALSE,"INTRAN96";#N/A,#N/A,FALSE,"NAA9697";#N/A,#N/A,FALSE,"ECWEBB";#N/A,#N/A,FALSE,"MFT96";#N/A,#N/A,FALSE,"CTrecon"}</definedName>
    <definedName name="ghj_1_2_1_4" hidden="1">{#N/A,#N/A,FALSE,"TMCOMP96";#N/A,#N/A,FALSE,"MAT96";#N/A,#N/A,FALSE,"FANDA96";#N/A,#N/A,FALSE,"INTRAN96";#N/A,#N/A,FALSE,"NAA9697";#N/A,#N/A,FALSE,"ECWEBB";#N/A,#N/A,FALSE,"MFT96";#N/A,#N/A,FALSE,"CTrecon"}</definedName>
    <definedName name="ghj_1_2_1_4_1" hidden="1">{#N/A,#N/A,FALSE,"TMCOMP96";#N/A,#N/A,FALSE,"MAT96";#N/A,#N/A,FALSE,"FANDA96";#N/A,#N/A,FALSE,"INTRAN96";#N/A,#N/A,FALSE,"NAA9697";#N/A,#N/A,FALSE,"ECWEBB";#N/A,#N/A,FALSE,"MFT96";#N/A,#N/A,FALSE,"CTrecon"}</definedName>
    <definedName name="ghj_1_2_1_4_2" hidden="1">{#N/A,#N/A,FALSE,"TMCOMP96";#N/A,#N/A,FALSE,"MAT96";#N/A,#N/A,FALSE,"FANDA96";#N/A,#N/A,FALSE,"INTRAN96";#N/A,#N/A,FALSE,"NAA9697";#N/A,#N/A,FALSE,"ECWEBB";#N/A,#N/A,FALSE,"MFT96";#N/A,#N/A,FALSE,"CTrecon"}</definedName>
    <definedName name="ghj_1_2_1_4_3" hidden="1">{#N/A,#N/A,FALSE,"TMCOMP96";#N/A,#N/A,FALSE,"MAT96";#N/A,#N/A,FALSE,"FANDA96";#N/A,#N/A,FALSE,"INTRAN96";#N/A,#N/A,FALSE,"NAA9697";#N/A,#N/A,FALSE,"ECWEBB";#N/A,#N/A,FALSE,"MFT96";#N/A,#N/A,FALSE,"CTrecon"}</definedName>
    <definedName name="ghj_1_2_1_4_4" hidden="1">{#N/A,#N/A,FALSE,"TMCOMP96";#N/A,#N/A,FALSE,"MAT96";#N/A,#N/A,FALSE,"FANDA96";#N/A,#N/A,FALSE,"INTRAN96";#N/A,#N/A,FALSE,"NAA9697";#N/A,#N/A,FALSE,"ECWEBB";#N/A,#N/A,FALSE,"MFT96";#N/A,#N/A,FALSE,"CTrecon"}</definedName>
    <definedName name="ghj_1_2_1_4_5" hidden="1">{#N/A,#N/A,FALSE,"TMCOMP96";#N/A,#N/A,FALSE,"MAT96";#N/A,#N/A,FALSE,"FANDA96";#N/A,#N/A,FALSE,"INTRAN96";#N/A,#N/A,FALSE,"NAA9697";#N/A,#N/A,FALSE,"ECWEBB";#N/A,#N/A,FALSE,"MFT96";#N/A,#N/A,FALSE,"CTrecon"}</definedName>
    <definedName name="ghj_1_2_1_5" hidden="1">{#N/A,#N/A,FALSE,"TMCOMP96";#N/A,#N/A,FALSE,"MAT96";#N/A,#N/A,FALSE,"FANDA96";#N/A,#N/A,FALSE,"INTRAN96";#N/A,#N/A,FALSE,"NAA9697";#N/A,#N/A,FALSE,"ECWEBB";#N/A,#N/A,FALSE,"MFT96";#N/A,#N/A,FALSE,"CTrecon"}</definedName>
    <definedName name="ghj_1_2_1_5_1" hidden="1">{#N/A,#N/A,FALSE,"TMCOMP96";#N/A,#N/A,FALSE,"MAT96";#N/A,#N/A,FALSE,"FANDA96";#N/A,#N/A,FALSE,"INTRAN96";#N/A,#N/A,FALSE,"NAA9697";#N/A,#N/A,FALSE,"ECWEBB";#N/A,#N/A,FALSE,"MFT96";#N/A,#N/A,FALSE,"CTrecon"}</definedName>
    <definedName name="ghj_1_2_1_5_2" hidden="1">{#N/A,#N/A,FALSE,"TMCOMP96";#N/A,#N/A,FALSE,"MAT96";#N/A,#N/A,FALSE,"FANDA96";#N/A,#N/A,FALSE,"INTRAN96";#N/A,#N/A,FALSE,"NAA9697";#N/A,#N/A,FALSE,"ECWEBB";#N/A,#N/A,FALSE,"MFT96";#N/A,#N/A,FALSE,"CTrecon"}</definedName>
    <definedName name="ghj_1_2_1_5_3" hidden="1">{#N/A,#N/A,FALSE,"TMCOMP96";#N/A,#N/A,FALSE,"MAT96";#N/A,#N/A,FALSE,"FANDA96";#N/A,#N/A,FALSE,"INTRAN96";#N/A,#N/A,FALSE,"NAA9697";#N/A,#N/A,FALSE,"ECWEBB";#N/A,#N/A,FALSE,"MFT96";#N/A,#N/A,FALSE,"CTrecon"}</definedName>
    <definedName name="ghj_1_2_1_5_4" hidden="1">{#N/A,#N/A,FALSE,"TMCOMP96";#N/A,#N/A,FALSE,"MAT96";#N/A,#N/A,FALSE,"FANDA96";#N/A,#N/A,FALSE,"INTRAN96";#N/A,#N/A,FALSE,"NAA9697";#N/A,#N/A,FALSE,"ECWEBB";#N/A,#N/A,FALSE,"MFT96";#N/A,#N/A,FALSE,"CTrecon"}</definedName>
    <definedName name="ghj_1_2_1_5_5" hidden="1">{#N/A,#N/A,FALSE,"TMCOMP96";#N/A,#N/A,FALSE,"MAT96";#N/A,#N/A,FALSE,"FANDA96";#N/A,#N/A,FALSE,"INTRAN96";#N/A,#N/A,FALSE,"NAA9697";#N/A,#N/A,FALSE,"ECWEBB";#N/A,#N/A,FALSE,"MFT96";#N/A,#N/A,FALSE,"CTrecon"}</definedName>
    <definedName name="ghj_1_2_2" hidden="1">{#N/A,#N/A,FALSE,"TMCOMP96";#N/A,#N/A,FALSE,"MAT96";#N/A,#N/A,FALSE,"FANDA96";#N/A,#N/A,FALSE,"INTRAN96";#N/A,#N/A,FALSE,"NAA9697";#N/A,#N/A,FALSE,"ECWEBB";#N/A,#N/A,FALSE,"MFT96";#N/A,#N/A,FALSE,"CTrecon"}</definedName>
    <definedName name="ghj_1_2_2_1" hidden="1">{#N/A,#N/A,FALSE,"TMCOMP96";#N/A,#N/A,FALSE,"MAT96";#N/A,#N/A,FALSE,"FANDA96";#N/A,#N/A,FALSE,"INTRAN96";#N/A,#N/A,FALSE,"NAA9697";#N/A,#N/A,FALSE,"ECWEBB";#N/A,#N/A,FALSE,"MFT96";#N/A,#N/A,FALSE,"CTrecon"}</definedName>
    <definedName name="ghj_1_2_2_2" hidden="1">{#N/A,#N/A,FALSE,"TMCOMP96";#N/A,#N/A,FALSE,"MAT96";#N/A,#N/A,FALSE,"FANDA96";#N/A,#N/A,FALSE,"INTRAN96";#N/A,#N/A,FALSE,"NAA9697";#N/A,#N/A,FALSE,"ECWEBB";#N/A,#N/A,FALSE,"MFT96";#N/A,#N/A,FALSE,"CTrecon"}</definedName>
    <definedName name="ghj_1_2_2_3" hidden="1">{#N/A,#N/A,FALSE,"TMCOMP96";#N/A,#N/A,FALSE,"MAT96";#N/A,#N/A,FALSE,"FANDA96";#N/A,#N/A,FALSE,"INTRAN96";#N/A,#N/A,FALSE,"NAA9697";#N/A,#N/A,FALSE,"ECWEBB";#N/A,#N/A,FALSE,"MFT96";#N/A,#N/A,FALSE,"CTrecon"}</definedName>
    <definedName name="ghj_1_2_2_4" hidden="1">{#N/A,#N/A,FALSE,"TMCOMP96";#N/A,#N/A,FALSE,"MAT96";#N/A,#N/A,FALSE,"FANDA96";#N/A,#N/A,FALSE,"INTRAN96";#N/A,#N/A,FALSE,"NAA9697";#N/A,#N/A,FALSE,"ECWEBB";#N/A,#N/A,FALSE,"MFT96";#N/A,#N/A,FALSE,"CTrecon"}</definedName>
    <definedName name="ghj_1_2_2_5" hidden="1">{#N/A,#N/A,FALSE,"TMCOMP96";#N/A,#N/A,FALSE,"MAT96";#N/A,#N/A,FALSE,"FANDA96";#N/A,#N/A,FALSE,"INTRAN96";#N/A,#N/A,FALSE,"NAA9697";#N/A,#N/A,FALSE,"ECWEBB";#N/A,#N/A,FALSE,"MFT96";#N/A,#N/A,FALSE,"CTrecon"}</definedName>
    <definedName name="ghj_1_2_3" hidden="1">{#N/A,#N/A,FALSE,"TMCOMP96";#N/A,#N/A,FALSE,"MAT96";#N/A,#N/A,FALSE,"FANDA96";#N/A,#N/A,FALSE,"INTRAN96";#N/A,#N/A,FALSE,"NAA9697";#N/A,#N/A,FALSE,"ECWEBB";#N/A,#N/A,FALSE,"MFT96";#N/A,#N/A,FALSE,"CTrecon"}</definedName>
    <definedName name="ghj_1_2_3_1" hidden="1">{#N/A,#N/A,FALSE,"TMCOMP96";#N/A,#N/A,FALSE,"MAT96";#N/A,#N/A,FALSE,"FANDA96";#N/A,#N/A,FALSE,"INTRAN96";#N/A,#N/A,FALSE,"NAA9697";#N/A,#N/A,FALSE,"ECWEBB";#N/A,#N/A,FALSE,"MFT96";#N/A,#N/A,FALSE,"CTrecon"}</definedName>
    <definedName name="ghj_1_2_3_2" hidden="1">{#N/A,#N/A,FALSE,"TMCOMP96";#N/A,#N/A,FALSE,"MAT96";#N/A,#N/A,FALSE,"FANDA96";#N/A,#N/A,FALSE,"INTRAN96";#N/A,#N/A,FALSE,"NAA9697";#N/A,#N/A,FALSE,"ECWEBB";#N/A,#N/A,FALSE,"MFT96";#N/A,#N/A,FALSE,"CTrecon"}</definedName>
    <definedName name="ghj_1_2_3_3" hidden="1">{#N/A,#N/A,FALSE,"TMCOMP96";#N/A,#N/A,FALSE,"MAT96";#N/A,#N/A,FALSE,"FANDA96";#N/A,#N/A,FALSE,"INTRAN96";#N/A,#N/A,FALSE,"NAA9697";#N/A,#N/A,FALSE,"ECWEBB";#N/A,#N/A,FALSE,"MFT96";#N/A,#N/A,FALSE,"CTrecon"}</definedName>
    <definedName name="ghj_1_2_3_4" hidden="1">{#N/A,#N/A,FALSE,"TMCOMP96";#N/A,#N/A,FALSE,"MAT96";#N/A,#N/A,FALSE,"FANDA96";#N/A,#N/A,FALSE,"INTRAN96";#N/A,#N/A,FALSE,"NAA9697";#N/A,#N/A,FALSE,"ECWEBB";#N/A,#N/A,FALSE,"MFT96";#N/A,#N/A,FALSE,"CTrecon"}</definedName>
    <definedName name="ghj_1_2_3_5" hidden="1">{#N/A,#N/A,FALSE,"TMCOMP96";#N/A,#N/A,FALSE,"MAT96";#N/A,#N/A,FALSE,"FANDA96";#N/A,#N/A,FALSE,"INTRAN96";#N/A,#N/A,FALSE,"NAA9697";#N/A,#N/A,FALSE,"ECWEBB";#N/A,#N/A,FALSE,"MFT96";#N/A,#N/A,FALSE,"CTrecon"}</definedName>
    <definedName name="ghj_1_2_4" hidden="1">{#N/A,#N/A,FALSE,"TMCOMP96";#N/A,#N/A,FALSE,"MAT96";#N/A,#N/A,FALSE,"FANDA96";#N/A,#N/A,FALSE,"INTRAN96";#N/A,#N/A,FALSE,"NAA9697";#N/A,#N/A,FALSE,"ECWEBB";#N/A,#N/A,FALSE,"MFT96";#N/A,#N/A,FALSE,"CTrecon"}</definedName>
    <definedName name="ghj_1_2_4_1" hidden="1">{#N/A,#N/A,FALSE,"TMCOMP96";#N/A,#N/A,FALSE,"MAT96";#N/A,#N/A,FALSE,"FANDA96";#N/A,#N/A,FALSE,"INTRAN96";#N/A,#N/A,FALSE,"NAA9697";#N/A,#N/A,FALSE,"ECWEBB";#N/A,#N/A,FALSE,"MFT96";#N/A,#N/A,FALSE,"CTrecon"}</definedName>
    <definedName name="ghj_1_2_4_2" hidden="1">{#N/A,#N/A,FALSE,"TMCOMP96";#N/A,#N/A,FALSE,"MAT96";#N/A,#N/A,FALSE,"FANDA96";#N/A,#N/A,FALSE,"INTRAN96";#N/A,#N/A,FALSE,"NAA9697";#N/A,#N/A,FALSE,"ECWEBB";#N/A,#N/A,FALSE,"MFT96";#N/A,#N/A,FALSE,"CTrecon"}</definedName>
    <definedName name="ghj_1_2_4_3" hidden="1">{#N/A,#N/A,FALSE,"TMCOMP96";#N/A,#N/A,FALSE,"MAT96";#N/A,#N/A,FALSE,"FANDA96";#N/A,#N/A,FALSE,"INTRAN96";#N/A,#N/A,FALSE,"NAA9697";#N/A,#N/A,FALSE,"ECWEBB";#N/A,#N/A,FALSE,"MFT96";#N/A,#N/A,FALSE,"CTrecon"}</definedName>
    <definedName name="ghj_1_2_4_4" hidden="1">{#N/A,#N/A,FALSE,"TMCOMP96";#N/A,#N/A,FALSE,"MAT96";#N/A,#N/A,FALSE,"FANDA96";#N/A,#N/A,FALSE,"INTRAN96";#N/A,#N/A,FALSE,"NAA9697";#N/A,#N/A,FALSE,"ECWEBB";#N/A,#N/A,FALSE,"MFT96";#N/A,#N/A,FALSE,"CTrecon"}</definedName>
    <definedName name="ghj_1_2_4_5" hidden="1">{#N/A,#N/A,FALSE,"TMCOMP96";#N/A,#N/A,FALSE,"MAT96";#N/A,#N/A,FALSE,"FANDA96";#N/A,#N/A,FALSE,"INTRAN96";#N/A,#N/A,FALSE,"NAA9697";#N/A,#N/A,FALSE,"ECWEBB";#N/A,#N/A,FALSE,"MFT96";#N/A,#N/A,FALSE,"CTrecon"}</definedName>
    <definedName name="ghj_1_2_5" hidden="1">{#N/A,#N/A,FALSE,"TMCOMP96";#N/A,#N/A,FALSE,"MAT96";#N/A,#N/A,FALSE,"FANDA96";#N/A,#N/A,FALSE,"INTRAN96";#N/A,#N/A,FALSE,"NAA9697";#N/A,#N/A,FALSE,"ECWEBB";#N/A,#N/A,FALSE,"MFT96";#N/A,#N/A,FALSE,"CTrecon"}</definedName>
    <definedName name="ghj_1_2_5_1" hidden="1">{#N/A,#N/A,FALSE,"TMCOMP96";#N/A,#N/A,FALSE,"MAT96";#N/A,#N/A,FALSE,"FANDA96";#N/A,#N/A,FALSE,"INTRAN96";#N/A,#N/A,FALSE,"NAA9697";#N/A,#N/A,FALSE,"ECWEBB";#N/A,#N/A,FALSE,"MFT96";#N/A,#N/A,FALSE,"CTrecon"}</definedName>
    <definedName name="ghj_1_2_5_2" hidden="1">{#N/A,#N/A,FALSE,"TMCOMP96";#N/A,#N/A,FALSE,"MAT96";#N/A,#N/A,FALSE,"FANDA96";#N/A,#N/A,FALSE,"INTRAN96";#N/A,#N/A,FALSE,"NAA9697";#N/A,#N/A,FALSE,"ECWEBB";#N/A,#N/A,FALSE,"MFT96";#N/A,#N/A,FALSE,"CTrecon"}</definedName>
    <definedName name="ghj_1_2_5_3" hidden="1">{#N/A,#N/A,FALSE,"TMCOMP96";#N/A,#N/A,FALSE,"MAT96";#N/A,#N/A,FALSE,"FANDA96";#N/A,#N/A,FALSE,"INTRAN96";#N/A,#N/A,FALSE,"NAA9697";#N/A,#N/A,FALSE,"ECWEBB";#N/A,#N/A,FALSE,"MFT96";#N/A,#N/A,FALSE,"CTrecon"}</definedName>
    <definedName name="ghj_1_2_5_4" hidden="1">{#N/A,#N/A,FALSE,"TMCOMP96";#N/A,#N/A,FALSE,"MAT96";#N/A,#N/A,FALSE,"FANDA96";#N/A,#N/A,FALSE,"INTRAN96";#N/A,#N/A,FALSE,"NAA9697";#N/A,#N/A,FALSE,"ECWEBB";#N/A,#N/A,FALSE,"MFT96";#N/A,#N/A,FALSE,"CTrecon"}</definedName>
    <definedName name="ghj_1_2_5_5" hidden="1">{#N/A,#N/A,FALSE,"TMCOMP96";#N/A,#N/A,FALSE,"MAT96";#N/A,#N/A,FALSE,"FANDA96";#N/A,#N/A,FALSE,"INTRAN96";#N/A,#N/A,FALSE,"NAA9697";#N/A,#N/A,FALSE,"ECWEBB";#N/A,#N/A,FALSE,"MFT96";#N/A,#N/A,FALSE,"CTrecon"}</definedName>
    <definedName name="ghj_1_3" hidden="1">{#N/A,#N/A,FALSE,"TMCOMP96";#N/A,#N/A,FALSE,"MAT96";#N/A,#N/A,FALSE,"FANDA96";#N/A,#N/A,FALSE,"INTRAN96";#N/A,#N/A,FALSE,"NAA9697";#N/A,#N/A,FALSE,"ECWEBB";#N/A,#N/A,FALSE,"MFT96";#N/A,#N/A,FALSE,"CTrecon"}</definedName>
    <definedName name="ghj_1_3_1" hidden="1">{#N/A,#N/A,FALSE,"TMCOMP96";#N/A,#N/A,FALSE,"MAT96";#N/A,#N/A,FALSE,"FANDA96";#N/A,#N/A,FALSE,"INTRAN96";#N/A,#N/A,FALSE,"NAA9697";#N/A,#N/A,FALSE,"ECWEBB";#N/A,#N/A,FALSE,"MFT96";#N/A,#N/A,FALSE,"CTrecon"}</definedName>
    <definedName name="ghj_1_3_1_1" hidden="1">{#N/A,#N/A,FALSE,"TMCOMP96";#N/A,#N/A,FALSE,"MAT96";#N/A,#N/A,FALSE,"FANDA96";#N/A,#N/A,FALSE,"INTRAN96";#N/A,#N/A,FALSE,"NAA9697";#N/A,#N/A,FALSE,"ECWEBB";#N/A,#N/A,FALSE,"MFT96";#N/A,#N/A,FALSE,"CTrecon"}</definedName>
    <definedName name="ghj_1_3_1_1_1" hidden="1">{#N/A,#N/A,FALSE,"TMCOMP96";#N/A,#N/A,FALSE,"MAT96";#N/A,#N/A,FALSE,"FANDA96";#N/A,#N/A,FALSE,"INTRAN96";#N/A,#N/A,FALSE,"NAA9697";#N/A,#N/A,FALSE,"ECWEBB";#N/A,#N/A,FALSE,"MFT96";#N/A,#N/A,FALSE,"CTrecon"}</definedName>
    <definedName name="ghj_1_3_1_1_1_1" hidden="1">{#N/A,#N/A,FALSE,"TMCOMP96";#N/A,#N/A,FALSE,"MAT96";#N/A,#N/A,FALSE,"FANDA96";#N/A,#N/A,FALSE,"INTRAN96";#N/A,#N/A,FALSE,"NAA9697";#N/A,#N/A,FALSE,"ECWEBB";#N/A,#N/A,FALSE,"MFT96";#N/A,#N/A,FALSE,"CTrecon"}</definedName>
    <definedName name="ghj_1_3_1_1_1_1_1" hidden="1">{#N/A,#N/A,FALSE,"TMCOMP96";#N/A,#N/A,FALSE,"MAT96";#N/A,#N/A,FALSE,"FANDA96";#N/A,#N/A,FALSE,"INTRAN96";#N/A,#N/A,FALSE,"NAA9697";#N/A,#N/A,FALSE,"ECWEBB";#N/A,#N/A,FALSE,"MFT96";#N/A,#N/A,FALSE,"CTrecon"}</definedName>
    <definedName name="ghj_1_3_1_1_1_2" hidden="1">{#N/A,#N/A,FALSE,"TMCOMP96";#N/A,#N/A,FALSE,"MAT96";#N/A,#N/A,FALSE,"FANDA96";#N/A,#N/A,FALSE,"INTRAN96";#N/A,#N/A,FALSE,"NAA9697";#N/A,#N/A,FALSE,"ECWEBB";#N/A,#N/A,FALSE,"MFT96";#N/A,#N/A,FALSE,"CTrecon"}</definedName>
    <definedName name="ghj_1_3_1_1_1_3" hidden="1">{#N/A,#N/A,FALSE,"TMCOMP96";#N/A,#N/A,FALSE,"MAT96";#N/A,#N/A,FALSE,"FANDA96";#N/A,#N/A,FALSE,"INTRAN96";#N/A,#N/A,FALSE,"NAA9697";#N/A,#N/A,FALSE,"ECWEBB";#N/A,#N/A,FALSE,"MFT96";#N/A,#N/A,FALSE,"CTrecon"}</definedName>
    <definedName name="ghj_1_3_1_1_1_4" hidden="1">{#N/A,#N/A,FALSE,"TMCOMP96";#N/A,#N/A,FALSE,"MAT96";#N/A,#N/A,FALSE,"FANDA96";#N/A,#N/A,FALSE,"INTRAN96";#N/A,#N/A,FALSE,"NAA9697";#N/A,#N/A,FALSE,"ECWEBB";#N/A,#N/A,FALSE,"MFT96";#N/A,#N/A,FALSE,"CTrecon"}</definedName>
    <definedName name="ghj_1_3_1_1_1_5" hidden="1">{#N/A,#N/A,FALSE,"TMCOMP96";#N/A,#N/A,FALSE,"MAT96";#N/A,#N/A,FALSE,"FANDA96";#N/A,#N/A,FALSE,"INTRAN96";#N/A,#N/A,FALSE,"NAA9697";#N/A,#N/A,FALSE,"ECWEBB";#N/A,#N/A,FALSE,"MFT96";#N/A,#N/A,FALSE,"CTrecon"}</definedName>
    <definedName name="ghj_1_3_1_1_2" hidden="1">{#N/A,#N/A,FALSE,"TMCOMP96";#N/A,#N/A,FALSE,"MAT96";#N/A,#N/A,FALSE,"FANDA96";#N/A,#N/A,FALSE,"INTRAN96";#N/A,#N/A,FALSE,"NAA9697";#N/A,#N/A,FALSE,"ECWEBB";#N/A,#N/A,FALSE,"MFT96";#N/A,#N/A,FALSE,"CTrecon"}</definedName>
    <definedName name="ghj_1_3_1_1_2_1" hidden="1">{#N/A,#N/A,FALSE,"TMCOMP96";#N/A,#N/A,FALSE,"MAT96";#N/A,#N/A,FALSE,"FANDA96";#N/A,#N/A,FALSE,"INTRAN96";#N/A,#N/A,FALSE,"NAA9697";#N/A,#N/A,FALSE,"ECWEBB";#N/A,#N/A,FALSE,"MFT96";#N/A,#N/A,FALSE,"CTrecon"}</definedName>
    <definedName name="ghj_1_3_1_1_2_2" hidden="1">{#N/A,#N/A,FALSE,"TMCOMP96";#N/A,#N/A,FALSE,"MAT96";#N/A,#N/A,FALSE,"FANDA96";#N/A,#N/A,FALSE,"INTRAN96";#N/A,#N/A,FALSE,"NAA9697";#N/A,#N/A,FALSE,"ECWEBB";#N/A,#N/A,FALSE,"MFT96";#N/A,#N/A,FALSE,"CTrecon"}</definedName>
    <definedName name="ghj_1_3_1_1_2_3" hidden="1">{#N/A,#N/A,FALSE,"TMCOMP96";#N/A,#N/A,FALSE,"MAT96";#N/A,#N/A,FALSE,"FANDA96";#N/A,#N/A,FALSE,"INTRAN96";#N/A,#N/A,FALSE,"NAA9697";#N/A,#N/A,FALSE,"ECWEBB";#N/A,#N/A,FALSE,"MFT96";#N/A,#N/A,FALSE,"CTrecon"}</definedName>
    <definedName name="ghj_1_3_1_1_2_4" hidden="1">{#N/A,#N/A,FALSE,"TMCOMP96";#N/A,#N/A,FALSE,"MAT96";#N/A,#N/A,FALSE,"FANDA96";#N/A,#N/A,FALSE,"INTRAN96";#N/A,#N/A,FALSE,"NAA9697";#N/A,#N/A,FALSE,"ECWEBB";#N/A,#N/A,FALSE,"MFT96";#N/A,#N/A,FALSE,"CTrecon"}</definedName>
    <definedName name="ghj_1_3_1_1_2_5" hidden="1">{#N/A,#N/A,FALSE,"TMCOMP96";#N/A,#N/A,FALSE,"MAT96";#N/A,#N/A,FALSE,"FANDA96";#N/A,#N/A,FALSE,"INTRAN96";#N/A,#N/A,FALSE,"NAA9697";#N/A,#N/A,FALSE,"ECWEBB";#N/A,#N/A,FALSE,"MFT96";#N/A,#N/A,FALSE,"CTrecon"}</definedName>
    <definedName name="ghj_1_3_1_1_3" hidden="1">{#N/A,#N/A,FALSE,"TMCOMP96";#N/A,#N/A,FALSE,"MAT96";#N/A,#N/A,FALSE,"FANDA96";#N/A,#N/A,FALSE,"INTRAN96";#N/A,#N/A,FALSE,"NAA9697";#N/A,#N/A,FALSE,"ECWEBB";#N/A,#N/A,FALSE,"MFT96";#N/A,#N/A,FALSE,"CTrecon"}</definedName>
    <definedName name="ghj_1_3_1_1_4" hidden="1">{#N/A,#N/A,FALSE,"TMCOMP96";#N/A,#N/A,FALSE,"MAT96";#N/A,#N/A,FALSE,"FANDA96";#N/A,#N/A,FALSE,"INTRAN96";#N/A,#N/A,FALSE,"NAA9697";#N/A,#N/A,FALSE,"ECWEBB";#N/A,#N/A,FALSE,"MFT96";#N/A,#N/A,FALSE,"CTrecon"}</definedName>
    <definedName name="ghj_1_3_1_1_5" hidden="1">{#N/A,#N/A,FALSE,"TMCOMP96";#N/A,#N/A,FALSE,"MAT96";#N/A,#N/A,FALSE,"FANDA96";#N/A,#N/A,FALSE,"INTRAN96";#N/A,#N/A,FALSE,"NAA9697";#N/A,#N/A,FALSE,"ECWEBB";#N/A,#N/A,FALSE,"MFT96";#N/A,#N/A,FALSE,"CTrecon"}</definedName>
    <definedName name="ghj_1_3_1_2" hidden="1">{#N/A,#N/A,FALSE,"TMCOMP96";#N/A,#N/A,FALSE,"MAT96";#N/A,#N/A,FALSE,"FANDA96";#N/A,#N/A,FALSE,"INTRAN96";#N/A,#N/A,FALSE,"NAA9697";#N/A,#N/A,FALSE,"ECWEBB";#N/A,#N/A,FALSE,"MFT96";#N/A,#N/A,FALSE,"CTrecon"}</definedName>
    <definedName name="ghj_1_3_1_2_1" hidden="1">{#N/A,#N/A,FALSE,"TMCOMP96";#N/A,#N/A,FALSE,"MAT96";#N/A,#N/A,FALSE,"FANDA96";#N/A,#N/A,FALSE,"INTRAN96";#N/A,#N/A,FALSE,"NAA9697";#N/A,#N/A,FALSE,"ECWEBB";#N/A,#N/A,FALSE,"MFT96";#N/A,#N/A,FALSE,"CTrecon"}</definedName>
    <definedName name="ghj_1_3_1_2_2" hidden="1">{#N/A,#N/A,FALSE,"TMCOMP96";#N/A,#N/A,FALSE,"MAT96";#N/A,#N/A,FALSE,"FANDA96";#N/A,#N/A,FALSE,"INTRAN96";#N/A,#N/A,FALSE,"NAA9697";#N/A,#N/A,FALSE,"ECWEBB";#N/A,#N/A,FALSE,"MFT96";#N/A,#N/A,FALSE,"CTrecon"}</definedName>
    <definedName name="ghj_1_3_1_2_3" hidden="1">{#N/A,#N/A,FALSE,"TMCOMP96";#N/A,#N/A,FALSE,"MAT96";#N/A,#N/A,FALSE,"FANDA96";#N/A,#N/A,FALSE,"INTRAN96";#N/A,#N/A,FALSE,"NAA9697";#N/A,#N/A,FALSE,"ECWEBB";#N/A,#N/A,FALSE,"MFT96";#N/A,#N/A,FALSE,"CTrecon"}</definedName>
    <definedName name="ghj_1_3_1_2_4" hidden="1">{#N/A,#N/A,FALSE,"TMCOMP96";#N/A,#N/A,FALSE,"MAT96";#N/A,#N/A,FALSE,"FANDA96";#N/A,#N/A,FALSE,"INTRAN96";#N/A,#N/A,FALSE,"NAA9697";#N/A,#N/A,FALSE,"ECWEBB";#N/A,#N/A,FALSE,"MFT96";#N/A,#N/A,FALSE,"CTrecon"}</definedName>
    <definedName name="ghj_1_3_1_2_5" hidden="1">{#N/A,#N/A,FALSE,"TMCOMP96";#N/A,#N/A,FALSE,"MAT96";#N/A,#N/A,FALSE,"FANDA96";#N/A,#N/A,FALSE,"INTRAN96";#N/A,#N/A,FALSE,"NAA9697";#N/A,#N/A,FALSE,"ECWEBB";#N/A,#N/A,FALSE,"MFT96";#N/A,#N/A,FALSE,"CTrecon"}</definedName>
    <definedName name="ghj_1_3_1_3" hidden="1">{#N/A,#N/A,FALSE,"TMCOMP96";#N/A,#N/A,FALSE,"MAT96";#N/A,#N/A,FALSE,"FANDA96";#N/A,#N/A,FALSE,"INTRAN96";#N/A,#N/A,FALSE,"NAA9697";#N/A,#N/A,FALSE,"ECWEBB";#N/A,#N/A,FALSE,"MFT96";#N/A,#N/A,FALSE,"CTrecon"}</definedName>
    <definedName name="ghj_1_3_1_3_1" hidden="1">{#N/A,#N/A,FALSE,"TMCOMP96";#N/A,#N/A,FALSE,"MAT96";#N/A,#N/A,FALSE,"FANDA96";#N/A,#N/A,FALSE,"INTRAN96";#N/A,#N/A,FALSE,"NAA9697";#N/A,#N/A,FALSE,"ECWEBB";#N/A,#N/A,FALSE,"MFT96";#N/A,#N/A,FALSE,"CTrecon"}</definedName>
    <definedName name="ghj_1_3_1_3_2" hidden="1">{#N/A,#N/A,FALSE,"TMCOMP96";#N/A,#N/A,FALSE,"MAT96";#N/A,#N/A,FALSE,"FANDA96";#N/A,#N/A,FALSE,"INTRAN96";#N/A,#N/A,FALSE,"NAA9697";#N/A,#N/A,FALSE,"ECWEBB";#N/A,#N/A,FALSE,"MFT96";#N/A,#N/A,FALSE,"CTrecon"}</definedName>
    <definedName name="ghj_1_3_1_3_3" hidden="1">{#N/A,#N/A,FALSE,"TMCOMP96";#N/A,#N/A,FALSE,"MAT96";#N/A,#N/A,FALSE,"FANDA96";#N/A,#N/A,FALSE,"INTRAN96";#N/A,#N/A,FALSE,"NAA9697";#N/A,#N/A,FALSE,"ECWEBB";#N/A,#N/A,FALSE,"MFT96";#N/A,#N/A,FALSE,"CTrecon"}</definedName>
    <definedName name="ghj_1_3_1_3_4" hidden="1">{#N/A,#N/A,FALSE,"TMCOMP96";#N/A,#N/A,FALSE,"MAT96";#N/A,#N/A,FALSE,"FANDA96";#N/A,#N/A,FALSE,"INTRAN96";#N/A,#N/A,FALSE,"NAA9697";#N/A,#N/A,FALSE,"ECWEBB";#N/A,#N/A,FALSE,"MFT96";#N/A,#N/A,FALSE,"CTrecon"}</definedName>
    <definedName name="ghj_1_3_1_3_5" hidden="1">{#N/A,#N/A,FALSE,"TMCOMP96";#N/A,#N/A,FALSE,"MAT96";#N/A,#N/A,FALSE,"FANDA96";#N/A,#N/A,FALSE,"INTRAN96";#N/A,#N/A,FALSE,"NAA9697";#N/A,#N/A,FALSE,"ECWEBB";#N/A,#N/A,FALSE,"MFT96";#N/A,#N/A,FALSE,"CTrecon"}</definedName>
    <definedName name="ghj_1_3_1_4" hidden="1">{#N/A,#N/A,FALSE,"TMCOMP96";#N/A,#N/A,FALSE,"MAT96";#N/A,#N/A,FALSE,"FANDA96";#N/A,#N/A,FALSE,"INTRAN96";#N/A,#N/A,FALSE,"NAA9697";#N/A,#N/A,FALSE,"ECWEBB";#N/A,#N/A,FALSE,"MFT96";#N/A,#N/A,FALSE,"CTrecon"}</definedName>
    <definedName name="ghj_1_3_1_4_1" hidden="1">{#N/A,#N/A,FALSE,"TMCOMP96";#N/A,#N/A,FALSE,"MAT96";#N/A,#N/A,FALSE,"FANDA96";#N/A,#N/A,FALSE,"INTRAN96";#N/A,#N/A,FALSE,"NAA9697";#N/A,#N/A,FALSE,"ECWEBB";#N/A,#N/A,FALSE,"MFT96";#N/A,#N/A,FALSE,"CTrecon"}</definedName>
    <definedName name="ghj_1_3_1_4_2" hidden="1">{#N/A,#N/A,FALSE,"TMCOMP96";#N/A,#N/A,FALSE,"MAT96";#N/A,#N/A,FALSE,"FANDA96";#N/A,#N/A,FALSE,"INTRAN96";#N/A,#N/A,FALSE,"NAA9697";#N/A,#N/A,FALSE,"ECWEBB";#N/A,#N/A,FALSE,"MFT96";#N/A,#N/A,FALSE,"CTrecon"}</definedName>
    <definedName name="ghj_1_3_1_4_3" hidden="1">{#N/A,#N/A,FALSE,"TMCOMP96";#N/A,#N/A,FALSE,"MAT96";#N/A,#N/A,FALSE,"FANDA96";#N/A,#N/A,FALSE,"INTRAN96";#N/A,#N/A,FALSE,"NAA9697";#N/A,#N/A,FALSE,"ECWEBB";#N/A,#N/A,FALSE,"MFT96";#N/A,#N/A,FALSE,"CTrecon"}</definedName>
    <definedName name="ghj_1_3_1_4_4" hidden="1">{#N/A,#N/A,FALSE,"TMCOMP96";#N/A,#N/A,FALSE,"MAT96";#N/A,#N/A,FALSE,"FANDA96";#N/A,#N/A,FALSE,"INTRAN96";#N/A,#N/A,FALSE,"NAA9697";#N/A,#N/A,FALSE,"ECWEBB";#N/A,#N/A,FALSE,"MFT96";#N/A,#N/A,FALSE,"CTrecon"}</definedName>
    <definedName name="ghj_1_3_1_4_5" hidden="1">{#N/A,#N/A,FALSE,"TMCOMP96";#N/A,#N/A,FALSE,"MAT96";#N/A,#N/A,FALSE,"FANDA96";#N/A,#N/A,FALSE,"INTRAN96";#N/A,#N/A,FALSE,"NAA9697";#N/A,#N/A,FALSE,"ECWEBB";#N/A,#N/A,FALSE,"MFT96";#N/A,#N/A,FALSE,"CTrecon"}</definedName>
    <definedName name="ghj_1_3_1_5" hidden="1">{#N/A,#N/A,FALSE,"TMCOMP96";#N/A,#N/A,FALSE,"MAT96";#N/A,#N/A,FALSE,"FANDA96";#N/A,#N/A,FALSE,"INTRAN96";#N/A,#N/A,FALSE,"NAA9697";#N/A,#N/A,FALSE,"ECWEBB";#N/A,#N/A,FALSE,"MFT96";#N/A,#N/A,FALSE,"CTrecon"}</definedName>
    <definedName name="ghj_1_3_1_5_1" hidden="1">{#N/A,#N/A,FALSE,"TMCOMP96";#N/A,#N/A,FALSE,"MAT96";#N/A,#N/A,FALSE,"FANDA96";#N/A,#N/A,FALSE,"INTRAN96";#N/A,#N/A,FALSE,"NAA9697";#N/A,#N/A,FALSE,"ECWEBB";#N/A,#N/A,FALSE,"MFT96";#N/A,#N/A,FALSE,"CTrecon"}</definedName>
    <definedName name="ghj_1_3_1_5_2" hidden="1">{#N/A,#N/A,FALSE,"TMCOMP96";#N/A,#N/A,FALSE,"MAT96";#N/A,#N/A,FALSE,"FANDA96";#N/A,#N/A,FALSE,"INTRAN96";#N/A,#N/A,FALSE,"NAA9697";#N/A,#N/A,FALSE,"ECWEBB";#N/A,#N/A,FALSE,"MFT96";#N/A,#N/A,FALSE,"CTrecon"}</definedName>
    <definedName name="ghj_1_3_1_5_3" hidden="1">{#N/A,#N/A,FALSE,"TMCOMP96";#N/A,#N/A,FALSE,"MAT96";#N/A,#N/A,FALSE,"FANDA96";#N/A,#N/A,FALSE,"INTRAN96";#N/A,#N/A,FALSE,"NAA9697";#N/A,#N/A,FALSE,"ECWEBB";#N/A,#N/A,FALSE,"MFT96";#N/A,#N/A,FALSE,"CTrecon"}</definedName>
    <definedName name="ghj_1_3_1_5_4" hidden="1">{#N/A,#N/A,FALSE,"TMCOMP96";#N/A,#N/A,FALSE,"MAT96";#N/A,#N/A,FALSE,"FANDA96";#N/A,#N/A,FALSE,"INTRAN96";#N/A,#N/A,FALSE,"NAA9697";#N/A,#N/A,FALSE,"ECWEBB";#N/A,#N/A,FALSE,"MFT96";#N/A,#N/A,FALSE,"CTrecon"}</definedName>
    <definedName name="ghj_1_3_1_5_5" hidden="1">{#N/A,#N/A,FALSE,"TMCOMP96";#N/A,#N/A,FALSE,"MAT96";#N/A,#N/A,FALSE,"FANDA96";#N/A,#N/A,FALSE,"INTRAN96";#N/A,#N/A,FALSE,"NAA9697";#N/A,#N/A,FALSE,"ECWEBB";#N/A,#N/A,FALSE,"MFT96";#N/A,#N/A,FALSE,"CTrecon"}</definedName>
    <definedName name="ghj_1_3_2" hidden="1">{#N/A,#N/A,FALSE,"TMCOMP96";#N/A,#N/A,FALSE,"MAT96";#N/A,#N/A,FALSE,"FANDA96";#N/A,#N/A,FALSE,"INTRAN96";#N/A,#N/A,FALSE,"NAA9697";#N/A,#N/A,FALSE,"ECWEBB";#N/A,#N/A,FALSE,"MFT96";#N/A,#N/A,FALSE,"CTrecon"}</definedName>
    <definedName name="ghj_1_3_2_1" hidden="1">{#N/A,#N/A,FALSE,"TMCOMP96";#N/A,#N/A,FALSE,"MAT96";#N/A,#N/A,FALSE,"FANDA96";#N/A,#N/A,FALSE,"INTRAN96";#N/A,#N/A,FALSE,"NAA9697";#N/A,#N/A,FALSE,"ECWEBB";#N/A,#N/A,FALSE,"MFT96";#N/A,#N/A,FALSE,"CTrecon"}</definedName>
    <definedName name="ghj_1_3_2_2" hidden="1">{#N/A,#N/A,FALSE,"TMCOMP96";#N/A,#N/A,FALSE,"MAT96";#N/A,#N/A,FALSE,"FANDA96";#N/A,#N/A,FALSE,"INTRAN96";#N/A,#N/A,FALSE,"NAA9697";#N/A,#N/A,FALSE,"ECWEBB";#N/A,#N/A,FALSE,"MFT96";#N/A,#N/A,FALSE,"CTrecon"}</definedName>
    <definedName name="ghj_1_3_2_3" hidden="1">{#N/A,#N/A,FALSE,"TMCOMP96";#N/A,#N/A,FALSE,"MAT96";#N/A,#N/A,FALSE,"FANDA96";#N/A,#N/A,FALSE,"INTRAN96";#N/A,#N/A,FALSE,"NAA9697";#N/A,#N/A,FALSE,"ECWEBB";#N/A,#N/A,FALSE,"MFT96";#N/A,#N/A,FALSE,"CTrecon"}</definedName>
    <definedName name="ghj_1_3_2_4" hidden="1">{#N/A,#N/A,FALSE,"TMCOMP96";#N/A,#N/A,FALSE,"MAT96";#N/A,#N/A,FALSE,"FANDA96";#N/A,#N/A,FALSE,"INTRAN96";#N/A,#N/A,FALSE,"NAA9697";#N/A,#N/A,FALSE,"ECWEBB";#N/A,#N/A,FALSE,"MFT96";#N/A,#N/A,FALSE,"CTrecon"}</definedName>
    <definedName name="ghj_1_3_2_5" hidden="1">{#N/A,#N/A,FALSE,"TMCOMP96";#N/A,#N/A,FALSE,"MAT96";#N/A,#N/A,FALSE,"FANDA96";#N/A,#N/A,FALSE,"INTRAN96";#N/A,#N/A,FALSE,"NAA9697";#N/A,#N/A,FALSE,"ECWEBB";#N/A,#N/A,FALSE,"MFT96";#N/A,#N/A,FALSE,"CTrecon"}</definedName>
    <definedName name="ghj_1_3_3" hidden="1">{#N/A,#N/A,FALSE,"TMCOMP96";#N/A,#N/A,FALSE,"MAT96";#N/A,#N/A,FALSE,"FANDA96";#N/A,#N/A,FALSE,"INTRAN96";#N/A,#N/A,FALSE,"NAA9697";#N/A,#N/A,FALSE,"ECWEBB";#N/A,#N/A,FALSE,"MFT96";#N/A,#N/A,FALSE,"CTrecon"}</definedName>
    <definedName name="ghj_1_3_3_1" hidden="1">{#N/A,#N/A,FALSE,"TMCOMP96";#N/A,#N/A,FALSE,"MAT96";#N/A,#N/A,FALSE,"FANDA96";#N/A,#N/A,FALSE,"INTRAN96";#N/A,#N/A,FALSE,"NAA9697";#N/A,#N/A,FALSE,"ECWEBB";#N/A,#N/A,FALSE,"MFT96";#N/A,#N/A,FALSE,"CTrecon"}</definedName>
    <definedName name="ghj_1_3_3_2" hidden="1">{#N/A,#N/A,FALSE,"TMCOMP96";#N/A,#N/A,FALSE,"MAT96";#N/A,#N/A,FALSE,"FANDA96";#N/A,#N/A,FALSE,"INTRAN96";#N/A,#N/A,FALSE,"NAA9697";#N/A,#N/A,FALSE,"ECWEBB";#N/A,#N/A,FALSE,"MFT96";#N/A,#N/A,FALSE,"CTrecon"}</definedName>
    <definedName name="ghj_1_3_3_3" hidden="1">{#N/A,#N/A,FALSE,"TMCOMP96";#N/A,#N/A,FALSE,"MAT96";#N/A,#N/A,FALSE,"FANDA96";#N/A,#N/A,FALSE,"INTRAN96";#N/A,#N/A,FALSE,"NAA9697";#N/A,#N/A,FALSE,"ECWEBB";#N/A,#N/A,FALSE,"MFT96";#N/A,#N/A,FALSE,"CTrecon"}</definedName>
    <definedName name="ghj_1_3_3_4" hidden="1">{#N/A,#N/A,FALSE,"TMCOMP96";#N/A,#N/A,FALSE,"MAT96";#N/A,#N/A,FALSE,"FANDA96";#N/A,#N/A,FALSE,"INTRAN96";#N/A,#N/A,FALSE,"NAA9697";#N/A,#N/A,FALSE,"ECWEBB";#N/A,#N/A,FALSE,"MFT96";#N/A,#N/A,FALSE,"CTrecon"}</definedName>
    <definedName name="ghj_1_3_3_5" hidden="1">{#N/A,#N/A,FALSE,"TMCOMP96";#N/A,#N/A,FALSE,"MAT96";#N/A,#N/A,FALSE,"FANDA96";#N/A,#N/A,FALSE,"INTRAN96";#N/A,#N/A,FALSE,"NAA9697";#N/A,#N/A,FALSE,"ECWEBB";#N/A,#N/A,FALSE,"MFT96";#N/A,#N/A,FALSE,"CTrecon"}</definedName>
    <definedName name="ghj_1_3_4" hidden="1">{#N/A,#N/A,FALSE,"TMCOMP96";#N/A,#N/A,FALSE,"MAT96";#N/A,#N/A,FALSE,"FANDA96";#N/A,#N/A,FALSE,"INTRAN96";#N/A,#N/A,FALSE,"NAA9697";#N/A,#N/A,FALSE,"ECWEBB";#N/A,#N/A,FALSE,"MFT96";#N/A,#N/A,FALSE,"CTrecon"}</definedName>
    <definedName name="ghj_1_3_4_1" hidden="1">{#N/A,#N/A,FALSE,"TMCOMP96";#N/A,#N/A,FALSE,"MAT96";#N/A,#N/A,FALSE,"FANDA96";#N/A,#N/A,FALSE,"INTRAN96";#N/A,#N/A,FALSE,"NAA9697";#N/A,#N/A,FALSE,"ECWEBB";#N/A,#N/A,FALSE,"MFT96";#N/A,#N/A,FALSE,"CTrecon"}</definedName>
    <definedName name="ghj_1_3_4_2" hidden="1">{#N/A,#N/A,FALSE,"TMCOMP96";#N/A,#N/A,FALSE,"MAT96";#N/A,#N/A,FALSE,"FANDA96";#N/A,#N/A,FALSE,"INTRAN96";#N/A,#N/A,FALSE,"NAA9697";#N/A,#N/A,FALSE,"ECWEBB";#N/A,#N/A,FALSE,"MFT96";#N/A,#N/A,FALSE,"CTrecon"}</definedName>
    <definedName name="ghj_1_3_4_3" hidden="1">{#N/A,#N/A,FALSE,"TMCOMP96";#N/A,#N/A,FALSE,"MAT96";#N/A,#N/A,FALSE,"FANDA96";#N/A,#N/A,FALSE,"INTRAN96";#N/A,#N/A,FALSE,"NAA9697";#N/A,#N/A,FALSE,"ECWEBB";#N/A,#N/A,FALSE,"MFT96";#N/A,#N/A,FALSE,"CTrecon"}</definedName>
    <definedName name="ghj_1_3_4_4" hidden="1">{#N/A,#N/A,FALSE,"TMCOMP96";#N/A,#N/A,FALSE,"MAT96";#N/A,#N/A,FALSE,"FANDA96";#N/A,#N/A,FALSE,"INTRAN96";#N/A,#N/A,FALSE,"NAA9697";#N/A,#N/A,FALSE,"ECWEBB";#N/A,#N/A,FALSE,"MFT96";#N/A,#N/A,FALSE,"CTrecon"}</definedName>
    <definedName name="ghj_1_3_4_5" hidden="1">{#N/A,#N/A,FALSE,"TMCOMP96";#N/A,#N/A,FALSE,"MAT96";#N/A,#N/A,FALSE,"FANDA96";#N/A,#N/A,FALSE,"INTRAN96";#N/A,#N/A,FALSE,"NAA9697";#N/A,#N/A,FALSE,"ECWEBB";#N/A,#N/A,FALSE,"MFT96";#N/A,#N/A,FALSE,"CTrecon"}</definedName>
    <definedName name="ghj_1_3_5" hidden="1">{#N/A,#N/A,FALSE,"TMCOMP96";#N/A,#N/A,FALSE,"MAT96";#N/A,#N/A,FALSE,"FANDA96";#N/A,#N/A,FALSE,"INTRAN96";#N/A,#N/A,FALSE,"NAA9697";#N/A,#N/A,FALSE,"ECWEBB";#N/A,#N/A,FALSE,"MFT96";#N/A,#N/A,FALSE,"CTrecon"}</definedName>
    <definedName name="ghj_1_3_5_1" hidden="1">{#N/A,#N/A,FALSE,"TMCOMP96";#N/A,#N/A,FALSE,"MAT96";#N/A,#N/A,FALSE,"FANDA96";#N/A,#N/A,FALSE,"INTRAN96";#N/A,#N/A,FALSE,"NAA9697";#N/A,#N/A,FALSE,"ECWEBB";#N/A,#N/A,FALSE,"MFT96";#N/A,#N/A,FALSE,"CTrecon"}</definedName>
    <definedName name="ghj_1_3_5_2" hidden="1">{#N/A,#N/A,FALSE,"TMCOMP96";#N/A,#N/A,FALSE,"MAT96";#N/A,#N/A,FALSE,"FANDA96";#N/A,#N/A,FALSE,"INTRAN96";#N/A,#N/A,FALSE,"NAA9697";#N/A,#N/A,FALSE,"ECWEBB";#N/A,#N/A,FALSE,"MFT96";#N/A,#N/A,FALSE,"CTrecon"}</definedName>
    <definedName name="ghj_1_3_5_3" hidden="1">{#N/A,#N/A,FALSE,"TMCOMP96";#N/A,#N/A,FALSE,"MAT96";#N/A,#N/A,FALSE,"FANDA96";#N/A,#N/A,FALSE,"INTRAN96";#N/A,#N/A,FALSE,"NAA9697";#N/A,#N/A,FALSE,"ECWEBB";#N/A,#N/A,FALSE,"MFT96";#N/A,#N/A,FALSE,"CTrecon"}</definedName>
    <definedName name="ghj_1_3_5_4" hidden="1">{#N/A,#N/A,FALSE,"TMCOMP96";#N/A,#N/A,FALSE,"MAT96";#N/A,#N/A,FALSE,"FANDA96";#N/A,#N/A,FALSE,"INTRAN96";#N/A,#N/A,FALSE,"NAA9697";#N/A,#N/A,FALSE,"ECWEBB";#N/A,#N/A,FALSE,"MFT96";#N/A,#N/A,FALSE,"CTrecon"}</definedName>
    <definedName name="ghj_1_3_5_5" hidden="1">{#N/A,#N/A,FALSE,"TMCOMP96";#N/A,#N/A,FALSE,"MAT96";#N/A,#N/A,FALSE,"FANDA96";#N/A,#N/A,FALSE,"INTRAN96";#N/A,#N/A,FALSE,"NAA9697";#N/A,#N/A,FALSE,"ECWEBB";#N/A,#N/A,FALSE,"MFT96";#N/A,#N/A,FALSE,"CTrecon"}</definedName>
    <definedName name="ghj_1_4" hidden="1">{#N/A,#N/A,FALSE,"TMCOMP96";#N/A,#N/A,FALSE,"MAT96";#N/A,#N/A,FALSE,"FANDA96";#N/A,#N/A,FALSE,"INTRAN96";#N/A,#N/A,FALSE,"NAA9697";#N/A,#N/A,FALSE,"ECWEBB";#N/A,#N/A,FALSE,"MFT96";#N/A,#N/A,FALSE,"CTrecon"}</definedName>
    <definedName name="ghj_1_4_1" hidden="1">{#N/A,#N/A,FALSE,"TMCOMP96";#N/A,#N/A,FALSE,"MAT96";#N/A,#N/A,FALSE,"FANDA96";#N/A,#N/A,FALSE,"INTRAN96";#N/A,#N/A,FALSE,"NAA9697";#N/A,#N/A,FALSE,"ECWEBB";#N/A,#N/A,FALSE,"MFT96";#N/A,#N/A,FALSE,"CTrecon"}</definedName>
    <definedName name="ghj_1_4_1_1" hidden="1">{#N/A,#N/A,FALSE,"TMCOMP96";#N/A,#N/A,FALSE,"MAT96";#N/A,#N/A,FALSE,"FANDA96";#N/A,#N/A,FALSE,"INTRAN96";#N/A,#N/A,FALSE,"NAA9697";#N/A,#N/A,FALSE,"ECWEBB";#N/A,#N/A,FALSE,"MFT96";#N/A,#N/A,FALSE,"CTrecon"}</definedName>
    <definedName name="ghj_1_4_1_1_1" hidden="1">{#N/A,#N/A,FALSE,"TMCOMP96";#N/A,#N/A,FALSE,"MAT96";#N/A,#N/A,FALSE,"FANDA96";#N/A,#N/A,FALSE,"INTRAN96";#N/A,#N/A,FALSE,"NAA9697";#N/A,#N/A,FALSE,"ECWEBB";#N/A,#N/A,FALSE,"MFT96";#N/A,#N/A,FALSE,"CTrecon"}</definedName>
    <definedName name="ghj_1_4_1_1_1_1" hidden="1">{#N/A,#N/A,FALSE,"TMCOMP96";#N/A,#N/A,FALSE,"MAT96";#N/A,#N/A,FALSE,"FANDA96";#N/A,#N/A,FALSE,"INTRAN96";#N/A,#N/A,FALSE,"NAA9697";#N/A,#N/A,FALSE,"ECWEBB";#N/A,#N/A,FALSE,"MFT96";#N/A,#N/A,FALSE,"CTrecon"}</definedName>
    <definedName name="ghj_1_4_1_1_2" hidden="1">{#N/A,#N/A,FALSE,"TMCOMP96";#N/A,#N/A,FALSE,"MAT96";#N/A,#N/A,FALSE,"FANDA96";#N/A,#N/A,FALSE,"INTRAN96";#N/A,#N/A,FALSE,"NAA9697";#N/A,#N/A,FALSE,"ECWEBB";#N/A,#N/A,FALSE,"MFT96";#N/A,#N/A,FALSE,"CTrecon"}</definedName>
    <definedName name="ghj_1_4_1_1_3" hidden="1">{#N/A,#N/A,FALSE,"TMCOMP96";#N/A,#N/A,FALSE,"MAT96";#N/A,#N/A,FALSE,"FANDA96";#N/A,#N/A,FALSE,"INTRAN96";#N/A,#N/A,FALSE,"NAA9697";#N/A,#N/A,FALSE,"ECWEBB";#N/A,#N/A,FALSE,"MFT96";#N/A,#N/A,FALSE,"CTrecon"}</definedName>
    <definedName name="ghj_1_4_1_1_4" hidden="1">{#N/A,#N/A,FALSE,"TMCOMP96";#N/A,#N/A,FALSE,"MAT96";#N/A,#N/A,FALSE,"FANDA96";#N/A,#N/A,FALSE,"INTRAN96";#N/A,#N/A,FALSE,"NAA9697";#N/A,#N/A,FALSE,"ECWEBB";#N/A,#N/A,FALSE,"MFT96";#N/A,#N/A,FALSE,"CTrecon"}</definedName>
    <definedName name="ghj_1_4_1_1_5" hidden="1">{#N/A,#N/A,FALSE,"TMCOMP96";#N/A,#N/A,FALSE,"MAT96";#N/A,#N/A,FALSE,"FANDA96";#N/A,#N/A,FALSE,"INTRAN96";#N/A,#N/A,FALSE,"NAA9697";#N/A,#N/A,FALSE,"ECWEBB";#N/A,#N/A,FALSE,"MFT96";#N/A,#N/A,FALSE,"CTrecon"}</definedName>
    <definedName name="ghj_1_4_1_2" hidden="1">{#N/A,#N/A,FALSE,"TMCOMP96";#N/A,#N/A,FALSE,"MAT96";#N/A,#N/A,FALSE,"FANDA96";#N/A,#N/A,FALSE,"INTRAN96";#N/A,#N/A,FALSE,"NAA9697";#N/A,#N/A,FALSE,"ECWEBB";#N/A,#N/A,FALSE,"MFT96";#N/A,#N/A,FALSE,"CTrecon"}</definedName>
    <definedName name="ghj_1_4_1_2_1" hidden="1">{#N/A,#N/A,FALSE,"TMCOMP96";#N/A,#N/A,FALSE,"MAT96";#N/A,#N/A,FALSE,"FANDA96";#N/A,#N/A,FALSE,"INTRAN96";#N/A,#N/A,FALSE,"NAA9697";#N/A,#N/A,FALSE,"ECWEBB";#N/A,#N/A,FALSE,"MFT96";#N/A,#N/A,FALSE,"CTrecon"}</definedName>
    <definedName name="ghj_1_4_1_2_2" hidden="1">{#N/A,#N/A,FALSE,"TMCOMP96";#N/A,#N/A,FALSE,"MAT96";#N/A,#N/A,FALSE,"FANDA96";#N/A,#N/A,FALSE,"INTRAN96";#N/A,#N/A,FALSE,"NAA9697";#N/A,#N/A,FALSE,"ECWEBB";#N/A,#N/A,FALSE,"MFT96";#N/A,#N/A,FALSE,"CTrecon"}</definedName>
    <definedName name="ghj_1_4_1_2_3" hidden="1">{#N/A,#N/A,FALSE,"TMCOMP96";#N/A,#N/A,FALSE,"MAT96";#N/A,#N/A,FALSE,"FANDA96";#N/A,#N/A,FALSE,"INTRAN96";#N/A,#N/A,FALSE,"NAA9697";#N/A,#N/A,FALSE,"ECWEBB";#N/A,#N/A,FALSE,"MFT96";#N/A,#N/A,FALSE,"CTrecon"}</definedName>
    <definedName name="ghj_1_4_1_2_4" hidden="1">{#N/A,#N/A,FALSE,"TMCOMP96";#N/A,#N/A,FALSE,"MAT96";#N/A,#N/A,FALSE,"FANDA96";#N/A,#N/A,FALSE,"INTRAN96";#N/A,#N/A,FALSE,"NAA9697";#N/A,#N/A,FALSE,"ECWEBB";#N/A,#N/A,FALSE,"MFT96";#N/A,#N/A,FALSE,"CTrecon"}</definedName>
    <definedName name="ghj_1_4_1_2_5" hidden="1">{#N/A,#N/A,FALSE,"TMCOMP96";#N/A,#N/A,FALSE,"MAT96";#N/A,#N/A,FALSE,"FANDA96";#N/A,#N/A,FALSE,"INTRAN96";#N/A,#N/A,FALSE,"NAA9697";#N/A,#N/A,FALSE,"ECWEBB";#N/A,#N/A,FALSE,"MFT96";#N/A,#N/A,FALSE,"CTrecon"}</definedName>
    <definedName name="ghj_1_4_1_3" hidden="1">{#N/A,#N/A,FALSE,"TMCOMP96";#N/A,#N/A,FALSE,"MAT96";#N/A,#N/A,FALSE,"FANDA96";#N/A,#N/A,FALSE,"INTRAN96";#N/A,#N/A,FALSE,"NAA9697";#N/A,#N/A,FALSE,"ECWEBB";#N/A,#N/A,FALSE,"MFT96";#N/A,#N/A,FALSE,"CTrecon"}</definedName>
    <definedName name="ghj_1_4_1_3_1" hidden="1">{#N/A,#N/A,FALSE,"TMCOMP96";#N/A,#N/A,FALSE,"MAT96";#N/A,#N/A,FALSE,"FANDA96";#N/A,#N/A,FALSE,"INTRAN96";#N/A,#N/A,FALSE,"NAA9697";#N/A,#N/A,FALSE,"ECWEBB";#N/A,#N/A,FALSE,"MFT96";#N/A,#N/A,FALSE,"CTrecon"}</definedName>
    <definedName name="ghj_1_4_1_3_2" hidden="1">{#N/A,#N/A,FALSE,"TMCOMP96";#N/A,#N/A,FALSE,"MAT96";#N/A,#N/A,FALSE,"FANDA96";#N/A,#N/A,FALSE,"INTRAN96";#N/A,#N/A,FALSE,"NAA9697";#N/A,#N/A,FALSE,"ECWEBB";#N/A,#N/A,FALSE,"MFT96";#N/A,#N/A,FALSE,"CTrecon"}</definedName>
    <definedName name="ghj_1_4_1_3_3" hidden="1">{#N/A,#N/A,FALSE,"TMCOMP96";#N/A,#N/A,FALSE,"MAT96";#N/A,#N/A,FALSE,"FANDA96";#N/A,#N/A,FALSE,"INTRAN96";#N/A,#N/A,FALSE,"NAA9697";#N/A,#N/A,FALSE,"ECWEBB";#N/A,#N/A,FALSE,"MFT96";#N/A,#N/A,FALSE,"CTrecon"}</definedName>
    <definedName name="ghj_1_4_1_3_4" hidden="1">{#N/A,#N/A,FALSE,"TMCOMP96";#N/A,#N/A,FALSE,"MAT96";#N/A,#N/A,FALSE,"FANDA96";#N/A,#N/A,FALSE,"INTRAN96";#N/A,#N/A,FALSE,"NAA9697";#N/A,#N/A,FALSE,"ECWEBB";#N/A,#N/A,FALSE,"MFT96";#N/A,#N/A,FALSE,"CTrecon"}</definedName>
    <definedName name="ghj_1_4_1_3_5" hidden="1">{#N/A,#N/A,FALSE,"TMCOMP96";#N/A,#N/A,FALSE,"MAT96";#N/A,#N/A,FALSE,"FANDA96";#N/A,#N/A,FALSE,"INTRAN96";#N/A,#N/A,FALSE,"NAA9697";#N/A,#N/A,FALSE,"ECWEBB";#N/A,#N/A,FALSE,"MFT96";#N/A,#N/A,FALSE,"CTrecon"}</definedName>
    <definedName name="ghj_1_4_1_4" hidden="1">{#N/A,#N/A,FALSE,"TMCOMP96";#N/A,#N/A,FALSE,"MAT96";#N/A,#N/A,FALSE,"FANDA96";#N/A,#N/A,FALSE,"INTRAN96";#N/A,#N/A,FALSE,"NAA9697";#N/A,#N/A,FALSE,"ECWEBB";#N/A,#N/A,FALSE,"MFT96";#N/A,#N/A,FALSE,"CTrecon"}</definedName>
    <definedName name="ghj_1_4_1_4_1" hidden="1">{#N/A,#N/A,FALSE,"TMCOMP96";#N/A,#N/A,FALSE,"MAT96";#N/A,#N/A,FALSE,"FANDA96";#N/A,#N/A,FALSE,"INTRAN96";#N/A,#N/A,FALSE,"NAA9697";#N/A,#N/A,FALSE,"ECWEBB";#N/A,#N/A,FALSE,"MFT96";#N/A,#N/A,FALSE,"CTrecon"}</definedName>
    <definedName name="ghj_1_4_1_4_2" hidden="1">{#N/A,#N/A,FALSE,"TMCOMP96";#N/A,#N/A,FALSE,"MAT96";#N/A,#N/A,FALSE,"FANDA96";#N/A,#N/A,FALSE,"INTRAN96";#N/A,#N/A,FALSE,"NAA9697";#N/A,#N/A,FALSE,"ECWEBB";#N/A,#N/A,FALSE,"MFT96";#N/A,#N/A,FALSE,"CTrecon"}</definedName>
    <definedName name="ghj_1_4_1_4_3" hidden="1">{#N/A,#N/A,FALSE,"TMCOMP96";#N/A,#N/A,FALSE,"MAT96";#N/A,#N/A,FALSE,"FANDA96";#N/A,#N/A,FALSE,"INTRAN96";#N/A,#N/A,FALSE,"NAA9697";#N/A,#N/A,FALSE,"ECWEBB";#N/A,#N/A,FALSE,"MFT96";#N/A,#N/A,FALSE,"CTrecon"}</definedName>
    <definedName name="ghj_1_4_1_4_4" hidden="1">{#N/A,#N/A,FALSE,"TMCOMP96";#N/A,#N/A,FALSE,"MAT96";#N/A,#N/A,FALSE,"FANDA96";#N/A,#N/A,FALSE,"INTRAN96";#N/A,#N/A,FALSE,"NAA9697";#N/A,#N/A,FALSE,"ECWEBB";#N/A,#N/A,FALSE,"MFT96";#N/A,#N/A,FALSE,"CTrecon"}</definedName>
    <definedName name="ghj_1_4_1_4_5" hidden="1">{#N/A,#N/A,FALSE,"TMCOMP96";#N/A,#N/A,FALSE,"MAT96";#N/A,#N/A,FALSE,"FANDA96";#N/A,#N/A,FALSE,"INTRAN96";#N/A,#N/A,FALSE,"NAA9697";#N/A,#N/A,FALSE,"ECWEBB";#N/A,#N/A,FALSE,"MFT96";#N/A,#N/A,FALSE,"CTrecon"}</definedName>
    <definedName name="ghj_1_4_1_5" hidden="1">{#N/A,#N/A,FALSE,"TMCOMP96";#N/A,#N/A,FALSE,"MAT96";#N/A,#N/A,FALSE,"FANDA96";#N/A,#N/A,FALSE,"INTRAN96";#N/A,#N/A,FALSE,"NAA9697";#N/A,#N/A,FALSE,"ECWEBB";#N/A,#N/A,FALSE,"MFT96";#N/A,#N/A,FALSE,"CTrecon"}</definedName>
    <definedName name="ghj_1_4_1_5_1" hidden="1">{#N/A,#N/A,FALSE,"TMCOMP96";#N/A,#N/A,FALSE,"MAT96";#N/A,#N/A,FALSE,"FANDA96";#N/A,#N/A,FALSE,"INTRAN96";#N/A,#N/A,FALSE,"NAA9697";#N/A,#N/A,FALSE,"ECWEBB";#N/A,#N/A,FALSE,"MFT96";#N/A,#N/A,FALSE,"CTrecon"}</definedName>
    <definedName name="ghj_1_4_1_5_2" hidden="1">{#N/A,#N/A,FALSE,"TMCOMP96";#N/A,#N/A,FALSE,"MAT96";#N/A,#N/A,FALSE,"FANDA96";#N/A,#N/A,FALSE,"INTRAN96";#N/A,#N/A,FALSE,"NAA9697";#N/A,#N/A,FALSE,"ECWEBB";#N/A,#N/A,FALSE,"MFT96";#N/A,#N/A,FALSE,"CTrecon"}</definedName>
    <definedName name="ghj_1_4_1_5_3" hidden="1">{#N/A,#N/A,FALSE,"TMCOMP96";#N/A,#N/A,FALSE,"MAT96";#N/A,#N/A,FALSE,"FANDA96";#N/A,#N/A,FALSE,"INTRAN96";#N/A,#N/A,FALSE,"NAA9697";#N/A,#N/A,FALSE,"ECWEBB";#N/A,#N/A,FALSE,"MFT96";#N/A,#N/A,FALSE,"CTrecon"}</definedName>
    <definedName name="ghj_1_4_1_5_4" hidden="1">{#N/A,#N/A,FALSE,"TMCOMP96";#N/A,#N/A,FALSE,"MAT96";#N/A,#N/A,FALSE,"FANDA96";#N/A,#N/A,FALSE,"INTRAN96";#N/A,#N/A,FALSE,"NAA9697";#N/A,#N/A,FALSE,"ECWEBB";#N/A,#N/A,FALSE,"MFT96";#N/A,#N/A,FALSE,"CTrecon"}</definedName>
    <definedName name="ghj_1_4_1_5_5" hidden="1">{#N/A,#N/A,FALSE,"TMCOMP96";#N/A,#N/A,FALSE,"MAT96";#N/A,#N/A,FALSE,"FANDA96";#N/A,#N/A,FALSE,"INTRAN96";#N/A,#N/A,FALSE,"NAA9697";#N/A,#N/A,FALSE,"ECWEBB";#N/A,#N/A,FALSE,"MFT96";#N/A,#N/A,FALSE,"CTrecon"}</definedName>
    <definedName name="ghj_1_4_2" hidden="1">{#N/A,#N/A,FALSE,"TMCOMP96";#N/A,#N/A,FALSE,"MAT96";#N/A,#N/A,FALSE,"FANDA96";#N/A,#N/A,FALSE,"INTRAN96";#N/A,#N/A,FALSE,"NAA9697";#N/A,#N/A,FALSE,"ECWEBB";#N/A,#N/A,FALSE,"MFT96";#N/A,#N/A,FALSE,"CTrecon"}</definedName>
    <definedName name="ghj_1_4_2_1" hidden="1">{#N/A,#N/A,FALSE,"TMCOMP96";#N/A,#N/A,FALSE,"MAT96";#N/A,#N/A,FALSE,"FANDA96";#N/A,#N/A,FALSE,"INTRAN96";#N/A,#N/A,FALSE,"NAA9697";#N/A,#N/A,FALSE,"ECWEBB";#N/A,#N/A,FALSE,"MFT96";#N/A,#N/A,FALSE,"CTrecon"}</definedName>
    <definedName name="ghj_1_4_2_2" hidden="1">{#N/A,#N/A,FALSE,"TMCOMP96";#N/A,#N/A,FALSE,"MAT96";#N/A,#N/A,FALSE,"FANDA96";#N/A,#N/A,FALSE,"INTRAN96";#N/A,#N/A,FALSE,"NAA9697";#N/A,#N/A,FALSE,"ECWEBB";#N/A,#N/A,FALSE,"MFT96";#N/A,#N/A,FALSE,"CTrecon"}</definedName>
    <definedName name="ghj_1_4_2_3" hidden="1">{#N/A,#N/A,FALSE,"TMCOMP96";#N/A,#N/A,FALSE,"MAT96";#N/A,#N/A,FALSE,"FANDA96";#N/A,#N/A,FALSE,"INTRAN96";#N/A,#N/A,FALSE,"NAA9697";#N/A,#N/A,FALSE,"ECWEBB";#N/A,#N/A,FALSE,"MFT96";#N/A,#N/A,FALSE,"CTrecon"}</definedName>
    <definedName name="ghj_1_4_2_4" hidden="1">{#N/A,#N/A,FALSE,"TMCOMP96";#N/A,#N/A,FALSE,"MAT96";#N/A,#N/A,FALSE,"FANDA96";#N/A,#N/A,FALSE,"INTRAN96";#N/A,#N/A,FALSE,"NAA9697";#N/A,#N/A,FALSE,"ECWEBB";#N/A,#N/A,FALSE,"MFT96";#N/A,#N/A,FALSE,"CTrecon"}</definedName>
    <definedName name="ghj_1_4_2_5" hidden="1">{#N/A,#N/A,FALSE,"TMCOMP96";#N/A,#N/A,FALSE,"MAT96";#N/A,#N/A,FALSE,"FANDA96";#N/A,#N/A,FALSE,"INTRAN96";#N/A,#N/A,FALSE,"NAA9697";#N/A,#N/A,FALSE,"ECWEBB";#N/A,#N/A,FALSE,"MFT96";#N/A,#N/A,FALSE,"CTrecon"}</definedName>
    <definedName name="ghj_1_4_3" hidden="1">{#N/A,#N/A,FALSE,"TMCOMP96";#N/A,#N/A,FALSE,"MAT96";#N/A,#N/A,FALSE,"FANDA96";#N/A,#N/A,FALSE,"INTRAN96";#N/A,#N/A,FALSE,"NAA9697";#N/A,#N/A,FALSE,"ECWEBB";#N/A,#N/A,FALSE,"MFT96";#N/A,#N/A,FALSE,"CTrecon"}</definedName>
    <definedName name="ghj_1_4_3_1" hidden="1">{#N/A,#N/A,FALSE,"TMCOMP96";#N/A,#N/A,FALSE,"MAT96";#N/A,#N/A,FALSE,"FANDA96";#N/A,#N/A,FALSE,"INTRAN96";#N/A,#N/A,FALSE,"NAA9697";#N/A,#N/A,FALSE,"ECWEBB";#N/A,#N/A,FALSE,"MFT96";#N/A,#N/A,FALSE,"CTrecon"}</definedName>
    <definedName name="ghj_1_4_3_2" hidden="1">{#N/A,#N/A,FALSE,"TMCOMP96";#N/A,#N/A,FALSE,"MAT96";#N/A,#N/A,FALSE,"FANDA96";#N/A,#N/A,FALSE,"INTRAN96";#N/A,#N/A,FALSE,"NAA9697";#N/A,#N/A,FALSE,"ECWEBB";#N/A,#N/A,FALSE,"MFT96";#N/A,#N/A,FALSE,"CTrecon"}</definedName>
    <definedName name="ghj_1_4_3_3" hidden="1">{#N/A,#N/A,FALSE,"TMCOMP96";#N/A,#N/A,FALSE,"MAT96";#N/A,#N/A,FALSE,"FANDA96";#N/A,#N/A,FALSE,"INTRAN96";#N/A,#N/A,FALSE,"NAA9697";#N/A,#N/A,FALSE,"ECWEBB";#N/A,#N/A,FALSE,"MFT96";#N/A,#N/A,FALSE,"CTrecon"}</definedName>
    <definedName name="ghj_1_4_3_4" hidden="1">{#N/A,#N/A,FALSE,"TMCOMP96";#N/A,#N/A,FALSE,"MAT96";#N/A,#N/A,FALSE,"FANDA96";#N/A,#N/A,FALSE,"INTRAN96";#N/A,#N/A,FALSE,"NAA9697";#N/A,#N/A,FALSE,"ECWEBB";#N/A,#N/A,FALSE,"MFT96";#N/A,#N/A,FALSE,"CTrecon"}</definedName>
    <definedName name="ghj_1_4_3_5" hidden="1">{#N/A,#N/A,FALSE,"TMCOMP96";#N/A,#N/A,FALSE,"MAT96";#N/A,#N/A,FALSE,"FANDA96";#N/A,#N/A,FALSE,"INTRAN96";#N/A,#N/A,FALSE,"NAA9697";#N/A,#N/A,FALSE,"ECWEBB";#N/A,#N/A,FALSE,"MFT96";#N/A,#N/A,FALSE,"CTrecon"}</definedName>
    <definedName name="ghj_1_4_4" hidden="1">{#N/A,#N/A,FALSE,"TMCOMP96";#N/A,#N/A,FALSE,"MAT96";#N/A,#N/A,FALSE,"FANDA96";#N/A,#N/A,FALSE,"INTRAN96";#N/A,#N/A,FALSE,"NAA9697";#N/A,#N/A,FALSE,"ECWEBB";#N/A,#N/A,FALSE,"MFT96";#N/A,#N/A,FALSE,"CTrecon"}</definedName>
    <definedName name="ghj_1_4_4_1" hidden="1">{#N/A,#N/A,FALSE,"TMCOMP96";#N/A,#N/A,FALSE,"MAT96";#N/A,#N/A,FALSE,"FANDA96";#N/A,#N/A,FALSE,"INTRAN96";#N/A,#N/A,FALSE,"NAA9697";#N/A,#N/A,FALSE,"ECWEBB";#N/A,#N/A,FALSE,"MFT96";#N/A,#N/A,FALSE,"CTrecon"}</definedName>
    <definedName name="ghj_1_4_4_2" hidden="1">{#N/A,#N/A,FALSE,"TMCOMP96";#N/A,#N/A,FALSE,"MAT96";#N/A,#N/A,FALSE,"FANDA96";#N/A,#N/A,FALSE,"INTRAN96";#N/A,#N/A,FALSE,"NAA9697";#N/A,#N/A,FALSE,"ECWEBB";#N/A,#N/A,FALSE,"MFT96";#N/A,#N/A,FALSE,"CTrecon"}</definedName>
    <definedName name="ghj_1_4_4_3" hidden="1">{#N/A,#N/A,FALSE,"TMCOMP96";#N/A,#N/A,FALSE,"MAT96";#N/A,#N/A,FALSE,"FANDA96";#N/A,#N/A,FALSE,"INTRAN96";#N/A,#N/A,FALSE,"NAA9697";#N/A,#N/A,FALSE,"ECWEBB";#N/A,#N/A,FALSE,"MFT96";#N/A,#N/A,FALSE,"CTrecon"}</definedName>
    <definedName name="ghj_1_4_4_4" hidden="1">{#N/A,#N/A,FALSE,"TMCOMP96";#N/A,#N/A,FALSE,"MAT96";#N/A,#N/A,FALSE,"FANDA96";#N/A,#N/A,FALSE,"INTRAN96";#N/A,#N/A,FALSE,"NAA9697";#N/A,#N/A,FALSE,"ECWEBB";#N/A,#N/A,FALSE,"MFT96";#N/A,#N/A,FALSE,"CTrecon"}</definedName>
    <definedName name="ghj_1_4_4_5" hidden="1">{#N/A,#N/A,FALSE,"TMCOMP96";#N/A,#N/A,FALSE,"MAT96";#N/A,#N/A,FALSE,"FANDA96";#N/A,#N/A,FALSE,"INTRAN96";#N/A,#N/A,FALSE,"NAA9697";#N/A,#N/A,FALSE,"ECWEBB";#N/A,#N/A,FALSE,"MFT96";#N/A,#N/A,FALSE,"CTrecon"}</definedName>
    <definedName name="ghj_1_4_5" hidden="1">{#N/A,#N/A,FALSE,"TMCOMP96";#N/A,#N/A,FALSE,"MAT96";#N/A,#N/A,FALSE,"FANDA96";#N/A,#N/A,FALSE,"INTRAN96";#N/A,#N/A,FALSE,"NAA9697";#N/A,#N/A,FALSE,"ECWEBB";#N/A,#N/A,FALSE,"MFT96";#N/A,#N/A,FALSE,"CTrecon"}</definedName>
    <definedName name="ghj_1_4_5_1" hidden="1">{#N/A,#N/A,FALSE,"TMCOMP96";#N/A,#N/A,FALSE,"MAT96";#N/A,#N/A,FALSE,"FANDA96";#N/A,#N/A,FALSE,"INTRAN96";#N/A,#N/A,FALSE,"NAA9697";#N/A,#N/A,FALSE,"ECWEBB";#N/A,#N/A,FALSE,"MFT96";#N/A,#N/A,FALSE,"CTrecon"}</definedName>
    <definedName name="ghj_1_4_5_2" hidden="1">{#N/A,#N/A,FALSE,"TMCOMP96";#N/A,#N/A,FALSE,"MAT96";#N/A,#N/A,FALSE,"FANDA96";#N/A,#N/A,FALSE,"INTRAN96";#N/A,#N/A,FALSE,"NAA9697";#N/A,#N/A,FALSE,"ECWEBB";#N/A,#N/A,FALSE,"MFT96";#N/A,#N/A,FALSE,"CTrecon"}</definedName>
    <definedName name="ghj_1_4_5_3" hidden="1">{#N/A,#N/A,FALSE,"TMCOMP96";#N/A,#N/A,FALSE,"MAT96";#N/A,#N/A,FALSE,"FANDA96";#N/A,#N/A,FALSE,"INTRAN96";#N/A,#N/A,FALSE,"NAA9697";#N/A,#N/A,FALSE,"ECWEBB";#N/A,#N/A,FALSE,"MFT96";#N/A,#N/A,FALSE,"CTrecon"}</definedName>
    <definedName name="ghj_1_4_5_4" hidden="1">{#N/A,#N/A,FALSE,"TMCOMP96";#N/A,#N/A,FALSE,"MAT96";#N/A,#N/A,FALSE,"FANDA96";#N/A,#N/A,FALSE,"INTRAN96";#N/A,#N/A,FALSE,"NAA9697";#N/A,#N/A,FALSE,"ECWEBB";#N/A,#N/A,FALSE,"MFT96";#N/A,#N/A,FALSE,"CTrecon"}</definedName>
    <definedName name="ghj_1_4_5_5" hidden="1">{#N/A,#N/A,FALSE,"TMCOMP96";#N/A,#N/A,FALSE,"MAT96";#N/A,#N/A,FALSE,"FANDA96";#N/A,#N/A,FALSE,"INTRAN96";#N/A,#N/A,FALSE,"NAA9697";#N/A,#N/A,FALSE,"ECWEBB";#N/A,#N/A,FALSE,"MFT96";#N/A,#N/A,FALSE,"CTrecon"}</definedName>
    <definedName name="ghj_1_5" hidden="1">{#N/A,#N/A,FALSE,"TMCOMP96";#N/A,#N/A,FALSE,"MAT96";#N/A,#N/A,FALSE,"FANDA96";#N/A,#N/A,FALSE,"INTRAN96";#N/A,#N/A,FALSE,"NAA9697";#N/A,#N/A,FALSE,"ECWEBB";#N/A,#N/A,FALSE,"MFT96";#N/A,#N/A,FALSE,"CTrecon"}</definedName>
    <definedName name="ghj_1_5_1" hidden="1">{#N/A,#N/A,FALSE,"TMCOMP96";#N/A,#N/A,FALSE,"MAT96";#N/A,#N/A,FALSE,"FANDA96";#N/A,#N/A,FALSE,"INTRAN96";#N/A,#N/A,FALSE,"NAA9697";#N/A,#N/A,FALSE,"ECWEBB";#N/A,#N/A,FALSE,"MFT96";#N/A,#N/A,FALSE,"CTrecon"}</definedName>
    <definedName name="ghj_1_5_1_1" hidden="1">{#N/A,#N/A,FALSE,"TMCOMP96";#N/A,#N/A,FALSE,"MAT96";#N/A,#N/A,FALSE,"FANDA96";#N/A,#N/A,FALSE,"INTRAN96";#N/A,#N/A,FALSE,"NAA9697";#N/A,#N/A,FALSE,"ECWEBB";#N/A,#N/A,FALSE,"MFT96";#N/A,#N/A,FALSE,"CTrecon"}</definedName>
    <definedName name="ghj_1_5_1_2" hidden="1">{#N/A,#N/A,FALSE,"TMCOMP96";#N/A,#N/A,FALSE,"MAT96";#N/A,#N/A,FALSE,"FANDA96";#N/A,#N/A,FALSE,"INTRAN96";#N/A,#N/A,FALSE,"NAA9697";#N/A,#N/A,FALSE,"ECWEBB";#N/A,#N/A,FALSE,"MFT96";#N/A,#N/A,FALSE,"CTrecon"}</definedName>
    <definedName name="ghj_1_5_1_3" hidden="1">{#N/A,#N/A,FALSE,"TMCOMP96";#N/A,#N/A,FALSE,"MAT96";#N/A,#N/A,FALSE,"FANDA96";#N/A,#N/A,FALSE,"INTRAN96";#N/A,#N/A,FALSE,"NAA9697";#N/A,#N/A,FALSE,"ECWEBB";#N/A,#N/A,FALSE,"MFT96";#N/A,#N/A,FALSE,"CTrecon"}</definedName>
    <definedName name="ghj_1_5_1_4" hidden="1">{#N/A,#N/A,FALSE,"TMCOMP96";#N/A,#N/A,FALSE,"MAT96";#N/A,#N/A,FALSE,"FANDA96";#N/A,#N/A,FALSE,"INTRAN96";#N/A,#N/A,FALSE,"NAA9697";#N/A,#N/A,FALSE,"ECWEBB";#N/A,#N/A,FALSE,"MFT96";#N/A,#N/A,FALSE,"CTrecon"}</definedName>
    <definedName name="ghj_1_5_1_5" hidden="1">{#N/A,#N/A,FALSE,"TMCOMP96";#N/A,#N/A,FALSE,"MAT96";#N/A,#N/A,FALSE,"FANDA96";#N/A,#N/A,FALSE,"INTRAN96";#N/A,#N/A,FALSE,"NAA9697";#N/A,#N/A,FALSE,"ECWEBB";#N/A,#N/A,FALSE,"MFT96";#N/A,#N/A,FALSE,"CTrecon"}</definedName>
    <definedName name="ghj_1_5_2" hidden="1">{#N/A,#N/A,FALSE,"TMCOMP96";#N/A,#N/A,FALSE,"MAT96";#N/A,#N/A,FALSE,"FANDA96";#N/A,#N/A,FALSE,"INTRAN96";#N/A,#N/A,FALSE,"NAA9697";#N/A,#N/A,FALSE,"ECWEBB";#N/A,#N/A,FALSE,"MFT96";#N/A,#N/A,FALSE,"CTrecon"}</definedName>
    <definedName name="ghj_1_5_2_1" hidden="1">{#N/A,#N/A,FALSE,"TMCOMP96";#N/A,#N/A,FALSE,"MAT96";#N/A,#N/A,FALSE,"FANDA96";#N/A,#N/A,FALSE,"INTRAN96";#N/A,#N/A,FALSE,"NAA9697";#N/A,#N/A,FALSE,"ECWEBB";#N/A,#N/A,FALSE,"MFT96";#N/A,#N/A,FALSE,"CTrecon"}</definedName>
    <definedName name="ghj_1_5_2_2" hidden="1">{#N/A,#N/A,FALSE,"TMCOMP96";#N/A,#N/A,FALSE,"MAT96";#N/A,#N/A,FALSE,"FANDA96";#N/A,#N/A,FALSE,"INTRAN96";#N/A,#N/A,FALSE,"NAA9697";#N/A,#N/A,FALSE,"ECWEBB";#N/A,#N/A,FALSE,"MFT96";#N/A,#N/A,FALSE,"CTrecon"}</definedName>
    <definedName name="ghj_1_5_2_3" hidden="1">{#N/A,#N/A,FALSE,"TMCOMP96";#N/A,#N/A,FALSE,"MAT96";#N/A,#N/A,FALSE,"FANDA96";#N/A,#N/A,FALSE,"INTRAN96";#N/A,#N/A,FALSE,"NAA9697";#N/A,#N/A,FALSE,"ECWEBB";#N/A,#N/A,FALSE,"MFT96";#N/A,#N/A,FALSE,"CTrecon"}</definedName>
    <definedName name="ghj_1_5_2_4" hidden="1">{#N/A,#N/A,FALSE,"TMCOMP96";#N/A,#N/A,FALSE,"MAT96";#N/A,#N/A,FALSE,"FANDA96";#N/A,#N/A,FALSE,"INTRAN96";#N/A,#N/A,FALSE,"NAA9697";#N/A,#N/A,FALSE,"ECWEBB";#N/A,#N/A,FALSE,"MFT96";#N/A,#N/A,FALSE,"CTrecon"}</definedName>
    <definedName name="ghj_1_5_2_5" hidden="1">{#N/A,#N/A,FALSE,"TMCOMP96";#N/A,#N/A,FALSE,"MAT96";#N/A,#N/A,FALSE,"FANDA96";#N/A,#N/A,FALSE,"INTRAN96";#N/A,#N/A,FALSE,"NAA9697";#N/A,#N/A,FALSE,"ECWEBB";#N/A,#N/A,FALSE,"MFT96";#N/A,#N/A,FALSE,"CTrecon"}</definedName>
    <definedName name="ghj_1_5_3" hidden="1">{#N/A,#N/A,FALSE,"TMCOMP96";#N/A,#N/A,FALSE,"MAT96";#N/A,#N/A,FALSE,"FANDA96";#N/A,#N/A,FALSE,"INTRAN96";#N/A,#N/A,FALSE,"NAA9697";#N/A,#N/A,FALSE,"ECWEBB";#N/A,#N/A,FALSE,"MFT96";#N/A,#N/A,FALSE,"CTrecon"}</definedName>
    <definedName name="ghj_1_5_3_1" hidden="1">{#N/A,#N/A,FALSE,"TMCOMP96";#N/A,#N/A,FALSE,"MAT96";#N/A,#N/A,FALSE,"FANDA96";#N/A,#N/A,FALSE,"INTRAN96";#N/A,#N/A,FALSE,"NAA9697";#N/A,#N/A,FALSE,"ECWEBB";#N/A,#N/A,FALSE,"MFT96";#N/A,#N/A,FALSE,"CTrecon"}</definedName>
    <definedName name="ghj_1_5_3_2" hidden="1">{#N/A,#N/A,FALSE,"TMCOMP96";#N/A,#N/A,FALSE,"MAT96";#N/A,#N/A,FALSE,"FANDA96";#N/A,#N/A,FALSE,"INTRAN96";#N/A,#N/A,FALSE,"NAA9697";#N/A,#N/A,FALSE,"ECWEBB";#N/A,#N/A,FALSE,"MFT96";#N/A,#N/A,FALSE,"CTrecon"}</definedName>
    <definedName name="ghj_1_5_3_3" hidden="1">{#N/A,#N/A,FALSE,"TMCOMP96";#N/A,#N/A,FALSE,"MAT96";#N/A,#N/A,FALSE,"FANDA96";#N/A,#N/A,FALSE,"INTRAN96";#N/A,#N/A,FALSE,"NAA9697";#N/A,#N/A,FALSE,"ECWEBB";#N/A,#N/A,FALSE,"MFT96";#N/A,#N/A,FALSE,"CTrecon"}</definedName>
    <definedName name="ghj_1_5_3_4" hidden="1">{#N/A,#N/A,FALSE,"TMCOMP96";#N/A,#N/A,FALSE,"MAT96";#N/A,#N/A,FALSE,"FANDA96";#N/A,#N/A,FALSE,"INTRAN96";#N/A,#N/A,FALSE,"NAA9697";#N/A,#N/A,FALSE,"ECWEBB";#N/A,#N/A,FALSE,"MFT96";#N/A,#N/A,FALSE,"CTrecon"}</definedName>
    <definedName name="ghj_1_5_3_5" hidden="1">{#N/A,#N/A,FALSE,"TMCOMP96";#N/A,#N/A,FALSE,"MAT96";#N/A,#N/A,FALSE,"FANDA96";#N/A,#N/A,FALSE,"INTRAN96";#N/A,#N/A,FALSE,"NAA9697";#N/A,#N/A,FALSE,"ECWEBB";#N/A,#N/A,FALSE,"MFT96";#N/A,#N/A,FALSE,"CTrecon"}</definedName>
    <definedName name="ghj_1_5_4" hidden="1">{#N/A,#N/A,FALSE,"TMCOMP96";#N/A,#N/A,FALSE,"MAT96";#N/A,#N/A,FALSE,"FANDA96";#N/A,#N/A,FALSE,"INTRAN96";#N/A,#N/A,FALSE,"NAA9697";#N/A,#N/A,FALSE,"ECWEBB";#N/A,#N/A,FALSE,"MFT96";#N/A,#N/A,FALSE,"CTrecon"}</definedName>
    <definedName name="ghj_1_5_4_1" hidden="1">{#N/A,#N/A,FALSE,"TMCOMP96";#N/A,#N/A,FALSE,"MAT96";#N/A,#N/A,FALSE,"FANDA96";#N/A,#N/A,FALSE,"INTRAN96";#N/A,#N/A,FALSE,"NAA9697";#N/A,#N/A,FALSE,"ECWEBB";#N/A,#N/A,FALSE,"MFT96";#N/A,#N/A,FALSE,"CTrecon"}</definedName>
    <definedName name="ghj_1_5_4_2" hidden="1">{#N/A,#N/A,FALSE,"TMCOMP96";#N/A,#N/A,FALSE,"MAT96";#N/A,#N/A,FALSE,"FANDA96";#N/A,#N/A,FALSE,"INTRAN96";#N/A,#N/A,FALSE,"NAA9697";#N/A,#N/A,FALSE,"ECWEBB";#N/A,#N/A,FALSE,"MFT96";#N/A,#N/A,FALSE,"CTrecon"}</definedName>
    <definedName name="ghj_1_5_4_3" hidden="1">{#N/A,#N/A,FALSE,"TMCOMP96";#N/A,#N/A,FALSE,"MAT96";#N/A,#N/A,FALSE,"FANDA96";#N/A,#N/A,FALSE,"INTRAN96";#N/A,#N/A,FALSE,"NAA9697";#N/A,#N/A,FALSE,"ECWEBB";#N/A,#N/A,FALSE,"MFT96";#N/A,#N/A,FALSE,"CTrecon"}</definedName>
    <definedName name="ghj_1_5_4_4" hidden="1">{#N/A,#N/A,FALSE,"TMCOMP96";#N/A,#N/A,FALSE,"MAT96";#N/A,#N/A,FALSE,"FANDA96";#N/A,#N/A,FALSE,"INTRAN96";#N/A,#N/A,FALSE,"NAA9697";#N/A,#N/A,FALSE,"ECWEBB";#N/A,#N/A,FALSE,"MFT96";#N/A,#N/A,FALSE,"CTrecon"}</definedName>
    <definedName name="ghj_1_5_4_5" hidden="1">{#N/A,#N/A,FALSE,"TMCOMP96";#N/A,#N/A,FALSE,"MAT96";#N/A,#N/A,FALSE,"FANDA96";#N/A,#N/A,FALSE,"INTRAN96";#N/A,#N/A,FALSE,"NAA9697";#N/A,#N/A,FALSE,"ECWEBB";#N/A,#N/A,FALSE,"MFT96";#N/A,#N/A,FALSE,"CTrecon"}</definedName>
    <definedName name="ghj_1_5_5" hidden="1">{#N/A,#N/A,FALSE,"TMCOMP96";#N/A,#N/A,FALSE,"MAT96";#N/A,#N/A,FALSE,"FANDA96";#N/A,#N/A,FALSE,"INTRAN96";#N/A,#N/A,FALSE,"NAA9697";#N/A,#N/A,FALSE,"ECWEBB";#N/A,#N/A,FALSE,"MFT96";#N/A,#N/A,FALSE,"CTrecon"}</definedName>
    <definedName name="ghj_1_5_5_1" hidden="1">{#N/A,#N/A,FALSE,"TMCOMP96";#N/A,#N/A,FALSE,"MAT96";#N/A,#N/A,FALSE,"FANDA96";#N/A,#N/A,FALSE,"INTRAN96";#N/A,#N/A,FALSE,"NAA9697";#N/A,#N/A,FALSE,"ECWEBB";#N/A,#N/A,FALSE,"MFT96";#N/A,#N/A,FALSE,"CTrecon"}</definedName>
    <definedName name="ghj_1_5_5_2" hidden="1">{#N/A,#N/A,FALSE,"TMCOMP96";#N/A,#N/A,FALSE,"MAT96";#N/A,#N/A,FALSE,"FANDA96";#N/A,#N/A,FALSE,"INTRAN96";#N/A,#N/A,FALSE,"NAA9697";#N/A,#N/A,FALSE,"ECWEBB";#N/A,#N/A,FALSE,"MFT96";#N/A,#N/A,FALSE,"CTrecon"}</definedName>
    <definedName name="ghj_1_5_5_3" hidden="1">{#N/A,#N/A,FALSE,"TMCOMP96";#N/A,#N/A,FALSE,"MAT96";#N/A,#N/A,FALSE,"FANDA96";#N/A,#N/A,FALSE,"INTRAN96";#N/A,#N/A,FALSE,"NAA9697";#N/A,#N/A,FALSE,"ECWEBB";#N/A,#N/A,FALSE,"MFT96";#N/A,#N/A,FALSE,"CTrecon"}</definedName>
    <definedName name="ghj_1_5_5_4" hidden="1">{#N/A,#N/A,FALSE,"TMCOMP96";#N/A,#N/A,FALSE,"MAT96";#N/A,#N/A,FALSE,"FANDA96";#N/A,#N/A,FALSE,"INTRAN96";#N/A,#N/A,FALSE,"NAA9697";#N/A,#N/A,FALSE,"ECWEBB";#N/A,#N/A,FALSE,"MFT96";#N/A,#N/A,FALSE,"CTrecon"}</definedName>
    <definedName name="ghj_1_5_5_5"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ghj_2_1" hidden="1">{#N/A,#N/A,FALSE,"TMCOMP96";#N/A,#N/A,FALSE,"MAT96";#N/A,#N/A,FALSE,"FANDA96";#N/A,#N/A,FALSE,"INTRAN96";#N/A,#N/A,FALSE,"NAA9697";#N/A,#N/A,FALSE,"ECWEBB";#N/A,#N/A,FALSE,"MFT96";#N/A,#N/A,FALSE,"CTrecon"}</definedName>
    <definedName name="ghj_2_1_1" hidden="1">{#N/A,#N/A,FALSE,"TMCOMP96";#N/A,#N/A,FALSE,"MAT96";#N/A,#N/A,FALSE,"FANDA96";#N/A,#N/A,FALSE,"INTRAN96";#N/A,#N/A,FALSE,"NAA9697";#N/A,#N/A,FALSE,"ECWEBB";#N/A,#N/A,FALSE,"MFT96";#N/A,#N/A,FALSE,"CTrecon"}</definedName>
    <definedName name="ghj_2_1_1_1" hidden="1">{#N/A,#N/A,FALSE,"TMCOMP96";#N/A,#N/A,FALSE,"MAT96";#N/A,#N/A,FALSE,"FANDA96";#N/A,#N/A,FALSE,"INTRAN96";#N/A,#N/A,FALSE,"NAA9697";#N/A,#N/A,FALSE,"ECWEBB";#N/A,#N/A,FALSE,"MFT96";#N/A,#N/A,FALSE,"CTrecon"}</definedName>
    <definedName name="ghj_2_1_1_1_1" hidden="1">{#N/A,#N/A,FALSE,"TMCOMP96";#N/A,#N/A,FALSE,"MAT96";#N/A,#N/A,FALSE,"FANDA96";#N/A,#N/A,FALSE,"INTRAN96";#N/A,#N/A,FALSE,"NAA9697";#N/A,#N/A,FALSE,"ECWEBB";#N/A,#N/A,FALSE,"MFT96";#N/A,#N/A,FALSE,"CTrecon"}</definedName>
    <definedName name="ghj_2_1_1_1_1_1" hidden="1">{#N/A,#N/A,FALSE,"TMCOMP96";#N/A,#N/A,FALSE,"MAT96";#N/A,#N/A,FALSE,"FANDA96";#N/A,#N/A,FALSE,"INTRAN96";#N/A,#N/A,FALSE,"NAA9697";#N/A,#N/A,FALSE,"ECWEBB";#N/A,#N/A,FALSE,"MFT96";#N/A,#N/A,FALSE,"CTrecon"}</definedName>
    <definedName name="ghj_2_1_1_1_2" hidden="1">{#N/A,#N/A,FALSE,"TMCOMP96";#N/A,#N/A,FALSE,"MAT96";#N/A,#N/A,FALSE,"FANDA96";#N/A,#N/A,FALSE,"INTRAN96";#N/A,#N/A,FALSE,"NAA9697";#N/A,#N/A,FALSE,"ECWEBB";#N/A,#N/A,FALSE,"MFT96";#N/A,#N/A,FALSE,"CTrecon"}</definedName>
    <definedName name="ghj_2_1_1_1_3" hidden="1">{#N/A,#N/A,FALSE,"TMCOMP96";#N/A,#N/A,FALSE,"MAT96";#N/A,#N/A,FALSE,"FANDA96";#N/A,#N/A,FALSE,"INTRAN96";#N/A,#N/A,FALSE,"NAA9697";#N/A,#N/A,FALSE,"ECWEBB";#N/A,#N/A,FALSE,"MFT96";#N/A,#N/A,FALSE,"CTrecon"}</definedName>
    <definedName name="ghj_2_1_1_1_4" hidden="1">{#N/A,#N/A,FALSE,"TMCOMP96";#N/A,#N/A,FALSE,"MAT96";#N/A,#N/A,FALSE,"FANDA96";#N/A,#N/A,FALSE,"INTRAN96";#N/A,#N/A,FALSE,"NAA9697";#N/A,#N/A,FALSE,"ECWEBB";#N/A,#N/A,FALSE,"MFT96";#N/A,#N/A,FALSE,"CTrecon"}</definedName>
    <definedName name="ghj_2_1_1_1_5" hidden="1">{#N/A,#N/A,FALSE,"TMCOMP96";#N/A,#N/A,FALSE,"MAT96";#N/A,#N/A,FALSE,"FANDA96";#N/A,#N/A,FALSE,"INTRAN96";#N/A,#N/A,FALSE,"NAA9697";#N/A,#N/A,FALSE,"ECWEBB";#N/A,#N/A,FALSE,"MFT96";#N/A,#N/A,FALSE,"CTrecon"}</definedName>
    <definedName name="ghj_2_1_1_2" hidden="1">{#N/A,#N/A,FALSE,"TMCOMP96";#N/A,#N/A,FALSE,"MAT96";#N/A,#N/A,FALSE,"FANDA96";#N/A,#N/A,FALSE,"INTRAN96";#N/A,#N/A,FALSE,"NAA9697";#N/A,#N/A,FALSE,"ECWEBB";#N/A,#N/A,FALSE,"MFT96";#N/A,#N/A,FALSE,"CTrecon"}</definedName>
    <definedName name="ghj_2_1_1_2_1" hidden="1">{#N/A,#N/A,FALSE,"TMCOMP96";#N/A,#N/A,FALSE,"MAT96";#N/A,#N/A,FALSE,"FANDA96";#N/A,#N/A,FALSE,"INTRAN96";#N/A,#N/A,FALSE,"NAA9697";#N/A,#N/A,FALSE,"ECWEBB";#N/A,#N/A,FALSE,"MFT96";#N/A,#N/A,FALSE,"CTrecon"}</definedName>
    <definedName name="ghj_2_1_1_2_2" hidden="1">{#N/A,#N/A,FALSE,"TMCOMP96";#N/A,#N/A,FALSE,"MAT96";#N/A,#N/A,FALSE,"FANDA96";#N/A,#N/A,FALSE,"INTRAN96";#N/A,#N/A,FALSE,"NAA9697";#N/A,#N/A,FALSE,"ECWEBB";#N/A,#N/A,FALSE,"MFT96";#N/A,#N/A,FALSE,"CTrecon"}</definedName>
    <definedName name="ghj_2_1_1_2_3" hidden="1">{#N/A,#N/A,FALSE,"TMCOMP96";#N/A,#N/A,FALSE,"MAT96";#N/A,#N/A,FALSE,"FANDA96";#N/A,#N/A,FALSE,"INTRAN96";#N/A,#N/A,FALSE,"NAA9697";#N/A,#N/A,FALSE,"ECWEBB";#N/A,#N/A,FALSE,"MFT96";#N/A,#N/A,FALSE,"CTrecon"}</definedName>
    <definedName name="ghj_2_1_1_2_4" hidden="1">{#N/A,#N/A,FALSE,"TMCOMP96";#N/A,#N/A,FALSE,"MAT96";#N/A,#N/A,FALSE,"FANDA96";#N/A,#N/A,FALSE,"INTRAN96";#N/A,#N/A,FALSE,"NAA9697";#N/A,#N/A,FALSE,"ECWEBB";#N/A,#N/A,FALSE,"MFT96";#N/A,#N/A,FALSE,"CTrecon"}</definedName>
    <definedName name="ghj_2_1_1_2_5" hidden="1">{#N/A,#N/A,FALSE,"TMCOMP96";#N/A,#N/A,FALSE,"MAT96";#N/A,#N/A,FALSE,"FANDA96";#N/A,#N/A,FALSE,"INTRAN96";#N/A,#N/A,FALSE,"NAA9697";#N/A,#N/A,FALSE,"ECWEBB";#N/A,#N/A,FALSE,"MFT96";#N/A,#N/A,FALSE,"CTrecon"}</definedName>
    <definedName name="ghj_2_1_1_3" hidden="1">{#N/A,#N/A,FALSE,"TMCOMP96";#N/A,#N/A,FALSE,"MAT96";#N/A,#N/A,FALSE,"FANDA96";#N/A,#N/A,FALSE,"INTRAN96";#N/A,#N/A,FALSE,"NAA9697";#N/A,#N/A,FALSE,"ECWEBB";#N/A,#N/A,FALSE,"MFT96";#N/A,#N/A,FALSE,"CTrecon"}</definedName>
    <definedName name="ghj_2_1_1_4" hidden="1">{#N/A,#N/A,FALSE,"TMCOMP96";#N/A,#N/A,FALSE,"MAT96";#N/A,#N/A,FALSE,"FANDA96";#N/A,#N/A,FALSE,"INTRAN96";#N/A,#N/A,FALSE,"NAA9697";#N/A,#N/A,FALSE,"ECWEBB";#N/A,#N/A,FALSE,"MFT96";#N/A,#N/A,FALSE,"CTrecon"}</definedName>
    <definedName name="ghj_2_1_1_5" hidden="1">{#N/A,#N/A,FALSE,"TMCOMP96";#N/A,#N/A,FALSE,"MAT96";#N/A,#N/A,FALSE,"FANDA96";#N/A,#N/A,FALSE,"INTRAN96";#N/A,#N/A,FALSE,"NAA9697";#N/A,#N/A,FALSE,"ECWEBB";#N/A,#N/A,FALSE,"MFT96";#N/A,#N/A,FALSE,"CTrecon"}</definedName>
    <definedName name="ghj_2_1_2" hidden="1">{#N/A,#N/A,FALSE,"TMCOMP96";#N/A,#N/A,FALSE,"MAT96";#N/A,#N/A,FALSE,"FANDA96";#N/A,#N/A,FALSE,"INTRAN96";#N/A,#N/A,FALSE,"NAA9697";#N/A,#N/A,FALSE,"ECWEBB";#N/A,#N/A,FALSE,"MFT96";#N/A,#N/A,FALSE,"CTrecon"}</definedName>
    <definedName name="ghj_2_1_2_1" hidden="1">{#N/A,#N/A,FALSE,"TMCOMP96";#N/A,#N/A,FALSE,"MAT96";#N/A,#N/A,FALSE,"FANDA96";#N/A,#N/A,FALSE,"INTRAN96";#N/A,#N/A,FALSE,"NAA9697";#N/A,#N/A,FALSE,"ECWEBB";#N/A,#N/A,FALSE,"MFT96";#N/A,#N/A,FALSE,"CTrecon"}</definedName>
    <definedName name="ghj_2_1_2_1_1" hidden="1">{#N/A,#N/A,FALSE,"TMCOMP96";#N/A,#N/A,FALSE,"MAT96";#N/A,#N/A,FALSE,"FANDA96";#N/A,#N/A,FALSE,"INTRAN96";#N/A,#N/A,FALSE,"NAA9697";#N/A,#N/A,FALSE,"ECWEBB";#N/A,#N/A,FALSE,"MFT96";#N/A,#N/A,FALSE,"CTrecon"}</definedName>
    <definedName name="ghj_2_1_2_2" hidden="1">{#N/A,#N/A,FALSE,"TMCOMP96";#N/A,#N/A,FALSE,"MAT96";#N/A,#N/A,FALSE,"FANDA96";#N/A,#N/A,FALSE,"INTRAN96";#N/A,#N/A,FALSE,"NAA9697";#N/A,#N/A,FALSE,"ECWEBB";#N/A,#N/A,FALSE,"MFT96";#N/A,#N/A,FALSE,"CTrecon"}</definedName>
    <definedName name="ghj_2_1_2_3" hidden="1">{#N/A,#N/A,FALSE,"TMCOMP96";#N/A,#N/A,FALSE,"MAT96";#N/A,#N/A,FALSE,"FANDA96";#N/A,#N/A,FALSE,"INTRAN96";#N/A,#N/A,FALSE,"NAA9697";#N/A,#N/A,FALSE,"ECWEBB";#N/A,#N/A,FALSE,"MFT96";#N/A,#N/A,FALSE,"CTrecon"}</definedName>
    <definedName name="ghj_2_1_2_4" hidden="1">{#N/A,#N/A,FALSE,"TMCOMP96";#N/A,#N/A,FALSE,"MAT96";#N/A,#N/A,FALSE,"FANDA96";#N/A,#N/A,FALSE,"INTRAN96";#N/A,#N/A,FALSE,"NAA9697";#N/A,#N/A,FALSE,"ECWEBB";#N/A,#N/A,FALSE,"MFT96";#N/A,#N/A,FALSE,"CTrecon"}</definedName>
    <definedName name="ghj_2_1_2_5" hidden="1">{#N/A,#N/A,FALSE,"TMCOMP96";#N/A,#N/A,FALSE,"MAT96";#N/A,#N/A,FALSE,"FANDA96";#N/A,#N/A,FALSE,"INTRAN96";#N/A,#N/A,FALSE,"NAA9697";#N/A,#N/A,FALSE,"ECWEBB";#N/A,#N/A,FALSE,"MFT96";#N/A,#N/A,FALSE,"CTrecon"}</definedName>
    <definedName name="ghj_2_1_3" hidden="1">{#N/A,#N/A,FALSE,"TMCOMP96";#N/A,#N/A,FALSE,"MAT96";#N/A,#N/A,FALSE,"FANDA96";#N/A,#N/A,FALSE,"INTRAN96";#N/A,#N/A,FALSE,"NAA9697";#N/A,#N/A,FALSE,"ECWEBB";#N/A,#N/A,FALSE,"MFT96";#N/A,#N/A,FALSE,"CTrecon"}</definedName>
    <definedName name="ghj_2_1_3_1" hidden="1">{#N/A,#N/A,FALSE,"TMCOMP96";#N/A,#N/A,FALSE,"MAT96";#N/A,#N/A,FALSE,"FANDA96";#N/A,#N/A,FALSE,"INTRAN96";#N/A,#N/A,FALSE,"NAA9697";#N/A,#N/A,FALSE,"ECWEBB";#N/A,#N/A,FALSE,"MFT96";#N/A,#N/A,FALSE,"CTrecon"}</definedName>
    <definedName name="ghj_2_1_3_1_1" hidden="1">{#N/A,#N/A,FALSE,"TMCOMP96";#N/A,#N/A,FALSE,"MAT96";#N/A,#N/A,FALSE,"FANDA96";#N/A,#N/A,FALSE,"INTRAN96";#N/A,#N/A,FALSE,"NAA9697";#N/A,#N/A,FALSE,"ECWEBB";#N/A,#N/A,FALSE,"MFT96";#N/A,#N/A,FALSE,"CTrecon"}</definedName>
    <definedName name="ghj_2_1_3_2" hidden="1">{#N/A,#N/A,FALSE,"TMCOMP96";#N/A,#N/A,FALSE,"MAT96";#N/A,#N/A,FALSE,"FANDA96";#N/A,#N/A,FALSE,"INTRAN96";#N/A,#N/A,FALSE,"NAA9697";#N/A,#N/A,FALSE,"ECWEBB";#N/A,#N/A,FALSE,"MFT96";#N/A,#N/A,FALSE,"CTrecon"}</definedName>
    <definedName name="ghj_2_1_3_3" hidden="1">{#N/A,#N/A,FALSE,"TMCOMP96";#N/A,#N/A,FALSE,"MAT96";#N/A,#N/A,FALSE,"FANDA96";#N/A,#N/A,FALSE,"INTRAN96";#N/A,#N/A,FALSE,"NAA9697";#N/A,#N/A,FALSE,"ECWEBB";#N/A,#N/A,FALSE,"MFT96";#N/A,#N/A,FALSE,"CTrecon"}</definedName>
    <definedName name="ghj_2_1_3_4" hidden="1">{#N/A,#N/A,FALSE,"TMCOMP96";#N/A,#N/A,FALSE,"MAT96";#N/A,#N/A,FALSE,"FANDA96";#N/A,#N/A,FALSE,"INTRAN96";#N/A,#N/A,FALSE,"NAA9697";#N/A,#N/A,FALSE,"ECWEBB";#N/A,#N/A,FALSE,"MFT96";#N/A,#N/A,FALSE,"CTrecon"}</definedName>
    <definedName name="ghj_2_1_3_5" hidden="1">{#N/A,#N/A,FALSE,"TMCOMP96";#N/A,#N/A,FALSE,"MAT96";#N/A,#N/A,FALSE,"FANDA96";#N/A,#N/A,FALSE,"INTRAN96";#N/A,#N/A,FALSE,"NAA9697";#N/A,#N/A,FALSE,"ECWEBB";#N/A,#N/A,FALSE,"MFT96";#N/A,#N/A,FALSE,"CTrecon"}</definedName>
    <definedName name="ghj_2_1_4" hidden="1">{#N/A,#N/A,FALSE,"TMCOMP96";#N/A,#N/A,FALSE,"MAT96";#N/A,#N/A,FALSE,"FANDA96";#N/A,#N/A,FALSE,"INTRAN96";#N/A,#N/A,FALSE,"NAA9697";#N/A,#N/A,FALSE,"ECWEBB";#N/A,#N/A,FALSE,"MFT96";#N/A,#N/A,FALSE,"CTrecon"}</definedName>
    <definedName name="ghj_2_1_4_1" hidden="1">{#N/A,#N/A,FALSE,"TMCOMP96";#N/A,#N/A,FALSE,"MAT96";#N/A,#N/A,FALSE,"FANDA96";#N/A,#N/A,FALSE,"INTRAN96";#N/A,#N/A,FALSE,"NAA9697";#N/A,#N/A,FALSE,"ECWEBB";#N/A,#N/A,FALSE,"MFT96";#N/A,#N/A,FALSE,"CTrecon"}</definedName>
    <definedName name="ghj_2_1_4_2" hidden="1">{#N/A,#N/A,FALSE,"TMCOMP96";#N/A,#N/A,FALSE,"MAT96";#N/A,#N/A,FALSE,"FANDA96";#N/A,#N/A,FALSE,"INTRAN96";#N/A,#N/A,FALSE,"NAA9697";#N/A,#N/A,FALSE,"ECWEBB";#N/A,#N/A,FALSE,"MFT96";#N/A,#N/A,FALSE,"CTrecon"}</definedName>
    <definedName name="ghj_2_1_4_3" hidden="1">{#N/A,#N/A,FALSE,"TMCOMP96";#N/A,#N/A,FALSE,"MAT96";#N/A,#N/A,FALSE,"FANDA96";#N/A,#N/A,FALSE,"INTRAN96";#N/A,#N/A,FALSE,"NAA9697";#N/A,#N/A,FALSE,"ECWEBB";#N/A,#N/A,FALSE,"MFT96";#N/A,#N/A,FALSE,"CTrecon"}</definedName>
    <definedName name="ghj_2_1_4_4" hidden="1">{#N/A,#N/A,FALSE,"TMCOMP96";#N/A,#N/A,FALSE,"MAT96";#N/A,#N/A,FALSE,"FANDA96";#N/A,#N/A,FALSE,"INTRAN96";#N/A,#N/A,FALSE,"NAA9697";#N/A,#N/A,FALSE,"ECWEBB";#N/A,#N/A,FALSE,"MFT96";#N/A,#N/A,FALSE,"CTrecon"}</definedName>
    <definedName name="ghj_2_1_4_5" hidden="1">{#N/A,#N/A,FALSE,"TMCOMP96";#N/A,#N/A,FALSE,"MAT96";#N/A,#N/A,FALSE,"FANDA96";#N/A,#N/A,FALSE,"INTRAN96";#N/A,#N/A,FALSE,"NAA9697";#N/A,#N/A,FALSE,"ECWEBB";#N/A,#N/A,FALSE,"MFT96";#N/A,#N/A,FALSE,"CTrecon"}</definedName>
    <definedName name="ghj_2_1_5" hidden="1">{#N/A,#N/A,FALSE,"TMCOMP96";#N/A,#N/A,FALSE,"MAT96";#N/A,#N/A,FALSE,"FANDA96";#N/A,#N/A,FALSE,"INTRAN96";#N/A,#N/A,FALSE,"NAA9697";#N/A,#N/A,FALSE,"ECWEBB";#N/A,#N/A,FALSE,"MFT96";#N/A,#N/A,FALSE,"CTrecon"}</definedName>
    <definedName name="ghj_2_1_5_1" hidden="1">{#N/A,#N/A,FALSE,"TMCOMP96";#N/A,#N/A,FALSE,"MAT96";#N/A,#N/A,FALSE,"FANDA96";#N/A,#N/A,FALSE,"INTRAN96";#N/A,#N/A,FALSE,"NAA9697";#N/A,#N/A,FALSE,"ECWEBB";#N/A,#N/A,FALSE,"MFT96";#N/A,#N/A,FALSE,"CTrecon"}</definedName>
    <definedName name="ghj_2_1_5_2" hidden="1">{#N/A,#N/A,FALSE,"TMCOMP96";#N/A,#N/A,FALSE,"MAT96";#N/A,#N/A,FALSE,"FANDA96";#N/A,#N/A,FALSE,"INTRAN96";#N/A,#N/A,FALSE,"NAA9697";#N/A,#N/A,FALSE,"ECWEBB";#N/A,#N/A,FALSE,"MFT96";#N/A,#N/A,FALSE,"CTrecon"}</definedName>
    <definedName name="ghj_2_1_5_3" hidden="1">{#N/A,#N/A,FALSE,"TMCOMP96";#N/A,#N/A,FALSE,"MAT96";#N/A,#N/A,FALSE,"FANDA96";#N/A,#N/A,FALSE,"INTRAN96";#N/A,#N/A,FALSE,"NAA9697";#N/A,#N/A,FALSE,"ECWEBB";#N/A,#N/A,FALSE,"MFT96";#N/A,#N/A,FALSE,"CTrecon"}</definedName>
    <definedName name="ghj_2_1_5_4" hidden="1">{#N/A,#N/A,FALSE,"TMCOMP96";#N/A,#N/A,FALSE,"MAT96";#N/A,#N/A,FALSE,"FANDA96";#N/A,#N/A,FALSE,"INTRAN96";#N/A,#N/A,FALSE,"NAA9697";#N/A,#N/A,FALSE,"ECWEBB";#N/A,#N/A,FALSE,"MFT96";#N/A,#N/A,FALSE,"CTrecon"}</definedName>
    <definedName name="ghj_2_1_5_5" hidden="1">{#N/A,#N/A,FALSE,"TMCOMP96";#N/A,#N/A,FALSE,"MAT96";#N/A,#N/A,FALSE,"FANDA96";#N/A,#N/A,FALSE,"INTRAN96";#N/A,#N/A,FALSE,"NAA9697";#N/A,#N/A,FALSE,"ECWEBB";#N/A,#N/A,FALSE,"MFT96";#N/A,#N/A,FALSE,"CTrecon"}</definedName>
    <definedName name="ghj_2_2" hidden="1">{#N/A,#N/A,FALSE,"TMCOMP96";#N/A,#N/A,FALSE,"MAT96";#N/A,#N/A,FALSE,"FANDA96";#N/A,#N/A,FALSE,"INTRAN96";#N/A,#N/A,FALSE,"NAA9697";#N/A,#N/A,FALSE,"ECWEBB";#N/A,#N/A,FALSE,"MFT96";#N/A,#N/A,FALSE,"CTrecon"}</definedName>
    <definedName name="ghj_2_2_1" hidden="1">{#N/A,#N/A,FALSE,"TMCOMP96";#N/A,#N/A,FALSE,"MAT96";#N/A,#N/A,FALSE,"FANDA96";#N/A,#N/A,FALSE,"INTRAN96";#N/A,#N/A,FALSE,"NAA9697";#N/A,#N/A,FALSE,"ECWEBB";#N/A,#N/A,FALSE,"MFT96";#N/A,#N/A,FALSE,"CTrecon"}</definedName>
    <definedName name="ghj_2_2_1_1" hidden="1">{#N/A,#N/A,FALSE,"TMCOMP96";#N/A,#N/A,FALSE,"MAT96";#N/A,#N/A,FALSE,"FANDA96";#N/A,#N/A,FALSE,"INTRAN96";#N/A,#N/A,FALSE,"NAA9697";#N/A,#N/A,FALSE,"ECWEBB";#N/A,#N/A,FALSE,"MFT96";#N/A,#N/A,FALSE,"CTrecon"}</definedName>
    <definedName name="ghj_2_2_2" hidden="1">{#N/A,#N/A,FALSE,"TMCOMP96";#N/A,#N/A,FALSE,"MAT96";#N/A,#N/A,FALSE,"FANDA96";#N/A,#N/A,FALSE,"INTRAN96";#N/A,#N/A,FALSE,"NAA9697";#N/A,#N/A,FALSE,"ECWEBB";#N/A,#N/A,FALSE,"MFT96";#N/A,#N/A,FALSE,"CTrecon"}</definedName>
    <definedName name="ghj_2_2_3" hidden="1">{#N/A,#N/A,FALSE,"TMCOMP96";#N/A,#N/A,FALSE,"MAT96";#N/A,#N/A,FALSE,"FANDA96";#N/A,#N/A,FALSE,"INTRAN96";#N/A,#N/A,FALSE,"NAA9697";#N/A,#N/A,FALSE,"ECWEBB";#N/A,#N/A,FALSE,"MFT96";#N/A,#N/A,FALSE,"CTrecon"}</definedName>
    <definedName name="ghj_2_2_4" hidden="1">{#N/A,#N/A,FALSE,"TMCOMP96";#N/A,#N/A,FALSE,"MAT96";#N/A,#N/A,FALSE,"FANDA96";#N/A,#N/A,FALSE,"INTRAN96";#N/A,#N/A,FALSE,"NAA9697";#N/A,#N/A,FALSE,"ECWEBB";#N/A,#N/A,FALSE,"MFT96";#N/A,#N/A,FALSE,"CTrecon"}</definedName>
    <definedName name="ghj_2_2_5" hidden="1">{#N/A,#N/A,FALSE,"TMCOMP96";#N/A,#N/A,FALSE,"MAT96";#N/A,#N/A,FALSE,"FANDA96";#N/A,#N/A,FALSE,"INTRAN96";#N/A,#N/A,FALSE,"NAA9697";#N/A,#N/A,FALSE,"ECWEBB";#N/A,#N/A,FALSE,"MFT96";#N/A,#N/A,FALSE,"CTrecon"}</definedName>
    <definedName name="ghj_2_3" hidden="1">{#N/A,#N/A,FALSE,"TMCOMP96";#N/A,#N/A,FALSE,"MAT96";#N/A,#N/A,FALSE,"FANDA96";#N/A,#N/A,FALSE,"INTRAN96";#N/A,#N/A,FALSE,"NAA9697";#N/A,#N/A,FALSE,"ECWEBB";#N/A,#N/A,FALSE,"MFT96";#N/A,#N/A,FALSE,"CTrecon"}</definedName>
    <definedName name="ghj_2_3_1" hidden="1">{#N/A,#N/A,FALSE,"TMCOMP96";#N/A,#N/A,FALSE,"MAT96";#N/A,#N/A,FALSE,"FANDA96";#N/A,#N/A,FALSE,"INTRAN96";#N/A,#N/A,FALSE,"NAA9697";#N/A,#N/A,FALSE,"ECWEBB";#N/A,#N/A,FALSE,"MFT96";#N/A,#N/A,FALSE,"CTrecon"}</definedName>
    <definedName name="ghj_2_3_1_1" hidden="1">{#N/A,#N/A,FALSE,"TMCOMP96";#N/A,#N/A,FALSE,"MAT96";#N/A,#N/A,FALSE,"FANDA96";#N/A,#N/A,FALSE,"INTRAN96";#N/A,#N/A,FALSE,"NAA9697";#N/A,#N/A,FALSE,"ECWEBB";#N/A,#N/A,FALSE,"MFT96";#N/A,#N/A,FALSE,"CTrecon"}</definedName>
    <definedName name="ghj_2_3_2" hidden="1">{#N/A,#N/A,FALSE,"TMCOMP96";#N/A,#N/A,FALSE,"MAT96";#N/A,#N/A,FALSE,"FANDA96";#N/A,#N/A,FALSE,"INTRAN96";#N/A,#N/A,FALSE,"NAA9697";#N/A,#N/A,FALSE,"ECWEBB";#N/A,#N/A,FALSE,"MFT96";#N/A,#N/A,FALSE,"CTrecon"}</definedName>
    <definedName name="ghj_2_3_3" hidden="1">{#N/A,#N/A,FALSE,"TMCOMP96";#N/A,#N/A,FALSE,"MAT96";#N/A,#N/A,FALSE,"FANDA96";#N/A,#N/A,FALSE,"INTRAN96";#N/A,#N/A,FALSE,"NAA9697";#N/A,#N/A,FALSE,"ECWEBB";#N/A,#N/A,FALSE,"MFT96";#N/A,#N/A,FALSE,"CTrecon"}</definedName>
    <definedName name="ghj_2_3_4" hidden="1">{#N/A,#N/A,FALSE,"TMCOMP96";#N/A,#N/A,FALSE,"MAT96";#N/A,#N/A,FALSE,"FANDA96";#N/A,#N/A,FALSE,"INTRAN96";#N/A,#N/A,FALSE,"NAA9697";#N/A,#N/A,FALSE,"ECWEBB";#N/A,#N/A,FALSE,"MFT96";#N/A,#N/A,FALSE,"CTrecon"}</definedName>
    <definedName name="ghj_2_3_5" hidden="1">{#N/A,#N/A,FALSE,"TMCOMP96";#N/A,#N/A,FALSE,"MAT96";#N/A,#N/A,FALSE,"FANDA96";#N/A,#N/A,FALSE,"INTRAN96";#N/A,#N/A,FALSE,"NAA9697";#N/A,#N/A,FALSE,"ECWEBB";#N/A,#N/A,FALSE,"MFT96";#N/A,#N/A,FALSE,"CTrecon"}</definedName>
    <definedName name="ghj_2_4" hidden="1">{#N/A,#N/A,FALSE,"TMCOMP96";#N/A,#N/A,FALSE,"MAT96";#N/A,#N/A,FALSE,"FANDA96";#N/A,#N/A,FALSE,"INTRAN96";#N/A,#N/A,FALSE,"NAA9697";#N/A,#N/A,FALSE,"ECWEBB";#N/A,#N/A,FALSE,"MFT96";#N/A,#N/A,FALSE,"CTrecon"}</definedName>
    <definedName name="ghj_2_4_1" hidden="1">{#N/A,#N/A,FALSE,"TMCOMP96";#N/A,#N/A,FALSE,"MAT96";#N/A,#N/A,FALSE,"FANDA96";#N/A,#N/A,FALSE,"INTRAN96";#N/A,#N/A,FALSE,"NAA9697";#N/A,#N/A,FALSE,"ECWEBB";#N/A,#N/A,FALSE,"MFT96";#N/A,#N/A,FALSE,"CTrecon"}</definedName>
    <definedName name="ghj_2_4_1_1" hidden="1">{#N/A,#N/A,FALSE,"TMCOMP96";#N/A,#N/A,FALSE,"MAT96";#N/A,#N/A,FALSE,"FANDA96";#N/A,#N/A,FALSE,"INTRAN96";#N/A,#N/A,FALSE,"NAA9697";#N/A,#N/A,FALSE,"ECWEBB";#N/A,#N/A,FALSE,"MFT96";#N/A,#N/A,FALSE,"CTrecon"}</definedName>
    <definedName name="ghj_2_4_2" hidden="1">{#N/A,#N/A,FALSE,"TMCOMP96";#N/A,#N/A,FALSE,"MAT96";#N/A,#N/A,FALSE,"FANDA96";#N/A,#N/A,FALSE,"INTRAN96";#N/A,#N/A,FALSE,"NAA9697";#N/A,#N/A,FALSE,"ECWEBB";#N/A,#N/A,FALSE,"MFT96";#N/A,#N/A,FALSE,"CTrecon"}</definedName>
    <definedName name="ghj_2_4_3" hidden="1">{#N/A,#N/A,FALSE,"TMCOMP96";#N/A,#N/A,FALSE,"MAT96";#N/A,#N/A,FALSE,"FANDA96";#N/A,#N/A,FALSE,"INTRAN96";#N/A,#N/A,FALSE,"NAA9697";#N/A,#N/A,FALSE,"ECWEBB";#N/A,#N/A,FALSE,"MFT96";#N/A,#N/A,FALSE,"CTrecon"}</definedName>
    <definedName name="ghj_2_4_4" hidden="1">{#N/A,#N/A,FALSE,"TMCOMP96";#N/A,#N/A,FALSE,"MAT96";#N/A,#N/A,FALSE,"FANDA96";#N/A,#N/A,FALSE,"INTRAN96";#N/A,#N/A,FALSE,"NAA9697";#N/A,#N/A,FALSE,"ECWEBB";#N/A,#N/A,FALSE,"MFT96";#N/A,#N/A,FALSE,"CTrecon"}</definedName>
    <definedName name="ghj_2_4_5" hidden="1">{#N/A,#N/A,FALSE,"TMCOMP96";#N/A,#N/A,FALSE,"MAT96";#N/A,#N/A,FALSE,"FANDA96";#N/A,#N/A,FALSE,"INTRAN96";#N/A,#N/A,FALSE,"NAA9697";#N/A,#N/A,FALSE,"ECWEBB";#N/A,#N/A,FALSE,"MFT96";#N/A,#N/A,FALSE,"CTrecon"}</definedName>
    <definedName name="ghj_2_5" hidden="1">{#N/A,#N/A,FALSE,"TMCOMP96";#N/A,#N/A,FALSE,"MAT96";#N/A,#N/A,FALSE,"FANDA96";#N/A,#N/A,FALSE,"INTRAN96";#N/A,#N/A,FALSE,"NAA9697";#N/A,#N/A,FALSE,"ECWEBB";#N/A,#N/A,FALSE,"MFT96";#N/A,#N/A,FALSE,"CTrecon"}</definedName>
    <definedName name="ghj_2_5_1" hidden="1">{#N/A,#N/A,FALSE,"TMCOMP96";#N/A,#N/A,FALSE,"MAT96";#N/A,#N/A,FALSE,"FANDA96";#N/A,#N/A,FALSE,"INTRAN96";#N/A,#N/A,FALSE,"NAA9697";#N/A,#N/A,FALSE,"ECWEBB";#N/A,#N/A,FALSE,"MFT96";#N/A,#N/A,FALSE,"CTrecon"}</definedName>
    <definedName name="ghj_2_5_2" hidden="1">{#N/A,#N/A,FALSE,"TMCOMP96";#N/A,#N/A,FALSE,"MAT96";#N/A,#N/A,FALSE,"FANDA96";#N/A,#N/A,FALSE,"INTRAN96";#N/A,#N/A,FALSE,"NAA9697";#N/A,#N/A,FALSE,"ECWEBB";#N/A,#N/A,FALSE,"MFT96";#N/A,#N/A,FALSE,"CTrecon"}</definedName>
    <definedName name="ghj_2_5_3" hidden="1">{#N/A,#N/A,FALSE,"TMCOMP96";#N/A,#N/A,FALSE,"MAT96";#N/A,#N/A,FALSE,"FANDA96";#N/A,#N/A,FALSE,"INTRAN96";#N/A,#N/A,FALSE,"NAA9697";#N/A,#N/A,FALSE,"ECWEBB";#N/A,#N/A,FALSE,"MFT96";#N/A,#N/A,FALSE,"CTrecon"}</definedName>
    <definedName name="ghj_2_5_4" hidden="1">{#N/A,#N/A,FALSE,"TMCOMP96";#N/A,#N/A,FALSE,"MAT96";#N/A,#N/A,FALSE,"FANDA96";#N/A,#N/A,FALSE,"INTRAN96";#N/A,#N/A,FALSE,"NAA9697";#N/A,#N/A,FALSE,"ECWEBB";#N/A,#N/A,FALSE,"MFT96";#N/A,#N/A,FALSE,"CTrecon"}</definedName>
    <definedName name="ghj_2_5_5" hidden="1">{#N/A,#N/A,FALSE,"TMCOMP96";#N/A,#N/A,FALSE,"MAT96";#N/A,#N/A,FALSE,"FANDA96";#N/A,#N/A,FALSE,"INTRAN96";#N/A,#N/A,FALSE,"NAA9697";#N/A,#N/A,FALSE,"ECWEBB";#N/A,#N/A,FALSE,"MFT96";#N/A,#N/A,FALSE,"CTrecon"}</definedName>
    <definedName name="ghj_3" hidden="1">{#N/A,#N/A,FALSE,"TMCOMP96";#N/A,#N/A,FALSE,"MAT96";#N/A,#N/A,FALSE,"FANDA96";#N/A,#N/A,FALSE,"INTRAN96";#N/A,#N/A,FALSE,"NAA9697";#N/A,#N/A,FALSE,"ECWEBB";#N/A,#N/A,FALSE,"MFT96";#N/A,#N/A,FALSE,"CTrecon"}</definedName>
    <definedName name="ghj_3_1" hidden="1">{#N/A,#N/A,FALSE,"TMCOMP96";#N/A,#N/A,FALSE,"MAT96";#N/A,#N/A,FALSE,"FANDA96";#N/A,#N/A,FALSE,"INTRAN96";#N/A,#N/A,FALSE,"NAA9697";#N/A,#N/A,FALSE,"ECWEBB";#N/A,#N/A,FALSE,"MFT96";#N/A,#N/A,FALSE,"CTrecon"}</definedName>
    <definedName name="ghj_3_1_1" hidden="1">{#N/A,#N/A,FALSE,"TMCOMP96";#N/A,#N/A,FALSE,"MAT96";#N/A,#N/A,FALSE,"FANDA96";#N/A,#N/A,FALSE,"INTRAN96";#N/A,#N/A,FALSE,"NAA9697";#N/A,#N/A,FALSE,"ECWEBB";#N/A,#N/A,FALSE,"MFT96";#N/A,#N/A,FALSE,"CTrecon"}</definedName>
    <definedName name="ghj_3_1_1_1" hidden="1">{#N/A,#N/A,FALSE,"TMCOMP96";#N/A,#N/A,FALSE,"MAT96";#N/A,#N/A,FALSE,"FANDA96";#N/A,#N/A,FALSE,"INTRAN96";#N/A,#N/A,FALSE,"NAA9697";#N/A,#N/A,FALSE,"ECWEBB";#N/A,#N/A,FALSE,"MFT96";#N/A,#N/A,FALSE,"CTrecon"}</definedName>
    <definedName name="ghj_3_1_1_1_1" hidden="1">{#N/A,#N/A,FALSE,"TMCOMP96";#N/A,#N/A,FALSE,"MAT96";#N/A,#N/A,FALSE,"FANDA96";#N/A,#N/A,FALSE,"INTRAN96";#N/A,#N/A,FALSE,"NAA9697";#N/A,#N/A,FALSE,"ECWEBB";#N/A,#N/A,FALSE,"MFT96";#N/A,#N/A,FALSE,"CTrecon"}</definedName>
    <definedName name="ghj_3_1_1_1_1_1" hidden="1">{#N/A,#N/A,FALSE,"TMCOMP96";#N/A,#N/A,FALSE,"MAT96";#N/A,#N/A,FALSE,"FANDA96";#N/A,#N/A,FALSE,"INTRAN96";#N/A,#N/A,FALSE,"NAA9697";#N/A,#N/A,FALSE,"ECWEBB";#N/A,#N/A,FALSE,"MFT96";#N/A,#N/A,FALSE,"CTrecon"}</definedName>
    <definedName name="ghj_3_1_1_1_2" hidden="1">{#N/A,#N/A,FALSE,"TMCOMP96";#N/A,#N/A,FALSE,"MAT96";#N/A,#N/A,FALSE,"FANDA96";#N/A,#N/A,FALSE,"INTRAN96";#N/A,#N/A,FALSE,"NAA9697";#N/A,#N/A,FALSE,"ECWEBB";#N/A,#N/A,FALSE,"MFT96";#N/A,#N/A,FALSE,"CTrecon"}</definedName>
    <definedName name="ghj_3_1_1_1_3" hidden="1">{#N/A,#N/A,FALSE,"TMCOMP96";#N/A,#N/A,FALSE,"MAT96";#N/A,#N/A,FALSE,"FANDA96";#N/A,#N/A,FALSE,"INTRAN96";#N/A,#N/A,FALSE,"NAA9697";#N/A,#N/A,FALSE,"ECWEBB";#N/A,#N/A,FALSE,"MFT96";#N/A,#N/A,FALSE,"CTrecon"}</definedName>
    <definedName name="ghj_3_1_1_1_4" hidden="1">{#N/A,#N/A,FALSE,"TMCOMP96";#N/A,#N/A,FALSE,"MAT96";#N/A,#N/A,FALSE,"FANDA96";#N/A,#N/A,FALSE,"INTRAN96";#N/A,#N/A,FALSE,"NAA9697";#N/A,#N/A,FALSE,"ECWEBB";#N/A,#N/A,FALSE,"MFT96";#N/A,#N/A,FALSE,"CTrecon"}</definedName>
    <definedName name="ghj_3_1_1_1_5" hidden="1">{#N/A,#N/A,FALSE,"TMCOMP96";#N/A,#N/A,FALSE,"MAT96";#N/A,#N/A,FALSE,"FANDA96";#N/A,#N/A,FALSE,"INTRAN96";#N/A,#N/A,FALSE,"NAA9697";#N/A,#N/A,FALSE,"ECWEBB";#N/A,#N/A,FALSE,"MFT96";#N/A,#N/A,FALSE,"CTrecon"}</definedName>
    <definedName name="ghj_3_1_1_2" hidden="1">{#N/A,#N/A,FALSE,"TMCOMP96";#N/A,#N/A,FALSE,"MAT96";#N/A,#N/A,FALSE,"FANDA96";#N/A,#N/A,FALSE,"INTRAN96";#N/A,#N/A,FALSE,"NAA9697";#N/A,#N/A,FALSE,"ECWEBB";#N/A,#N/A,FALSE,"MFT96";#N/A,#N/A,FALSE,"CTrecon"}</definedName>
    <definedName name="ghj_3_1_1_2_1" hidden="1">{#N/A,#N/A,FALSE,"TMCOMP96";#N/A,#N/A,FALSE,"MAT96";#N/A,#N/A,FALSE,"FANDA96";#N/A,#N/A,FALSE,"INTRAN96";#N/A,#N/A,FALSE,"NAA9697";#N/A,#N/A,FALSE,"ECWEBB";#N/A,#N/A,FALSE,"MFT96";#N/A,#N/A,FALSE,"CTrecon"}</definedName>
    <definedName name="ghj_3_1_1_2_2" hidden="1">{#N/A,#N/A,FALSE,"TMCOMP96";#N/A,#N/A,FALSE,"MAT96";#N/A,#N/A,FALSE,"FANDA96";#N/A,#N/A,FALSE,"INTRAN96";#N/A,#N/A,FALSE,"NAA9697";#N/A,#N/A,FALSE,"ECWEBB";#N/A,#N/A,FALSE,"MFT96";#N/A,#N/A,FALSE,"CTrecon"}</definedName>
    <definedName name="ghj_3_1_1_2_3" hidden="1">{#N/A,#N/A,FALSE,"TMCOMP96";#N/A,#N/A,FALSE,"MAT96";#N/A,#N/A,FALSE,"FANDA96";#N/A,#N/A,FALSE,"INTRAN96";#N/A,#N/A,FALSE,"NAA9697";#N/A,#N/A,FALSE,"ECWEBB";#N/A,#N/A,FALSE,"MFT96";#N/A,#N/A,FALSE,"CTrecon"}</definedName>
    <definedName name="ghj_3_1_1_2_4" hidden="1">{#N/A,#N/A,FALSE,"TMCOMP96";#N/A,#N/A,FALSE,"MAT96";#N/A,#N/A,FALSE,"FANDA96";#N/A,#N/A,FALSE,"INTRAN96";#N/A,#N/A,FALSE,"NAA9697";#N/A,#N/A,FALSE,"ECWEBB";#N/A,#N/A,FALSE,"MFT96";#N/A,#N/A,FALSE,"CTrecon"}</definedName>
    <definedName name="ghj_3_1_1_2_5" hidden="1">{#N/A,#N/A,FALSE,"TMCOMP96";#N/A,#N/A,FALSE,"MAT96";#N/A,#N/A,FALSE,"FANDA96";#N/A,#N/A,FALSE,"INTRAN96";#N/A,#N/A,FALSE,"NAA9697";#N/A,#N/A,FALSE,"ECWEBB";#N/A,#N/A,FALSE,"MFT96";#N/A,#N/A,FALSE,"CTrecon"}</definedName>
    <definedName name="ghj_3_1_1_3" hidden="1">{#N/A,#N/A,FALSE,"TMCOMP96";#N/A,#N/A,FALSE,"MAT96";#N/A,#N/A,FALSE,"FANDA96";#N/A,#N/A,FALSE,"INTRAN96";#N/A,#N/A,FALSE,"NAA9697";#N/A,#N/A,FALSE,"ECWEBB";#N/A,#N/A,FALSE,"MFT96";#N/A,#N/A,FALSE,"CTrecon"}</definedName>
    <definedName name="ghj_3_1_1_4" hidden="1">{#N/A,#N/A,FALSE,"TMCOMP96";#N/A,#N/A,FALSE,"MAT96";#N/A,#N/A,FALSE,"FANDA96";#N/A,#N/A,FALSE,"INTRAN96";#N/A,#N/A,FALSE,"NAA9697";#N/A,#N/A,FALSE,"ECWEBB";#N/A,#N/A,FALSE,"MFT96";#N/A,#N/A,FALSE,"CTrecon"}</definedName>
    <definedName name="ghj_3_1_1_5" hidden="1">{#N/A,#N/A,FALSE,"TMCOMP96";#N/A,#N/A,FALSE,"MAT96";#N/A,#N/A,FALSE,"FANDA96";#N/A,#N/A,FALSE,"INTRAN96";#N/A,#N/A,FALSE,"NAA9697";#N/A,#N/A,FALSE,"ECWEBB";#N/A,#N/A,FALSE,"MFT96";#N/A,#N/A,FALSE,"CTrecon"}</definedName>
    <definedName name="ghj_3_1_2" hidden="1">{#N/A,#N/A,FALSE,"TMCOMP96";#N/A,#N/A,FALSE,"MAT96";#N/A,#N/A,FALSE,"FANDA96";#N/A,#N/A,FALSE,"INTRAN96";#N/A,#N/A,FALSE,"NAA9697";#N/A,#N/A,FALSE,"ECWEBB";#N/A,#N/A,FALSE,"MFT96";#N/A,#N/A,FALSE,"CTrecon"}</definedName>
    <definedName name="ghj_3_1_2_1" hidden="1">{#N/A,#N/A,FALSE,"TMCOMP96";#N/A,#N/A,FALSE,"MAT96";#N/A,#N/A,FALSE,"FANDA96";#N/A,#N/A,FALSE,"INTRAN96";#N/A,#N/A,FALSE,"NAA9697";#N/A,#N/A,FALSE,"ECWEBB";#N/A,#N/A,FALSE,"MFT96";#N/A,#N/A,FALSE,"CTrecon"}</definedName>
    <definedName name="ghj_3_1_2_1_1" hidden="1">{#N/A,#N/A,FALSE,"TMCOMP96";#N/A,#N/A,FALSE,"MAT96";#N/A,#N/A,FALSE,"FANDA96";#N/A,#N/A,FALSE,"INTRAN96";#N/A,#N/A,FALSE,"NAA9697";#N/A,#N/A,FALSE,"ECWEBB";#N/A,#N/A,FALSE,"MFT96";#N/A,#N/A,FALSE,"CTrecon"}</definedName>
    <definedName name="ghj_3_1_2_2" hidden="1">{#N/A,#N/A,FALSE,"TMCOMP96";#N/A,#N/A,FALSE,"MAT96";#N/A,#N/A,FALSE,"FANDA96";#N/A,#N/A,FALSE,"INTRAN96";#N/A,#N/A,FALSE,"NAA9697";#N/A,#N/A,FALSE,"ECWEBB";#N/A,#N/A,FALSE,"MFT96";#N/A,#N/A,FALSE,"CTrecon"}</definedName>
    <definedName name="ghj_3_1_2_3" hidden="1">{#N/A,#N/A,FALSE,"TMCOMP96";#N/A,#N/A,FALSE,"MAT96";#N/A,#N/A,FALSE,"FANDA96";#N/A,#N/A,FALSE,"INTRAN96";#N/A,#N/A,FALSE,"NAA9697";#N/A,#N/A,FALSE,"ECWEBB";#N/A,#N/A,FALSE,"MFT96";#N/A,#N/A,FALSE,"CTrecon"}</definedName>
    <definedName name="ghj_3_1_2_4" hidden="1">{#N/A,#N/A,FALSE,"TMCOMP96";#N/A,#N/A,FALSE,"MAT96";#N/A,#N/A,FALSE,"FANDA96";#N/A,#N/A,FALSE,"INTRAN96";#N/A,#N/A,FALSE,"NAA9697";#N/A,#N/A,FALSE,"ECWEBB";#N/A,#N/A,FALSE,"MFT96";#N/A,#N/A,FALSE,"CTrecon"}</definedName>
    <definedName name="ghj_3_1_2_5" hidden="1">{#N/A,#N/A,FALSE,"TMCOMP96";#N/A,#N/A,FALSE,"MAT96";#N/A,#N/A,FALSE,"FANDA96";#N/A,#N/A,FALSE,"INTRAN96";#N/A,#N/A,FALSE,"NAA9697";#N/A,#N/A,FALSE,"ECWEBB";#N/A,#N/A,FALSE,"MFT96";#N/A,#N/A,FALSE,"CTrecon"}</definedName>
    <definedName name="ghj_3_1_3" hidden="1">{#N/A,#N/A,FALSE,"TMCOMP96";#N/A,#N/A,FALSE,"MAT96";#N/A,#N/A,FALSE,"FANDA96";#N/A,#N/A,FALSE,"INTRAN96";#N/A,#N/A,FALSE,"NAA9697";#N/A,#N/A,FALSE,"ECWEBB";#N/A,#N/A,FALSE,"MFT96";#N/A,#N/A,FALSE,"CTrecon"}</definedName>
    <definedName name="ghj_3_1_3_1" hidden="1">{#N/A,#N/A,FALSE,"TMCOMP96";#N/A,#N/A,FALSE,"MAT96";#N/A,#N/A,FALSE,"FANDA96";#N/A,#N/A,FALSE,"INTRAN96";#N/A,#N/A,FALSE,"NAA9697";#N/A,#N/A,FALSE,"ECWEBB";#N/A,#N/A,FALSE,"MFT96";#N/A,#N/A,FALSE,"CTrecon"}</definedName>
    <definedName name="ghj_3_1_3_1_1" hidden="1">{#N/A,#N/A,FALSE,"TMCOMP96";#N/A,#N/A,FALSE,"MAT96";#N/A,#N/A,FALSE,"FANDA96";#N/A,#N/A,FALSE,"INTRAN96";#N/A,#N/A,FALSE,"NAA9697";#N/A,#N/A,FALSE,"ECWEBB";#N/A,#N/A,FALSE,"MFT96";#N/A,#N/A,FALSE,"CTrecon"}</definedName>
    <definedName name="ghj_3_1_3_2" hidden="1">{#N/A,#N/A,FALSE,"TMCOMP96";#N/A,#N/A,FALSE,"MAT96";#N/A,#N/A,FALSE,"FANDA96";#N/A,#N/A,FALSE,"INTRAN96";#N/A,#N/A,FALSE,"NAA9697";#N/A,#N/A,FALSE,"ECWEBB";#N/A,#N/A,FALSE,"MFT96";#N/A,#N/A,FALSE,"CTrecon"}</definedName>
    <definedName name="ghj_3_1_3_3" hidden="1">{#N/A,#N/A,FALSE,"TMCOMP96";#N/A,#N/A,FALSE,"MAT96";#N/A,#N/A,FALSE,"FANDA96";#N/A,#N/A,FALSE,"INTRAN96";#N/A,#N/A,FALSE,"NAA9697";#N/A,#N/A,FALSE,"ECWEBB";#N/A,#N/A,FALSE,"MFT96";#N/A,#N/A,FALSE,"CTrecon"}</definedName>
    <definedName name="ghj_3_1_3_4" hidden="1">{#N/A,#N/A,FALSE,"TMCOMP96";#N/A,#N/A,FALSE,"MAT96";#N/A,#N/A,FALSE,"FANDA96";#N/A,#N/A,FALSE,"INTRAN96";#N/A,#N/A,FALSE,"NAA9697";#N/A,#N/A,FALSE,"ECWEBB";#N/A,#N/A,FALSE,"MFT96";#N/A,#N/A,FALSE,"CTrecon"}</definedName>
    <definedName name="ghj_3_1_3_5" hidden="1">{#N/A,#N/A,FALSE,"TMCOMP96";#N/A,#N/A,FALSE,"MAT96";#N/A,#N/A,FALSE,"FANDA96";#N/A,#N/A,FALSE,"INTRAN96";#N/A,#N/A,FALSE,"NAA9697";#N/A,#N/A,FALSE,"ECWEBB";#N/A,#N/A,FALSE,"MFT96";#N/A,#N/A,FALSE,"CTrecon"}</definedName>
    <definedName name="ghj_3_1_4" hidden="1">{#N/A,#N/A,FALSE,"TMCOMP96";#N/A,#N/A,FALSE,"MAT96";#N/A,#N/A,FALSE,"FANDA96";#N/A,#N/A,FALSE,"INTRAN96";#N/A,#N/A,FALSE,"NAA9697";#N/A,#N/A,FALSE,"ECWEBB";#N/A,#N/A,FALSE,"MFT96";#N/A,#N/A,FALSE,"CTrecon"}</definedName>
    <definedName name="ghj_3_1_4_1" hidden="1">{#N/A,#N/A,FALSE,"TMCOMP96";#N/A,#N/A,FALSE,"MAT96";#N/A,#N/A,FALSE,"FANDA96";#N/A,#N/A,FALSE,"INTRAN96";#N/A,#N/A,FALSE,"NAA9697";#N/A,#N/A,FALSE,"ECWEBB";#N/A,#N/A,FALSE,"MFT96";#N/A,#N/A,FALSE,"CTrecon"}</definedName>
    <definedName name="ghj_3_1_4_2" hidden="1">{#N/A,#N/A,FALSE,"TMCOMP96";#N/A,#N/A,FALSE,"MAT96";#N/A,#N/A,FALSE,"FANDA96";#N/A,#N/A,FALSE,"INTRAN96";#N/A,#N/A,FALSE,"NAA9697";#N/A,#N/A,FALSE,"ECWEBB";#N/A,#N/A,FALSE,"MFT96";#N/A,#N/A,FALSE,"CTrecon"}</definedName>
    <definedName name="ghj_3_1_4_3" hidden="1">{#N/A,#N/A,FALSE,"TMCOMP96";#N/A,#N/A,FALSE,"MAT96";#N/A,#N/A,FALSE,"FANDA96";#N/A,#N/A,FALSE,"INTRAN96";#N/A,#N/A,FALSE,"NAA9697";#N/A,#N/A,FALSE,"ECWEBB";#N/A,#N/A,FALSE,"MFT96";#N/A,#N/A,FALSE,"CTrecon"}</definedName>
    <definedName name="ghj_3_1_4_4" hidden="1">{#N/A,#N/A,FALSE,"TMCOMP96";#N/A,#N/A,FALSE,"MAT96";#N/A,#N/A,FALSE,"FANDA96";#N/A,#N/A,FALSE,"INTRAN96";#N/A,#N/A,FALSE,"NAA9697";#N/A,#N/A,FALSE,"ECWEBB";#N/A,#N/A,FALSE,"MFT96";#N/A,#N/A,FALSE,"CTrecon"}</definedName>
    <definedName name="ghj_3_1_4_5" hidden="1">{#N/A,#N/A,FALSE,"TMCOMP96";#N/A,#N/A,FALSE,"MAT96";#N/A,#N/A,FALSE,"FANDA96";#N/A,#N/A,FALSE,"INTRAN96";#N/A,#N/A,FALSE,"NAA9697";#N/A,#N/A,FALSE,"ECWEBB";#N/A,#N/A,FALSE,"MFT96";#N/A,#N/A,FALSE,"CTrecon"}</definedName>
    <definedName name="ghj_3_1_5" hidden="1">{#N/A,#N/A,FALSE,"TMCOMP96";#N/A,#N/A,FALSE,"MAT96";#N/A,#N/A,FALSE,"FANDA96";#N/A,#N/A,FALSE,"INTRAN96";#N/A,#N/A,FALSE,"NAA9697";#N/A,#N/A,FALSE,"ECWEBB";#N/A,#N/A,FALSE,"MFT96";#N/A,#N/A,FALSE,"CTrecon"}</definedName>
    <definedName name="ghj_3_1_5_1" hidden="1">{#N/A,#N/A,FALSE,"TMCOMP96";#N/A,#N/A,FALSE,"MAT96";#N/A,#N/A,FALSE,"FANDA96";#N/A,#N/A,FALSE,"INTRAN96";#N/A,#N/A,FALSE,"NAA9697";#N/A,#N/A,FALSE,"ECWEBB";#N/A,#N/A,FALSE,"MFT96";#N/A,#N/A,FALSE,"CTrecon"}</definedName>
    <definedName name="ghj_3_1_5_2" hidden="1">{#N/A,#N/A,FALSE,"TMCOMP96";#N/A,#N/A,FALSE,"MAT96";#N/A,#N/A,FALSE,"FANDA96";#N/A,#N/A,FALSE,"INTRAN96";#N/A,#N/A,FALSE,"NAA9697";#N/A,#N/A,FALSE,"ECWEBB";#N/A,#N/A,FALSE,"MFT96";#N/A,#N/A,FALSE,"CTrecon"}</definedName>
    <definedName name="ghj_3_1_5_3" hidden="1">{#N/A,#N/A,FALSE,"TMCOMP96";#N/A,#N/A,FALSE,"MAT96";#N/A,#N/A,FALSE,"FANDA96";#N/A,#N/A,FALSE,"INTRAN96";#N/A,#N/A,FALSE,"NAA9697";#N/A,#N/A,FALSE,"ECWEBB";#N/A,#N/A,FALSE,"MFT96";#N/A,#N/A,FALSE,"CTrecon"}</definedName>
    <definedName name="ghj_3_1_5_4" hidden="1">{#N/A,#N/A,FALSE,"TMCOMP96";#N/A,#N/A,FALSE,"MAT96";#N/A,#N/A,FALSE,"FANDA96";#N/A,#N/A,FALSE,"INTRAN96";#N/A,#N/A,FALSE,"NAA9697";#N/A,#N/A,FALSE,"ECWEBB";#N/A,#N/A,FALSE,"MFT96";#N/A,#N/A,FALSE,"CTrecon"}</definedName>
    <definedName name="ghj_3_1_5_5" hidden="1">{#N/A,#N/A,FALSE,"TMCOMP96";#N/A,#N/A,FALSE,"MAT96";#N/A,#N/A,FALSE,"FANDA96";#N/A,#N/A,FALSE,"INTRAN96";#N/A,#N/A,FALSE,"NAA9697";#N/A,#N/A,FALSE,"ECWEBB";#N/A,#N/A,FALSE,"MFT96";#N/A,#N/A,FALSE,"CTrecon"}</definedName>
    <definedName name="ghj_3_2" hidden="1">{#N/A,#N/A,FALSE,"TMCOMP96";#N/A,#N/A,FALSE,"MAT96";#N/A,#N/A,FALSE,"FANDA96";#N/A,#N/A,FALSE,"INTRAN96";#N/A,#N/A,FALSE,"NAA9697";#N/A,#N/A,FALSE,"ECWEBB";#N/A,#N/A,FALSE,"MFT96";#N/A,#N/A,FALSE,"CTrecon"}</definedName>
    <definedName name="ghj_3_2_1" hidden="1">{#N/A,#N/A,FALSE,"TMCOMP96";#N/A,#N/A,FALSE,"MAT96";#N/A,#N/A,FALSE,"FANDA96";#N/A,#N/A,FALSE,"INTRAN96";#N/A,#N/A,FALSE,"NAA9697";#N/A,#N/A,FALSE,"ECWEBB";#N/A,#N/A,FALSE,"MFT96";#N/A,#N/A,FALSE,"CTrecon"}</definedName>
    <definedName name="ghj_3_2_1_1" hidden="1">{#N/A,#N/A,FALSE,"TMCOMP96";#N/A,#N/A,FALSE,"MAT96";#N/A,#N/A,FALSE,"FANDA96";#N/A,#N/A,FALSE,"INTRAN96";#N/A,#N/A,FALSE,"NAA9697";#N/A,#N/A,FALSE,"ECWEBB";#N/A,#N/A,FALSE,"MFT96";#N/A,#N/A,FALSE,"CTrecon"}</definedName>
    <definedName name="ghj_3_2_2" hidden="1">{#N/A,#N/A,FALSE,"TMCOMP96";#N/A,#N/A,FALSE,"MAT96";#N/A,#N/A,FALSE,"FANDA96";#N/A,#N/A,FALSE,"INTRAN96";#N/A,#N/A,FALSE,"NAA9697";#N/A,#N/A,FALSE,"ECWEBB";#N/A,#N/A,FALSE,"MFT96";#N/A,#N/A,FALSE,"CTrecon"}</definedName>
    <definedName name="ghj_3_2_3" hidden="1">{#N/A,#N/A,FALSE,"TMCOMP96";#N/A,#N/A,FALSE,"MAT96";#N/A,#N/A,FALSE,"FANDA96";#N/A,#N/A,FALSE,"INTRAN96";#N/A,#N/A,FALSE,"NAA9697";#N/A,#N/A,FALSE,"ECWEBB";#N/A,#N/A,FALSE,"MFT96";#N/A,#N/A,FALSE,"CTrecon"}</definedName>
    <definedName name="ghj_3_2_4" hidden="1">{#N/A,#N/A,FALSE,"TMCOMP96";#N/A,#N/A,FALSE,"MAT96";#N/A,#N/A,FALSE,"FANDA96";#N/A,#N/A,FALSE,"INTRAN96";#N/A,#N/A,FALSE,"NAA9697";#N/A,#N/A,FALSE,"ECWEBB";#N/A,#N/A,FALSE,"MFT96";#N/A,#N/A,FALSE,"CTrecon"}</definedName>
    <definedName name="ghj_3_2_5" hidden="1">{#N/A,#N/A,FALSE,"TMCOMP96";#N/A,#N/A,FALSE,"MAT96";#N/A,#N/A,FALSE,"FANDA96";#N/A,#N/A,FALSE,"INTRAN96";#N/A,#N/A,FALSE,"NAA9697";#N/A,#N/A,FALSE,"ECWEBB";#N/A,#N/A,FALSE,"MFT96";#N/A,#N/A,FALSE,"CTrecon"}</definedName>
    <definedName name="ghj_3_3" hidden="1">{#N/A,#N/A,FALSE,"TMCOMP96";#N/A,#N/A,FALSE,"MAT96";#N/A,#N/A,FALSE,"FANDA96";#N/A,#N/A,FALSE,"INTRAN96";#N/A,#N/A,FALSE,"NAA9697";#N/A,#N/A,FALSE,"ECWEBB";#N/A,#N/A,FALSE,"MFT96";#N/A,#N/A,FALSE,"CTrecon"}</definedName>
    <definedName name="ghj_3_3_1" hidden="1">{#N/A,#N/A,FALSE,"TMCOMP96";#N/A,#N/A,FALSE,"MAT96";#N/A,#N/A,FALSE,"FANDA96";#N/A,#N/A,FALSE,"INTRAN96";#N/A,#N/A,FALSE,"NAA9697";#N/A,#N/A,FALSE,"ECWEBB";#N/A,#N/A,FALSE,"MFT96";#N/A,#N/A,FALSE,"CTrecon"}</definedName>
    <definedName name="ghj_3_3_1_1" hidden="1">{#N/A,#N/A,FALSE,"TMCOMP96";#N/A,#N/A,FALSE,"MAT96";#N/A,#N/A,FALSE,"FANDA96";#N/A,#N/A,FALSE,"INTRAN96";#N/A,#N/A,FALSE,"NAA9697";#N/A,#N/A,FALSE,"ECWEBB";#N/A,#N/A,FALSE,"MFT96";#N/A,#N/A,FALSE,"CTrecon"}</definedName>
    <definedName name="ghj_3_3_2" hidden="1">{#N/A,#N/A,FALSE,"TMCOMP96";#N/A,#N/A,FALSE,"MAT96";#N/A,#N/A,FALSE,"FANDA96";#N/A,#N/A,FALSE,"INTRAN96";#N/A,#N/A,FALSE,"NAA9697";#N/A,#N/A,FALSE,"ECWEBB";#N/A,#N/A,FALSE,"MFT96";#N/A,#N/A,FALSE,"CTrecon"}</definedName>
    <definedName name="ghj_3_3_3" hidden="1">{#N/A,#N/A,FALSE,"TMCOMP96";#N/A,#N/A,FALSE,"MAT96";#N/A,#N/A,FALSE,"FANDA96";#N/A,#N/A,FALSE,"INTRAN96";#N/A,#N/A,FALSE,"NAA9697";#N/A,#N/A,FALSE,"ECWEBB";#N/A,#N/A,FALSE,"MFT96";#N/A,#N/A,FALSE,"CTrecon"}</definedName>
    <definedName name="ghj_3_3_4" hidden="1">{#N/A,#N/A,FALSE,"TMCOMP96";#N/A,#N/A,FALSE,"MAT96";#N/A,#N/A,FALSE,"FANDA96";#N/A,#N/A,FALSE,"INTRAN96";#N/A,#N/A,FALSE,"NAA9697";#N/A,#N/A,FALSE,"ECWEBB";#N/A,#N/A,FALSE,"MFT96";#N/A,#N/A,FALSE,"CTrecon"}</definedName>
    <definedName name="ghj_3_3_5" hidden="1">{#N/A,#N/A,FALSE,"TMCOMP96";#N/A,#N/A,FALSE,"MAT96";#N/A,#N/A,FALSE,"FANDA96";#N/A,#N/A,FALSE,"INTRAN96";#N/A,#N/A,FALSE,"NAA9697";#N/A,#N/A,FALSE,"ECWEBB";#N/A,#N/A,FALSE,"MFT96";#N/A,#N/A,FALSE,"CTrecon"}</definedName>
    <definedName name="ghj_3_4" hidden="1">{#N/A,#N/A,FALSE,"TMCOMP96";#N/A,#N/A,FALSE,"MAT96";#N/A,#N/A,FALSE,"FANDA96";#N/A,#N/A,FALSE,"INTRAN96";#N/A,#N/A,FALSE,"NAA9697";#N/A,#N/A,FALSE,"ECWEBB";#N/A,#N/A,FALSE,"MFT96";#N/A,#N/A,FALSE,"CTrecon"}</definedName>
    <definedName name="ghj_3_4_1" hidden="1">{#N/A,#N/A,FALSE,"TMCOMP96";#N/A,#N/A,FALSE,"MAT96";#N/A,#N/A,FALSE,"FANDA96";#N/A,#N/A,FALSE,"INTRAN96";#N/A,#N/A,FALSE,"NAA9697";#N/A,#N/A,FALSE,"ECWEBB";#N/A,#N/A,FALSE,"MFT96";#N/A,#N/A,FALSE,"CTrecon"}</definedName>
    <definedName name="ghj_3_4_1_1" hidden="1">{#N/A,#N/A,FALSE,"TMCOMP96";#N/A,#N/A,FALSE,"MAT96";#N/A,#N/A,FALSE,"FANDA96";#N/A,#N/A,FALSE,"INTRAN96";#N/A,#N/A,FALSE,"NAA9697";#N/A,#N/A,FALSE,"ECWEBB";#N/A,#N/A,FALSE,"MFT96";#N/A,#N/A,FALSE,"CTrecon"}</definedName>
    <definedName name="ghj_3_4_2" hidden="1">{#N/A,#N/A,FALSE,"TMCOMP96";#N/A,#N/A,FALSE,"MAT96";#N/A,#N/A,FALSE,"FANDA96";#N/A,#N/A,FALSE,"INTRAN96";#N/A,#N/A,FALSE,"NAA9697";#N/A,#N/A,FALSE,"ECWEBB";#N/A,#N/A,FALSE,"MFT96";#N/A,#N/A,FALSE,"CTrecon"}</definedName>
    <definedName name="ghj_3_4_3" hidden="1">{#N/A,#N/A,FALSE,"TMCOMP96";#N/A,#N/A,FALSE,"MAT96";#N/A,#N/A,FALSE,"FANDA96";#N/A,#N/A,FALSE,"INTRAN96";#N/A,#N/A,FALSE,"NAA9697";#N/A,#N/A,FALSE,"ECWEBB";#N/A,#N/A,FALSE,"MFT96";#N/A,#N/A,FALSE,"CTrecon"}</definedName>
    <definedName name="ghj_3_4_4" hidden="1">{#N/A,#N/A,FALSE,"TMCOMP96";#N/A,#N/A,FALSE,"MAT96";#N/A,#N/A,FALSE,"FANDA96";#N/A,#N/A,FALSE,"INTRAN96";#N/A,#N/A,FALSE,"NAA9697";#N/A,#N/A,FALSE,"ECWEBB";#N/A,#N/A,FALSE,"MFT96";#N/A,#N/A,FALSE,"CTrecon"}</definedName>
    <definedName name="ghj_3_4_5" hidden="1">{#N/A,#N/A,FALSE,"TMCOMP96";#N/A,#N/A,FALSE,"MAT96";#N/A,#N/A,FALSE,"FANDA96";#N/A,#N/A,FALSE,"INTRAN96";#N/A,#N/A,FALSE,"NAA9697";#N/A,#N/A,FALSE,"ECWEBB";#N/A,#N/A,FALSE,"MFT96";#N/A,#N/A,FALSE,"CTrecon"}</definedName>
    <definedName name="ghj_3_5" hidden="1">{#N/A,#N/A,FALSE,"TMCOMP96";#N/A,#N/A,FALSE,"MAT96";#N/A,#N/A,FALSE,"FANDA96";#N/A,#N/A,FALSE,"INTRAN96";#N/A,#N/A,FALSE,"NAA9697";#N/A,#N/A,FALSE,"ECWEBB";#N/A,#N/A,FALSE,"MFT96";#N/A,#N/A,FALSE,"CTrecon"}</definedName>
    <definedName name="ghj_3_5_1" hidden="1">{#N/A,#N/A,FALSE,"TMCOMP96";#N/A,#N/A,FALSE,"MAT96";#N/A,#N/A,FALSE,"FANDA96";#N/A,#N/A,FALSE,"INTRAN96";#N/A,#N/A,FALSE,"NAA9697";#N/A,#N/A,FALSE,"ECWEBB";#N/A,#N/A,FALSE,"MFT96";#N/A,#N/A,FALSE,"CTrecon"}</definedName>
    <definedName name="ghj_3_5_2" hidden="1">{#N/A,#N/A,FALSE,"TMCOMP96";#N/A,#N/A,FALSE,"MAT96";#N/A,#N/A,FALSE,"FANDA96";#N/A,#N/A,FALSE,"INTRAN96";#N/A,#N/A,FALSE,"NAA9697";#N/A,#N/A,FALSE,"ECWEBB";#N/A,#N/A,FALSE,"MFT96";#N/A,#N/A,FALSE,"CTrecon"}</definedName>
    <definedName name="ghj_3_5_3" hidden="1">{#N/A,#N/A,FALSE,"TMCOMP96";#N/A,#N/A,FALSE,"MAT96";#N/A,#N/A,FALSE,"FANDA96";#N/A,#N/A,FALSE,"INTRAN96";#N/A,#N/A,FALSE,"NAA9697";#N/A,#N/A,FALSE,"ECWEBB";#N/A,#N/A,FALSE,"MFT96";#N/A,#N/A,FALSE,"CTrecon"}</definedName>
    <definedName name="ghj_3_5_4" hidden="1">{#N/A,#N/A,FALSE,"TMCOMP96";#N/A,#N/A,FALSE,"MAT96";#N/A,#N/A,FALSE,"FANDA96";#N/A,#N/A,FALSE,"INTRAN96";#N/A,#N/A,FALSE,"NAA9697";#N/A,#N/A,FALSE,"ECWEBB";#N/A,#N/A,FALSE,"MFT96";#N/A,#N/A,FALSE,"CTrecon"}</definedName>
    <definedName name="ghj_3_5_5" hidden="1">{#N/A,#N/A,FALSE,"TMCOMP96";#N/A,#N/A,FALSE,"MAT96";#N/A,#N/A,FALSE,"FANDA96";#N/A,#N/A,FALSE,"INTRAN96";#N/A,#N/A,FALSE,"NAA9697";#N/A,#N/A,FALSE,"ECWEBB";#N/A,#N/A,FALSE,"MFT96";#N/A,#N/A,FALSE,"CTrecon"}</definedName>
    <definedName name="ghj_4" hidden="1">{#N/A,#N/A,FALSE,"TMCOMP96";#N/A,#N/A,FALSE,"MAT96";#N/A,#N/A,FALSE,"FANDA96";#N/A,#N/A,FALSE,"INTRAN96";#N/A,#N/A,FALSE,"NAA9697";#N/A,#N/A,FALSE,"ECWEBB";#N/A,#N/A,FALSE,"MFT96";#N/A,#N/A,FALSE,"CTrecon"}</definedName>
    <definedName name="ghj_4_1" hidden="1">{#N/A,#N/A,FALSE,"TMCOMP96";#N/A,#N/A,FALSE,"MAT96";#N/A,#N/A,FALSE,"FANDA96";#N/A,#N/A,FALSE,"INTRAN96";#N/A,#N/A,FALSE,"NAA9697";#N/A,#N/A,FALSE,"ECWEBB";#N/A,#N/A,FALSE,"MFT96";#N/A,#N/A,FALSE,"CTrecon"}</definedName>
    <definedName name="ghj_4_1_1" hidden="1">{#N/A,#N/A,FALSE,"TMCOMP96";#N/A,#N/A,FALSE,"MAT96";#N/A,#N/A,FALSE,"FANDA96";#N/A,#N/A,FALSE,"INTRAN96";#N/A,#N/A,FALSE,"NAA9697";#N/A,#N/A,FALSE,"ECWEBB";#N/A,#N/A,FALSE,"MFT96";#N/A,#N/A,FALSE,"CTrecon"}</definedName>
    <definedName name="ghj_4_1_1_1" hidden="1">{#N/A,#N/A,FALSE,"TMCOMP96";#N/A,#N/A,FALSE,"MAT96";#N/A,#N/A,FALSE,"FANDA96";#N/A,#N/A,FALSE,"INTRAN96";#N/A,#N/A,FALSE,"NAA9697";#N/A,#N/A,FALSE,"ECWEBB";#N/A,#N/A,FALSE,"MFT96";#N/A,#N/A,FALSE,"CTrecon"}</definedName>
    <definedName name="ghj_4_1_1_1_1" hidden="1">{#N/A,#N/A,FALSE,"TMCOMP96";#N/A,#N/A,FALSE,"MAT96";#N/A,#N/A,FALSE,"FANDA96";#N/A,#N/A,FALSE,"INTRAN96";#N/A,#N/A,FALSE,"NAA9697";#N/A,#N/A,FALSE,"ECWEBB";#N/A,#N/A,FALSE,"MFT96";#N/A,#N/A,FALSE,"CTrecon"}</definedName>
    <definedName name="ghj_4_1_1_1_1_1" hidden="1">{#N/A,#N/A,FALSE,"TMCOMP96";#N/A,#N/A,FALSE,"MAT96";#N/A,#N/A,FALSE,"FANDA96";#N/A,#N/A,FALSE,"INTRAN96";#N/A,#N/A,FALSE,"NAA9697";#N/A,#N/A,FALSE,"ECWEBB";#N/A,#N/A,FALSE,"MFT96";#N/A,#N/A,FALSE,"CTrecon"}</definedName>
    <definedName name="ghj_4_1_1_1_2" hidden="1">{#N/A,#N/A,FALSE,"TMCOMP96";#N/A,#N/A,FALSE,"MAT96";#N/A,#N/A,FALSE,"FANDA96";#N/A,#N/A,FALSE,"INTRAN96";#N/A,#N/A,FALSE,"NAA9697";#N/A,#N/A,FALSE,"ECWEBB";#N/A,#N/A,FALSE,"MFT96";#N/A,#N/A,FALSE,"CTrecon"}</definedName>
    <definedName name="ghj_4_1_1_1_3" hidden="1">{#N/A,#N/A,FALSE,"TMCOMP96";#N/A,#N/A,FALSE,"MAT96";#N/A,#N/A,FALSE,"FANDA96";#N/A,#N/A,FALSE,"INTRAN96";#N/A,#N/A,FALSE,"NAA9697";#N/A,#N/A,FALSE,"ECWEBB";#N/A,#N/A,FALSE,"MFT96";#N/A,#N/A,FALSE,"CTrecon"}</definedName>
    <definedName name="ghj_4_1_1_1_4" hidden="1">{#N/A,#N/A,FALSE,"TMCOMP96";#N/A,#N/A,FALSE,"MAT96";#N/A,#N/A,FALSE,"FANDA96";#N/A,#N/A,FALSE,"INTRAN96";#N/A,#N/A,FALSE,"NAA9697";#N/A,#N/A,FALSE,"ECWEBB";#N/A,#N/A,FALSE,"MFT96";#N/A,#N/A,FALSE,"CTrecon"}</definedName>
    <definedName name="ghj_4_1_1_1_5" hidden="1">{#N/A,#N/A,FALSE,"TMCOMP96";#N/A,#N/A,FALSE,"MAT96";#N/A,#N/A,FALSE,"FANDA96";#N/A,#N/A,FALSE,"INTRAN96";#N/A,#N/A,FALSE,"NAA9697";#N/A,#N/A,FALSE,"ECWEBB";#N/A,#N/A,FALSE,"MFT96";#N/A,#N/A,FALSE,"CTrecon"}</definedName>
    <definedName name="ghj_4_1_1_2" hidden="1">{#N/A,#N/A,FALSE,"TMCOMP96";#N/A,#N/A,FALSE,"MAT96";#N/A,#N/A,FALSE,"FANDA96";#N/A,#N/A,FALSE,"INTRAN96";#N/A,#N/A,FALSE,"NAA9697";#N/A,#N/A,FALSE,"ECWEBB";#N/A,#N/A,FALSE,"MFT96";#N/A,#N/A,FALSE,"CTrecon"}</definedName>
    <definedName name="ghj_4_1_1_2_1" hidden="1">{#N/A,#N/A,FALSE,"TMCOMP96";#N/A,#N/A,FALSE,"MAT96";#N/A,#N/A,FALSE,"FANDA96";#N/A,#N/A,FALSE,"INTRAN96";#N/A,#N/A,FALSE,"NAA9697";#N/A,#N/A,FALSE,"ECWEBB";#N/A,#N/A,FALSE,"MFT96";#N/A,#N/A,FALSE,"CTrecon"}</definedName>
    <definedName name="ghj_4_1_1_2_2" hidden="1">{#N/A,#N/A,FALSE,"TMCOMP96";#N/A,#N/A,FALSE,"MAT96";#N/A,#N/A,FALSE,"FANDA96";#N/A,#N/A,FALSE,"INTRAN96";#N/A,#N/A,FALSE,"NAA9697";#N/A,#N/A,FALSE,"ECWEBB";#N/A,#N/A,FALSE,"MFT96";#N/A,#N/A,FALSE,"CTrecon"}</definedName>
    <definedName name="ghj_4_1_1_2_3" hidden="1">{#N/A,#N/A,FALSE,"TMCOMP96";#N/A,#N/A,FALSE,"MAT96";#N/A,#N/A,FALSE,"FANDA96";#N/A,#N/A,FALSE,"INTRAN96";#N/A,#N/A,FALSE,"NAA9697";#N/A,#N/A,FALSE,"ECWEBB";#N/A,#N/A,FALSE,"MFT96";#N/A,#N/A,FALSE,"CTrecon"}</definedName>
    <definedName name="ghj_4_1_1_2_4" hidden="1">{#N/A,#N/A,FALSE,"TMCOMP96";#N/A,#N/A,FALSE,"MAT96";#N/A,#N/A,FALSE,"FANDA96";#N/A,#N/A,FALSE,"INTRAN96";#N/A,#N/A,FALSE,"NAA9697";#N/A,#N/A,FALSE,"ECWEBB";#N/A,#N/A,FALSE,"MFT96";#N/A,#N/A,FALSE,"CTrecon"}</definedName>
    <definedName name="ghj_4_1_1_2_5" hidden="1">{#N/A,#N/A,FALSE,"TMCOMP96";#N/A,#N/A,FALSE,"MAT96";#N/A,#N/A,FALSE,"FANDA96";#N/A,#N/A,FALSE,"INTRAN96";#N/A,#N/A,FALSE,"NAA9697";#N/A,#N/A,FALSE,"ECWEBB";#N/A,#N/A,FALSE,"MFT96";#N/A,#N/A,FALSE,"CTrecon"}</definedName>
    <definedName name="ghj_4_1_1_3" hidden="1">{#N/A,#N/A,FALSE,"TMCOMP96";#N/A,#N/A,FALSE,"MAT96";#N/A,#N/A,FALSE,"FANDA96";#N/A,#N/A,FALSE,"INTRAN96";#N/A,#N/A,FALSE,"NAA9697";#N/A,#N/A,FALSE,"ECWEBB";#N/A,#N/A,FALSE,"MFT96";#N/A,#N/A,FALSE,"CTrecon"}</definedName>
    <definedName name="ghj_4_1_1_4" hidden="1">{#N/A,#N/A,FALSE,"TMCOMP96";#N/A,#N/A,FALSE,"MAT96";#N/A,#N/A,FALSE,"FANDA96";#N/A,#N/A,FALSE,"INTRAN96";#N/A,#N/A,FALSE,"NAA9697";#N/A,#N/A,FALSE,"ECWEBB";#N/A,#N/A,FALSE,"MFT96";#N/A,#N/A,FALSE,"CTrecon"}</definedName>
    <definedName name="ghj_4_1_1_5" hidden="1">{#N/A,#N/A,FALSE,"TMCOMP96";#N/A,#N/A,FALSE,"MAT96";#N/A,#N/A,FALSE,"FANDA96";#N/A,#N/A,FALSE,"INTRAN96";#N/A,#N/A,FALSE,"NAA9697";#N/A,#N/A,FALSE,"ECWEBB";#N/A,#N/A,FALSE,"MFT96";#N/A,#N/A,FALSE,"CTrecon"}</definedName>
    <definedName name="ghj_4_1_2" hidden="1">{#N/A,#N/A,FALSE,"TMCOMP96";#N/A,#N/A,FALSE,"MAT96";#N/A,#N/A,FALSE,"FANDA96";#N/A,#N/A,FALSE,"INTRAN96";#N/A,#N/A,FALSE,"NAA9697";#N/A,#N/A,FALSE,"ECWEBB";#N/A,#N/A,FALSE,"MFT96";#N/A,#N/A,FALSE,"CTrecon"}</definedName>
    <definedName name="ghj_4_1_2_1" hidden="1">{#N/A,#N/A,FALSE,"TMCOMP96";#N/A,#N/A,FALSE,"MAT96";#N/A,#N/A,FALSE,"FANDA96";#N/A,#N/A,FALSE,"INTRAN96";#N/A,#N/A,FALSE,"NAA9697";#N/A,#N/A,FALSE,"ECWEBB";#N/A,#N/A,FALSE,"MFT96";#N/A,#N/A,FALSE,"CTrecon"}</definedName>
    <definedName name="ghj_4_1_2_2" hidden="1">{#N/A,#N/A,FALSE,"TMCOMP96";#N/A,#N/A,FALSE,"MAT96";#N/A,#N/A,FALSE,"FANDA96";#N/A,#N/A,FALSE,"INTRAN96";#N/A,#N/A,FALSE,"NAA9697";#N/A,#N/A,FALSE,"ECWEBB";#N/A,#N/A,FALSE,"MFT96";#N/A,#N/A,FALSE,"CTrecon"}</definedName>
    <definedName name="ghj_4_1_2_3" hidden="1">{#N/A,#N/A,FALSE,"TMCOMP96";#N/A,#N/A,FALSE,"MAT96";#N/A,#N/A,FALSE,"FANDA96";#N/A,#N/A,FALSE,"INTRAN96";#N/A,#N/A,FALSE,"NAA9697";#N/A,#N/A,FALSE,"ECWEBB";#N/A,#N/A,FALSE,"MFT96";#N/A,#N/A,FALSE,"CTrecon"}</definedName>
    <definedName name="ghj_4_1_2_4" hidden="1">{#N/A,#N/A,FALSE,"TMCOMP96";#N/A,#N/A,FALSE,"MAT96";#N/A,#N/A,FALSE,"FANDA96";#N/A,#N/A,FALSE,"INTRAN96";#N/A,#N/A,FALSE,"NAA9697";#N/A,#N/A,FALSE,"ECWEBB";#N/A,#N/A,FALSE,"MFT96";#N/A,#N/A,FALSE,"CTrecon"}</definedName>
    <definedName name="ghj_4_1_2_5" hidden="1">{#N/A,#N/A,FALSE,"TMCOMP96";#N/A,#N/A,FALSE,"MAT96";#N/A,#N/A,FALSE,"FANDA96";#N/A,#N/A,FALSE,"INTRAN96";#N/A,#N/A,FALSE,"NAA9697";#N/A,#N/A,FALSE,"ECWEBB";#N/A,#N/A,FALSE,"MFT96";#N/A,#N/A,FALSE,"CTrecon"}</definedName>
    <definedName name="ghj_4_1_3" hidden="1">{#N/A,#N/A,FALSE,"TMCOMP96";#N/A,#N/A,FALSE,"MAT96";#N/A,#N/A,FALSE,"FANDA96";#N/A,#N/A,FALSE,"INTRAN96";#N/A,#N/A,FALSE,"NAA9697";#N/A,#N/A,FALSE,"ECWEBB";#N/A,#N/A,FALSE,"MFT96";#N/A,#N/A,FALSE,"CTrecon"}</definedName>
    <definedName name="ghj_4_1_3_1" hidden="1">{#N/A,#N/A,FALSE,"TMCOMP96";#N/A,#N/A,FALSE,"MAT96";#N/A,#N/A,FALSE,"FANDA96";#N/A,#N/A,FALSE,"INTRAN96";#N/A,#N/A,FALSE,"NAA9697";#N/A,#N/A,FALSE,"ECWEBB";#N/A,#N/A,FALSE,"MFT96";#N/A,#N/A,FALSE,"CTrecon"}</definedName>
    <definedName name="ghj_4_1_3_2" hidden="1">{#N/A,#N/A,FALSE,"TMCOMP96";#N/A,#N/A,FALSE,"MAT96";#N/A,#N/A,FALSE,"FANDA96";#N/A,#N/A,FALSE,"INTRAN96";#N/A,#N/A,FALSE,"NAA9697";#N/A,#N/A,FALSE,"ECWEBB";#N/A,#N/A,FALSE,"MFT96";#N/A,#N/A,FALSE,"CTrecon"}</definedName>
    <definedName name="ghj_4_1_3_3" hidden="1">{#N/A,#N/A,FALSE,"TMCOMP96";#N/A,#N/A,FALSE,"MAT96";#N/A,#N/A,FALSE,"FANDA96";#N/A,#N/A,FALSE,"INTRAN96";#N/A,#N/A,FALSE,"NAA9697";#N/A,#N/A,FALSE,"ECWEBB";#N/A,#N/A,FALSE,"MFT96";#N/A,#N/A,FALSE,"CTrecon"}</definedName>
    <definedName name="ghj_4_1_3_4" hidden="1">{#N/A,#N/A,FALSE,"TMCOMP96";#N/A,#N/A,FALSE,"MAT96";#N/A,#N/A,FALSE,"FANDA96";#N/A,#N/A,FALSE,"INTRAN96";#N/A,#N/A,FALSE,"NAA9697";#N/A,#N/A,FALSE,"ECWEBB";#N/A,#N/A,FALSE,"MFT96";#N/A,#N/A,FALSE,"CTrecon"}</definedName>
    <definedName name="ghj_4_1_3_5" hidden="1">{#N/A,#N/A,FALSE,"TMCOMP96";#N/A,#N/A,FALSE,"MAT96";#N/A,#N/A,FALSE,"FANDA96";#N/A,#N/A,FALSE,"INTRAN96";#N/A,#N/A,FALSE,"NAA9697";#N/A,#N/A,FALSE,"ECWEBB";#N/A,#N/A,FALSE,"MFT96";#N/A,#N/A,FALSE,"CTrecon"}</definedName>
    <definedName name="ghj_4_1_4" hidden="1">{#N/A,#N/A,FALSE,"TMCOMP96";#N/A,#N/A,FALSE,"MAT96";#N/A,#N/A,FALSE,"FANDA96";#N/A,#N/A,FALSE,"INTRAN96";#N/A,#N/A,FALSE,"NAA9697";#N/A,#N/A,FALSE,"ECWEBB";#N/A,#N/A,FALSE,"MFT96";#N/A,#N/A,FALSE,"CTrecon"}</definedName>
    <definedName name="ghj_4_1_4_1" hidden="1">{#N/A,#N/A,FALSE,"TMCOMP96";#N/A,#N/A,FALSE,"MAT96";#N/A,#N/A,FALSE,"FANDA96";#N/A,#N/A,FALSE,"INTRAN96";#N/A,#N/A,FALSE,"NAA9697";#N/A,#N/A,FALSE,"ECWEBB";#N/A,#N/A,FALSE,"MFT96";#N/A,#N/A,FALSE,"CTrecon"}</definedName>
    <definedName name="ghj_4_1_4_2" hidden="1">{#N/A,#N/A,FALSE,"TMCOMP96";#N/A,#N/A,FALSE,"MAT96";#N/A,#N/A,FALSE,"FANDA96";#N/A,#N/A,FALSE,"INTRAN96";#N/A,#N/A,FALSE,"NAA9697";#N/A,#N/A,FALSE,"ECWEBB";#N/A,#N/A,FALSE,"MFT96";#N/A,#N/A,FALSE,"CTrecon"}</definedName>
    <definedName name="ghj_4_1_4_3" hidden="1">{#N/A,#N/A,FALSE,"TMCOMP96";#N/A,#N/A,FALSE,"MAT96";#N/A,#N/A,FALSE,"FANDA96";#N/A,#N/A,FALSE,"INTRAN96";#N/A,#N/A,FALSE,"NAA9697";#N/A,#N/A,FALSE,"ECWEBB";#N/A,#N/A,FALSE,"MFT96";#N/A,#N/A,FALSE,"CTrecon"}</definedName>
    <definedName name="ghj_4_1_4_4" hidden="1">{#N/A,#N/A,FALSE,"TMCOMP96";#N/A,#N/A,FALSE,"MAT96";#N/A,#N/A,FALSE,"FANDA96";#N/A,#N/A,FALSE,"INTRAN96";#N/A,#N/A,FALSE,"NAA9697";#N/A,#N/A,FALSE,"ECWEBB";#N/A,#N/A,FALSE,"MFT96";#N/A,#N/A,FALSE,"CTrecon"}</definedName>
    <definedName name="ghj_4_1_4_5" hidden="1">{#N/A,#N/A,FALSE,"TMCOMP96";#N/A,#N/A,FALSE,"MAT96";#N/A,#N/A,FALSE,"FANDA96";#N/A,#N/A,FALSE,"INTRAN96";#N/A,#N/A,FALSE,"NAA9697";#N/A,#N/A,FALSE,"ECWEBB";#N/A,#N/A,FALSE,"MFT96";#N/A,#N/A,FALSE,"CTrecon"}</definedName>
    <definedName name="ghj_4_1_5" hidden="1">{#N/A,#N/A,FALSE,"TMCOMP96";#N/A,#N/A,FALSE,"MAT96";#N/A,#N/A,FALSE,"FANDA96";#N/A,#N/A,FALSE,"INTRAN96";#N/A,#N/A,FALSE,"NAA9697";#N/A,#N/A,FALSE,"ECWEBB";#N/A,#N/A,FALSE,"MFT96";#N/A,#N/A,FALSE,"CTrecon"}</definedName>
    <definedName name="ghj_4_1_5_1" hidden="1">{#N/A,#N/A,FALSE,"TMCOMP96";#N/A,#N/A,FALSE,"MAT96";#N/A,#N/A,FALSE,"FANDA96";#N/A,#N/A,FALSE,"INTRAN96";#N/A,#N/A,FALSE,"NAA9697";#N/A,#N/A,FALSE,"ECWEBB";#N/A,#N/A,FALSE,"MFT96";#N/A,#N/A,FALSE,"CTrecon"}</definedName>
    <definedName name="ghj_4_1_5_2" hidden="1">{#N/A,#N/A,FALSE,"TMCOMP96";#N/A,#N/A,FALSE,"MAT96";#N/A,#N/A,FALSE,"FANDA96";#N/A,#N/A,FALSE,"INTRAN96";#N/A,#N/A,FALSE,"NAA9697";#N/A,#N/A,FALSE,"ECWEBB";#N/A,#N/A,FALSE,"MFT96";#N/A,#N/A,FALSE,"CTrecon"}</definedName>
    <definedName name="ghj_4_1_5_3" hidden="1">{#N/A,#N/A,FALSE,"TMCOMP96";#N/A,#N/A,FALSE,"MAT96";#N/A,#N/A,FALSE,"FANDA96";#N/A,#N/A,FALSE,"INTRAN96";#N/A,#N/A,FALSE,"NAA9697";#N/A,#N/A,FALSE,"ECWEBB";#N/A,#N/A,FALSE,"MFT96";#N/A,#N/A,FALSE,"CTrecon"}</definedName>
    <definedName name="ghj_4_1_5_4" hidden="1">{#N/A,#N/A,FALSE,"TMCOMP96";#N/A,#N/A,FALSE,"MAT96";#N/A,#N/A,FALSE,"FANDA96";#N/A,#N/A,FALSE,"INTRAN96";#N/A,#N/A,FALSE,"NAA9697";#N/A,#N/A,FALSE,"ECWEBB";#N/A,#N/A,FALSE,"MFT96";#N/A,#N/A,FALSE,"CTrecon"}</definedName>
    <definedName name="ghj_4_1_5_5" hidden="1">{#N/A,#N/A,FALSE,"TMCOMP96";#N/A,#N/A,FALSE,"MAT96";#N/A,#N/A,FALSE,"FANDA96";#N/A,#N/A,FALSE,"INTRAN96";#N/A,#N/A,FALSE,"NAA9697";#N/A,#N/A,FALSE,"ECWEBB";#N/A,#N/A,FALSE,"MFT96";#N/A,#N/A,FALSE,"CTrecon"}</definedName>
    <definedName name="ghj_4_2" hidden="1">{#N/A,#N/A,FALSE,"TMCOMP96";#N/A,#N/A,FALSE,"MAT96";#N/A,#N/A,FALSE,"FANDA96";#N/A,#N/A,FALSE,"INTRAN96";#N/A,#N/A,FALSE,"NAA9697";#N/A,#N/A,FALSE,"ECWEBB";#N/A,#N/A,FALSE,"MFT96";#N/A,#N/A,FALSE,"CTrecon"}</definedName>
    <definedName name="ghj_4_2_1" hidden="1">{#N/A,#N/A,FALSE,"TMCOMP96";#N/A,#N/A,FALSE,"MAT96";#N/A,#N/A,FALSE,"FANDA96";#N/A,#N/A,FALSE,"INTRAN96";#N/A,#N/A,FALSE,"NAA9697";#N/A,#N/A,FALSE,"ECWEBB";#N/A,#N/A,FALSE,"MFT96";#N/A,#N/A,FALSE,"CTrecon"}</definedName>
    <definedName name="ghj_4_2_1_1" hidden="1">{#N/A,#N/A,FALSE,"TMCOMP96";#N/A,#N/A,FALSE,"MAT96";#N/A,#N/A,FALSE,"FANDA96";#N/A,#N/A,FALSE,"INTRAN96";#N/A,#N/A,FALSE,"NAA9697";#N/A,#N/A,FALSE,"ECWEBB";#N/A,#N/A,FALSE,"MFT96";#N/A,#N/A,FALSE,"CTrecon"}</definedName>
    <definedName name="ghj_4_2_2" hidden="1">{#N/A,#N/A,FALSE,"TMCOMP96";#N/A,#N/A,FALSE,"MAT96";#N/A,#N/A,FALSE,"FANDA96";#N/A,#N/A,FALSE,"INTRAN96";#N/A,#N/A,FALSE,"NAA9697";#N/A,#N/A,FALSE,"ECWEBB";#N/A,#N/A,FALSE,"MFT96";#N/A,#N/A,FALSE,"CTrecon"}</definedName>
    <definedName name="ghj_4_2_3" hidden="1">{#N/A,#N/A,FALSE,"TMCOMP96";#N/A,#N/A,FALSE,"MAT96";#N/A,#N/A,FALSE,"FANDA96";#N/A,#N/A,FALSE,"INTRAN96";#N/A,#N/A,FALSE,"NAA9697";#N/A,#N/A,FALSE,"ECWEBB";#N/A,#N/A,FALSE,"MFT96";#N/A,#N/A,FALSE,"CTrecon"}</definedName>
    <definedName name="ghj_4_2_4" hidden="1">{#N/A,#N/A,FALSE,"TMCOMP96";#N/A,#N/A,FALSE,"MAT96";#N/A,#N/A,FALSE,"FANDA96";#N/A,#N/A,FALSE,"INTRAN96";#N/A,#N/A,FALSE,"NAA9697";#N/A,#N/A,FALSE,"ECWEBB";#N/A,#N/A,FALSE,"MFT96";#N/A,#N/A,FALSE,"CTrecon"}</definedName>
    <definedName name="ghj_4_2_5" hidden="1">{#N/A,#N/A,FALSE,"TMCOMP96";#N/A,#N/A,FALSE,"MAT96";#N/A,#N/A,FALSE,"FANDA96";#N/A,#N/A,FALSE,"INTRAN96";#N/A,#N/A,FALSE,"NAA9697";#N/A,#N/A,FALSE,"ECWEBB";#N/A,#N/A,FALSE,"MFT96";#N/A,#N/A,FALSE,"CTrecon"}</definedName>
    <definedName name="ghj_4_3" hidden="1">{#N/A,#N/A,FALSE,"TMCOMP96";#N/A,#N/A,FALSE,"MAT96";#N/A,#N/A,FALSE,"FANDA96";#N/A,#N/A,FALSE,"INTRAN96";#N/A,#N/A,FALSE,"NAA9697";#N/A,#N/A,FALSE,"ECWEBB";#N/A,#N/A,FALSE,"MFT96";#N/A,#N/A,FALSE,"CTrecon"}</definedName>
    <definedName name="ghj_4_3_1" hidden="1">{#N/A,#N/A,FALSE,"TMCOMP96";#N/A,#N/A,FALSE,"MAT96";#N/A,#N/A,FALSE,"FANDA96";#N/A,#N/A,FALSE,"INTRAN96";#N/A,#N/A,FALSE,"NAA9697";#N/A,#N/A,FALSE,"ECWEBB";#N/A,#N/A,FALSE,"MFT96";#N/A,#N/A,FALSE,"CTrecon"}</definedName>
    <definedName name="ghj_4_3_1_1" hidden="1">{#N/A,#N/A,FALSE,"TMCOMP96";#N/A,#N/A,FALSE,"MAT96";#N/A,#N/A,FALSE,"FANDA96";#N/A,#N/A,FALSE,"INTRAN96";#N/A,#N/A,FALSE,"NAA9697";#N/A,#N/A,FALSE,"ECWEBB";#N/A,#N/A,FALSE,"MFT96";#N/A,#N/A,FALSE,"CTrecon"}</definedName>
    <definedName name="ghj_4_3_2" hidden="1">{#N/A,#N/A,FALSE,"TMCOMP96";#N/A,#N/A,FALSE,"MAT96";#N/A,#N/A,FALSE,"FANDA96";#N/A,#N/A,FALSE,"INTRAN96";#N/A,#N/A,FALSE,"NAA9697";#N/A,#N/A,FALSE,"ECWEBB";#N/A,#N/A,FALSE,"MFT96";#N/A,#N/A,FALSE,"CTrecon"}</definedName>
    <definedName name="ghj_4_3_3" hidden="1">{#N/A,#N/A,FALSE,"TMCOMP96";#N/A,#N/A,FALSE,"MAT96";#N/A,#N/A,FALSE,"FANDA96";#N/A,#N/A,FALSE,"INTRAN96";#N/A,#N/A,FALSE,"NAA9697";#N/A,#N/A,FALSE,"ECWEBB";#N/A,#N/A,FALSE,"MFT96";#N/A,#N/A,FALSE,"CTrecon"}</definedName>
    <definedName name="ghj_4_3_4" hidden="1">{#N/A,#N/A,FALSE,"TMCOMP96";#N/A,#N/A,FALSE,"MAT96";#N/A,#N/A,FALSE,"FANDA96";#N/A,#N/A,FALSE,"INTRAN96";#N/A,#N/A,FALSE,"NAA9697";#N/A,#N/A,FALSE,"ECWEBB";#N/A,#N/A,FALSE,"MFT96";#N/A,#N/A,FALSE,"CTrecon"}</definedName>
    <definedName name="ghj_4_3_5" hidden="1">{#N/A,#N/A,FALSE,"TMCOMP96";#N/A,#N/A,FALSE,"MAT96";#N/A,#N/A,FALSE,"FANDA96";#N/A,#N/A,FALSE,"INTRAN96";#N/A,#N/A,FALSE,"NAA9697";#N/A,#N/A,FALSE,"ECWEBB";#N/A,#N/A,FALSE,"MFT96";#N/A,#N/A,FALSE,"CTrecon"}</definedName>
    <definedName name="ghj_4_4" hidden="1">{#N/A,#N/A,FALSE,"TMCOMP96";#N/A,#N/A,FALSE,"MAT96";#N/A,#N/A,FALSE,"FANDA96";#N/A,#N/A,FALSE,"INTRAN96";#N/A,#N/A,FALSE,"NAA9697";#N/A,#N/A,FALSE,"ECWEBB";#N/A,#N/A,FALSE,"MFT96";#N/A,#N/A,FALSE,"CTrecon"}</definedName>
    <definedName name="ghj_4_4_1" hidden="1">{#N/A,#N/A,FALSE,"TMCOMP96";#N/A,#N/A,FALSE,"MAT96";#N/A,#N/A,FALSE,"FANDA96";#N/A,#N/A,FALSE,"INTRAN96";#N/A,#N/A,FALSE,"NAA9697";#N/A,#N/A,FALSE,"ECWEBB";#N/A,#N/A,FALSE,"MFT96";#N/A,#N/A,FALSE,"CTrecon"}</definedName>
    <definedName name="ghj_4_4_2" hidden="1">{#N/A,#N/A,FALSE,"TMCOMP96";#N/A,#N/A,FALSE,"MAT96";#N/A,#N/A,FALSE,"FANDA96";#N/A,#N/A,FALSE,"INTRAN96";#N/A,#N/A,FALSE,"NAA9697";#N/A,#N/A,FALSE,"ECWEBB";#N/A,#N/A,FALSE,"MFT96";#N/A,#N/A,FALSE,"CTrecon"}</definedName>
    <definedName name="ghj_4_4_3" hidden="1">{#N/A,#N/A,FALSE,"TMCOMP96";#N/A,#N/A,FALSE,"MAT96";#N/A,#N/A,FALSE,"FANDA96";#N/A,#N/A,FALSE,"INTRAN96";#N/A,#N/A,FALSE,"NAA9697";#N/A,#N/A,FALSE,"ECWEBB";#N/A,#N/A,FALSE,"MFT96";#N/A,#N/A,FALSE,"CTrecon"}</definedName>
    <definedName name="ghj_4_4_4" hidden="1">{#N/A,#N/A,FALSE,"TMCOMP96";#N/A,#N/A,FALSE,"MAT96";#N/A,#N/A,FALSE,"FANDA96";#N/A,#N/A,FALSE,"INTRAN96";#N/A,#N/A,FALSE,"NAA9697";#N/A,#N/A,FALSE,"ECWEBB";#N/A,#N/A,FALSE,"MFT96";#N/A,#N/A,FALSE,"CTrecon"}</definedName>
    <definedName name="ghj_4_4_5" hidden="1">{#N/A,#N/A,FALSE,"TMCOMP96";#N/A,#N/A,FALSE,"MAT96";#N/A,#N/A,FALSE,"FANDA96";#N/A,#N/A,FALSE,"INTRAN96";#N/A,#N/A,FALSE,"NAA9697";#N/A,#N/A,FALSE,"ECWEBB";#N/A,#N/A,FALSE,"MFT96";#N/A,#N/A,FALSE,"CTrecon"}</definedName>
    <definedName name="ghj_4_5" hidden="1">{#N/A,#N/A,FALSE,"TMCOMP96";#N/A,#N/A,FALSE,"MAT96";#N/A,#N/A,FALSE,"FANDA96";#N/A,#N/A,FALSE,"INTRAN96";#N/A,#N/A,FALSE,"NAA9697";#N/A,#N/A,FALSE,"ECWEBB";#N/A,#N/A,FALSE,"MFT96";#N/A,#N/A,FALSE,"CTrecon"}</definedName>
    <definedName name="ghj_4_5_1" hidden="1">{#N/A,#N/A,FALSE,"TMCOMP96";#N/A,#N/A,FALSE,"MAT96";#N/A,#N/A,FALSE,"FANDA96";#N/A,#N/A,FALSE,"INTRAN96";#N/A,#N/A,FALSE,"NAA9697";#N/A,#N/A,FALSE,"ECWEBB";#N/A,#N/A,FALSE,"MFT96";#N/A,#N/A,FALSE,"CTrecon"}</definedName>
    <definedName name="ghj_4_5_2" hidden="1">{#N/A,#N/A,FALSE,"TMCOMP96";#N/A,#N/A,FALSE,"MAT96";#N/A,#N/A,FALSE,"FANDA96";#N/A,#N/A,FALSE,"INTRAN96";#N/A,#N/A,FALSE,"NAA9697";#N/A,#N/A,FALSE,"ECWEBB";#N/A,#N/A,FALSE,"MFT96";#N/A,#N/A,FALSE,"CTrecon"}</definedName>
    <definedName name="ghj_4_5_3" hidden="1">{#N/A,#N/A,FALSE,"TMCOMP96";#N/A,#N/A,FALSE,"MAT96";#N/A,#N/A,FALSE,"FANDA96";#N/A,#N/A,FALSE,"INTRAN96";#N/A,#N/A,FALSE,"NAA9697";#N/A,#N/A,FALSE,"ECWEBB";#N/A,#N/A,FALSE,"MFT96";#N/A,#N/A,FALSE,"CTrecon"}</definedName>
    <definedName name="ghj_4_5_4" hidden="1">{#N/A,#N/A,FALSE,"TMCOMP96";#N/A,#N/A,FALSE,"MAT96";#N/A,#N/A,FALSE,"FANDA96";#N/A,#N/A,FALSE,"INTRAN96";#N/A,#N/A,FALSE,"NAA9697";#N/A,#N/A,FALSE,"ECWEBB";#N/A,#N/A,FALSE,"MFT96";#N/A,#N/A,FALSE,"CTrecon"}</definedName>
    <definedName name="ghj_4_5_5" hidden="1">{#N/A,#N/A,FALSE,"TMCOMP96";#N/A,#N/A,FALSE,"MAT96";#N/A,#N/A,FALSE,"FANDA96";#N/A,#N/A,FALSE,"INTRAN96";#N/A,#N/A,FALSE,"NAA9697";#N/A,#N/A,FALSE,"ECWEBB";#N/A,#N/A,FALSE,"MFT96";#N/A,#N/A,FALSE,"CTrecon"}</definedName>
    <definedName name="ghj_5" hidden="1">{#N/A,#N/A,FALSE,"TMCOMP96";#N/A,#N/A,FALSE,"MAT96";#N/A,#N/A,FALSE,"FANDA96";#N/A,#N/A,FALSE,"INTRAN96";#N/A,#N/A,FALSE,"NAA9697";#N/A,#N/A,FALSE,"ECWEBB";#N/A,#N/A,FALSE,"MFT96";#N/A,#N/A,FALSE,"CTrecon"}</definedName>
    <definedName name="ghj_5_1" hidden="1">{#N/A,#N/A,FALSE,"TMCOMP96";#N/A,#N/A,FALSE,"MAT96";#N/A,#N/A,FALSE,"FANDA96";#N/A,#N/A,FALSE,"INTRAN96";#N/A,#N/A,FALSE,"NAA9697";#N/A,#N/A,FALSE,"ECWEBB";#N/A,#N/A,FALSE,"MFT96";#N/A,#N/A,FALSE,"CTrecon"}</definedName>
    <definedName name="ghj_5_1_1" hidden="1">{#N/A,#N/A,FALSE,"TMCOMP96";#N/A,#N/A,FALSE,"MAT96";#N/A,#N/A,FALSE,"FANDA96";#N/A,#N/A,FALSE,"INTRAN96";#N/A,#N/A,FALSE,"NAA9697";#N/A,#N/A,FALSE,"ECWEBB";#N/A,#N/A,FALSE,"MFT96";#N/A,#N/A,FALSE,"CTrecon"}</definedName>
    <definedName name="ghj_5_1_1_1" hidden="1">{#N/A,#N/A,FALSE,"TMCOMP96";#N/A,#N/A,FALSE,"MAT96";#N/A,#N/A,FALSE,"FANDA96";#N/A,#N/A,FALSE,"INTRAN96";#N/A,#N/A,FALSE,"NAA9697";#N/A,#N/A,FALSE,"ECWEBB";#N/A,#N/A,FALSE,"MFT96";#N/A,#N/A,FALSE,"CTrecon"}</definedName>
    <definedName name="ghj_5_1_1_1_1" hidden="1">{#N/A,#N/A,FALSE,"TMCOMP96";#N/A,#N/A,FALSE,"MAT96";#N/A,#N/A,FALSE,"FANDA96";#N/A,#N/A,FALSE,"INTRAN96";#N/A,#N/A,FALSE,"NAA9697";#N/A,#N/A,FALSE,"ECWEBB";#N/A,#N/A,FALSE,"MFT96";#N/A,#N/A,FALSE,"CTrecon"}</definedName>
    <definedName name="ghj_5_1_1_1_1_1" hidden="1">{#N/A,#N/A,FALSE,"TMCOMP96";#N/A,#N/A,FALSE,"MAT96";#N/A,#N/A,FALSE,"FANDA96";#N/A,#N/A,FALSE,"INTRAN96";#N/A,#N/A,FALSE,"NAA9697";#N/A,#N/A,FALSE,"ECWEBB";#N/A,#N/A,FALSE,"MFT96";#N/A,#N/A,FALSE,"CTrecon"}</definedName>
    <definedName name="ghj_5_1_1_1_2" hidden="1">{#N/A,#N/A,FALSE,"TMCOMP96";#N/A,#N/A,FALSE,"MAT96";#N/A,#N/A,FALSE,"FANDA96";#N/A,#N/A,FALSE,"INTRAN96";#N/A,#N/A,FALSE,"NAA9697";#N/A,#N/A,FALSE,"ECWEBB";#N/A,#N/A,FALSE,"MFT96";#N/A,#N/A,FALSE,"CTrecon"}</definedName>
    <definedName name="ghj_5_1_1_1_3" hidden="1">{#N/A,#N/A,FALSE,"TMCOMP96";#N/A,#N/A,FALSE,"MAT96";#N/A,#N/A,FALSE,"FANDA96";#N/A,#N/A,FALSE,"INTRAN96";#N/A,#N/A,FALSE,"NAA9697";#N/A,#N/A,FALSE,"ECWEBB";#N/A,#N/A,FALSE,"MFT96";#N/A,#N/A,FALSE,"CTrecon"}</definedName>
    <definedName name="ghj_5_1_1_1_4" hidden="1">{#N/A,#N/A,FALSE,"TMCOMP96";#N/A,#N/A,FALSE,"MAT96";#N/A,#N/A,FALSE,"FANDA96";#N/A,#N/A,FALSE,"INTRAN96";#N/A,#N/A,FALSE,"NAA9697";#N/A,#N/A,FALSE,"ECWEBB";#N/A,#N/A,FALSE,"MFT96";#N/A,#N/A,FALSE,"CTrecon"}</definedName>
    <definedName name="ghj_5_1_1_1_5" hidden="1">{#N/A,#N/A,FALSE,"TMCOMP96";#N/A,#N/A,FALSE,"MAT96";#N/A,#N/A,FALSE,"FANDA96";#N/A,#N/A,FALSE,"INTRAN96";#N/A,#N/A,FALSE,"NAA9697";#N/A,#N/A,FALSE,"ECWEBB";#N/A,#N/A,FALSE,"MFT96";#N/A,#N/A,FALSE,"CTrecon"}</definedName>
    <definedName name="ghj_5_1_1_2" hidden="1">{#N/A,#N/A,FALSE,"TMCOMP96";#N/A,#N/A,FALSE,"MAT96";#N/A,#N/A,FALSE,"FANDA96";#N/A,#N/A,FALSE,"INTRAN96";#N/A,#N/A,FALSE,"NAA9697";#N/A,#N/A,FALSE,"ECWEBB";#N/A,#N/A,FALSE,"MFT96";#N/A,#N/A,FALSE,"CTrecon"}</definedName>
    <definedName name="ghj_5_1_1_2_1" hidden="1">{#N/A,#N/A,FALSE,"TMCOMP96";#N/A,#N/A,FALSE,"MAT96";#N/A,#N/A,FALSE,"FANDA96";#N/A,#N/A,FALSE,"INTRAN96";#N/A,#N/A,FALSE,"NAA9697";#N/A,#N/A,FALSE,"ECWEBB";#N/A,#N/A,FALSE,"MFT96";#N/A,#N/A,FALSE,"CTrecon"}</definedName>
    <definedName name="ghj_5_1_1_2_2" hidden="1">{#N/A,#N/A,FALSE,"TMCOMP96";#N/A,#N/A,FALSE,"MAT96";#N/A,#N/A,FALSE,"FANDA96";#N/A,#N/A,FALSE,"INTRAN96";#N/A,#N/A,FALSE,"NAA9697";#N/A,#N/A,FALSE,"ECWEBB";#N/A,#N/A,FALSE,"MFT96";#N/A,#N/A,FALSE,"CTrecon"}</definedName>
    <definedName name="ghj_5_1_1_2_3" hidden="1">{#N/A,#N/A,FALSE,"TMCOMP96";#N/A,#N/A,FALSE,"MAT96";#N/A,#N/A,FALSE,"FANDA96";#N/A,#N/A,FALSE,"INTRAN96";#N/A,#N/A,FALSE,"NAA9697";#N/A,#N/A,FALSE,"ECWEBB";#N/A,#N/A,FALSE,"MFT96";#N/A,#N/A,FALSE,"CTrecon"}</definedName>
    <definedName name="ghj_5_1_1_2_4" hidden="1">{#N/A,#N/A,FALSE,"TMCOMP96";#N/A,#N/A,FALSE,"MAT96";#N/A,#N/A,FALSE,"FANDA96";#N/A,#N/A,FALSE,"INTRAN96";#N/A,#N/A,FALSE,"NAA9697";#N/A,#N/A,FALSE,"ECWEBB";#N/A,#N/A,FALSE,"MFT96";#N/A,#N/A,FALSE,"CTrecon"}</definedName>
    <definedName name="ghj_5_1_1_2_5" hidden="1">{#N/A,#N/A,FALSE,"TMCOMP96";#N/A,#N/A,FALSE,"MAT96";#N/A,#N/A,FALSE,"FANDA96";#N/A,#N/A,FALSE,"INTRAN96";#N/A,#N/A,FALSE,"NAA9697";#N/A,#N/A,FALSE,"ECWEBB";#N/A,#N/A,FALSE,"MFT96";#N/A,#N/A,FALSE,"CTrecon"}</definedName>
    <definedName name="ghj_5_1_1_3" hidden="1">{#N/A,#N/A,FALSE,"TMCOMP96";#N/A,#N/A,FALSE,"MAT96";#N/A,#N/A,FALSE,"FANDA96";#N/A,#N/A,FALSE,"INTRAN96";#N/A,#N/A,FALSE,"NAA9697";#N/A,#N/A,FALSE,"ECWEBB";#N/A,#N/A,FALSE,"MFT96";#N/A,#N/A,FALSE,"CTrecon"}</definedName>
    <definedName name="ghj_5_1_1_4" hidden="1">{#N/A,#N/A,FALSE,"TMCOMP96";#N/A,#N/A,FALSE,"MAT96";#N/A,#N/A,FALSE,"FANDA96";#N/A,#N/A,FALSE,"INTRAN96";#N/A,#N/A,FALSE,"NAA9697";#N/A,#N/A,FALSE,"ECWEBB";#N/A,#N/A,FALSE,"MFT96";#N/A,#N/A,FALSE,"CTrecon"}</definedName>
    <definedName name="ghj_5_1_1_5" hidden="1">{#N/A,#N/A,FALSE,"TMCOMP96";#N/A,#N/A,FALSE,"MAT96";#N/A,#N/A,FALSE,"FANDA96";#N/A,#N/A,FALSE,"INTRAN96";#N/A,#N/A,FALSE,"NAA9697";#N/A,#N/A,FALSE,"ECWEBB";#N/A,#N/A,FALSE,"MFT96";#N/A,#N/A,FALSE,"CTrecon"}</definedName>
    <definedName name="ghj_5_1_2" hidden="1">{#N/A,#N/A,FALSE,"TMCOMP96";#N/A,#N/A,FALSE,"MAT96";#N/A,#N/A,FALSE,"FANDA96";#N/A,#N/A,FALSE,"INTRAN96";#N/A,#N/A,FALSE,"NAA9697";#N/A,#N/A,FALSE,"ECWEBB";#N/A,#N/A,FALSE,"MFT96";#N/A,#N/A,FALSE,"CTrecon"}</definedName>
    <definedName name="ghj_5_1_2_1" hidden="1">{#N/A,#N/A,FALSE,"TMCOMP96";#N/A,#N/A,FALSE,"MAT96";#N/A,#N/A,FALSE,"FANDA96";#N/A,#N/A,FALSE,"INTRAN96";#N/A,#N/A,FALSE,"NAA9697";#N/A,#N/A,FALSE,"ECWEBB";#N/A,#N/A,FALSE,"MFT96";#N/A,#N/A,FALSE,"CTrecon"}</definedName>
    <definedName name="ghj_5_1_2_2" hidden="1">{#N/A,#N/A,FALSE,"TMCOMP96";#N/A,#N/A,FALSE,"MAT96";#N/A,#N/A,FALSE,"FANDA96";#N/A,#N/A,FALSE,"INTRAN96";#N/A,#N/A,FALSE,"NAA9697";#N/A,#N/A,FALSE,"ECWEBB";#N/A,#N/A,FALSE,"MFT96";#N/A,#N/A,FALSE,"CTrecon"}</definedName>
    <definedName name="ghj_5_1_2_3" hidden="1">{#N/A,#N/A,FALSE,"TMCOMP96";#N/A,#N/A,FALSE,"MAT96";#N/A,#N/A,FALSE,"FANDA96";#N/A,#N/A,FALSE,"INTRAN96";#N/A,#N/A,FALSE,"NAA9697";#N/A,#N/A,FALSE,"ECWEBB";#N/A,#N/A,FALSE,"MFT96";#N/A,#N/A,FALSE,"CTrecon"}</definedName>
    <definedName name="ghj_5_1_2_4" hidden="1">{#N/A,#N/A,FALSE,"TMCOMP96";#N/A,#N/A,FALSE,"MAT96";#N/A,#N/A,FALSE,"FANDA96";#N/A,#N/A,FALSE,"INTRAN96";#N/A,#N/A,FALSE,"NAA9697";#N/A,#N/A,FALSE,"ECWEBB";#N/A,#N/A,FALSE,"MFT96";#N/A,#N/A,FALSE,"CTrecon"}</definedName>
    <definedName name="ghj_5_1_2_5" hidden="1">{#N/A,#N/A,FALSE,"TMCOMP96";#N/A,#N/A,FALSE,"MAT96";#N/A,#N/A,FALSE,"FANDA96";#N/A,#N/A,FALSE,"INTRAN96";#N/A,#N/A,FALSE,"NAA9697";#N/A,#N/A,FALSE,"ECWEBB";#N/A,#N/A,FALSE,"MFT96";#N/A,#N/A,FALSE,"CTrecon"}</definedName>
    <definedName name="ghj_5_1_3" hidden="1">{#N/A,#N/A,FALSE,"TMCOMP96";#N/A,#N/A,FALSE,"MAT96";#N/A,#N/A,FALSE,"FANDA96";#N/A,#N/A,FALSE,"INTRAN96";#N/A,#N/A,FALSE,"NAA9697";#N/A,#N/A,FALSE,"ECWEBB";#N/A,#N/A,FALSE,"MFT96";#N/A,#N/A,FALSE,"CTrecon"}</definedName>
    <definedName name="ghj_5_1_3_1" hidden="1">{#N/A,#N/A,FALSE,"TMCOMP96";#N/A,#N/A,FALSE,"MAT96";#N/A,#N/A,FALSE,"FANDA96";#N/A,#N/A,FALSE,"INTRAN96";#N/A,#N/A,FALSE,"NAA9697";#N/A,#N/A,FALSE,"ECWEBB";#N/A,#N/A,FALSE,"MFT96";#N/A,#N/A,FALSE,"CTrecon"}</definedName>
    <definedName name="ghj_5_1_3_2" hidden="1">{#N/A,#N/A,FALSE,"TMCOMP96";#N/A,#N/A,FALSE,"MAT96";#N/A,#N/A,FALSE,"FANDA96";#N/A,#N/A,FALSE,"INTRAN96";#N/A,#N/A,FALSE,"NAA9697";#N/A,#N/A,FALSE,"ECWEBB";#N/A,#N/A,FALSE,"MFT96";#N/A,#N/A,FALSE,"CTrecon"}</definedName>
    <definedName name="ghj_5_1_3_3" hidden="1">{#N/A,#N/A,FALSE,"TMCOMP96";#N/A,#N/A,FALSE,"MAT96";#N/A,#N/A,FALSE,"FANDA96";#N/A,#N/A,FALSE,"INTRAN96";#N/A,#N/A,FALSE,"NAA9697";#N/A,#N/A,FALSE,"ECWEBB";#N/A,#N/A,FALSE,"MFT96";#N/A,#N/A,FALSE,"CTrecon"}</definedName>
    <definedName name="ghj_5_1_3_4" hidden="1">{#N/A,#N/A,FALSE,"TMCOMP96";#N/A,#N/A,FALSE,"MAT96";#N/A,#N/A,FALSE,"FANDA96";#N/A,#N/A,FALSE,"INTRAN96";#N/A,#N/A,FALSE,"NAA9697";#N/A,#N/A,FALSE,"ECWEBB";#N/A,#N/A,FALSE,"MFT96";#N/A,#N/A,FALSE,"CTrecon"}</definedName>
    <definedName name="ghj_5_1_3_5" hidden="1">{#N/A,#N/A,FALSE,"TMCOMP96";#N/A,#N/A,FALSE,"MAT96";#N/A,#N/A,FALSE,"FANDA96";#N/A,#N/A,FALSE,"INTRAN96";#N/A,#N/A,FALSE,"NAA9697";#N/A,#N/A,FALSE,"ECWEBB";#N/A,#N/A,FALSE,"MFT96";#N/A,#N/A,FALSE,"CTrecon"}</definedName>
    <definedName name="ghj_5_1_4" hidden="1">{#N/A,#N/A,FALSE,"TMCOMP96";#N/A,#N/A,FALSE,"MAT96";#N/A,#N/A,FALSE,"FANDA96";#N/A,#N/A,FALSE,"INTRAN96";#N/A,#N/A,FALSE,"NAA9697";#N/A,#N/A,FALSE,"ECWEBB";#N/A,#N/A,FALSE,"MFT96";#N/A,#N/A,FALSE,"CTrecon"}</definedName>
    <definedName name="ghj_5_1_4_1" hidden="1">{#N/A,#N/A,FALSE,"TMCOMP96";#N/A,#N/A,FALSE,"MAT96";#N/A,#N/A,FALSE,"FANDA96";#N/A,#N/A,FALSE,"INTRAN96";#N/A,#N/A,FALSE,"NAA9697";#N/A,#N/A,FALSE,"ECWEBB";#N/A,#N/A,FALSE,"MFT96";#N/A,#N/A,FALSE,"CTrecon"}</definedName>
    <definedName name="ghj_5_1_4_2" hidden="1">{#N/A,#N/A,FALSE,"TMCOMP96";#N/A,#N/A,FALSE,"MAT96";#N/A,#N/A,FALSE,"FANDA96";#N/A,#N/A,FALSE,"INTRAN96";#N/A,#N/A,FALSE,"NAA9697";#N/A,#N/A,FALSE,"ECWEBB";#N/A,#N/A,FALSE,"MFT96";#N/A,#N/A,FALSE,"CTrecon"}</definedName>
    <definedName name="ghj_5_1_4_3" hidden="1">{#N/A,#N/A,FALSE,"TMCOMP96";#N/A,#N/A,FALSE,"MAT96";#N/A,#N/A,FALSE,"FANDA96";#N/A,#N/A,FALSE,"INTRAN96";#N/A,#N/A,FALSE,"NAA9697";#N/A,#N/A,FALSE,"ECWEBB";#N/A,#N/A,FALSE,"MFT96";#N/A,#N/A,FALSE,"CTrecon"}</definedName>
    <definedName name="ghj_5_1_4_4" hidden="1">{#N/A,#N/A,FALSE,"TMCOMP96";#N/A,#N/A,FALSE,"MAT96";#N/A,#N/A,FALSE,"FANDA96";#N/A,#N/A,FALSE,"INTRAN96";#N/A,#N/A,FALSE,"NAA9697";#N/A,#N/A,FALSE,"ECWEBB";#N/A,#N/A,FALSE,"MFT96";#N/A,#N/A,FALSE,"CTrecon"}</definedName>
    <definedName name="ghj_5_1_4_5" hidden="1">{#N/A,#N/A,FALSE,"TMCOMP96";#N/A,#N/A,FALSE,"MAT96";#N/A,#N/A,FALSE,"FANDA96";#N/A,#N/A,FALSE,"INTRAN96";#N/A,#N/A,FALSE,"NAA9697";#N/A,#N/A,FALSE,"ECWEBB";#N/A,#N/A,FALSE,"MFT96";#N/A,#N/A,FALSE,"CTrecon"}</definedName>
    <definedName name="ghj_5_1_5" hidden="1">{#N/A,#N/A,FALSE,"TMCOMP96";#N/A,#N/A,FALSE,"MAT96";#N/A,#N/A,FALSE,"FANDA96";#N/A,#N/A,FALSE,"INTRAN96";#N/A,#N/A,FALSE,"NAA9697";#N/A,#N/A,FALSE,"ECWEBB";#N/A,#N/A,FALSE,"MFT96";#N/A,#N/A,FALSE,"CTrecon"}</definedName>
    <definedName name="ghj_5_1_5_1" hidden="1">{#N/A,#N/A,FALSE,"TMCOMP96";#N/A,#N/A,FALSE,"MAT96";#N/A,#N/A,FALSE,"FANDA96";#N/A,#N/A,FALSE,"INTRAN96";#N/A,#N/A,FALSE,"NAA9697";#N/A,#N/A,FALSE,"ECWEBB";#N/A,#N/A,FALSE,"MFT96";#N/A,#N/A,FALSE,"CTrecon"}</definedName>
    <definedName name="ghj_5_1_5_2" hidden="1">{#N/A,#N/A,FALSE,"TMCOMP96";#N/A,#N/A,FALSE,"MAT96";#N/A,#N/A,FALSE,"FANDA96";#N/A,#N/A,FALSE,"INTRAN96";#N/A,#N/A,FALSE,"NAA9697";#N/A,#N/A,FALSE,"ECWEBB";#N/A,#N/A,FALSE,"MFT96";#N/A,#N/A,FALSE,"CTrecon"}</definedName>
    <definedName name="ghj_5_1_5_3" hidden="1">{#N/A,#N/A,FALSE,"TMCOMP96";#N/A,#N/A,FALSE,"MAT96";#N/A,#N/A,FALSE,"FANDA96";#N/A,#N/A,FALSE,"INTRAN96";#N/A,#N/A,FALSE,"NAA9697";#N/A,#N/A,FALSE,"ECWEBB";#N/A,#N/A,FALSE,"MFT96";#N/A,#N/A,FALSE,"CTrecon"}</definedName>
    <definedName name="ghj_5_1_5_4" hidden="1">{#N/A,#N/A,FALSE,"TMCOMP96";#N/A,#N/A,FALSE,"MAT96";#N/A,#N/A,FALSE,"FANDA96";#N/A,#N/A,FALSE,"INTRAN96";#N/A,#N/A,FALSE,"NAA9697";#N/A,#N/A,FALSE,"ECWEBB";#N/A,#N/A,FALSE,"MFT96";#N/A,#N/A,FALSE,"CTrecon"}</definedName>
    <definedName name="ghj_5_1_5_5" hidden="1">{#N/A,#N/A,FALSE,"TMCOMP96";#N/A,#N/A,FALSE,"MAT96";#N/A,#N/A,FALSE,"FANDA96";#N/A,#N/A,FALSE,"INTRAN96";#N/A,#N/A,FALSE,"NAA9697";#N/A,#N/A,FALSE,"ECWEBB";#N/A,#N/A,FALSE,"MFT96";#N/A,#N/A,FALSE,"CTrecon"}</definedName>
    <definedName name="ghj_5_2" hidden="1">{#N/A,#N/A,FALSE,"TMCOMP96";#N/A,#N/A,FALSE,"MAT96";#N/A,#N/A,FALSE,"FANDA96";#N/A,#N/A,FALSE,"INTRAN96";#N/A,#N/A,FALSE,"NAA9697";#N/A,#N/A,FALSE,"ECWEBB";#N/A,#N/A,FALSE,"MFT96";#N/A,#N/A,FALSE,"CTrecon"}</definedName>
    <definedName name="ghj_5_2_1" hidden="1">{#N/A,#N/A,FALSE,"TMCOMP96";#N/A,#N/A,FALSE,"MAT96";#N/A,#N/A,FALSE,"FANDA96";#N/A,#N/A,FALSE,"INTRAN96";#N/A,#N/A,FALSE,"NAA9697";#N/A,#N/A,FALSE,"ECWEBB";#N/A,#N/A,FALSE,"MFT96";#N/A,#N/A,FALSE,"CTrecon"}</definedName>
    <definedName name="ghj_5_2_2" hidden="1">{#N/A,#N/A,FALSE,"TMCOMP96";#N/A,#N/A,FALSE,"MAT96";#N/A,#N/A,FALSE,"FANDA96";#N/A,#N/A,FALSE,"INTRAN96";#N/A,#N/A,FALSE,"NAA9697";#N/A,#N/A,FALSE,"ECWEBB";#N/A,#N/A,FALSE,"MFT96";#N/A,#N/A,FALSE,"CTrecon"}</definedName>
    <definedName name="ghj_5_2_3" hidden="1">{#N/A,#N/A,FALSE,"TMCOMP96";#N/A,#N/A,FALSE,"MAT96";#N/A,#N/A,FALSE,"FANDA96";#N/A,#N/A,FALSE,"INTRAN96";#N/A,#N/A,FALSE,"NAA9697";#N/A,#N/A,FALSE,"ECWEBB";#N/A,#N/A,FALSE,"MFT96";#N/A,#N/A,FALSE,"CTrecon"}</definedName>
    <definedName name="ghj_5_2_4" hidden="1">{#N/A,#N/A,FALSE,"TMCOMP96";#N/A,#N/A,FALSE,"MAT96";#N/A,#N/A,FALSE,"FANDA96";#N/A,#N/A,FALSE,"INTRAN96";#N/A,#N/A,FALSE,"NAA9697";#N/A,#N/A,FALSE,"ECWEBB";#N/A,#N/A,FALSE,"MFT96";#N/A,#N/A,FALSE,"CTrecon"}</definedName>
    <definedName name="ghj_5_2_5" hidden="1">{#N/A,#N/A,FALSE,"TMCOMP96";#N/A,#N/A,FALSE,"MAT96";#N/A,#N/A,FALSE,"FANDA96";#N/A,#N/A,FALSE,"INTRAN96";#N/A,#N/A,FALSE,"NAA9697";#N/A,#N/A,FALSE,"ECWEBB";#N/A,#N/A,FALSE,"MFT96";#N/A,#N/A,FALSE,"CTrecon"}</definedName>
    <definedName name="ghj_5_3" hidden="1">{#N/A,#N/A,FALSE,"TMCOMP96";#N/A,#N/A,FALSE,"MAT96";#N/A,#N/A,FALSE,"FANDA96";#N/A,#N/A,FALSE,"INTRAN96";#N/A,#N/A,FALSE,"NAA9697";#N/A,#N/A,FALSE,"ECWEBB";#N/A,#N/A,FALSE,"MFT96";#N/A,#N/A,FALSE,"CTrecon"}</definedName>
    <definedName name="ghj_5_3_1" hidden="1">{#N/A,#N/A,FALSE,"TMCOMP96";#N/A,#N/A,FALSE,"MAT96";#N/A,#N/A,FALSE,"FANDA96";#N/A,#N/A,FALSE,"INTRAN96";#N/A,#N/A,FALSE,"NAA9697";#N/A,#N/A,FALSE,"ECWEBB";#N/A,#N/A,FALSE,"MFT96";#N/A,#N/A,FALSE,"CTrecon"}</definedName>
    <definedName name="ghj_5_3_2" hidden="1">{#N/A,#N/A,FALSE,"TMCOMP96";#N/A,#N/A,FALSE,"MAT96";#N/A,#N/A,FALSE,"FANDA96";#N/A,#N/A,FALSE,"INTRAN96";#N/A,#N/A,FALSE,"NAA9697";#N/A,#N/A,FALSE,"ECWEBB";#N/A,#N/A,FALSE,"MFT96";#N/A,#N/A,FALSE,"CTrecon"}</definedName>
    <definedName name="ghj_5_3_3" hidden="1">{#N/A,#N/A,FALSE,"TMCOMP96";#N/A,#N/A,FALSE,"MAT96";#N/A,#N/A,FALSE,"FANDA96";#N/A,#N/A,FALSE,"INTRAN96";#N/A,#N/A,FALSE,"NAA9697";#N/A,#N/A,FALSE,"ECWEBB";#N/A,#N/A,FALSE,"MFT96";#N/A,#N/A,FALSE,"CTrecon"}</definedName>
    <definedName name="ghj_5_3_4" hidden="1">{#N/A,#N/A,FALSE,"TMCOMP96";#N/A,#N/A,FALSE,"MAT96";#N/A,#N/A,FALSE,"FANDA96";#N/A,#N/A,FALSE,"INTRAN96";#N/A,#N/A,FALSE,"NAA9697";#N/A,#N/A,FALSE,"ECWEBB";#N/A,#N/A,FALSE,"MFT96";#N/A,#N/A,FALSE,"CTrecon"}</definedName>
    <definedName name="ghj_5_3_5" hidden="1">{#N/A,#N/A,FALSE,"TMCOMP96";#N/A,#N/A,FALSE,"MAT96";#N/A,#N/A,FALSE,"FANDA96";#N/A,#N/A,FALSE,"INTRAN96";#N/A,#N/A,FALSE,"NAA9697";#N/A,#N/A,FALSE,"ECWEBB";#N/A,#N/A,FALSE,"MFT96";#N/A,#N/A,FALSE,"CTrecon"}</definedName>
    <definedName name="ghj_5_4" hidden="1">{#N/A,#N/A,FALSE,"TMCOMP96";#N/A,#N/A,FALSE,"MAT96";#N/A,#N/A,FALSE,"FANDA96";#N/A,#N/A,FALSE,"INTRAN96";#N/A,#N/A,FALSE,"NAA9697";#N/A,#N/A,FALSE,"ECWEBB";#N/A,#N/A,FALSE,"MFT96";#N/A,#N/A,FALSE,"CTrecon"}</definedName>
    <definedName name="ghj_5_4_1" hidden="1">{#N/A,#N/A,FALSE,"TMCOMP96";#N/A,#N/A,FALSE,"MAT96";#N/A,#N/A,FALSE,"FANDA96";#N/A,#N/A,FALSE,"INTRAN96";#N/A,#N/A,FALSE,"NAA9697";#N/A,#N/A,FALSE,"ECWEBB";#N/A,#N/A,FALSE,"MFT96";#N/A,#N/A,FALSE,"CTrecon"}</definedName>
    <definedName name="ghj_5_4_2" hidden="1">{#N/A,#N/A,FALSE,"TMCOMP96";#N/A,#N/A,FALSE,"MAT96";#N/A,#N/A,FALSE,"FANDA96";#N/A,#N/A,FALSE,"INTRAN96";#N/A,#N/A,FALSE,"NAA9697";#N/A,#N/A,FALSE,"ECWEBB";#N/A,#N/A,FALSE,"MFT96";#N/A,#N/A,FALSE,"CTrecon"}</definedName>
    <definedName name="ghj_5_4_3" hidden="1">{#N/A,#N/A,FALSE,"TMCOMP96";#N/A,#N/A,FALSE,"MAT96";#N/A,#N/A,FALSE,"FANDA96";#N/A,#N/A,FALSE,"INTRAN96";#N/A,#N/A,FALSE,"NAA9697";#N/A,#N/A,FALSE,"ECWEBB";#N/A,#N/A,FALSE,"MFT96";#N/A,#N/A,FALSE,"CTrecon"}</definedName>
    <definedName name="ghj_5_4_4" hidden="1">{#N/A,#N/A,FALSE,"TMCOMP96";#N/A,#N/A,FALSE,"MAT96";#N/A,#N/A,FALSE,"FANDA96";#N/A,#N/A,FALSE,"INTRAN96";#N/A,#N/A,FALSE,"NAA9697";#N/A,#N/A,FALSE,"ECWEBB";#N/A,#N/A,FALSE,"MFT96";#N/A,#N/A,FALSE,"CTrecon"}</definedName>
    <definedName name="ghj_5_4_5" hidden="1">{#N/A,#N/A,FALSE,"TMCOMP96";#N/A,#N/A,FALSE,"MAT96";#N/A,#N/A,FALSE,"FANDA96";#N/A,#N/A,FALSE,"INTRAN96";#N/A,#N/A,FALSE,"NAA9697";#N/A,#N/A,FALSE,"ECWEBB";#N/A,#N/A,FALSE,"MFT96";#N/A,#N/A,FALSE,"CTrecon"}</definedName>
    <definedName name="ghj_5_5" hidden="1">{#N/A,#N/A,FALSE,"TMCOMP96";#N/A,#N/A,FALSE,"MAT96";#N/A,#N/A,FALSE,"FANDA96";#N/A,#N/A,FALSE,"INTRAN96";#N/A,#N/A,FALSE,"NAA9697";#N/A,#N/A,FALSE,"ECWEBB";#N/A,#N/A,FALSE,"MFT96";#N/A,#N/A,FALSE,"CTrecon"}</definedName>
    <definedName name="ghj_5_5_1" hidden="1">{#N/A,#N/A,FALSE,"TMCOMP96";#N/A,#N/A,FALSE,"MAT96";#N/A,#N/A,FALSE,"FANDA96";#N/A,#N/A,FALSE,"INTRAN96";#N/A,#N/A,FALSE,"NAA9697";#N/A,#N/A,FALSE,"ECWEBB";#N/A,#N/A,FALSE,"MFT96";#N/A,#N/A,FALSE,"CTrecon"}</definedName>
    <definedName name="ghj_5_5_2" hidden="1">{#N/A,#N/A,FALSE,"TMCOMP96";#N/A,#N/A,FALSE,"MAT96";#N/A,#N/A,FALSE,"FANDA96";#N/A,#N/A,FALSE,"INTRAN96";#N/A,#N/A,FALSE,"NAA9697";#N/A,#N/A,FALSE,"ECWEBB";#N/A,#N/A,FALSE,"MFT96";#N/A,#N/A,FALSE,"CTrecon"}</definedName>
    <definedName name="ghj_5_5_3" hidden="1">{#N/A,#N/A,FALSE,"TMCOMP96";#N/A,#N/A,FALSE,"MAT96";#N/A,#N/A,FALSE,"FANDA96";#N/A,#N/A,FALSE,"INTRAN96";#N/A,#N/A,FALSE,"NAA9697";#N/A,#N/A,FALSE,"ECWEBB";#N/A,#N/A,FALSE,"MFT96";#N/A,#N/A,FALSE,"CTrecon"}</definedName>
    <definedName name="ghj_5_5_4" hidden="1">{#N/A,#N/A,FALSE,"TMCOMP96";#N/A,#N/A,FALSE,"MAT96";#N/A,#N/A,FALSE,"FANDA96";#N/A,#N/A,FALSE,"INTRAN96";#N/A,#N/A,FALSE,"NAA9697";#N/A,#N/A,FALSE,"ECWEBB";#N/A,#N/A,FALSE,"MFT96";#N/A,#N/A,FALSE,"CTrecon"}</definedName>
    <definedName name="ghj_5_5_5" hidden="1">{#N/A,#N/A,FALSE,"TMCOMP96";#N/A,#N/A,FALSE,"MAT96";#N/A,#N/A,FALSE,"FANDA96";#N/A,#N/A,FALSE,"INTRAN96";#N/A,#N/A,FALSE,"NAA9697";#N/A,#N/A,FALSE,"ECWEBB";#N/A,#N/A,FALSE,"MFT96";#N/A,#N/A,FALSE,"CTrecon"}</definedName>
    <definedName name="Hdits_yr">Reference!$B$8</definedName>
    <definedName name="Higherval_multiplier">'Part 1'!$N$292</definedName>
    <definedName name="HTML_CodePage" hidden="1">1252</definedName>
    <definedName name="HTML_Control" hidden="1">{"'Trust by name'!$A$6:$E$350","'Trust by name'!$A$1:$D$348"}</definedName>
    <definedName name="HTML_Control_1" hidden="1">{"'Trust by name'!$A$6:$E$350","'Trust by name'!$A$1:$D$348"}</definedName>
    <definedName name="HTML_Control_1_1" hidden="1">{"'Trust by name'!$A$6:$E$350","'Trust by name'!$A$1:$D$348"}</definedName>
    <definedName name="HTML_Control_1_1_1" hidden="1">{"'Trust by name'!$A$6:$E$350","'Trust by name'!$A$1:$D$348"}</definedName>
    <definedName name="HTML_Control_1_1_1_1" hidden="1">{"'Trust by name'!$A$6:$E$350","'Trust by name'!$A$1:$D$348"}</definedName>
    <definedName name="HTML_Control_1_1_1_1_1" hidden="1">{"'Trust by name'!$A$6:$E$350","'Trust by name'!$A$1:$D$348"}</definedName>
    <definedName name="HTML_Control_1_1_1_1_1_1" hidden="1">{"'Trust by name'!$A$6:$E$350","'Trust by name'!$A$1:$D$348"}</definedName>
    <definedName name="HTML_Control_1_1_1_1_1_1_1" hidden="1">{"'Trust by name'!$A$6:$E$350","'Trust by name'!$A$1:$D$348"}</definedName>
    <definedName name="HTML_Control_1_1_1_1_1_2" hidden="1">{"'Trust by name'!$A$6:$E$350","'Trust by name'!$A$1:$D$348"}</definedName>
    <definedName name="HTML_Control_1_1_1_1_1_3" hidden="1">{"'Trust by name'!$A$6:$E$350","'Trust by name'!$A$1:$D$348"}</definedName>
    <definedName name="HTML_Control_1_1_1_1_1_4" hidden="1">{"'Trust by name'!$A$6:$E$350","'Trust by name'!$A$1:$D$348"}</definedName>
    <definedName name="HTML_Control_1_1_1_1_1_5" hidden="1">{"'Trust by name'!$A$6:$E$350","'Trust by name'!$A$1:$D$348"}</definedName>
    <definedName name="HTML_Control_1_1_1_1_2" hidden="1">{"'Trust by name'!$A$6:$E$350","'Trust by name'!$A$1:$D$348"}</definedName>
    <definedName name="HTML_Control_1_1_1_1_2_1" hidden="1">{"'Trust by name'!$A$6:$E$350","'Trust by name'!$A$1:$D$348"}</definedName>
    <definedName name="HTML_Control_1_1_1_1_2_2" hidden="1">{"'Trust by name'!$A$6:$E$350","'Trust by name'!$A$1:$D$348"}</definedName>
    <definedName name="HTML_Control_1_1_1_1_2_3" hidden="1">{"'Trust by name'!$A$6:$E$350","'Trust by name'!$A$1:$D$348"}</definedName>
    <definedName name="HTML_Control_1_1_1_1_2_4" hidden="1">{"'Trust by name'!$A$6:$E$350","'Trust by name'!$A$1:$D$348"}</definedName>
    <definedName name="HTML_Control_1_1_1_1_2_5" hidden="1">{"'Trust by name'!$A$6:$E$350","'Trust by name'!$A$1:$D$348"}</definedName>
    <definedName name="HTML_Control_1_1_1_1_3" hidden="1">{"'Trust by name'!$A$6:$E$350","'Trust by name'!$A$1:$D$348"}</definedName>
    <definedName name="HTML_Control_1_1_1_1_4" hidden="1">{"'Trust by name'!$A$6:$E$350","'Trust by name'!$A$1:$D$348"}</definedName>
    <definedName name="HTML_Control_1_1_1_1_5" hidden="1">{"'Trust by name'!$A$6:$E$350","'Trust by name'!$A$1:$D$348"}</definedName>
    <definedName name="HTML_Control_1_1_1_2" hidden="1">{"'Trust by name'!$A$6:$E$350","'Trust by name'!$A$1:$D$348"}</definedName>
    <definedName name="HTML_Control_1_1_1_2_1" hidden="1">{"'Trust by name'!$A$6:$E$350","'Trust by name'!$A$1:$D$348"}</definedName>
    <definedName name="HTML_Control_1_1_1_2_2" hidden="1">{"'Trust by name'!$A$6:$E$350","'Trust by name'!$A$1:$D$348"}</definedName>
    <definedName name="HTML_Control_1_1_1_2_3" hidden="1">{"'Trust by name'!$A$6:$E$350","'Trust by name'!$A$1:$D$348"}</definedName>
    <definedName name="HTML_Control_1_1_1_2_4" hidden="1">{"'Trust by name'!$A$6:$E$350","'Trust by name'!$A$1:$D$348"}</definedName>
    <definedName name="HTML_Control_1_1_1_2_5" hidden="1">{"'Trust by name'!$A$6:$E$350","'Trust by name'!$A$1:$D$348"}</definedName>
    <definedName name="HTML_Control_1_1_1_3" hidden="1">{"'Trust by name'!$A$6:$E$350","'Trust by name'!$A$1:$D$348"}</definedName>
    <definedName name="HTML_Control_1_1_1_3_1" hidden="1">{"'Trust by name'!$A$6:$E$350","'Trust by name'!$A$1:$D$348"}</definedName>
    <definedName name="HTML_Control_1_1_1_3_2" hidden="1">{"'Trust by name'!$A$6:$E$350","'Trust by name'!$A$1:$D$348"}</definedName>
    <definedName name="HTML_Control_1_1_1_3_3" hidden="1">{"'Trust by name'!$A$6:$E$350","'Trust by name'!$A$1:$D$348"}</definedName>
    <definedName name="HTML_Control_1_1_1_3_4" hidden="1">{"'Trust by name'!$A$6:$E$350","'Trust by name'!$A$1:$D$348"}</definedName>
    <definedName name="HTML_Control_1_1_1_3_5" hidden="1">{"'Trust by name'!$A$6:$E$350","'Trust by name'!$A$1:$D$348"}</definedName>
    <definedName name="HTML_Control_1_1_1_4" hidden="1">{"'Trust by name'!$A$6:$E$350","'Trust by name'!$A$1:$D$348"}</definedName>
    <definedName name="HTML_Control_1_1_1_4_1" hidden="1">{"'Trust by name'!$A$6:$E$350","'Trust by name'!$A$1:$D$348"}</definedName>
    <definedName name="HTML_Control_1_1_1_4_2" hidden="1">{"'Trust by name'!$A$6:$E$350","'Trust by name'!$A$1:$D$348"}</definedName>
    <definedName name="HTML_Control_1_1_1_4_3" hidden="1">{"'Trust by name'!$A$6:$E$350","'Trust by name'!$A$1:$D$348"}</definedName>
    <definedName name="HTML_Control_1_1_1_4_4" hidden="1">{"'Trust by name'!$A$6:$E$350","'Trust by name'!$A$1:$D$348"}</definedName>
    <definedName name="HTML_Control_1_1_1_4_5" hidden="1">{"'Trust by name'!$A$6:$E$350","'Trust by name'!$A$1:$D$348"}</definedName>
    <definedName name="HTML_Control_1_1_1_5" hidden="1">{"'Trust by name'!$A$6:$E$350","'Trust by name'!$A$1:$D$348"}</definedName>
    <definedName name="HTML_Control_1_1_1_5_1" hidden="1">{"'Trust by name'!$A$6:$E$350","'Trust by name'!$A$1:$D$348"}</definedName>
    <definedName name="HTML_Control_1_1_1_5_2" hidden="1">{"'Trust by name'!$A$6:$E$350","'Trust by name'!$A$1:$D$348"}</definedName>
    <definedName name="HTML_Control_1_1_1_5_3" hidden="1">{"'Trust by name'!$A$6:$E$350","'Trust by name'!$A$1:$D$348"}</definedName>
    <definedName name="HTML_Control_1_1_1_5_4" hidden="1">{"'Trust by name'!$A$6:$E$350","'Trust by name'!$A$1:$D$348"}</definedName>
    <definedName name="HTML_Control_1_1_1_5_5" hidden="1">{"'Trust by name'!$A$6:$E$350","'Trust by name'!$A$1:$D$348"}</definedName>
    <definedName name="HTML_Control_1_1_2" hidden="1">{"'Trust by name'!$A$6:$E$350","'Trust by name'!$A$1:$D$348"}</definedName>
    <definedName name="HTML_Control_1_1_2_1" hidden="1">{"'Trust by name'!$A$6:$E$350","'Trust by name'!$A$1:$D$348"}</definedName>
    <definedName name="HTML_Control_1_1_2_1_1" hidden="1">{"'Trust by name'!$A$6:$E$350","'Trust by name'!$A$1:$D$348"}</definedName>
    <definedName name="HTML_Control_1_1_2_2" hidden="1">{"'Trust by name'!$A$6:$E$350","'Trust by name'!$A$1:$D$348"}</definedName>
    <definedName name="HTML_Control_1_1_2_3" hidden="1">{"'Trust by name'!$A$6:$E$350","'Trust by name'!$A$1:$D$348"}</definedName>
    <definedName name="HTML_Control_1_1_2_4" hidden="1">{"'Trust by name'!$A$6:$E$350","'Trust by name'!$A$1:$D$348"}</definedName>
    <definedName name="HTML_Control_1_1_2_5" hidden="1">{"'Trust by name'!$A$6:$E$350","'Trust by name'!$A$1:$D$348"}</definedName>
    <definedName name="HTML_Control_1_1_3" hidden="1">{"'Trust by name'!$A$6:$E$350","'Trust by name'!$A$1:$D$348"}</definedName>
    <definedName name="HTML_Control_1_1_3_1" hidden="1">{"'Trust by name'!$A$6:$E$350","'Trust by name'!$A$1:$D$348"}</definedName>
    <definedName name="HTML_Control_1_1_3_1_1" hidden="1">{"'Trust by name'!$A$6:$E$350","'Trust by name'!$A$1:$D$348"}</definedName>
    <definedName name="HTML_Control_1_1_3_2" hidden="1">{"'Trust by name'!$A$6:$E$350","'Trust by name'!$A$1:$D$348"}</definedName>
    <definedName name="HTML_Control_1_1_3_3" hidden="1">{"'Trust by name'!$A$6:$E$350","'Trust by name'!$A$1:$D$348"}</definedName>
    <definedName name="HTML_Control_1_1_3_4" hidden="1">{"'Trust by name'!$A$6:$E$350","'Trust by name'!$A$1:$D$348"}</definedName>
    <definedName name="HTML_Control_1_1_3_5" hidden="1">{"'Trust by name'!$A$6:$E$350","'Trust by name'!$A$1:$D$348"}</definedName>
    <definedName name="HTML_Control_1_1_4" hidden="1">{"'Trust by name'!$A$6:$E$350","'Trust by name'!$A$1:$D$348"}</definedName>
    <definedName name="HTML_Control_1_1_4_1" hidden="1">{"'Trust by name'!$A$6:$E$350","'Trust by name'!$A$1:$D$348"}</definedName>
    <definedName name="HTML_Control_1_1_4_2" hidden="1">{"'Trust by name'!$A$6:$E$350","'Trust by name'!$A$1:$D$348"}</definedName>
    <definedName name="HTML_Control_1_1_4_3" hidden="1">{"'Trust by name'!$A$6:$E$350","'Trust by name'!$A$1:$D$348"}</definedName>
    <definedName name="HTML_Control_1_1_4_4" hidden="1">{"'Trust by name'!$A$6:$E$350","'Trust by name'!$A$1:$D$348"}</definedName>
    <definedName name="HTML_Control_1_1_4_5" hidden="1">{"'Trust by name'!$A$6:$E$350","'Trust by name'!$A$1:$D$348"}</definedName>
    <definedName name="HTML_Control_1_1_5" hidden="1">{"'Trust by name'!$A$6:$E$350","'Trust by name'!$A$1:$D$348"}</definedName>
    <definedName name="HTML_Control_1_1_5_1" hidden="1">{"'Trust by name'!$A$6:$E$350","'Trust by name'!$A$1:$D$348"}</definedName>
    <definedName name="HTML_Control_1_1_5_2" hidden="1">{"'Trust by name'!$A$6:$E$350","'Trust by name'!$A$1:$D$348"}</definedName>
    <definedName name="HTML_Control_1_1_5_3" hidden="1">{"'Trust by name'!$A$6:$E$350","'Trust by name'!$A$1:$D$348"}</definedName>
    <definedName name="HTML_Control_1_1_5_4" hidden="1">{"'Trust by name'!$A$6:$E$350","'Trust by name'!$A$1:$D$348"}</definedName>
    <definedName name="HTML_Control_1_1_5_5" hidden="1">{"'Trust by name'!$A$6:$E$350","'Trust by name'!$A$1:$D$348"}</definedName>
    <definedName name="HTML_Control_1_2" hidden="1">{"'Trust by name'!$A$6:$E$350","'Trust by name'!$A$1:$D$348"}</definedName>
    <definedName name="HTML_Control_1_2_1" hidden="1">{"'Trust by name'!$A$6:$E$350","'Trust by name'!$A$1:$D$348"}</definedName>
    <definedName name="HTML_Control_1_2_1_1" hidden="1">{"'Trust by name'!$A$6:$E$350","'Trust by name'!$A$1:$D$348"}</definedName>
    <definedName name="HTML_Control_1_2_1_1_1" hidden="1">{"'Trust by name'!$A$6:$E$350","'Trust by name'!$A$1:$D$348"}</definedName>
    <definedName name="HTML_Control_1_2_1_1_1_1" hidden="1">{"'Trust by name'!$A$6:$E$350","'Trust by name'!$A$1:$D$348"}</definedName>
    <definedName name="HTML_Control_1_2_1_1_1_1_1" hidden="1">{"'Trust by name'!$A$6:$E$350","'Trust by name'!$A$1:$D$348"}</definedName>
    <definedName name="HTML_Control_1_2_1_1_1_2" hidden="1">{"'Trust by name'!$A$6:$E$350","'Trust by name'!$A$1:$D$348"}</definedName>
    <definedName name="HTML_Control_1_2_1_1_1_3" hidden="1">{"'Trust by name'!$A$6:$E$350","'Trust by name'!$A$1:$D$348"}</definedName>
    <definedName name="HTML_Control_1_2_1_1_1_4" hidden="1">{"'Trust by name'!$A$6:$E$350","'Trust by name'!$A$1:$D$348"}</definedName>
    <definedName name="HTML_Control_1_2_1_1_1_5" hidden="1">{"'Trust by name'!$A$6:$E$350","'Trust by name'!$A$1:$D$348"}</definedName>
    <definedName name="HTML_Control_1_2_1_1_2" hidden="1">{"'Trust by name'!$A$6:$E$350","'Trust by name'!$A$1:$D$348"}</definedName>
    <definedName name="HTML_Control_1_2_1_1_2_1" hidden="1">{"'Trust by name'!$A$6:$E$350","'Trust by name'!$A$1:$D$348"}</definedName>
    <definedName name="HTML_Control_1_2_1_1_2_2" hidden="1">{"'Trust by name'!$A$6:$E$350","'Trust by name'!$A$1:$D$348"}</definedName>
    <definedName name="HTML_Control_1_2_1_1_2_3" hidden="1">{"'Trust by name'!$A$6:$E$350","'Trust by name'!$A$1:$D$348"}</definedName>
    <definedName name="HTML_Control_1_2_1_1_2_4" hidden="1">{"'Trust by name'!$A$6:$E$350","'Trust by name'!$A$1:$D$348"}</definedName>
    <definedName name="HTML_Control_1_2_1_1_2_5" hidden="1">{"'Trust by name'!$A$6:$E$350","'Trust by name'!$A$1:$D$348"}</definedName>
    <definedName name="HTML_Control_1_2_1_1_3" hidden="1">{"'Trust by name'!$A$6:$E$350","'Trust by name'!$A$1:$D$348"}</definedName>
    <definedName name="HTML_Control_1_2_1_1_4" hidden="1">{"'Trust by name'!$A$6:$E$350","'Trust by name'!$A$1:$D$348"}</definedName>
    <definedName name="HTML_Control_1_2_1_1_5" hidden="1">{"'Trust by name'!$A$6:$E$350","'Trust by name'!$A$1:$D$348"}</definedName>
    <definedName name="HTML_Control_1_2_1_2" hidden="1">{"'Trust by name'!$A$6:$E$350","'Trust by name'!$A$1:$D$348"}</definedName>
    <definedName name="HTML_Control_1_2_1_2_1" hidden="1">{"'Trust by name'!$A$6:$E$350","'Trust by name'!$A$1:$D$348"}</definedName>
    <definedName name="HTML_Control_1_2_1_2_2" hidden="1">{"'Trust by name'!$A$6:$E$350","'Trust by name'!$A$1:$D$348"}</definedName>
    <definedName name="HTML_Control_1_2_1_2_3" hidden="1">{"'Trust by name'!$A$6:$E$350","'Trust by name'!$A$1:$D$348"}</definedName>
    <definedName name="HTML_Control_1_2_1_2_4" hidden="1">{"'Trust by name'!$A$6:$E$350","'Trust by name'!$A$1:$D$348"}</definedName>
    <definedName name="HTML_Control_1_2_1_2_5" hidden="1">{"'Trust by name'!$A$6:$E$350","'Trust by name'!$A$1:$D$348"}</definedName>
    <definedName name="HTML_Control_1_2_1_3" hidden="1">{"'Trust by name'!$A$6:$E$350","'Trust by name'!$A$1:$D$348"}</definedName>
    <definedName name="HTML_Control_1_2_1_3_1" hidden="1">{"'Trust by name'!$A$6:$E$350","'Trust by name'!$A$1:$D$348"}</definedName>
    <definedName name="HTML_Control_1_2_1_3_2" hidden="1">{"'Trust by name'!$A$6:$E$350","'Trust by name'!$A$1:$D$348"}</definedName>
    <definedName name="HTML_Control_1_2_1_3_3" hidden="1">{"'Trust by name'!$A$6:$E$350","'Trust by name'!$A$1:$D$348"}</definedName>
    <definedName name="HTML_Control_1_2_1_3_4" hidden="1">{"'Trust by name'!$A$6:$E$350","'Trust by name'!$A$1:$D$348"}</definedName>
    <definedName name="HTML_Control_1_2_1_3_5" hidden="1">{"'Trust by name'!$A$6:$E$350","'Trust by name'!$A$1:$D$348"}</definedName>
    <definedName name="HTML_Control_1_2_1_4" hidden="1">{"'Trust by name'!$A$6:$E$350","'Trust by name'!$A$1:$D$348"}</definedName>
    <definedName name="HTML_Control_1_2_1_4_1" hidden="1">{"'Trust by name'!$A$6:$E$350","'Trust by name'!$A$1:$D$348"}</definedName>
    <definedName name="HTML_Control_1_2_1_4_2" hidden="1">{"'Trust by name'!$A$6:$E$350","'Trust by name'!$A$1:$D$348"}</definedName>
    <definedName name="HTML_Control_1_2_1_4_3" hidden="1">{"'Trust by name'!$A$6:$E$350","'Trust by name'!$A$1:$D$348"}</definedName>
    <definedName name="HTML_Control_1_2_1_4_4" hidden="1">{"'Trust by name'!$A$6:$E$350","'Trust by name'!$A$1:$D$348"}</definedName>
    <definedName name="HTML_Control_1_2_1_4_5" hidden="1">{"'Trust by name'!$A$6:$E$350","'Trust by name'!$A$1:$D$348"}</definedName>
    <definedName name="HTML_Control_1_2_1_5" hidden="1">{"'Trust by name'!$A$6:$E$350","'Trust by name'!$A$1:$D$348"}</definedName>
    <definedName name="HTML_Control_1_2_1_5_1" hidden="1">{"'Trust by name'!$A$6:$E$350","'Trust by name'!$A$1:$D$348"}</definedName>
    <definedName name="HTML_Control_1_2_1_5_2" hidden="1">{"'Trust by name'!$A$6:$E$350","'Trust by name'!$A$1:$D$348"}</definedName>
    <definedName name="HTML_Control_1_2_1_5_3" hidden="1">{"'Trust by name'!$A$6:$E$350","'Trust by name'!$A$1:$D$348"}</definedName>
    <definedName name="HTML_Control_1_2_1_5_4" hidden="1">{"'Trust by name'!$A$6:$E$350","'Trust by name'!$A$1:$D$348"}</definedName>
    <definedName name="HTML_Control_1_2_1_5_5" hidden="1">{"'Trust by name'!$A$6:$E$350","'Trust by name'!$A$1:$D$348"}</definedName>
    <definedName name="HTML_Control_1_2_2" hidden="1">{"'Trust by name'!$A$6:$E$350","'Trust by name'!$A$1:$D$348"}</definedName>
    <definedName name="HTML_Control_1_2_2_1" hidden="1">{"'Trust by name'!$A$6:$E$350","'Trust by name'!$A$1:$D$348"}</definedName>
    <definedName name="HTML_Control_1_2_2_2" hidden="1">{"'Trust by name'!$A$6:$E$350","'Trust by name'!$A$1:$D$348"}</definedName>
    <definedName name="HTML_Control_1_2_2_3" hidden="1">{"'Trust by name'!$A$6:$E$350","'Trust by name'!$A$1:$D$348"}</definedName>
    <definedName name="HTML_Control_1_2_2_4" hidden="1">{"'Trust by name'!$A$6:$E$350","'Trust by name'!$A$1:$D$348"}</definedName>
    <definedName name="HTML_Control_1_2_2_5" hidden="1">{"'Trust by name'!$A$6:$E$350","'Trust by name'!$A$1:$D$348"}</definedName>
    <definedName name="HTML_Control_1_2_3" hidden="1">{"'Trust by name'!$A$6:$E$350","'Trust by name'!$A$1:$D$348"}</definedName>
    <definedName name="HTML_Control_1_2_3_1" hidden="1">{"'Trust by name'!$A$6:$E$350","'Trust by name'!$A$1:$D$348"}</definedName>
    <definedName name="HTML_Control_1_2_3_2" hidden="1">{"'Trust by name'!$A$6:$E$350","'Trust by name'!$A$1:$D$348"}</definedName>
    <definedName name="HTML_Control_1_2_3_3" hidden="1">{"'Trust by name'!$A$6:$E$350","'Trust by name'!$A$1:$D$348"}</definedName>
    <definedName name="HTML_Control_1_2_3_4" hidden="1">{"'Trust by name'!$A$6:$E$350","'Trust by name'!$A$1:$D$348"}</definedName>
    <definedName name="HTML_Control_1_2_3_5" hidden="1">{"'Trust by name'!$A$6:$E$350","'Trust by name'!$A$1:$D$348"}</definedName>
    <definedName name="HTML_Control_1_2_4" hidden="1">{"'Trust by name'!$A$6:$E$350","'Trust by name'!$A$1:$D$348"}</definedName>
    <definedName name="HTML_Control_1_2_4_1" hidden="1">{"'Trust by name'!$A$6:$E$350","'Trust by name'!$A$1:$D$348"}</definedName>
    <definedName name="HTML_Control_1_2_4_2" hidden="1">{"'Trust by name'!$A$6:$E$350","'Trust by name'!$A$1:$D$348"}</definedName>
    <definedName name="HTML_Control_1_2_4_3" hidden="1">{"'Trust by name'!$A$6:$E$350","'Trust by name'!$A$1:$D$348"}</definedName>
    <definedName name="HTML_Control_1_2_4_4" hidden="1">{"'Trust by name'!$A$6:$E$350","'Trust by name'!$A$1:$D$348"}</definedName>
    <definedName name="HTML_Control_1_2_4_5" hidden="1">{"'Trust by name'!$A$6:$E$350","'Trust by name'!$A$1:$D$348"}</definedName>
    <definedName name="HTML_Control_1_2_5" hidden="1">{"'Trust by name'!$A$6:$E$350","'Trust by name'!$A$1:$D$348"}</definedName>
    <definedName name="HTML_Control_1_2_5_1" hidden="1">{"'Trust by name'!$A$6:$E$350","'Trust by name'!$A$1:$D$348"}</definedName>
    <definedName name="HTML_Control_1_2_5_2" hidden="1">{"'Trust by name'!$A$6:$E$350","'Trust by name'!$A$1:$D$348"}</definedName>
    <definedName name="HTML_Control_1_2_5_3" hidden="1">{"'Trust by name'!$A$6:$E$350","'Trust by name'!$A$1:$D$348"}</definedName>
    <definedName name="HTML_Control_1_2_5_4" hidden="1">{"'Trust by name'!$A$6:$E$350","'Trust by name'!$A$1:$D$348"}</definedName>
    <definedName name="HTML_Control_1_2_5_5" hidden="1">{"'Trust by name'!$A$6:$E$350","'Trust by name'!$A$1:$D$348"}</definedName>
    <definedName name="HTML_Control_1_3" hidden="1">{"'Trust by name'!$A$6:$E$350","'Trust by name'!$A$1:$D$348"}</definedName>
    <definedName name="HTML_Control_1_3_1" hidden="1">{"'Trust by name'!$A$6:$E$350","'Trust by name'!$A$1:$D$348"}</definedName>
    <definedName name="HTML_Control_1_3_1_1" hidden="1">{"'Trust by name'!$A$6:$E$350","'Trust by name'!$A$1:$D$348"}</definedName>
    <definedName name="HTML_Control_1_3_1_1_1" hidden="1">{"'Trust by name'!$A$6:$E$350","'Trust by name'!$A$1:$D$348"}</definedName>
    <definedName name="HTML_Control_1_3_1_1_1_1" hidden="1">{"'Trust by name'!$A$6:$E$350","'Trust by name'!$A$1:$D$348"}</definedName>
    <definedName name="HTML_Control_1_3_1_1_1_1_1" hidden="1">{"'Trust by name'!$A$6:$E$350","'Trust by name'!$A$1:$D$348"}</definedName>
    <definedName name="HTML_Control_1_3_1_1_1_2" hidden="1">{"'Trust by name'!$A$6:$E$350","'Trust by name'!$A$1:$D$348"}</definedName>
    <definedName name="HTML_Control_1_3_1_1_1_3" hidden="1">{"'Trust by name'!$A$6:$E$350","'Trust by name'!$A$1:$D$348"}</definedName>
    <definedName name="HTML_Control_1_3_1_1_1_4" hidden="1">{"'Trust by name'!$A$6:$E$350","'Trust by name'!$A$1:$D$348"}</definedName>
    <definedName name="HTML_Control_1_3_1_1_1_5" hidden="1">{"'Trust by name'!$A$6:$E$350","'Trust by name'!$A$1:$D$348"}</definedName>
    <definedName name="HTML_Control_1_3_1_1_2" hidden="1">{"'Trust by name'!$A$6:$E$350","'Trust by name'!$A$1:$D$348"}</definedName>
    <definedName name="HTML_Control_1_3_1_1_2_1" hidden="1">{"'Trust by name'!$A$6:$E$350","'Trust by name'!$A$1:$D$348"}</definedName>
    <definedName name="HTML_Control_1_3_1_1_2_2" hidden="1">{"'Trust by name'!$A$6:$E$350","'Trust by name'!$A$1:$D$348"}</definedName>
    <definedName name="HTML_Control_1_3_1_1_2_3" hidden="1">{"'Trust by name'!$A$6:$E$350","'Trust by name'!$A$1:$D$348"}</definedName>
    <definedName name="HTML_Control_1_3_1_1_2_4" hidden="1">{"'Trust by name'!$A$6:$E$350","'Trust by name'!$A$1:$D$348"}</definedName>
    <definedName name="HTML_Control_1_3_1_1_2_5" hidden="1">{"'Trust by name'!$A$6:$E$350","'Trust by name'!$A$1:$D$348"}</definedName>
    <definedName name="HTML_Control_1_3_1_1_3" hidden="1">{"'Trust by name'!$A$6:$E$350","'Trust by name'!$A$1:$D$348"}</definedName>
    <definedName name="HTML_Control_1_3_1_1_4" hidden="1">{"'Trust by name'!$A$6:$E$350","'Trust by name'!$A$1:$D$348"}</definedName>
    <definedName name="HTML_Control_1_3_1_1_5" hidden="1">{"'Trust by name'!$A$6:$E$350","'Trust by name'!$A$1:$D$348"}</definedName>
    <definedName name="HTML_Control_1_3_1_2" hidden="1">{"'Trust by name'!$A$6:$E$350","'Trust by name'!$A$1:$D$348"}</definedName>
    <definedName name="HTML_Control_1_3_1_2_1" hidden="1">{"'Trust by name'!$A$6:$E$350","'Trust by name'!$A$1:$D$348"}</definedName>
    <definedName name="HTML_Control_1_3_1_2_2" hidden="1">{"'Trust by name'!$A$6:$E$350","'Trust by name'!$A$1:$D$348"}</definedName>
    <definedName name="HTML_Control_1_3_1_2_3" hidden="1">{"'Trust by name'!$A$6:$E$350","'Trust by name'!$A$1:$D$348"}</definedName>
    <definedName name="HTML_Control_1_3_1_2_4" hidden="1">{"'Trust by name'!$A$6:$E$350","'Trust by name'!$A$1:$D$348"}</definedName>
    <definedName name="HTML_Control_1_3_1_2_5" hidden="1">{"'Trust by name'!$A$6:$E$350","'Trust by name'!$A$1:$D$348"}</definedName>
    <definedName name="HTML_Control_1_3_1_3" hidden="1">{"'Trust by name'!$A$6:$E$350","'Trust by name'!$A$1:$D$348"}</definedName>
    <definedName name="HTML_Control_1_3_1_3_1" hidden="1">{"'Trust by name'!$A$6:$E$350","'Trust by name'!$A$1:$D$348"}</definedName>
    <definedName name="HTML_Control_1_3_1_3_2" hidden="1">{"'Trust by name'!$A$6:$E$350","'Trust by name'!$A$1:$D$348"}</definedName>
    <definedName name="HTML_Control_1_3_1_3_3" hidden="1">{"'Trust by name'!$A$6:$E$350","'Trust by name'!$A$1:$D$348"}</definedName>
    <definedName name="HTML_Control_1_3_1_3_4" hidden="1">{"'Trust by name'!$A$6:$E$350","'Trust by name'!$A$1:$D$348"}</definedName>
    <definedName name="HTML_Control_1_3_1_3_5" hidden="1">{"'Trust by name'!$A$6:$E$350","'Trust by name'!$A$1:$D$348"}</definedName>
    <definedName name="HTML_Control_1_3_1_4" hidden="1">{"'Trust by name'!$A$6:$E$350","'Trust by name'!$A$1:$D$348"}</definedName>
    <definedName name="HTML_Control_1_3_1_4_1" hidden="1">{"'Trust by name'!$A$6:$E$350","'Trust by name'!$A$1:$D$348"}</definedName>
    <definedName name="HTML_Control_1_3_1_4_2" hidden="1">{"'Trust by name'!$A$6:$E$350","'Trust by name'!$A$1:$D$348"}</definedName>
    <definedName name="HTML_Control_1_3_1_4_3" hidden="1">{"'Trust by name'!$A$6:$E$350","'Trust by name'!$A$1:$D$348"}</definedName>
    <definedName name="HTML_Control_1_3_1_4_4" hidden="1">{"'Trust by name'!$A$6:$E$350","'Trust by name'!$A$1:$D$348"}</definedName>
    <definedName name="HTML_Control_1_3_1_4_5" hidden="1">{"'Trust by name'!$A$6:$E$350","'Trust by name'!$A$1:$D$348"}</definedName>
    <definedName name="HTML_Control_1_3_1_5" hidden="1">{"'Trust by name'!$A$6:$E$350","'Trust by name'!$A$1:$D$348"}</definedName>
    <definedName name="HTML_Control_1_3_1_5_1" hidden="1">{"'Trust by name'!$A$6:$E$350","'Trust by name'!$A$1:$D$348"}</definedName>
    <definedName name="HTML_Control_1_3_1_5_2" hidden="1">{"'Trust by name'!$A$6:$E$350","'Trust by name'!$A$1:$D$348"}</definedName>
    <definedName name="HTML_Control_1_3_1_5_3" hidden="1">{"'Trust by name'!$A$6:$E$350","'Trust by name'!$A$1:$D$348"}</definedName>
    <definedName name="HTML_Control_1_3_1_5_4" hidden="1">{"'Trust by name'!$A$6:$E$350","'Trust by name'!$A$1:$D$348"}</definedName>
    <definedName name="HTML_Control_1_3_1_5_5" hidden="1">{"'Trust by name'!$A$6:$E$350","'Trust by name'!$A$1:$D$348"}</definedName>
    <definedName name="HTML_Control_1_3_2" hidden="1">{"'Trust by name'!$A$6:$E$350","'Trust by name'!$A$1:$D$348"}</definedName>
    <definedName name="HTML_Control_1_3_2_1" hidden="1">{"'Trust by name'!$A$6:$E$350","'Trust by name'!$A$1:$D$348"}</definedName>
    <definedName name="HTML_Control_1_3_2_2" hidden="1">{"'Trust by name'!$A$6:$E$350","'Trust by name'!$A$1:$D$348"}</definedName>
    <definedName name="HTML_Control_1_3_2_3" hidden="1">{"'Trust by name'!$A$6:$E$350","'Trust by name'!$A$1:$D$348"}</definedName>
    <definedName name="HTML_Control_1_3_2_4" hidden="1">{"'Trust by name'!$A$6:$E$350","'Trust by name'!$A$1:$D$348"}</definedName>
    <definedName name="HTML_Control_1_3_2_5" hidden="1">{"'Trust by name'!$A$6:$E$350","'Trust by name'!$A$1:$D$348"}</definedName>
    <definedName name="HTML_Control_1_3_3" hidden="1">{"'Trust by name'!$A$6:$E$350","'Trust by name'!$A$1:$D$348"}</definedName>
    <definedName name="HTML_Control_1_3_3_1" hidden="1">{"'Trust by name'!$A$6:$E$350","'Trust by name'!$A$1:$D$348"}</definedName>
    <definedName name="HTML_Control_1_3_3_2" hidden="1">{"'Trust by name'!$A$6:$E$350","'Trust by name'!$A$1:$D$348"}</definedName>
    <definedName name="HTML_Control_1_3_3_3" hidden="1">{"'Trust by name'!$A$6:$E$350","'Trust by name'!$A$1:$D$348"}</definedName>
    <definedName name="HTML_Control_1_3_3_4" hidden="1">{"'Trust by name'!$A$6:$E$350","'Trust by name'!$A$1:$D$348"}</definedName>
    <definedName name="HTML_Control_1_3_3_5" hidden="1">{"'Trust by name'!$A$6:$E$350","'Trust by name'!$A$1:$D$348"}</definedName>
    <definedName name="HTML_Control_1_3_4" hidden="1">{"'Trust by name'!$A$6:$E$350","'Trust by name'!$A$1:$D$348"}</definedName>
    <definedName name="HTML_Control_1_3_4_1" hidden="1">{"'Trust by name'!$A$6:$E$350","'Trust by name'!$A$1:$D$348"}</definedName>
    <definedName name="HTML_Control_1_3_4_2" hidden="1">{"'Trust by name'!$A$6:$E$350","'Trust by name'!$A$1:$D$348"}</definedName>
    <definedName name="HTML_Control_1_3_4_3" hidden="1">{"'Trust by name'!$A$6:$E$350","'Trust by name'!$A$1:$D$348"}</definedName>
    <definedName name="HTML_Control_1_3_4_4" hidden="1">{"'Trust by name'!$A$6:$E$350","'Trust by name'!$A$1:$D$348"}</definedName>
    <definedName name="HTML_Control_1_3_4_5" hidden="1">{"'Trust by name'!$A$6:$E$350","'Trust by name'!$A$1:$D$348"}</definedName>
    <definedName name="HTML_Control_1_3_5" hidden="1">{"'Trust by name'!$A$6:$E$350","'Trust by name'!$A$1:$D$348"}</definedName>
    <definedName name="HTML_Control_1_3_5_1" hidden="1">{"'Trust by name'!$A$6:$E$350","'Trust by name'!$A$1:$D$348"}</definedName>
    <definedName name="HTML_Control_1_3_5_2" hidden="1">{"'Trust by name'!$A$6:$E$350","'Trust by name'!$A$1:$D$348"}</definedName>
    <definedName name="HTML_Control_1_3_5_3" hidden="1">{"'Trust by name'!$A$6:$E$350","'Trust by name'!$A$1:$D$348"}</definedName>
    <definedName name="HTML_Control_1_3_5_4" hidden="1">{"'Trust by name'!$A$6:$E$350","'Trust by name'!$A$1:$D$348"}</definedName>
    <definedName name="HTML_Control_1_3_5_5" hidden="1">{"'Trust by name'!$A$6:$E$350","'Trust by name'!$A$1:$D$348"}</definedName>
    <definedName name="HTML_Control_1_4" hidden="1">{"'Trust by name'!$A$6:$E$350","'Trust by name'!$A$1:$D$348"}</definedName>
    <definedName name="HTML_Control_1_4_1" hidden="1">{"'Trust by name'!$A$6:$E$350","'Trust by name'!$A$1:$D$348"}</definedName>
    <definedName name="HTML_Control_1_4_1_1" hidden="1">{"'Trust by name'!$A$6:$E$350","'Trust by name'!$A$1:$D$348"}</definedName>
    <definedName name="HTML_Control_1_4_1_1_1" hidden="1">{"'Trust by name'!$A$6:$E$350","'Trust by name'!$A$1:$D$348"}</definedName>
    <definedName name="HTML_Control_1_4_1_1_1_1" hidden="1">{"'Trust by name'!$A$6:$E$350","'Trust by name'!$A$1:$D$348"}</definedName>
    <definedName name="HTML_Control_1_4_1_1_2" hidden="1">{"'Trust by name'!$A$6:$E$350","'Trust by name'!$A$1:$D$348"}</definedName>
    <definedName name="HTML_Control_1_4_1_1_3" hidden="1">{"'Trust by name'!$A$6:$E$350","'Trust by name'!$A$1:$D$348"}</definedName>
    <definedName name="HTML_Control_1_4_1_1_4" hidden="1">{"'Trust by name'!$A$6:$E$350","'Trust by name'!$A$1:$D$348"}</definedName>
    <definedName name="HTML_Control_1_4_1_1_5" hidden="1">{"'Trust by name'!$A$6:$E$350","'Trust by name'!$A$1:$D$348"}</definedName>
    <definedName name="HTML_Control_1_4_1_2" hidden="1">{"'Trust by name'!$A$6:$E$350","'Trust by name'!$A$1:$D$348"}</definedName>
    <definedName name="HTML_Control_1_4_1_2_1" hidden="1">{"'Trust by name'!$A$6:$E$350","'Trust by name'!$A$1:$D$348"}</definedName>
    <definedName name="HTML_Control_1_4_1_2_2" hidden="1">{"'Trust by name'!$A$6:$E$350","'Trust by name'!$A$1:$D$348"}</definedName>
    <definedName name="HTML_Control_1_4_1_2_3" hidden="1">{"'Trust by name'!$A$6:$E$350","'Trust by name'!$A$1:$D$348"}</definedName>
    <definedName name="HTML_Control_1_4_1_2_4" hidden="1">{"'Trust by name'!$A$6:$E$350","'Trust by name'!$A$1:$D$348"}</definedName>
    <definedName name="HTML_Control_1_4_1_2_5" hidden="1">{"'Trust by name'!$A$6:$E$350","'Trust by name'!$A$1:$D$348"}</definedName>
    <definedName name="HTML_Control_1_4_1_3" hidden="1">{"'Trust by name'!$A$6:$E$350","'Trust by name'!$A$1:$D$348"}</definedName>
    <definedName name="HTML_Control_1_4_1_3_1" hidden="1">{"'Trust by name'!$A$6:$E$350","'Trust by name'!$A$1:$D$348"}</definedName>
    <definedName name="HTML_Control_1_4_1_3_2" hidden="1">{"'Trust by name'!$A$6:$E$350","'Trust by name'!$A$1:$D$348"}</definedName>
    <definedName name="HTML_Control_1_4_1_3_3" hidden="1">{"'Trust by name'!$A$6:$E$350","'Trust by name'!$A$1:$D$348"}</definedName>
    <definedName name="HTML_Control_1_4_1_3_4" hidden="1">{"'Trust by name'!$A$6:$E$350","'Trust by name'!$A$1:$D$348"}</definedName>
    <definedName name="HTML_Control_1_4_1_3_5" hidden="1">{"'Trust by name'!$A$6:$E$350","'Trust by name'!$A$1:$D$348"}</definedName>
    <definedName name="HTML_Control_1_4_1_4" hidden="1">{"'Trust by name'!$A$6:$E$350","'Trust by name'!$A$1:$D$348"}</definedName>
    <definedName name="HTML_Control_1_4_1_4_1" hidden="1">{"'Trust by name'!$A$6:$E$350","'Trust by name'!$A$1:$D$348"}</definedName>
    <definedName name="HTML_Control_1_4_1_4_2" hidden="1">{"'Trust by name'!$A$6:$E$350","'Trust by name'!$A$1:$D$348"}</definedName>
    <definedName name="HTML_Control_1_4_1_4_3" hidden="1">{"'Trust by name'!$A$6:$E$350","'Trust by name'!$A$1:$D$348"}</definedName>
    <definedName name="HTML_Control_1_4_1_4_4" hidden="1">{"'Trust by name'!$A$6:$E$350","'Trust by name'!$A$1:$D$348"}</definedName>
    <definedName name="HTML_Control_1_4_1_4_5" hidden="1">{"'Trust by name'!$A$6:$E$350","'Trust by name'!$A$1:$D$348"}</definedName>
    <definedName name="HTML_Control_1_4_1_5" hidden="1">{"'Trust by name'!$A$6:$E$350","'Trust by name'!$A$1:$D$348"}</definedName>
    <definedName name="HTML_Control_1_4_1_5_1" hidden="1">{"'Trust by name'!$A$6:$E$350","'Trust by name'!$A$1:$D$348"}</definedName>
    <definedName name="HTML_Control_1_4_1_5_2" hidden="1">{"'Trust by name'!$A$6:$E$350","'Trust by name'!$A$1:$D$348"}</definedName>
    <definedName name="HTML_Control_1_4_1_5_3" hidden="1">{"'Trust by name'!$A$6:$E$350","'Trust by name'!$A$1:$D$348"}</definedName>
    <definedName name="HTML_Control_1_4_1_5_4" hidden="1">{"'Trust by name'!$A$6:$E$350","'Trust by name'!$A$1:$D$348"}</definedName>
    <definedName name="HTML_Control_1_4_1_5_5" hidden="1">{"'Trust by name'!$A$6:$E$350","'Trust by name'!$A$1:$D$348"}</definedName>
    <definedName name="HTML_Control_1_4_2" hidden="1">{"'Trust by name'!$A$6:$E$350","'Trust by name'!$A$1:$D$348"}</definedName>
    <definedName name="HTML_Control_1_4_2_1" hidden="1">{"'Trust by name'!$A$6:$E$350","'Trust by name'!$A$1:$D$348"}</definedName>
    <definedName name="HTML_Control_1_4_2_2" hidden="1">{"'Trust by name'!$A$6:$E$350","'Trust by name'!$A$1:$D$348"}</definedName>
    <definedName name="HTML_Control_1_4_2_3" hidden="1">{"'Trust by name'!$A$6:$E$350","'Trust by name'!$A$1:$D$348"}</definedName>
    <definedName name="HTML_Control_1_4_2_4" hidden="1">{"'Trust by name'!$A$6:$E$350","'Trust by name'!$A$1:$D$348"}</definedName>
    <definedName name="HTML_Control_1_4_2_5" hidden="1">{"'Trust by name'!$A$6:$E$350","'Trust by name'!$A$1:$D$348"}</definedName>
    <definedName name="HTML_Control_1_4_3" hidden="1">{"'Trust by name'!$A$6:$E$350","'Trust by name'!$A$1:$D$348"}</definedName>
    <definedName name="HTML_Control_1_4_3_1" hidden="1">{"'Trust by name'!$A$6:$E$350","'Trust by name'!$A$1:$D$348"}</definedName>
    <definedName name="HTML_Control_1_4_3_2" hidden="1">{"'Trust by name'!$A$6:$E$350","'Trust by name'!$A$1:$D$348"}</definedName>
    <definedName name="HTML_Control_1_4_3_3" hidden="1">{"'Trust by name'!$A$6:$E$350","'Trust by name'!$A$1:$D$348"}</definedName>
    <definedName name="HTML_Control_1_4_3_4" hidden="1">{"'Trust by name'!$A$6:$E$350","'Trust by name'!$A$1:$D$348"}</definedName>
    <definedName name="HTML_Control_1_4_3_5" hidden="1">{"'Trust by name'!$A$6:$E$350","'Trust by name'!$A$1:$D$348"}</definedName>
    <definedName name="HTML_Control_1_4_4" hidden="1">{"'Trust by name'!$A$6:$E$350","'Trust by name'!$A$1:$D$348"}</definedName>
    <definedName name="HTML_Control_1_4_4_1" hidden="1">{"'Trust by name'!$A$6:$E$350","'Trust by name'!$A$1:$D$348"}</definedName>
    <definedName name="HTML_Control_1_4_4_2" hidden="1">{"'Trust by name'!$A$6:$E$350","'Trust by name'!$A$1:$D$348"}</definedName>
    <definedName name="HTML_Control_1_4_4_3" hidden="1">{"'Trust by name'!$A$6:$E$350","'Trust by name'!$A$1:$D$348"}</definedName>
    <definedName name="HTML_Control_1_4_4_4" hidden="1">{"'Trust by name'!$A$6:$E$350","'Trust by name'!$A$1:$D$348"}</definedName>
    <definedName name="HTML_Control_1_4_4_5" hidden="1">{"'Trust by name'!$A$6:$E$350","'Trust by name'!$A$1:$D$348"}</definedName>
    <definedName name="HTML_Control_1_4_5" hidden="1">{"'Trust by name'!$A$6:$E$350","'Trust by name'!$A$1:$D$348"}</definedName>
    <definedName name="HTML_Control_1_4_5_1" hidden="1">{"'Trust by name'!$A$6:$E$350","'Trust by name'!$A$1:$D$348"}</definedName>
    <definedName name="HTML_Control_1_4_5_2" hidden="1">{"'Trust by name'!$A$6:$E$350","'Trust by name'!$A$1:$D$348"}</definedName>
    <definedName name="HTML_Control_1_4_5_3" hidden="1">{"'Trust by name'!$A$6:$E$350","'Trust by name'!$A$1:$D$348"}</definedName>
    <definedName name="HTML_Control_1_4_5_4" hidden="1">{"'Trust by name'!$A$6:$E$350","'Trust by name'!$A$1:$D$348"}</definedName>
    <definedName name="HTML_Control_1_4_5_5" hidden="1">{"'Trust by name'!$A$6:$E$350","'Trust by name'!$A$1:$D$348"}</definedName>
    <definedName name="HTML_Control_1_5" hidden="1">{"'Trust by name'!$A$6:$E$350","'Trust by name'!$A$1:$D$348"}</definedName>
    <definedName name="HTML_Control_1_5_1" hidden="1">{"'Trust by name'!$A$6:$E$350","'Trust by name'!$A$1:$D$348"}</definedName>
    <definedName name="HTML_Control_1_5_1_1" hidden="1">{"'Trust by name'!$A$6:$E$350","'Trust by name'!$A$1:$D$348"}</definedName>
    <definedName name="HTML_Control_1_5_1_2" hidden="1">{"'Trust by name'!$A$6:$E$350","'Trust by name'!$A$1:$D$348"}</definedName>
    <definedName name="HTML_Control_1_5_1_3" hidden="1">{"'Trust by name'!$A$6:$E$350","'Trust by name'!$A$1:$D$348"}</definedName>
    <definedName name="HTML_Control_1_5_1_4" hidden="1">{"'Trust by name'!$A$6:$E$350","'Trust by name'!$A$1:$D$348"}</definedName>
    <definedName name="HTML_Control_1_5_1_5" hidden="1">{"'Trust by name'!$A$6:$E$350","'Trust by name'!$A$1:$D$348"}</definedName>
    <definedName name="HTML_Control_1_5_2" hidden="1">{"'Trust by name'!$A$6:$E$350","'Trust by name'!$A$1:$D$348"}</definedName>
    <definedName name="HTML_Control_1_5_2_1" hidden="1">{"'Trust by name'!$A$6:$E$350","'Trust by name'!$A$1:$D$348"}</definedName>
    <definedName name="HTML_Control_1_5_2_2" hidden="1">{"'Trust by name'!$A$6:$E$350","'Trust by name'!$A$1:$D$348"}</definedName>
    <definedName name="HTML_Control_1_5_2_3" hidden="1">{"'Trust by name'!$A$6:$E$350","'Trust by name'!$A$1:$D$348"}</definedName>
    <definedName name="HTML_Control_1_5_2_4" hidden="1">{"'Trust by name'!$A$6:$E$350","'Trust by name'!$A$1:$D$348"}</definedName>
    <definedName name="HTML_Control_1_5_2_5" hidden="1">{"'Trust by name'!$A$6:$E$350","'Trust by name'!$A$1:$D$348"}</definedName>
    <definedName name="HTML_Control_1_5_3" hidden="1">{"'Trust by name'!$A$6:$E$350","'Trust by name'!$A$1:$D$348"}</definedName>
    <definedName name="HTML_Control_1_5_3_1" hidden="1">{"'Trust by name'!$A$6:$E$350","'Trust by name'!$A$1:$D$348"}</definedName>
    <definedName name="HTML_Control_1_5_3_2" hidden="1">{"'Trust by name'!$A$6:$E$350","'Trust by name'!$A$1:$D$348"}</definedName>
    <definedName name="HTML_Control_1_5_3_3" hidden="1">{"'Trust by name'!$A$6:$E$350","'Trust by name'!$A$1:$D$348"}</definedName>
    <definedName name="HTML_Control_1_5_3_4" hidden="1">{"'Trust by name'!$A$6:$E$350","'Trust by name'!$A$1:$D$348"}</definedName>
    <definedName name="HTML_Control_1_5_3_5" hidden="1">{"'Trust by name'!$A$6:$E$350","'Trust by name'!$A$1:$D$348"}</definedName>
    <definedName name="HTML_Control_1_5_4" hidden="1">{"'Trust by name'!$A$6:$E$350","'Trust by name'!$A$1:$D$348"}</definedName>
    <definedName name="HTML_Control_1_5_4_1" hidden="1">{"'Trust by name'!$A$6:$E$350","'Trust by name'!$A$1:$D$348"}</definedName>
    <definedName name="HTML_Control_1_5_4_2" hidden="1">{"'Trust by name'!$A$6:$E$350","'Trust by name'!$A$1:$D$348"}</definedName>
    <definedName name="HTML_Control_1_5_4_3" hidden="1">{"'Trust by name'!$A$6:$E$350","'Trust by name'!$A$1:$D$348"}</definedName>
    <definedName name="HTML_Control_1_5_4_4" hidden="1">{"'Trust by name'!$A$6:$E$350","'Trust by name'!$A$1:$D$348"}</definedName>
    <definedName name="HTML_Control_1_5_4_5" hidden="1">{"'Trust by name'!$A$6:$E$350","'Trust by name'!$A$1:$D$348"}</definedName>
    <definedName name="HTML_Control_1_5_5" hidden="1">{"'Trust by name'!$A$6:$E$350","'Trust by name'!$A$1:$D$348"}</definedName>
    <definedName name="HTML_Control_1_5_5_1" hidden="1">{"'Trust by name'!$A$6:$E$350","'Trust by name'!$A$1:$D$348"}</definedName>
    <definedName name="HTML_Control_1_5_5_2" hidden="1">{"'Trust by name'!$A$6:$E$350","'Trust by name'!$A$1:$D$348"}</definedName>
    <definedName name="HTML_Control_1_5_5_3" hidden="1">{"'Trust by name'!$A$6:$E$350","'Trust by name'!$A$1:$D$348"}</definedName>
    <definedName name="HTML_Control_1_5_5_4" hidden="1">{"'Trust by name'!$A$6:$E$350","'Trust by name'!$A$1:$D$348"}</definedName>
    <definedName name="HTML_Control_1_5_5_5" hidden="1">{"'Trust by name'!$A$6:$E$350","'Trust by name'!$A$1:$D$348"}</definedName>
    <definedName name="HTML_Control_2" hidden="1">{"'Trust by name'!$A$6:$E$350","'Trust by name'!$A$1:$D$348"}</definedName>
    <definedName name="HTML_Control_2_1" hidden="1">{"'Trust by name'!$A$6:$E$350","'Trust by name'!$A$1:$D$348"}</definedName>
    <definedName name="HTML_Control_2_1_1" hidden="1">{"'Trust by name'!$A$6:$E$350","'Trust by name'!$A$1:$D$348"}</definedName>
    <definedName name="HTML_Control_2_1_1_1" hidden="1">{"'Trust by name'!$A$6:$E$350","'Trust by name'!$A$1:$D$348"}</definedName>
    <definedName name="HTML_Control_2_1_1_1_1" hidden="1">{"'Trust by name'!$A$6:$E$350","'Trust by name'!$A$1:$D$348"}</definedName>
    <definedName name="HTML_Control_2_1_1_1_1_1" hidden="1">{"'Trust by name'!$A$6:$E$350","'Trust by name'!$A$1:$D$348"}</definedName>
    <definedName name="HTML_Control_2_1_1_1_2" hidden="1">{"'Trust by name'!$A$6:$E$350","'Trust by name'!$A$1:$D$348"}</definedName>
    <definedName name="HTML_Control_2_1_1_1_3" hidden="1">{"'Trust by name'!$A$6:$E$350","'Trust by name'!$A$1:$D$348"}</definedName>
    <definedName name="HTML_Control_2_1_1_1_4" hidden="1">{"'Trust by name'!$A$6:$E$350","'Trust by name'!$A$1:$D$348"}</definedName>
    <definedName name="HTML_Control_2_1_1_1_5" hidden="1">{"'Trust by name'!$A$6:$E$350","'Trust by name'!$A$1:$D$348"}</definedName>
    <definedName name="HTML_Control_2_1_1_2" hidden="1">{"'Trust by name'!$A$6:$E$350","'Trust by name'!$A$1:$D$348"}</definedName>
    <definedName name="HTML_Control_2_1_1_2_1" hidden="1">{"'Trust by name'!$A$6:$E$350","'Trust by name'!$A$1:$D$348"}</definedName>
    <definedName name="HTML_Control_2_1_1_2_2" hidden="1">{"'Trust by name'!$A$6:$E$350","'Trust by name'!$A$1:$D$348"}</definedName>
    <definedName name="HTML_Control_2_1_1_2_3" hidden="1">{"'Trust by name'!$A$6:$E$350","'Trust by name'!$A$1:$D$348"}</definedName>
    <definedName name="HTML_Control_2_1_1_2_4" hidden="1">{"'Trust by name'!$A$6:$E$350","'Trust by name'!$A$1:$D$348"}</definedName>
    <definedName name="HTML_Control_2_1_1_2_5" hidden="1">{"'Trust by name'!$A$6:$E$350","'Trust by name'!$A$1:$D$348"}</definedName>
    <definedName name="HTML_Control_2_1_1_3" hidden="1">{"'Trust by name'!$A$6:$E$350","'Trust by name'!$A$1:$D$348"}</definedName>
    <definedName name="HTML_Control_2_1_1_4" hidden="1">{"'Trust by name'!$A$6:$E$350","'Trust by name'!$A$1:$D$348"}</definedName>
    <definedName name="HTML_Control_2_1_1_5" hidden="1">{"'Trust by name'!$A$6:$E$350","'Trust by name'!$A$1:$D$348"}</definedName>
    <definedName name="HTML_Control_2_1_2" hidden="1">{"'Trust by name'!$A$6:$E$350","'Trust by name'!$A$1:$D$348"}</definedName>
    <definedName name="HTML_Control_2_1_2_1" hidden="1">{"'Trust by name'!$A$6:$E$350","'Trust by name'!$A$1:$D$348"}</definedName>
    <definedName name="HTML_Control_2_1_2_1_1" hidden="1">{"'Trust by name'!$A$6:$E$350","'Trust by name'!$A$1:$D$348"}</definedName>
    <definedName name="HTML_Control_2_1_2_2" hidden="1">{"'Trust by name'!$A$6:$E$350","'Trust by name'!$A$1:$D$348"}</definedName>
    <definedName name="HTML_Control_2_1_2_3" hidden="1">{"'Trust by name'!$A$6:$E$350","'Trust by name'!$A$1:$D$348"}</definedName>
    <definedName name="HTML_Control_2_1_2_4" hidden="1">{"'Trust by name'!$A$6:$E$350","'Trust by name'!$A$1:$D$348"}</definedName>
    <definedName name="HTML_Control_2_1_2_5" hidden="1">{"'Trust by name'!$A$6:$E$350","'Trust by name'!$A$1:$D$348"}</definedName>
    <definedName name="HTML_Control_2_1_3" hidden="1">{"'Trust by name'!$A$6:$E$350","'Trust by name'!$A$1:$D$348"}</definedName>
    <definedName name="HTML_Control_2_1_3_1" hidden="1">{"'Trust by name'!$A$6:$E$350","'Trust by name'!$A$1:$D$348"}</definedName>
    <definedName name="HTML_Control_2_1_3_1_1" hidden="1">{"'Trust by name'!$A$6:$E$350","'Trust by name'!$A$1:$D$348"}</definedName>
    <definedName name="HTML_Control_2_1_3_2" hidden="1">{"'Trust by name'!$A$6:$E$350","'Trust by name'!$A$1:$D$348"}</definedName>
    <definedName name="HTML_Control_2_1_3_3" hidden="1">{"'Trust by name'!$A$6:$E$350","'Trust by name'!$A$1:$D$348"}</definedName>
    <definedName name="HTML_Control_2_1_3_4" hidden="1">{"'Trust by name'!$A$6:$E$350","'Trust by name'!$A$1:$D$348"}</definedName>
    <definedName name="HTML_Control_2_1_3_5" hidden="1">{"'Trust by name'!$A$6:$E$350","'Trust by name'!$A$1:$D$348"}</definedName>
    <definedName name="HTML_Control_2_1_4" hidden="1">{"'Trust by name'!$A$6:$E$350","'Trust by name'!$A$1:$D$348"}</definedName>
    <definedName name="HTML_Control_2_1_4_1" hidden="1">{"'Trust by name'!$A$6:$E$350","'Trust by name'!$A$1:$D$348"}</definedName>
    <definedName name="HTML_Control_2_1_4_2" hidden="1">{"'Trust by name'!$A$6:$E$350","'Trust by name'!$A$1:$D$348"}</definedName>
    <definedName name="HTML_Control_2_1_4_3" hidden="1">{"'Trust by name'!$A$6:$E$350","'Trust by name'!$A$1:$D$348"}</definedName>
    <definedName name="HTML_Control_2_1_4_4" hidden="1">{"'Trust by name'!$A$6:$E$350","'Trust by name'!$A$1:$D$348"}</definedName>
    <definedName name="HTML_Control_2_1_4_5" hidden="1">{"'Trust by name'!$A$6:$E$350","'Trust by name'!$A$1:$D$348"}</definedName>
    <definedName name="HTML_Control_2_1_5" hidden="1">{"'Trust by name'!$A$6:$E$350","'Trust by name'!$A$1:$D$348"}</definedName>
    <definedName name="HTML_Control_2_1_5_1" hidden="1">{"'Trust by name'!$A$6:$E$350","'Trust by name'!$A$1:$D$348"}</definedName>
    <definedName name="HTML_Control_2_1_5_2" hidden="1">{"'Trust by name'!$A$6:$E$350","'Trust by name'!$A$1:$D$348"}</definedName>
    <definedName name="HTML_Control_2_1_5_3" hidden="1">{"'Trust by name'!$A$6:$E$350","'Trust by name'!$A$1:$D$348"}</definedName>
    <definedName name="HTML_Control_2_1_5_4" hidden="1">{"'Trust by name'!$A$6:$E$350","'Trust by name'!$A$1:$D$348"}</definedName>
    <definedName name="HTML_Control_2_1_5_5" hidden="1">{"'Trust by name'!$A$6:$E$350","'Trust by name'!$A$1:$D$348"}</definedName>
    <definedName name="HTML_Control_2_2" hidden="1">{"'Trust by name'!$A$6:$E$350","'Trust by name'!$A$1:$D$348"}</definedName>
    <definedName name="HTML_Control_2_2_1" hidden="1">{"'Trust by name'!$A$6:$E$350","'Trust by name'!$A$1:$D$348"}</definedName>
    <definedName name="HTML_Control_2_2_1_1" hidden="1">{"'Trust by name'!$A$6:$E$350","'Trust by name'!$A$1:$D$348"}</definedName>
    <definedName name="HTML_Control_2_2_2" hidden="1">{"'Trust by name'!$A$6:$E$350","'Trust by name'!$A$1:$D$348"}</definedName>
    <definedName name="HTML_Control_2_2_3" hidden="1">{"'Trust by name'!$A$6:$E$350","'Trust by name'!$A$1:$D$348"}</definedName>
    <definedName name="HTML_Control_2_2_4" hidden="1">{"'Trust by name'!$A$6:$E$350","'Trust by name'!$A$1:$D$348"}</definedName>
    <definedName name="HTML_Control_2_2_5" hidden="1">{"'Trust by name'!$A$6:$E$350","'Trust by name'!$A$1:$D$348"}</definedName>
    <definedName name="HTML_Control_2_3" hidden="1">{"'Trust by name'!$A$6:$E$350","'Trust by name'!$A$1:$D$348"}</definedName>
    <definedName name="HTML_Control_2_3_1" hidden="1">{"'Trust by name'!$A$6:$E$350","'Trust by name'!$A$1:$D$348"}</definedName>
    <definedName name="HTML_Control_2_3_1_1" hidden="1">{"'Trust by name'!$A$6:$E$350","'Trust by name'!$A$1:$D$348"}</definedName>
    <definedName name="HTML_Control_2_3_2" hidden="1">{"'Trust by name'!$A$6:$E$350","'Trust by name'!$A$1:$D$348"}</definedName>
    <definedName name="HTML_Control_2_3_3" hidden="1">{"'Trust by name'!$A$6:$E$350","'Trust by name'!$A$1:$D$348"}</definedName>
    <definedName name="HTML_Control_2_3_4" hidden="1">{"'Trust by name'!$A$6:$E$350","'Trust by name'!$A$1:$D$348"}</definedName>
    <definedName name="HTML_Control_2_3_5" hidden="1">{"'Trust by name'!$A$6:$E$350","'Trust by name'!$A$1:$D$348"}</definedName>
    <definedName name="HTML_Control_2_4" hidden="1">{"'Trust by name'!$A$6:$E$350","'Trust by name'!$A$1:$D$348"}</definedName>
    <definedName name="HTML_Control_2_4_1" hidden="1">{"'Trust by name'!$A$6:$E$350","'Trust by name'!$A$1:$D$348"}</definedName>
    <definedName name="HTML_Control_2_4_1_1" hidden="1">{"'Trust by name'!$A$6:$E$350","'Trust by name'!$A$1:$D$348"}</definedName>
    <definedName name="HTML_Control_2_4_2" hidden="1">{"'Trust by name'!$A$6:$E$350","'Trust by name'!$A$1:$D$348"}</definedName>
    <definedName name="HTML_Control_2_4_3" hidden="1">{"'Trust by name'!$A$6:$E$350","'Trust by name'!$A$1:$D$348"}</definedName>
    <definedName name="HTML_Control_2_4_4" hidden="1">{"'Trust by name'!$A$6:$E$350","'Trust by name'!$A$1:$D$348"}</definedName>
    <definedName name="HTML_Control_2_4_5" hidden="1">{"'Trust by name'!$A$6:$E$350","'Trust by name'!$A$1:$D$348"}</definedName>
    <definedName name="HTML_Control_2_5" hidden="1">{"'Trust by name'!$A$6:$E$350","'Trust by name'!$A$1:$D$348"}</definedName>
    <definedName name="HTML_Control_2_5_1" hidden="1">{"'Trust by name'!$A$6:$E$350","'Trust by name'!$A$1:$D$348"}</definedName>
    <definedName name="HTML_Control_2_5_2" hidden="1">{"'Trust by name'!$A$6:$E$350","'Trust by name'!$A$1:$D$348"}</definedName>
    <definedName name="HTML_Control_2_5_3" hidden="1">{"'Trust by name'!$A$6:$E$350","'Trust by name'!$A$1:$D$348"}</definedName>
    <definedName name="HTML_Control_2_5_4" hidden="1">{"'Trust by name'!$A$6:$E$350","'Trust by name'!$A$1:$D$348"}</definedName>
    <definedName name="HTML_Control_2_5_5" hidden="1">{"'Trust by name'!$A$6:$E$350","'Trust by name'!$A$1:$D$348"}</definedName>
    <definedName name="HTML_Control_3" hidden="1">{"'Trust by name'!$A$6:$E$350","'Trust by name'!$A$1:$D$348"}</definedName>
    <definedName name="HTML_Control_3_1" hidden="1">{"'Trust by name'!$A$6:$E$350","'Trust by name'!$A$1:$D$348"}</definedName>
    <definedName name="HTML_Control_3_1_1" hidden="1">{"'Trust by name'!$A$6:$E$350","'Trust by name'!$A$1:$D$348"}</definedName>
    <definedName name="HTML_Control_3_1_1_1" hidden="1">{"'Trust by name'!$A$6:$E$350","'Trust by name'!$A$1:$D$348"}</definedName>
    <definedName name="HTML_Control_3_1_1_1_1" hidden="1">{"'Trust by name'!$A$6:$E$350","'Trust by name'!$A$1:$D$348"}</definedName>
    <definedName name="HTML_Control_3_1_1_1_1_1" hidden="1">{"'Trust by name'!$A$6:$E$350","'Trust by name'!$A$1:$D$348"}</definedName>
    <definedName name="HTML_Control_3_1_1_1_2" hidden="1">{"'Trust by name'!$A$6:$E$350","'Trust by name'!$A$1:$D$348"}</definedName>
    <definedName name="HTML_Control_3_1_1_1_3" hidden="1">{"'Trust by name'!$A$6:$E$350","'Trust by name'!$A$1:$D$348"}</definedName>
    <definedName name="HTML_Control_3_1_1_1_4" hidden="1">{"'Trust by name'!$A$6:$E$350","'Trust by name'!$A$1:$D$348"}</definedName>
    <definedName name="HTML_Control_3_1_1_1_5" hidden="1">{"'Trust by name'!$A$6:$E$350","'Trust by name'!$A$1:$D$348"}</definedName>
    <definedName name="HTML_Control_3_1_1_2" hidden="1">{"'Trust by name'!$A$6:$E$350","'Trust by name'!$A$1:$D$348"}</definedName>
    <definedName name="HTML_Control_3_1_1_2_1" hidden="1">{"'Trust by name'!$A$6:$E$350","'Trust by name'!$A$1:$D$348"}</definedName>
    <definedName name="HTML_Control_3_1_1_2_2" hidden="1">{"'Trust by name'!$A$6:$E$350","'Trust by name'!$A$1:$D$348"}</definedName>
    <definedName name="HTML_Control_3_1_1_2_3" hidden="1">{"'Trust by name'!$A$6:$E$350","'Trust by name'!$A$1:$D$348"}</definedName>
    <definedName name="HTML_Control_3_1_1_2_4" hidden="1">{"'Trust by name'!$A$6:$E$350","'Trust by name'!$A$1:$D$348"}</definedName>
    <definedName name="HTML_Control_3_1_1_2_5" hidden="1">{"'Trust by name'!$A$6:$E$350","'Trust by name'!$A$1:$D$348"}</definedName>
    <definedName name="HTML_Control_3_1_1_3" hidden="1">{"'Trust by name'!$A$6:$E$350","'Trust by name'!$A$1:$D$348"}</definedName>
    <definedName name="HTML_Control_3_1_1_4" hidden="1">{"'Trust by name'!$A$6:$E$350","'Trust by name'!$A$1:$D$348"}</definedName>
    <definedName name="HTML_Control_3_1_1_5" hidden="1">{"'Trust by name'!$A$6:$E$350","'Trust by name'!$A$1:$D$348"}</definedName>
    <definedName name="HTML_Control_3_1_2" hidden="1">{"'Trust by name'!$A$6:$E$350","'Trust by name'!$A$1:$D$348"}</definedName>
    <definedName name="HTML_Control_3_1_2_1" hidden="1">{"'Trust by name'!$A$6:$E$350","'Trust by name'!$A$1:$D$348"}</definedName>
    <definedName name="HTML_Control_3_1_2_1_1" hidden="1">{"'Trust by name'!$A$6:$E$350","'Trust by name'!$A$1:$D$348"}</definedName>
    <definedName name="HTML_Control_3_1_2_2" hidden="1">{"'Trust by name'!$A$6:$E$350","'Trust by name'!$A$1:$D$348"}</definedName>
    <definedName name="HTML_Control_3_1_2_3" hidden="1">{"'Trust by name'!$A$6:$E$350","'Trust by name'!$A$1:$D$348"}</definedName>
    <definedName name="HTML_Control_3_1_2_4" hidden="1">{"'Trust by name'!$A$6:$E$350","'Trust by name'!$A$1:$D$348"}</definedName>
    <definedName name="HTML_Control_3_1_2_5" hidden="1">{"'Trust by name'!$A$6:$E$350","'Trust by name'!$A$1:$D$348"}</definedName>
    <definedName name="HTML_Control_3_1_3" hidden="1">{"'Trust by name'!$A$6:$E$350","'Trust by name'!$A$1:$D$348"}</definedName>
    <definedName name="HTML_Control_3_1_3_1" hidden="1">{"'Trust by name'!$A$6:$E$350","'Trust by name'!$A$1:$D$348"}</definedName>
    <definedName name="HTML_Control_3_1_3_1_1" hidden="1">{"'Trust by name'!$A$6:$E$350","'Trust by name'!$A$1:$D$348"}</definedName>
    <definedName name="HTML_Control_3_1_3_2" hidden="1">{"'Trust by name'!$A$6:$E$350","'Trust by name'!$A$1:$D$348"}</definedName>
    <definedName name="HTML_Control_3_1_3_3" hidden="1">{"'Trust by name'!$A$6:$E$350","'Trust by name'!$A$1:$D$348"}</definedName>
    <definedName name="HTML_Control_3_1_3_4" hidden="1">{"'Trust by name'!$A$6:$E$350","'Trust by name'!$A$1:$D$348"}</definedName>
    <definedName name="HTML_Control_3_1_3_5" hidden="1">{"'Trust by name'!$A$6:$E$350","'Trust by name'!$A$1:$D$348"}</definedName>
    <definedName name="HTML_Control_3_1_4" hidden="1">{"'Trust by name'!$A$6:$E$350","'Trust by name'!$A$1:$D$348"}</definedName>
    <definedName name="HTML_Control_3_1_4_1" hidden="1">{"'Trust by name'!$A$6:$E$350","'Trust by name'!$A$1:$D$348"}</definedName>
    <definedName name="HTML_Control_3_1_4_2" hidden="1">{"'Trust by name'!$A$6:$E$350","'Trust by name'!$A$1:$D$348"}</definedName>
    <definedName name="HTML_Control_3_1_4_3" hidden="1">{"'Trust by name'!$A$6:$E$350","'Trust by name'!$A$1:$D$348"}</definedName>
    <definedName name="HTML_Control_3_1_4_4" hidden="1">{"'Trust by name'!$A$6:$E$350","'Trust by name'!$A$1:$D$348"}</definedName>
    <definedName name="HTML_Control_3_1_4_5" hidden="1">{"'Trust by name'!$A$6:$E$350","'Trust by name'!$A$1:$D$348"}</definedName>
    <definedName name="HTML_Control_3_1_5" hidden="1">{"'Trust by name'!$A$6:$E$350","'Trust by name'!$A$1:$D$348"}</definedName>
    <definedName name="HTML_Control_3_1_5_1" hidden="1">{"'Trust by name'!$A$6:$E$350","'Trust by name'!$A$1:$D$348"}</definedName>
    <definedName name="HTML_Control_3_1_5_2" hidden="1">{"'Trust by name'!$A$6:$E$350","'Trust by name'!$A$1:$D$348"}</definedName>
    <definedName name="HTML_Control_3_1_5_3" hidden="1">{"'Trust by name'!$A$6:$E$350","'Trust by name'!$A$1:$D$348"}</definedName>
    <definedName name="HTML_Control_3_1_5_4" hidden="1">{"'Trust by name'!$A$6:$E$350","'Trust by name'!$A$1:$D$348"}</definedName>
    <definedName name="HTML_Control_3_1_5_5" hidden="1">{"'Trust by name'!$A$6:$E$350","'Trust by name'!$A$1:$D$348"}</definedName>
    <definedName name="HTML_Control_3_2" hidden="1">{"'Trust by name'!$A$6:$E$350","'Trust by name'!$A$1:$D$348"}</definedName>
    <definedName name="HTML_Control_3_2_1" hidden="1">{"'Trust by name'!$A$6:$E$350","'Trust by name'!$A$1:$D$348"}</definedName>
    <definedName name="HTML_Control_3_2_1_1" hidden="1">{"'Trust by name'!$A$6:$E$350","'Trust by name'!$A$1:$D$348"}</definedName>
    <definedName name="HTML_Control_3_2_2" hidden="1">{"'Trust by name'!$A$6:$E$350","'Trust by name'!$A$1:$D$348"}</definedName>
    <definedName name="HTML_Control_3_2_3" hidden="1">{"'Trust by name'!$A$6:$E$350","'Trust by name'!$A$1:$D$348"}</definedName>
    <definedName name="HTML_Control_3_2_4" hidden="1">{"'Trust by name'!$A$6:$E$350","'Trust by name'!$A$1:$D$348"}</definedName>
    <definedName name="HTML_Control_3_2_5" hidden="1">{"'Trust by name'!$A$6:$E$350","'Trust by name'!$A$1:$D$348"}</definedName>
    <definedName name="HTML_Control_3_3" hidden="1">{"'Trust by name'!$A$6:$E$350","'Trust by name'!$A$1:$D$348"}</definedName>
    <definedName name="HTML_Control_3_3_1" hidden="1">{"'Trust by name'!$A$6:$E$350","'Trust by name'!$A$1:$D$348"}</definedName>
    <definedName name="HTML_Control_3_3_1_1" hidden="1">{"'Trust by name'!$A$6:$E$350","'Trust by name'!$A$1:$D$348"}</definedName>
    <definedName name="HTML_Control_3_3_2" hidden="1">{"'Trust by name'!$A$6:$E$350","'Trust by name'!$A$1:$D$348"}</definedName>
    <definedName name="HTML_Control_3_3_3" hidden="1">{"'Trust by name'!$A$6:$E$350","'Trust by name'!$A$1:$D$348"}</definedName>
    <definedName name="HTML_Control_3_3_4" hidden="1">{"'Trust by name'!$A$6:$E$350","'Trust by name'!$A$1:$D$348"}</definedName>
    <definedName name="HTML_Control_3_3_5" hidden="1">{"'Trust by name'!$A$6:$E$350","'Trust by name'!$A$1:$D$348"}</definedName>
    <definedName name="HTML_Control_3_4" hidden="1">{"'Trust by name'!$A$6:$E$350","'Trust by name'!$A$1:$D$348"}</definedName>
    <definedName name="HTML_Control_3_4_1" hidden="1">{"'Trust by name'!$A$6:$E$350","'Trust by name'!$A$1:$D$348"}</definedName>
    <definedName name="HTML_Control_3_4_1_1" hidden="1">{"'Trust by name'!$A$6:$E$350","'Trust by name'!$A$1:$D$348"}</definedName>
    <definedName name="HTML_Control_3_4_2" hidden="1">{"'Trust by name'!$A$6:$E$350","'Trust by name'!$A$1:$D$348"}</definedName>
    <definedName name="HTML_Control_3_4_3" hidden="1">{"'Trust by name'!$A$6:$E$350","'Trust by name'!$A$1:$D$348"}</definedName>
    <definedName name="HTML_Control_3_4_4" hidden="1">{"'Trust by name'!$A$6:$E$350","'Trust by name'!$A$1:$D$348"}</definedName>
    <definedName name="HTML_Control_3_4_5" hidden="1">{"'Trust by name'!$A$6:$E$350","'Trust by name'!$A$1:$D$348"}</definedName>
    <definedName name="HTML_Control_3_5" hidden="1">{"'Trust by name'!$A$6:$E$350","'Trust by name'!$A$1:$D$348"}</definedName>
    <definedName name="HTML_Control_3_5_1" hidden="1">{"'Trust by name'!$A$6:$E$350","'Trust by name'!$A$1:$D$348"}</definedName>
    <definedName name="HTML_Control_3_5_2" hidden="1">{"'Trust by name'!$A$6:$E$350","'Trust by name'!$A$1:$D$348"}</definedName>
    <definedName name="HTML_Control_3_5_3" hidden="1">{"'Trust by name'!$A$6:$E$350","'Trust by name'!$A$1:$D$348"}</definedName>
    <definedName name="HTML_Control_3_5_4" hidden="1">{"'Trust by name'!$A$6:$E$350","'Trust by name'!$A$1:$D$348"}</definedName>
    <definedName name="HTML_Control_3_5_5" hidden="1">{"'Trust by name'!$A$6:$E$350","'Trust by name'!$A$1:$D$348"}</definedName>
    <definedName name="HTML_Control_4" hidden="1">{"'Trust by name'!$A$6:$E$350","'Trust by name'!$A$1:$D$348"}</definedName>
    <definedName name="HTML_Control_4_1" hidden="1">{"'Trust by name'!$A$6:$E$350","'Trust by name'!$A$1:$D$348"}</definedName>
    <definedName name="HTML_Control_4_1_1" hidden="1">{"'Trust by name'!$A$6:$E$350","'Trust by name'!$A$1:$D$348"}</definedName>
    <definedName name="HTML_Control_4_1_1_1" hidden="1">{"'Trust by name'!$A$6:$E$350","'Trust by name'!$A$1:$D$348"}</definedName>
    <definedName name="HTML_Control_4_1_1_1_1" hidden="1">{"'Trust by name'!$A$6:$E$350","'Trust by name'!$A$1:$D$348"}</definedName>
    <definedName name="HTML_Control_4_1_1_1_1_1" hidden="1">{"'Trust by name'!$A$6:$E$350","'Trust by name'!$A$1:$D$348"}</definedName>
    <definedName name="HTML_Control_4_1_1_1_2" hidden="1">{"'Trust by name'!$A$6:$E$350","'Trust by name'!$A$1:$D$348"}</definedName>
    <definedName name="HTML_Control_4_1_1_1_3" hidden="1">{"'Trust by name'!$A$6:$E$350","'Trust by name'!$A$1:$D$348"}</definedName>
    <definedName name="HTML_Control_4_1_1_1_4" hidden="1">{"'Trust by name'!$A$6:$E$350","'Trust by name'!$A$1:$D$348"}</definedName>
    <definedName name="HTML_Control_4_1_1_1_5" hidden="1">{"'Trust by name'!$A$6:$E$350","'Trust by name'!$A$1:$D$348"}</definedName>
    <definedName name="HTML_Control_4_1_1_2" hidden="1">{"'Trust by name'!$A$6:$E$350","'Trust by name'!$A$1:$D$348"}</definedName>
    <definedName name="HTML_Control_4_1_1_2_1" hidden="1">{"'Trust by name'!$A$6:$E$350","'Trust by name'!$A$1:$D$348"}</definedName>
    <definedName name="HTML_Control_4_1_1_2_2" hidden="1">{"'Trust by name'!$A$6:$E$350","'Trust by name'!$A$1:$D$348"}</definedName>
    <definedName name="HTML_Control_4_1_1_2_3" hidden="1">{"'Trust by name'!$A$6:$E$350","'Trust by name'!$A$1:$D$348"}</definedName>
    <definedName name="HTML_Control_4_1_1_2_4" hidden="1">{"'Trust by name'!$A$6:$E$350","'Trust by name'!$A$1:$D$348"}</definedName>
    <definedName name="HTML_Control_4_1_1_2_5" hidden="1">{"'Trust by name'!$A$6:$E$350","'Trust by name'!$A$1:$D$348"}</definedName>
    <definedName name="HTML_Control_4_1_1_3" hidden="1">{"'Trust by name'!$A$6:$E$350","'Trust by name'!$A$1:$D$348"}</definedName>
    <definedName name="HTML_Control_4_1_1_4" hidden="1">{"'Trust by name'!$A$6:$E$350","'Trust by name'!$A$1:$D$348"}</definedName>
    <definedName name="HTML_Control_4_1_1_5" hidden="1">{"'Trust by name'!$A$6:$E$350","'Trust by name'!$A$1:$D$348"}</definedName>
    <definedName name="HTML_Control_4_1_2" hidden="1">{"'Trust by name'!$A$6:$E$350","'Trust by name'!$A$1:$D$348"}</definedName>
    <definedName name="HTML_Control_4_1_2_1" hidden="1">{"'Trust by name'!$A$6:$E$350","'Trust by name'!$A$1:$D$348"}</definedName>
    <definedName name="HTML_Control_4_1_2_2" hidden="1">{"'Trust by name'!$A$6:$E$350","'Trust by name'!$A$1:$D$348"}</definedName>
    <definedName name="HTML_Control_4_1_2_3" hidden="1">{"'Trust by name'!$A$6:$E$350","'Trust by name'!$A$1:$D$348"}</definedName>
    <definedName name="HTML_Control_4_1_2_4" hidden="1">{"'Trust by name'!$A$6:$E$350","'Trust by name'!$A$1:$D$348"}</definedName>
    <definedName name="HTML_Control_4_1_2_5" hidden="1">{"'Trust by name'!$A$6:$E$350","'Trust by name'!$A$1:$D$348"}</definedName>
    <definedName name="HTML_Control_4_1_3" hidden="1">{"'Trust by name'!$A$6:$E$350","'Trust by name'!$A$1:$D$348"}</definedName>
    <definedName name="HTML_Control_4_1_3_1" hidden="1">{"'Trust by name'!$A$6:$E$350","'Trust by name'!$A$1:$D$348"}</definedName>
    <definedName name="HTML_Control_4_1_3_2" hidden="1">{"'Trust by name'!$A$6:$E$350","'Trust by name'!$A$1:$D$348"}</definedName>
    <definedName name="HTML_Control_4_1_3_3" hidden="1">{"'Trust by name'!$A$6:$E$350","'Trust by name'!$A$1:$D$348"}</definedName>
    <definedName name="HTML_Control_4_1_3_4" hidden="1">{"'Trust by name'!$A$6:$E$350","'Trust by name'!$A$1:$D$348"}</definedName>
    <definedName name="HTML_Control_4_1_3_5" hidden="1">{"'Trust by name'!$A$6:$E$350","'Trust by name'!$A$1:$D$348"}</definedName>
    <definedName name="HTML_Control_4_1_4" hidden="1">{"'Trust by name'!$A$6:$E$350","'Trust by name'!$A$1:$D$348"}</definedName>
    <definedName name="HTML_Control_4_1_4_1" hidden="1">{"'Trust by name'!$A$6:$E$350","'Trust by name'!$A$1:$D$348"}</definedName>
    <definedName name="HTML_Control_4_1_4_2" hidden="1">{"'Trust by name'!$A$6:$E$350","'Trust by name'!$A$1:$D$348"}</definedName>
    <definedName name="HTML_Control_4_1_4_3" hidden="1">{"'Trust by name'!$A$6:$E$350","'Trust by name'!$A$1:$D$348"}</definedName>
    <definedName name="HTML_Control_4_1_4_4" hidden="1">{"'Trust by name'!$A$6:$E$350","'Trust by name'!$A$1:$D$348"}</definedName>
    <definedName name="HTML_Control_4_1_4_5" hidden="1">{"'Trust by name'!$A$6:$E$350","'Trust by name'!$A$1:$D$348"}</definedName>
    <definedName name="HTML_Control_4_1_5" hidden="1">{"'Trust by name'!$A$6:$E$350","'Trust by name'!$A$1:$D$348"}</definedName>
    <definedName name="HTML_Control_4_1_5_1" hidden="1">{"'Trust by name'!$A$6:$E$350","'Trust by name'!$A$1:$D$348"}</definedName>
    <definedName name="HTML_Control_4_1_5_2" hidden="1">{"'Trust by name'!$A$6:$E$350","'Trust by name'!$A$1:$D$348"}</definedName>
    <definedName name="HTML_Control_4_1_5_3" hidden="1">{"'Trust by name'!$A$6:$E$350","'Trust by name'!$A$1:$D$348"}</definedName>
    <definedName name="HTML_Control_4_1_5_4" hidden="1">{"'Trust by name'!$A$6:$E$350","'Trust by name'!$A$1:$D$348"}</definedName>
    <definedName name="HTML_Control_4_1_5_5" hidden="1">{"'Trust by name'!$A$6:$E$350","'Trust by name'!$A$1:$D$348"}</definedName>
    <definedName name="HTML_Control_4_2" hidden="1">{"'Trust by name'!$A$6:$E$350","'Trust by name'!$A$1:$D$348"}</definedName>
    <definedName name="HTML_Control_4_2_1" hidden="1">{"'Trust by name'!$A$6:$E$350","'Trust by name'!$A$1:$D$348"}</definedName>
    <definedName name="HTML_Control_4_2_1_1" hidden="1">{"'Trust by name'!$A$6:$E$350","'Trust by name'!$A$1:$D$348"}</definedName>
    <definedName name="HTML_Control_4_2_2" hidden="1">{"'Trust by name'!$A$6:$E$350","'Trust by name'!$A$1:$D$348"}</definedName>
    <definedName name="HTML_Control_4_2_3" hidden="1">{"'Trust by name'!$A$6:$E$350","'Trust by name'!$A$1:$D$348"}</definedName>
    <definedName name="HTML_Control_4_2_4" hidden="1">{"'Trust by name'!$A$6:$E$350","'Trust by name'!$A$1:$D$348"}</definedName>
    <definedName name="HTML_Control_4_2_5" hidden="1">{"'Trust by name'!$A$6:$E$350","'Trust by name'!$A$1:$D$348"}</definedName>
    <definedName name="HTML_Control_4_3" hidden="1">{"'Trust by name'!$A$6:$E$350","'Trust by name'!$A$1:$D$348"}</definedName>
    <definedName name="HTML_Control_4_3_1" hidden="1">{"'Trust by name'!$A$6:$E$350","'Trust by name'!$A$1:$D$348"}</definedName>
    <definedName name="HTML_Control_4_3_1_1" hidden="1">{"'Trust by name'!$A$6:$E$350","'Trust by name'!$A$1:$D$348"}</definedName>
    <definedName name="HTML_Control_4_3_2" hidden="1">{"'Trust by name'!$A$6:$E$350","'Trust by name'!$A$1:$D$348"}</definedName>
    <definedName name="HTML_Control_4_3_3" hidden="1">{"'Trust by name'!$A$6:$E$350","'Trust by name'!$A$1:$D$348"}</definedName>
    <definedName name="HTML_Control_4_3_4" hidden="1">{"'Trust by name'!$A$6:$E$350","'Trust by name'!$A$1:$D$348"}</definedName>
    <definedName name="HTML_Control_4_3_5" hidden="1">{"'Trust by name'!$A$6:$E$350","'Trust by name'!$A$1:$D$348"}</definedName>
    <definedName name="HTML_Control_4_4" hidden="1">{"'Trust by name'!$A$6:$E$350","'Trust by name'!$A$1:$D$348"}</definedName>
    <definedName name="HTML_Control_4_4_1" hidden="1">{"'Trust by name'!$A$6:$E$350","'Trust by name'!$A$1:$D$348"}</definedName>
    <definedName name="HTML_Control_4_4_2" hidden="1">{"'Trust by name'!$A$6:$E$350","'Trust by name'!$A$1:$D$348"}</definedName>
    <definedName name="HTML_Control_4_4_3" hidden="1">{"'Trust by name'!$A$6:$E$350","'Trust by name'!$A$1:$D$348"}</definedName>
    <definedName name="HTML_Control_4_4_4" hidden="1">{"'Trust by name'!$A$6:$E$350","'Trust by name'!$A$1:$D$348"}</definedName>
    <definedName name="HTML_Control_4_4_5" hidden="1">{"'Trust by name'!$A$6:$E$350","'Trust by name'!$A$1:$D$348"}</definedName>
    <definedName name="HTML_Control_4_5" hidden="1">{"'Trust by name'!$A$6:$E$350","'Trust by name'!$A$1:$D$348"}</definedName>
    <definedName name="HTML_Control_4_5_1" hidden="1">{"'Trust by name'!$A$6:$E$350","'Trust by name'!$A$1:$D$348"}</definedName>
    <definedName name="HTML_Control_4_5_2" hidden="1">{"'Trust by name'!$A$6:$E$350","'Trust by name'!$A$1:$D$348"}</definedName>
    <definedName name="HTML_Control_4_5_3" hidden="1">{"'Trust by name'!$A$6:$E$350","'Trust by name'!$A$1:$D$348"}</definedName>
    <definedName name="HTML_Control_4_5_4" hidden="1">{"'Trust by name'!$A$6:$E$350","'Trust by name'!$A$1:$D$348"}</definedName>
    <definedName name="HTML_Control_4_5_5" hidden="1">{"'Trust by name'!$A$6:$E$350","'Trust by name'!$A$1:$D$348"}</definedName>
    <definedName name="HTML_Control_5" hidden="1">{"'Trust by name'!$A$6:$E$350","'Trust by name'!$A$1:$D$348"}</definedName>
    <definedName name="HTML_Control_5_1" hidden="1">{"'Trust by name'!$A$6:$E$350","'Trust by name'!$A$1:$D$348"}</definedName>
    <definedName name="HTML_Control_5_1_1" hidden="1">{"'Trust by name'!$A$6:$E$350","'Trust by name'!$A$1:$D$348"}</definedName>
    <definedName name="HTML_Control_5_1_1_1" hidden="1">{"'Trust by name'!$A$6:$E$350","'Trust by name'!$A$1:$D$348"}</definedName>
    <definedName name="HTML_Control_5_1_1_1_1" hidden="1">{"'Trust by name'!$A$6:$E$350","'Trust by name'!$A$1:$D$348"}</definedName>
    <definedName name="HTML_Control_5_1_1_1_1_1" hidden="1">{"'Trust by name'!$A$6:$E$350","'Trust by name'!$A$1:$D$348"}</definedName>
    <definedName name="HTML_Control_5_1_1_1_2" hidden="1">{"'Trust by name'!$A$6:$E$350","'Trust by name'!$A$1:$D$348"}</definedName>
    <definedName name="HTML_Control_5_1_1_1_3" hidden="1">{"'Trust by name'!$A$6:$E$350","'Trust by name'!$A$1:$D$348"}</definedName>
    <definedName name="HTML_Control_5_1_1_1_4" hidden="1">{"'Trust by name'!$A$6:$E$350","'Trust by name'!$A$1:$D$348"}</definedName>
    <definedName name="HTML_Control_5_1_1_1_5" hidden="1">{"'Trust by name'!$A$6:$E$350","'Trust by name'!$A$1:$D$348"}</definedName>
    <definedName name="HTML_Control_5_1_1_2" hidden="1">{"'Trust by name'!$A$6:$E$350","'Trust by name'!$A$1:$D$348"}</definedName>
    <definedName name="HTML_Control_5_1_1_2_1" hidden="1">{"'Trust by name'!$A$6:$E$350","'Trust by name'!$A$1:$D$348"}</definedName>
    <definedName name="HTML_Control_5_1_1_2_2" hidden="1">{"'Trust by name'!$A$6:$E$350","'Trust by name'!$A$1:$D$348"}</definedName>
    <definedName name="HTML_Control_5_1_1_2_3" hidden="1">{"'Trust by name'!$A$6:$E$350","'Trust by name'!$A$1:$D$348"}</definedName>
    <definedName name="HTML_Control_5_1_1_2_4" hidden="1">{"'Trust by name'!$A$6:$E$350","'Trust by name'!$A$1:$D$348"}</definedName>
    <definedName name="HTML_Control_5_1_1_2_5" hidden="1">{"'Trust by name'!$A$6:$E$350","'Trust by name'!$A$1:$D$348"}</definedName>
    <definedName name="HTML_Control_5_1_1_3" hidden="1">{"'Trust by name'!$A$6:$E$350","'Trust by name'!$A$1:$D$348"}</definedName>
    <definedName name="HTML_Control_5_1_1_4" hidden="1">{"'Trust by name'!$A$6:$E$350","'Trust by name'!$A$1:$D$348"}</definedName>
    <definedName name="HTML_Control_5_1_1_5" hidden="1">{"'Trust by name'!$A$6:$E$350","'Trust by name'!$A$1:$D$348"}</definedName>
    <definedName name="HTML_Control_5_1_2" hidden="1">{"'Trust by name'!$A$6:$E$350","'Trust by name'!$A$1:$D$348"}</definedName>
    <definedName name="HTML_Control_5_1_2_1" hidden="1">{"'Trust by name'!$A$6:$E$350","'Trust by name'!$A$1:$D$348"}</definedName>
    <definedName name="HTML_Control_5_1_2_2" hidden="1">{"'Trust by name'!$A$6:$E$350","'Trust by name'!$A$1:$D$348"}</definedName>
    <definedName name="HTML_Control_5_1_2_3" hidden="1">{"'Trust by name'!$A$6:$E$350","'Trust by name'!$A$1:$D$348"}</definedName>
    <definedName name="HTML_Control_5_1_2_4" hidden="1">{"'Trust by name'!$A$6:$E$350","'Trust by name'!$A$1:$D$348"}</definedName>
    <definedName name="HTML_Control_5_1_2_5" hidden="1">{"'Trust by name'!$A$6:$E$350","'Trust by name'!$A$1:$D$348"}</definedName>
    <definedName name="HTML_Control_5_1_3" hidden="1">{"'Trust by name'!$A$6:$E$350","'Trust by name'!$A$1:$D$348"}</definedName>
    <definedName name="HTML_Control_5_1_3_1" hidden="1">{"'Trust by name'!$A$6:$E$350","'Trust by name'!$A$1:$D$348"}</definedName>
    <definedName name="HTML_Control_5_1_3_2" hidden="1">{"'Trust by name'!$A$6:$E$350","'Trust by name'!$A$1:$D$348"}</definedName>
    <definedName name="HTML_Control_5_1_3_3" hidden="1">{"'Trust by name'!$A$6:$E$350","'Trust by name'!$A$1:$D$348"}</definedName>
    <definedName name="HTML_Control_5_1_3_4" hidden="1">{"'Trust by name'!$A$6:$E$350","'Trust by name'!$A$1:$D$348"}</definedName>
    <definedName name="HTML_Control_5_1_3_5" hidden="1">{"'Trust by name'!$A$6:$E$350","'Trust by name'!$A$1:$D$348"}</definedName>
    <definedName name="HTML_Control_5_1_4" hidden="1">{"'Trust by name'!$A$6:$E$350","'Trust by name'!$A$1:$D$348"}</definedName>
    <definedName name="HTML_Control_5_1_4_1" hidden="1">{"'Trust by name'!$A$6:$E$350","'Trust by name'!$A$1:$D$348"}</definedName>
    <definedName name="HTML_Control_5_1_4_2" hidden="1">{"'Trust by name'!$A$6:$E$350","'Trust by name'!$A$1:$D$348"}</definedName>
    <definedName name="HTML_Control_5_1_4_3" hidden="1">{"'Trust by name'!$A$6:$E$350","'Trust by name'!$A$1:$D$348"}</definedName>
    <definedName name="HTML_Control_5_1_4_4" hidden="1">{"'Trust by name'!$A$6:$E$350","'Trust by name'!$A$1:$D$348"}</definedName>
    <definedName name="HTML_Control_5_1_4_5" hidden="1">{"'Trust by name'!$A$6:$E$350","'Trust by name'!$A$1:$D$348"}</definedName>
    <definedName name="HTML_Control_5_1_5" hidden="1">{"'Trust by name'!$A$6:$E$350","'Trust by name'!$A$1:$D$348"}</definedName>
    <definedName name="HTML_Control_5_1_5_1" hidden="1">{"'Trust by name'!$A$6:$E$350","'Trust by name'!$A$1:$D$348"}</definedName>
    <definedName name="HTML_Control_5_1_5_2" hidden="1">{"'Trust by name'!$A$6:$E$350","'Trust by name'!$A$1:$D$348"}</definedName>
    <definedName name="HTML_Control_5_1_5_3" hidden="1">{"'Trust by name'!$A$6:$E$350","'Trust by name'!$A$1:$D$348"}</definedName>
    <definedName name="HTML_Control_5_1_5_4" hidden="1">{"'Trust by name'!$A$6:$E$350","'Trust by name'!$A$1:$D$348"}</definedName>
    <definedName name="HTML_Control_5_1_5_5" hidden="1">{"'Trust by name'!$A$6:$E$350","'Trust by name'!$A$1:$D$348"}</definedName>
    <definedName name="HTML_Control_5_2" hidden="1">{"'Trust by name'!$A$6:$E$350","'Trust by name'!$A$1:$D$348"}</definedName>
    <definedName name="HTML_Control_5_2_1" hidden="1">{"'Trust by name'!$A$6:$E$350","'Trust by name'!$A$1:$D$348"}</definedName>
    <definedName name="HTML_Control_5_2_2" hidden="1">{"'Trust by name'!$A$6:$E$350","'Trust by name'!$A$1:$D$348"}</definedName>
    <definedName name="HTML_Control_5_2_3" hidden="1">{"'Trust by name'!$A$6:$E$350","'Trust by name'!$A$1:$D$348"}</definedName>
    <definedName name="HTML_Control_5_2_4" hidden="1">{"'Trust by name'!$A$6:$E$350","'Trust by name'!$A$1:$D$348"}</definedName>
    <definedName name="HTML_Control_5_2_5" hidden="1">{"'Trust by name'!$A$6:$E$350","'Trust by name'!$A$1:$D$348"}</definedName>
    <definedName name="HTML_Control_5_3" hidden="1">{"'Trust by name'!$A$6:$E$350","'Trust by name'!$A$1:$D$348"}</definedName>
    <definedName name="HTML_Control_5_3_1" hidden="1">{"'Trust by name'!$A$6:$E$350","'Trust by name'!$A$1:$D$348"}</definedName>
    <definedName name="HTML_Control_5_3_2" hidden="1">{"'Trust by name'!$A$6:$E$350","'Trust by name'!$A$1:$D$348"}</definedName>
    <definedName name="HTML_Control_5_3_3" hidden="1">{"'Trust by name'!$A$6:$E$350","'Trust by name'!$A$1:$D$348"}</definedName>
    <definedName name="HTML_Control_5_3_4" hidden="1">{"'Trust by name'!$A$6:$E$350","'Trust by name'!$A$1:$D$348"}</definedName>
    <definedName name="HTML_Control_5_3_5" hidden="1">{"'Trust by name'!$A$6:$E$350","'Trust by name'!$A$1:$D$348"}</definedName>
    <definedName name="HTML_Control_5_4" hidden="1">{"'Trust by name'!$A$6:$E$350","'Trust by name'!$A$1:$D$348"}</definedName>
    <definedName name="HTML_Control_5_4_1" hidden="1">{"'Trust by name'!$A$6:$E$350","'Trust by name'!$A$1:$D$348"}</definedName>
    <definedName name="HTML_Control_5_4_2" hidden="1">{"'Trust by name'!$A$6:$E$350","'Trust by name'!$A$1:$D$348"}</definedName>
    <definedName name="HTML_Control_5_4_3" hidden="1">{"'Trust by name'!$A$6:$E$350","'Trust by name'!$A$1:$D$348"}</definedName>
    <definedName name="HTML_Control_5_4_4" hidden="1">{"'Trust by name'!$A$6:$E$350","'Trust by name'!$A$1:$D$348"}</definedName>
    <definedName name="HTML_Control_5_4_5" hidden="1">{"'Trust by name'!$A$6:$E$350","'Trust by name'!$A$1:$D$348"}</definedName>
    <definedName name="HTML_Control_5_5" hidden="1">{"'Trust by name'!$A$6:$E$350","'Trust by name'!$A$1:$D$348"}</definedName>
    <definedName name="HTML_Control_5_5_1" hidden="1">{"'Trust by name'!$A$6:$E$350","'Trust by name'!$A$1:$D$348"}</definedName>
    <definedName name="HTML_Control_5_5_2" hidden="1">{"'Trust by name'!$A$6:$E$350","'Trust by name'!$A$1:$D$348"}</definedName>
    <definedName name="HTML_Control_5_5_3" hidden="1">{"'Trust by name'!$A$6:$E$350","'Trust by name'!$A$1:$D$348"}</definedName>
    <definedName name="HTML_Control_5_5_4" hidden="1">{"'Trust by name'!$A$6:$E$350","'Trust by name'!$A$1:$D$348"}</definedName>
    <definedName name="HTML_Control_5_5_5"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port_AuditData" localSheetId="10">Backsheet!#REF!</definedName>
    <definedName name="Import_FormData" localSheetId="10">Backsheet!#REF!</definedName>
    <definedName name="Import_LA_Code">'Part 1'!$K$16</definedName>
    <definedName name="Import_LA_Name">'Part 1'!$K$15</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1_1" hidden="1">{#N/A,#N/A,FALSE,"TMCOMP96";#N/A,#N/A,FALSE,"MAT96";#N/A,#N/A,FALSE,"FANDA96";#N/A,#N/A,FALSE,"INTRAN96";#N/A,#N/A,FALSE,"NAA9697";#N/A,#N/A,FALSE,"ECWEBB";#N/A,#N/A,FALSE,"MFT96";#N/A,#N/A,FALSE,"CTrecon"}</definedName>
    <definedName name="jhkgh_1_1_1" hidden="1">{#N/A,#N/A,FALSE,"TMCOMP96";#N/A,#N/A,FALSE,"MAT96";#N/A,#N/A,FALSE,"FANDA96";#N/A,#N/A,FALSE,"INTRAN96";#N/A,#N/A,FALSE,"NAA9697";#N/A,#N/A,FALSE,"ECWEBB";#N/A,#N/A,FALSE,"MFT96";#N/A,#N/A,FALSE,"CTrecon"}</definedName>
    <definedName name="jhkgh_1_1_1_1" hidden="1">{#N/A,#N/A,FALSE,"TMCOMP96";#N/A,#N/A,FALSE,"MAT96";#N/A,#N/A,FALSE,"FANDA96";#N/A,#N/A,FALSE,"INTRAN96";#N/A,#N/A,FALSE,"NAA9697";#N/A,#N/A,FALSE,"ECWEBB";#N/A,#N/A,FALSE,"MFT96";#N/A,#N/A,FALSE,"CTrecon"}</definedName>
    <definedName name="jhkgh_1_1_1_1_1" hidden="1">{#N/A,#N/A,FALSE,"TMCOMP96";#N/A,#N/A,FALSE,"MAT96";#N/A,#N/A,FALSE,"FANDA96";#N/A,#N/A,FALSE,"INTRAN96";#N/A,#N/A,FALSE,"NAA9697";#N/A,#N/A,FALSE,"ECWEBB";#N/A,#N/A,FALSE,"MFT96";#N/A,#N/A,FALSE,"CTrecon"}</definedName>
    <definedName name="jhkgh_1_1_1_1_1_1" hidden="1">{#N/A,#N/A,FALSE,"TMCOMP96";#N/A,#N/A,FALSE,"MAT96";#N/A,#N/A,FALSE,"FANDA96";#N/A,#N/A,FALSE,"INTRAN96";#N/A,#N/A,FALSE,"NAA9697";#N/A,#N/A,FALSE,"ECWEBB";#N/A,#N/A,FALSE,"MFT96";#N/A,#N/A,FALSE,"CTrecon"}</definedName>
    <definedName name="jhkgh_1_1_1_1_1_1_1" hidden="1">{#N/A,#N/A,FALSE,"TMCOMP96";#N/A,#N/A,FALSE,"MAT96";#N/A,#N/A,FALSE,"FANDA96";#N/A,#N/A,FALSE,"INTRAN96";#N/A,#N/A,FALSE,"NAA9697";#N/A,#N/A,FALSE,"ECWEBB";#N/A,#N/A,FALSE,"MFT96";#N/A,#N/A,FALSE,"CTrecon"}</definedName>
    <definedName name="jhkgh_1_1_1_1_1_2" hidden="1">{#N/A,#N/A,FALSE,"TMCOMP96";#N/A,#N/A,FALSE,"MAT96";#N/A,#N/A,FALSE,"FANDA96";#N/A,#N/A,FALSE,"INTRAN96";#N/A,#N/A,FALSE,"NAA9697";#N/A,#N/A,FALSE,"ECWEBB";#N/A,#N/A,FALSE,"MFT96";#N/A,#N/A,FALSE,"CTrecon"}</definedName>
    <definedName name="jhkgh_1_1_1_1_1_3" hidden="1">{#N/A,#N/A,FALSE,"TMCOMP96";#N/A,#N/A,FALSE,"MAT96";#N/A,#N/A,FALSE,"FANDA96";#N/A,#N/A,FALSE,"INTRAN96";#N/A,#N/A,FALSE,"NAA9697";#N/A,#N/A,FALSE,"ECWEBB";#N/A,#N/A,FALSE,"MFT96";#N/A,#N/A,FALSE,"CTrecon"}</definedName>
    <definedName name="jhkgh_1_1_1_1_1_4" hidden="1">{#N/A,#N/A,FALSE,"TMCOMP96";#N/A,#N/A,FALSE,"MAT96";#N/A,#N/A,FALSE,"FANDA96";#N/A,#N/A,FALSE,"INTRAN96";#N/A,#N/A,FALSE,"NAA9697";#N/A,#N/A,FALSE,"ECWEBB";#N/A,#N/A,FALSE,"MFT96";#N/A,#N/A,FALSE,"CTrecon"}</definedName>
    <definedName name="jhkgh_1_1_1_1_1_5" hidden="1">{#N/A,#N/A,FALSE,"TMCOMP96";#N/A,#N/A,FALSE,"MAT96";#N/A,#N/A,FALSE,"FANDA96";#N/A,#N/A,FALSE,"INTRAN96";#N/A,#N/A,FALSE,"NAA9697";#N/A,#N/A,FALSE,"ECWEBB";#N/A,#N/A,FALSE,"MFT96";#N/A,#N/A,FALSE,"CTrecon"}</definedName>
    <definedName name="jhkgh_1_1_1_1_2" hidden="1">{#N/A,#N/A,FALSE,"TMCOMP96";#N/A,#N/A,FALSE,"MAT96";#N/A,#N/A,FALSE,"FANDA96";#N/A,#N/A,FALSE,"INTRAN96";#N/A,#N/A,FALSE,"NAA9697";#N/A,#N/A,FALSE,"ECWEBB";#N/A,#N/A,FALSE,"MFT96";#N/A,#N/A,FALSE,"CTrecon"}</definedName>
    <definedName name="jhkgh_1_1_1_1_2_1" hidden="1">{#N/A,#N/A,FALSE,"TMCOMP96";#N/A,#N/A,FALSE,"MAT96";#N/A,#N/A,FALSE,"FANDA96";#N/A,#N/A,FALSE,"INTRAN96";#N/A,#N/A,FALSE,"NAA9697";#N/A,#N/A,FALSE,"ECWEBB";#N/A,#N/A,FALSE,"MFT96";#N/A,#N/A,FALSE,"CTrecon"}</definedName>
    <definedName name="jhkgh_1_1_1_1_2_2" hidden="1">{#N/A,#N/A,FALSE,"TMCOMP96";#N/A,#N/A,FALSE,"MAT96";#N/A,#N/A,FALSE,"FANDA96";#N/A,#N/A,FALSE,"INTRAN96";#N/A,#N/A,FALSE,"NAA9697";#N/A,#N/A,FALSE,"ECWEBB";#N/A,#N/A,FALSE,"MFT96";#N/A,#N/A,FALSE,"CTrecon"}</definedName>
    <definedName name="jhkgh_1_1_1_1_2_3" hidden="1">{#N/A,#N/A,FALSE,"TMCOMP96";#N/A,#N/A,FALSE,"MAT96";#N/A,#N/A,FALSE,"FANDA96";#N/A,#N/A,FALSE,"INTRAN96";#N/A,#N/A,FALSE,"NAA9697";#N/A,#N/A,FALSE,"ECWEBB";#N/A,#N/A,FALSE,"MFT96";#N/A,#N/A,FALSE,"CTrecon"}</definedName>
    <definedName name="jhkgh_1_1_1_1_2_4" hidden="1">{#N/A,#N/A,FALSE,"TMCOMP96";#N/A,#N/A,FALSE,"MAT96";#N/A,#N/A,FALSE,"FANDA96";#N/A,#N/A,FALSE,"INTRAN96";#N/A,#N/A,FALSE,"NAA9697";#N/A,#N/A,FALSE,"ECWEBB";#N/A,#N/A,FALSE,"MFT96";#N/A,#N/A,FALSE,"CTrecon"}</definedName>
    <definedName name="jhkgh_1_1_1_1_2_5" hidden="1">{#N/A,#N/A,FALSE,"TMCOMP96";#N/A,#N/A,FALSE,"MAT96";#N/A,#N/A,FALSE,"FANDA96";#N/A,#N/A,FALSE,"INTRAN96";#N/A,#N/A,FALSE,"NAA9697";#N/A,#N/A,FALSE,"ECWEBB";#N/A,#N/A,FALSE,"MFT96";#N/A,#N/A,FALSE,"CTrecon"}</definedName>
    <definedName name="jhkgh_1_1_1_1_3" hidden="1">{#N/A,#N/A,FALSE,"TMCOMP96";#N/A,#N/A,FALSE,"MAT96";#N/A,#N/A,FALSE,"FANDA96";#N/A,#N/A,FALSE,"INTRAN96";#N/A,#N/A,FALSE,"NAA9697";#N/A,#N/A,FALSE,"ECWEBB";#N/A,#N/A,FALSE,"MFT96";#N/A,#N/A,FALSE,"CTrecon"}</definedName>
    <definedName name="jhkgh_1_1_1_1_4" hidden="1">{#N/A,#N/A,FALSE,"TMCOMP96";#N/A,#N/A,FALSE,"MAT96";#N/A,#N/A,FALSE,"FANDA96";#N/A,#N/A,FALSE,"INTRAN96";#N/A,#N/A,FALSE,"NAA9697";#N/A,#N/A,FALSE,"ECWEBB";#N/A,#N/A,FALSE,"MFT96";#N/A,#N/A,FALSE,"CTrecon"}</definedName>
    <definedName name="jhkgh_1_1_1_1_5" hidden="1">{#N/A,#N/A,FALSE,"TMCOMP96";#N/A,#N/A,FALSE,"MAT96";#N/A,#N/A,FALSE,"FANDA96";#N/A,#N/A,FALSE,"INTRAN96";#N/A,#N/A,FALSE,"NAA9697";#N/A,#N/A,FALSE,"ECWEBB";#N/A,#N/A,FALSE,"MFT96";#N/A,#N/A,FALSE,"CTrecon"}</definedName>
    <definedName name="jhkgh_1_1_1_2" hidden="1">{#N/A,#N/A,FALSE,"TMCOMP96";#N/A,#N/A,FALSE,"MAT96";#N/A,#N/A,FALSE,"FANDA96";#N/A,#N/A,FALSE,"INTRAN96";#N/A,#N/A,FALSE,"NAA9697";#N/A,#N/A,FALSE,"ECWEBB";#N/A,#N/A,FALSE,"MFT96";#N/A,#N/A,FALSE,"CTrecon"}</definedName>
    <definedName name="jhkgh_1_1_1_2_1" hidden="1">{#N/A,#N/A,FALSE,"TMCOMP96";#N/A,#N/A,FALSE,"MAT96";#N/A,#N/A,FALSE,"FANDA96";#N/A,#N/A,FALSE,"INTRAN96";#N/A,#N/A,FALSE,"NAA9697";#N/A,#N/A,FALSE,"ECWEBB";#N/A,#N/A,FALSE,"MFT96";#N/A,#N/A,FALSE,"CTrecon"}</definedName>
    <definedName name="jhkgh_1_1_1_2_2" hidden="1">{#N/A,#N/A,FALSE,"TMCOMP96";#N/A,#N/A,FALSE,"MAT96";#N/A,#N/A,FALSE,"FANDA96";#N/A,#N/A,FALSE,"INTRAN96";#N/A,#N/A,FALSE,"NAA9697";#N/A,#N/A,FALSE,"ECWEBB";#N/A,#N/A,FALSE,"MFT96";#N/A,#N/A,FALSE,"CTrecon"}</definedName>
    <definedName name="jhkgh_1_1_1_2_3" hidden="1">{#N/A,#N/A,FALSE,"TMCOMP96";#N/A,#N/A,FALSE,"MAT96";#N/A,#N/A,FALSE,"FANDA96";#N/A,#N/A,FALSE,"INTRAN96";#N/A,#N/A,FALSE,"NAA9697";#N/A,#N/A,FALSE,"ECWEBB";#N/A,#N/A,FALSE,"MFT96";#N/A,#N/A,FALSE,"CTrecon"}</definedName>
    <definedName name="jhkgh_1_1_1_2_4" hidden="1">{#N/A,#N/A,FALSE,"TMCOMP96";#N/A,#N/A,FALSE,"MAT96";#N/A,#N/A,FALSE,"FANDA96";#N/A,#N/A,FALSE,"INTRAN96";#N/A,#N/A,FALSE,"NAA9697";#N/A,#N/A,FALSE,"ECWEBB";#N/A,#N/A,FALSE,"MFT96";#N/A,#N/A,FALSE,"CTrecon"}</definedName>
    <definedName name="jhkgh_1_1_1_2_5" hidden="1">{#N/A,#N/A,FALSE,"TMCOMP96";#N/A,#N/A,FALSE,"MAT96";#N/A,#N/A,FALSE,"FANDA96";#N/A,#N/A,FALSE,"INTRAN96";#N/A,#N/A,FALSE,"NAA9697";#N/A,#N/A,FALSE,"ECWEBB";#N/A,#N/A,FALSE,"MFT96";#N/A,#N/A,FALSE,"CTrecon"}</definedName>
    <definedName name="jhkgh_1_1_1_3" hidden="1">{#N/A,#N/A,FALSE,"TMCOMP96";#N/A,#N/A,FALSE,"MAT96";#N/A,#N/A,FALSE,"FANDA96";#N/A,#N/A,FALSE,"INTRAN96";#N/A,#N/A,FALSE,"NAA9697";#N/A,#N/A,FALSE,"ECWEBB";#N/A,#N/A,FALSE,"MFT96";#N/A,#N/A,FALSE,"CTrecon"}</definedName>
    <definedName name="jhkgh_1_1_1_3_1" hidden="1">{#N/A,#N/A,FALSE,"TMCOMP96";#N/A,#N/A,FALSE,"MAT96";#N/A,#N/A,FALSE,"FANDA96";#N/A,#N/A,FALSE,"INTRAN96";#N/A,#N/A,FALSE,"NAA9697";#N/A,#N/A,FALSE,"ECWEBB";#N/A,#N/A,FALSE,"MFT96";#N/A,#N/A,FALSE,"CTrecon"}</definedName>
    <definedName name="jhkgh_1_1_1_3_2" hidden="1">{#N/A,#N/A,FALSE,"TMCOMP96";#N/A,#N/A,FALSE,"MAT96";#N/A,#N/A,FALSE,"FANDA96";#N/A,#N/A,FALSE,"INTRAN96";#N/A,#N/A,FALSE,"NAA9697";#N/A,#N/A,FALSE,"ECWEBB";#N/A,#N/A,FALSE,"MFT96";#N/A,#N/A,FALSE,"CTrecon"}</definedName>
    <definedName name="jhkgh_1_1_1_3_3" hidden="1">{#N/A,#N/A,FALSE,"TMCOMP96";#N/A,#N/A,FALSE,"MAT96";#N/A,#N/A,FALSE,"FANDA96";#N/A,#N/A,FALSE,"INTRAN96";#N/A,#N/A,FALSE,"NAA9697";#N/A,#N/A,FALSE,"ECWEBB";#N/A,#N/A,FALSE,"MFT96";#N/A,#N/A,FALSE,"CTrecon"}</definedName>
    <definedName name="jhkgh_1_1_1_3_4" hidden="1">{#N/A,#N/A,FALSE,"TMCOMP96";#N/A,#N/A,FALSE,"MAT96";#N/A,#N/A,FALSE,"FANDA96";#N/A,#N/A,FALSE,"INTRAN96";#N/A,#N/A,FALSE,"NAA9697";#N/A,#N/A,FALSE,"ECWEBB";#N/A,#N/A,FALSE,"MFT96";#N/A,#N/A,FALSE,"CTrecon"}</definedName>
    <definedName name="jhkgh_1_1_1_3_5" hidden="1">{#N/A,#N/A,FALSE,"TMCOMP96";#N/A,#N/A,FALSE,"MAT96";#N/A,#N/A,FALSE,"FANDA96";#N/A,#N/A,FALSE,"INTRAN96";#N/A,#N/A,FALSE,"NAA9697";#N/A,#N/A,FALSE,"ECWEBB";#N/A,#N/A,FALSE,"MFT96";#N/A,#N/A,FALSE,"CTrecon"}</definedName>
    <definedName name="jhkgh_1_1_1_4" hidden="1">{#N/A,#N/A,FALSE,"TMCOMP96";#N/A,#N/A,FALSE,"MAT96";#N/A,#N/A,FALSE,"FANDA96";#N/A,#N/A,FALSE,"INTRAN96";#N/A,#N/A,FALSE,"NAA9697";#N/A,#N/A,FALSE,"ECWEBB";#N/A,#N/A,FALSE,"MFT96";#N/A,#N/A,FALSE,"CTrecon"}</definedName>
    <definedName name="jhkgh_1_1_1_4_1" hidden="1">{#N/A,#N/A,FALSE,"TMCOMP96";#N/A,#N/A,FALSE,"MAT96";#N/A,#N/A,FALSE,"FANDA96";#N/A,#N/A,FALSE,"INTRAN96";#N/A,#N/A,FALSE,"NAA9697";#N/A,#N/A,FALSE,"ECWEBB";#N/A,#N/A,FALSE,"MFT96";#N/A,#N/A,FALSE,"CTrecon"}</definedName>
    <definedName name="jhkgh_1_1_1_4_2" hidden="1">{#N/A,#N/A,FALSE,"TMCOMP96";#N/A,#N/A,FALSE,"MAT96";#N/A,#N/A,FALSE,"FANDA96";#N/A,#N/A,FALSE,"INTRAN96";#N/A,#N/A,FALSE,"NAA9697";#N/A,#N/A,FALSE,"ECWEBB";#N/A,#N/A,FALSE,"MFT96";#N/A,#N/A,FALSE,"CTrecon"}</definedName>
    <definedName name="jhkgh_1_1_1_4_3" hidden="1">{#N/A,#N/A,FALSE,"TMCOMP96";#N/A,#N/A,FALSE,"MAT96";#N/A,#N/A,FALSE,"FANDA96";#N/A,#N/A,FALSE,"INTRAN96";#N/A,#N/A,FALSE,"NAA9697";#N/A,#N/A,FALSE,"ECWEBB";#N/A,#N/A,FALSE,"MFT96";#N/A,#N/A,FALSE,"CTrecon"}</definedName>
    <definedName name="jhkgh_1_1_1_4_4" hidden="1">{#N/A,#N/A,FALSE,"TMCOMP96";#N/A,#N/A,FALSE,"MAT96";#N/A,#N/A,FALSE,"FANDA96";#N/A,#N/A,FALSE,"INTRAN96";#N/A,#N/A,FALSE,"NAA9697";#N/A,#N/A,FALSE,"ECWEBB";#N/A,#N/A,FALSE,"MFT96";#N/A,#N/A,FALSE,"CTrecon"}</definedName>
    <definedName name="jhkgh_1_1_1_4_5" hidden="1">{#N/A,#N/A,FALSE,"TMCOMP96";#N/A,#N/A,FALSE,"MAT96";#N/A,#N/A,FALSE,"FANDA96";#N/A,#N/A,FALSE,"INTRAN96";#N/A,#N/A,FALSE,"NAA9697";#N/A,#N/A,FALSE,"ECWEBB";#N/A,#N/A,FALSE,"MFT96";#N/A,#N/A,FALSE,"CTrecon"}</definedName>
    <definedName name="jhkgh_1_1_1_5" hidden="1">{#N/A,#N/A,FALSE,"TMCOMP96";#N/A,#N/A,FALSE,"MAT96";#N/A,#N/A,FALSE,"FANDA96";#N/A,#N/A,FALSE,"INTRAN96";#N/A,#N/A,FALSE,"NAA9697";#N/A,#N/A,FALSE,"ECWEBB";#N/A,#N/A,FALSE,"MFT96";#N/A,#N/A,FALSE,"CTrecon"}</definedName>
    <definedName name="jhkgh_1_1_1_5_1" hidden="1">{#N/A,#N/A,FALSE,"TMCOMP96";#N/A,#N/A,FALSE,"MAT96";#N/A,#N/A,FALSE,"FANDA96";#N/A,#N/A,FALSE,"INTRAN96";#N/A,#N/A,FALSE,"NAA9697";#N/A,#N/A,FALSE,"ECWEBB";#N/A,#N/A,FALSE,"MFT96";#N/A,#N/A,FALSE,"CTrecon"}</definedName>
    <definedName name="jhkgh_1_1_1_5_2" hidden="1">{#N/A,#N/A,FALSE,"TMCOMP96";#N/A,#N/A,FALSE,"MAT96";#N/A,#N/A,FALSE,"FANDA96";#N/A,#N/A,FALSE,"INTRAN96";#N/A,#N/A,FALSE,"NAA9697";#N/A,#N/A,FALSE,"ECWEBB";#N/A,#N/A,FALSE,"MFT96";#N/A,#N/A,FALSE,"CTrecon"}</definedName>
    <definedName name="jhkgh_1_1_1_5_3" hidden="1">{#N/A,#N/A,FALSE,"TMCOMP96";#N/A,#N/A,FALSE,"MAT96";#N/A,#N/A,FALSE,"FANDA96";#N/A,#N/A,FALSE,"INTRAN96";#N/A,#N/A,FALSE,"NAA9697";#N/A,#N/A,FALSE,"ECWEBB";#N/A,#N/A,FALSE,"MFT96";#N/A,#N/A,FALSE,"CTrecon"}</definedName>
    <definedName name="jhkgh_1_1_1_5_4" hidden="1">{#N/A,#N/A,FALSE,"TMCOMP96";#N/A,#N/A,FALSE,"MAT96";#N/A,#N/A,FALSE,"FANDA96";#N/A,#N/A,FALSE,"INTRAN96";#N/A,#N/A,FALSE,"NAA9697";#N/A,#N/A,FALSE,"ECWEBB";#N/A,#N/A,FALSE,"MFT96";#N/A,#N/A,FALSE,"CTrecon"}</definedName>
    <definedName name="jhkgh_1_1_1_5_5" hidden="1">{#N/A,#N/A,FALSE,"TMCOMP96";#N/A,#N/A,FALSE,"MAT96";#N/A,#N/A,FALSE,"FANDA96";#N/A,#N/A,FALSE,"INTRAN96";#N/A,#N/A,FALSE,"NAA9697";#N/A,#N/A,FALSE,"ECWEBB";#N/A,#N/A,FALSE,"MFT96";#N/A,#N/A,FALSE,"CTrecon"}</definedName>
    <definedName name="jhkgh_1_1_2" hidden="1">{#N/A,#N/A,FALSE,"TMCOMP96";#N/A,#N/A,FALSE,"MAT96";#N/A,#N/A,FALSE,"FANDA96";#N/A,#N/A,FALSE,"INTRAN96";#N/A,#N/A,FALSE,"NAA9697";#N/A,#N/A,FALSE,"ECWEBB";#N/A,#N/A,FALSE,"MFT96";#N/A,#N/A,FALSE,"CTrecon"}</definedName>
    <definedName name="jhkgh_1_1_2_1" hidden="1">{#N/A,#N/A,FALSE,"TMCOMP96";#N/A,#N/A,FALSE,"MAT96";#N/A,#N/A,FALSE,"FANDA96";#N/A,#N/A,FALSE,"INTRAN96";#N/A,#N/A,FALSE,"NAA9697";#N/A,#N/A,FALSE,"ECWEBB";#N/A,#N/A,FALSE,"MFT96";#N/A,#N/A,FALSE,"CTrecon"}</definedName>
    <definedName name="jhkgh_1_1_2_1_1" hidden="1">{#N/A,#N/A,FALSE,"TMCOMP96";#N/A,#N/A,FALSE,"MAT96";#N/A,#N/A,FALSE,"FANDA96";#N/A,#N/A,FALSE,"INTRAN96";#N/A,#N/A,FALSE,"NAA9697";#N/A,#N/A,FALSE,"ECWEBB";#N/A,#N/A,FALSE,"MFT96";#N/A,#N/A,FALSE,"CTrecon"}</definedName>
    <definedName name="jhkgh_1_1_2_2" hidden="1">{#N/A,#N/A,FALSE,"TMCOMP96";#N/A,#N/A,FALSE,"MAT96";#N/A,#N/A,FALSE,"FANDA96";#N/A,#N/A,FALSE,"INTRAN96";#N/A,#N/A,FALSE,"NAA9697";#N/A,#N/A,FALSE,"ECWEBB";#N/A,#N/A,FALSE,"MFT96";#N/A,#N/A,FALSE,"CTrecon"}</definedName>
    <definedName name="jhkgh_1_1_2_3" hidden="1">{#N/A,#N/A,FALSE,"TMCOMP96";#N/A,#N/A,FALSE,"MAT96";#N/A,#N/A,FALSE,"FANDA96";#N/A,#N/A,FALSE,"INTRAN96";#N/A,#N/A,FALSE,"NAA9697";#N/A,#N/A,FALSE,"ECWEBB";#N/A,#N/A,FALSE,"MFT96";#N/A,#N/A,FALSE,"CTrecon"}</definedName>
    <definedName name="jhkgh_1_1_2_4" hidden="1">{#N/A,#N/A,FALSE,"TMCOMP96";#N/A,#N/A,FALSE,"MAT96";#N/A,#N/A,FALSE,"FANDA96";#N/A,#N/A,FALSE,"INTRAN96";#N/A,#N/A,FALSE,"NAA9697";#N/A,#N/A,FALSE,"ECWEBB";#N/A,#N/A,FALSE,"MFT96";#N/A,#N/A,FALSE,"CTrecon"}</definedName>
    <definedName name="jhkgh_1_1_2_5" hidden="1">{#N/A,#N/A,FALSE,"TMCOMP96";#N/A,#N/A,FALSE,"MAT96";#N/A,#N/A,FALSE,"FANDA96";#N/A,#N/A,FALSE,"INTRAN96";#N/A,#N/A,FALSE,"NAA9697";#N/A,#N/A,FALSE,"ECWEBB";#N/A,#N/A,FALSE,"MFT96";#N/A,#N/A,FALSE,"CTrecon"}</definedName>
    <definedName name="jhkgh_1_1_3" hidden="1">{#N/A,#N/A,FALSE,"TMCOMP96";#N/A,#N/A,FALSE,"MAT96";#N/A,#N/A,FALSE,"FANDA96";#N/A,#N/A,FALSE,"INTRAN96";#N/A,#N/A,FALSE,"NAA9697";#N/A,#N/A,FALSE,"ECWEBB";#N/A,#N/A,FALSE,"MFT96";#N/A,#N/A,FALSE,"CTrecon"}</definedName>
    <definedName name="jhkgh_1_1_3_1" hidden="1">{#N/A,#N/A,FALSE,"TMCOMP96";#N/A,#N/A,FALSE,"MAT96";#N/A,#N/A,FALSE,"FANDA96";#N/A,#N/A,FALSE,"INTRAN96";#N/A,#N/A,FALSE,"NAA9697";#N/A,#N/A,FALSE,"ECWEBB";#N/A,#N/A,FALSE,"MFT96";#N/A,#N/A,FALSE,"CTrecon"}</definedName>
    <definedName name="jhkgh_1_1_3_1_1" hidden="1">{#N/A,#N/A,FALSE,"TMCOMP96";#N/A,#N/A,FALSE,"MAT96";#N/A,#N/A,FALSE,"FANDA96";#N/A,#N/A,FALSE,"INTRAN96";#N/A,#N/A,FALSE,"NAA9697";#N/A,#N/A,FALSE,"ECWEBB";#N/A,#N/A,FALSE,"MFT96";#N/A,#N/A,FALSE,"CTrecon"}</definedName>
    <definedName name="jhkgh_1_1_3_2" hidden="1">{#N/A,#N/A,FALSE,"TMCOMP96";#N/A,#N/A,FALSE,"MAT96";#N/A,#N/A,FALSE,"FANDA96";#N/A,#N/A,FALSE,"INTRAN96";#N/A,#N/A,FALSE,"NAA9697";#N/A,#N/A,FALSE,"ECWEBB";#N/A,#N/A,FALSE,"MFT96";#N/A,#N/A,FALSE,"CTrecon"}</definedName>
    <definedName name="jhkgh_1_1_3_3" hidden="1">{#N/A,#N/A,FALSE,"TMCOMP96";#N/A,#N/A,FALSE,"MAT96";#N/A,#N/A,FALSE,"FANDA96";#N/A,#N/A,FALSE,"INTRAN96";#N/A,#N/A,FALSE,"NAA9697";#N/A,#N/A,FALSE,"ECWEBB";#N/A,#N/A,FALSE,"MFT96";#N/A,#N/A,FALSE,"CTrecon"}</definedName>
    <definedName name="jhkgh_1_1_3_4" hidden="1">{#N/A,#N/A,FALSE,"TMCOMP96";#N/A,#N/A,FALSE,"MAT96";#N/A,#N/A,FALSE,"FANDA96";#N/A,#N/A,FALSE,"INTRAN96";#N/A,#N/A,FALSE,"NAA9697";#N/A,#N/A,FALSE,"ECWEBB";#N/A,#N/A,FALSE,"MFT96";#N/A,#N/A,FALSE,"CTrecon"}</definedName>
    <definedName name="jhkgh_1_1_3_5" hidden="1">{#N/A,#N/A,FALSE,"TMCOMP96";#N/A,#N/A,FALSE,"MAT96";#N/A,#N/A,FALSE,"FANDA96";#N/A,#N/A,FALSE,"INTRAN96";#N/A,#N/A,FALSE,"NAA9697";#N/A,#N/A,FALSE,"ECWEBB";#N/A,#N/A,FALSE,"MFT96";#N/A,#N/A,FALSE,"CTrecon"}</definedName>
    <definedName name="jhkgh_1_1_4" hidden="1">{#N/A,#N/A,FALSE,"TMCOMP96";#N/A,#N/A,FALSE,"MAT96";#N/A,#N/A,FALSE,"FANDA96";#N/A,#N/A,FALSE,"INTRAN96";#N/A,#N/A,FALSE,"NAA9697";#N/A,#N/A,FALSE,"ECWEBB";#N/A,#N/A,FALSE,"MFT96";#N/A,#N/A,FALSE,"CTrecon"}</definedName>
    <definedName name="jhkgh_1_1_4_1" hidden="1">{#N/A,#N/A,FALSE,"TMCOMP96";#N/A,#N/A,FALSE,"MAT96";#N/A,#N/A,FALSE,"FANDA96";#N/A,#N/A,FALSE,"INTRAN96";#N/A,#N/A,FALSE,"NAA9697";#N/A,#N/A,FALSE,"ECWEBB";#N/A,#N/A,FALSE,"MFT96";#N/A,#N/A,FALSE,"CTrecon"}</definedName>
    <definedName name="jhkgh_1_1_4_2" hidden="1">{#N/A,#N/A,FALSE,"TMCOMP96";#N/A,#N/A,FALSE,"MAT96";#N/A,#N/A,FALSE,"FANDA96";#N/A,#N/A,FALSE,"INTRAN96";#N/A,#N/A,FALSE,"NAA9697";#N/A,#N/A,FALSE,"ECWEBB";#N/A,#N/A,FALSE,"MFT96";#N/A,#N/A,FALSE,"CTrecon"}</definedName>
    <definedName name="jhkgh_1_1_4_3" hidden="1">{#N/A,#N/A,FALSE,"TMCOMP96";#N/A,#N/A,FALSE,"MAT96";#N/A,#N/A,FALSE,"FANDA96";#N/A,#N/A,FALSE,"INTRAN96";#N/A,#N/A,FALSE,"NAA9697";#N/A,#N/A,FALSE,"ECWEBB";#N/A,#N/A,FALSE,"MFT96";#N/A,#N/A,FALSE,"CTrecon"}</definedName>
    <definedName name="jhkgh_1_1_4_4" hidden="1">{#N/A,#N/A,FALSE,"TMCOMP96";#N/A,#N/A,FALSE,"MAT96";#N/A,#N/A,FALSE,"FANDA96";#N/A,#N/A,FALSE,"INTRAN96";#N/A,#N/A,FALSE,"NAA9697";#N/A,#N/A,FALSE,"ECWEBB";#N/A,#N/A,FALSE,"MFT96";#N/A,#N/A,FALSE,"CTrecon"}</definedName>
    <definedName name="jhkgh_1_1_4_5" hidden="1">{#N/A,#N/A,FALSE,"TMCOMP96";#N/A,#N/A,FALSE,"MAT96";#N/A,#N/A,FALSE,"FANDA96";#N/A,#N/A,FALSE,"INTRAN96";#N/A,#N/A,FALSE,"NAA9697";#N/A,#N/A,FALSE,"ECWEBB";#N/A,#N/A,FALSE,"MFT96";#N/A,#N/A,FALSE,"CTrecon"}</definedName>
    <definedName name="jhkgh_1_1_5" hidden="1">{#N/A,#N/A,FALSE,"TMCOMP96";#N/A,#N/A,FALSE,"MAT96";#N/A,#N/A,FALSE,"FANDA96";#N/A,#N/A,FALSE,"INTRAN96";#N/A,#N/A,FALSE,"NAA9697";#N/A,#N/A,FALSE,"ECWEBB";#N/A,#N/A,FALSE,"MFT96";#N/A,#N/A,FALSE,"CTrecon"}</definedName>
    <definedName name="jhkgh_1_1_5_1" hidden="1">{#N/A,#N/A,FALSE,"TMCOMP96";#N/A,#N/A,FALSE,"MAT96";#N/A,#N/A,FALSE,"FANDA96";#N/A,#N/A,FALSE,"INTRAN96";#N/A,#N/A,FALSE,"NAA9697";#N/A,#N/A,FALSE,"ECWEBB";#N/A,#N/A,FALSE,"MFT96";#N/A,#N/A,FALSE,"CTrecon"}</definedName>
    <definedName name="jhkgh_1_1_5_2" hidden="1">{#N/A,#N/A,FALSE,"TMCOMP96";#N/A,#N/A,FALSE,"MAT96";#N/A,#N/A,FALSE,"FANDA96";#N/A,#N/A,FALSE,"INTRAN96";#N/A,#N/A,FALSE,"NAA9697";#N/A,#N/A,FALSE,"ECWEBB";#N/A,#N/A,FALSE,"MFT96";#N/A,#N/A,FALSE,"CTrecon"}</definedName>
    <definedName name="jhkgh_1_1_5_3" hidden="1">{#N/A,#N/A,FALSE,"TMCOMP96";#N/A,#N/A,FALSE,"MAT96";#N/A,#N/A,FALSE,"FANDA96";#N/A,#N/A,FALSE,"INTRAN96";#N/A,#N/A,FALSE,"NAA9697";#N/A,#N/A,FALSE,"ECWEBB";#N/A,#N/A,FALSE,"MFT96";#N/A,#N/A,FALSE,"CTrecon"}</definedName>
    <definedName name="jhkgh_1_1_5_4" hidden="1">{#N/A,#N/A,FALSE,"TMCOMP96";#N/A,#N/A,FALSE,"MAT96";#N/A,#N/A,FALSE,"FANDA96";#N/A,#N/A,FALSE,"INTRAN96";#N/A,#N/A,FALSE,"NAA9697";#N/A,#N/A,FALSE,"ECWEBB";#N/A,#N/A,FALSE,"MFT96";#N/A,#N/A,FALSE,"CTrecon"}</definedName>
    <definedName name="jhkgh_1_1_5_5" hidden="1">{#N/A,#N/A,FALSE,"TMCOMP96";#N/A,#N/A,FALSE,"MAT96";#N/A,#N/A,FALSE,"FANDA96";#N/A,#N/A,FALSE,"INTRAN96";#N/A,#N/A,FALSE,"NAA9697";#N/A,#N/A,FALSE,"ECWEBB";#N/A,#N/A,FALSE,"MFT96";#N/A,#N/A,FALSE,"CTrecon"}</definedName>
    <definedName name="jhkgh_1_2" hidden="1">{#N/A,#N/A,FALSE,"TMCOMP96";#N/A,#N/A,FALSE,"MAT96";#N/A,#N/A,FALSE,"FANDA96";#N/A,#N/A,FALSE,"INTRAN96";#N/A,#N/A,FALSE,"NAA9697";#N/A,#N/A,FALSE,"ECWEBB";#N/A,#N/A,FALSE,"MFT96";#N/A,#N/A,FALSE,"CTrecon"}</definedName>
    <definedName name="jhkgh_1_2_1" hidden="1">{#N/A,#N/A,FALSE,"TMCOMP96";#N/A,#N/A,FALSE,"MAT96";#N/A,#N/A,FALSE,"FANDA96";#N/A,#N/A,FALSE,"INTRAN96";#N/A,#N/A,FALSE,"NAA9697";#N/A,#N/A,FALSE,"ECWEBB";#N/A,#N/A,FALSE,"MFT96";#N/A,#N/A,FALSE,"CTrecon"}</definedName>
    <definedName name="jhkgh_1_2_1_1" hidden="1">{#N/A,#N/A,FALSE,"TMCOMP96";#N/A,#N/A,FALSE,"MAT96";#N/A,#N/A,FALSE,"FANDA96";#N/A,#N/A,FALSE,"INTRAN96";#N/A,#N/A,FALSE,"NAA9697";#N/A,#N/A,FALSE,"ECWEBB";#N/A,#N/A,FALSE,"MFT96";#N/A,#N/A,FALSE,"CTrecon"}</definedName>
    <definedName name="jhkgh_1_2_1_1_1" hidden="1">{#N/A,#N/A,FALSE,"TMCOMP96";#N/A,#N/A,FALSE,"MAT96";#N/A,#N/A,FALSE,"FANDA96";#N/A,#N/A,FALSE,"INTRAN96";#N/A,#N/A,FALSE,"NAA9697";#N/A,#N/A,FALSE,"ECWEBB";#N/A,#N/A,FALSE,"MFT96";#N/A,#N/A,FALSE,"CTrecon"}</definedName>
    <definedName name="jhkgh_1_2_1_1_1_1" hidden="1">{#N/A,#N/A,FALSE,"TMCOMP96";#N/A,#N/A,FALSE,"MAT96";#N/A,#N/A,FALSE,"FANDA96";#N/A,#N/A,FALSE,"INTRAN96";#N/A,#N/A,FALSE,"NAA9697";#N/A,#N/A,FALSE,"ECWEBB";#N/A,#N/A,FALSE,"MFT96";#N/A,#N/A,FALSE,"CTrecon"}</definedName>
    <definedName name="jhkgh_1_2_1_1_1_1_1" hidden="1">{#N/A,#N/A,FALSE,"TMCOMP96";#N/A,#N/A,FALSE,"MAT96";#N/A,#N/A,FALSE,"FANDA96";#N/A,#N/A,FALSE,"INTRAN96";#N/A,#N/A,FALSE,"NAA9697";#N/A,#N/A,FALSE,"ECWEBB";#N/A,#N/A,FALSE,"MFT96";#N/A,#N/A,FALSE,"CTrecon"}</definedName>
    <definedName name="jhkgh_1_2_1_1_1_2" hidden="1">{#N/A,#N/A,FALSE,"TMCOMP96";#N/A,#N/A,FALSE,"MAT96";#N/A,#N/A,FALSE,"FANDA96";#N/A,#N/A,FALSE,"INTRAN96";#N/A,#N/A,FALSE,"NAA9697";#N/A,#N/A,FALSE,"ECWEBB";#N/A,#N/A,FALSE,"MFT96";#N/A,#N/A,FALSE,"CTrecon"}</definedName>
    <definedName name="jhkgh_1_2_1_1_1_3" hidden="1">{#N/A,#N/A,FALSE,"TMCOMP96";#N/A,#N/A,FALSE,"MAT96";#N/A,#N/A,FALSE,"FANDA96";#N/A,#N/A,FALSE,"INTRAN96";#N/A,#N/A,FALSE,"NAA9697";#N/A,#N/A,FALSE,"ECWEBB";#N/A,#N/A,FALSE,"MFT96";#N/A,#N/A,FALSE,"CTrecon"}</definedName>
    <definedName name="jhkgh_1_2_1_1_1_4" hidden="1">{#N/A,#N/A,FALSE,"TMCOMP96";#N/A,#N/A,FALSE,"MAT96";#N/A,#N/A,FALSE,"FANDA96";#N/A,#N/A,FALSE,"INTRAN96";#N/A,#N/A,FALSE,"NAA9697";#N/A,#N/A,FALSE,"ECWEBB";#N/A,#N/A,FALSE,"MFT96";#N/A,#N/A,FALSE,"CTrecon"}</definedName>
    <definedName name="jhkgh_1_2_1_1_1_5" hidden="1">{#N/A,#N/A,FALSE,"TMCOMP96";#N/A,#N/A,FALSE,"MAT96";#N/A,#N/A,FALSE,"FANDA96";#N/A,#N/A,FALSE,"INTRAN96";#N/A,#N/A,FALSE,"NAA9697";#N/A,#N/A,FALSE,"ECWEBB";#N/A,#N/A,FALSE,"MFT96";#N/A,#N/A,FALSE,"CTrecon"}</definedName>
    <definedName name="jhkgh_1_2_1_1_2" hidden="1">{#N/A,#N/A,FALSE,"TMCOMP96";#N/A,#N/A,FALSE,"MAT96";#N/A,#N/A,FALSE,"FANDA96";#N/A,#N/A,FALSE,"INTRAN96";#N/A,#N/A,FALSE,"NAA9697";#N/A,#N/A,FALSE,"ECWEBB";#N/A,#N/A,FALSE,"MFT96";#N/A,#N/A,FALSE,"CTrecon"}</definedName>
    <definedName name="jhkgh_1_2_1_1_2_1" hidden="1">{#N/A,#N/A,FALSE,"TMCOMP96";#N/A,#N/A,FALSE,"MAT96";#N/A,#N/A,FALSE,"FANDA96";#N/A,#N/A,FALSE,"INTRAN96";#N/A,#N/A,FALSE,"NAA9697";#N/A,#N/A,FALSE,"ECWEBB";#N/A,#N/A,FALSE,"MFT96";#N/A,#N/A,FALSE,"CTrecon"}</definedName>
    <definedName name="jhkgh_1_2_1_1_2_2" hidden="1">{#N/A,#N/A,FALSE,"TMCOMP96";#N/A,#N/A,FALSE,"MAT96";#N/A,#N/A,FALSE,"FANDA96";#N/A,#N/A,FALSE,"INTRAN96";#N/A,#N/A,FALSE,"NAA9697";#N/A,#N/A,FALSE,"ECWEBB";#N/A,#N/A,FALSE,"MFT96";#N/A,#N/A,FALSE,"CTrecon"}</definedName>
    <definedName name="jhkgh_1_2_1_1_2_3" hidden="1">{#N/A,#N/A,FALSE,"TMCOMP96";#N/A,#N/A,FALSE,"MAT96";#N/A,#N/A,FALSE,"FANDA96";#N/A,#N/A,FALSE,"INTRAN96";#N/A,#N/A,FALSE,"NAA9697";#N/A,#N/A,FALSE,"ECWEBB";#N/A,#N/A,FALSE,"MFT96";#N/A,#N/A,FALSE,"CTrecon"}</definedName>
    <definedName name="jhkgh_1_2_1_1_2_4" hidden="1">{#N/A,#N/A,FALSE,"TMCOMP96";#N/A,#N/A,FALSE,"MAT96";#N/A,#N/A,FALSE,"FANDA96";#N/A,#N/A,FALSE,"INTRAN96";#N/A,#N/A,FALSE,"NAA9697";#N/A,#N/A,FALSE,"ECWEBB";#N/A,#N/A,FALSE,"MFT96";#N/A,#N/A,FALSE,"CTrecon"}</definedName>
    <definedName name="jhkgh_1_2_1_1_2_5" hidden="1">{#N/A,#N/A,FALSE,"TMCOMP96";#N/A,#N/A,FALSE,"MAT96";#N/A,#N/A,FALSE,"FANDA96";#N/A,#N/A,FALSE,"INTRAN96";#N/A,#N/A,FALSE,"NAA9697";#N/A,#N/A,FALSE,"ECWEBB";#N/A,#N/A,FALSE,"MFT96";#N/A,#N/A,FALSE,"CTrecon"}</definedName>
    <definedName name="jhkgh_1_2_1_1_3" hidden="1">{#N/A,#N/A,FALSE,"TMCOMP96";#N/A,#N/A,FALSE,"MAT96";#N/A,#N/A,FALSE,"FANDA96";#N/A,#N/A,FALSE,"INTRAN96";#N/A,#N/A,FALSE,"NAA9697";#N/A,#N/A,FALSE,"ECWEBB";#N/A,#N/A,FALSE,"MFT96";#N/A,#N/A,FALSE,"CTrecon"}</definedName>
    <definedName name="jhkgh_1_2_1_1_4" hidden="1">{#N/A,#N/A,FALSE,"TMCOMP96";#N/A,#N/A,FALSE,"MAT96";#N/A,#N/A,FALSE,"FANDA96";#N/A,#N/A,FALSE,"INTRAN96";#N/A,#N/A,FALSE,"NAA9697";#N/A,#N/A,FALSE,"ECWEBB";#N/A,#N/A,FALSE,"MFT96";#N/A,#N/A,FALSE,"CTrecon"}</definedName>
    <definedName name="jhkgh_1_2_1_1_5" hidden="1">{#N/A,#N/A,FALSE,"TMCOMP96";#N/A,#N/A,FALSE,"MAT96";#N/A,#N/A,FALSE,"FANDA96";#N/A,#N/A,FALSE,"INTRAN96";#N/A,#N/A,FALSE,"NAA9697";#N/A,#N/A,FALSE,"ECWEBB";#N/A,#N/A,FALSE,"MFT96";#N/A,#N/A,FALSE,"CTrecon"}</definedName>
    <definedName name="jhkgh_1_2_1_2" hidden="1">{#N/A,#N/A,FALSE,"TMCOMP96";#N/A,#N/A,FALSE,"MAT96";#N/A,#N/A,FALSE,"FANDA96";#N/A,#N/A,FALSE,"INTRAN96";#N/A,#N/A,FALSE,"NAA9697";#N/A,#N/A,FALSE,"ECWEBB";#N/A,#N/A,FALSE,"MFT96";#N/A,#N/A,FALSE,"CTrecon"}</definedName>
    <definedName name="jhkgh_1_2_1_2_1" hidden="1">{#N/A,#N/A,FALSE,"TMCOMP96";#N/A,#N/A,FALSE,"MAT96";#N/A,#N/A,FALSE,"FANDA96";#N/A,#N/A,FALSE,"INTRAN96";#N/A,#N/A,FALSE,"NAA9697";#N/A,#N/A,FALSE,"ECWEBB";#N/A,#N/A,FALSE,"MFT96";#N/A,#N/A,FALSE,"CTrecon"}</definedName>
    <definedName name="jhkgh_1_2_1_2_2" hidden="1">{#N/A,#N/A,FALSE,"TMCOMP96";#N/A,#N/A,FALSE,"MAT96";#N/A,#N/A,FALSE,"FANDA96";#N/A,#N/A,FALSE,"INTRAN96";#N/A,#N/A,FALSE,"NAA9697";#N/A,#N/A,FALSE,"ECWEBB";#N/A,#N/A,FALSE,"MFT96";#N/A,#N/A,FALSE,"CTrecon"}</definedName>
    <definedName name="jhkgh_1_2_1_2_3" hidden="1">{#N/A,#N/A,FALSE,"TMCOMP96";#N/A,#N/A,FALSE,"MAT96";#N/A,#N/A,FALSE,"FANDA96";#N/A,#N/A,FALSE,"INTRAN96";#N/A,#N/A,FALSE,"NAA9697";#N/A,#N/A,FALSE,"ECWEBB";#N/A,#N/A,FALSE,"MFT96";#N/A,#N/A,FALSE,"CTrecon"}</definedName>
    <definedName name="jhkgh_1_2_1_2_4" hidden="1">{#N/A,#N/A,FALSE,"TMCOMP96";#N/A,#N/A,FALSE,"MAT96";#N/A,#N/A,FALSE,"FANDA96";#N/A,#N/A,FALSE,"INTRAN96";#N/A,#N/A,FALSE,"NAA9697";#N/A,#N/A,FALSE,"ECWEBB";#N/A,#N/A,FALSE,"MFT96";#N/A,#N/A,FALSE,"CTrecon"}</definedName>
    <definedName name="jhkgh_1_2_1_2_5" hidden="1">{#N/A,#N/A,FALSE,"TMCOMP96";#N/A,#N/A,FALSE,"MAT96";#N/A,#N/A,FALSE,"FANDA96";#N/A,#N/A,FALSE,"INTRAN96";#N/A,#N/A,FALSE,"NAA9697";#N/A,#N/A,FALSE,"ECWEBB";#N/A,#N/A,FALSE,"MFT96";#N/A,#N/A,FALSE,"CTrecon"}</definedName>
    <definedName name="jhkgh_1_2_1_3" hidden="1">{#N/A,#N/A,FALSE,"TMCOMP96";#N/A,#N/A,FALSE,"MAT96";#N/A,#N/A,FALSE,"FANDA96";#N/A,#N/A,FALSE,"INTRAN96";#N/A,#N/A,FALSE,"NAA9697";#N/A,#N/A,FALSE,"ECWEBB";#N/A,#N/A,FALSE,"MFT96";#N/A,#N/A,FALSE,"CTrecon"}</definedName>
    <definedName name="jhkgh_1_2_1_3_1" hidden="1">{#N/A,#N/A,FALSE,"TMCOMP96";#N/A,#N/A,FALSE,"MAT96";#N/A,#N/A,FALSE,"FANDA96";#N/A,#N/A,FALSE,"INTRAN96";#N/A,#N/A,FALSE,"NAA9697";#N/A,#N/A,FALSE,"ECWEBB";#N/A,#N/A,FALSE,"MFT96";#N/A,#N/A,FALSE,"CTrecon"}</definedName>
    <definedName name="jhkgh_1_2_1_3_2" hidden="1">{#N/A,#N/A,FALSE,"TMCOMP96";#N/A,#N/A,FALSE,"MAT96";#N/A,#N/A,FALSE,"FANDA96";#N/A,#N/A,FALSE,"INTRAN96";#N/A,#N/A,FALSE,"NAA9697";#N/A,#N/A,FALSE,"ECWEBB";#N/A,#N/A,FALSE,"MFT96";#N/A,#N/A,FALSE,"CTrecon"}</definedName>
    <definedName name="jhkgh_1_2_1_3_3" hidden="1">{#N/A,#N/A,FALSE,"TMCOMP96";#N/A,#N/A,FALSE,"MAT96";#N/A,#N/A,FALSE,"FANDA96";#N/A,#N/A,FALSE,"INTRAN96";#N/A,#N/A,FALSE,"NAA9697";#N/A,#N/A,FALSE,"ECWEBB";#N/A,#N/A,FALSE,"MFT96";#N/A,#N/A,FALSE,"CTrecon"}</definedName>
    <definedName name="jhkgh_1_2_1_3_4" hidden="1">{#N/A,#N/A,FALSE,"TMCOMP96";#N/A,#N/A,FALSE,"MAT96";#N/A,#N/A,FALSE,"FANDA96";#N/A,#N/A,FALSE,"INTRAN96";#N/A,#N/A,FALSE,"NAA9697";#N/A,#N/A,FALSE,"ECWEBB";#N/A,#N/A,FALSE,"MFT96";#N/A,#N/A,FALSE,"CTrecon"}</definedName>
    <definedName name="jhkgh_1_2_1_3_5" hidden="1">{#N/A,#N/A,FALSE,"TMCOMP96";#N/A,#N/A,FALSE,"MAT96";#N/A,#N/A,FALSE,"FANDA96";#N/A,#N/A,FALSE,"INTRAN96";#N/A,#N/A,FALSE,"NAA9697";#N/A,#N/A,FALSE,"ECWEBB";#N/A,#N/A,FALSE,"MFT96";#N/A,#N/A,FALSE,"CTrecon"}</definedName>
    <definedName name="jhkgh_1_2_1_4" hidden="1">{#N/A,#N/A,FALSE,"TMCOMP96";#N/A,#N/A,FALSE,"MAT96";#N/A,#N/A,FALSE,"FANDA96";#N/A,#N/A,FALSE,"INTRAN96";#N/A,#N/A,FALSE,"NAA9697";#N/A,#N/A,FALSE,"ECWEBB";#N/A,#N/A,FALSE,"MFT96";#N/A,#N/A,FALSE,"CTrecon"}</definedName>
    <definedName name="jhkgh_1_2_1_4_1" hidden="1">{#N/A,#N/A,FALSE,"TMCOMP96";#N/A,#N/A,FALSE,"MAT96";#N/A,#N/A,FALSE,"FANDA96";#N/A,#N/A,FALSE,"INTRAN96";#N/A,#N/A,FALSE,"NAA9697";#N/A,#N/A,FALSE,"ECWEBB";#N/A,#N/A,FALSE,"MFT96";#N/A,#N/A,FALSE,"CTrecon"}</definedName>
    <definedName name="jhkgh_1_2_1_4_2" hidden="1">{#N/A,#N/A,FALSE,"TMCOMP96";#N/A,#N/A,FALSE,"MAT96";#N/A,#N/A,FALSE,"FANDA96";#N/A,#N/A,FALSE,"INTRAN96";#N/A,#N/A,FALSE,"NAA9697";#N/A,#N/A,FALSE,"ECWEBB";#N/A,#N/A,FALSE,"MFT96";#N/A,#N/A,FALSE,"CTrecon"}</definedName>
    <definedName name="jhkgh_1_2_1_4_3" hidden="1">{#N/A,#N/A,FALSE,"TMCOMP96";#N/A,#N/A,FALSE,"MAT96";#N/A,#N/A,FALSE,"FANDA96";#N/A,#N/A,FALSE,"INTRAN96";#N/A,#N/A,FALSE,"NAA9697";#N/A,#N/A,FALSE,"ECWEBB";#N/A,#N/A,FALSE,"MFT96";#N/A,#N/A,FALSE,"CTrecon"}</definedName>
    <definedName name="jhkgh_1_2_1_4_4" hidden="1">{#N/A,#N/A,FALSE,"TMCOMP96";#N/A,#N/A,FALSE,"MAT96";#N/A,#N/A,FALSE,"FANDA96";#N/A,#N/A,FALSE,"INTRAN96";#N/A,#N/A,FALSE,"NAA9697";#N/A,#N/A,FALSE,"ECWEBB";#N/A,#N/A,FALSE,"MFT96";#N/A,#N/A,FALSE,"CTrecon"}</definedName>
    <definedName name="jhkgh_1_2_1_4_5" hidden="1">{#N/A,#N/A,FALSE,"TMCOMP96";#N/A,#N/A,FALSE,"MAT96";#N/A,#N/A,FALSE,"FANDA96";#N/A,#N/A,FALSE,"INTRAN96";#N/A,#N/A,FALSE,"NAA9697";#N/A,#N/A,FALSE,"ECWEBB";#N/A,#N/A,FALSE,"MFT96";#N/A,#N/A,FALSE,"CTrecon"}</definedName>
    <definedName name="jhkgh_1_2_1_5" hidden="1">{#N/A,#N/A,FALSE,"TMCOMP96";#N/A,#N/A,FALSE,"MAT96";#N/A,#N/A,FALSE,"FANDA96";#N/A,#N/A,FALSE,"INTRAN96";#N/A,#N/A,FALSE,"NAA9697";#N/A,#N/A,FALSE,"ECWEBB";#N/A,#N/A,FALSE,"MFT96";#N/A,#N/A,FALSE,"CTrecon"}</definedName>
    <definedName name="jhkgh_1_2_1_5_1" hidden="1">{#N/A,#N/A,FALSE,"TMCOMP96";#N/A,#N/A,FALSE,"MAT96";#N/A,#N/A,FALSE,"FANDA96";#N/A,#N/A,FALSE,"INTRAN96";#N/A,#N/A,FALSE,"NAA9697";#N/A,#N/A,FALSE,"ECWEBB";#N/A,#N/A,FALSE,"MFT96";#N/A,#N/A,FALSE,"CTrecon"}</definedName>
    <definedName name="jhkgh_1_2_1_5_2" hidden="1">{#N/A,#N/A,FALSE,"TMCOMP96";#N/A,#N/A,FALSE,"MAT96";#N/A,#N/A,FALSE,"FANDA96";#N/A,#N/A,FALSE,"INTRAN96";#N/A,#N/A,FALSE,"NAA9697";#N/A,#N/A,FALSE,"ECWEBB";#N/A,#N/A,FALSE,"MFT96";#N/A,#N/A,FALSE,"CTrecon"}</definedName>
    <definedName name="jhkgh_1_2_1_5_3" hidden="1">{#N/A,#N/A,FALSE,"TMCOMP96";#N/A,#N/A,FALSE,"MAT96";#N/A,#N/A,FALSE,"FANDA96";#N/A,#N/A,FALSE,"INTRAN96";#N/A,#N/A,FALSE,"NAA9697";#N/A,#N/A,FALSE,"ECWEBB";#N/A,#N/A,FALSE,"MFT96";#N/A,#N/A,FALSE,"CTrecon"}</definedName>
    <definedName name="jhkgh_1_2_1_5_4" hidden="1">{#N/A,#N/A,FALSE,"TMCOMP96";#N/A,#N/A,FALSE,"MAT96";#N/A,#N/A,FALSE,"FANDA96";#N/A,#N/A,FALSE,"INTRAN96";#N/A,#N/A,FALSE,"NAA9697";#N/A,#N/A,FALSE,"ECWEBB";#N/A,#N/A,FALSE,"MFT96";#N/A,#N/A,FALSE,"CTrecon"}</definedName>
    <definedName name="jhkgh_1_2_1_5_5" hidden="1">{#N/A,#N/A,FALSE,"TMCOMP96";#N/A,#N/A,FALSE,"MAT96";#N/A,#N/A,FALSE,"FANDA96";#N/A,#N/A,FALSE,"INTRAN96";#N/A,#N/A,FALSE,"NAA9697";#N/A,#N/A,FALSE,"ECWEBB";#N/A,#N/A,FALSE,"MFT96";#N/A,#N/A,FALSE,"CTrecon"}</definedName>
    <definedName name="jhkgh_1_2_2" hidden="1">{#N/A,#N/A,FALSE,"TMCOMP96";#N/A,#N/A,FALSE,"MAT96";#N/A,#N/A,FALSE,"FANDA96";#N/A,#N/A,FALSE,"INTRAN96";#N/A,#N/A,FALSE,"NAA9697";#N/A,#N/A,FALSE,"ECWEBB";#N/A,#N/A,FALSE,"MFT96";#N/A,#N/A,FALSE,"CTrecon"}</definedName>
    <definedName name="jhkgh_1_2_2_1" hidden="1">{#N/A,#N/A,FALSE,"TMCOMP96";#N/A,#N/A,FALSE,"MAT96";#N/A,#N/A,FALSE,"FANDA96";#N/A,#N/A,FALSE,"INTRAN96";#N/A,#N/A,FALSE,"NAA9697";#N/A,#N/A,FALSE,"ECWEBB";#N/A,#N/A,FALSE,"MFT96";#N/A,#N/A,FALSE,"CTrecon"}</definedName>
    <definedName name="jhkgh_1_2_2_2" hidden="1">{#N/A,#N/A,FALSE,"TMCOMP96";#N/A,#N/A,FALSE,"MAT96";#N/A,#N/A,FALSE,"FANDA96";#N/A,#N/A,FALSE,"INTRAN96";#N/A,#N/A,FALSE,"NAA9697";#N/A,#N/A,FALSE,"ECWEBB";#N/A,#N/A,FALSE,"MFT96";#N/A,#N/A,FALSE,"CTrecon"}</definedName>
    <definedName name="jhkgh_1_2_2_3" hidden="1">{#N/A,#N/A,FALSE,"TMCOMP96";#N/A,#N/A,FALSE,"MAT96";#N/A,#N/A,FALSE,"FANDA96";#N/A,#N/A,FALSE,"INTRAN96";#N/A,#N/A,FALSE,"NAA9697";#N/A,#N/A,FALSE,"ECWEBB";#N/A,#N/A,FALSE,"MFT96";#N/A,#N/A,FALSE,"CTrecon"}</definedName>
    <definedName name="jhkgh_1_2_2_4" hidden="1">{#N/A,#N/A,FALSE,"TMCOMP96";#N/A,#N/A,FALSE,"MAT96";#N/A,#N/A,FALSE,"FANDA96";#N/A,#N/A,FALSE,"INTRAN96";#N/A,#N/A,FALSE,"NAA9697";#N/A,#N/A,FALSE,"ECWEBB";#N/A,#N/A,FALSE,"MFT96";#N/A,#N/A,FALSE,"CTrecon"}</definedName>
    <definedName name="jhkgh_1_2_2_5" hidden="1">{#N/A,#N/A,FALSE,"TMCOMP96";#N/A,#N/A,FALSE,"MAT96";#N/A,#N/A,FALSE,"FANDA96";#N/A,#N/A,FALSE,"INTRAN96";#N/A,#N/A,FALSE,"NAA9697";#N/A,#N/A,FALSE,"ECWEBB";#N/A,#N/A,FALSE,"MFT96";#N/A,#N/A,FALSE,"CTrecon"}</definedName>
    <definedName name="jhkgh_1_2_3" hidden="1">{#N/A,#N/A,FALSE,"TMCOMP96";#N/A,#N/A,FALSE,"MAT96";#N/A,#N/A,FALSE,"FANDA96";#N/A,#N/A,FALSE,"INTRAN96";#N/A,#N/A,FALSE,"NAA9697";#N/A,#N/A,FALSE,"ECWEBB";#N/A,#N/A,FALSE,"MFT96";#N/A,#N/A,FALSE,"CTrecon"}</definedName>
    <definedName name="jhkgh_1_2_3_1" hidden="1">{#N/A,#N/A,FALSE,"TMCOMP96";#N/A,#N/A,FALSE,"MAT96";#N/A,#N/A,FALSE,"FANDA96";#N/A,#N/A,FALSE,"INTRAN96";#N/A,#N/A,FALSE,"NAA9697";#N/A,#N/A,FALSE,"ECWEBB";#N/A,#N/A,FALSE,"MFT96";#N/A,#N/A,FALSE,"CTrecon"}</definedName>
    <definedName name="jhkgh_1_2_3_2" hidden="1">{#N/A,#N/A,FALSE,"TMCOMP96";#N/A,#N/A,FALSE,"MAT96";#N/A,#N/A,FALSE,"FANDA96";#N/A,#N/A,FALSE,"INTRAN96";#N/A,#N/A,FALSE,"NAA9697";#N/A,#N/A,FALSE,"ECWEBB";#N/A,#N/A,FALSE,"MFT96";#N/A,#N/A,FALSE,"CTrecon"}</definedName>
    <definedName name="jhkgh_1_2_3_3" hidden="1">{#N/A,#N/A,FALSE,"TMCOMP96";#N/A,#N/A,FALSE,"MAT96";#N/A,#N/A,FALSE,"FANDA96";#N/A,#N/A,FALSE,"INTRAN96";#N/A,#N/A,FALSE,"NAA9697";#N/A,#N/A,FALSE,"ECWEBB";#N/A,#N/A,FALSE,"MFT96";#N/A,#N/A,FALSE,"CTrecon"}</definedName>
    <definedName name="jhkgh_1_2_3_4" hidden="1">{#N/A,#N/A,FALSE,"TMCOMP96";#N/A,#N/A,FALSE,"MAT96";#N/A,#N/A,FALSE,"FANDA96";#N/A,#N/A,FALSE,"INTRAN96";#N/A,#N/A,FALSE,"NAA9697";#N/A,#N/A,FALSE,"ECWEBB";#N/A,#N/A,FALSE,"MFT96";#N/A,#N/A,FALSE,"CTrecon"}</definedName>
    <definedName name="jhkgh_1_2_3_5" hidden="1">{#N/A,#N/A,FALSE,"TMCOMP96";#N/A,#N/A,FALSE,"MAT96";#N/A,#N/A,FALSE,"FANDA96";#N/A,#N/A,FALSE,"INTRAN96";#N/A,#N/A,FALSE,"NAA9697";#N/A,#N/A,FALSE,"ECWEBB";#N/A,#N/A,FALSE,"MFT96";#N/A,#N/A,FALSE,"CTrecon"}</definedName>
    <definedName name="jhkgh_1_2_4" hidden="1">{#N/A,#N/A,FALSE,"TMCOMP96";#N/A,#N/A,FALSE,"MAT96";#N/A,#N/A,FALSE,"FANDA96";#N/A,#N/A,FALSE,"INTRAN96";#N/A,#N/A,FALSE,"NAA9697";#N/A,#N/A,FALSE,"ECWEBB";#N/A,#N/A,FALSE,"MFT96";#N/A,#N/A,FALSE,"CTrecon"}</definedName>
    <definedName name="jhkgh_1_2_4_1" hidden="1">{#N/A,#N/A,FALSE,"TMCOMP96";#N/A,#N/A,FALSE,"MAT96";#N/A,#N/A,FALSE,"FANDA96";#N/A,#N/A,FALSE,"INTRAN96";#N/A,#N/A,FALSE,"NAA9697";#N/A,#N/A,FALSE,"ECWEBB";#N/A,#N/A,FALSE,"MFT96";#N/A,#N/A,FALSE,"CTrecon"}</definedName>
    <definedName name="jhkgh_1_2_4_2" hidden="1">{#N/A,#N/A,FALSE,"TMCOMP96";#N/A,#N/A,FALSE,"MAT96";#N/A,#N/A,FALSE,"FANDA96";#N/A,#N/A,FALSE,"INTRAN96";#N/A,#N/A,FALSE,"NAA9697";#N/A,#N/A,FALSE,"ECWEBB";#N/A,#N/A,FALSE,"MFT96";#N/A,#N/A,FALSE,"CTrecon"}</definedName>
    <definedName name="jhkgh_1_2_4_3" hidden="1">{#N/A,#N/A,FALSE,"TMCOMP96";#N/A,#N/A,FALSE,"MAT96";#N/A,#N/A,FALSE,"FANDA96";#N/A,#N/A,FALSE,"INTRAN96";#N/A,#N/A,FALSE,"NAA9697";#N/A,#N/A,FALSE,"ECWEBB";#N/A,#N/A,FALSE,"MFT96";#N/A,#N/A,FALSE,"CTrecon"}</definedName>
    <definedName name="jhkgh_1_2_4_4" hidden="1">{#N/A,#N/A,FALSE,"TMCOMP96";#N/A,#N/A,FALSE,"MAT96";#N/A,#N/A,FALSE,"FANDA96";#N/A,#N/A,FALSE,"INTRAN96";#N/A,#N/A,FALSE,"NAA9697";#N/A,#N/A,FALSE,"ECWEBB";#N/A,#N/A,FALSE,"MFT96";#N/A,#N/A,FALSE,"CTrecon"}</definedName>
    <definedName name="jhkgh_1_2_4_5" hidden="1">{#N/A,#N/A,FALSE,"TMCOMP96";#N/A,#N/A,FALSE,"MAT96";#N/A,#N/A,FALSE,"FANDA96";#N/A,#N/A,FALSE,"INTRAN96";#N/A,#N/A,FALSE,"NAA9697";#N/A,#N/A,FALSE,"ECWEBB";#N/A,#N/A,FALSE,"MFT96";#N/A,#N/A,FALSE,"CTrecon"}</definedName>
    <definedName name="jhkgh_1_2_5" hidden="1">{#N/A,#N/A,FALSE,"TMCOMP96";#N/A,#N/A,FALSE,"MAT96";#N/A,#N/A,FALSE,"FANDA96";#N/A,#N/A,FALSE,"INTRAN96";#N/A,#N/A,FALSE,"NAA9697";#N/A,#N/A,FALSE,"ECWEBB";#N/A,#N/A,FALSE,"MFT96";#N/A,#N/A,FALSE,"CTrecon"}</definedName>
    <definedName name="jhkgh_1_2_5_1" hidden="1">{#N/A,#N/A,FALSE,"TMCOMP96";#N/A,#N/A,FALSE,"MAT96";#N/A,#N/A,FALSE,"FANDA96";#N/A,#N/A,FALSE,"INTRAN96";#N/A,#N/A,FALSE,"NAA9697";#N/A,#N/A,FALSE,"ECWEBB";#N/A,#N/A,FALSE,"MFT96";#N/A,#N/A,FALSE,"CTrecon"}</definedName>
    <definedName name="jhkgh_1_2_5_2" hidden="1">{#N/A,#N/A,FALSE,"TMCOMP96";#N/A,#N/A,FALSE,"MAT96";#N/A,#N/A,FALSE,"FANDA96";#N/A,#N/A,FALSE,"INTRAN96";#N/A,#N/A,FALSE,"NAA9697";#N/A,#N/A,FALSE,"ECWEBB";#N/A,#N/A,FALSE,"MFT96";#N/A,#N/A,FALSE,"CTrecon"}</definedName>
    <definedName name="jhkgh_1_2_5_3" hidden="1">{#N/A,#N/A,FALSE,"TMCOMP96";#N/A,#N/A,FALSE,"MAT96";#N/A,#N/A,FALSE,"FANDA96";#N/A,#N/A,FALSE,"INTRAN96";#N/A,#N/A,FALSE,"NAA9697";#N/A,#N/A,FALSE,"ECWEBB";#N/A,#N/A,FALSE,"MFT96";#N/A,#N/A,FALSE,"CTrecon"}</definedName>
    <definedName name="jhkgh_1_2_5_4" hidden="1">{#N/A,#N/A,FALSE,"TMCOMP96";#N/A,#N/A,FALSE,"MAT96";#N/A,#N/A,FALSE,"FANDA96";#N/A,#N/A,FALSE,"INTRAN96";#N/A,#N/A,FALSE,"NAA9697";#N/A,#N/A,FALSE,"ECWEBB";#N/A,#N/A,FALSE,"MFT96";#N/A,#N/A,FALSE,"CTrecon"}</definedName>
    <definedName name="jhkgh_1_2_5_5" hidden="1">{#N/A,#N/A,FALSE,"TMCOMP96";#N/A,#N/A,FALSE,"MAT96";#N/A,#N/A,FALSE,"FANDA96";#N/A,#N/A,FALSE,"INTRAN96";#N/A,#N/A,FALSE,"NAA9697";#N/A,#N/A,FALSE,"ECWEBB";#N/A,#N/A,FALSE,"MFT96";#N/A,#N/A,FALSE,"CTrecon"}</definedName>
    <definedName name="jhkgh_1_3" hidden="1">{#N/A,#N/A,FALSE,"TMCOMP96";#N/A,#N/A,FALSE,"MAT96";#N/A,#N/A,FALSE,"FANDA96";#N/A,#N/A,FALSE,"INTRAN96";#N/A,#N/A,FALSE,"NAA9697";#N/A,#N/A,FALSE,"ECWEBB";#N/A,#N/A,FALSE,"MFT96";#N/A,#N/A,FALSE,"CTrecon"}</definedName>
    <definedName name="jhkgh_1_3_1" hidden="1">{#N/A,#N/A,FALSE,"TMCOMP96";#N/A,#N/A,FALSE,"MAT96";#N/A,#N/A,FALSE,"FANDA96";#N/A,#N/A,FALSE,"INTRAN96";#N/A,#N/A,FALSE,"NAA9697";#N/A,#N/A,FALSE,"ECWEBB";#N/A,#N/A,FALSE,"MFT96";#N/A,#N/A,FALSE,"CTrecon"}</definedName>
    <definedName name="jhkgh_1_3_1_1" hidden="1">{#N/A,#N/A,FALSE,"TMCOMP96";#N/A,#N/A,FALSE,"MAT96";#N/A,#N/A,FALSE,"FANDA96";#N/A,#N/A,FALSE,"INTRAN96";#N/A,#N/A,FALSE,"NAA9697";#N/A,#N/A,FALSE,"ECWEBB";#N/A,#N/A,FALSE,"MFT96";#N/A,#N/A,FALSE,"CTrecon"}</definedName>
    <definedName name="jhkgh_1_3_1_1_1" hidden="1">{#N/A,#N/A,FALSE,"TMCOMP96";#N/A,#N/A,FALSE,"MAT96";#N/A,#N/A,FALSE,"FANDA96";#N/A,#N/A,FALSE,"INTRAN96";#N/A,#N/A,FALSE,"NAA9697";#N/A,#N/A,FALSE,"ECWEBB";#N/A,#N/A,FALSE,"MFT96";#N/A,#N/A,FALSE,"CTrecon"}</definedName>
    <definedName name="jhkgh_1_3_1_1_1_1" hidden="1">{#N/A,#N/A,FALSE,"TMCOMP96";#N/A,#N/A,FALSE,"MAT96";#N/A,#N/A,FALSE,"FANDA96";#N/A,#N/A,FALSE,"INTRAN96";#N/A,#N/A,FALSE,"NAA9697";#N/A,#N/A,FALSE,"ECWEBB";#N/A,#N/A,FALSE,"MFT96";#N/A,#N/A,FALSE,"CTrecon"}</definedName>
    <definedName name="jhkgh_1_3_1_1_1_1_1" hidden="1">{#N/A,#N/A,FALSE,"TMCOMP96";#N/A,#N/A,FALSE,"MAT96";#N/A,#N/A,FALSE,"FANDA96";#N/A,#N/A,FALSE,"INTRAN96";#N/A,#N/A,FALSE,"NAA9697";#N/A,#N/A,FALSE,"ECWEBB";#N/A,#N/A,FALSE,"MFT96";#N/A,#N/A,FALSE,"CTrecon"}</definedName>
    <definedName name="jhkgh_1_3_1_1_1_2" hidden="1">{#N/A,#N/A,FALSE,"TMCOMP96";#N/A,#N/A,FALSE,"MAT96";#N/A,#N/A,FALSE,"FANDA96";#N/A,#N/A,FALSE,"INTRAN96";#N/A,#N/A,FALSE,"NAA9697";#N/A,#N/A,FALSE,"ECWEBB";#N/A,#N/A,FALSE,"MFT96";#N/A,#N/A,FALSE,"CTrecon"}</definedName>
    <definedName name="jhkgh_1_3_1_1_1_3" hidden="1">{#N/A,#N/A,FALSE,"TMCOMP96";#N/A,#N/A,FALSE,"MAT96";#N/A,#N/A,FALSE,"FANDA96";#N/A,#N/A,FALSE,"INTRAN96";#N/A,#N/A,FALSE,"NAA9697";#N/A,#N/A,FALSE,"ECWEBB";#N/A,#N/A,FALSE,"MFT96";#N/A,#N/A,FALSE,"CTrecon"}</definedName>
    <definedName name="jhkgh_1_3_1_1_1_4" hidden="1">{#N/A,#N/A,FALSE,"TMCOMP96";#N/A,#N/A,FALSE,"MAT96";#N/A,#N/A,FALSE,"FANDA96";#N/A,#N/A,FALSE,"INTRAN96";#N/A,#N/A,FALSE,"NAA9697";#N/A,#N/A,FALSE,"ECWEBB";#N/A,#N/A,FALSE,"MFT96";#N/A,#N/A,FALSE,"CTrecon"}</definedName>
    <definedName name="jhkgh_1_3_1_1_1_5" hidden="1">{#N/A,#N/A,FALSE,"TMCOMP96";#N/A,#N/A,FALSE,"MAT96";#N/A,#N/A,FALSE,"FANDA96";#N/A,#N/A,FALSE,"INTRAN96";#N/A,#N/A,FALSE,"NAA9697";#N/A,#N/A,FALSE,"ECWEBB";#N/A,#N/A,FALSE,"MFT96";#N/A,#N/A,FALSE,"CTrecon"}</definedName>
    <definedName name="jhkgh_1_3_1_1_2" hidden="1">{#N/A,#N/A,FALSE,"TMCOMP96";#N/A,#N/A,FALSE,"MAT96";#N/A,#N/A,FALSE,"FANDA96";#N/A,#N/A,FALSE,"INTRAN96";#N/A,#N/A,FALSE,"NAA9697";#N/A,#N/A,FALSE,"ECWEBB";#N/A,#N/A,FALSE,"MFT96";#N/A,#N/A,FALSE,"CTrecon"}</definedName>
    <definedName name="jhkgh_1_3_1_1_2_1" hidden="1">{#N/A,#N/A,FALSE,"TMCOMP96";#N/A,#N/A,FALSE,"MAT96";#N/A,#N/A,FALSE,"FANDA96";#N/A,#N/A,FALSE,"INTRAN96";#N/A,#N/A,FALSE,"NAA9697";#N/A,#N/A,FALSE,"ECWEBB";#N/A,#N/A,FALSE,"MFT96";#N/A,#N/A,FALSE,"CTrecon"}</definedName>
    <definedName name="jhkgh_1_3_1_1_2_2" hidden="1">{#N/A,#N/A,FALSE,"TMCOMP96";#N/A,#N/A,FALSE,"MAT96";#N/A,#N/A,FALSE,"FANDA96";#N/A,#N/A,FALSE,"INTRAN96";#N/A,#N/A,FALSE,"NAA9697";#N/A,#N/A,FALSE,"ECWEBB";#N/A,#N/A,FALSE,"MFT96";#N/A,#N/A,FALSE,"CTrecon"}</definedName>
    <definedName name="jhkgh_1_3_1_1_2_3" hidden="1">{#N/A,#N/A,FALSE,"TMCOMP96";#N/A,#N/A,FALSE,"MAT96";#N/A,#N/A,FALSE,"FANDA96";#N/A,#N/A,FALSE,"INTRAN96";#N/A,#N/A,FALSE,"NAA9697";#N/A,#N/A,FALSE,"ECWEBB";#N/A,#N/A,FALSE,"MFT96";#N/A,#N/A,FALSE,"CTrecon"}</definedName>
    <definedName name="jhkgh_1_3_1_1_2_4" hidden="1">{#N/A,#N/A,FALSE,"TMCOMP96";#N/A,#N/A,FALSE,"MAT96";#N/A,#N/A,FALSE,"FANDA96";#N/A,#N/A,FALSE,"INTRAN96";#N/A,#N/A,FALSE,"NAA9697";#N/A,#N/A,FALSE,"ECWEBB";#N/A,#N/A,FALSE,"MFT96";#N/A,#N/A,FALSE,"CTrecon"}</definedName>
    <definedName name="jhkgh_1_3_1_1_2_5" hidden="1">{#N/A,#N/A,FALSE,"TMCOMP96";#N/A,#N/A,FALSE,"MAT96";#N/A,#N/A,FALSE,"FANDA96";#N/A,#N/A,FALSE,"INTRAN96";#N/A,#N/A,FALSE,"NAA9697";#N/A,#N/A,FALSE,"ECWEBB";#N/A,#N/A,FALSE,"MFT96";#N/A,#N/A,FALSE,"CTrecon"}</definedName>
    <definedName name="jhkgh_1_3_1_1_3" hidden="1">{#N/A,#N/A,FALSE,"TMCOMP96";#N/A,#N/A,FALSE,"MAT96";#N/A,#N/A,FALSE,"FANDA96";#N/A,#N/A,FALSE,"INTRAN96";#N/A,#N/A,FALSE,"NAA9697";#N/A,#N/A,FALSE,"ECWEBB";#N/A,#N/A,FALSE,"MFT96";#N/A,#N/A,FALSE,"CTrecon"}</definedName>
    <definedName name="jhkgh_1_3_1_1_4" hidden="1">{#N/A,#N/A,FALSE,"TMCOMP96";#N/A,#N/A,FALSE,"MAT96";#N/A,#N/A,FALSE,"FANDA96";#N/A,#N/A,FALSE,"INTRAN96";#N/A,#N/A,FALSE,"NAA9697";#N/A,#N/A,FALSE,"ECWEBB";#N/A,#N/A,FALSE,"MFT96";#N/A,#N/A,FALSE,"CTrecon"}</definedName>
    <definedName name="jhkgh_1_3_1_1_5" hidden="1">{#N/A,#N/A,FALSE,"TMCOMP96";#N/A,#N/A,FALSE,"MAT96";#N/A,#N/A,FALSE,"FANDA96";#N/A,#N/A,FALSE,"INTRAN96";#N/A,#N/A,FALSE,"NAA9697";#N/A,#N/A,FALSE,"ECWEBB";#N/A,#N/A,FALSE,"MFT96";#N/A,#N/A,FALSE,"CTrecon"}</definedName>
    <definedName name="jhkgh_1_3_1_2" hidden="1">{#N/A,#N/A,FALSE,"TMCOMP96";#N/A,#N/A,FALSE,"MAT96";#N/A,#N/A,FALSE,"FANDA96";#N/A,#N/A,FALSE,"INTRAN96";#N/A,#N/A,FALSE,"NAA9697";#N/A,#N/A,FALSE,"ECWEBB";#N/A,#N/A,FALSE,"MFT96";#N/A,#N/A,FALSE,"CTrecon"}</definedName>
    <definedName name="jhkgh_1_3_1_2_1" hidden="1">{#N/A,#N/A,FALSE,"TMCOMP96";#N/A,#N/A,FALSE,"MAT96";#N/A,#N/A,FALSE,"FANDA96";#N/A,#N/A,FALSE,"INTRAN96";#N/A,#N/A,FALSE,"NAA9697";#N/A,#N/A,FALSE,"ECWEBB";#N/A,#N/A,FALSE,"MFT96";#N/A,#N/A,FALSE,"CTrecon"}</definedName>
    <definedName name="jhkgh_1_3_1_2_2" hidden="1">{#N/A,#N/A,FALSE,"TMCOMP96";#N/A,#N/A,FALSE,"MAT96";#N/A,#N/A,FALSE,"FANDA96";#N/A,#N/A,FALSE,"INTRAN96";#N/A,#N/A,FALSE,"NAA9697";#N/A,#N/A,FALSE,"ECWEBB";#N/A,#N/A,FALSE,"MFT96";#N/A,#N/A,FALSE,"CTrecon"}</definedName>
    <definedName name="jhkgh_1_3_1_2_3" hidden="1">{#N/A,#N/A,FALSE,"TMCOMP96";#N/A,#N/A,FALSE,"MAT96";#N/A,#N/A,FALSE,"FANDA96";#N/A,#N/A,FALSE,"INTRAN96";#N/A,#N/A,FALSE,"NAA9697";#N/A,#N/A,FALSE,"ECWEBB";#N/A,#N/A,FALSE,"MFT96";#N/A,#N/A,FALSE,"CTrecon"}</definedName>
    <definedName name="jhkgh_1_3_1_2_4" hidden="1">{#N/A,#N/A,FALSE,"TMCOMP96";#N/A,#N/A,FALSE,"MAT96";#N/A,#N/A,FALSE,"FANDA96";#N/A,#N/A,FALSE,"INTRAN96";#N/A,#N/A,FALSE,"NAA9697";#N/A,#N/A,FALSE,"ECWEBB";#N/A,#N/A,FALSE,"MFT96";#N/A,#N/A,FALSE,"CTrecon"}</definedName>
    <definedName name="jhkgh_1_3_1_2_5" hidden="1">{#N/A,#N/A,FALSE,"TMCOMP96";#N/A,#N/A,FALSE,"MAT96";#N/A,#N/A,FALSE,"FANDA96";#N/A,#N/A,FALSE,"INTRAN96";#N/A,#N/A,FALSE,"NAA9697";#N/A,#N/A,FALSE,"ECWEBB";#N/A,#N/A,FALSE,"MFT96";#N/A,#N/A,FALSE,"CTrecon"}</definedName>
    <definedName name="jhkgh_1_3_1_3" hidden="1">{#N/A,#N/A,FALSE,"TMCOMP96";#N/A,#N/A,FALSE,"MAT96";#N/A,#N/A,FALSE,"FANDA96";#N/A,#N/A,FALSE,"INTRAN96";#N/A,#N/A,FALSE,"NAA9697";#N/A,#N/A,FALSE,"ECWEBB";#N/A,#N/A,FALSE,"MFT96";#N/A,#N/A,FALSE,"CTrecon"}</definedName>
    <definedName name="jhkgh_1_3_1_3_1" hidden="1">{#N/A,#N/A,FALSE,"TMCOMP96";#N/A,#N/A,FALSE,"MAT96";#N/A,#N/A,FALSE,"FANDA96";#N/A,#N/A,FALSE,"INTRAN96";#N/A,#N/A,FALSE,"NAA9697";#N/A,#N/A,FALSE,"ECWEBB";#N/A,#N/A,FALSE,"MFT96";#N/A,#N/A,FALSE,"CTrecon"}</definedName>
    <definedName name="jhkgh_1_3_1_3_2" hidden="1">{#N/A,#N/A,FALSE,"TMCOMP96";#N/A,#N/A,FALSE,"MAT96";#N/A,#N/A,FALSE,"FANDA96";#N/A,#N/A,FALSE,"INTRAN96";#N/A,#N/A,FALSE,"NAA9697";#N/A,#N/A,FALSE,"ECWEBB";#N/A,#N/A,FALSE,"MFT96";#N/A,#N/A,FALSE,"CTrecon"}</definedName>
    <definedName name="jhkgh_1_3_1_3_3" hidden="1">{#N/A,#N/A,FALSE,"TMCOMP96";#N/A,#N/A,FALSE,"MAT96";#N/A,#N/A,FALSE,"FANDA96";#N/A,#N/A,FALSE,"INTRAN96";#N/A,#N/A,FALSE,"NAA9697";#N/A,#N/A,FALSE,"ECWEBB";#N/A,#N/A,FALSE,"MFT96";#N/A,#N/A,FALSE,"CTrecon"}</definedName>
    <definedName name="jhkgh_1_3_1_3_4" hidden="1">{#N/A,#N/A,FALSE,"TMCOMP96";#N/A,#N/A,FALSE,"MAT96";#N/A,#N/A,FALSE,"FANDA96";#N/A,#N/A,FALSE,"INTRAN96";#N/A,#N/A,FALSE,"NAA9697";#N/A,#N/A,FALSE,"ECWEBB";#N/A,#N/A,FALSE,"MFT96";#N/A,#N/A,FALSE,"CTrecon"}</definedName>
    <definedName name="jhkgh_1_3_1_3_5" hidden="1">{#N/A,#N/A,FALSE,"TMCOMP96";#N/A,#N/A,FALSE,"MAT96";#N/A,#N/A,FALSE,"FANDA96";#N/A,#N/A,FALSE,"INTRAN96";#N/A,#N/A,FALSE,"NAA9697";#N/A,#N/A,FALSE,"ECWEBB";#N/A,#N/A,FALSE,"MFT96";#N/A,#N/A,FALSE,"CTrecon"}</definedName>
    <definedName name="jhkgh_1_3_1_4" hidden="1">{#N/A,#N/A,FALSE,"TMCOMP96";#N/A,#N/A,FALSE,"MAT96";#N/A,#N/A,FALSE,"FANDA96";#N/A,#N/A,FALSE,"INTRAN96";#N/A,#N/A,FALSE,"NAA9697";#N/A,#N/A,FALSE,"ECWEBB";#N/A,#N/A,FALSE,"MFT96";#N/A,#N/A,FALSE,"CTrecon"}</definedName>
    <definedName name="jhkgh_1_3_1_4_1" hidden="1">{#N/A,#N/A,FALSE,"TMCOMP96";#N/A,#N/A,FALSE,"MAT96";#N/A,#N/A,FALSE,"FANDA96";#N/A,#N/A,FALSE,"INTRAN96";#N/A,#N/A,FALSE,"NAA9697";#N/A,#N/A,FALSE,"ECWEBB";#N/A,#N/A,FALSE,"MFT96";#N/A,#N/A,FALSE,"CTrecon"}</definedName>
    <definedName name="jhkgh_1_3_1_4_2" hidden="1">{#N/A,#N/A,FALSE,"TMCOMP96";#N/A,#N/A,FALSE,"MAT96";#N/A,#N/A,FALSE,"FANDA96";#N/A,#N/A,FALSE,"INTRAN96";#N/A,#N/A,FALSE,"NAA9697";#N/A,#N/A,FALSE,"ECWEBB";#N/A,#N/A,FALSE,"MFT96";#N/A,#N/A,FALSE,"CTrecon"}</definedName>
    <definedName name="jhkgh_1_3_1_4_3" hidden="1">{#N/A,#N/A,FALSE,"TMCOMP96";#N/A,#N/A,FALSE,"MAT96";#N/A,#N/A,FALSE,"FANDA96";#N/A,#N/A,FALSE,"INTRAN96";#N/A,#N/A,FALSE,"NAA9697";#N/A,#N/A,FALSE,"ECWEBB";#N/A,#N/A,FALSE,"MFT96";#N/A,#N/A,FALSE,"CTrecon"}</definedName>
    <definedName name="jhkgh_1_3_1_4_4" hidden="1">{#N/A,#N/A,FALSE,"TMCOMP96";#N/A,#N/A,FALSE,"MAT96";#N/A,#N/A,FALSE,"FANDA96";#N/A,#N/A,FALSE,"INTRAN96";#N/A,#N/A,FALSE,"NAA9697";#N/A,#N/A,FALSE,"ECWEBB";#N/A,#N/A,FALSE,"MFT96";#N/A,#N/A,FALSE,"CTrecon"}</definedName>
    <definedName name="jhkgh_1_3_1_4_5" hidden="1">{#N/A,#N/A,FALSE,"TMCOMP96";#N/A,#N/A,FALSE,"MAT96";#N/A,#N/A,FALSE,"FANDA96";#N/A,#N/A,FALSE,"INTRAN96";#N/A,#N/A,FALSE,"NAA9697";#N/A,#N/A,FALSE,"ECWEBB";#N/A,#N/A,FALSE,"MFT96";#N/A,#N/A,FALSE,"CTrecon"}</definedName>
    <definedName name="jhkgh_1_3_1_5" hidden="1">{#N/A,#N/A,FALSE,"TMCOMP96";#N/A,#N/A,FALSE,"MAT96";#N/A,#N/A,FALSE,"FANDA96";#N/A,#N/A,FALSE,"INTRAN96";#N/A,#N/A,FALSE,"NAA9697";#N/A,#N/A,FALSE,"ECWEBB";#N/A,#N/A,FALSE,"MFT96";#N/A,#N/A,FALSE,"CTrecon"}</definedName>
    <definedName name="jhkgh_1_3_1_5_1" hidden="1">{#N/A,#N/A,FALSE,"TMCOMP96";#N/A,#N/A,FALSE,"MAT96";#N/A,#N/A,FALSE,"FANDA96";#N/A,#N/A,FALSE,"INTRAN96";#N/A,#N/A,FALSE,"NAA9697";#N/A,#N/A,FALSE,"ECWEBB";#N/A,#N/A,FALSE,"MFT96";#N/A,#N/A,FALSE,"CTrecon"}</definedName>
    <definedName name="jhkgh_1_3_1_5_2" hidden="1">{#N/A,#N/A,FALSE,"TMCOMP96";#N/A,#N/A,FALSE,"MAT96";#N/A,#N/A,FALSE,"FANDA96";#N/A,#N/A,FALSE,"INTRAN96";#N/A,#N/A,FALSE,"NAA9697";#N/A,#N/A,FALSE,"ECWEBB";#N/A,#N/A,FALSE,"MFT96";#N/A,#N/A,FALSE,"CTrecon"}</definedName>
    <definedName name="jhkgh_1_3_1_5_3" hidden="1">{#N/A,#N/A,FALSE,"TMCOMP96";#N/A,#N/A,FALSE,"MAT96";#N/A,#N/A,FALSE,"FANDA96";#N/A,#N/A,FALSE,"INTRAN96";#N/A,#N/A,FALSE,"NAA9697";#N/A,#N/A,FALSE,"ECWEBB";#N/A,#N/A,FALSE,"MFT96";#N/A,#N/A,FALSE,"CTrecon"}</definedName>
    <definedName name="jhkgh_1_3_1_5_4" hidden="1">{#N/A,#N/A,FALSE,"TMCOMP96";#N/A,#N/A,FALSE,"MAT96";#N/A,#N/A,FALSE,"FANDA96";#N/A,#N/A,FALSE,"INTRAN96";#N/A,#N/A,FALSE,"NAA9697";#N/A,#N/A,FALSE,"ECWEBB";#N/A,#N/A,FALSE,"MFT96";#N/A,#N/A,FALSE,"CTrecon"}</definedName>
    <definedName name="jhkgh_1_3_1_5_5" hidden="1">{#N/A,#N/A,FALSE,"TMCOMP96";#N/A,#N/A,FALSE,"MAT96";#N/A,#N/A,FALSE,"FANDA96";#N/A,#N/A,FALSE,"INTRAN96";#N/A,#N/A,FALSE,"NAA9697";#N/A,#N/A,FALSE,"ECWEBB";#N/A,#N/A,FALSE,"MFT96";#N/A,#N/A,FALSE,"CTrecon"}</definedName>
    <definedName name="jhkgh_1_3_2" hidden="1">{#N/A,#N/A,FALSE,"TMCOMP96";#N/A,#N/A,FALSE,"MAT96";#N/A,#N/A,FALSE,"FANDA96";#N/A,#N/A,FALSE,"INTRAN96";#N/A,#N/A,FALSE,"NAA9697";#N/A,#N/A,FALSE,"ECWEBB";#N/A,#N/A,FALSE,"MFT96";#N/A,#N/A,FALSE,"CTrecon"}</definedName>
    <definedName name="jhkgh_1_3_2_1" hidden="1">{#N/A,#N/A,FALSE,"TMCOMP96";#N/A,#N/A,FALSE,"MAT96";#N/A,#N/A,FALSE,"FANDA96";#N/A,#N/A,FALSE,"INTRAN96";#N/A,#N/A,FALSE,"NAA9697";#N/A,#N/A,FALSE,"ECWEBB";#N/A,#N/A,FALSE,"MFT96";#N/A,#N/A,FALSE,"CTrecon"}</definedName>
    <definedName name="jhkgh_1_3_2_2" hidden="1">{#N/A,#N/A,FALSE,"TMCOMP96";#N/A,#N/A,FALSE,"MAT96";#N/A,#N/A,FALSE,"FANDA96";#N/A,#N/A,FALSE,"INTRAN96";#N/A,#N/A,FALSE,"NAA9697";#N/A,#N/A,FALSE,"ECWEBB";#N/A,#N/A,FALSE,"MFT96";#N/A,#N/A,FALSE,"CTrecon"}</definedName>
    <definedName name="jhkgh_1_3_2_3" hidden="1">{#N/A,#N/A,FALSE,"TMCOMP96";#N/A,#N/A,FALSE,"MAT96";#N/A,#N/A,FALSE,"FANDA96";#N/A,#N/A,FALSE,"INTRAN96";#N/A,#N/A,FALSE,"NAA9697";#N/A,#N/A,FALSE,"ECWEBB";#N/A,#N/A,FALSE,"MFT96";#N/A,#N/A,FALSE,"CTrecon"}</definedName>
    <definedName name="jhkgh_1_3_2_4" hidden="1">{#N/A,#N/A,FALSE,"TMCOMP96";#N/A,#N/A,FALSE,"MAT96";#N/A,#N/A,FALSE,"FANDA96";#N/A,#N/A,FALSE,"INTRAN96";#N/A,#N/A,FALSE,"NAA9697";#N/A,#N/A,FALSE,"ECWEBB";#N/A,#N/A,FALSE,"MFT96";#N/A,#N/A,FALSE,"CTrecon"}</definedName>
    <definedName name="jhkgh_1_3_2_5" hidden="1">{#N/A,#N/A,FALSE,"TMCOMP96";#N/A,#N/A,FALSE,"MAT96";#N/A,#N/A,FALSE,"FANDA96";#N/A,#N/A,FALSE,"INTRAN96";#N/A,#N/A,FALSE,"NAA9697";#N/A,#N/A,FALSE,"ECWEBB";#N/A,#N/A,FALSE,"MFT96";#N/A,#N/A,FALSE,"CTrecon"}</definedName>
    <definedName name="jhkgh_1_3_3" hidden="1">{#N/A,#N/A,FALSE,"TMCOMP96";#N/A,#N/A,FALSE,"MAT96";#N/A,#N/A,FALSE,"FANDA96";#N/A,#N/A,FALSE,"INTRAN96";#N/A,#N/A,FALSE,"NAA9697";#N/A,#N/A,FALSE,"ECWEBB";#N/A,#N/A,FALSE,"MFT96";#N/A,#N/A,FALSE,"CTrecon"}</definedName>
    <definedName name="jhkgh_1_3_3_1" hidden="1">{#N/A,#N/A,FALSE,"TMCOMP96";#N/A,#N/A,FALSE,"MAT96";#N/A,#N/A,FALSE,"FANDA96";#N/A,#N/A,FALSE,"INTRAN96";#N/A,#N/A,FALSE,"NAA9697";#N/A,#N/A,FALSE,"ECWEBB";#N/A,#N/A,FALSE,"MFT96";#N/A,#N/A,FALSE,"CTrecon"}</definedName>
    <definedName name="jhkgh_1_3_3_2" hidden="1">{#N/A,#N/A,FALSE,"TMCOMP96";#N/A,#N/A,FALSE,"MAT96";#N/A,#N/A,FALSE,"FANDA96";#N/A,#N/A,FALSE,"INTRAN96";#N/A,#N/A,FALSE,"NAA9697";#N/A,#N/A,FALSE,"ECWEBB";#N/A,#N/A,FALSE,"MFT96";#N/A,#N/A,FALSE,"CTrecon"}</definedName>
    <definedName name="jhkgh_1_3_3_3" hidden="1">{#N/A,#N/A,FALSE,"TMCOMP96";#N/A,#N/A,FALSE,"MAT96";#N/A,#N/A,FALSE,"FANDA96";#N/A,#N/A,FALSE,"INTRAN96";#N/A,#N/A,FALSE,"NAA9697";#N/A,#N/A,FALSE,"ECWEBB";#N/A,#N/A,FALSE,"MFT96";#N/A,#N/A,FALSE,"CTrecon"}</definedName>
    <definedName name="jhkgh_1_3_3_4" hidden="1">{#N/A,#N/A,FALSE,"TMCOMP96";#N/A,#N/A,FALSE,"MAT96";#N/A,#N/A,FALSE,"FANDA96";#N/A,#N/A,FALSE,"INTRAN96";#N/A,#N/A,FALSE,"NAA9697";#N/A,#N/A,FALSE,"ECWEBB";#N/A,#N/A,FALSE,"MFT96";#N/A,#N/A,FALSE,"CTrecon"}</definedName>
    <definedName name="jhkgh_1_3_3_5" hidden="1">{#N/A,#N/A,FALSE,"TMCOMP96";#N/A,#N/A,FALSE,"MAT96";#N/A,#N/A,FALSE,"FANDA96";#N/A,#N/A,FALSE,"INTRAN96";#N/A,#N/A,FALSE,"NAA9697";#N/A,#N/A,FALSE,"ECWEBB";#N/A,#N/A,FALSE,"MFT96";#N/A,#N/A,FALSE,"CTrecon"}</definedName>
    <definedName name="jhkgh_1_3_4" hidden="1">{#N/A,#N/A,FALSE,"TMCOMP96";#N/A,#N/A,FALSE,"MAT96";#N/A,#N/A,FALSE,"FANDA96";#N/A,#N/A,FALSE,"INTRAN96";#N/A,#N/A,FALSE,"NAA9697";#N/A,#N/A,FALSE,"ECWEBB";#N/A,#N/A,FALSE,"MFT96";#N/A,#N/A,FALSE,"CTrecon"}</definedName>
    <definedName name="jhkgh_1_3_4_1" hidden="1">{#N/A,#N/A,FALSE,"TMCOMP96";#N/A,#N/A,FALSE,"MAT96";#N/A,#N/A,FALSE,"FANDA96";#N/A,#N/A,FALSE,"INTRAN96";#N/A,#N/A,FALSE,"NAA9697";#N/A,#N/A,FALSE,"ECWEBB";#N/A,#N/A,FALSE,"MFT96";#N/A,#N/A,FALSE,"CTrecon"}</definedName>
    <definedName name="jhkgh_1_3_4_2" hidden="1">{#N/A,#N/A,FALSE,"TMCOMP96";#N/A,#N/A,FALSE,"MAT96";#N/A,#N/A,FALSE,"FANDA96";#N/A,#N/A,FALSE,"INTRAN96";#N/A,#N/A,FALSE,"NAA9697";#N/A,#N/A,FALSE,"ECWEBB";#N/A,#N/A,FALSE,"MFT96";#N/A,#N/A,FALSE,"CTrecon"}</definedName>
    <definedName name="jhkgh_1_3_4_3" hidden="1">{#N/A,#N/A,FALSE,"TMCOMP96";#N/A,#N/A,FALSE,"MAT96";#N/A,#N/A,FALSE,"FANDA96";#N/A,#N/A,FALSE,"INTRAN96";#N/A,#N/A,FALSE,"NAA9697";#N/A,#N/A,FALSE,"ECWEBB";#N/A,#N/A,FALSE,"MFT96";#N/A,#N/A,FALSE,"CTrecon"}</definedName>
    <definedName name="jhkgh_1_3_4_4" hidden="1">{#N/A,#N/A,FALSE,"TMCOMP96";#N/A,#N/A,FALSE,"MAT96";#N/A,#N/A,FALSE,"FANDA96";#N/A,#N/A,FALSE,"INTRAN96";#N/A,#N/A,FALSE,"NAA9697";#N/A,#N/A,FALSE,"ECWEBB";#N/A,#N/A,FALSE,"MFT96";#N/A,#N/A,FALSE,"CTrecon"}</definedName>
    <definedName name="jhkgh_1_3_4_5" hidden="1">{#N/A,#N/A,FALSE,"TMCOMP96";#N/A,#N/A,FALSE,"MAT96";#N/A,#N/A,FALSE,"FANDA96";#N/A,#N/A,FALSE,"INTRAN96";#N/A,#N/A,FALSE,"NAA9697";#N/A,#N/A,FALSE,"ECWEBB";#N/A,#N/A,FALSE,"MFT96";#N/A,#N/A,FALSE,"CTrecon"}</definedName>
    <definedName name="jhkgh_1_3_5" hidden="1">{#N/A,#N/A,FALSE,"TMCOMP96";#N/A,#N/A,FALSE,"MAT96";#N/A,#N/A,FALSE,"FANDA96";#N/A,#N/A,FALSE,"INTRAN96";#N/A,#N/A,FALSE,"NAA9697";#N/A,#N/A,FALSE,"ECWEBB";#N/A,#N/A,FALSE,"MFT96";#N/A,#N/A,FALSE,"CTrecon"}</definedName>
    <definedName name="jhkgh_1_3_5_1" hidden="1">{#N/A,#N/A,FALSE,"TMCOMP96";#N/A,#N/A,FALSE,"MAT96";#N/A,#N/A,FALSE,"FANDA96";#N/A,#N/A,FALSE,"INTRAN96";#N/A,#N/A,FALSE,"NAA9697";#N/A,#N/A,FALSE,"ECWEBB";#N/A,#N/A,FALSE,"MFT96";#N/A,#N/A,FALSE,"CTrecon"}</definedName>
    <definedName name="jhkgh_1_3_5_2" hidden="1">{#N/A,#N/A,FALSE,"TMCOMP96";#N/A,#N/A,FALSE,"MAT96";#N/A,#N/A,FALSE,"FANDA96";#N/A,#N/A,FALSE,"INTRAN96";#N/A,#N/A,FALSE,"NAA9697";#N/A,#N/A,FALSE,"ECWEBB";#N/A,#N/A,FALSE,"MFT96";#N/A,#N/A,FALSE,"CTrecon"}</definedName>
    <definedName name="jhkgh_1_3_5_3" hidden="1">{#N/A,#N/A,FALSE,"TMCOMP96";#N/A,#N/A,FALSE,"MAT96";#N/A,#N/A,FALSE,"FANDA96";#N/A,#N/A,FALSE,"INTRAN96";#N/A,#N/A,FALSE,"NAA9697";#N/A,#N/A,FALSE,"ECWEBB";#N/A,#N/A,FALSE,"MFT96";#N/A,#N/A,FALSE,"CTrecon"}</definedName>
    <definedName name="jhkgh_1_3_5_4" hidden="1">{#N/A,#N/A,FALSE,"TMCOMP96";#N/A,#N/A,FALSE,"MAT96";#N/A,#N/A,FALSE,"FANDA96";#N/A,#N/A,FALSE,"INTRAN96";#N/A,#N/A,FALSE,"NAA9697";#N/A,#N/A,FALSE,"ECWEBB";#N/A,#N/A,FALSE,"MFT96";#N/A,#N/A,FALSE,"CTrecon"}</definedName>
    <definedName name="jhkgh_1_3_5_5" hidden="1">{#N/A,#N/A,FALSE,"TMCOMP96";#N/A,#N/A,FALSE,"MAT96";#N/A,#N/A,FALSE,"FANDA96";#N/A,#N/A,FALSE,"INTRAN96";#N/A,#N/A,FALSE,"NAA9697";#N/A,#N/A,FALSE,"ECWEBB";#N/A,#N/A,FALSE,"MFT96";#N/A,#N/A,FALSE,"CTrecon"}</definedName>
    <definedName name="jhkgh_1_4" hidden="1">{#N/A,#N/A,FALSE,"TMCOMP96";#N/A,#N/A,FALSE,"MAT96";#N/A,#N/A,FALSE,"FANDA96";#N/A,#N/A,FALSE,"INTRAN96";#N/A,#N/A,FALSE,"NAA9697";#N/A,#N/A,FALSE,"ECWEBB";#N/A,#N/A,FALSE,"MFT96";#N/A,#N/A,FALSE,"CTrecon"}</definedName>
    <definedName name="jhkgh_1_4_1" hidden="1">{#N/A,#N/A,FALSE,"TMCOMP96";#N/A,#N/A,FALSE,"MAT96";#N/A,#N/A,FALSE,"FANDA96";#N/A,#N/A,FALSE,"INTRAN96";#N/A,#N/A,FALSE,"NAA9697";#N/A,#N/A,FALSE,"ECWEBB";#N/A,#N/A,FALSE,"MFT96";#N/A,#N/A,FALSE,"CTrecon"}</definedName>
    <definedName name="jhkgh_1_4_1_1" hidden="1">{#N/A,#N/A,FALSE,"TMCOMP96";#N/A,#N/A,FALSE,"MAT96";#N/A,#N/A,FALSE,"FANDA96";#N/A,#N/A,FALSE,"INTRAN96";#N/A,#N/A,FALSE,"NAA9697";#N/A,#N/A,FALSE,"ECWEBB";#N/A,#N/A,FALSE,"MFT96";#N/A,#N/A,FALSE,"CTrecon"}</definedName>
    <definedName name="jhkgh_1_4_1_1_1" hidden="1">{#N/A,#N/A,FALSE,"TMCOMP96";#N/A,#N/A,FALSE,"MAT96";#N/A,#N/A,FALSE,"FANDA96";#N/A,#N/A,FALSE,"INTRAN96";#N/A,#N/A,FALSE,"NAA9697";#N/A,#N/A,FALSE,"ECWEBB";#N/A,#N/A,FALSE,"MFT96";#N/A,#N/A,FALSE,"CTrecon"}</definedName>
    <definedName name="jhkgh_1_4_1_1_1_1" hidden="1">{#N/A,#N/A,FALSE,"TMCOMP96";#N/A,#N/A,FALSE,"MAT96";#N/A,#N/A,FALSE,"FANDA96";#N/A,#N/A,FALSE,"INTRAN96";#N/A,#N/A,FALSE,"NAA9697";#N/A,#N/A,FALSE,"ECWEBB";#N/A,#N/A,FALSE,"MFT96";#N/A,#N/A,FALSE,"CTrecon"}</definedName>
    <definedName name="jhkgh_1_4_1_1_2" hidden="1">{#N/A,#N/A,FALSE,"TMCOMP96";#N/A,#N/A,FALSE,"MAT96";#N/A,#N/A,FALSE,"FANDA96";#N/A,#N/A,FALSE,"INTRAN96";#N/A,#N/A,FALSE,"NAA9697";#N/A,#N/A,FALSE,"ECWEBB";#N/A,#N/A,FALSE,"MFT96";#N/A,#N/A,FALSE,"CTrecon"}</definedName>
    <definedName name="jhkgh_1_4_1_1_3" hidden="1">{#N/A,#N/A,FALSE,"TMCOMP96";#N/A,#N/A,FALSE,"MAT96";#N/A,#N/A,FALSE,"FANDA96";#N/A,#N/A,FALSE,"INTRAN96";#N/A,#N/A,FALSE,"NAA9697";#N/A,#N/A,FALSE,"ECWEBB";#N/A,#N/A,FALSE,"MFT96";#N/A,#N/A,FALSE,"CTrecon"}</definedName>
    <definedName name="jhkgh_1_4_1_1_4" hidden="1">{#N/A,#N/A,FALSE,"TMCOMP96";#N/A,#N/A,FALSE,"MAT96";#N/A,#N/A,FALSE,"FANDA96";#N/A,#N/A,FALSE,"INTRAN96";#N/A,#N/A,FALSE,"NAA9697";#N/A,#N/A,FALSE,"ECWEBB";#N/A,#N/A,FALSE,"MFT96";#N/A,#N/A,FALSE,"CTrecon"}</definedName>
    <definedName name="jhkgh_1_4_1_1_5" hidden="1">{#N/A,#N/A,FALSE,"TMCOMP96";#N/A,#N/A,FALSE,"MAT96";#N/A,#N/A,FALSE,"FANDA96";#N/A,#N/A,FALSE,"INTRAN96";#N/A,#N/A,FALSE,"NAA9697";#N/A,#N/A,FALSE,"ECWEBB";#N/A,#N/A,FALSE,"MFT96";#N/A,#N/A,FALSE,"CTrecon"}</definedName>
    <definedName name="jhkgh_1_4_1_2" hidden="1">{#N/A,#N/A,FALSE,"TMCOMP96";#N/A,#N/A,FALSE,"MAT96";#N/A,#N/A,FALSE,"FANDA96";#N/A,#N/A,FALSE,"INTRAN96";#N/A,#N/A,FALSE,"NAA9697";#N/A,#N/A,FALSE,"ECWEBB";#N/A,#N/A,FALSE,"MFT96";#N/A,#N/A,FALSE,"CTrecon"}</definedName>
    <definedName name="jhkgh_1_4_1_2_1" hidden="1">{#N/A,#N/A,FALSE,"TMCOMP96";#N/A,#N/A,FALSE,"MAT96";#N/A,#N/A,FALSE,"FANDA96";#N/A,#N/A,FALSE,"INTRAN96";#N/A,#N/A,FALSE,"NAA9697";#N/A,#N/A,FALSE,"ECWEBB";#N/A,#N/A,FALSE,"MFT96";#N/A,#N/A,FALSE,"CTrecon"}</definedName>
    <definedName name="jhkgh_1_4_1_2_2" hidden="1">{#N/A,#N/A,FALSE,"TMCOMP96";#N/A,#N/A,FALSE,"MAT96";#N/A,#N/A,FALSE,"FANDA96";#N/A,#N/A,FALSE,"INTRAN96";#N/A,#N/A,FALSE,"NAA9697";#N/A,#N/A,FALSE,"ECWEBB";#N/A,#N/A,FALSE,"MFT96";#N/A,#N/A,FALSE,"CTrecon"}</definedName>
    <definedName name="jhkgh_1_4_1_2_3" hidden="1">{#N/A,#N/A,FALSE,"TMCOMP96";#N/A,#N/A,FALSE,"MAT96";#N/A,#N/A,FALSE,"FANDA96";#N/A,#N/A,FALSE,"INTRAN96";#N/A,#N/A,FALSE,"NAA9697";#N/A,#N/A,FALSE,"ECWEBB";#N/A,#N/A,FALSE,"MFT96";#N/A,#N/A,FALSE,"CTrecon"}</definedName>
    <definedName name="jhkgh_1_4_1_2_4" hidden="1">{#N/A,#N/A,FALSE,"TMCOMP96";#N/A,#N/A,FALSE,"MAT96";#N/A,#N/A,FALSE,"FANDA96";#N/A,#N/A,FALSE,"INTRAN96";#N/A,#N/A,FALSE,"NAA9697";#N/A,#N/A,FALSE,"ECWEBB";#N/A,#N/A,FALSE,"MFT96";#N/A,#N/A,FALSE,"CTrecon"}</definedName>
    <definedName name="jhkgh_1_4_1_2_5" hidden="1">{#N/A,#N/A,FALSE,"TMCOMP96";#N/A,#N/A,FALSE,"MAT96";#N/A,#N/A,FALSE,"FANDA96";#N/A,#N/A,FALSE,"INTRAN96";#N/A,#N/A,FALSE,"NAA9697";#N/A,#N/A,FALSE,"ECWEBB";#N/A,#N/A,FALSE,"MFT96";#N/A,#N/A,FALSE,"CTrecon"}</definedName>
    <definedName name="jhkgh_1_4_1_3" hidden="1">{#N/A,#N/A,FALSE,"TMCOMP96";#N/A,#N/A,FALSE,"MAT96";#N/A,#N/A,FALSE,"FANDA96";#N/A,#N/A,FALSE,"INTRAN96";#N/A,#N/A,FALSE,"NAA9697";#N/A,#N/A,FALSE,"ECWEBB";#N/A,#N/A,FALSE,"MFT96";#N/A,#N/A,FALSE,"CTrecon"}</definedName>
    <definedName name="jhkgh_1_4_1_3_1" hidden="1">{#N/A,#N/A,FALSE,"TMCOMP96";#N/A,#N/A,FALSE,"MAT96";#N/A,#N/A,FALSE,"FANDA96";#N/A,#N/A,FALSE,"INTRAN96";#N/A,#N/A,FALSE,"NAA9697";#N/A,#N/A,FALSE,"ECWEBB";#N/A,#N/A,FALSE,"MFT96";#N/A,#N/A,FALSE,"CTrecon"}</definedName>
    <definedName name="jhkgh_1_4_1_3_2" hidden="1">{#N/A,#N/A,FALSE,"TMCOMP96";#N/A,#N/A,FALSE,"MAT96";#N/A,#N/A,FALSE,"FANDA96";#N/A,#N/A,FALSE,"INTRAN96";#N/A,#N/A,FALSE,"NAA9697";#N/A,#N/A,FALSE,"ECWEBB";#N/A,#N/A,FALSE,"MFT96";#N/A,#N/A,FALSE,"CTrecon"}</definedName>
    <definedName name="jhkgh_1_4_1_3_3" hidden="1">{#N/A,#N/A,FALSE,"TMCOMP96";#N/A,#N/A,FALSE,"MAT96";#N/A,#N/A,FALSE,"FANDA96";#N/A,#N/A,FALSE,"INTRAN96";#N/A,#N/A,FALSE,"NAA9697";#N/A,#N/A,FALSE,"ECWEBB";#N/A,#N/A,FALSE,"MFT96";#N/A,#N/A,FALSE,"CTrecon"}</definedName>
    <definedName name="jhkgh_1_4_1_3_4" hidden="1">{#N/A,#N/A,FALSE,"TMCOMP96";#N/A,#N/A,FALSE,"MAT96";#N/A,#N/A,FALSE,"FANDA96";#N/A,#N/A,FALSE,"INTRAN96";#N/A,#N/A,FALSE,"NAA9697";#N/A,#N/A,FALSE,"ECWEBB";#N/A,#N/A,FALSE,"MFT96";#N/A,#N/A,FALSE,"CTrecon"}</definedName>
    <definedName name="jhkgh_1_4_1_3_5" hidden="1">{#N/A,#N/A,FALSE,"TMCOMP96";#N/A,#N/A,FALSE,"MAT96";#N/A,#N/A,FALSE,"FANDA96";#N/A,#N/A,FALSE,"INTRAN96";#N/A,#N/A,FALSE,"NAA9697";#N/A,#N/A,FALSE,"ECWEBB";#N/A,#N/A,FALSE,"MFT96";#N/A,#N/A,FALSE,"CTrecon"}</definedName>
    <definedName name="jhkgh_1_4_1_4" hidden="1">{#N/A,#N/A,FALSE,"TMCOMP96";#N/A,#N/A,FALSE,"MAT96";#N/A,#N/A,FALSE,"FANDA96";#N/A,#N/A,FALSE,"INTRAN96";#N/A,#N/A,FALSE,"NAA9697";#N/A,#N/A,FALSE,"ECWEBB";#N/A,#N/A,FALSE,"MFT96";#N/A,#N/A,FALSE,"CTrecon"}</definedName>
    <definedName name="jhkgh_1_4_1_4_1" hidden="1">{#N/A,#N/A,FALSE,"TMCOMP96";#N/A,#N/A,FALSE,"MAT96";#N/A,#N/A,FALSE,"FANDA96";#N/A,#N/A,FALSE,"INTRAN96";#N/A,#N/A,FALSE,"NAA9697";#N/A,#N/A,FALSE,"ECWEBB";#N/A,#N/A,FALSE,"MFT96";#N/A,#N/A,FALSE,"CTrecon"}</definedName>
    <definedName name="jhkgh_1_4_1_4_2" hidden="1">{#N/A,#N/A,FALSE,"TMCOMP96";#N/A,#N/A,FALSE,"MAT96";#N/A,#N/A,FALSE,"FANDA96";#N/A,#N/A,FALSE,"INTRAN96";#N/A,#N/A,FALSE,"NAA9697";#N/A,#N/A,FALSE,"ECWEBB";#N/A,#N/A,FALSE,"MFT96";#N/A,#N/A,FALSE,"CTrecon"}</definedName>
    <definedName name="jhkgh_1_4_1_4_3" hidden="1">{#N/A,#N/A,FALSE,"TMCOMP96";#N/A,#N/A,FALSE,"MAT96";#N/A,#N/A,FALSE,"FANDA96";#N/A,#N/A,FALSE,"INTRAN96";#N/A,#N/A,FALSE,"NAA9697";#N/A,#N/A,FALSE,"ECWEBB";#N/A,#N/A,FALSE,"MFT96";#N/A,#N/A,FALSE,"CTrecon"}</definedName>
    <definedName name="jhkgh_1_4_1_4_4" hidden="1">{#N/A,#N/A,FALSE,"TMCOMP96";#N/A,#N/A,FALSE,"MAT96";#N/A,#N/A,FALSE,"FANDA96";#N/A,#N/A,FALSE,"INTRAN96";#N/A,#N/A,FALSE,"NAA9697";#N/A,#N/A,FALSE,"ECWEBB";#N/A,#N/A,FALSE,"MFT96";#N/A,#N/A,FALSE,"CTrecon"}</definedName>
    <definedName name="jhkgh_1_4_1_4_5" hidden="1">{#N/A,#N/A,FALSE,"TMCOMP96";#N/A,#N/A,FALSE,"MAT96";#N/A,#N/A,FALSE,"FANDA96";#N/A,#N/A,FALSE,"INTRAN96";#N/A,#N/A,FALSE,"NAA9697";#N/A,#N/A,FALSE,"ECWEBB";#N/A,#N/A,FALSE,"MFT96";#N/A,#N/A,FALSE,"CTrecon"}</definedName>
    <definedName name="jhkgh_1_4_1_5" hidden="1">{#N/A,#N/A,FALSE,"TMCOMP96";#N/A,#N/A,FALSE,"MAT96";#N/A,#N/A,FALSE,"FANDA96";#N/A,#N/A,FALSE,"INTRAN96";#N/A,#N/A,FALSE,"NAA9697";#N/A,#N/A,FALSE,"ECWEBB";#N/A,#N/A,FALSE,"MFT96";#N/A,#N/A,FALSE,"CTrecon"}</definedName>
    <definedName name="jhkgh_1_4_1_5_1" hidden="1">{#N/A,#N/A,FALSE,"TMCOMP96";#N/A,#N/A,FALSE,"MAT96";#N/A,#N/A,FALSE,"FANDA96";#N/A,#N/A,FALSE,"INTRAN96";#N/A,#N/A,FALSE,"NAA9697";#N/A,#N/A,FALSE,"ECWEBB";#N/A,#N/A,FALSE,"MFT96";#N/A,#N/A,FALSE,"CTrecon"}</definedName>
    <definedName name="jhkgh_1_4_1_5_2" hidden="1">{#N/A,#N/A,FALSE,"TMCOMP96";#N/A,#N/A,FALSE,"MAT96";#N/A,#N/A,FALSE,"FANDA96";#N/A,#N/A,FALSE,"INTRAN96";#N/A,#N/A,FALSE,"NAA9697";#N/A,#N/A,FALSE,"ECWEBB";#N/A,#N/A,FALSE,"MFT96";#N/A,#N/A,FALSE,"CTrecon"}</definedName>
    <definedName name="jhkgh_1_4_1_5_3" hidden="1">{#N/A,#N/A,FALSE,"TMCOMP96";#N/A,#N/A,FALSE,"MAT96";#N/A,#N/A,FALSE,"FANDA96";#N/A,#N/A,FALSE,"INTRAN96";#N/A,#N/A,FALSE,"NAA9697";#N/A,#N/A,FALSE,"ECWEBB";#N/A,#N/A,FALSE,"MFT96";#N/A,#N/A,FALSE,"CTrecon"}</definedName>
    <definedName name="jhkgh_1_4_1_5_4" hidden="1">{#N/A,#N/A,FALSE,"TMCOMP96";#N/A,#N/A,FALSE,"MAT96";#N/A,#N/A,FALSE,"FANDA96";#N/A,#N/A,FALSE,"INTRAN96";#N/A,#N/A,FALSE,"NAA9697";#N/A,#N/A,FALSE,"ECWEBB";#N/A,#N/A,FALSE,"MFT96";#N/A,#N/A,FALSE,"CTrecon"}</definedName>
    <definedName name="jhkgh_1_4_1_5_5" hidden="1">{#N/A,#N/A,FALSE,"TMCOMP96";#N/A,#N/A,FALSE,"MAT96";#N/A,#N/A,FALSE,"FANDA96";#N/A,#N/A,FALSE,"INTRAN96";#N/A,#N/A,FALSE,"NAA9697";#N/A,#N/A,FALSE,"ECWEBB";#N/A,#N/A,FALSE,"MFT96";#N/A,#N/A,FALSE,"CTrecon"}</definedName>
    <definedName name="jhkgh_1_4_2" hidden="1">{#N/A,#N/A,FALSE,"TMCOMP96";#N/A,#N/A,FALSE,"MAT96";#N/A,#N/A,FALSE,"FANDA96";#N/A,#N/A,FALSE,"INTRAN96";#N/A,#N/A,FALSE,"NAA9697";#N/A,#N/A,FALSE,"ECWEBB";#N/A,#N/A,FALSE,"MFT96";#N/A,#N/A,FALSE,"CTrecon"}</definedName>
    <definedName name="jhkgh_1_4_2_1" hidden="1">{#N/A,#N/A,FALSE,"TMCOMP96";#N/A,#N/A,FALSE,"MAT96";#N/A,#N/A,FALSE,"FANDA96";#N/A,#N/A,FALSE,"INTRAN96";#N/A,#N/A,FALSE,"NAA9697";#N/A,#N/A,FALSE,"ECWEBB";#N/A,#N/A,FALSE,"MFT96";#N/A,#N/A,FALSE,"CTrecon"}</definedName>
    <definedName name="jhkgh_1_4_2_2" hidden="1">{#N/A,#N/A,FALSE,"TMCOMP96";#N/A,#N/A,FALSE,"MAT96";#N/A,#N/A,FALSE,"FANDA96";#N/A,#N/A,FALSE,"INTRAN96";#N/A,#N/A,FALSE,"NAA9697";#N/A,#N/A,FALSE,"ECWEBB";#N/A,#N/A,FALSE,"MFT96";#N/A,#N/A,FALSE,"CTrecon"}</definedName>
    <definedName name="jhkgh_1_4_2_3" hidden="1">{#N/A,#N/A,FALSE,"TMCOMP96";#N/A,#N/A,FALSE,"MAT96";#N/A,#N/A,FALSE,"FANDA96";#N/A,#N/A,FALSE,"INTRAN96";#N/A,#N/A,FALSE,"NAA9697";#N/A,#N/A,FALSE,"ECWEBB";#N/A,#N/A,FALSE,"MFT96";#N/A,#N/A,FALSE,"CTrecon"}</definedName>
    <definedName name="jhkgh_1_4_2_4" hidden="1">{#N/A,#N/A,FALSE,"TMCOMP96";#N/A,#N/A,FALSE,"MAT96";#N/A,#N/A,FALSE,"FANDA96";#N/A,#N/A,FALSE,"INTRAN96";#N/A,#N/A,FALSE,"NAA9697";#N/A,#N/A,FALSE,"ECWEBB";#N/A,#N/A,FALSE,"MFT96";#N/A,#N/A,FALSE,"CTrecon"}</definedName>
    <definedName name="jhkgh_1_4_2_5" hidden="1">{#N/A,#N/A,FALSE,"TMCOMP96";#N/A,#N/A,FALSE,"MAT96";#N/A,#N/A,FALSE,"FANDA96";#N/A,#N/A,FALSE,"INTRAN96";#N/A,#N/A,FALSE,"NAA9697";#N/A,#N/A,FALSE,"ECWEBB";#N/A,#N/A,FALSE,"MFT96";#N/A,#N/A,FALSE,"CTrecon"}</definedName>
    <definedName name="jhkgh_1_4_3" hidden="1">{#N/A,#N/A,FALSE,"TMCOMP96";#N/A,#N/A,FALSE,"MAT96";#N/A,#N/A,FALSE,"FANDA96";#N/A,#N/A,FALSE,"INTRAN96";#N/A,#N/A,FALSE,"NAA9697";#N/A,#N/A,FALSE,"ECWEBB";#N/A,#N/A,FALSE,"MFT96";#N/A,#N/A,FALSE,"CTrecon"}</definedName>
    <definedName name="jhkgh_1_4_3_1" hidden="1">{#N/A,#N/A,FALSE,"TMCOMP96";#N/A,#N/A,FALSE,"MAT96";#N/A,#N/A,FALSE,"FANDA96";#N/A,#N/A,FALSE,"INTRAN96";#N/A,#N/A,FALSE,"NAA9697";#N/A,#N/A,FALSE,"ECWEBB";#N/A,#N/A,FALSE,"MFT96";#N/A,#N/A,FALSE,"CTrecon"}</definedName>
    <definedName name="jhkgh_1_4_3_2" hidden="1">{#N/A,#N/A,FALSE,"TMCOMP96";#N/A,#N/A,FALSE,"MAT96";#N/A,#N/A,FALSE,"FANDA96";#N/A,#N/A,FALSE,"INTRAN96";#N/A,#N/A,FALSE,"NAA9697";#N/A,#N/A,FALSE,"ECWEBB";#N/A,#N/A,FALSE,"MFT96";#N/A,#N/A,FALSE,"CTrecon"}</definedName>
    <definedName name="jhkgh_1_4_3_3" hidden="1">{#N/A,#N/A,FALSE,"TMCOMP96";#N/A,#N/A,FALSE,"MAT96";#N/A,#N/A,FALSE,"FANDA96";#N/A,#N/A,FALSE,"INTRAN96";#N/A,#N/A,FALSE,"NAA9697";#N/A,#N/A,FALSE,"ECWEBB";#N/A,#N/A,FALSE,"MFT96";#N/A,#N/A,FALSE,"CTrecon"}</definedName>
    <definedName name="jhkgh_1_4_3_4" hidden="1">{#N/A,#N/A,FALSE,"TMCOMP96";#N/A,#N/A,FALSE,"MAT96";#N/A,#N/A,FALSE,"FANDA96";#N/A,#N/A,FALSE,"INTRAN96";#N/A,#N/A,FALSE,"NAA9697";#N/A,#N/A,FALSE,"ECWEBB";#N/A,#N/A,FALSE,"MFT96";#N/A,#N/A,FALSE,"CTrecon"}</definedName>
    <definedName name="jhkgh_1_4_3_5" hidden="1">{#N/A,#N/A,FALSE,"TMCOMP96";#N/A,#N/A,FALSE,"MAT96";#N/A,#N/A,FALSE,"FANDA96";#N/A,#N/A,FALSE,"INTRAN96";#N/A,#N/A,FALSE,"NAA9697";#N/A,#N/A,FALSE,"ECWEBB";#N/A,#N/A,FALSE,"MFT96";#N/A,#N/A,FALSE,"CTrecon"}</definedName>
    <definedName name="jhkgh_1_4_4" hidden="1">{#N/A,#N/A,FALSE,"TMCOMP96";#N/A,#N/A,FALSE,"MAT96";#N/A,#N/A,FALSE,"FANDA96";#N/A,#N/A,FALSE,"INTRAN96";#N/A,#N/A,FALSE,"NAA9697";#N/A,#N/A,FALSE,"ECWEBB";#N/A,#N/A,FALSE,"MFT96";#N/A,#N/A,FALSE,"CTrecon"}</definedName>
    <definedName name="jhkgh_1_4_4_1" hidden="1">{#N/A,#N/A,FALSE,"TMCOMP96";#N/A,#N/A,FALSE,"MAT96";#N/A,#N/A,FALSE,"FANDA96";#N/A,#N/A,FALSE,"INTRAN96";#N/A,#N/A,FALSE,"NAA9697";#N/A,#N/A,FALSE,"ECWEBB";#N/A,#N/A,FALSE,"MFT96";#N/A,#N/A,FALSE,"CTrecon"}</definedName>
    <definedName name="jhkgh_1_4_4_2" hidden="1">{#N/A,#N/A,FALSE,"TMCOMP96";#N/A,#N/A,FALSE,"MAT96";#N/A,#N/A,FALSE,"FANDA96";#N/A,#N/A,FALSE,"INTRAN96";#N/A,#N/A,FALSE,"NAA9697";#N/A,#N/A,FALSE,"ECWEBB";#N/A,#N/A,FALSE,"MFT96";#N/A,#N/A,FALSE,"CTrecon"}</definedName>
    <definedName name="jhkgh_1_4_4_3" hidden="1">{#N/A,#N/A,FALSE,"TMCOMP96";#N/A,#N/A,FALSE,"MAT96";#N/A,#N/A,FALSE,"FANDA96";#N/A,#N/A,FALSE,"INTRAN96";#N/A,#N/A,FALSE,"NAA9697";#N/A,#N/A,FALSE,"ECWEBB";#N/A,#N/A,FALSE,"MFT96";#N/A,#N/A,FALSE,"CTrecon"}</definedName>
    <definedName name="jhkgh_1_4_4_4" hidden="1">{#N/A,#N/A,FALSE,"TMCOMP96";#N/A,#N/A,FALSE,"MAT96";#N/A,#N/A,FALSE,"FANDA96";#N/A,#N/A,FALSE,"INTRAN96";#N/A,#N/A,FALSE,"NAA9697";#N/A,#N/A,FALSE,"ECWEBB";#N/A,#N/A,FALSE,"MFT96";#N/A,#N/A,FALSE,"CTrecon"}</definedName>
    <definedName name="jhkgh_1_4_4_5" hidden="1">{#N/A,#N/A,FALSE,"TMCOMP96";#N/A,#N/A,FALSE,"MAT96";#N/A,#N/A,FALSE,"FANDA96";#N/A,#N/A,FALSE,"INTRAN96";#N/A,#N/A,FALSE,"NAA9697";#N/A,#N/A,FALSE,"ECWEBB";#N/A,#N/A,FALSE,"MFT96";#N/A,#N/A,FALSE,"CTrecon"}</definedName>
    <definedName name="jhkgh_1_4_5" hidden="1">{#N/A,#N/A,FALSE,"TMCOMP96";#N/A,#N/A,FALSE,"MAT96";#N/A,#N/A,FALSE,"FANDA96";#N/A,#N/A,FALSE,"INTRAN96";#N/A,#N/A,FALSE,"NAA9697";#N/A,#N/A,FALSE,"ECWEBB";#N/A,#N/A,FALSE,"MFT96";#N/A,#N/A,FALSE,"CTrecon"}</definedName>
    <definedName name="jhkgh_1_4_5_1" hidden="1">{#N/A,#N/A,FALSE,"TMCOMP96";#N/A,#N/A,FALSE,"MAT96";#N/A,#N/A,FALSE,"FANDA96";#N/A,#N/A,FALSE,"INTRAN96";#N/A,#N/A,FALSE,"NAA9697";#N/A,#N/A,FALSE,"ECWEBB";#N/A,#N/A,FALSE,"MFT96";#N/A,#N/A,FALSE,"CTrecon"}</definedName>
    <definedName name="jhkgh_1_4_5_2" hidden="1">{#N/A,#N/A,FALSE,"TMCOMP96";#N/A,#N/A,FALSE,"MAT96";#N/A,#N/A,FALSE,"FANDA96";#N/A,#N/A,FALSE,"INTRAN96";#N/A,#N/A,FALSE,"NAA9697";#N/A,#N/A,FALSE,"ECWEBB";#N/A,#N/A,FALSE,"MFT96";#N/A,#N/A,FALSE,"CTrecon"}</definedName>
    <definedName name="jhkgh_1_4_5_3" hidden="1">{#N/A,#N/A,FALSE,"TMCOMP96";#N/A,#N/A,FALSE,"MAT96";#N/A,#N/A,FALSE,"FANDA96";#N/A,#N/A,FALSE,"INTRAN96";#N/A,#N/A,FALSE,"NAA9697";#N/A,#N/A,FALSE,"ECWEBB";#N/A,#N/A,FALSE,"MFT96";#N/A,#N/A,FALSE,"CTrecon"}</definedName>
    <definedName name="jhkgh_1_4_5_4" hidden="1">{#N/A,#N/A,FALSE,"TMCOMP96";#N/A,#N/A,FALSE,"MAT96";#N/A,#N/A,FALSE,"FANDA96";#N/A,#N/A,FALSE,"INTRAN96";#N/A,#N/A,FALSE,"NAA9697";#N/A,#N/A,FALSE,"ECWEBB";#N/A,#N/A,FALSE,"MFT96";#N/A,#N/A,FALSE,"CTrecon"}</definedName>
    <definedName name="jhkgh_1_4_5_5" hidden="1">{#N/A,#N/A,FALSE,"TMCOMP96";#N/A,#N/A,FALSE,"MAT96";#N/A,#N/A,FALSE,"FANDA96";#N/A,#N/A,FALSE,"INTRAN96";#N/A,#N/A,FALSE,"NAA9697";#N/A,#N/A,FALSE,"ECWEBB";#N/A,#N/A,FALSE,"MFT96";#N/A,#N/A,FALSE,"CTrecon"}</definedName>
    <definedName name="jhkgh_1_5" hidden="1">{#N/A,#N/A,FALSE,"TMCOMP96";#N/A,#N/A,FALSE,"MAT96";#N/A,#N/A,FALSE,"FANDA96";#N/A,#N/A,FALSE,"INTRAN96";#N/A,#N/A,FALSE,"NAA9697";#N/A,#N/A,FALSE,"ECWEBB";#N/A,#N/A,FALSE,"MFT96";#N/A,#N/A,FALSE,"CTrecon"}</definedName>
    <definedName name="jhkgh_1_5_1" hidden="1">{#N/A,#N/A,FALSE,"TMCOMP96";#N/A,#N/A,FALSE,"MAT96";#N/A,#N/A,FALSE,"FANDA96";#N/A,#N/A,FALSE,"INTRAN96";#N/A,#N/A,FALSE,"NAA9697";#N/A,#N/A,FALSE,"ECWEBB";#N/A,#N/A,FALSE,"MFT96";#N/A,#N/A,FALSE,"CTrecon"}</definedName>
    <definedName name="jhkgh_1_5_1_1" hidden="1">{#N/A,#N/A,FALSE,"TMCOMP96";#N/A,#N/A,FALSE,"MAT96";#N/A,#N/A,FALSE,"FANDA96";#N/A,#N/A,FALSE,"INTRAN96";#N/A,#N/A,FALSE,"NAA9697";#N/A,#N/A,FALSE,"ECWEBB";#N/A,#N/A,FALSE,"MFT96";#N/A,#N/A,FALSE,"CTrecon"}</definedName>
    <definedName name="jhkgh_1_5_1_2" hidden="1">{#N/A,#N/A,FALSE,"TMCOMP96";#N/A,#N/A,FALSE,"MAT96";#N/A,#N/A,FALSE,"FANDA96";#N/A,#N/A,FALSE,"INTRAN96";#N/A,#N/A,FALSE,"NAA9697";#N/A,#N/A,FALSE,"ECWEBB";#N/A,#N/A,FALSE,"MFT96";#N/A,#N/A,FALSE,"CTrecon"}</definedName>
    <definedName name="jhkgh_1_5_1_3" hidden="1">{#N/A,#N/A,FALSE,"TMCOMP96";#N/A,#N/A,FALSE,"MAT96";#N/A,#N/A,FALSE,"FANDA96";#N/A,#N/A,FALSE,"INTRAN96";#N/A,#N/A,FALSE,"NAA9697";#N/A,#N/A,FALSE,"ECWEBB";#N/A,#N/A,FALSE,"MFT96";#N/A,#N/A,FALSE,"CTrecon"}</definedName>
    <definedName name="jhkgh_1_5_1_4" hidden="1">{#N/A,#N/A,FALSE,"TMCOMP96";#N/A,#N/A,FALSE,"MAT96";#N/A,#N/A,FALSE,"FANDA96";#N/A,#N/A,FALSE,"INTRAN96";#N/A,#N/A,FALSE,"NAA9697";#N/A,#N/A,FALSE,"ECWEBB";#N/A,#N/A,FALSE,"MFT96";#N/A,#N/A,FALSE,"CTrecon"}</definedName>
    <definedName name="jhkgh_1_5_1_5" hidden="1">{#N/A,#N/A,FALSE,"TMCOMP96";#N/A,#N/A,FALSE,"MAT96";#N/A,#N/A,FALSE,"FANDA96";#N/A,#N/A,FALSE,"INTRAN96";#N/A,#N/A,FALSE,"NAA9697";#N/A,#N/A,FALSE,"ECWEBB";#N/A,#N/A,FALSE,"MFT96";#N/A,#N/A,FALSE,"CTrecon"}</definedName>
    <definedName name="jhkgh_1_5_2" hidden="1">{#N/A,#N/A,FALSE,"TMCOMP96";#N/A,#N/A,FALSE,"MAT96";#N/A,#N/A,FALSE,"FANDA96";#N/A,#N/A,FALSE,"INTRAN96";#N/A,#N/A,FALSE,"NAA9697";#N/A,#N/A,FALSE,"ECWEBB";#N/A,#N/A,FALSE,"MFT96";#N/A,#N/A,FALSE,"CTrecon"}</definedName>
    <definedName name="jhkgh_1_5_2_1" hidden="1">{#N/A,#N/A,FALSE,"TMCOMP96";#N/A,#N/A,FALSE,"MAT96";#N/A,#N/A,FALSE,"FANDA96";#N/A,#N/A,FALSE,"INTRAN96";#N/A,#N/A,FALSE,"NAA9697";#N/A,#N/A,FALSE,"ECWEBB";#N/A,#N/A,FALSE,"MFT96";#N/A,#N/A,FALSE,"CTrecon"}</definedName>
    <definedName name="jhkgh_1_5_2_2" hidden="1">{#N/A,#N/A,FALSE,"TMCOMP96";#N/A,#N/A,FALSE,"MAT96";#N/A,#N/A,FALSE,"FANDA96";#N/A,#N/A,FALSE,"INTRAN96";#N/A,#N/A,FALSE,"NAA9697";#N/A,#N/A,FALSE,"ECWEBB";#N/A,#N/A,FALSE,"MFT96";#N/A,#N/A,FALSE,"CTrecon"}</definedName>
    <definedName name="jhkgh_1_5_2_3" hidden="1">{#N/A,#N/A,FALSE,"TMCOMP96";#N/A,#N/A,FALSE,"MAT96";#N/A,#N/A,FALSE,"FANDA96";#N/A,#N/A,FALSE,"INTRAN96";#N/A,#N/A,FALSE,"NAA9697";#N/A,#N/A,FALSE,"ECWEBB";#N/A,#N/A,FALSE,"MFT96";#N/A,#N/A,FALSE,"CTrecon"}</definedName>
    <definedName name="jhkgh_1_5_2_4" hidden="1">{#N/A,#N/A,FALSE,"TMCOMP96";#N/A,#N/A,FALSE,"MAT96";#N/A,#N/A,FALSE,"FANDA96";#N/A,#N/A,FALSE,"INTRAN96";#N/A,#N/A,FALSE,"NAA9697";#N/A,#N/A,FALSE,"ECWEBB";#N/A,#N/A,FALSE,"MFT96";#N/A,#N/A,FALSE,"CTrecon"}</definedName>
    <definedName name="jhkgh_1_5_2_5" hidden="1">{#N/A,#N/A,FALSE,"TMCOMP96";#N/A,#N/A,FALSE,"MAT96";#N/A,#N/A,FALSE,"FANDA96";#N/A,#N/A,FALSE,"INTRAN96";#N/A,#N/A,FALSE,"NAA9697";#N/A,#N/A,FALSE,"ECWEBB";#N/A,#N/A,FALSE,"MFT96";#N/A,#N/A,FALSE,"CTrecon"}</definedName>
    <definedName name="jhkgh_1_5_3" hidden="1">{#N/A,#N/A,FALSE,"TMCOMP96";#N/A,#N/A,FALSE,"MAT96";#N/A,#N/A,FALSE,"FANDA96";#N/A,#N/A,FALSE,"INTRAN96";#N/A,#N/A,FALSE,"NAA9697";#N/A,#N/A,FALSE,"ECWEBB";#N/A,#N/A,FALSE,"MFT96";#N/A,#N/A,FALSE,"CTrecon"}</definedName>
    <definedName name="jhkgh_1_5_3_1" hidden="1">{#N/A,#N/A,FALSE,"TMCOMP96";#N/A,#N/A,FALSE,"MAT96";#N/A,#N/A,FALSE,"FANDA96";#N/A,#N/A,FALSE,"INTRAN96";#N/A,#N/A,FALSE,"NAA9697";#N/A,#N/A,FALSE,"ECWEBB";#N/A,#N/A,FALSE,"MFT96";#N/A,#N/A,FALSE,"CTrecon"}</definedName>
    <definedName name="jhkgh_1_5_3_2" hidden="1">{#N/A,#N/A,FALSE,"TMCOMP96";#N/A,#N/A,FALSE,"MAT96";#N/A,#N/A,FALSE,"FANDA96";#N/A,#N/A,FALSE,"INTRAN96";#N/A,#N/A,FALSE,"NAA9697";#N/A,#N/A,FALSE,"ECWEBB";#N/A,#N/A,FALSE,"MFT96";#N/A,#N/A,FALSE,"CTrecon"}</definedName>
    <definedName name="jhkgh_1_5_3_3" hidden="1">{#N/A,#N/A,FALSE,"TMCOMP96";#N/A,#N/A,FALSE,"MAT96";#N/A,#N/A,FALSE,"FANDA96";#N/A,#N/A,FALSE,"INTRAN96";#N/A,#N/A,FALSE,"NAA9697";#N/A,#N/A,FALSE,"ECWEBB";#N/A,#N/A,FALSE,"MFT96";#N/A,#N/A,FALSE,"CTrecon"}</definedName>
    <definedName name="jhkgh_1_5_3_4" hidden="1">{#N/A,#N/A,FALSE,"TMCOMP96";#N/A,#N/A,FALSE,"MAT96";#N/A,#N/A,FALSE,"FANDA96";#N/A,#N/A,FALSE,"INTRAN96";#N/A,#N/A,FALSE,"NAA9697";#N/A,#N/A,FALSE,"ECWEBB";#N/A,#N/A,FALSE,"MFT96";#N/A,#N/A,FALSE,"CTrecon"}</definedName>
    <definedName name="jhkgh_1_5_3_5" hidden="1">{#N/A,#N/A,FALSE,"TMCOMP96";#N/A,#N/A,FALSE,"MAT96";#N/A,#N/A,FALSE,"FANDA96";#N/A,#N/A,FALSE,"INTRAN96";#N/A,#N/A,FALSE,"NAA9697";#N/A,#N/A,FALSE,"ECWEBB";#N/A,#N/A,FALSE,"MFT96";#N/A,#N/A,FALSE,"CTrecon"}</definedName>
    <definedName name="jhkgh_1_5_4" hidden="1">{#N/A,#N/A,FALSE,"TMCOMP96";#N/A,#N/A,FALSE,"MAT96";#N/A,#N/A,FALSE,"FANDA96";#N/A,#N/A,FALSE,"INTRAN96";#N/A,#N/A,FALSE,"NAA9697";#N/A,#N/A,FALSE,"ECWEBB";#N/A,#N/A,FALSE,"MFT96";#N/A,#N/A,FALSE,"CTrecon"}</definedName>
    <definedName name="jhkgh_1_5_4_1" hidden="1">{#N/A,#N/A,FALSE,"TMCOMP96";#N/A,#N/A,FALSE,"MAT96";#N/A,#N/A,FALSE,"FANDA96";#N/A,#N/A,FALSE,"INTRAN96";#N/A,#N/A,FALSE,"NAA9697";#N/A,#N/A,FALSE,"ECWEBB";#N/A,#N/A,FALSE,"MFT96";#N/A,#N/A,FALSE,"CTrecon"}</definedName>
    <definedName name="jhkgh_1_5_4_2" hidden="1">{#N/A,#N/A,FALSE,"TMCOMP96";#N/A,#N/A,FALSE,"MAT96";#N/A,#N/A,FALSE,"FANDA96";#N/A,#N/A,FALSE,"INTRAN96";#N/A,#N/A,FALSE,"NAA9697";#N/A,#N/A,FALSE,"ECWEBB";#N/A,#N/A,FALSE,"MFT96";#N/A,#N/A,FALSE,"CTrecon"}</definedName>
    <definedName name="jhkgh_1_5_4_3" hidden="1">{#N/A,#N/A,FALSE,"TMCOMP96";#N/A,#N/A,FALSE,"MAT96";#N/A,#N/A,FALSE,"FANDA96";#N/A,#N/A,FALSE,"INTRAN96";#N/A,#N/A,FALSE,"NAA9697";#N/A,#N/A,FALSE,"ECWEBB";#N/A,#N/A,FALSE,"MFT96";#N/A,#N/A,FALSE,"CTrecon"}</definedName>
    <definedName name="jhkgh_1_5_4_4" hidden="1">{#N/A,#N/A,FALSE,"TMCOMP96";#N/A,#N/A,FALSE,"MAT96";#N/A,#N/A,FALSE,"FANDA96";#N/A,#N/A,FALSE,"INTRAN96";#N/A,#N/A,FALSE,"NAA9697";#N/A,#N/A,FALSE,"ECWEBB";#N/A,#N/A,FALSE,"MFT96";#N/A,#N/A,FALSE,"CTrecon"}</definedName>
    <definedName name="jhkgh_1_5_4_5" hidden="1">{#N/A,#N/A,FALSE,"TMCOMP96";#N/A,#N/A,FALSE,"MAT96";#N/A,#N/A,FALSE,"FANDA96";#N/A,#N/A,FALSE,"INTRAN96";#N/A,#N/A,FALSE,"NAA9697";#N/A,#N/A,FALSE,"ECWEBB";#N/A,#N/A,FALSE,"MFT96";#N/A,#N/A,FALSE,"CTrecon"}</definedName>
    <definedName name="jhkgh_1_5_5" hidden="1">{#N/A,#N/A,FALSE,"TMCOMP96";#N/A,#N/A,FALSE,"MAT96";#N/A,#N/A,FALSE,"FANDA96";#N/A,#N/A,FALSE,"INTRAN96";#N/A,#N/A,FALSE,"NAA9697";#N/A,#N/A,FALSE,"ECWEBB";#N/A,#N/A,FALSE,"MFT96";#N/A,#N/A,FALSE,"CTrecon"}</definedName>
    <definedName name="jhkgh_1_5_5_1" hidden="1">{#N/A,#N/A,FALSE,"TMCOMP96";#N/A,#N/A,FALSE,"MAT96";#N/A,#N/A,FALSE,"FANDA96";#N/A,#N/A,FALSE,"INTRAN96";#N/A,#N/A,FALSE,"NAA9697";#N/A,#N/A,FALSE,"ECWEBB";#N/A,#N/A,FALSE,"MFT96";#N/A,#N/A,FALSE,"CTrecon"}</definedName>
    <definedName name="jhkgh_1_5_5_2" hidden="1">{#N/A,#N/A,FALSE,"TMCOMP96";#N/A,#N/A,FALSE,"MAT96";#N/A,#N/A,FALSE,"FANDA96";#N/A,#N/A,FALSE,"INTRAN96";#N/A,#N/A,FALSE,"NAA9697";#N/A,#N/A,FALSE,"ECWEBB";#N/A,#N/A,FALSE,"MFT96";#N/A,#N/A,FALSE,"CTrecon"}</definedName>
    <definedName name="jhkgh_1_5_5_3" hidden="1">{#N/A,#N/A,FALSE,"TMCOMP96";#N/A,#N/A,FALSE,"MAT96";#N/A,#N/A,FALSE,"FANDA96";#N/A,#N/A,FALSE,"INTRAN96";#N/A,#N/A,FALSE,"NAA9697";#N/A,#N/A,FALSE,"ECWEBB";#N/A,#N/A,FALSE,"MFT96";#N/A,#N/A,FALSE,"CTrecon"}</definedName>
    <definedName name="jhkgh_1_5_5_4" hidden="1">{#N/A,#N/A,FALSE,"TMCOMP96";#N/A,#N/A,FALSE,"MAT96";#N/A,#N/A,FALSE,"FANDA96";#N/A,#N/A,FALSE,"INTRAN96";#N/A,#N/A,FALSE,"NAA9697";#N/A,#N/A,FALSE,"ECWEBB";#N/A,#N/A,FALSE,"MFT96";#N/A,#N/A,FALSE,"CTrecon"}</definedName>
    <definedName name="jhkgh_1_5_5_5"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_2_1" hidden="1">{#N/A,#N/A,FALSE,"TMCOMP96";#N/A,#N/A,FALSE,"MAT96";#N/A,#N/A,FALSE,"FANDA96";#N/A,#N/A,FALSE,"INTRAN96";#N/A,#N/A,FALSE,"NAA9697";#N/A,#N/A,FALSE,"ECWEBB";#N/A,#N/A,FALSE,"MFT96";#N/A,#N/A,FALSE,"CTrecon"}</definedName>
    <definedName name="jhkgh_2_1_1" hidden="1">{#N/A,#N/A,FALSE,"TMCOMP96";#N/A,#N/A,FALSE,"MAT96";#N/A,#N/A,FALSE,"FANDA96";#N/A,#N/A,FALSE,"INTRAN96";#N/A,#N/A,FALSE,"NAA9697";#N/A,#N/A,FALSE,"ECWEBB";#N/A,#N/A,FALSE,"MFT96";#N/A,#N/A,FALSE,"CTrecon"}</definedName>
    <definedName name="jhkgh_2_1_1_1" hidden="1">{#N/A,#N/A,FALSE,"TMCOMP96";#N/A,#N/A,FALSE,"MAT96";#N/A,#N/A,FALSE,"FANDA96";#N/A,#N/A,FALSE,"INTRAN96";#N/A,#N/A,FALSE,"NAA9697";#N/A,#N/A,FALSE,"ECWEBB";#N/A,#N/A,FALSE,"MFT96";#N/A,#N/A,FALSE,"CTrecon"}</definedName>
    <definedName name="jhkgh_2_1_1_1_1" hidden="1">{#N/A,#N/A,FALSE,"TMCOMP96";#N/A,#N/A,FALSE,"MAT96";#N/A,#N/A,FALSE,"FANDA96";#N/A,#N/A,FALSE,"INTRAN96";#N/A,#N/A,FALSE,"NAA9697";#N/A,#N/A,FALSE,"ECWEBB";#N/A,#N/A,FALSE,"MFT96";#N/A,#N/A,FALSE,"CTrecon"}</definedName>
    <definedName name="jhkgh_2_1_1_1_1_1" hidden="1">{#N/A,#N/A,FALSE,"TMCOMP96";#N/A,#N/A,FALSE,"MAT96";#N/A,#N/A,FALSE,"FANDA96";#N/A,#N/A,FALSE,"INTRAN96";#N/A,#N/A,FALSE,"NAA9697";#N/A,#N/A,FALSE,"ECWEBB";#N/A,#N/A,FALSE,"MFT96";#N/A,#N/A,FALSE,"CTrecon"}</definedName>
    <definedName name="jhkgh_2_1_1_1_2" hidden="1">{#N/A,#N/A,FALSE,"TMCOMP96";#N/A,#N/A,FALSE,"MAT96";#N/A,#N/A,FALSE,"FANDA96";#N/A,#N/A,FALSE,"INTRAN96";#N/A,#N/A,FALSE,"NAA9697";#N/A,#N/A,FALSE,"ECWEBB";#N/A,#N/A,FALSE,"MFT96";#N/A,#N/A,FALSE,"CTrecon"}</definedName>
    <definedName name="jhkgh_2_1_1_1_3" hidden="1">{#N/A,#N/A,FALSE,"TMCOMP96";#N/A,#N/A,FALSE,"MAT96";#N/A,#N/A,FALSE,"FANDA96";#N/A,#N/A,FALSE,"INTRAN96";#N/A,#N/A,FALSE,"NAA9697";#N/A,#N/A,FALSE,"ECWEBB";#N/A,#N/A,FALSE,"MFT96";#N/A,#N/A,FALSE,"CTrecon"}</definedName>
    <definedName name="jhkgh_2_1_1_1_4" hidden="1">{#N/A,#N/A,FALSE,"TMCOMP96";#N/A,#N/A,FALSE,"MAT96";#N/A,#N/A,FALSE,"FANDA96";#N/A,#N/A,FALSE,"INTRAN96";#N/A,#N/A,FALSE,"NAA9697";#N/A,#N/A,FALSE,"ECWEBB";#N/A,#N/A,FALSE,"MFT96";#N/A,#N/A,FALSE,"CTrecon"}</definedName>
    <definedName name="jhkgh_2_1_1_1_5" hidden="1">{#N/A,#N/A,FALSE,"TMCOMP96";#N/A,#N/A,FALSE,"MAT96";#N/A,#N/A,FALSE,"FANDA96";#N/A,#N/A,FALSE,"INTRAN96";#N/A,#N/A,FALSE,"NAA9697";#N/A,#N/A,FALSE,"ECWEBB";#N/A,#N/A,FALSE,"MFT96";#N/A,#N/A,FALSE,"CTrecon"}</definedName>
    <definedName name="jhkgh_2_1_1_2" hidden="1">{#N/A,#N/A,FALSE,"TMCOMP96";#N/A,#N/A,FALSE,"MAT96";#N/A,#N/A,FALSE,"FANDA96";#N/A,#N/A,FALSE,"INTRAN96";#N/A,#N/A,FALSE,"NAA9697";#N/A,#N/A,FALSE,"ECWEBB";#N/A,#N/A,FALSE,"MFT96";#N/A,#N/A,FALSE,"CTrecon"}</definedName>
    <definedName name="jhkgh_2_1_1_2_1" hidden="1">{#N/A,#N/A,FALSE,"TMCOMP96";#N/A,#N/A,FALSE,"MAT96";#N/A,#N/A,FALSE,"FANDA96";#N/A,#N/A,FALSE,"INTRAN96";#N/A,#N/A,FALSE,"NAA9697";#N/A,#N/A,FALSE,"ECWEBB";#N/A,#N/A,FALSE,"MFT96";#N/A,#N/A,FALSE,"CTrecon"}</definedName>
    <definedName name="jhkgh_2_1_1_2_2" hidden="1">{#N/A,#N/A,FALSE,"TMCOMP96";#N/A,#N/A,FALSE,"MAT96";#N/A,#N/A,FALSE,"FANDA96";#N/A,#N/A,FALSE,"INTRAN96";#N/A,#N/A,FALSE,"NAA9697";#N/A,#N/A,FALSE,"ECWEBB";#N/A,#N/A,FALSE,"MFT96";#N/A,#N/A,FALSE,"CTrecon"}</definedName>
    <definedName name="jhkgh_2_1_1_2_3" hidden="1">{#N/A,#N/A,FALSE,"TMCOMP96";#N/A,#N/A,FALSE,"MAT96";#N/A,#N/A,FALSE,"FANDA96";#N/A,#N/A,FALSE,"INTRAN96";#N/A,#N/A,FALSE,"NAA9697";#N/A,#N/A,FALSE,"ECWEBB";#N/A,#N/A,FALSE,"MFT96";#N/A,#N/A,FALSE,"CTrecon"}</definedName>
    <definedName name="jhkgh_2_1_1_2_4" hidden="1">{#N/A,#N/A,FALSE,"TMCOMP96";#N/A,#N/A,FALSE,"MAT96";#N/A,#N/A,FALSE,"FANDA96";#N/A,#N/A,FALSE,"INTRAN96";#N/A,#N/A,FALSE,"NAA9697";#N/A,#N/A,FALSE,"ECWEBB";#N/A,#N/A,FALSE,"MFT96";#N/A,#N/A,FALSE,"CTrecon"}</definedName>
    <definedName name="jhkgh_2_1_1_2_5" hidden="1">{#N/A,#N/A,FALSE,"TMCOMP96";#N/A,#N/A,FALSE,"MAT96";#N/A,#N/A,FALSE,"FANDA96";#N/A,#N/A,FALSE,"INTRAN96";#N/A,#N/A,FALSE,"NAA9697";#N/A,#N/A,FALSE,"ECWEBB";#N/A,#N/A,FALSE,"MFT96";#N/A,#N/A,FALSE,"CTrecon"}</definedName>
    <definedName name="jhkgh_2_1_1_3" hidden="1">{#N/A,#N/A,FALSE,"TMCOMP96";#N/A,#N/A,FALSE,"MAT96";#N/A,#N/A,FALSE,"FANDA96";#N/A,#N/A,FALSE,"INTRAN96";#N/A,#N/A,FALSE,"NAA9697";#N/A,#N/A,FALSE,"ECWEBB";#N/A,#N/A,FALSE,"MFT96";#N/A,#N/A,FALSE,"CTrecon"}</definedName>
    <definedName name="jhkgh_2_1_1_4" hidden="1">{#N/A,#N/A,FALSE,"TMCOMP96";#N/A,#N/A,FALSE,"MAT96";#N/A,#N/A,FALSE,"FANDA96";#N/A,#N/A,FALSE,"INTRAN96";#N/A,#N/A,FALSE,"NAA9697";#N/A,#N/A,FALSE,"ECWEBB";#N/A,#N/A,FALSE,"MFT96";#N/A,#N/A,FALSE,"CTrecon"}</definedName>
    <definedName name="jhkgh_2_1_1_5" hidden="1">{#N/A,#N/A,FALSE,"TMCOMP96";#N/A,#N/A,FALSE,"MAT96";#N/A,#N/A,FALSE,"FANDA96";#N/A,#N/A,FALSE,"INTRAN96";#N/A,#N/A,FALSE,"NAA9697";#N/A,#N/A,FALSE,"ECWEBB";#N/A,#N/A,FALSE,"MFT96";#N/A,#N/A,FALSE,"CTrecon"}</definedName>
    <definedName name="jhkgh_2_1_2" hidden="1">{#N/A,#N/A,FALSE,"TMCOMP96";#N/A,#N/A,FALSE,"MAT96";#N/A,#N/A,FALSE,"FANDA96";#N/A,#N/A,FALSE,"INTRAN96";#N/A,#N/A,FALSE,"NAA9697";#N/A,#N/A,FALSE,"ECWEBB";#N/A,#N/A,FALSE,"MFT96";#N/A,#N/A,FALSE,"CTrecon"}</definedName>
    <definedName name="jhkgh_2_1_2_1" hidden="1">{#N/A,#N/A,FALSE,"TMCOMP96";#N/A,#N/A,FALSE,"MAT96";#N/A,#N/A,FALSE,"FANDA96";#N/A,#N/A,FALSE,"INTRAN96";#N/A,#N/A,FALSE,"NAA9697";#N/A,#N/A,FALSE,"ECWEBB";#N/A,#N/A,FALSE,"MFT96";#N/A,#N/A,FALSE,"CTrecon"}</definedName>
    <definedName name="jhkgh_2_1_2_1_1" hidden="1">{#N/A,#N/A,FALSE,"TMCOMP96";#N/A,#N/A,FALSE,"MAT96";#N/A,#N/A,FALSE,"FANDA96";#N/A,#N/A,FALSE,"INTRAN96";#N/A,#N/A,FALSE,"NAA9697";#N/A,#N/A,FALSE,"ECWEBB";#N/A,#N/A,FALSE,"MFT96";#N/A,#N/A,FALSE,"CTrecon"}</definedName>
    <definedName name="jhkgh_2_1_2_2" hidden="1">{#N/A,#N/A,FALSE,"TMCOMP96";#N/A,#N/A,FALSE,"MAT96";#N/A,#N/A,FALSE,"FANDA96";#N/A,#N/A,FALSE,"INTRAN96";#N/A,#N/A,FALSE,"NAA9697";#N/A,#N/A,FALSE,"ECWEBB";#N/A,#N/A,FALSE,"MFT96";#N/A,#N/A,FALSE,"CTrecon"}</definedName>
    <definedName name="jhkgh_2_1_2_3" hidden="1">{#N/A,#N/A,FALSE,"TMCOMP96";#N/A,#N/A,FALSE,"MAT96";#N/A,#N/A,FALSE,"FANDA96";#N/A,#N/A,FALSE,"INTRAN96";#N/A,#N/A,FALSE,"NAA9697";#N/A,#N/A,FALSE,"ECWEBB";#N/A,#N/A,FALSE,"MFT96";#N/A,#N/A,FALSE,"CTrecon"}</definedName>
    <definedName name="jhkgh_2_1_2_4" hidden="1">{#N/A,#N/A,FALSE,"TMCOMP96";#N/A,#N/A,FALSE,"MAT96";#N/A,#N/A,FALSE,"FANDA96";#N/A,#N/A,FALSE,"INTRAN96";#N/A,#N/A,FALSE,"NAA9697";#N/A,#N/A,FALSE,"ECWEBB";#N/A,#N/A,FALSE,"MFT96";#N/A,#N/A,FALSE,"CTrecon"}</definedName>
    <definedName name="jhkgh_2_1_2_5" hidden="1">{#N/A,#N/A,FALSE,"TMCOMP96";#N/A,#N/A,FALSE,"MAT96";#N/A,#N/A,FALSE,"FANDA96";#N/A,#N/A,FALSE,"INTRAN96";#N/A,#N/A,FALSE,"NAA9697";#N/A,#N/A,FALSE,"ECWEBB";#N/A,#N/A,FALSE,"MFT96";#N/A,#N/A,FALSE,"CTrecon"}</definedName>
    <definedName name="jhkgh_2_1_3" hidden="1">{#N/A,#N/A,FALSE,"TMCOMP96";#N/A,#N/A,FALSE,"MAT96";#N/A,#N/A,FALSE,"FANDA96";#N/A,#N/A,FALSE,"INTRAN96";#N/A,#N/A,FALSE,"NAA9697";#N/A,#N/A,FALSE,"ECWEBB";#N/A,#N/A,FALSE,"MFT96";#N/A,#N/A,FALSE,"CTrecon"}</definedName>
    <definedName name="jhkgh_2_1_3_1" hidden="1">{#N/A,#N/A,FALSE,"TMCOMP96";#N/A,#N/A,FALSE,"MAT96";#N/A,#N/A,FALSE,"FANDA96";#N/A,#N/A,FALSE,"INTRAN96";#N/A,#N/A,FALSE,"NAA9697";#N/A,#N/A,FALSE,"ECWEBB";#N/A,#N/A,FALSE,"MFT96";#N/A,#N/A,FALSE,"CTrecon"}</definedName>
    <definedName name="jhkgh_2_1_3_1_1" hidden="1">{#N/A,#N/A,FALSE,"TMCOMP96";#N/A,#N/A,FALSE,"MAT96";#N/A,#N/A,FALSE,"FANDA96";#N/A,#N/A,FALSE,"INTRAN96";#N/A,#N/A,FALSE,"NAA9697";#N/A,#N/A,FALSE,"ECWEBB";#N/A,#N/A,FALSE,"MFT96";#N/A,#N/A,FALSE,"CTrecon"}</definedName>
    <definedName name="jhkgh_2_1_3_2" hidden="1">{#N/A,#N/A,FALSE,"TMCOMP96";#N/A,#N/A,FALSE,"MAT96";#N/A,#N/A,FALSE,"FANDA96";#N/A,#N/A,FALSE,"INTRAN96";#N/A,#N/A,FALSE,"NAA9697";#N/A,#N/A,FALSE,"ECWEBB";#N/A,#N/A,FALSE,"MFT96";#N/A,#N/A,FALSE,"CTrecon"}</definedName>
    <definedName name="jhkgh_2_1_3_3" hidden="1">{#N/A,#N/A,FALSE,"TMCOMP96";#N/A,#N/A,FALSE,"MAT96";#N/A,#N/A,FALSE,"FANDA96";#N/A,#N/A,FALSE,"INTRAN96";#N/A,#N/A,FALSE,"NAA9697";#N/A,#N/A,FALSE,"ECWEBB";#N/A,#N/A,FALSE,"MFT96";#N/A,#N/A,FALSE,"CTrecon"}</definedName>
    <definedName name="jhkgh_2_1_3_4" hidden="1">{#N/A,#N/A,FALSE,"TMCOMP96";#N/A,#N/A,FALSE,"MAT96";#N/A,#N/A,FALSE,"FANDA96";#N/A,#N/A,FALSE,"INTRAN96";#N/A,#N/A,FALSE,"NAA9697";#N/A,#N/A,FALSE,"ECWEBB";#N/A,#N/A,FALSE,"MFT96";#N/A,#N/A,FALSE,"CTrecon"}</definedName>
    <definedName name="jhkgh_2_1_3_5" hidden="1">{#N/A,#N/A,FALSE,"TMCOMP96";#N/A,#N/A,FALSE,"MAT96";#N/A,#N/A,FALSE,"FANDA96";#N/A,#N/A,FALSE,"INTRAN96";#N/A,#N/A,FALSE,"NAA9697";#N/A,#N/A,FALSE,"ECWEBB";#N/A,#N/A,FALSE,"MFT96";#N/A,#N/A,FALSE,"CTrecon"}</definedName>
    <definedName name="jhkgh_2_1_4" hidden="1">{#N/A,#N/A,FALSE,"TMCOMP96";#N/A,#N/A,FALSE,"MAT96";#N/A,#N/A,FALSE,"FANDA96";#N/A,#N/A,FALSE,"INTRAN96";#N/A,#N/A,FALSE,"NAA9697";#N/A,#N/A,FALSE,"ECWEBB";#N/A,#N/A,FALSE,"MFT96";#N/A,#N/A,FALSE,"CTrecon"}</definedName>
    <definedName name="jhkgh_2_1_4_1" hidden="1">{#N/A,#N/A,FALSE,"TMCOMP96";#N/A,#N/A,FALSE,"MAT96";#N/A,#N/A,FALSE,"FANDA96";#N/A,#N/A,FALSE,"INTRAN96";#N/A,#N/A,FALSE,"NAA9697";#N/A,#N/A,FALSE,"ECWEBB";#N/A,#N/A,FALSE,"MFT96";#N/A,#N/A,FALSE,"CTrecon"}</definedName>
    <definedName name="jhkgh_2_1_4_2" hidden="1">{#N/A,#N/A,FALSE,"TMCOMP96";#N/A,#N/A,FALSE,"MAT96";#N/A,#N/A,FALSE,"FANDA96";#N/A,#N/A,FALSE,"INTRAN96";#N/A,#N/A,FALSE,"NAA9697";#N/A,#N/A,FALSE,"ECWEBB";#N/A,#N/A,FALSE,"MFT96";#N/A,#N/A,FALSE,"CTrecon"}</definedName>
    <definedName name="jhkgh_2_1_4_3" hidden="1">{#N/A,#N/A,FALSE,"TMCOMP96";#N/A,#N/A,FALSE,"MAT96";#N/A,#N/A,FALSE,"FANDA96";#N/A,#N/A,FALSE,"INTRAN96";#N/A,#N/A,FALSE,"NAA9697";#N/A,#N/A,FALSE,"ECWEBB";#N/A,#N/A,FALSE,"MFT96";#N/A,#N/A,FALSE,"CTrecon"}</definedName>
    <definedName name="jhkgh_2_1_4_4" hidden="1">{#N/A,#N/A,FALSE,"TMCOMP96";#N/A,#N/A,FALSE,"MAT96";#N/A,#N/A,FALSE,"FANDA96";#N/A,#N/A,FALSE,"INTRAN96";#N/A,#N/A,FALSE,"NAA9697";#N/A,#N/A,FALSE,"ECWEBB";#N/A,#N/A,FALSE,"MFT96";#N/A,#N/A,FALSE,"CTrecon"}</definedName>
    <definedName name="jhkgh_2_1_4_5" hidden="1">{#N/A,#N/A,FALSE,"TMCOMP96";#N/A,#N/A,FALSE,"MAT96";#N/A,#N/A,FALSE,"FANDA96";#N/A,#N/A,FALSE,"INTRAN96";#N/A,#N/A,FALSE,"NAA9697";#N/A,#N/A,FALSE,"ECWEBB";#N/A,#N/A,FALSE,"MFT96";#N/A,#N/A,FALSE,"CTrecon"}</definedName>
    <definedName name="jhkgh_2_1_5" hidden="1">{#N/A,#N/A,FALSE,"TMCOMP96";#N/A,#N/A,FALSE,"MAT96";#N/A,#N/A,FALSE,"FANDA96";#N/A,#N/A,FALSE,"INTRAN96";#N/A,#N/A,FALSE,"NAA9697";#N/A,#N/A,FALSE,"ECWEBB";#N/A,#N/A,FALSE,"MFT96";#N/A,#N/A,FALSE,"CTrecon"}</definedName>
    <definedName name="jhkgh_2_1_5_1" hidden="1">{#N/A,#N/A,FALSE,"TMCOMP96";#N/A,#N/A,FALSE,"MAT96";#N/A,#N/A,FALSE,"FANDA96";#N/A,#N/A,FALSE,"INTRAN96";#N/A,#N/A,FALSE,"NAA9697";#N/A,#N/A,FALSE,"ECWEBB";#N/A,#N/A,FALSE,"MFT96";#N/A,#N/A,FALSE,"CTrecon"}</definedName>
    <definedName name="jhkgh_2_1_5_2" hidden="1">{#N/A,#N/A,FALSE,"TMCOMP96";#N/A,#N/A,FALSE,"MAT96";#N/A,#N/A,FALSE,"FANDA96";#N/A,#N/A,FALSE,"INTRAN96";#N/A,#N/A,FALSE,"NAA9697";#N/A,#N/A,FALSE,"ECWEBB";#N/A,#N/A,FALSE,"MFT96";#N/A,#N/A,FALSE,"CTrecon"}</definedName>
    <definedName name="jhkgh_2_1_5_3" hidden="1">{#N/A,#N/A,FALSE,"TMCOMP96";#N/A,#N/A,FALSE,"MAT96";#N/A,#N/A,FALSE,"FANDA96";#N/A,#N/A,FALSE,"INTRAN96";#N/A,#N/A,FALSE,"NAA9697";#N/A,#N/A,FALSE,"ECWEBB";#N/A,#N/A,FALSE,"MFT96";#N/A,#N/A,FALSE,"CTrecon"}</definedName>
    <definedName name="jhkgh_2_1_5_4" hidden="1">{#N/A,#N/A,FALSE,"TMCOMP96";#N/A,#N/A,FALSE,"MAT96";#N/A,#N/A,FALSE,"FANDA96";#N/A,#N/A,FALSE,"INTRAN96";#N/A,#N/A,FALSE,"NAA9697";#N/A,#N/A,FALSE,"ECWEBB";#N/A,#N/A,FALSE,"MFT96";#N/A,#N/A,FALSE,"CTrecon"}</definedName>
    <definedName name="jhkgh_2_1_5_5" hidden="1">{#N/A,#N/A,FALSE,"TMCOMP96";#N/A,#N/A,FALSE,"MAT96";#N/A,#N/A,FALSE,"FANDA96";#N/A,#N/A,FALSE,"INTRAN96";#N/A,#N/A,FALSE,"NAA9697";#N/A,#N/A,FALSE,"ECWEBB";#N/A,#N/A,FALSE,"MFT96";#N/A,#N/A,FALSE,"CTrecon"}</definedName>
    <definedName name="jhkgh_2_2" hidden="1">{#N/A,#N/A,FALSE,"TMCOMP96";#N/A,#N/A,FALSE,"MAT96";#N/A,#N/A,FALSE,"FANDA96";#N/A,#N/A,FALSE,"INTRAN96";#N/A,#N/A,FALSE,"NAA9697";#N/A,#N/A,FALSE,"ECWEBB";#N/A,#N/A,FALSE,"MFT96";#N/A,#N/A,FALSE,"CTrecon"}</definedName>
    <definedName name="jhkgh_2_2_1" hidden="1">{#N/A,#N/A,FALSE,"TMCOMP96";#N/A,#N/A,FALSE,"MAT96";#N/A,#N/A,FALSE,"FANDA96";#N/A,#N/A,FALSE,"INTRAN96";#N/A,#N/A,FALSE,"NAA9697";#N/A,#N/A,FALSE,"ECWEBB";#N/A,#N/A,FALSE,"MFT96";#N/A,#N/A,FALSE,"CTrecon"}</definedName>
    <definedName name="jhkgh_2_2_1_1" hidden="1">{#N/A,#N/A,FALSE,"TMCOMP96";#N/A,#N/A,FALSE,"MAT96";#N/A,#N/A,FALSE,"FANDA96";#N/A,#N/A,FALSE,"INTRAN96";#N/A,#N/A,FALSE,"NAA9697";#N/A,#N/A,FALSE,"ECWEBB";#N/A,#N/A,FALSE,"MFT96";#N/A,#N/A,FALSE,"CTrecon"}</definedName>
    <definedName name="jhkgh_2_2_2" hidden="1">{#N/A,#N/A,FALSE,"TMCOMP96";#N/A,#N/A,FALSE,"MAT96";#N/A,#N/A,FALSE,"FANDA96";#N/A,#N/A,FALSE,"INTRAN96";#N/A,#N/A,FALSE,"NAA9697";#N/A,#N/A,FALSE,"ECWEBB";#N/A,#N/A,FALSE,"MFT96";#N/A,#N/A,FALSE,"CTrecon"}</definedName>
    <definedName name="jhkgh_2_2_3" hidden="1">{#N/A,#N/A,FALSE,"TMCOMP96";#N/A,#N/A,FALSE,"MAT96";#N/A,#N/A,FALSE,"FANDA96";#N/A,#N/A,FALSE,"INTRAN96";#N/A,#N/A,FALSE,"NAA9697";#N/A,#N/A,FALSE,"ECWEBB";#N/A,#N/A,FALSE,"MFT96";#N/A,#N/A,FALSE,"CTrecon"}</definedName>
    <definedName name="jhkgh_2_2_4" hidden="1">{#N/A,#N/A,FALSE,"TMCOMP96";#N/A,#N/A,FALSE,"MAT96";#N/A,#N/A,FALSE,"FANDA96";#N/A,#N/A,FALSE,"INTRAN96";#N/A,#N/A,FALSE,"NAA9697";#N/A,#N/A,FALSE,"ECWEBB";#N/A,#N/A,FALSE,"MFT96";#N/A,#N/A,FALSE,"CTrecon"}</definedName>
    <definedName name="jhkgh_2_2_5" hidden="1">{#N/A,#N/A,FALSE,"TMCOMP96";#N/A,#N/A,FALSE,"MAT96";#N/A,#N/A,FALSE,"FANDA96";#N/A,#N/A,FALSE,"INTRAN96";#N/A,#N/A,FALSE,"NAA9697";#N/A,#N/A,FALSE,"ECWEBB";#N/A,#N/A,FALSE,"MFT96";#N/A,#N/A,FALSE,"CTrecon"}</definedName>
    <definedName name="jhkgh_2_3" hidden="1">{#N/A,#N/A,FALSE,"TMCOMP96";#N/A,#N/A,FALSE,"MAT96";#N/A,#N/A,FALSE,"FANDA96";#N/A,#N/A,FALSE,"INTRAN96";#N/A,#N/A,FALSE,"NAA9697";#N/A,#N/A,FALSE,"ECWEBB";#N/A,#N/A,FALSE,"MFT96";#N/A,#N/A,FALSE,"CTrecon"}</definedName>
    <definedName name="jhkgh_2_3_1" hidden="1">{#N/A,#N/A,FALSE,"TMCOMP96";#N/A,#N/A,FALSE,"MAT96";#N/A,#N/A,FALSE,"FANDA96";#N/A,#N/A,FALSE,"INTRAN96";#N/A,#N/A,FALSE,"NAA9697";#N/A,#N/A,FALSE,"ECWEBB";#N/A,#N/A,FALSE,"MFT96";#N/A,#N/A,FALSE,"CTrecon"}</definedName>
    <definedName name="jhkgh_2_3_1_1" hidden="1">{#N/A,#N/A,FALSE,"TMCOMP96";#N/A,#N/A,FALSE,"MAT96";#N/A,#N/A,FALSE,"FANDA96";#N/A,#N/A,FALSE,"INTRAN96";#N/A,#N/A,FALSE,"NAA9697";#N/A,#N/A,FALSE,"ECWEBB";#N/A,#N/A,FALSE,"MFT96";#N/A,#N/A,FALSE,"CTrecon"}</definedName>
    <definedName name="jhkgh_2_3_2" hidden="1">{#N/A,#N/A,FALSE,"TMCOMP96";#N/A,#N/A,FALSE,"MAT96";#N/A,#N/A,FALSE,"FANDA96";#N/A,#N/A,FALSE,"INTRAN96";#N/A,#N/A,FALSE,"NAA9697";#N/A,#N/A,FALSE,"ECWEBB";#N/A,#N/A,FALSE,"MFT96";#N/A,#N/A,FALSE,"CTrecon"}</definedName>
    <definedName name="jhkgh_2_3_3" hidden="1">{#N/A,#N/A,FALSE,"TMCOMP96";#N/A,#N/A,FALSE,"MAT96";#N/A,#N/A,FALSE,"FANDA96";#N/A,#N/A,FALSE,"INTRAN96";#N/A,#N/A,FALSE,"NAA9697";#N/A,#N/A,FALSE,"ECWEBB";#N/A,#N/A,FALSE,"MFT96";#N/A,#N/A,FALSE,"CTrecon"}</definedName>
    <definedName name="jhkgh_2_3_4" hidden="1">{#N/A,#N/A,FALSE,"TMCOMP96";#N/A,#N/A,FALSE,"MAT96";#N/A,#N/A,FALSE,"FANDA96";#N/A,#N/A,FALSE,"INTRAN96";#N/A,#N/A,FALSE,"NAA9697";#N/A,#N/A,FALSE,"ECWEBB";#N/A,#N/A,FALSE,"MFT96";#N/A,#N/A,FALSE,"CTrecon"}</definedName>
    <definedName name="jhkgh_2_3_5" hidden="1">{#N/A,#N/A,FALSE,"TMCOMP96";#N/A,#N/A,FALSE,"MAT96";#N/A,#N/A,FALSE,"FANDA96";#N/A,#N/A,FALSE,"INTRAN96";#N/A,#N/A,FALSE,"NAA9697";#N/A,#N/A,FALSE,"ECWEBB";#N/A,#N/A,FALSE,"MFT96";#N/A,#N/A,FALSE,"CTrecon"}</definedName>
    <definedName name="jhkgh_2_4" hidden="1">{#N/A,#N/A,FALSE,"TMCOMP96";#N/A,#N/A,FALSE,"MAT96";#N/A,#N/A,FALSE,"FANDA96";#N/A,#N/A,FALSE,"INTRAN96";#N/A,#N/A,FALSE,"NAA9697";#N/A,#N/A,FALSE,"ECWEBB";#N/A,#N/A,FALSE,"MFT96";#N/A,#N/A,FALSE,"CTrecon"}</definedName>
    <definedName name="jhkgh_2_4_1" hidden="1">{#N/A,#N/A,FALSE,"TMCOMP96";#N/A,#N/A,FALSE,"MAT96";#N/A,#N/A,FALSE,"FANDA96";#N/A,#N/A,FALSE,"INTRAN96";#N/A,#N/A,FALSE,"NAA9697";#N/A,#N/A,FALSE,"ECWEBB";#N/A,#N/A,FALSE,"MFT96";#N/A,#N/A,FALSE,"CTrecon"}</definedName>
    <definedName name="jhkgh_2_4_1_1" hidden="1">{#N/A,#N/A,FALSE,"TMCOMP96";#N/A,#N/A,FALSE,"MAT96";#N/A,#N/A,FALSE,"FANDA96";#N/A,#N/A,FALSE,"INTRAN96";#N/A,#N/A,FALSE,"NAA9697";#N/A,#N/A,FALSE,"ECWEBB";#N/A,#N/A,FALSE,"MFT96";#N/A,#N/A,FALSE,"CTrecon"}</definedName>
    <definedName name="jhkgh_2_4_2" hidden="1">{#N/A,#N/A,FALSE,"TMCOMP96";#N/A,#N/A,FALSE,"MAT96";#N/A,#N/A,FALSE,"FANDA96";#N/A,#N/A,FALSE,"INTRAN96";#N/A,#N/A,FALSE,"NAA9697";#N/A,#N/A,FALSE,"ECWEBB";#N/A,#N/A,FALSE,"MFT96";#N/A,#N/A,FALSE,"CTrecon"}</definedName>
    <definedName name="jhkgh_2_4_3" hidden="1">{#N/A,#N/A,FALSE,"TMCOMP96";#N/A,#N/A,FALSE,"MAT96";#N/A,#N/A,FALSE,"FANDA96";#N/A,#N/A,FALSE,"INTRAN96";#N/A,#N/A,FALSE,"NAA9697";#N/A,#N/A,FALSE,"ECWEBB";#N/A,#N/A,FALSE,"MFT96";#N/A,#N/A,FALSE,"CTrecon"}</definedName>
    <definedName name="jhkgh_2_4_4" hidden="1">{#N/A,#N/A,FALSE,"TMCOMP96";#N/A,#N/A,FALSE,"MAT96";#N/A,#N/A,FALSE,"FANDA96";#N/A,#N/A,FALSE,"INTRAN96";#N/A,#N/A,FALSE,"NAA9697";#N/A,#N/A,FALSE,"ECWEBB";#N/A,#N/A,FALSE,"MFT96";#N/A,#N/A,FALSE,"CTrecon"}</definedName>
    <definedName name="jhkgh_2_4_5" hidden="1">{#N/A,#N/A,FALSE,"TMCOMP96";#N/A,#N/A,FALSE,"MAT96";#N/A,#N/A,FALSE,"FANDA96";#N/A,#N/A,FALSE,"INTRAN96";#N/A,#N/A,FALSE,"NAA9697";#N/A,#N/A,FALSE,"ECWEBB";#N/A,#N/A,FALSE,"MFT96";#N/A,#N/A,FALSE,"CTrecon"}</definedName>
    <definedName name="jhkgh_2_5" hidden="1">{#N/A,#N/A,FALSE,"TMCOMP96";#N/A,#N/A,FALSE,"MAT96";#N/A,#N/A,FALSE,"FANDA96";#N/A,#N/A,FALSE,"INTRAN96";#N/A,#N/A,FALSE,"NAA9697";#N/A,#N/A,FALSE,"ECWEBB";#N/A,#N/A,FALSE,"MFT96";#N/A,#N/A,FALSE,"CTrecon"}</definedName>
    <definedName name="jhkgh_2_5_1" hidden="1">{#N/A,#N/A,FALSE,"TMCOMP96";#N/A,#N/A,FALSE,"MAT96";#N/A,#N/A,FALSE,"FANDA96";#N/A,#N/A,FALSE,"INTRAN96";#N/A,#N/A,FALSE,"NAA9697";#N/A,#N/A,FALSE,"ECWEBB";#N/A,#N/A,FALSE,"MFT96";#N/A,#N/A,FALSE,"CTrecon"}</definedName>
    <definedName name="jhkgh_2_5_2" hidden="1">{#N/A,#N/A,FALSE,"TMCOMP96";#N/A,#N/A,FALSE,"MAT96";#N/A,#N/A,FALSE,"FANDA96";#N/A,#N/A,FALSE,"INTRAN96";#N/A,#N/A,FALSE,"NAA9697";#N/A,#N/A,FALSE,"ECWEBB";#N/A,#N/A,FALSE,"MFT96";#N/A,#N/A,FALSE,"CTrecon"}</definedName>
    <definedName name="jhkgh_2_5_3" hidden="1">{#N/A,#N/A,FALSE,"TMCOMP96";#N/A,#N/A,FALSE,"MAT96";#N/A,#N/A,FALSE,"FANDA96";#N/A,#N/A,FALSE,"INTRAN96";#N/A,#N/A,FALSE,"NAA9697";#N/A,#N/A,FALSE,"ECWEBB";#N/A,#N/A,FALSE,"MFT96";#N/A,#N/A,FALSE,"CTrecon"}</definedName>
    <definedName name="jhkgh_2_5_4" hidden="1">{#N/A,#N/A,FALSE,"TMCOMP96";#N/A,#N/A,FALSE,"MAT96";#N/A,#N/A,FALSE,"FANDA96";#N/A,#N/A,FALSE,"INTRAN96";#N/A,#N/A,FALSE,"NAA9697";#N/A,#N/A,FALSE,"ECWEBB";#N/A,#N/A,FALSE,"MFT96";#N/A,#N/A,FALSE,"CTrecon"}</definedName>
    <definedName name="jhkgh_2_5_5" hidden="1">{#N/A,#N/A,FALSE,"TMCOMP96";#N/A,#N/A,FALSE,"MAT96";#N/A,#N/A,FALSE,"FANDA96";#N/A,#N/A,FALSE,"INTRAN96";#N/A,#N/A,FALSE,"NAA9697";#N/A,#N/A,FALSE,"ECWEBB";#N/A,#N/A,FALSE,"MFT96";#N/A,#N/A,FALSE,"CTrecon"}</definedName>
    <definedName name="jhkgh_3" hidden="1">{#N/A,#N/A,FALSE,"TMCOMP96";#N/A,#N/A,FALSE,"MAT96";#N/A,#N/A,FALSE,"FANDA96";#N/A,#N/A,FALSE,"INTRAN96";#N/A,#N/A,FALSE,"NAA9697";#N/A,#N/A,FALSE,"ECWEBB";#N/A,#N/A,FALSE,"MFT96";#N/A,#N/A,FALSE,"CTrecon"}</definedName>
    <definedName name="jhkgh_3_1" hidden="1">{#N/A,#N/A,FALSE,"TMCOMP96";#N/A,#N/A,FALSE,"MAT96";#N/A,#N/A,FALSE,"FANDA96";#N/A,#N/A,FALSE,"INTRAN96";#N/A,#N/A,FALSE,"NAA9697";#N/A,#N/A,FALSE,"ECWEBB";#N/A,#N/A,FALSE,"MFT96";#N/A,#N/A,FALSE,"CTrecon"}</definedName>
    <definedName name="jhkgh_3_1_1" hidden="1">{#N/A,#N/A,FALSE,"TMCOMP96";#N/A,#N/A,FALSE,"MAT96";#N/A,#N/A,FALSE,"FANDA96";#N/A,#N/A,FALSE,"INTRAN96";#N/A,#N/A,FALSE,"NAA9697";#N/A,#N/A,FALSE,"ECWEBB";#N/A,#N/A,FALSE,"MFT96";#N/A,#N/A,FALSE,"CTrecon"}</definedName>
    <definedName name="jhkgh_3_1_1_1" hidden="1">{#N/A,#N/A,FALSE,"TMCOMP96";#N/A,#N/A,FALSE,"MAT96";#N/A,#N/A,FALSE,"FANDA96";#N/A,#N/A,FALSE,"INTRAN96";#N/A,#N/A,FALSE,"NAA9697";#N/A,#N/A,FALSE,"ECWEBB";#N/A,#N/A,FALSE,"MFT96";#N/A,#N/A,FALSE,"CTrecon"}</definedName>
    <definedName name="jhkgh_3_1_1_1_1" hidden="1">{#N/A,#N/A,FALSE,"TMCOMP96";#N/A,#N/A,FALSE,"MAT96";#N/A,#N/A,FALSE,"FANDA96";#N/A,#N/A,FALSE,"INTRAN96";#N/A,#N/A,FALSE,"NAA9697";#N/A,#N/A,FALSE,"ECWEBB";#N/A,#N/A,FALSE,"MFT96";#N/A,#N/A,FALSE,"CTrecon"}</definedName>
    <definedName name="jhkgh_3_1_1_1_1_1" hidden="1">{#N/A,#N/A,FALSE,"TMCOMP96";#N/A,#N/A,FALSE,"MAT96";#N/A,#N/A,FALSE,"FANDA96";#N/A,#N/A,FALSE,"INTRAN96";#N/A,#N/A,FALSE,"NAA9697";#N/A,#N/A,FALSE,"ECWEBB";#N/A,#N/A,FALSE,"MFT96";#N/A,#N/A,FALSE,"CTrecon"}</definedName>
    <definedName name="jhkgh_3_1_1_1_2" hidden="1">{#N/A,#N/A,FALSE,"TMCOMP96";#N/A,#N/A,FALSE,"MAT96";#N/A,#N/A,FALSE,"FANDA96";#N/A,#N/A,FALSE,"INTRAN96";#N/A,#N/A,FALSE,"NAA9697";#N/A,#N/A,FALSE,"ECWEBB";#N/A,#N/A,FALSE,"MFT96";#N/A,#N/A,FALSE,"CTrecon"}</definedName>
    <definedName name="jhkgh_3_1_1_1_3" hidden="1">{#N/A,#N/A,FALSE,"TMCOMP96";#N/A,#N/A,FALSE,"MAT96";#N/A,#N/A,FALSE,"FANDA96";#N/A,#N/A,FALSE,"INTRAN96";#N/A,#N/A,FALSE,"NAA9697";#N/A,#N/A,FALSE,"ECWEBB";#N/A,#N/A,FALSE,"MFT96";#N/A,#N/A,FALSE,"CTrecon"}</definedName>
    <definedName name="jhkgh_3_1_1_1_4" hidden="1">{#N/A,#N/A,FALSE,"TMCOMP96";#N/A,#N/A,FALSE,"MAT96";#N/A,#N/A,FALSE,"FANDA96";#N/A,#N/A,FALSE,"INTRAN96";#N/A,#N/A,FALSE,"NAA9697";#N/A,#N/A,FALSE,"ECWEBB";#N/A,#N/A,FALSE,"MFT96";#N/A,#N/A,FALSE,"CTrecon"}</definedName>
    <definedName name="jhkgh_3_1_1_1_5" hidden="1">{#N/A,#N/A,FALSE,"TMCOMP96";#N/A,#N/A,FALSE,"MAT96";#N/A,#N/A,FALSE,"FANDA96";#N/A,#N/A,FALSE,"INTRAN96";#N/A,#N/A,FALSE,"NAA9697";#N/A,#N/A,FALSE,"ECWEBB";#N/A,#N/A,FALSE,"MFT96";#N/A,#N/A,FALSE,"CTrecon"}</definedName>
    <definedName name="jhkgh_3_1_1_2" hidden="1">{#N/A,#N/A,FALSE,"TMCOMP96";#N/A,#N/A,FALSE,"MAT96";#N/A,#N/A,FALSE,"FANDA96";#N/A,#N/A,FALSE,"INTRAN96";#N/A,#N/A,FALSE,"NAA9697";#N/A,#N/A,FALSE,"ECWEBB";#N/A,#N/A,FALSE,"MFT96";#N/A,#N/A,FALSE,"CTrecon"}</definedName>
    <definedName name="jhkgh_3_1_1_2_1" hidden="1">{#N/A,#N/A,FALSE,"TMCOMP96";#N/A,#N/A,FALSE,"MAT96";#N/A,#N/A,FALSE,"FANDA96";#N/A,#N/A,FALSE,"INTRAN96";#N/A,#N/A,FALSE,"NAA9697";#N/A,#N/A,FALSE,"ECWEBB";#N/A,#N/A,FALSE,"MFT96";#N/A,#N/A,FALSE,"CTrecon"}</definedName>
    <definedName name="jhkgh_3_1_1_2_2" hidden="1">{#N/A,#N/A,FALSE,"TMCOMP96";#N/A,#N/A,FALSE,"MAT96";#N/A,#N/A,FALSE,"FANDA96";#N/A,#N/A,FALSE,"INTRAN96";#N/A,#N/A,FALSE,"NAA9697";#N/A,#N/A,FALSE,"ECWEBB";#N/A,#N/A,FALSE,"MFT96";#N/A,#N/A,FALSE,"CTrecon"}</definedName>
    <definedName name="jhkgh_3_1_1_2_3" hidden="1">{#N/A,#N/A,FALSE,"TMCOMP96";#N/A,#N/A,FALSE,"MAT96";#N/A,#N/A,FALSE,"FANDA96";#N/A,#N/A,FALSE,"INTRAN96";#N/A,#N/A,FALSE,"NAA9697";#N/A,#N/A,FALSE,"ECWEBB";#N/A,#N/A,FALSE,"MFT96";#N/A,#N/A,FALSE,"CTrecon"}</definedName>
    <definedName name="jhkgh_3_1_1_2_4" hidden="1">{#N/A,#N/A,FALSE,"TMCOMP96";#N/A,#N/A,FALSE,"MAT96";#N/A,#N/A,FALSE,"FANDA96";#N/A,#N/A,FALSE,"INTRAN96";#N/A,#N/A,FALSE,"NAA9697";#N/A,#N/A,FALSE,"ECWEBB";#N/A,#N/A,FALSE,"MFT96";#N/A,#N/A,FALSE,"CTrecon"}</definedName>
    <definedName name="jhkgh_3_1_1_2_5" hidden="1">{#N/A,#N/A,FALSE,"TMCOMP96";#N/A,#N/A,FALSE,"MAT96";#N/A,#N/A,FALSE,"FANDA96";#N/A,#N/A,FALSE,"INTRAN96";#N/A,#N/A,FALSE,"NAA9697";#N/A,#N/A,FALSE,"ECWEBB";#N/A,#N/A,FALSE,"MFT96";#N/A,#N/A,FALSE,"CTrecon"}</definedName>
    <definedName name="jhkgh_3_1_1_3" hidden="1">{#N/A,#N/A,FALSE,"TMCOMP96";#N/A,#N/A,FALSE,"MAT96";#N/A,#N/A,FALSE,"FANDA96";#N/A,#N/A,FALSE,"INTRAN96";#N/A,#N/A,FALSE,"NAA9697";#N/A,#N/A,FALSE,"ECWEBB";#N/A,#N/A,FALSE,"MFT96";#N/A,#N/A,FALSE,"CTrecon"}</definedName>
    <definedName name="jhkgh_3_1_1_4" hidden="1">{#N/A,#N/A,FALSE,"TMCOMP96";#N/A,#N/A,FALSE,"MAT96";#N/A,#N/A,FALSE,"FANDA96";#N/A,#N/A,FALSE,"INTRAN96";#N/A,#N/A,FALSE,"NAA9697";#N/A,#N/A,FALSE,"ECWEBB";#N/A,#N/A,FALSE,"MFT96";#N/A,#N/A,FALSE,"CTrecon"}</definedName>
    <definedName name="jhkgh_3_1_1_5" hidden="1">{#N/A,#N/A,FALSE,"TMCOMP96";#N/A,#N/A,FALSE,"MAT96";#N/A,#N/A,FALSE,"FANDA96";#N/A,#N/A,FALSE,"INTRAN96";#N/A,#N/A,FALSE,"NAA9697";#N/A,#N/A,FALSE,"ECWEBB";#N/A,#N/A,FALSE,"MFT96";#N/A,#N/A,FALSE,"CTrecon"}</definedName>
    <definedName name="jhkgh_3_1_2" hidden="1">{#N/A,#N/A,FALSE,"TMCOMP96";#N/A,#N/A,FALSE,"MAT96";#N/A,#N/A,FALSE,"FANDA96";#N/A,#N/A,FALSE,"INTRAN96";#N/A,#N/A,FALSE,"NAA9697";#N/A,#N/A,FALSE,"ECWEBB";#N/A,#N/A,FALSE,"MFT96";#N/A,#N/A,FALSE,"CTrecon"}</definedName>
    <definedName name="jhkgh_3_1_2_1" hidden="1">{#N/A,#N/A,FALSE,"TMCOMP96";#N/A,#N/A,FALSE,"MAT96";#N/A,#N/A,FALSE,"FANDA96";#N/A,#N/A,FALSE,"INTRAN96";#N/A,#N/A,FALSE,"NAA9697";#N/A,#N/A,FALSE,"ECWEBB";#N/A,#N/A,FALSE,"MFT96";#N/A,#N/A,FALSE,"CTrecon"}</definedName>
    <definedName name="jhkgh_3_1_2_1_1" hidden="1">{#N/A,#N/A,FALSE,"TMCOMP96";#N/A,#N/A,FALSE,"MAT96";#N/A,#N/A,FALSE,"FANDA96";#N/A,#N/A,FALSE,"INTRAN96";#N/A,#N/A,FALSE,"NAA9697";#N/A,#N/A,FALSE,"ECWEBB";#N/A,#N/A,FALSE,"MFT96";#N/A,#N/A,FALSE,"CTrecon"}</definedName>
    <definedName name="jhkgh_3_1_2_2" hidden="1">{#N/A,#N/A,FALSE,"TMCOMP96";#N/A,#N/A,FALSE,"MAT96";#N/A,#N/A,FALSE,"FANDA96";#N/A,#N/A,FALSE,"INTRAN96";#N/A,#N/A,FALSE,"NAA9697";#N/A,#N/A,FALSE,"ECWEBB";#N/A,#N/A,FALSE,"MFT96";#N/A,#N/A,FALSE,"CTrecon"}</definedName>
    <definedName name="jhkgh_3_1_2_3" hidden="1">{#N/A,#N/A,FALSE,"TMCOMP96";#N/A,#N/A,FALSE,"MAT96";#N/A,#N/A,FALSE,"FANDA96";#N/A,#N/A,FALSE,"INTRAN96";#N/A,#N/A,FALSE,"NAA9697";#N/A,#N/A,FALSE,"ECWEBB";#N/A,#N/A,FALSE,"MFT96";#N/A,#N/A,FALSE,"CTrecon"}</definedName>
    <definedName name="jhkgh_3_1_2_4" hidden="1">{#N/A,#N/A,FALSE,"TMCOMP96";#N/A,#N/A,FALSE,"MAT96";#N/A,#N/A,FALSE,"FANDA96";#N/A,#N/A,FALSE,"INTRAN96";#N/A,#N/A,FALSE,"NAA9697";#N/A,#N/A,FALSE,"ECWEBB";#N/A,#N/A,FALSE,"MFT96";#N/A,#N/A,FALSE,"CTrecon"}</definedName>
    <definedName name="jhkgh_3_1_2_5" hidden="1">{#N/A,#N/A,FALSE,"TMCOMP96";#N/A,#N/A,FALSE,"MAT96";#N/A,#N/A,FALSE,"FANDA96";#N/A,#N/A,FALSE,"INTRAN96";#N/A,#N/A,FALSE,"NAA9697";#N/A,#N/A,FALSE,"ECWEBB";#N/A,#N/A,FALSE,"MFT96";#N/A,#N/A,FALSE,"CTrecon"}</definedName>
    <definedName name="jhkgh_3_1_3" hidden="1">{#N/A,#N/A,FALSE,"TMCOMP96";#N/A,#N/A,FALSE,"MAT96";#N/A,#N/A,FALSE,"FANDA96";#N/A,#N/A,FALSE,"INTRAN96";#N/A,#N/A,FALSE,"NAA9697";#N/A,#N/A,FALSE,"ECWEBB";#N/A,#N/A,FALSE,"MFT96";#N/A,#N/A,FALSE,"CTrecon"}</definedName>
    <definedName name="jhkgh_3_1_3_1" hidden="1">{#N/A,#N/A,FALSE,"TMCOMP96";#N/A,#N/A,FALSE,"MAT96";#N/A,#N/A,FALSE,"FANDA96";#N/A,#N/A,FALSE,"INTRAN96";#N/A,#N/A,FALSE,"NAA9697";#N/A,#N/A,FALSE,"ECWEBB";#N/A,#N/A,FALSE,"MFT96";#N/A,#N/A,FALSE,"CTrecon"}</definedName>
    <definedName name="jhkgh_3_1_3_1_1" hidden="1">{#N/A,#N/A,FALSE,"TMCOMP96";#N/A,#N/A,FALSE,"MAT96";#N/A,#N/A,FALSE,"FANDA96";#N/A,#N/A,FALSE,"INTRAN96";#N/A,#N/A,FALSE,"NAA9697";#N/A,#N/A,FALSE,"ECWEBB";#N/A,#N/A,FALSE,"MFT96";#N/A,#N/A,FALSE,"CTrecon"}</definedName>
    <definedName name="jhkgh_3_1_3_2" hidden="1">{#N/A,#N/A,FALSE,"TMCOMP96";#N/A,#N/A,FALSE,"MAT96";#N/A,#N/A,FALSE,"FANDA96";#N/A,#N/A,FALSE,"INTRAN96";#N/A,#N/A,FALSE,"NAA9697";#N/A,#N/A,FALSE,"ECWEBB";#N/A,#N/A,FALSE,"MFT96";#N/A,#N/A,FALSE,"CTrecon"}</definedName>
    <definedName name="jhkgh_3_1_3_3" hidden="1">{#N/A,#N/A,FALSE,"TMCOMP96";#N/A,#N/A,FALSE,"MAT96";#N/A,#N/A,FALSE,"FANDA96";#N/A,#N/A,FALSE,"INTRAN96";#N/A,#N/A,FALSE,"NAA9697";#N/A,#N/A,FALSE,"ECWEBB";#N/A,#N/A,FALSE,"MFT96";#N/A,#N/A,FALSE,"CTrecon"}</definedName>
    <definedName name="jhkgh_3_1_3_4" hidden="1">{#N/A,#N/A,FALSE,"TMCOMP96";#N/A,#N/A,FALSE,"MAT96";#N/A,#N/A,FALSE,"FANDA96";#N/A,#N/A,FALSE,"INTRAN96";#N/A,#N/A,FALSE,"NAA9697";#N/A,#N/A,FALSE,"ECWEBB";#N/A,#N/A,FALSE,"MFT96";#N/A,#N/A,FALSE,"CTrecon"}</definedName>
    <definedName name="jhkgh_3_1_3_5" hidden="1">{#N/A,#N/A,FALSE,"TMCOMP96";#N/A,#N/A,FALSE,"MAT96";#N/A,#N/A,FALSE,"FANDA96";#N/A,#N/A,FALSE,"INTRAN96";#N/A,#N/A,FALSE,"NAA9697";#N/A,#N/A,FALSE,"ECWEBB";#N/A,#N/A,FALSE,"MFT96";#N/A,#N/A,FALSE,"CTrecon"}</definedName>
    <definedName name="jhkgh_3_1_4" hidden="1">{#N/A,#N/A,FALSE,"TMCOMP96";#N/A,#N/A,FALSE,"MAT96";#N/A,#N/A,FALSE,"FANDA96";#N/A,#N/A,FALSE,"INTRAN96";#N/A,#N/A,FALSE,"NAA9697";#N/A,#N/A,FALSE,"ECWEBB";#N/A,#N/A,FALSE,"MFT96";#N/A,#N/A,FALSE,"CTrecon"}</definedName>
    <definedName name="jhkgh_3_1_4_1" hidden="1">{#N/A,#N/A,FALSE,"TMCOMP96";#N/A,#N/A,FALSE,"MAT96";#N/A,#N/A,FALSE,"FANDA96";#N/A,#N/A,FALSE,"INTRAN96";#N/A,#N/A,FALSE,"NAA9697";#N/A,#N/A,FALSE,"ECWEBB";#N/A,#N/A,FALSE,"MFT96";#N/A,#N/A,FALSE,"CTrecon"}</definedName>
    <definedName name="jhkgh_3_1_4_2" hidden="1">{#N/A,#N/A,FALSE,"TMCOMP96";#N/A,#N/A,FALSE,"MAT96";#N/A,#N/A,FALSE,"FANDA96";#N/A,#N/A,FALSE,"INTRAN96";#N/A,#N/A,FALSE,"NAA9697";#N/A,#N/A,FALSE,"ECWEBB";#N/A,#N/A,FALSE,"MFT96";#N/A,#N/A,FALSE,"CTrecon"}</definedName>
    <definedName name="jhkgh_3_1_4_3" hidden="1">{#N/A,#N/A,FALSE,"TMCOMP96";#N/A,#N/A,FALSE,"MAT96";#N/A,#N/A,FALSE,"FANDA96";#N/A,#N/A,FALSE,"INTRAN96";#N/A,#N/A,FALSE,"NAA9697";#N/A,#N/A,FALSE,"ECWEBB";#N/A,#N/A,FALSE,"MFT96";#N/A,#N/A,FALSE,"CTrecon"}</definedName>
    <definedName name="jhkgh_3_1_4_4" hidden="1">{#N/A,#N/A,FALSE,"TMCOMP96";#N/A,#N/A,FALSE,"MAT96";#N/A,#N/A,FALSE,"FANDA96";#N/A,#N/A,FALSE,"INTRAN96";#N/A,#N/A,FALSE,"NAA9697";#N/A,#N/A,FALSE,"ECWEBB";#N/A,#N/A,FALSE,"MFT96";#N/A,#N/A,FALSE,"CTrecon"}</definedName>
    <definedName name="jhkgh_3_1_4_5" hidden="1">{#N/A,#N/A,FALSE,"TMCOMP96";#N/A,#N/A,FALSE,"MAT96";#N/A,#N/A,FALSE,"FANDA96";#N/A,#N/A,FALSE,"INTRAN96";#N/A,#N/A,FALSE,"NAA9697";#N/A,#N/A,FALSE,"ECWEBB";#N/A,#N/A,FALSE,"MFT96";#N/A,#N/A,FALSE,"CTrecon"}</definedName>
    <definedName name="jhkgh_3_1_5" hidden="1">{#N/A,#N/A,FALSE,"TMCOMP96";#N/A,#N/A,FALSE,"MAT96";#N/A,#N/A,FALSE,"FANDA96";#N/A,#N/A,FALSE,"INTRAN96";#N/A,#N/A,FALSE,"NAA9697";#N/A,#N/A,FALSE,"ECWEBB";#N/A,#N/A,FALSE,"MFT96";#N/A,#N/A,FALSE,"CTrecon"}</definedName>
    <definedName name="jhkgh_3_1_5_1" hidden="1">{#N/A,#N/A,FALSE,"TMCOMP96";#N/A,#N/A,FALSE,"MAT96";#N/A,#N/A,FALSE,"FANDA96";#N/A,#N/A,FALSE,"INTRAN96";#N/A,#N/A,FALSE,"NAA9697";#N/A,#N/A,FALSE,"ECWEBB";#N/A,#N/A,FALSE,"MFT96";#N/A,#N/A,FALSE,"CTrecon"}</definedName>
    <definedName name="jhkgh_3_1_5_2" hidden="1">{#N/A,#N/A,FALSE,"TMCOMP96";#N/A,#N/A,FALSE,"MAT96";#N/A,#N/A,FALSE,"FANDA96";#N/A,#N/A,FALSE,"INTRAN96";#N/A,#N/A,FALSE,"NAA9697";#N/A,#N/A,FALSE,"ECWEBB";#N/A,#N/A,FALSE,"MFT96";#N/A,#N/A,FALSE,"CTrecon"}</definedName>
    <definedName name="jhkgh_3_1_5_3" hidden="1">{#N/A,#N/A,FALSE,"TMCOMP96";#N/A,#N/A,FALSE,"MAT96";#N/A,#N/A,FALSE,"FANDA96";#N/A,#N/A,FALSE,"INTRAN96";#N/A,#N/A,FALSE,"NAA9697";#N/A,#N/A,FALSE,"ECWEBB";#N/A,#N/A,FALSE,"MFT96";#N/A,#N/A,FALSE,"CTrecon"}</definedName>
    <definedName name="jhkgh_3_1_5_4" hidden="1">{#N/A,#N/A,FALSE,"TMCOMP96";#N/A,#N/A,FALSE,"MAT96";#N/A,#N/A,FALSE,"FANDA96";#N/A,#N/A,FALSE,"INTRAN96";#N/A,#N/A,FALSE,"NAA9697";#N/A,#N/A,FALSE,"ECWEBB";#N/A,#N/A,FALSE,"MFT96";#N/A,#N/A,FALSE,"CTrecon"}</definedName>
    <definedName name="jhkgh_3_1_5_5" hidden="1">{#N/A,#N/A,FALSE,"TMCOMP96";#N/A,#N/A,FALSE,"MAT96";#N/A,#N/A,FALSE,"FANDA96";#N/A,#N/A,FALSE,"INTRAN96";#N/A,#N/A,FALSE,"NAA9697";#N/A,#N/A,FALSE,"ECWEBB";#N/A,#N/A,FALSE,"MFT96";#N/A,#N/A,FALSE,"CTrecon"}</definedName>
    <definedName name="jhkgh_3_2" hidden="1">{#N/A,#N/A,FALSE,"TMCOMP96";#N/A,#N/A,FALSE,"MAT96";#N/A,#N/A,FALSE,"FANDA96";#N/A,#N/A,FALSE,"INTRAN96";#N/A,#N/A,FALSE,"NAA9697";#N/A,#N/A,FALSE,"ECWEBB";#N/A,#N/A,FALSE,"MFT96";#N/A,#N/A,FALSE,"CTrecon"}</definedName>
    <definedName name="jhkgh_3_2_1" hidden="1">{#N/A,#N/A,FALSE,"TMCOMP96";#N/A,#N/A,FALSE,"MAT96";#N/A,#N/A,FALSE,"FANDA96";#N/A,#N/A,FALSE,"INTRAN96";#N/A,#N/A,FALSE,"NAA9697";#N/A,#N/A,FALSE,"ECWEBB";#N/A,#N/A,FALSE,"MFT96";#N/A,#N/A,FALSE,"CTrecon"}</definedName>
    <definedName name="jhkgh_3_2_1_1" hidden="1">{#N/A,#N/A,FALSE,"TMCOMP96";#N/A,#N/A,FALSE,"MAT96";#N/A,#N/A,FALSE,"FANDA96";#N/A,#N/A,FALSE,"INTRAN96";#N/A,#N/A,FALSE,"NAA9697";#N/A,#N/A,FALSE,"ECWEBB";#N/A,#N/A,FALSE,"MFT96";#N/A,#N/A,FALSE,"CTrecon"}</definedName>
    <definedName name="jhkgh_3_2_2" hidden="1">{#N/A,#N/A,FALSE,"TMCOMP96";#N/A,#N/A,FALSE,"MAT96";#N/A,#N/A,FALSE,"FANDA96";#N/A,#N/A,FALSE,"INTRAN96";#N/A,#N/A,FALSE,"NAA9697";#N/A,#N/A,FALSE,"ECWEBB";#N/A,#N/A,FALSE,"MFT96";#N/A,#N/A,FALSE,"CTrecon"}</definedName>
    <definedName name="jhkgh_3_2_3" hidden="1">{#N/A,#N/A,FALSE,"TMCOMP96";#N/A,#N/A,FALSE,"MAT96";#N/A,#N/A,FALSE,"FANDA96";#N/A,#N/A,FALSE,"INTRAN96";#N/A,#N/A,FALSE,"NAA9697";#N/A,#N/A,FALSE,"ECWEBB";#N/A,#N/A,FALSE,"MFT96";#N/A,#N/A,FALSE,"CTrecon"}</definedName>
    <definedName name="jhkgh_3_2_4" hidden="1">{#N/A,#N/A,FALSE,"TMCOMP96";#N/A,#N/A,FALSE,"MAT96";#N/A,#N/A,FALSE,"FANDA96";#N/A,#N/A,FALSE,"INTRAN96";#N/A,#N/A,FALSE,"NAA9697";#N/A,#N/A,FALSE,"ECWEBB";#N/A,#N/A,FALSE,"MFT96";#N/A,#N/A,FALSE,"CTrecon"}</definedName>
    <definedName name="jhkgh_3_2_5" hidden="1">{#N/A,#N/A,FALSE,"TMCOMP96";#N/A,#N/A,FALSE,"MAT96";#N/A,#N/A,FALSE,"FANDA96";#N/A,#N/A,FALSE,"INTRAN96";#N/A,#N/A,FALSE,"NAA9697";#N/A,#N/A,FALSE,"ECWEBB";#N/A,#N/A,FALSE,"MFT96";#N/A,#N/A,FALSE,"CTrecon"}</definedName>
    <definedName name="jhkgh_3_3" hidden="1">{#N/A,#N/A,FALSE,"TMCOMP96";#N/A,#N/A,FALSE,"MAT96";#N/A,#N/A,FALSE,"FANDA96";#N/A,#N/A,FALSE,"INTRAN96";#N/A,#N/A,FALSE,"NAA9697";#N/A,#N/A,FALSE,"ECWEBB";#N/A,#N/A,FALSE,"MFT96";#N/A,#N/A,FALSE,"CTrecon"}</definedName>
    <definedName name="jhkgh_3_3_1" hidden="1">{#N/A,#N/A,FALSE,"TMCOMP96";#N/A,#N/A,FALSE,"MAT96";#N/A,#N/A,FALSE,"FANDA96";#N/A,#N/A,FALSE,"INTRAN96";#N/A,#N/A,FALSE,"NAA9697";#N/A,#N/A,FALSE,"ECWEBB";#N/A,#N/A,FALSE,"MFT96";#N/A,#N/A,FALSE,"CTrecon"}</definedName>
    <definedName name="jhkgh_3_3_1_1" hidden="1">{#N/A,#N/A,FALSE,"TMCOMP96";#N/A,#N/A,FALSE,"MAT96";#N/A,#N/A,FALSE,"FANDA96";#N/A,#N/A,FALSE,"INTRAN96";#N/A,#N/A,FALSE,"NAA9697";#N/A,#N/A,FALSE,"ECWEBB";#N/A,#N/A,FALSE,"MFT96";#N/A,#N/A,FALSE,"CTrecon"}</definedName>
    <definedName name="jhkgh_3_3_2" hidden="1">{#N/A,#N/A,FALSE,"TMCOMP96";#N/A,#N/A,FALSE,"MAT96";#N/A,#N/A,FALSE,"FANDA96";#N/A,#N/A,FALSE,"INTRAN96";#N/A,#N/A,FALSE,"NAA9697";#N/A,#N/A,FALSE,"ECWEBB";#N/A,#N/A,FALSE,"MFT96";#N/A,#N/A,FALSE,"CTrecon"}</definedName>
    <definedName name="jhkgh_3_3_3" hidden="1">{#N/A,#N/A,FALSE,"TMCOMP96";#N/A,#N/A,FALSE,"MAT96";#N/A,#N/A,FALSE,"FANDA96";#N/A,#N/A,FALSE,"INTRAN96";#N/A,#N/A,FALSE,"NAA9697";#N/A,#N/A,FALSE,"ECWEBB";#N/A,#N/A,FALSE,"MFT96";#N/A,#N/A,FALSE,"CTrecon"}</definedName>
    <definedName name="jhkgh_3_3_4" hidden="1">{#N/A,#N/A,FALSE,"TMCOMP96";#N/A,#N/A,FALSE,"MAT96";#N/A,#N/A,FALSE,"FANDA96";#N/A,#N/A,FALSE,"INTRAN96";#N/A,#N/A,FALSE,"NAA9697";#N/A,#N/A,FALSE,"ECWEBB";#N/A,#N/A,FALSE,"MFT96";#N/A,#N/A,FALSE,"CTrecon"}</definedName>
    <definedName name="jhkgh_3_3_5" hidden="1">{#N/A,#N/A,FALSE,"TMCOMP96";#N/A,#N/A,FALSE,"MAT96";#N/A,#N/A,FALSE,"FANDA96";#N/A,#N/A,FALSE,"INTRAN96";#N/A,#N/A,FALSE,"NAA9697";#N/A,#N/A,FALSE,"ECWEBB";#N/A,#N/A,FALSE,"MFT96";#N/A,#N/A,FALSE,"CTrecon"}</definedName>
    <definedName name="jhkgh_3_4" hidden="1">{#N/A,#N/A,FALSE,"TMCOMP96";#N/A,#N/A,FALSE,"MAT96";#N/A,#N/A,FALSE,"FANDA96";#N/A,#N/A,FALSE,"INTRAN96";#N/A,#N/A,FALSE,"NAA9697";#N/A,#N/A,FALSE,"ECWEBB";#N/A,#N/A,FALSE,"MFT96";#N/A,#N/A,FALSE,"CTrecon"}</definedName>
    <definedName name="jhkgh_3_4_1" hidden="1">{#N/A,#N/A,FALSE,"TMCOMP96";#N/A,#N/A,FALSE,"MAT96";#N/A,#N/A,FALSE,"FANDA96";#N/A,#N/A,FALSE,"INTRAN96";#N/A,#N/A,FALSE,"NAA9697";#N/A,#N/A,FALSE,"ECWEBB";#N/A,#N/A,FALSE,"MFT96";#N/A,#N/A,FALSE,"CTrecon"}</definedName>
    <definedName name="jhkgh_3_4_1_1" hidden="1">{#N/A,#N/A,FALSE,"TMCOMP96";#N/A,#N/A,FALSE,"MAT96";#N/A,#N/A,FALSE,"FANDA96";#N/A,#N/A,FALSE,"INTRAN96";#N/A,#N/A,FALSE,"NAA9697";#N/A,#N/A,FALSE,"ECWEBB";#N/A,#N/A,FALSE,"MFT96";#N/A,#N/A,FALSE,"CTrecon"}</definedName>
    <definedName name="jhkgh_3_4_2" hidden="1">{#N/A,#N/A,FALSE,"TMCOMP96";#N/A,#N/A,FALSE,"MAT96";#N/A,#N/A,FALSE,"FANDA96";#N/A,#N/A,FALSE,"INTRAN96";#N/A,#N/A,FALSE,"NAA9697";#N/A,#N/A,FALSE,"ECWEBB";#N/A,#N/A,FALSE,"MFT96";#N/A,#N/A,FALSE,"CTrecon"}</definedName>
    <definedName name="jhkgh_3_4_3" hidden="1">{#N/A,#N/A,FALSE,"TMCOMP96";#N/A,#N/A,FALSE,"MAT96";#N/A,#N/A,FALSE,"FANDA96";#N/A,#N/A,FALSE,"INTRAN96";#N/A,#N/A,FALSE,"NAA9697";#N/A,#N/A,FALSE,"ECWEBB";#N/A,#N/A,FALSE,"MFT96";#N/A,#N/A,FALSE,"CTrecon"}</definedName>
    <definedName name="jhkgh_3_4_4" hidden="1">{#N/A,#N/A,FALSE,"TMCOMP96";#N/A,#N/A,FALSE,"MAT96";#N/A,#N/A,FALSE,"FANDA96";#N/A,#N/A,FALSE,"INTRAN96";#N/A,#N/A,FALSE,"NAA9697";#N/A,#N/A,FALSE,"ECWEBB";#N/A,#N/A,FALSE,"MFT96";#N/A,#N/A,FALSE,"CTrecon"}</definedName>
    <definedName name="jhkgh_3_4_5" hidden="1">{#N/A,#N/A,FALSE,"TMCOMP96";#N/A,#N/A,FALSE,"MAT96";#N/A,#N/A,FALSE,"FANDA96";#N/A,#N/A,FALSE,"INTRAN96";#N/A,#N/A,FALSE,"NAA9697";#N/A,#N/A,FALSE,"ECWEBB";#N/A,#N/A,FALSE,"MFT96";#N/A,#N/A,FALSE,"CTrecon"}</definedName>
    <definedName name="jhkgh_3_5" hidden="1">{#N/A,#N/A,FALSE,"TMCOMP96";#N/A,#N/A,FALSE,"MAT96";#N/A,#N/A,FALSE,"FANDA96";#N/A,#N/A,FALSE,"INTRAN96";#N/A,#N/A,FALSE,"NAA9697";#N/A,#N/A,FALSE,"ECWEBB";#N/A,#N/A,FALSE,"MFT96";#N/A,#N/A,FALSE,"CTrecon"}</definedName>
    <definedName name="jhkgh_3_5_1" hidden="1">{#N/A,#N/A,FALSE,"TMCOMP96";#N/A,#N/A,FALSE,"MAT96";#N/A,#N/A,FALSE,"FANDA96";#N/A,#N/A,FALSE,"INTRAN96";#N/A,#N/A,FALSE,"NAA9697";#N/A,#N/A,FALSE,"ECWEBB";#N/A,#N/A,FALSE,"MFT96";#N/A,#N/A,FALSE,"CTrecon"}</definedName>
    <definedName name="jhkgh_3_5_2" hidden="1">{#N/A,#N/A,FALSE,"TMCOMP96";#N/A,#N/A,FALSE,"MAT96";#N/A,#N/A,FALSE,"FANDA96";#N/A,#N/A,FALSE,"INTRAN96";#N/A,#N/A,FALSE,"NAA9697";#N/A,#N/A,FALSE,"ECWEBB";#N/A,#N/A,FALSE,"MFT96";#N/A,#N/A,FALSE,"CTrecon"}</definedName>
    <definedName name="jhkgh_3_5_3" hidden="1">{#N/A,#N/A,FALSE,"TMCOMP96";#N/A,#N/A,FALSE,"MAT96";#N/A,#N/A,FALSE,"FANDA96";#N/A,#N/A,FALSE,"INTRAN96";#N/A,#N/A,FALSE,"NAA9697";#N/A,#N/A,FALSE,"ECWEBB";#N/A,#N/A,FALSE,"MFT96";#N/A,#N/A,FALSE,"CTrecon"}</definedName>
    <definedName name="jhkgh_3_5_4" hidden="1">{#N/A,#N/A,FALSE,"TMCOMP96";#N/A,#N/A,FALSE,"MAT96";#N/A,#N/A,FALSE,"FANDA96";#N/A,#N/A,FALSE,"INTRAN96";#N/A,#N/A,FALSE,"NAA9697";#N/A,#N/A,FALSE,"ECWEBB";#N/A,#N/A,FALSE,"MFT96";#N/A,#N/A,FALSE,"CTrecon"}</definedName>
    <definedName name="jhkgh_3_5_5" hidden="1">{#N/A,#N/A,FALSE,"TMCOMP96";#N/A,#N/A,FALSE,"MAT96";#N/A,#N/A,FALSE,"FANDA96";#N/A,#N/A,FALSE,"INTRAN96";#N/A,#N/A,FALSE,"NAA9697";#N/A,#N/A,FALSE,"ECWEBB";#N/A,#N/A,FALSE,"MFT96";#N/A,#N/A,FALSE,"CTrecon"}</definedName>
    <definedName name="jhkgh_4" hidden="1">{#N/A,#N/A,FALSE,"TMCOMP96";#N/A,#N/A,FALSE,"MAT96";#N/A,#N/A,FALSE,"FANDA96";#N/A,#N/A,FALSE,"INTRAN96";#N/A,#N/A,FALSE,"NAA9697";#N/A,#N/A,FALSE,"ECWEBB";#N/A,#N/A,FALSE,"MFT96";#N/A,#N/A,FALSE,"CTrecon"}</definedName>
    <definedName name="jhkgh_4_1" hidden="1">{#N/A,#N/A,FALSE,"TMCOMP96";#N/A,#N/A,FALSE,"MAT96";#N/A,#N/A,FALSE,"FANDA96";#N/A,#N/A,FALSE,"INTRAN96";#N/A,#N/A,FALSE,"NAA9697";#N/A,#N/A,FALSE,"ECWEBB";#N/A,#N/A,FALSE,"MFT96";#N/A,#N/A,FALSE,"CTrecon"}</definedName>
    <definedName name="jhkgh_4_1_1" hidden="1">{#N/A,#N/A,FALSE,"TMCOMP96";#N/A,#N/A,FALSE,"MAT96";#N/A,#N/A,FALSE,"FANDA96";#N/A,#N/A,FALSE,"INTRAN96";#N/A,#N/A,FALSE,"NAA9697";#N/A,#N/A,FALSE,"ECWEBB";#N/A,#N/A,FALSE,"MFT96";#N/A,#N/A,FALSE,"CTrecon"}</definedName>
    <definedName name="jhkgh_4_1_1_1" hidden="1">{#N/A,#N/A,FALSE,"TMCOMP96";#N/A,#N/A,FALSE,"MAT96";#N/A,#N/A,FALSE,"FANDA96";#N/A,#N/A,FALSE,"INTRAN96";#N/A,#N/A,FALSE,"NAA9697";#N/A,#N/A,FALSE,"ECWEBB";#N/A,#N/A,FALSE,"MFT96";#N/A,#N/A,FALSE,"CTrecon"}</definedName>
    <definedName name="jhkgh_4_1_1_1_1" hidden="1">{#N/A,#N/A,FALSE,"TMCOMP96";#N/A,#N/A,FALSE,"MAT96";#N/A,#N/A,FALSE,"FANDA96";#N/A,#N/A,FALSE,"INTRAN96";#N/A,#N/A,FALSE,"NAA9697";#N/A,#N/A,FALSE,"ECWEBB";#N/A,#N/A,FALSE,"MFT96";#N/A,#N/A,FALSE,"CTrecon"}</definedName>
    <definedName name="jhkgh_4_1_1_1_1_1" hidden="1">{#N/A,#N/A,FALSE,"TMCOMP96";#N/A,#N/A,FALSE,"MAT96";#N/A,#N/A,FALSE,"FANDA96";#N/A,#N/A,FALSE,"INTRAN96";#N/A,#N/A,FALSE,"NAA9697";#N/A,#N/A,FALSE,"ECWEBB";#N/A,#N/A,FALSE,"MFT96";#N/A,#N/A,FALSE,"CTrecon"}</definedName>
    <definedName name="jhkgh_4_1_1_1_2" hidden="1">{#N/A,#N/A,FALSE,"TMCOMP96";#N/A,#N/A,FALSE,"MAT96";#N/A,#N/A,FALSE,"FANDA96";#N/A,#N/A,FALSE,"INTRAN96";#N/A,#N/A,FALSE,"NAA9697";#N/A,#N/A,FALSE,"ECWEBB";#N/A,#N/A,FALSE,"MFT96";#N/A,#N/A,FALSE,"CTrecon"}</definedName>
    <definedName name="jhkgh_4_1_1_1_3" hidden="1">{#N/A,#N/A,FALSE,"TMCOMP96";#N/A,#N/A,FALSE,"MAT96";#N/A,#N/A,FALSE,"FANDA96";#N/A,#N/A,FALSE,"INTRAN96";#N/A,#N/A,FALSE,"NAA9697";#N/A,#N/A,FALSE,"ECWEBB";#N/A,#N/A,FALSE,"MFT96";#N/A,#N/A,FALSE,"CTrecon"}</definedName>
    <definedName name="jhkgh_4_1_1_1_4" hidden="1">{#N/A,#N/A,FALSE,"TMCOMP96";#N/A,#N/A,FALSE,"MAT96";#N/A,#N/A,FALSE,"FANDA96";#N/A,#N/A,FALSE,"INTRAN96";#N/A,#N/A,FALSE,"NAA9697";#N/A,#N/A,FALSE,"ECWEBB";#N/A,#N/A,FALSE,"MFT96";#N/A,#N/A,FALSE,"CTrecon"}</definedName>
    <definedName name="jhkgh_4_1_1_1_5" hidden="1">{#N/A,#N/A,FALSE,"TMCOMP96";#N/A,#N/A,FALSE,"MAT96";#N/A,#N/A,FALSE,"FANDA96";#N/A,#N/A,FALSE,"INTRAN96";#N/A,#N/A,FALSE,"NAA9697";#N/A,#N/A,FALSE,"ECWEBB";#N/A,#N/A,FALSE,"MFT96";#N/A,#N/A,FALSE,"CTrecon"}</definedName>
    <definedName name="jhkgh_4_1_1_2" hidden="1">{#N/A,#N/A,FALSE,"TMCOMP96";#N/A,#N/A,FALSE,"MAT96";#N/A,#N/A,FALSE,"FANDA96";#N/A,#N/A,FALSE,"INTRAN96";#N/A,#N/A,FALSE,"NAA9697";#N/A,#N/A,FALSE,"ECWEBB";#N/A,#N/A,FALSE,"MFT96";#N/A,#N/A,FALSE,"CTrecon"}</definedName>
    <definedName name="jhkgh_4_1_1_2_1" hidden="1">{#N/A,#N/A,FALSE,"TMCOMP96";#N/A,#N/A,FALSE,"MAT96";#N/A,#N/A,FALSE,"FANDA96";#N/A,#N/A,FALSE,"INTRAN96";#N/A,#N/A,FALSE,"NAA9697";#N/A,#N/A,FALSE,"ECWEBB";#N/A,#N/A,FALSE,"MFT96";#N/A,#N/A,FALSE,"CTrecon"}</definedName>
    <definedName name="jhkgh_4_1_1_2_2" hidden="1">{#N/A,#N/A,FALSE,"TMCOMP96";#N/A,#N/A,FALSE,"MAT96";#N/A,#N/A,FALSE,"FANDA96";#N/A,#N/A,FALSE,"INTRAN96";#N/A,#N/A,FALSE,"NAA9697";#N/A,#N/A,FALSE,"ECWEBB";#N/A,#N/A,FALSE,"MFT96";#N/A,#N/A,FALSE,"CTrecon"}</definedName>
    <definedName name="jhkgh_4_1_1_2_3" hidden="1">{#N/A,#N/A,FALSE,"TMCOMP96";#N/A,#N/A,FALSE,"MAT96";#N/A,#N/A,FALSE,"FANDA96";#N/A,#N/A,FALSE,"INTRAN96";#N/A,#N/A,FALSE,"NAA9697";#N/A,#N/A,FALSE,"ECWEBB";#N/A,#N/A,FALSE,"MFT96";#N/A,#N/A,FALSE,"CTrecon"}</definedName>
    <definedName name="jhkgh_4_1_1_2_4" hidden="1">{#N/A,#N/A,FALSE,"TMCOMP96";#N/A,#N/A,FALSE,"MAT96";#N/A,#N/A,FALSE,"FANDA96";#N/A,#N/A,FALSE,"INTRAN96";#N/A,#N/A,FALSE,"NAA9697";#N/A,#N/A,FALSE,"ECWEBB";#N/A,#N/A,FALSE,"MFT96";#N/A,#N/A,FALSE,"CTrecon"}</definedName>
    <definedName name="jhkgh_4_1_1_2_5" hidden="1">{#N/A,#N/A,FALSE,"TMCOMP96";#N/A,#N/A,FALSE,"MAT96";#N/A,#N/A,FALSE,"FANDA96";#N/A,#N/A,FALSE,"INTRAN96";#N/A,#N/A,FALSE,"NAA9697";#N/A,#N/A,FALSE,"ECWEBB";#N/A,#N/A,FALSE,"MFT96";#N/A,#N/A,FALSE,"CTrecon"}</definedName>
    <definedName name="jhkgh_4_1_1_3" hidden="1">{#N/A,#N/A,FALSE,"TMCOMP96";#N/A,#N/A,FALSE,"MAT96";#N/A,#N/A,FALSE,"FANDA96";#N/A,#N/A,FALSE,"INTRAN96";#N/A,#N/A,FALSE,"NAA9697";#N/A,#N/A,FALSE,"ECWEBB";#N/A,#N/A,FALSE,"MFT96";#N/A,#N/A,FALSE,"CTrecon"}</definedName>
    <definedName name="jhkgh_4_1_1_4" hidden="1">{#N/A,#N/A,FALSE,"TMCOMP96";#N/A,#N/A,FALSE,"MAT96";#N/A,#N/A,FALSE,"FANDA96";#N/A,#N/A,FALSE,"INTRAN96";#N/A,#N/A,FALSE,"NAA9697";#N/A,#N/A,FALSE,"ECWEBB";#N/A,#N/A,FALSE,"MFT96";#N/A,#N/A,FALSE,"CTrecon"}</definedName>
    <definedName name="jhkgh_4_1_1_5" hidden="1">{#N/A,#N/A,FALSE,"TMCOMP96";#N/A,#N/A,FALSE,"MAT96";#N/A,#N/A,FALSE,"FANDA96";#N/A,#N/A,FALSE,"INTRAN96";#N/A,#N/A,FALSE,"NAA9697";#N/A,#N/A,FALSE,"ECWEBB";#N/A,#N/A,FALSE,"MFT96";#N/A,#N/A,FALSE,"CTrecon"}</definedName>
    <definedName name="jhkgh_4_1_2" hidden="1">{#N/A,#N/A,FALSE,"TMCOMP96";#N/A,#N/A,FALSE,"MAT96";#N/A,#N/A,FALSE,"FANDA96";#N/A,#N/A,FALSE,"INTRAN96";#N/A,#N/A,FALSE,"NAA9697";#N/A,#N/A,FALSE,"ECWEBB";#N/A,#N/A,FALSE,"MFT96";#N/A,#N/A,FALSE,"CTrecon"}</definedName>
    <definedName name="jhkgh_4_1_2_1" hidden="1">{#N/A,#N/A,FALSE,"TMCOMP96";#N/A,#N/A,FALSE,"MAT96";#N/A,#N/A,FALSE,"FANDA96";#N/A,#N/A,FALSE,"INTRAN96";#N/A,#N/A,FALSE,"NAA9697";#N/A,#N/A,FALSE,"ECWEBB";#N/A,#N/A,FALSE,"MFT96";#N/A,#N/A,FALSE,"CTrecon"}</definedName>
    <definedName name="jhkgh_4_1_2_2" hidden="1">{#N/A,#N/A,FALSE,"TMCOMP96";#N/A,#N/A,FALSE,"MAT96";#N/A,#N/A,FALSE,"FANDA96";#N/A,#N/A,FALSE,"INTRAN96";#N/A,#N/A,FALSE,"NAA9697";#N/A,#N/A,FALSE,"ECWEBB";#N/A,#N/A,FALSE,"MFT96";#N/A,#N/A,FALSE,"CTrecon"}</definedName>
    <definedName name="jhkgh_4_1_2_3" hidden="1">{#N/A,#N/A,FALSE,"TMCOMP96";#N/A,#N/A,FALSE,"MAT96";#N/A,#N/A,FALSE,"FANDA96";#N/A,#N/A,FALSE,"INTRAN96";#N/A,#N/A,FALSE,"NAA9697";#N/A,#N/A,FALSE,"ECWEBB";#N/A,#N/A,FALSE,"MFT96";#N/A,#N/A,FALSE,"CTrecon"}</definedName>
    <definedName name="jhkgh_4_1_2_4" hidden="1">{#N/A,#N/A,FALSE,"TMCOMP96";#N/A,#N/A,FALSE,"MAT96";#N/A,#N/A,FALSE,"FANDA96";#N/A,#N/A,FALSE,"INTRAN96";#N/A,#N/A,FALSE,"NAA9697";#N/A,#N/A,FALSE,"ECWEBB";#N/A,#N/A,FALSE,"MFT96";#N/A,#N/A,FALSE,"CTrecon"}</definedName>
    <definedName name="jhkgh_4_1_2_5" hidden="1">{#N/A,#N/A,FALSE,"TMCOMP96";#N/A,#N/A,FALSE,"MAT96";#N/A,#N/A,FALSE,"FANDA96";#N/A,#N/A,FALSE,"INTRAN96";#N/A,#N/A,FALSE,"NAA9697";#N/A,#N/A,FALSE,"ECWEBB";#N/A,#N/A,FALSE,"MFT96";#N/A,#N/A,FALSE,"CTrecon"}</definedName>
    <definedName name="jhkgh_4_1_3" hidden="1">{#N/A,#N/A,FALSE,"TMCOMP96";#N/A,#N/A,FALSE,"MAT96";#N/A,#N/A,FALSE,"FANDA96";#N/A,#N/A,FALSE,"INTRAN96";#N/A,#N/A,FALSE,"NAA9697";#N/A,#N/A,FALSE,"ECWEBB";#N/A,#N/A,FALSE,"MFT96";#N/A,#N/A,FALSE,"CTrecon"}</definedName>
    <definedName name="jhkgh_4_1_3_1" hidden="1">{#N/A,#N/A,FALSE,"TMCOMP96";#N/A,#N/A,FALSE,"MAT96";#N/A,#N/A,FALSE,"FANDA96";#N/A,#N/A,FALSE,"INTRAN96";#N/A,#N/A,FALSE,"NAA9697";#N/A,#N/A,FALSE,"ECWEBB";#N/A,#N/A,FALSE,"MFT96";#N/A,#N/A,FALSE,"CTrecon"}</definedName>
    <definedName name="jhkgh_4_1_3_2" hidden="1">{#N/A,#N/A,FALSE,"TMCOMP96";#N/A,#N/A,FALSE,"MAT96";#N/A,#N/A,FALSE,"FANDA96";#N/A,#N/A,FALSE,"INTRAN96";#N/A,#N/A,FALSE,"NAA9697";#N/A,#N/A,FALSE,"ECWEBB";#N/A,#N/A,FALSE,"MFT96";#N/A,#N/A,FALSE,"CTrecon"}</definedName>
    <definedName name="jhkgh_4_1_3_3" hidden="1">{#N/A,#N/A,FALSE,"TMCOMP96";#N/A,#N/A,FALSE,"MAT96";#N/A,#N/A,FALSE,"FANDA96";#N/A,#N/A,FALSE,"INTRAN96";#N/A,#N/A,FALSE,"NAA9697";#N/A,#N/A,FALSE,"ECWEBB";#N/A,#N/A,FALSE,"MFT96";#N/A,#N/A,FALSE,"CTrecon"}</definedName>
    <definedName name="jhkgh_4_1_3_4" hidden="1">{#N/A,#N/A,FALSE,"TMCOMP96";#N/A,#N/A,FALSE,"MAT96";#N/A,#N/A,FALSE,"FANDA96";#N/A,#N/A,FALSE,"INTRAN96";#N/A,#N/A,FALSE,"NAA9697";#N/A,#N/A,FALSE,"ECWEBB";#N/A,#N/A,FALSE,"MFT96";#N/A,#N/A,FALSE,"CTrecon"}</definedName>
    <definedName name="jhkgh_4_1_3_5" hidden="1">{#N/A,#N/A,FALSE,"TMCOMP96";#N/A,#N/A,FALSE,"MAT96";#N/A,#N/A,FALSE,"FANDA96";#N/A,#N/A,FALSE,"INTRAN96";#N/A,#N/A,FALSE,"NAA9697";#N/A,#N/A,FALSE,"ECWEBB";#N/A,#N/A,FALSE,"MFT96";#N/A,#N/A,FALSE,"CTrecon"}</definedName>
    <definedName name="jhkgh_4_1_4" hidden="1">{#N/A,#N/A,FALSE,"TMCOMP96";#N/A,#N/A,FALSE,"MAT96";#N/A,#N/A,FALSE,"FANDA96";#N/A,#N/A,FALSE,"INTRAN96";#N/A,#N/A,FALSE,"NAA9697";#N/A,#N/A,FALSE,"ECWEBB";#N/A,#N/A,FALSE,"MFT96";#N/A,#N/A,FALSE,"CTrecon"}</definedName>
    <definedName name="jhkgh_4_1_4_1" hidden="1">{#N/A,#N/A,FALSE,"TMCOMP96";#N/A,#N/A,FALSE,"MAT96";#N/A,#N/A,FALSE,"FANDA96";#N/A,#N/A,FALSE,"INTRAN96";#N/A,#N/A,FALSE,"NAA9697";#N/A,#N/A,FALSE,"ECWEBB";#N/A,#N/A,FALSE,"MFT96";#N/A,#N/A,FALSE,"CTrecon"}</definedName>
    <definedName name="jhkgh_4_1_4_2" hidden="1">{#N/A,#N/A,FALSE,"TMCOMP96";#N/A,#N/A,FALSE,"MAT96";#N/A,#N/A,FALSE,"FANDA96";#N/A,#N/A,FALSE,"INTRAN96";#N/A,#N/A,FALSE,"NAA9697";#N/A,#N/A,FALSE,"ECWEBB";#N/A,#N/A,FALSE,"MFT96";#N/A,#N/A,FALSE,"CTrecon"}</definedName>
    <definedName name="jhkgh_4_1_4_3" hidden="1">{#N/A,#N/A,FALSE,"TMCOMP96";#N/A,#N/A,FALSE,"MAT96";#N/A,#N/A,FALSE,"FANDA96";#N/A,#N/A,FALSE,"INTRAN96";#N/A,#N/A,FALSE,"NAA9697";#N/A,#N/A,FALSE,"ECWEBB";#N/A,#N/A,FALSE,"MFT96";#N/A,#N/A,FALSE,"CTrecon"}</definedName>
    <definedName name="jhkgh_4_1_4_4" hidden="1">{#N/A,#N/A,FALSE,"TMCOMP96";#N/A,#N/A,FALSE,"MAT96";#N/A,#N/A,FALSE,"FANDA96";#N/A,#N/A,FALSE,"INTRAN96";#N/A,#N/A,FALSE,"NAA9697";#N/A,#N/A,FALSE,"ECWEBB";#N/A,#N/A,FALSE,"MFT96";#N/A,#N/A,FALSE,"CTrecon"}</definedName>
    <definedName name="jhkgh_4_1_4_5" hidden="1">{#N/A,#N/A,FALSE,"TMCOMP96";#N/A,#N/A,FALSE,"MAT96";#N/A,#N/A,FALSE,"FANDA96";#N/A,#N/A,FALSE,"INTRAN96";#N/A,#N/A,FALSE,"NAA9697";#N/A,#N/A,FALSE,"ECWEBB";#N/A,#N/A,FALSE,"MFT96";#N/A,#N/A,FALSE,"CTrecon"}</definedName>
    <definedName name="jhkgh_4_1_5" hidden="1">{#N/A,#N/A,FALSE,"TMCOMP96";#N/A,#N/A,FALSE,"MAT96";#N/A,#N/A,FALSE,"FANDA96";#N/A,#N/A,FALSE,"INTRAN96";#N/A,#N/A,FALSE,"NAA9697";#N/A,#N/A,FALSE,"ECWEBB";#N/A,#N/A,FALSE,"MFT96";#N/A,#N/A,FALSE,"CTrecon"}</definedName>
    <definedName name="jhkgh_4_1_5_1" hidden="1">{#N/A,#N/A,FALSE,"TMCOMP96";#N/A,#N/A,FALSE,"MAT96";#N/A,#N/A,FALSE,"FANDA96";#N/A,#N/A,FALSE,"INTRAN96";#N/A,#N/A,FALSE,"NAA9697";#N/A,#N/A,FALSE,"ECWEBB";#N/A,#N/A,FALSE,"MFT96";#N/A,#N/A,FALSE,"CTrecon"}</definedName>
    <definedName name="jhkgh_4_1_5_2" hidden="1">{#N/A,#N/A,FALSE,"TMCOMP96";#N/A,#N/A,FALSE,"MAT96";#N/A,#N/A,FALSE,"FANDA96";#N/A,#N/A,FALSE,"INTRAN96";#N/A,#N/A,FALSE,"NAA9697";#N/A,#N/A,FALSE,"ECWEBB";#N/A,#N/A,FALSE,"MFT96";#N/A,#N/A,FALSE,"CTrecon"}</definedName>
    <definedName name="jhkgh_4_1_5_3" hidden="1">{#N/A,#N/A,FALSE,"TMCOMP96";#N/A,#N/A,FALSE,"MAT96";#N/A,#N/A,FALSE,"FANDA96";#N/A,#N/A,FALSE,"INTRAN96";#N/A,#N/A,FALSE,"NAA9697";#N/A,#N/A,FALSE,"ECWEBB";#N/A,#N/A,FALSE,"MFT96";#N/A,#N/A,FALSE,"CTrecon"}</definedName>
    <definedName name="jhkgh_4_1_5_4" hidden="1">{#N/A,#N/A,FALSE,"TMCOMP96";#N/A,#N/A,FALSE,"MAT96";#N/A,#N/A,FALSE,"FANDA96";#N/A,#N/A,FALSE,"INTRAN96";#N/A,#N/A,FALSE,"NAA9697";#N/A,#N/A,FALSE,"ECWEBB";#N/A,#N/A,FALSE,"MFT96";#N/A,#N/A,FALSE,"CTrecon"}</definedName>
    <definedName name="jhkgh_4_1_5_5" hidden="1">{#N/A,#N/A,FALSE,"TMCOMP96";#N/A,#N/A,FALSE,"MAT96";#N/A,#N/A,FALSE,"FANDA96";#N/A,#N/A,FALSE,"INTRAN96";#N/A,#N/A,FALSE,"NAA9697";#N/A,#N/A,FALSE,"ECWEBB";#N/A,#N/A,FALSE,"MFT96";#N/A,#N/A,FALSE,"CTrecon"}</definedName>
    <definedName name="jhkgh_4_2" hidden="1">{#N/A,#N/A,FALSE,"TMCOMP96";#N/A,#N/A,FALSE,"MAT96";#N/A,#N/A,FALSE,"FANDA96";#N/A,#N/A,FALSE,"INTRAN96";#N/A,#N/A,FALSE,"NAA9697";#N/A,#N/A,FALSE,"ECWEBB";#N/A,#N/A,FALSE,"MFT96";#N/A,#N/A,FALSE,"CTrecon"}</definedName>
    <definedName name="jhkgh_4_2_1" hidden="1">{#N/A,#N/A,FALSE,"TMCOMP96";#N/A,#N/A,FALSE,"MAT96";#N/A,#N/A,FALSE,"FANDA96";#N/A,#N/A,FALSE,"INTRAN96";#N/A,#N/A,FALSE,"NAA9697";#N/A,#N/A,FALSE,"ECWEBB";#N/A,#N/A,FALSE,"MFT96";#N/A,#N/A,FALSE,"CTrecon"}</definedName>
    <definedName name="jhkgh_4_2_1_1" hidden="1">{#N/A,#N/A,FALSE,"TMCOMP96";#N/A,#N/A,FALSE,"MAT96";#N/A,#N/A,FALSE,"FANDA96";#N/A,#N/A,FALSE,"INTRAN96";#N/A,#N/A,FALSE,"NAA9697";#N/A,#N/A,FALSE,"ECWEBB";#N/A,#N/A,FALSE,"MFT96";#N/A,#N/A,FALSE,"CTrecon"}</definedName>
    <definedName name="jhkgh_4_2_2" hidden="1">{#N/A,#N/A,FALSE,"TMCOMP96";#N/A,#N/A,FALSE,"MAT96";#N/A,#N/A,FALSE,"FANDA96";#N/A,#N/A,FALSE,"INTRAN96";#N/A,#N/A,FALSE,"NAA9697";#N/A,#N/A,FALSE,"ECWEBB";#N/A,#N/A,FALSE,"MFT96";#N/A,#N/A,FALSE,"CTrecon"}</definedName>
    <definedName name="jhkgh_4_2_3" hidden="1">{#N/A,#N/A,FALSE,"TMCOMP96";#N/A,#N/A,FALSE,"MAT96";#N/A,#N/A,FALSE,"FANDA96";#N/A,#N/A,FALSE,"INTRAN96";#N/A,#N/A,FALSE,"NAA9697";#N/A,#N/A,FALSE,"ECWEBB";#N/A,#N/A,FALSE,"MFT96";#N/A,#N/A,FALSE,"CTrecon"}</definedName>
    <definedName name="jhkgh_4_2_4" hidden="1">{#N/A,#N/A,FALSE,"TMCOMP96";#N/A,#N/A,FALSE,"MAT96";#N/A,#N/A,FALSE,"FANDA96";#N/A,#N/A,FALSE,"INTRAN96";#N/A,#N/A,FALSE,"NAA9697";#N/A,#N/A,FALSE,"ECWEBB";#N/A,#N/A,FALSE,"MFT96";#N/A,#N/A,FALSE,"CTrecon"}</definedName>
    <definedName name="jhkgh_4_2_5" hidden="1">{#N/A,#N/A,FALSE,"TMCOMP96";#N/A,#N/A,FALSE,"MAT96";#N/A,#N/A,FALSE,"FANDA96";#N/A,#N/A,FALSE,"INTRAN96";#N/A,#N/A,FALSE,"NAA9697";#N/A,#N/A,FALSE,"ECWEBB";#N/A,#N/A,FALSE,"MFT96";#N/A,#N/A,FALSE,"CTrecon"}</definedName>
    <definedName name="jhkgh_4_3" hidden="1">{#N/A,#N/A,FALSE,"TMCOMP96";#N/A,#N/A,FALSE,"MAT96";#N/A,#N/A,FALSE,"FANDA96";#N/A,#N/A,FALSE,"INTRAN96";#N/A,#N/A,FALSE,"NAA9697";#N/A,#N/A,FALSE,"ECWEBB";#N/A,#N/A,FALSE,"MFT96";#N/A,#N/A,FALSE,"CTrecon"}</definedName>
    <definedName name="jhkgh_4_3_1" hidden="1">{#N/A,#N/A,FALSE,"TMCOMP96";#N/A,#N/A,FALSE,"MAT96";#N/A,#N/A,FALSE,"FANDA96";#N/A,#N/A,FALSE,"INTRAN96";#N/A,#N/A,FALSE,"NAA9697";#N/A,#N/A,FALSE,"ECWEBB";#N/A,#N/A,FALSE,"MFT96";#N/A,#N/A,FALSE,"CTrecon"}</definedName>
    <definedName name="jhkgh_4_3_1_1" hidden="1">{#N/A,#N/A,FALSE,"TMCOMP96";#N/A,#N/A,FALSE,"MAT96";#N/A,#N/A,FALSE,"FANDA96";#N/A,#N/A,FALSE,"INTRAN96";#N/A,#N/A,FALSE,"NAA9697";#N/A,#N/A,FALSE,"ECWEBB";#N/A,#N/A,FALSE,"MFT96";#N/A,#N/A,FALSE,"CTrecon"}</definedName>
    <definedName name="jhkgh_4_3_2" hidden="1">{#N/A,#N/A,FALSE,"TMCOMP96";#N/A,#N/A,FALSE,"MAT96";#N/A,#N/A,FALSE,"FANDA96";#N/A,#N/A,FALSE,"INTRAN96";#N/A,#N/A,FALSE,"NAA9697";#N/A,#N/A,FALSE,"ECWEBB";#N/A,#N/A,FALSE,"MFT96";#N/A,#N/A,FALSE,"CTrecon"}</definedName>
    <definedName name="jhkgh_4_3_3" hidden="1">{#N/A,#N/A,FALSE,"TMCOMP96";#N/A,#N/A,FALSE,"MAT96";#N/A,#N/A,FALSE,"FANDA96";#N/A,#N/A,FALSE,"INTRAN96";#N/A,#N/A,FALSE,"NAA9697";#N/A,#N/A,FALSE,"ECWEBB";#N/A,#N/A,FALSE,"MFT96";#N/A,#N/A,FALSE,"CTrecon"}</definedName>
    <definedName name="jhkgh_4_3_4" hidden="1">{#N/A,#N/A,FALSE,"TMCOMP96";#N/A,#N/A,FALSE,"MAT96";#N/A,#N/A,FALSE,"FANDA96";#N/A,#N/A,FALSE,"INTRAN96";#N/A,#N/A,FALSE,"NAA9697";#N/A,#N/A,FALSE,"ECWEBB";#N/A,#N/A,FALSE,"MFT96";#N/A,#N/A,FALSE,"CTrecon"}</definedName>
    <definedName name="jhkgh_4_3_5" hidden="1">{#N/A,#N/A,FALSE,"TMCOMP96";#N/A,#N/A,FALSE,"MAT96";#N/A,#N/A,FALSE,"FANDA96";#N/A,#N/A,FALSE,"INTRAN96";#N/A,#N/A,FALSE,"NAA9697";#N/A,#N/A,FALSE,"ECWEBB";#N/A,#N/A,FALSE,"MFT96";#N/A,#N/A,FALSE,"CTrecon"}</definedName>
    <definedName name="jhkgh_4_4" hidden="1">{#N/A,#N/A,FALSE,"TMCOMP96";#N/A,#N/A,FALSE,"MAT96";#N/A,#N/A,FALSE,"FANDA96";#N/A,#N/A,FALSE,"INTRAN96";#N/A,#N/A,FALSE,"NAA9697";#N/A,#N/A,FALSE,"ECWEBB";#N/A,#N/A,FALSE,"MFT96";#N/A,#N/A,FALSE,"CTrecon"}</definedName>
    <definedName name="jhkgh_4_4_1" hidden="1">{#N/A,#N/A,FALSE,"TMCOMP96";#N/A,#N/A,FALSE,"MAT96";#N/A,#N/A,FALSE,"FANDA96";#N/A,#N/A,FALSE,"INTRAN96";#N/A,#N/A,FALSE,"NAA9697";#N/A,#N/A,FALSE,"ECWEBB";#N/A,#N/A,FALSE,"MFT96";#N/A,#N/A,FALSE,"CTrecon"}</definedName>
    <definedName name="jhkgh_4_4_2" hidden="1">{#N/A,#N/A,FALSE,"TMCOMP96";#N/A,#N/A,FALSE,"MAT96";#N/A,#N/A,FALSE,"FANDA96";#N/A,#N/A,FALSE,"INTRAN96";#N/A,#N/A,FALSE,"NAA9697";#N/A,#N/A,FALSE,"ECWEBB";#N/A,#N/A,FALSE,"MFT96";#N/A,#N/A,FALSE,"CTrecon"}</definedName>
    <definedName name="jhkgh_4_4_3" hidden="1">{#N/A,#N/A,FALSE,"TMCOMP96";#N/A,#N/A,FALSE,"MAT96";#N/A,#N/A,FALSE,"FANDA96";#N/A,#N/A,FALSE,"INTRAN96";#N/A,#N/A,FALSE,"NAA9697";#N/A,#N/A,FALSE,"ECWEBB";#N/A,#N/A,FALSE,"MFT96";#N/A,#N/A,FALSE,"CTrecon"}</definedName>
    <definedName name="jhkgh_4_4_4" hidden="1">{#N/A,#N/A,FALSE,"TMCOMP96";#N/A,#N/A,FALSE,"MAT96";#N/A,#N/A,FALSE,"FANDA96";#N/A,#N/A,FALSE,"INTRAN96";#N/A,#N/A,FALSE,"NAA9697";#N/A,#N/A,FALSE,"ECWEBB";#N/A,#N/A,FALSE,"MFT96";#N/A,#N/A,FALSE,"CTrecon"}</definedName>
    <definedName name="jhkgh_4_4_5" hidden="1">{#N/A,#N/A,FALSE,"TMCOMP96";#N/A,#N/A,FALSE,"MAT96";#N/A,#N/A,FALSE,"FANDA96";#N/A,#N/A,FALSE,"INTRAN96";#N/A,#N/A,FALSE,"NAA9697";#N/A,#N/A,FALSE,"ECWEBB";#N/A,#N/A,FALSE,"MFT96";#N/A,#N/A,FALSE,"CTrecon"}</definedName>
    <definedName name="jhkgh_4_5" hidden="1">{#N/A,#N/A,FALSE,"TMCOMP96";#N/A,#N/A,FALSE,"MAT96";#N/A,#N/A,FALSE,"FANDA96";#N/A,#N/A,FALSE,"INTRAN96";#N/A,#N/A,FALSE,"NAA9697";#N/A,#N/A,FALSE,"ECWEBB";#N/A,#N/A,FALSE,"MFT96";#N/A,#N/A,FALSE,"CTrecon"}</definedName>
    <definedName name="jhkgh_4_5_1" hidden="1">{#N/A,#N/A,FALSE,"TMCOMP96";#N/A,#N/A,FALSE,"MAT96";#N/A,#N/A,FALSE,"FANDA96";#N/A,#N/A,FALSE,"INTRAN96";#N/A,#N/A,FALSE,"NAA9697";#N/A,#N/A,FALSE,"ECWEBB";#N/A,#N/A,FALSE,"MFT96";#N/A,#N/A,FALSE,"CTrecon"}</definedName>
    <definedName name="jhkgh_4_5_2" hidden="1">{#N/A,#N/A,FALSE,"TMCOMP96";#N/A,#N/A,FALSE,"MAT96";#N/A,#N/A,FALSE,"FANDA96";#N/A,#N/A,FALSE,"INTRAN96";#N/A,#N/A,FALSE,"NAA9697";#N/A,#N/A,FALSE,"ECWEBB";#N/A,#N/A,FALSE,"MFT96";#N/A,#N/A,FALSE,"CTrecon"}</definedName>
    <definedName name="jhkgh_4_5_3" hidden="1">{#N/A,#N/A,FALSE,"TMCOMP96";#N/A,#N/A,FALSE,"MAT96";#N/A,#N/A,FALSE,"FANDA96";#N/A,#N/A,FALSE,"INTRAN96";#N/A,#N/A,FALSE,"NAA9697";#N/A,#N/A,FALSE,"ECWEBB";#N/A,#N/A,FALSE,"MFT96";#N/A,#N/A,FALSE,"CTrecon"}</definedName>
    <definedName name="jhkgh_4_5_4" hidden="1">{#N/A,#N/A,FALSE,"TMCOMP96";#N/A,#N/A,FALSE,"MAT96";#N/A,#N/A,FALSE,"FANDA96";#N/A,#N/A,FALSE,"INTRAN96";#N/A,#N/A,FALSE,"NAA9697";#N/A,#N/A,FALSE,"ECWEBB";#N/A,#N/A,FALSE,"MFT96";#N/A,#N/A,FALSE,"CTrecon"}</definedName>
    <definedName name="jhkgh_4_5_5" hidden="1">{#N/A,#N/A,FALSE,"TMCOMP96";#N/A,#N/A,FALSE,"MAT96";#N/A,#N/A,FALSE,"FANDA96";#N/A,#N/A,FALSE,"INTRAN96";#N/A,#N/A,FALSE,"NAA9697";#N/A,#N/A,FALSE,"ECWEBB";#N/A,#N/A,FALSE,"MFT96";#N/A,#N/A,FALSE,"CTrecon"}</definedName>
    <definedName name="jhkgh_5" hidden="1">{#N/A,#N/A,FALSE,"TMCOMP96";#N/A,#N/A,FALSE,"MAT96";#N/A,#N/A,FALSE,"FANDA96";#N/A,#N/A,FALSE,"INTRAN96";#N/A,#N/A,FALSE,"NAA9697";#N/A,#N/A,FALSE,"ECWEBB";#N/A,#N/A,FALSE,"MFT96";#N/A,#N/A,FALSE,"CTrecon"}</definedName>
    <definedName name="jhkgh_5_1" hidden="1">{#N/A,#N/A,FALSE,"TMCOMP96";#N/A,#N/A,FALSE,"MAT96";#N/A,#N/A,FALSE,"FANDA96";#N/A,#N/A,FALSE,"INTRAN96";#N/A,#N/A,FALSE,"NAA9697";#N/A,#N/A,FALSE,"ECWEBB";#N/A,#N/A,FALSE,"MFT96";#N/A,#N/A,FALSE,"CTrecon"}</definedName>
    <definedName name="jhkgh_5_1_1" hidden="1">{#N/A,#N/A,FALSE,"TMCOMP96";#N/A,#N/A,FALSE,"MAT96";#N/A,#N/A,FALSE,"FANDA96";#N/A,#N/A,FALSE,"INTRAN96";#N/A,#N/A,FALSE,"NAA9697";#N/A,#N/A,FALSE,"ECWEBB";#N/A,#N/A,FALSE,"MFT96";#N/A,#N/A,FALSE,"CTrecon"}</definedName>
    <definedName name="jhkgh_5_1_1_1" hidden="1">{#N/A,#N/A,FALSE,"TMCOMP96";#N/A,#N/A,FALSE,"MAT96";#N/A,#N/A,FALSE,"FANDA96";#N/A,#N/A,FALSE,"INTRAN96";#N/A,#N/A,FALSE,"NAA9697";#N/A,#N/A,FALSE,"ECWEBB";#N/A,#N/A,FALSE,"MFT96";#N/A,#N/A,FALSE,"CTrecon"}</definedName>
    <definedName name="jhkgh_5_1_1_1_1" hidden="1">{#N/A,#N/A,FALSE,"TMCOMP96";#N/A,#N/A,FALSE,"MAT96";#N/A,#N/A,FALSE,"FANDA96";#N/A,#N/A,FALSE,"INTRAN96";#N/A,#N/A,FALSE,"NAA9697";#N/A,#N/A,FALSE,"ECWEBB";#N/A,#N/A,FALSE,"MFT96";#N/A,#N/A,FALSE,"CTrecon"}</definedName>
    <definedName name="jhkgh_5_1_1_1_1_1" hidden="1">{#N/A,#N/A,FALSE,"TMCOMP96";#N/A,#N/A,FALSE,"MAT96";#N/A,#N/A,FALSE,"FANDA96";#N/A,#N/A,FALSE,"INTRAN96";#N/A,#N/A,FALSE,"NAA9697";#N/A,#N/A,FALSE,"ECWEBB";#N/A,#N/A,FALSE,"MFT96";#N/A,#N/A,FALSE,"CTrecon"}</definedName>
    <definedName name="jhkgh_5_1_1_1_2" hidden="1">{#N/A,#N/A,FALSE,"TMCOMP96";#N/A,#N/A,FALSE,"MAT96";#N/A,#N/A,FALSE,"FANDA96";#N/A,#N/A,FALSE,"INTRAN96";#N/A,#N/A,FALSE,"NAA9697";#N/A,#N/A,FALSE,"ECWEBB";#N/A,#N/A,FALSE,"MFT96";#N/A,#N/A,FALSE,"CTrecon"}</definedName>
    <definedName name="jhkgh_5_1_1_1_3" hidden="1">{#N/A,#N/A,FALSE,"TMCOMP96";#N/A,#N/A,FALSE,"MAT96";#N/A,#N/A,FALSE,"FANDA96";#N/A,#N/A,FALSE,"INTRAN96";#N/A,#N/A,FALSE,"NAA9697";#N/A,#N/A,FALSE,"ECWEBB";#N/A,#N/A,FALSE,"MFT96";#N/A,#N/A,FALSE,"CTrecon"}</definedName>
    <definedName name="jhkgh_5_1_1_1_4" hidden="1">{#N/A,#N/A,FALSE,"TMCOMP96";#N/A,#N/A,FALSE,"MAT96";#N/A,#N/A,FALSE,"FANDA96";#N/A,#N/A,FALSE,"INTRAN96";#N/A,#N/A,FALSE,"NAA9697";#N/A,#N/A,FALSE,"ECWEBB";#N/A,#N/A,FALSE,"MFT96";#N/A,#N/A,FALSE,"CTrecon"}</definedName>
    <definedName name="jhkgh_5_1_1_1_5" hidden="1">{#N/A,#N/A,FALSE,"TMCOMP96";#N/A,#N/A,FALSE,"MAT96";#N/A,#N/A,FALSE,"FANDA96";#N/A,#N/A,FALSE,"INTRAN96";#N/A,#N/A,FALSE,"NAA9697";#N/A,#N/A,FALSE,"ECWEBB";#N/A,#N/A,FALSE,"MFT96";#N/A,#N/A,FALSE,"CTrecon"}</definedName>
    <definedName name="jhkgh_5_1_1_2" hidden="1">{#N/A,#N/A,FALSE,"TMCOMP96";#N/A,#N/A,FALSE,"MAT96";#N/A,#N/A,FALSE,"FANDA96";#N/A,#N/A,FALSE,"INTRAN96";#N/A,#N/A,FALSE,"NAA9697";#N/A,#N/A,FALSE,"ECWEBB";#N/A,#N/A,FALSE,"MFT96";#N/A,#N/A,FALSE,"CTrecon"}</definedName>
    <definedName name="jhkgh_5_1_1_2_1" hidden="1">{#N/A,#N/A,FALSE,"TMCOMP96";#N/A,#N/A,FALSE,"MAT96";#N/A,#N/A,FALSE,"FANDA96";#N/A,#N/A,FALSE,"INTRAN96";#N/A,#N/A,FALSE,"NAA9697";#N/A,#N/A,FALSE,"ECWEBB";#N/A,#N/A,FALSE,"MFT96";#N/A,#N/A,FALSE,"CTrecon"}</definedName>
    <definedName name="jhkgh_5_1_1_2_2" hidden="1">{#N/A,#N/A,FALSE,"TMCOMP96";#N/A,#N/A,FALSE,"MAT96";#N/A,#N/A,FALSE,"FANDA96";#N/A,#N/A,FALSE,"INTRAN96";#N/A,#N/A,FALSE,"NAA9697";#N/A,#N/A,FALSE,"ECWEBB";#N/A,#N/A,FALSE,"MFT96";#N/A,#N/A,FALSE,"CTrecon"}</definedName>
    <definedName name="jhkgh_5_1_1_2_3" hidden="1">{#N/A,#N/A,FALSE,"TMCOMP96";#N/A,#N/A,FALSE,"MAT96";#N/A,#N/A,FALSE,"FANDA96";#N/A,#N/A,FALSE,"INTRAN96";#N/A,#N/A,FALSE,"NAA9697";#N/A,#N/A,FALSE,"ECWEBB";#N/A,#N/A,FALSE,"MFT96";#N/A,#N/A,FALSE,"CTrecon"}</definedName>
    <definedName name="jhkgh_5_1_1_2_4" hidden="1">{#N/A,#N/A,FALSE,"TMCOMP96";#N/A,#N/A,FALSE,"MAT96";#N/A,#N/A,FALSE,"FANDA96";#N/A,#N/A,FALSE,"INTRAN96";#N/A,#N/A,FALSE,"NAA9697";#N/A,#N/A,FALSE,"ECWEBB";#N/A,#N/A,FALSE,"MFT96";#N/A,#N/A,FALSE,"CTrecon"}</definedName>
    <definedName name="jhkgh_5_1_1_2_5" hidden="1">{#N/A,#N/A,FALSE,"TMCOMP96";#N/A,#N/A,FALSE,"MAT96";#N/A,#N/A,FALSE,"FANDA96";#N/A,#N/A,FALSE,"INTRAN96";#N/A,#N/A,FALSE,"NAA9697";#N/A,#N/A,FALSE,"ECWEBB";#N/A,#N/A,FALSE,"MFT96";#N/A,#N/A,FALSE,"CTrecon"}</definedName>
    <definedName name="jhkgh_5_1_1_3" hidden="1">{#N/A,#N/A,FALSE,"TMCOMP96";#N/A,#N/A,FALSE,"MAT96";#N/A,#N/A,FALSE,"FANDA96";#N/A,#N/A,FALSE,"INTRAN96";#N/A,#N/A,FALSE,"NAA9697";#N/A,#N/A,FALSE,"ECWEBB";#N/A,#N/A,FALSE,"MFT96";#N/A,#N/A,FALSE,"CTrecon"}</definedName>
    <definedName name="jhkgh_5_1_1_4" hidden="1">{#N/A,#N/A,FALSE,"TMCOMP96";#N/A,#N/A,FALSE,"MAT96";#N/A,#N/A,FALSE,"FANDA96";#N/A,#N/A,FALSE,"INTRAN96";#N/A,#N/A,FALSE,"NAA9697";#N/A,#N/A,FALSE,"ECWEBB";#N/A,#N/A,FALSE,"MFT96";#N/A,#N/A,FALSE,"CTrecon"}</definedName>
    <definedName name="jhkgh_5_1_1_5" hidden="1">{#N/A,#N/A,FALSE,"TMCOMP96";#N/A,#N/A,FALSE,"MAT96";#N/A,#N/A,FALSE,"FANDA96";#N/A,#N/A,FALSE,"INTRAN96";#N/A,#N/A,FALSE,"NAA9697";#N/A,#N/A,FALSE,"ECWEBB";#N/A,#N/A,FALSE,"MFT96";#N/A,#N/A,FALSE,"CTrecon"}</definedName>
    <definedName name="jhkgh_5_1_2" hidden="1">{#N/A,#N/A,FALSE,"TMCOMP96";#N/A,#N/A,FALSE,"MAT96";#N/A,#N/A,FALSE,"FANDA96";#N/A,#N/A,FALSE,"INTRAN96";#N/A,#N/A,FALSE,"NAA9697";#N/A,#N/A,FALSE,"ECWEBB";#N/A,#N/A,FALSE,"MFT96";#N/A,#N/A,FALSE,"CTrecon"}</definedName>
    <definedName name="jhkgh_5_1_2_1" hidden="1">{#N/A,#N/A,FALSE,"TMCOMP96";#N/A,#N/A,FALSE,"MAT96";#N/A,#N/A,FALSE,"FANDA96";#N/A,#N/A,FALSE,"INTRAN96";#N/A,#N/A,FALSE,"NAA9697";#N/A,#N/A,FALSE,"ECWEBB";#N/A,#N/A,FALSE,"MFT96";#N/A,#N/A,FALSE,"CTrecon"}</definedName>
    <definedName name="jhkgh_5_1_2_2" hidden="1">{#N/A,#N/A,FALSE,"TMCOMP96";#N/A,#N/A,FALSE,"MAT96";#N/A,#N/A,FALSE,"FANDA96";#N/A,#N/A,FALSE,"INTRAN96";#N/A,#N/A,FALSE,"NAA9697";#N/A,#N/A,FALSE,"ECWEBB";#N/A,#N/A,FALSE,"MFT96";#N/A,#N/A,FALSE,"CTrecon"}</definedName>
    <definedName name="jhkgh_5_1_2_3" hidden="1">{#N/A,#N/A,FALSE,"TMCOMP96";#N/A,#N/A,FALSE,"MAT96";#N/A,#N/A,FALSE,"FANDA96";#N/A,#N/A,FALSE,"INTRAN96";#N/A,#N/A,FALSE,"NAA9697";#N/A,#N/A,FALSE,"ECWEBB";#N/A,#N/A,FALSE,"MFT96";#N/A,#N/A,FALSE,"CTrecon"}</definedName>
    <definedName name="jhkgh_5_1_2_4" hidden="1">{#N/A,#N/A,FALSE,"TMCOMP96";#N/A,#N/A,FALSE,"MAT96";#N/A,#N/A,FALSE,"FANDA96";#N/A,#N/A,FALSE,"INTRAN96";#N/A,#N/A,FALSE,"NAA9697";#N/A,#N/A,FALSE,"ECWEBB";#N/A,#N/A,FALSE,"MFT96";#N/A,#N/A,FALSE,"CTrecon"}</definedName>
    <definedName name="jhkgh_5_1_2_5" hidden="1">{#N/A,#N/A,FALSE,"TMCOMP96";#N/A,#N/A,FALSE,"MAT96";#N/A,#N/A,FALSE,"FANDA96";#N/A,#N/A,FALSE,"INTRAN96";#N/A,#N/A,FALSE,"NAA9697";#N/A,#N/A,FALSE,"ECWEBB";#N/A,#N/A,FALSE,"MFT96";#N/A,#N/A,FALSE,"CTrecon"}</definedName>
    <definedName name="jhkgh_5_1_3" hidden="1">{#N/A,#N/A,FALSE,"TMCOMP96";#N/A,#N/A,FALSE,"MAT96";#N/A,#N/A,FALSE,"FANDA96";#N/A,#N/A,FALSE,"INTRAN96";#N/A,#N/A,FALSE,"NAA9697";#N/A,#N/A,FALSE,"ECWEBB";#N/A,#N/A,FALSE,"MFT96";#N/A,#N/A,FALSE,"CTrecon"}</definedName>
    <definedName name="jhkgh_5_1_3_1" hidden="1">{#N/A,#N/A,FALSE,"TMCOMP96";#N/A,#N/A,FALSE,"MAT96";#N/A,#N/A,FALSE,"FANDA96";#N/A,#N/A,FALSE,"INTRAN96";#N/A,#N/A,FALSE,"NAA9697";#N/A,#N/A,FALSE,"ECWEBB";#N/A,#N/A,FALSE,"MFT96";#N/A,#N/A,FALSE,"CTrecon"}</definedName>
    <definedName name="jhkgh_5_1_3_2" hidden="1">{#N/A,#N/A,FALSE,"TMCOMP96";#N/A,#N/A,FALSE,"MAT96";#N/A,#N/A,FALSE,"FANDA96";#N/A,#N/A,FALSE,"INTRAN96";#N/A,#N/A,FALSE,"NAA9697";#N/A,#N/A,FALSE,"ECWEBB";#N/A,#N/A,FALSE,"MFT96";#N/A,#N/A,FALSE,"CTrecon"}</definedName>
    <definedName name="jhkgh_5_1_3_3" hidden="1">{#N/A,#N/A,FALSE,"TMCOMP96";#N/A,#N/A,FALSE,"MAT96";#N/A,#N/A,FALSE,"FANDA96";#N/A,#N/A,FALSE,"INTRAN96";#N/A,#N/A,FALSE,"NAA9697";#N/A,#N/A,FALSE,"ECWEBB";#N/A,#N/A,FALSE,"MFT96";#N/A,#N/A,FALSE,"CTrecon"}</definedName>
    <definedName name="jhkgh_5_1_3_4" hidden="1">{#N/A,#N/A,FALSE,"TMCOMP96";#N/A,#N/A,FALSE,"MAT96";#N/A,#N/A,FALSE,"FANDA96";#N/A,#N/A,FALSE,"INTRAN96";#N/A,#N/A,FALSE,"NAA9697";#N/A,#N/A,FALSE,"ECWEBB";#N/A,#N/A,FALSE,"MFT96";#N/A,#N/A,FALSE,"CTrecon"}</definedName>
    <definedName name="jhkgh_5_1_3_5" hidden="1">{#N/A,#N/A,FALSE,"TMCOMP96";#N/A,#N/A,FALSE,"MAT96";#N/A,#N/A,FALSE,"FANDA96";#N/A,#N/A,FALSE,"INTRAN96";#N/A,#N/A,FALSE,"NAA9697";#N/A,#N/A,FALSE,"ECWEBB";#N/A,#N/A,FALSE,"MFT96";#N/A,#N/A,FALSE,"CTrecon"}</definedName>
    <definedName name="jhkgh_5_1_4" hidden="1">{#N/A,#N/A,FALSE,"TMCOMP96";#N/A,#N/A,FALSE,"MAT96";#N/A,#N/A,FALSE,"FANDA96";#N/A,#N/A,FALSE,"INTRAN96";#N/A,#N/A,FALSE,"NAA9697";#N/A,#N/A,FALSE,"ECWEBB";#N/A,#N/A,FALSE,"MFT96";#N/A,#N/A,FALSE,"CTrecon"}</definedName>
    <definedName name="jhkgh_5_1_4_1" hidden="1">{#N/A,#N/A,FALSE,"TMCOMP96";#N/A,#N/A,FALSE,"MAT96";#N/A,#N/A,FALSE,"FANDA96";#N/A,#N/A,FALSE,"INTRAN96";#N/A,#N/A,FALSE,"NAA9697";#N/A,#N/A,FALSE,"ECWEBB";#N/A,#N/A,FALSE,"MFT96";#N/A,#N/A,FALSE,"CTrecon"}</definedName>
    <definedName name="jhkgh_5_1_4_2" hidden="1">{#N/A,#N/A,FALSE,"TMCOMP96";#N/A,#N/A,FALSE,"MAT96";#N/A,#N/A,FALSE,"FANDA96";#N/A,#N/A,FALSE,"INTRAN96";#N/A,#N/A,FALSE,"NAA9697";#N/A,#N/A,FALSE,"ECWEBB";#N/A,#N/A,FALSE,"MFT96";#N/A,#N/A,FALSE,"CTrecon"}</definedName>
    <definedName name="jhkgh_5_1_4_3" hidden="1">{#N/A,#N/A,FALSE,"TMCOMP96";#N/A,#N/A,FALSE,"MAT96";#N/A,#N/A,FALSE,"FANDA96";#N/A,#N/A,FALSE,"INTRAN96";#N/A,#N/A,FALSE,"NAA9697";#N/A,#N/A,FALSE,"ECWEBB";#N/A,#N/A,FALSE,"MFT96";#N/A,#N/A,FALSE,"CTrecon"}</definedName>
    <definedName name="jhkgh_5_1_4_4" hidden="1">{#N/A,#N/A,FALSE,"TMCOMP96";#N/A,#N/A,FALSE,"MAT96";#N/A,#N/A,FALSE,"FANDA96";#N/A,#N/A,FALSE,"INTRAN96";#N/A,#N/A,FALSE,"NAA9697";#N/A,#N/A,FALSE,"ECWEBB";#N/A,#N/A,FALSE,"MFT96";#N/A,#N/A,FALSE,"CTrecon"}</definedName>
    <definedName name="jhkgh_5_1_4_5" hidden="1">{#N/A,#N/A,FALSE,"TMCOMP96";#N/A,#N/A,FALSE,"MAT96";#N/A,#N/A,FALSE,"FANDA96";#N/A,#N/A,FALSE,"INTRAN96";#N/A,#N/A,FALSE,"NAA9697";#N/A,#N/A,FALSE,"ECWEBB";#N/A,#N/A,FALSE,"MFT96";#N/A,#N/A,FALSE,"CTrecon"}</definedName>
    <definedName name="jhkgh_5_1_5" hidden="1">{#N/A,#N/A,FALSE,"TMCOMP96";#N/A,#N/A,FALSE,"MAT96";#N/A,#N/A,FALSE,"FANDA96";#N/A,#N/A,FALSE,"INTRAN96";#N/A,#N/A,FALSE,"NAA9697";#N/A,#N/A,FALSE,"ECWEBB";#N/A,#N/A,FALSE,"MFT96";#N/A,#N/A,FALSE,"CTrecon"}</definedName>
    <definedName name="jhkgh_5_1_5_1" hidden="1">{#N/A,#N/A,FALSE,"TMCOMP96";#N/A,#N/A,FALSE,"MAT96";#N/A,#N/A,FALSE,"FANDA96";#N/A,#N/A,FALSE,"INTRAN96";#N/A,#N/A,FALSE,"NAA9697";#N/A,#N/A,FALSE,"ECWEBB";#N/A,#N/A,FALSE,"MFT96";#N/A,#N/A,FALSE,"CTrecon"}</definedName>
    <definedName name="jhkgh_5_1_5_2" hidden="1">{#N/A,#N/A,FALSE,"TMCOMP96";#N/A,#N/A,FALSE,"MAT96";#N/A,#N/A,FALSE,"FANDA96";#N/A,#N/A,FALSE,"INTRAN96";#N/A,#N/A,FALSE,"NAA9697";#N/A,#N/A,FALSE,"ECWEBB";#N/A,#N/A,FALSE,"MFT96";#N/A,#N/A,FALSE,"CTrecon"}</definedName>
    <definedName name="jhkgh_5_1_5_3" hidden="1">{#N/A,#N/A,FALSE,"TMCOMP96";#N/A,#N/A,FALSE,"MAT96";#N/A,#N/A,FALSE,"FANDA96";#N/A,#N/A,FALSE,"INTRAN96";#N/A,#N/A,FALSE,"NAA9697";#N/A,#N/A,FALSE,"ECWEBB";#N/A,#N/A,FALSE,"MFT96";#N/A,#N/A,FALSE,"CTrecon"}</definedName>
    <definedName name="jhkgh_5_1_5_4" hidden="1">{#N/A,#N/A,FALSE,"TMCOMP96";#N/A,#N/A,FALSE,"MAT96";#N/A,#N/A,FALSE,"FANDA96";#N/A,#N/A,FALSE,"INTRAN96";#N/A,#N/A,FALSE,"NAA9697";#N/A,#N/A,FALSE,"ECWEBB";#N/A,#N/A,FALSE,"MFT96";#N/A,#N/A,FALSE,"CTrecon"}</definedName>
    <definedName name="jhkgh_5_1_5_5" hidden="1">{#N/A,#N/A,FALSE,"TMCOMP96";#N/A,#N/A,FALSE,"MAT96";#N/A,#N/A,FALSE,"FANDA96";#N/A,#N/A,FALSE,"INTRAN96";#N/A,#N/A,FALSE,"NAA9697";#N/A,#N/A,FALSE,"ECWEBB";#N/A,#N/A,FALSE,"MFT96";#N/A,#N/A,FALSE,"CTrecon"}</definedName>
    <definedName name="jhkgh_5_2" hidden="1">{#N/A,#N/A,FALSE,"TMCOMP96";#N/A,#N/A,FALSE,"MAT96";#N/A,#N/A,FALSE,"FANDA96";#N/A,#N/A,FALSE,"INTRAN96";#N/A,#N/A,FALSE,"NAA9697";#N/A,#N/A,FALSE,"ECWEBB";#N/A,#N/A,FALSE,"MFT96";#N/A,#N/A,FALSE,"CTrecon"}</definedName>
    <definedName name="jhkgh_5_2_1" hidden="1">{#N/A,#N/A,FALSE,"TMCOMP96";#N/A,#N/A,FALSE,"MAT96";#N/A,#N/A,FALSE,"FANDA96";#N/A,#N/A,FALSE,"INTRAN96";#N/A,#N/A,FALSE,"NAA9697";#N/A,#N/A,FALSE,"ECWEBB";#N/A,#N/A,FALSE,"MFT96";#N/A,#N/A,FALSE,"CTrecon"}</definedName>
    <definedName name="jhkgh_5_2_2" hidden="1">{#N/A,#N/A,FALSE,"TMCOMP96";#N/A,#N/A,FALSE,"MAT96";#N/A,#N/A,FALSE,"FANDA96";#N/A,#N/A,FALSE,"INTRAN96";#N/A,#N/A,FALSE,"NAA9697";#N/A,#N/A,FALSE,"ECWEBB";#N/A,#N/A,FALSE,"MFT96";#N/A,#N/A,FALSE,"CTrecon"}</definedName>
    <definedName name="jhkgh_5_2_3" hidden="1">{#N/A,#N/A,FALSE,"TMCOMP96";#N/A,#N/A,FALSE,"MAT96";#N/A,#N/A,FALSE,"FANDA96";#N/A,#N/A,FALSE,"INTRAN96";#N/A,#N/A,FALSE,"NAA9697";#N/A,#N/A,FALSE,"ECWEBB";#N/A,#N/A,FALSE,"MFT96";#N/A,#N/A,FALSE,"CTrecon"}</definedName>
    <definedName name="jhkgh_5_2_4" hidden="1">{#N/A,#N/A,FALSE,"TMCOMP96";#N/A,#N/A,FALSE,"MAT96";#N/A,#N/A,FALSE,"FANDA96";#N/A,#N/A,FALSE,"INTRAN96";#N/A,#N/A,FALSE,"NAA9697";#N/A,#N/A,FALSE,"ECWEBB";#N/A,#N/A,FALSE,"MFT96";#N/A,#N/A,FALSE,"CTrecon"}</definedName>
    <definedName name="jhkgh_5_2_5" hidden="1">{#N/A,#N/A,FALSE,"TMCOMP96";#N/A,#N/A,FALSE,"MAT96";#N/A,#N/A,FALSE,"FANDA96";#N/A,#N/A,FALSE,"INTRAN96";#N/A,#N/A,FALSE,"NAA9697";#N/A,#N/A,FALSE,"ECWEBB";#N/A,#N/A,FALSE,"MFT96";#N/A,#N/A,FALSE,"CTrecon"}</definedName>
    <definedName name="jhkgh_5_3" hidden="1">{#N/A,#N/A,FALSE,"TMCOMP96";#N/A,#N/A,FALSE,"MAT96";#N/A,#N/A,FALSE,"FANDA96";#N/A,#N/A,FALSE,"INTRAN96";#N/A,#N/A,FALSE,"NAA9697";#N/A,#N/A,FALSE,"ECWEBB";#N/A,#N/A,FALSE,"MFT96";#N/A,#N/A,FALSE,"CTrecon"}</definedName>
    <definedName name="jhkgh_5_3_1" hidden="1">{#N/A,#N/A,FALSE,"TMCOMP96";#N/A,#N/A,FALSE,"MAT96";#N/A,#N/A,FALSE,"FANDA96";#N/A,#N/A,FALSE,"INTRAN96";#N/A,#N/A,FALSE,"NAA9697";#N/A,#N/A,FALSE,"ECWEBB";#N/A,#N/A,FALSE,"MFT96";#N/A,#N/A,FALSE,"CTrecon"}</definedName>
    <definedName name="jhkgh_5_3_2" hidden="1">{#N/A,#N/A,FALSE,"TMCOMP96";#N/A,#N/A,FALSE,"MAT96";#N/A,#N/A,FALSE,"FANDA96";#N/A,#N/A,FALSE,"INTRAN96";#N/A,#N/A,FALSE,"NAA9697";#N/A,#N/A,FALSE,"ECWEBB";#N/A,#N/A,FALSE,"MFT96";#N/A,#N/A,FALSE,"CTrecon"}</definedName>
    <definedName name="jhkgh_5_3_3" hidden="1">{#N/A,#N/A,FALSE,"TMCOMP96";#N/A,#N/A,FALSE,"MAT96";#N/A,#N/A,FALSE,"FANDA96";#N/A,#N/A,FALSE,"INTRAN96";#N/A,#N/A,FALSE,"NAA9697";#N/A,#N/A,FALSE,"ECWEBB";#N/A,#N/A,FALSE,"MFT96";#N/A,#N/A,FALSE,"CTrecon"}</definedName>
    <definedName name="jhkgh_5_3_4" hidden="1">{#N/A,#N/A,FALSE,"TMCOMP96";#N/A,#N/A,FALSE,"MAT96";#N/A,#N/A,FALSE,"FANDA96";#N/A,#N/A,FALSE,"INTRAN96";#N/A,#N/A,FALSE,"NAA9697";#N/A,#N/A,FALSE,"ECWEBB";#N/A,#N/A,FALSE,"MFT96";#N/A,#N/A,FALSE,"CTrecon"}</definedName>
    <definedName name="jhkgh_5_3_5" hidden="1">{#N/A,#N/A,FALSE,"TMCOMP96";#N/A,#N/A,FALSE,"MAT96";#N/A,#N/A,FALSE,"FANDA96";#N/A,#N/A,FALSE,"INTRAN96";#N/A,#N/A,FALSE,"NAA9697";#N/A,#N/A,FALSE,"ECWEBB";#N/A,#N/A,FALSE,"MFT96";#N/A,#N/A,FALSE,"CTrecon"}</definedName>
    <definedName name="jhkgh_5_4" hidden="1">{#N/A,#N/A,FALSE,"TMCOMP96";#N/A,#N/A,FALSE,"MAT96";#N/A,#N/A,FALSE,"FANDA96";#N/A,#N/A,FALSE,"INTRAN96";#N/A,#N/A,FALSE,"NAA9697";#N/A,#N/A,FALSE,"ECWEBB";#N/A,#N/A,FALSE,"MFT96";#N/A,#N/A,FALSE,"CTrecon"}</definedName>
    <definedName name="jhkgh_5_4_1" hidden="1">{#N/A,#N/A,FALSE,"TMCOMP96";#N/A,#N/A,FALSE,"MAT96";#N/A,#N/A,FALSE,"FANDA96";#N/A,#N/A,FALSE,"INTRAN96";#N/A,#N/A,FALSE,"NAA9697";#N/A,#N/A,FALSE,"ECWEBB";#N/A,#N/A,FALSE,"MFT96";#N/A,#N/A,FALSE,"CTrecon"}</definedName>
    <definedName name="jhkgh_5_4_2" hidden="1">{#N/A,#N/A,FALSE,"TMCOMP96";#N/A,#N/A,FALSE,"MAT96";#N/A,#N/A,FALSE,"FANDA96";#N/A,#N/A,FALSE,"INTRAN96";#N/A,#N/A,FALSE,"NAA9697";#N/A,#N/A,FALSE,"ECWEBB";#N/A,#N/A,FALSE,"MFT96";#N/A,#N/A,FALSE,"CTrecon"}</definedName>
    <definedName name="jhkgh_5_4_3" hidden="1">{#N/A,#N/A,FALSE,"TMCOMP96";#N/A,#N/A,FALSE,"MAT96";#N/A,#N/A,FALSE,"FANDA96";#N/A,#N/A,FALSE,"INTRAN96";#N/A,#N/A,FALSE,"NAA9697";#N/A,#N/A,FALSE,"ECWEBB";#N/A,#N/A,FALSE,"MFT96";#N/A,#N/A,FALSE,"CTrecon"}</definedName>
    <definedName name="jhkgh_5_4_4" hidden="1">{#N/A,#N/A,FALSE,"TMCOMP96";#N/A,#N/A,FALSE,"MAT96";#N/A,#N/A,FALSE,"FANDA96";#N/A,#N/A,FALSE,"INTRAN96";#N/A,#N/A,FALSE,"NAA9697";#N/A,#N/A,FALSE,"ECWEBB";#N/A,#N/A,FALSE,"MFT96";#N/A,#N/A,FALSE,"CTrecon"}</definedName>
    <definedName name="jhkgh_5_4_5" hidden="1">{#N/A,#N/A,FALSE,"TMCOMP96";#N/A,#N/A,FALSE,"MAT96";#N/A,#N/A,FALSE,"FANDA96";#N/A,#N/A,FALSE,"INTRAN96";#N/A,#N/A,FALSE,"NAA9697";#N/A,#N/A,FALSE,"ECWEBB";#N/A,#N/A,FALSE,"MFT96";#N/A,#N/A,FALSE,"CTrecon"}</definedName>
    <definedName name="jhkgh_5_5" hidden="1">{#N/A,#N/A,FALSE,"TMCOMP96";#N/A,#N/A,FALSE,"MAT96";#N/A,#N/A,FALSE,"FANDA96";#N/A,#N/A,FALSE,"INTRAN96";#N/A,#N/A,FALSE,"NAA9697";#N/A,#N/A,FALSE,"ECWEBB";#N/A,#N/A,FALSE,"MFT96";#N/A,#N/A,FALSE,"CTrecon"}</definedName>
    <definedName name="jhkgh_5_5_1" hidden="1">{#N/A,#N/A,FALSE,"TMCOMP96";#N/A,#N/A,FALSE,"MAT96";#N/A,#N/A,FALSE,"FANDA96";#N/A,#N/A,FALSE,"INTRAN96";#N/A,#N/A,FALSE,"NAA9697";#N/A,#N/A,FALSE,"ECWEBB";#N/A,#N/A,FALSE,"MFT96";#N/A,#N/A,FALSE,"CTrecon"}</definedName>
    <definedName name="jhkgh_5_5_2" hidden="1">{#N/A,#N/A,FALSE,"TMCOMP96";#N/A,#N/A,FALSE,"MAT96";#N/A,#N/A,FALSE,"FANDA96";#N/A,#N/A,FALSE,"INTRAN96";#N/A,#N/A,FALSE,"NAA9697";#N/A,#N/A,FALSE,"ECWEBB";#N/A,#N/A,FALSE,"MFT96";#N/A,#N/A,FALSE,"CTrecon"}</definedName>
    <definedName name="jhkgh_5_5_3" hidden="1">{#N/A,#N/A,FALSE,"TMCOMP96";#N/A,#N/A,FALSE,"MAT96";#N/A,#N/A,FALSE,"FANDA96";#N/A,#N/A,FALSE,"INTRAN96";#N/A,#N/A,FALSE,"NAA9697";#N/A,#N/A,FALSE,"ECWEBB";#N/A,#N/A,FALSE,"MFT96";#N/A,#N/A,FALSE,"CTrecon"}</definedName>
    <definedName name="jhkgh_5_5_4" hidden="1">{#N/A,#N/A,FALSE,"TMCOMP96";#N/A,#N/A,FALSE,"MAT96";#N/A,#N/A,FALSE,"FANDA96";#N/A,#N/A,FALSE,"INTRAN96";#N/A,#N/A,FALSE,"NAA9697";#N/A,#N/A,FALSE,"ECWEBB";#N/A,#N/A,FALSE,"MFT96";#N/A,#N/A,FALSE,"CTrecon"}</definedName>
    <definedName name="jhkgh_5_5_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1_1" hidden="1">{#N/A,#N/A,FALSE,"TMCOMP96";#N/A,#N/A,FALSE,"MAT96";#N/A,#N/A,FALSE,"FANDA96";#N/A,#N/A,FALSE,"INTRAN96";#N/A,#N/A,FALSE,"NAA9697";#N/A,#N/A,FALSE,"ECWEBB";#N/A,#N/A,FALSE,"MFT96";#N/A,#N/A,FALSE,"CTrecon"}</definedName>
    <definedName name="jhkgh2_1_1_1" hidden="1">{#N/A,#N/A,FALSE,"TMCOMP96";#N/A,#N/A,FALSE,"MAT96";#N/A,#N/A,FALSE,"FANDA96";#N/A,#N/A,FALSE,"INTRAN96";#N/A,#N/A,FALSE,"NAA9697";#N/A,#N/A,FALSE,"ECWEBB";#N/A,#N/A,FALSE,"MFT96";#N/A,#N/A,FALSE,"CTrecon"}</definedName>
    <definedName name="jhkgh2_1_1_1_1" hidden="1">{#N/A,#N/A,FALSE,"TMCOMP96";#N/A,#N/A,FALSE,"MAT96";#N/A,#N/A,FALSE,"FANDA96";#N/A,#N/A,FALSE,"INTRAN96";#N/A,#N/A,FALSE,"NAA9697";#N/A,#N/A,FALSE,"ECWEBB";#N/A,#N/A,FALSE,"MFT96";#N/A,#N/A,FALSE,"CTrecon"}</definedName>
    <definedName name="jhkgh2_1_1_1_1_1" hidden="1">{#N/A,#N/A,FALSE,"TMCOMP96";#N/A,#N/A,FALSE,"MAT96";#N/A,#N/A,FALSE,"FANDA96";#N/A,#N/A,FALSE,"INTRAN96";#N/A,#N/A,FALSE,"NAA9697";#N/A,#N/A,FALSE,"ECWEBB";#N/A,#N/A,FALSE,"MFT96";#N/A,#N/A,FALSE,"CTrecon"}</definedName>
    <definedName name="jhkgh2_1_1_1_1_1_1" hidden="1">{#N/A,#N/A,FALSE,"TMCOMP96";#N/A,#N/A,FALSE,"MAT96";#N/A,#N/A,FALSE,"FANDA96";#N/A,#N/A,FALSE,"INTRAN96";#N/A,#N/A,FALSE,"NAA9697";#N/A,#N/A,FALSE,"ECWEBB";#N/A,#N/A,FALSE,"MFT96";#N/A,#N/A,FALSE,"CTrecon"}</definedName>
    <definedName name="jhkgh2_1_1_1_1_1_1_1" hidden="1">{#N/A,#N/A,FALSE,"TMCOMP96";#N/A,#N/A,FALSE,"MAT96";#N/A,#N/A,FALSE,"FANDA96";#N/A,#N/A,FALSE,"INTRAN96";#N/A,#N/A,FALSE,"NAA9697";#N/A,#N/A,FALSE,"ECWEBB";#N/A,#N/A,FALSE,"MFT96";#N/A,#N/A,FALSE,"CTrecon"}</definedName>
    <definedName name="jhkgh2_1_1_1_1_1_2" hidden="1">{#N/A,#N/A,FALSE,"TMCOMP96";#N/A,#N/A,FALSE,"MAT96";#N/A,#N/A,FALSE,"FANDA96";#N/A,#N/A,FALSE,"INTRAN96";#N/A,#N/A,FALSE,"NAA9697";#N/A,#N/A,FALSE,"ECWEBB";#N/A,#N/A,FALSE,"MFT96";#N/A,#N/A,FALSE,"CTrecon"}</definedName>
    <definedName name="jhkgh2_1_1_1_1_1_3" hidden="1">{#N/A,#N/A,FALSE,"TMCOMP96";#N/A,#N/A,FALSE,"MAT96";#N/A,#N/A,FALSE,"FANDA96";#N/A,#N/A,FALSE,"INTRAN96";#N/A,#N/A,FALSE,"NAA9697";#N/A,#N/A,FALSE,"ECWEBB";#N/A,#N/A,FALSE,"MFT96";#N/A,#N/A,FALSE,"CTrecon"}</definedName>
    <definedName name="jhkgh2_1_1_1_1_1_4" hidden="1">{#N/A,#N/A,FALSE,"TMCOMP96";#N/A,#N/A,FALSE,"MAT96";#N/A,#N/A,FALSE,"FANDA96";#N/A,#N/A,FALSE,"INTRAN96";#N/A,#N/A,FALSE,"NAA9697";#N/A,#N/A,FALSE,"ECWEBB";#N/A,#N/A,FALSE,"MFT96";#N/A,#N/A,FALSE,"CTrecon"}</definedName>
    <definedName name="jhkgh2_1_1_1_1_1_5" hidden="1">{#N/A,#N/A,FALSE,"TMCOMP96";#N/A,#N/A,FALSE,"MAT96";#N/A,#N/A,FALSE,"FANDA96";#N/A,#N/A,FALSE,"INTRAN96";#N/A,#N/A,FALSE,"NAA9697";#N/A,#N/A,FALSE,"ECWEBB";#N/A,#N/A,FALSE,"MFT96";#N/A,#N/A,FALSE,"CTrecon"}</definedName>
    <definedName name="jhkgh2_1_1_1_1_2" hidden="1">{#N/A,#N/A,FALSE,"TMCOMP96";#N/A,#N/A,FALSE,"MAT96";#N/A,#N/A,FALSE,"FANDA96";#N/A,#N/A,FALSE,"INTRAN96";#N/A,#N/A,FALSE,"NAA9697";#N/A,#N/A,FALSE,"ECWEBB";#N/A,#N/A,FALSE,"MFT96";#N/A,#N/A,FALSE,"CTrecon"}</definedName>
    <definedName name="jhkgh2_1_1_1_1_2_1" hidden="1">{#N/A,#N/A,FALSE,"TMCOMP96";#N/A,#N/A,FALSE,"MAT96";#N/A,#N/A,FALSE,"FANDA96";#N/A,#N/A,FALSE,"INTRAN96";#N/A,#N/A,FALSE,"NAA9697";#N/A,#N/A,FALSE,"ECWEBB";#N/A,#N/A,FALSE,"MFT96";#N/A,#N/A,FALSE,"CTrecon"}</definedName>
    <definedName name="jhkgh2_1_1_1_1_2_2" hidden="1">{#N/A,#N/A,FALSE,"TMCOMP96";#N/A,#N/A,FALSE,"MAT96";#N/A,#N/A,FALSE,"FANDA96";#N/A,#N/A,FALSE,"INTRAN96";#N/A,#N/A,FALSE,"NAA9697";#N/A,#N/A,FALSE,"ECWEBB";#N/A,#N/A,FALSE,"MFT96";#N/A,#N/A,FALSE,"CTrecon"}</definedName>
    <definedName name="jhkgh2_1_1_1_1_2_3" hidden="1">{#N/A,#N/A,FALSE,"TMCOMP96";#N/A,#N/A,FALSE,"MAT96";#N/A,#N/A,FALSE,"FANDA96";#N/A,#N/A,FALSE,"INTRAN96";#N/A,#N/A,FALSE,"NAA9697";#N/A,#N/A,FALSE,"ECWEBB";#N/A,#N/A,FALSE,"MFT96";#N/A,#N/A,FALSE,"CTrecon"}</definedName>
    <definedName name="jhkgh2_1_1_1_1_2_4" hidden="1">{#N/A,#N/A,FALSE,"TMCOMP96";#N/A,#N/A,FALSE,"MAT96";#N/A,#N/A,FALSE,"FANDA96";#N/A,#N/A,FALSE,"INTRAN96";#N/A,#N/A,FALSE,"NAA9697";#N/A,#N/A,FALSE,"ECWEBB";#N/A,#N/A,FALSE,"MFT96";#N/A,#N/A,FALSE,"CTrecon"}</definedName>
    <definedName name="jhkgh2_1_1_1_1_2_5" hidden="1">{#N/A,#N/A,FALSE,"TMCOMP96";#N/A,#N/A,FALSE,"MAT96";#N/A,#N/A,FALSE,"FANDA96";#N/A,#N/A,FALSE,"INTRAN96";#N/A,#N/A,FALSE,"NAA9697";#N/A,#N/A,FALSE,"ECWEBB";#N/A,#N/A,FALSE,"MFT96";#N/A,#N/A,FALSE,"CTrecon"}</definedName>
    <definedName name="jhkgh2_1_1_1_1_3" hidden="1">{#N/A,#N/A,FALSE,"TMCOMP96";#N/A,#N/A,FALSE,"MAT96";#N/A,#N/A,FALSE,"FANDA96";#N/A,#N/A,FALSE,"INTRAN96";#N/A,#N/A,FALSE,"NAA9697";#N/A,#N/A,FALSE,"ECWEBB";#N/A,#N/A,FALSE,"MFT96";#N/A,#N/A,FALSE,"CTrecon"}</definedName>
    <definedName name="jhkgh2_1_1_1_1_4" hidden="1">{#N/A,#N/A,FALSE,"TMCOMP96";#N/A,#N/A,FALSE,"MAT96";#N/A,#N/A,FALSE,"FANDA96";#N/A,#N/A,FALSE,"INTRAN96";#N/A,#N/A,FALSE,"NAA9697";#N/A,#N/A,FALSE,"ECWEBB";#N/A,#N/A,FALSE,"MFT96";#N/A,#N/A,FALSE,"CTrecon"}</definedName>
    <definedName name="jhkgh2_1_1_1_1_5" hidden="1">{#N/A,#N/A,FALSE,"TMCOMP96";#N/A,#N/A,FALSE,"MAT96";#N/A,#N/A,FALSE,"FANDA96";#N/A,#N/A,FALSE,"INTRAN96";#N/A,#N/A,FALSE,"NAA9697";#N/A,#N/A,FALSE,"ECWEBB";#N/A,#N/A,FALSE,"MFT96";#N/A,#N/A,FALSE,"CTrecon"}</definedName>
    <definedName name="jhkgh2_1_1_1_2" hidden="1">{#N/A,#N/A,FALSE,"TMCOMP96";#N/A,#N/A,FALSE,"MAT96";#N/A,#N/A,FALSE,"FANDA96";#N/A,#N/A,FALSE,"INTRAN96";#N/A,#N/A,FALSE,"NAA9697";#N/A,#N/A,FALSE,"ECWEBB";#N/A,#N/A,FALSE,"MFT96";#N/A,#N/A,FALSE,"CTrecon"}</definedName>
    <definedName name="jhkgh2_1_1_1_2_1" hidden="1">{#N/A,#N/A,FALSE,"TMCOMP96";#N/A,#N/A,FALSE,"MAT96";#N/A,#N/A,FALSE,"FANDA96";#N/A,#N/A,FALSE,"INTRAN96";#N/A,#N/A,FALSE,"NAA9697";#N/A,#N/A,FALSE,"ECWEBB";#N/A,#N/A,FALSE,"MFT96";#N/A,#N/A,FALSE,"CTrecon"}</definedName>
    <definedName name="jhkgh2_1_1_1_2_2" hidden="1">{#N/A,#N/A,FALSE,"TMCOMP96";#N/A,#N/A,FALSE,"MAT96";#N/A,#N/A,FALSE,"FANDA96";#N/A,#N/A,FALSE,"INTRAN96";#N/A,#N/A,FALSE,"NAA9697";#N/A,#N/A,FALSE,"ECWEBB";#N/A,#N/A,FALSE,"MFT96";#N/A,#N/A,FALSE,"CTrecon"}</definedName>
    <definedName name="jhkgh2_1_1_1_2_3" hidden="1">{#N/A,#N/A,FALSE,"TMCOMP96";#N/A,#N/A,FALSE,"MAT96";#N/A,#N/A,FALSE,"FANDA96";#N/A,#N/A,FALSE,"INTRAN96";#N/A,#N/A,FALSE,"NAA9697";#N/A,#N/A,FALSE,"ECWEBB";#N/A,#N/A,FALSE,"MFT96";#N/A,#N/A,FALSE,"CTrecon"}</definedName>
    <definedName name="jhkgh2_1_1_1_2_4" hidden="1">{#N/A,#N/A,FALSE,"TMCOMP96";#N/A,#N/A,FALSE,"MAT96";#N/A,#N/A,FALSE,"FANDA96";#N/A,#N/A,FALSE,"INTRAN96";#N/A,#N/A,FALSE,"NAA9697";#N/A,#N/A,FALSE,"ECWEBB";#N/A,#N/A,FALSE,"MFT96";#N/A,#N/A,FALSE,"CTrecon"}</definedName>
    <definedName name="jhkgh2_1_1_1_2_5" hidden="1">{#N/A,#N/A,FALSE,"TMCOMP96";#N/A,#N/A,FALSE,"MAT96";#N/A,#N/A,FALSE,"FANDA96";#N/A,#N/A,FALSE,"INTRAN96";#N/A,#N/A,FALSE,"NAA9697";#N/A,#N/A,FALSE,"ECWEBB";#N/A,#N/A,FALSE,"MFT96";#N/A,#N/A,FALSE,"CTrecon"}</definedName>
    <definedName name="jhkgh2_1_1_1_3" hidden="1">{#N/A,#N/A,FALSE,"TMCOMP96";#N/A,#N/A,FALSE,"MAT96";#N/A,#N/A,FALSE,"FANDA96";#N/A,#N/A,FALSE,"INTRAN96";#N/A,#N/A,FALSE,"NAA9697";#N/A,#N/A,FALSE,"ECWEBB";#N/A,#N/A,FALSE,"MFT96";#N/A,#N/A,FALSE,"CTrecon"}</definedName>
    <definedName name="jhkgh2_1_1_1_3_1" hidden="1">{#N/A,#N/A,FALSE,"TMCOMP96";#N/A,#N/A,FALSE,"MAT96";#N/A,#N/A,FALSE,"FANDA96";#N/A,#N/A,FALSE,"INTRAN96";#N/A,#N/A,FALSE,"NAA9697";#N/A,#N/A,FALSE,"ECWEBB";#N/A,#N/A,FALSE,"MFT96";#N/A,#N/A,FALSE,"CTrecon"}</definedName>
    <definedName name="jhkgh2_1_1_1_3_2" hidden="1">{#N/A,#N/A,FALSE,"TMCOMP96";#N/A,#N/A,FALSE,"MAT96";#N/A,#N/A,FALSE,"FANDA96";#N/A,#N/A,FALSE,"INTRAN96";#N/A,#N/A,FALSE,"NAA9697";#N/A,#N/A,FALSE,"ECWEBB";#N/A,#N/A,FALSE,"MFT96";#N/A,#N/A,FALSE,"CTrecon"}</definedName>
    <definedName name="jhkgh2_1_1_1_3_3" hidden="1">{#N/A,#N/A,FALSE,"TMCOMP96";#N/A,#N/A,FALSE,"MAT96";#N/A,#N/A,FALSE,"FANDA96";#N/A,#N/A,FALSE,"INTRAN96";#N/A,#N/A,FALSE,"NAA9697";#N/A,#N/A,FALSE,"ECWEBB";#N/A,#N/A,FALSE,"MFT96";#N/A,#N/A,FALSE,"CTrecon"}</definedName>
    <definedName name="jhkgh2_1_1_1_3_4" hidden="1">{#N/A,#N/A,FALSE,"TMCOMP96";#N/A,#N/A,FALSE,"MAT96";#N/A,#N/A,FALSE,"FANDA96";#N/A,#N/A,FALSE,"INTRAN96";#N/A,#N/A,FALSE,"NAA9697";#N/A,#N/A,FALSE,"ECWEBB";#N/A,#N/A,FALSE,"MFT96";#N/A,#N/A,FALSE,"CTrecon"}</definedName>
    <definedName name="jhkgh2_1_1_1_3_5" hidden="1">{#N/A,#N/A,FALSE,"TMCOMP96";#N/A,#N/A,FALSE,"MAT96";#N/A,#N/A,FALSE,"FANDA96";#N/A,#N/A,FALSE,"INTRAN96";#N/A,#N/A,FALSE,"NAA9697";#N/A,#N/A,FALSE,"ECWEBB";#N/A,#N/A,FALSE,"MFT96";#N/A,#N/A,FALSE,"CTrecon"}</definedName>
    <definedName name="jhkgh2_1_1_1_4" hidden="1">{#N/A,#N/A,FALSE,"TMCOMP96";#N/A,#N/A,FALSE,"MAT96";#N/A,#N/A,FALSE,"FANDA96";#N/A,#N/A,FALSE,"INTRAN96";#N/A,#N/A,FALSE,"NAA9697";#N/A,#N/A,FALSE,"ECWEBB";#N/A,#N/A,FALSE,"MFT96";#N/A,#N/A,FALSE,"CTrecon"}</definedName>
    <definedName name="jhkgh2_1_1_1_4_1" hidden="1">{#N/A,#N/A,FALSE,"TMCOMP96";#N/A,#N/A,FALSE,"MAT96";#N/A,#N/A,FALSE,"FANDA96";#N/A,#N/A,FALSE,"INTRAN96";#N/A,#N/A,FALSE,"NAA9697";#N/A,#N/A,FALSE,"ECWEBB";#N/A,#N/A,FALSE,"MFT96";#N/A,#N/A,FALSE,"CTrecon"}</definedName>
    <definedName name="jhkgh2_1_1_1_4_2" hidden="1">{#N/A,#N/A,FALSE,"TMCOMP96";#N/A,#N/A,FALSE,"MAT96";#N/A,#N/A,FALSE,"FANDA96";#N/A,#N/A,FALSE,"INTRAN96";#N/A,#N/A,FALSE,"NAA9697";#N/A,#N/A,FALSE,"ECWEBB";#N/A,#N/A,FALSE,"MFT96";#N/A,#N/A,FALSE,"CTrecon"}</definedName>
    <definedName name="jhkgh2_1_1_1_4_3" hidden="1">{#N/A,#N/A,FALSE,"TMCOMP96";#N/A,#N/A,FALSE,"MAT96";#N/A,#N/A,FALSE,"FANDA96";#N/A,#N/A,FALSE,"INTRAN96";#N/A,#N/A,FALSE,"NAA9697";#N/A,#N/A,FALSE,"ECWEBB";#N/A,#N/A,FALSE,"MFT96";#N/A,#N/A,FALSE,"CTrecon"}</definedName>
    <definedName name="jhkgh2_1_1_1_4_4" hidden="1">{#N/A,#N/A,FALSE,"TMCOMP96";#N/A,#N/A,FALSE,"MAT96";#N/A,#N/A,FALSE,"FANDA96";#N/A,#N/A,FALSE,"INTRAN96";#N/A,#N/A,FALSE,"NAA9697";#N/A,#N/A,FALSE,"ECWEBB";#N/A,#N/A,FALSE,"MFT96";#N/A,#N/A,FALSE,"CTrecon"}</definedName>
    <definedName name="jhkgh2_1_1_1_4_5" hidden="1">{#N/A,#N/A,FALSE,"TMCOMP96";#N/A,#N/A,FALSE,"MAT96";#N/A,#N/A,FALSE,"FANDA96";#N/A,#N/A,FALSE,"INTRAN96";#N/A,#N/A,FALSE,"NAA9697";#N/A,#N/A,FALSE,"ECWEBB";#N/A,#N/A,FALSE,"MFT96";#N/A,#N/A,FALSE,"CTrecon"}</definedName>
    <definedName name="jhkgh2_1_1_1_5" hidden="1">{#N/A,#N/A,FALSE,"TMCOMP96";#N/A,#N/A,FALSE,"MAT96";#N/A,#N/A,FALSE,"FANDA96";#N/A,#N/A,FALSE,"INTRAN96";#N/A,#N/A,FALSE,"NAA9697";#N/A,#N/A,FALSE,"ECWEBB";#N/A,#N/A,FALSE,"MFT96";#N/A,#N/A,FALSE,"CTrecon"}</definedName>
    <definedName name="jhkgh2_1_1_1_5_1" hidden="1">{#N/A,#N/A,FALSE,"TMCOMP96";#N/A,#N/A,FALSE,"MAT96";#N/A,#N/A,FALSE,"FANDA96";#N/A,#N/A,FALSE,"INTRAN96";#N/A,#N/A,FALSE,"NAA9697";#N/A,#N/A,FALSE,"ECWEBB";#N/A,#N/A,FALSE,"MFT96";#N/A,#N/A,FALSE,"CTrecon"}</definedName>
    <definedName name="jhkgh2_1_1_1_5_2" hidden="1">{#N/A,#N/A,FALSE,"TMCOMP96";#N/A,#N/A,FALSE,"MAT96";#N/A,#N/A,FALSE,"FANDA96";#N/A,#N/A,FALSE,"INTRAN96";#N/A,#N/A,FALSE,"NAA9697";#N/A,#N/A,FALSE,"ECWEBB";#N/A,#N/A,FALSE,"MFT96";#N/A,#N/A,FALSE,"CTrecon"}</definedName>
    <definedName name="jhkgh2_1_1_1_5_3" hidden="1">{#N/A,#N/A,FALSE,"TMCOMP96";#N/A,#N/A,FALSE,"MAT96";#N/A,#N/A,FALSE,"FANDA96";#N/A,#N/A,FALSE,"INTRAN96";#N/A,#N/A,FALSE,"NAA9697";#N/A,#N/A,FALSE,"ECWEBB";#N/A,#N/A,FALSE,"MFT96";#N/A,#N/A,FALSE,"CTrecon"}</definedName>
    <definedName name="jhkgh2_1_1_1_5_4" hidden="1">{#N/A,#N/A,FALSE,"TMCOMP96";#N/A,#N/A,FALSE,"MAT96";#N/A,#N/A,FALSE,"FANDA96";#N/A,#N/A,FALSE,"INTRAN96";#N/A,#N/A,FALSE,"NAA9697";#N/A,#N/A,FALSE,"ECWEBB";#N/A,#N/A,FALSE,"MFT96";#N/A,#N/A,FALSE,"CTrecon"}</definedName>
    <definedName name="jhkgh2_1_1_1_5_5" hidden="1">{#N/A,#N/A,FALSE,"TMCOMP96";#N/A,#N/A,FALSE,"MAT96";#N/A,#N/A,FALSE,"FANDA96";#N/A,#N/A,FALSE,"INTRAN96";#N/A,#N/A,FALSE,"NAA9697";#N/A,#N/A,FALSE,"ECWEBB";#N/A,#N/A,FALSE,"MFT96";#N/A,#N/A,FALSE,"CTrecon"}</definedName>
    <definedName name="jhkgh2_1_1_2" hidden="1">{#N/A,#N/A,FALSE,"TMCOMP96";#N/A,#N/A,FALSE,"MAT96";#N/A,#N/A,FALSE,"FANDA96";#N/A,#N/A,FALSE,"INTRAN96";#N/A,#N/A,FALSE,"NAA9697";#N/A,#N/A,FALSE,"ECWEBB";#N/A,#N/A,FALSE,"MFT96";#N/A,#N/A,FALSE,"CTrecon"}</definedName>
    <definedName name="jhkgh2_1_1_2_1" hidden="1">{#N/A,#N/A,FALSE,"TMCOMP96";#N/A,#N/A,FALSE,"MAT96";#N/A,#N/A,FALSE,"FANDA96";#N/A,#N/A,FALSE,"INTRAN96";#N/A,#N/A,FALSE,"NAA9697";#N/A,#N/A,FALSE,"ECWEBB";#N/A,#N/A,FALSE,"MFT96";#N/A,#N/A,FALSE,"CTrecon"}</definedName>
    <definedName name="jhkgh2_1_1_2_1_1" hidden="1">{#N/A,#N/A,FALSE,"TMCOMP96";#N/A,#N/A,FALSE,"MAT96";#N/A,#N/A,FALSE,"FANDA96";#N/A,#N/A,FALSE,"INTRAN96";#N/A,#N/A,FALSE,"NAA9697";#N/A,#N/A,FALSE,"ECWEBB";#N/A,#N/A,FALSE,"MFT96";#N/A,#N/A,FALSE,"CTrecon"}</definedName>
    <definedName name="jhkgh2_1_1_2_2" hidden="1">{#N/A,#N/A,FALSE,"TMCOMP96";#N/A,#N/A,FALSE,"MAT96";#N/A,#N/A,FALSE,"FANDA96";#N/A,#N/A,FALSE,"INTRAN96";#N/A,#N/A,FALSE,"NAA9697";#N/A,#N/A,FALSE,"ECWEBB";#N/A,#N/A,FALSE,"MFT96";#N/A,#N/A,FALSE,"CTrecon"}</definedName>
    <definedName name="jhkgh2_1_1_2_3" hidden="1">{#N/A,#N/A,FALSE,"TMCOMP96";#N/A,#N/A,FALSE,"MAT96";#N/A,#N/A,FALSE,"FANDA96";#N/A,#N/A,FALSE,"INTRAN96";#N/A,#N/A,FALSE,"NAA9697";#N/A,#N/A,FALSE,"ECWEBB";#N/A,#N/A,FALSE,"MFT96";#N/A,#N/A,FALSE,"CTrecon"}</definedName>
    <definedName name="jhkgh2_1_1_2_4" hidden="1">{#N/A,#N/A,FALSE,"TMCOMP96";#N/A,#N/A,FALSE,"MAT96";#N/A,#N/A,FALSE,"FANDA96";#N/A,#N/A,FALSE,"INTRAN96";#N/A,#N/A,FALSE,"NAA9697";#N/A,#N/A,FALSE,"ECWEBB";#N/A,#N/A,FALSE,"MFT96";#N/A,#N/A,FALSE,"CTrecon"}</definedName>
    <definedName name="jhkgh2_1_1_2_5" hidden="1">{#N/A,#N/A,FALSE,"TMCOMP96";#N/A,#N/A,FALSE,"MAT96";#N/A,#N/A,FALSE,"FANDA96";#N/A,#N/A,FALSE,"INTRAN96";#N/A,#N/A,FALSE,"NAA9697";#N/A,#N/A,FALSE,"ECWEBB";#N/A,#N/A,FALSE,"MFT96";#N/A,#N/A,FALSE,"CTrecon"}</definedName>
    <definedName name="jhkgh2_1_1_3" hidden="1">{#N/A,#N/A,FALSE,"TMCOMP96";#N/A,#N/A,FALSE,"MAT96";#N/A,#N/A,FALSE,"FANDA96";#N/A,#N/A,FALSE,"INTRAN96";#N/A,#N/A,FALSE,"NAA9697";#N/A,#N/A,FALSE,"ECWEBB";#N/A,#N/A,FALSE,"MFT96";#N/A,#N/A,FALSE,"CTrecon"}</definedName>
    <definedName name="jhkgh2_1_1_3_1" hidden="1">{#N/A,#N/A,FALSE,"TMCOMP96";#N/A,#N/A,FALSE,"MAT96";#N/A,#N/A,FALSE,"FANDA96";#N/A,#N/A,FALSE,"INTRAN96";#N/A,#N/A,FALSE,"NAA9697";#N/A,#N/A,FALSE,"ECWEBB";#N/A,#N/A,FALSE,"MFT96";#N/A,#N/A,FALSE,"CTrecon"}</definedName>
    <definedName name="jhkgh2_1_1_3_1_1" hidden="1">{#N/A,#N/A,FALSE,"TMCOMP96";#N/A,#N/A,FALSE,"MAT96";#N/A,#N/A,FALSE,"FANDA96";#N/A,#N/A,FALSE,"INTRAN96";#N/A,#N/A,FALSE,"NAA9697";#N/A,#N/A,FALSE,"ECWEBB";#N/A,#N/A,FALSE,"MFT96";#N/A,#N/A,FALSE,"CTrecon"}</definedName>
    <definedName name="jhkgh2_1_1_3_2" hidden="1">{#N/A,#N/A,FALSE,"TMCOMP96";#N/A,#N/A,FALSE,"MAT96";#N/A,#N/A,FALSE,"FANDA96";#N/A,#N/A,FALSE,"INTRAN96";#N/A,#N/A,FALSE,"NAA9697";#N/A,#N/A,FALSE,"ECWEBB";#N/A,#N/A,FALSE,"MFT96";#N/A,#N/A,FALSE,"CTrecon"}</definedName>
    <definedName name="jhkgh2_1_1_3_3" hidden="1">{#N/A,#N/A,FALSE,"TMCOMP96";#N/A,#N/A,FALSE,"MAT96";#N/A,#N/A,FALSE,"FANDA96";#N/A,#N/A,FALSE,"INTRAN96";#N/A,#N/A,FALSE,"NAA9697";#N/A,#N/A,FALSE,"ECWEBB";#N/A,#N/A,FALSE,"MFT96";#N/A,#N/A,FALSE,"CTrecon"}</definedName>
    <definedName name="jhkgh2_1_1_3_4" hidden="1">{#N/A,#N/A,FALSE,"TMCOMP96";#N/A,#N/A,FALSE,"MAT96";#N/A,#N/A,FALSE,"FANDA96";#N/A,#N/A,FALSE,"INTRAN96";#N/A,#N/A,FALSE,"NAA9697";#N/A,#N/A,FALSE,"ECWEBB";#N/A,#N/A,FALSE,"MFT96";#N/A,#N/A,FALSE,"CTrecon"}</definedName>
    <definedName name="jhkgh2_1_1_3_5" hidden="1">{#N/A,#N/A,FALSE,"TMCOMP96";#N/A,#N/A,FALSE,"MAT96";#N/A,#N/A,FALSE,"FANDA96";#N/A,#N/A,FALSE,"INTRAN96";#N/A,#N/A,FALSE,"NAA9697";#N/A,#N/A,FALSE,"ECWEBB";#N/A,#N/A,FALSE,"MFT96";#N/A,#N/A,FALSE,"CTrecon"}</definedName>
    <definedName name="jhkgh2_1_1_4" hidden="1">{#N/A,#N/A,FALSE,"TMCOMP96";#N/A,#N/A,FALSE,"MAT96";#N/A,#N/A,FALSE,"FANDA96";#N/A,#N/A,FALSE,"INTRAN96";#N/A,#N/A,FALSE,"NAA9697";#N/A,#N/A,FALSE,"ECWEBB";#N/A,#N/A,FALSE,"MFT96";#N/A,#N/A,FALSE,"CTrecon"}</definedName>
    <definedName name="jhkgh2_1_1_4_1" hidden="1">{#N/A,#N/A,FALSE,"TMCOMP96";#N/A,#N/A,FALSE,"MAT96";#N/A,#N/A,FALSE,"FANDA96";#N/A,#N/A,FALSE,"INTRAN96";#N/A,#N/A,FALSE,"NAA9697";#N/A,#N/A,FALSE,"ECWEBB";#N/A,#N/A,FALSE,"MFT96";#N/A,#N/A,FALSE,"CTrecon"}</definedName>
    <definedName name="jhkgh2_1_1_4_2" hidden="1">{#N/A,#N/A,FALSE,"TMCOMP96";#N/A,#N/A,FALSE,"MAT96";#N/A,#N/A,FALSE,"FANDA96";#N/A,#N/A,FALSE,"INTRAN96";#N/A,#N/A,FALSE,"NAA9697";#N/A,#N/A,FALSE,"ECWEBB";#N/A,#N/A,FALSE,"MFT96";#N/A,#N/A,FALSE,"CTrecon"}</definedName>
    <definedName name="jhkgh2_1_1_4_3" hidden="1">{#N/A,#N/A,FALSE,"TMCOMP96";#N/A,#N/A,FALSE,"MAT96";#N/A,#N/A,FALSE,"FANDA96";#N/A,#N/A,FALSE,"INTRAN96";#N/A,#N/A,FALSE,"NAA9697";#N/A,#N/A,FALSE,"ECWEBB";#N/A,#N/A,FALSE,"MFT96";#N/A,#N/A,FALSE,"CTrecon"}</definedName>
    <definedName name="jhkgh2_1_1_4_4" hidden="1">{#N/A,#N/A,FALSE,"TMCOMP96";#N/A,#N/A,FALSE,"MAT96";#N/A,#N/A,FALSE,"FANDA96";#N/A,#N/A,FALSE,"INTRAN96";#N/A,#N/A,FALSE,"NAA9697";#N/A,#N/A,FALSE,"ECWEBB";#N/A,#N/A,FALSE,"MFT96";#N/A,#N/A,FALSE,"CTrecon"}</definedName>
    <definedName name="jhkgh2_1_1_4_5" hidden="1">{#N/A,#N/A,FALSE,"TMCOMP96";#N/A,#N/A,FALSE,"MAT96";#N/A,#N/A,FALSE,"FANDA96";#N/A,#N/A,FALSE,"INTRAN96";#N/A,#N/A,FALSE,"NAA9697";#N/A,#N/A,FALSE,"ECWEBB";#N/A,#N/A,FALSE,"MFT96";#N/A,#N/A,FALSE,"CTrecon"}</definedName>
    <definedName name="jhkgh2_1_1_5" hidden="1">{#N/A,#N/A,FALSE,"TMCOMP96";#N/A,#N/A,FALSE,"MAT96";#N/A,#N/A,FALSE,"FANDA96";#N/A,#N/A,FALSE,"INTRAN96";#N/A,#N/A,FALSE,"NAA9697";#N/A,#N/A,FALSE,"ECWEBB";#N/A,#N/A,FALSE,"MFT96";#N/A,#N/A,FALSE,"CTrecon"}</definedName>
    <definedName name="jhkgh2_1_1_5_1" hidden="1">{#N/A,#N/A,FALSE,"TMCOMP96";#N/A,#N/A,FALSE,"MAT96";#N/A,#N/A,FALSE,"FANDA96";#N/A,#N/A,FALSE,"INTRAN96";#N/A,#N/A,FALSE,"NAA9697";#N/A,#N/A,FALSE,"ECWEBB";#N/A,#N/A,FALSE,"MFT96";#N/A,#N/A,FALSE,"CTrecon"}</definedName>
    <definedName name="jhkgh2_1_1_5_2" hidden="1">{#N/A,#N/A,FALSE,"TMCOMP96";#N/A,#N/A,FALSE,"MAT96";#N/A,#N/A,FALSE,"FANDA96";#N/A,#N/A,FALSE,"INTRAN96";#N/A,#N/A,FALSE,"NAA9697";#N/A,#N/A,FALSE,"ECWEBB";#N/A,#N/A,FALSE,"MFT96";#N/A,#N/A,FALSE,"CTrecon"}</definedName>
    <definedName name="jhkgh2_1_1_5_3" hidden="1">{#N/A,#N/A,FALSE,"TMCOMP96";#N/A,#N/A,FALSE,"MAT96";#N/A,#N/A,FALSE,"FANDA96";#N/A,#N/A,FALSE,"INTRAN96";#N/A,#N/A,FALSE,"NAA9697";#N/A,#N/A,FALSE,"ECWEBB";#N/A,#N/A,FALSE,"MFT96";#N/A,#N/A,FALSE,"CTrecon"}</definedName>
    <definedName name="jhkgh2_1_1_5_4" hidden="1">{#N/A,#N/A,FALSE,"TMCOMP96";#N/A,#N/A,FALSE,"MAT96";#N/A,#N/A,FALSE,"FANDA96";#N/A,#N/A,FALSE,"INTRAN96";#N/A,#N/A,FALSE,"NAA9697";#N/A,#N/A,FALSE,"ECWEBB";#N/A,#N/A,FALSE,"MFT96";#N/A,#N/A,FALSE,"CTrecon"}</definedName>
    <definedName name="jhkgh2_1_1_5_5" hidden="1">{#N/A,#N/A,FALSE,"TMCOMP96";#N/A,#N/A,FALSE,"MAT96";#N/A,#N/A,FALSE,"FANDA96";#N/A,#N/A,FALSE,"INTRAN96";#N/A,#N/A,FALSE,"NAA9697";#N/A,#N/A,FALSE,"ECWEBB";#N/A,#N/A,FALSE,"MFT96";#N/A,#N/A,FALSE,"CTrecon"}</definedName>
    <definedName name="jhkgh2_1_2" hidden="1">{#N/A,#N/A,FALSE,"TMCOMP96";#N/A,#N/A,FALSE,"MAT96";#N/A,#N/A,FALSE,"FANDA96";#N/A,#N/A,FALSE,"INTRAN96";#N/A,#N/A,FALSE,"NAA9697";#N/A,#N/A,FALSE,"ECWEBB";#N/A,#N/A,FALSE,"MFT96";#N/A,#N/A,FALSE,"CTrecon"}</definedName>
    <definedName name="jhkgh2_1_2_1" hidden="1">{#N/A,#N/A,FALSE,"TMCOMP96";#N/A,#N/A,FALSE,"MAT96";#N/A,#N/A,FALSE,"FANDA96";#N/A,#N/A,FALSE,"INTRAN96";#N/A,#N/A,FALSE,"NAA9697";#N/A,#N/A,FALSE,"ECWEBB";#N/A,#N/A,FALSE,"MFT96";#N/A,#N/A,FALSE,"CTrecon"}</definedName>
    <definedName name="jhkgh2_1_2_1_1" hidden="1">{#N/A,#N/A,FALSE,"TMCOMP96";#N/A,#N/A,FALSE,"MAT96";#N/A,#N/A,FALSE,"FANDA96";#N/A,#N/A,FALSE,"INTRAN96";#N/A,#N/A,FALSE,"NAA9697";#N/A,#N/A,FALSE,"ECWEBB";#N/A,#N/A,FALSE,"MFT96";#N/A,#N/A,FALSE,"CTrecon"}</definedName>
    <definedName name="jhkgh2_1_2_1_1_1" hidden="1">{#N/A,#N/A,FALSE,"TMCOMP96";#N/A,#N/A,FALSE,"MAT96";#N/A,#N/A,FALSE,"FANDA96";#N/A,#N/A,FALSE,"INTRAN96";#N/A,#N/A,FALSE,"NAA9697";#N/A,#N/A,FALSE,"ECWEBB";#N/A,#N/A,FALSE,"MFT96";#N/A,#N/A,FALSE,"CTrecon"}</definedName>
    <definedName name="jhkgh2_1_2_1_1_1_1" hidden="1">{#N/A,#N/A,FALSE,"TMCOMP96";#N/A,#N/A,FALSE,"MAT96";#N/A,#N/A,FALSE,"FANDA96";#N/A,#N/A,FALSE,"INTRAN96";#N/A,#N/A,FALSE,"NAA9697";#N/A,#N/A,FALSE,"ECWEBB";#N/A,#N/A,FALSE,"MFT96";#N/A,#N/A,FALSE,"CTrecon"}</definedName>
    <definedName name="jhkgh2_1_2_1_1_1_1_1" hidden="1">{#N/A,#N/A,FALSE,"TMCOMP96";#N/A,#N/A,FALSE,"MAT96";#N/A,#N/A,FALSE,"FANDA96";#N/A,#N/A,FALSE,"INTRAN96";#N/A,#N/A,FALSE,"NAA9697";#N/A,#N/A,FALSE,"ECWEBB";#N/A,#N/A,FALSE,"MFT96";#N/A,#N/A,FALSE,"CTrecon"}</definedName>
    <definedName name="jhkgh2_1_2_1_1_1_2" hidden="1">{#N/A,#N/A,FALSE,"TMCOMP96";#N/A,#N/A,FALSE,"MAT96";#N/A,#N/A,FALSE,"FANDA96";#N/A,#N/A,FALSE,"INTRAN96";#N/A,#N/A,FALSE,"NAA9697";#N/A,#N/A,FALSE,"ECWEBB";#N/A,#N/A,FALSE,"MFT96";#N/A,#N/A,FALSE,"CTrecon"}</definedName>
    <definedName name="jhkgh2_1_2_1_1_1_3" hidden="1">{#N/A,#N/A,FALSE,"TMCOMP96";#N/A,#N/A,FALSE,"MAT96";#N/A,#N/A,FALSE,"FANDA96";#N/A,#N/A,FALSE,"INTRAN96";#N/A,#N/A,FALSE,"NAA9697";#N/A,#N/A,FALSE,"ECWEBB";#N/A,#N/A,FALSE,"MFT96";#N/A,#N/A,FALSE,"CTrecon"}</definedName>
    <definedName name="jhkgh2_1_2_1_1_1_4" hidden="1">{#N/A,#N/A,FALSE,"TMCOMP96";#N/A,#N/A,FALSE,"MAT96";#N/A,#N/A,FALSE,"FANDA96";#N/A,#N/A,FALSE,"INTRAN96";#N/A,#N/A,FALSE,"NAA9697";#N/A,#N/A,FALSE,"ECWEBB";#N/A,#N/A,FALSE,"MFT96";#N/A,#N/A,FALSE,"CTrecon"}</definedName>
    <definedName name="jhkgh2_1_2_1_1_1_5" hidden="1">{#N/A,#N/A,FALSE,"TMCOMP96";#N/A,#N/A,FALSE,"MAT96";#N/A,#N/A,FALSE,"FANDA96";#N/A,#N/A,FALSE,"INTRAN96";#N/A,#N/A,FALSE,"NAA9697";#N/A,#N/A,FALSE,"ECWEBB";#N/A,#N/A,FALSE,"MFT96";#N/A,#N/A,FALSE,"CTrecon"}</definedName>
    <definedName name="jhkgh2_1_2_1_1_2" hidden="1">{#N/A,#N/A,FALSE,"TMCOMP96";#N/A,#N/A,FALSE,"MAT96";#N/A,#N/A,FALSE,"FANDA96";#N/A,#N/A,FALSE,"INTRAN96";#N/A,#N/A,FALSE,"NAA9697";#N/A,#N/A,FALSE,"ECWEBB";#N/A,#N/A,FALSE,"MFT96";#N/A,#N/A,FALSE,"CTrecon"}</definedName>
    <definedName name="jhkgh2_1_2_1_1_2_1" hidden="1">{#N/A,#N/A,FALSE,"TMCOMP96";#N/A,#N/A,FALSE,"MAT96";#N/A,#N/A,FALSE,"FANDA96";#N/A,#N/A,FALSE,"INTRAN96";#N/A,#N/A,FALSE,"NAA9697";#N/A,#N/A,FALSE,"ECWEBB";#N/A,#N/A,FALSE,"MFT96";#N/A,#N/A,FALSE,"CTrecon"}</definedName>
    <definedName name="jhkgh2_1_2_1_1_2_2" hidden="1">{#N/A,#N/A,FALSE,"TMCOMP96";#N/A,#N/A,FALSE,"MAT96";#N/A,#N/A,FALSE,"FANDA96";#N/A,#N/A,FALSE,"INTRAN96";#N/A,#N/A,FALSE,"NAA9697";#N/A,#N/A,FALSE,"ECWEBB";#N/A,#N/A,FALSE,"MFT96";#N/A,#N/A,FALSE,"CTrecon"}</definedName>
    <definedName name="jhkgh2_1_2_1_1_2_3" hidden="1">{#N/A,#N/A,FALSE,"TMCOMP96";#N/A,#N/A,FALSE,"MAT96";#N/A,#N/A,FALSE,"FANDA96";#N/A,#N/A,FALSE,"INTRAN96";#N/A,#N/A,FALSE,"NAA9697";#N/A,#N/A,FALSE,"ECWEBB";#N/A,#N/A,FALSE,"MFT96";#N/A,#N/A,FALSE,"CTrecon"}</definedName>
    <definedName name="jhkgh2_1_2_1_1_2_4" hidden="1">{#N/A,#N/A,FALSE,"TMCOMP96";#N/A,#N/A,FALSE,"MAT96";#N/A,#N/A,FALSE,"FANDA96";#N/A,#N/A,FALSE,"INTRAN96";#N/A,#N/A,FALSE,"NAA9697";#N/A,#N/A,FALSE,"ECWEBB";#N/A,#N/A,FALSE,"MFT96";#N/A,#N/A,FALSE,"CTrecon"}</definedName>
    <definedName name="jhkgh2_1_2_1_1_2_5" hidden="1">{#N/A,#N/A,FALSE,"TMCOMP96";#N/A,#N/A,FALSE,"MAT96";#N/A,#N/A,FALSE,"FANDA96";#N/A,#N/A,FALSE,"INTRAN96";#N/A,#N/A,FALSE,"NAA9697";#N/A,#N/A,FALSE,"ECWEBB";#N/A,#N/A,FALSE,"MFT96";#N/A,#N/A,FALSE,"CTrecon"}</definedName>
    <definedName name="jhkgh2_1_2_1_1_3" hidden="1">{#N/A,#N/A,FALSE,"TMCOMP96";#N/A,#N/A,FALSE,"MAT96";#N/A,#N/A,FALSE,"FANDA96";#N/A,#N/A,FALSE,"INTRAN96";#N/A,#N/A,FALSE,"NAA9697";#N/A,#N/A,FALSE,"ECWEBB";#N/A,#N/A,FALSE,"MFT96";#N/A,#N/A,FALSE,"CTrecon"}</definedName>
    <definedName name="jhkgh2_1_2_1_1_4" hidden="1">{#N/A,#N/A,FALSE,"TMCOMP96";#N/A,#N/A,FALSE,"MAT96";#N/A,#N/A,FALSE,"FANDA96";#N/A,#N/A,FALSE,"INTRAN96";#N/A,#N/A,FALSE,"NAA9697";#N/A,#N/A,FALSE,"ECWEBB";#N/A,#N/A,FALSE,"MFT96";#N/A,#N/A,FALSE,"CTrecon"}</definedName>
    <definedName name="jhkgh2_1_2_1_1_5" hidden="1">{#N/A,#N/A,FALSE,"TMCOMP96";#N/A,#N/A,FALSE,"MAT96";#N/A,#N/A,FALSE,"FANDA96";#N/A,#N/A,FALSE,"INTRAN96";#N/A,#N/A,FALSE,"NAA9697";#N/A,#N/A,FALSE,"ECWEBB";#N/A,#N/A,FALSE,"MFT96";#N/A,#N/A,FALSE,"CTrecon"}</definedName>
    <definedName name="jhkgh2_1_2_1_2" hidden="1">{#N/A,#N/A,FALSE,"TMCOMP96";#N/A,#N/A,FALSE,"MAT96";#N/A,#N/A,FALSE,"FANDA96";#N/A,#N/A,FALSE,"INTRAN96";#N/A,#N/A,FALSE,"NAA9697";#N/A,#N/A,FALSE,"ECWEBB";#N/A,#N/A,FALSE,"MFT96";#N/A,#N/A,FALSE,"CTrecon"}</definedName>
    <definedName name="jhkgh2_1_2_1_2_1" hidden="1">{#N/A,#N/A,FALSE,"TMCOMP96";#N/A,#N/A,FALSE,"MAT96";#N/A,#N/A,FALSE,"FANDA96";#N/A,#N/A,FALSE,"INTRAN96";#N/A,#N/A,FALSE,"NAA9697";#N/A,#N/A,FALSE,"ECWEBB";#N/A,#N/A,FALSE,"MFT96";#N/A,#N/A,FALSE,"CTrecon"}</definedName>
    <definedName name="jhkgh2_1_2_1_2_2" hidden="1">{#N/A,#N/A,FALSE,"TMCOMP96";#N/A,#N/A,FALSE,"MAT96";#N/A,#N/A,FALSE,"FANDA96";#N/A,#N/A,FALSE,"INTRAN96";#N/A,#N/A,FALSE,"NAA9697";#N/A,#N/A,FALSE,"ECWEBB";#N/A,#N/A,FALSE,"MFT96";#N/A,#N/A,FALSE,"CTrecon"}</definedName>
    <definedName name="jhkgh2_1_2_1_2_3" hidden="1">{#N/A,#N/A,FALSE,"TMCOMP96";#N/A,#N/A,FALSE,"MAT96";#N/A,#N/A,FALSE,"FANDA96";#N/A,#N/A,FALSE,"INTRAN96";#N/A,#N/A,FALSE,"NAA9697";#N/A,#N/A,FALSE,"ECWEBB";#N/A,#N/A,FALSE,"MFT96";#N/A,#N/A,FALSE,"CTrecon"}</definedName>
    <definedName name="jhkgh2_1_2_1_2_4" hidden="1">{#N/A,#N/A,FALSE,"TMCOMP96";#N/A,#N/A,FALSE,"MAT96";#N/A,#N/A,FALSE,"FANDA96";#N/A,#N/A,FALSE,"INTRAN96";#N/A,#N/A,FALSE,"NAA9697";#N/A,#N/A,FALSE,"ECWEBB";#N/A,#N/A,FALSE,"MFT96";#N/A,#N/A,FALSE,"CTrecon"}</definedName>
    <definedName name="jhkgh2_1_2_1_2_5" hidden="1">{#N/A,#N/A,FALSE,"TMCOMP96";#N/A,#N/A,FALSE,"MAT96";#N/A,#N/A,FALSE,"FANDA96";#N/A,#N/A,FALSE,"INTRAN96";#N/A,#N/A,FALSE,"NAA9697";#N/A,#N/A,FALSE,"ECWEBB";#N/A,#N/A,FALSE,"MFT96";#N/A,#N/A,FALSE,"CTrecon"}</definedName>
    <definedName name="jhkgh2_1_2_1_3" hidden="1">{#N/A,#N/A,FALSE,"TMCOMP96";#N/A,#N/A,FALSE,"MAT96";#N/A,#N/A,FALSE,"FANDA96";#N/A,#N/A,FALSE,"INTRAN96";#N/A,#N/A,FALSE,"NAA9697";#N/A,#N/A,FALSE,"ECWEBB";#N/A,#N/A,FALSE,"MFT96";#N/A,#N/A,FALSE,"CTrecon"}</definedName>
    <definedName name="jhkgh2_1_2_1_3_1" hidden="1">{#N/A,#N/A,FALSE,"TMCOMP96";#N/A,#N/A,FALSE,"MAT96";#N/A,#N/A,FALSE,"FANDA96";#N/A,#N/A,FALSE,"INTRAN96";#N/A,#N/A,FALSE,"NAA9697";#N/A,#N/A,FALSE,"ECWEBB";#N/A,#N/A,FALSE,"MFT96";#N/A,#N/A,FALSE,"CTrecon"}</definedName>
    <definedName name="jhkgh2_1_2_1_3_2" hidden="1">{#N/A,#N/A,FALSE,"TMCOMP96";#N/A,#N/A,FALSE,"MAT96";#N/A,#N/A,FALSE,"FANDA96";#N/A,#N/A,FALSE,"INTRAN96";#N/A,#N/A,FALSE,"NAA9697";#N/A,#N/A,FALSE,"ECWEBB";#N/A,#N/A,FALSE,"MFT96";#N/A,#N/A,FALSE,"CTrecon"}</definedName>
    <definedName name="jhkgh2_1_2_1_3_3" hidden="1">{#N/A,#N/A,FALSE,"TMCOMP96";#N/A,#N/A,FALSE,"MAT96";#N/A,#N/A,FALSE,"FANDA96";#N/A,#N/A,FALSE,"INTRAN96";#N/A,#N/A,FALSE,"NAA9697";#N/A,#N/A,FALSE,"ECWEBB";#N/A,#N/A,FALSE,"MFT96";#N/A,#N/A,FALSE,"CTrecon"}</definedName>
    <definedName name="jhkgh2_1_2_1_3_4" hidden="1">{#N/A,#N/A,FALSE,"TMCOMP96";#N/A,#N/A,FALSE,"MAT96";#N/A,#N/A,FALSE,"FANDA96";#N/A,#N/A,FALSE,"INTRAN96";#N/A,#N/A,FALSE,"NAA9697";#N/A,#N/A,FALSE,"ECWEBB";#N/A,#N/A,FALSE,"MFT96";#N/A,#N/A,FALSE,"CTrecon"}</definedName>
    <definedName name="jhkgh2_1_2_1_3_5" hidden="1">{#N/A,#N/A,FALSE,"TMCOMP96";#N/A,#N/A,FALSE,"MAT96";#N/A,#N/A,FALSE,"FANDA96";#N/A,#N/A,FALSE,"INTRAN96";#N/A,#N/A,FALSE,"NAA9697";#N/A,#N/A,FALSE,"ECWEBB";#N/A,#N/A,FALSE,"MFT96";#N/A,#N/A,FALSE,"CTrecon"}</definedName>
    <definedName name="jhkgh2_1_2_1_4" hidden="1">{#N/A,#N/A,FALSE,"TMCOMP96";#N/A,#N/A,FALSE,"MAT96";#N/A,#N/A,FALSE,"FANDA96";#N/A,#N/A,FALSE,"INTRAN96";#N/A,#N/A,FALSE,"NAA9697";#N/A,#N/A,FALSE,"ECWEBB";#N/A,#N/A,FALSE,"MFT96";#N/A,#N/A,FALSE,"CTrecon"}</definedName>
    <definedName name="jhkgh2_1_2_1_4_1" hidden="1">{#N/A,#N/A,FALSE,"TMCOMP96";#N/A,#N/A,FALSE,"MAT96";#N/A,#N/A,FALSE,"FANDA96";#N/A,#N/A,FALSE,"INTRAN96";#N/A,#N/A,FALSE,"NAA9697";#N/A,#N/A,FALSE,"ECWEBB";#N/A,#N/A,FALSE,"MFT96";#N/A,#N/A,FALSE,"CTrecon"}</definedName>
    <definedName name="jhkgh2_1_2_1_4_2" hidden="1">{#N/A,#N/A,FALSE,"TMCOMP96";#N/A,#N/A,FALSE,"MAT96";#N/A,#N/A,FALSE,"FANDA96";#N/A,#N/A,FALSE,"INTRAN96";#N/A,#N/A,FALSE,"NAA9697";#N/A,#N/A,FALSE,"ECWEBB";#N/A,#N/A,FALSE,"MFT96";#N/A,#N/A,FALSE,"CTrecon"}</definedName>
    <definedName name="jhkgh2_1_2_1_4_3" hidden="1">{#N/A,#N/A,FALSE,"TMCOMP96";#N/A,#N/A,FALSE,"MAT96";#N/A,#N/A,FALSE,"FANDA96";#N/A,#N/A,FALSE,"INTRAN96";#N/A,#N/A,FALSE,"NAA9697";#N/A,#N/A,FALSE,"ECWEBB";#N/A,#N/A,FALSE,"MFT96";#N/A,#N/A,FALSE,"CTrecon"}</definedName>
    <definedName name="jhkgh2_1_2_1_4_4" hidden="1">{#N/A,#N/A,FALSE,"TMCOMP96";#N/A,#N/A,FALSE,"MAT96";#N/A,#N/A,FALSE,"FANDA96";#N/A,#N/A,FALSE,"INTRAN96";#N/A,#N/A,FALSE,"NAA9697";#N/A,#N/A,FALSE,"ECWEBB";#N/A,#N/A,FALSE,"MFT96";#N/A,#N/A,FALSE,"CTrecon"}</definedName>
    <definedName name="jhkgh2_1_2_1_4_5" hidden="1">{#N/A,#N/A,FALSE,"TMCOMP96";#N/A,#N/A,FALSE,"MAT96";#N/A,#N/A,FALSE,"FANDA96";#N/A,#N/A,FALSE,"INTRAN96";#N/A,#N/A,FALSE,"NAA9697";#N/A,#N/A,FALSE,"ECWEBB";#N/A,#N/A,FALSE,"MFT96";#N/A,#N/A,FALSE,"CTrecon"}</definedName>
    <definedName name="jhkgh2_1_2_1_5" hidden="1">{#N/A,#N/A,FALSE,"TMCOMP96";#N/A,#N/A,FALSE,"MAT96";#N/A,#N/A,FALSE,"FANDA96";#N/A,#N/A,FALSE,"INTRAN96";#N/A,#N/A,FALSE,"NAA9697";#N/A,#N/A,FALSE,"ECWEBB";#N/A,#N/A,FALSE,"MFT96";#N/A,#N/A,FALSE,"CTrecon"}</definedName>
    <definedName name="jhkgh2_1_2_1_5_1" hidden="1">{#N/A,#N/A,FALSE,"TMCOMP96";#N/A,#N/A,FALSE,"MAT96";#N/A,#N/A,FALSE,"FANDA96";#N/A,#N/A,FALSE,"INTRAN96";#N/A,#N/A,FALSE,"NAA9697";#N/A,#N/A,FALSE,"ECWEBB";#N/A,#N/A,FALSE,"MFT96";#N/A,#N/A,FALSE,"CTrecon"}</definedName>
    <definedName name="jhkgh2_1_2_1_5_2" hidden="1">{#N/A,#N/A,FALSE,"TMCOMP96";#N/A,#N/A,FALSE,"MAT96";#N/A,#N/A,FALSE,"FANDA96";#N/A,#N/A,FALSE,"INTRAN96";#N/A,#N/A,FALSE,"NAA9697";#N/A,#N/A,FALSE,"ECWEBB";#N/A,#N/A,FALSE,"MFT96";#N/A,#N/A,FALSE,"CTrecon"}</definedName>
    <definedName name="jhkgh2_1_2_1_5_3" hidden="1">{#N/A,#N/A,FALSE,"TMCOMP96";#N/A,#N/A,FALSE,"MAT96";#N/A,#N/A,FALSE,"FANDA96";#N/A,#N/A,FALSE,"INTRAN96";#N/A,#N/A,FALSE,"NAA9697";#N/A,#N/A,FALSE,"ECWEBB";#N/A,#N/A,FALSE,"MFT96";#N/A,#N/A,FALSE,"CTrecon"}</definedName>
    <definedName name="jhkgh2_1_2_1_5_4" hidden="1">{#N/A,#N/A,FALSE,"TMCOMP96";#N/A,#N/A,FALSE,"MAT96";#N/A,#N/A,FALSE,"FANDA96";#N/A,#N/A,FALSE,"INTRAN96";#N/A,#N/A,FALSE,"NAA9697";#N/A,#N/A,FALSE,"ECWEBB";#N/A,#N/A,FALSE,"MFT96";#N/A,#N/A,FALSE,"CTrecon"}</definedName>
    <definedName name="jhkgh2_1_2_1_5_5" hidden="1">{#N/A,#N/A,FALSE,"TMCOMP96";#N/A,#N/A,FALSE,"MAT96";#N/A,#N/A,FALSE,"FANDA96";#N/A,#N/A,FALSE,"INTRAN96";#N/A,#N/A,FALSE,"NAA9697";#N/A,#N/A,FALSE,"ECWEBB";#N/A,#N/A,FALSE,"MFT96";#N/A,#N/A,FALSE,"CTrecon"}</definedName>
    <definedName name="jhkgh2_1_2_2" hidden="1">{#N/A,#N/A,FALSE,"TMCOMP96";#N/A,#N/A,FALSE,"MAT96";#N/A,#N/A,FALSE,"FANDA96";#N/A,#N/A,FALSE,"INTRAN96";#N/A,#N/A,FALSE,"NAA9697";#N/A,#N/A,FALSE,"ECWEBB";#N/A,#N/A,FALSE,"MFT96";#N/A,#N/A,FALSE,"CTrecon"}</definedName>
    <definedName name="jhkgh2_1_2_2_1" hidden="1">{#N/A,#N/A,FALSE,"TMCOMP96";#N/A,#N/A,FALSE,"MAT96";#N/A,#N/A,FALSE,"FANDA96";#N/A,#N/A,FALSE,"INTRAN96";#N/A,#N/A,FALSE,"NAA9697";#N/A,#N/A,FALSE,"ECWEBB";#N/A,#N/A,FALSE,"MFT96";#N/A,#N/A,FALSE,"CTrecon"}</definedName>
    <definedName name="jhkgh2_1_2_2_2" hidden="1">{#N/A,#N/A,FALSE,"TMCOMP96";#N/A,#N/A,FALSE,"MAT96";#N/A,#N/A,FALSE,"FANDA96";#N/A,#N/A,FALSE,"INTRAN96";#N/A,#N/A,FALSE,"NAA9697";#N/A,#N/A,FALSE,"ECWEBB";#N/A,#N/A,FALSE,"MFT96";#N/A,#N/A,FALSE,"CTrecon"}</definedName>
    <definedName name="jhkgh2_1_2_2_3" hidden="1">{#N/A,#N/A,FALSE,"TMCOMP96";#N/A,#N/A,FALSE,"MAT96";#N/A,#N/A,FALSE,"FANDA96";#N/A,#N/A,FALSE,"INTRAN96";#N/A,#N/A,FALSE,"NAA9697";#N/A,#N/A,FALSE,"ECWEBB";#N/A,#N/A,FALSE,"MFT96";#N/A,#N/A,FALSE,"CTrecon"}</definedName>
    <definedName name="jhkgh2_1_2_2_4" hidden="1">{#N/A,#N/A,FALSE,"TMCOMP96";#N/A,#N/A,FALSE,"MAT96";#N/A,#N/A,FALSE,"FANDA96";#N/A,#N/A,FALSE,"INTRAN96";#N/A,#N/A,FALSE,"NAA9697";#N/A,#N/A,FALSE,"ECWEBB";#N/A,#N/A,FALSE,"MFT96";#N/A,#N/A,FALSE,"CTrecon"}</definedName>
    <definedName name="jhkgh2_1_2_2_5" hidden="1">{#N/A,#N/A,FALSE,"TMCOMP96";#N/A,#N/A,FALSE,"MAT96";#N/A,#N/A,FALSE,"FANDA96";#N/A,#N/A,FALSE,"INTRAN96";#N/A,#N/A,FALSE,"NAA9697";#N/A,#N/A,FALSE,"ECWEBB";#N/A,#N/A,FALSE,"MFT96";#N/A,#N/A,FALSE,"CTrecon"}</definedName>
    <definedName name="jhkgh2_1_2_3" hidden="1">{#N/A,#N/A,FALSE,"TMCOMP96";#N/A,#N/A,FALSE,"MAT96";#N/A,#N/A,FALSE,"FANDA96";#N/A,#N/A,FALSE,"INTRAN96";#N/A,#N/A,FALSE,"NAA9697";#N/A,#N/A,FALSE,"ECWEBB";#N/A,#N/A,FALSE,"MFT96";#N/A,#N/A,FALSE,"CTrecon"}</definedName>
    <definedName name="jhkgh2_1_2_3_1" hidden="1">{#N/A,#N/A,FALSE,"TMCOMP96";#N/A,#N/A,FALSE,"MAT96";#N/A,#N/A,FALSE,"FANDA96";#N/A,#N/A,FALSE,"INTRAN96";#N/A,#N/A,FALSE,"NAA9697";#N/A,#N/A,FALSE,"ECWEBB";#N/A,#N/A,FALSE,"MFT96";#N/A,#N/A,FALSE,"CTrecon"}</definedName>
    <definedName name="jhkgh2_1_2_3_2" hidden="1">{#N/A,#N/A,FALSE,"TMCOMP96";#N/A,#N/A,FALSE,"MAT96";#N/A,#N/A,FALSE,"FANDA96";#N/A,#N/A,FALSE,"INTRAN96";#N/A,#N/A,FALSE,"NAA9697";#N/A,#N/A,FALSE,"ECWEBB";#N/A,#N/A,FALSE,"MFT96";#N/A,#N/A,FALSE,"CTrecon"}</definedName>
    <definedName name="jhkgh2_1_2_3_3" hidden="1">{#N/A,#N/A,FALSE,"TMCOMP96";#N/A,#N/A,FALSE,"MAT96";#N/A,#N/A,FALSE,"FANDA96";#N/A,#N/A,FALSE,"INTRAN96";#N/A,#N/A,FALSE,"NAA9697";#N/A,#N/A,FALSE,"ECWEBB";#N/A,#N/A,FALSE,"MFT96";#N/A,#N/A,FALSE,"CTrecon"}</definedName>
    <definedName name="jhkgh2_1_2_3_4" hidden="1">{#N/A,#N/A,FALSE,"TMCOMP96";#N/A,#N/A,FALSE,"MAT96";#N/A,#N/A,FALSE,"FANDA96";#N/A,#N/A,FALSE,"INTRAN96";#N/A,#N/A,FALSE,"NAA9697";#N/A,#N/A,FALSE,"ECWEBB";#N/A,#N/A,FALSE,"MFT96";#N/A,#N/A,FALSE,"CTrecon"}</definedName>
    <definedName name="jhkgh2_1_2_3_5" hidden="1">{#N/A,#N/A,FALSE,"TMCOMP96";#N/A,#N/A,FALSE,"MAT96";#N/A,#N/A,FALSE,"FANDA96";#N/A,#N/A,FALSE,"INTRAN96";#N/A,#N/A,FALSE,"NAA9697";#N/A,#N/A,FALSE,"ECWEBB";#N/A,#N/A,FALSE,"MFT96";#N/A,#N/A,FALSE,"CTrecon"}</definedName>
    <definedName name="jhkgh2_1_2_4" hidden="1">{#N/A,#N/A,FALSE,"TMCOMP96";#N/A,#N/A,FALSE,"MAT96";#N/A,#N/A,FALSE,"FANDA96";#N/A,#N/A,FALSE,"INTRAN96";#N/A,#N/A,FALSE,"NAA9697";#N/A,#N/A,FALSE,"ECWEBB";#N/A,#N/A,FALSE,"MFT96";#N/A,#N/A,FALSE,"CTrecon"}</definedName>
    <definedName name="jhkgh2_1_2_4_1" hidden="1">{#N/A,#N/A,FALSE,"TMCOMP96";#N/A,#N/A,FALSE,"MAT96";#N/A,#N/A,FALSE,"FANDA96";#N/A,#N/A,FALSE,"INTRAN96";#N/A,#N/A,FALSE,"NAA9697";#N/A,#N/A,FALSE,"ECWEBB";#N/A,#N/A,FALSE,"MFT96";#N/A,#N/A,FALSE,"CTrecon"}</definedName>
    <definedName name="jhkgh2_1_2_4_2" hidden="1">{#N/A,#N/A,FALSE,"TMCOMP96";#N/A,#N/A,FALSE,"MAT96";#N/A,#N/A,FALSE,"FANDA96";#N/A,#N/A,FALSE,"INTRAN96";#N/A,#N/A,FALSE,"NAA9697";#N/A,#N/A,FALSE,"ECWEBB";#N/A,#N/A,FALSE,"MFT96";#N/A,#N/A,FALSE,"CTrecon"}</definedName>
    <definedName name="jhkgh2_1_2_4_3" hidden="1">{#N/A,#N/A,FALSE,"TMCOMP96";#N/A,#N/A,FALSE,"MAT96";#N/A,#N/A,FALSE,"FANDA96";#N/A,#N/A,FALSE,"INTRAN96";#N/A,#N/A,FALSE,"NAA9697";#N/A,#N/A,FALSE,"ECWEBB";#N/A,#N/A,FALSE,"MFT96";#N/A,#N/A,FALSE,"CTrecon"}</definedName>
    <definedName name="jhkgh2_1_2_4_4" hidden="1">{#N/A,#N/A,FALSE,"TMCOMP96";#N/A,#N/A,FALSE,"MAT96";#N/A,#N/A,FALSE,"FANDA96";#N/A,#N/A,FALSE,"INTRAN96";#N/A,#N/A,FALSE,"NAA9697";#N/A,#N/A,FALSE,"ECWEBB";#N/A,#N/A,FALSE,"MFT96";#N/A,#N/A,FALSE,"CTrecon"}</definedName>
    <definedName name="jhkgh2_1_2_4_5" hidden="1">{#N/A,#N/A,FALSE,"TMCOMP96";#N/A,#N/A,FALSE,"MAT96";#N/A,#N/A,FALSE,"FANDA96";#N/A,#N/A,FALSE,"INTRAN96";#N/A,#N/A,FALSE,"NAA9697";#N/A,#N/A,FALSE,"ECWEBB";#N/A,#N/A,FALSE,"MFT96";#N/A,#N/A,FALSE,"CTrecon"}</definedName>
    <definedName name="jhkgh2_1_2_5" hidden="1">{#N/A,#N/A,FALSE,"TMCOMP96";#N/A,#N/A,FALSE,"MAT96";#N/A,#N/A,FALSE,"FANDA96";#N/A,#N/A,FALSE,"INTRAN96";#N/A,#N/A,FALSE,"NAA9697";#N/A,#N/A,FALSE,"ECWEBB";#N/A,#N/A,FALSE,"MFT96";#N/A,#N/A,FALSE,"CTrecon"}</definedName>
    <definedName name="jhkgh2_1_2_5_1" hidden="1">{#N/A,#N/A,FALSE,"TMCOMP96";#N/A,#N/A,FALSE,"MAT96";#N/A,#N/A,FALSE,"FANDA96";#N/A,#N/A,FALSE,"INTRAN96";#N/A,#N/A,FALSE,"NAA9697";#N/A,#N/A,FALSE,"ECWEBB";#N/A,#N/A,FALSE,"MFT96";#N/A,#N/A,FALSE,"CTrecon"}</definedName>
    <definedName name="jhkgh2_1_2_5_2" hidden="1">{#N/A,#N/A,FALSE,"TMCOMP96";#N/A,#N/A,FALSE,"MAT96";#N/A,#N/A,FALSE,"FANDA96";#N/A,#N/A,FALSE,"INTRAN96";#N/A,#N/A,FALSE,"NAA9697";#N/A,#N/A,FALSE,"ECWEBB";#N/A,#N/A,FALSE,"MFT96";#N/A,#N/A,FALSE,"CTrecon"}</definedName>
    <definedName name="jhkgh2_1_2_5_3" hidden="1">{#N/A,#N/A,FALSE,"TMCOMP96";#N/A,#N/A,FALSE,"MAT96";#N/A,#N/A,FALSE,"FANDA96";#N/A,#N/A,FALSE,"INTRAN96";#N/A,#N/A,FALSE,"NAA9697";#N/A,#N/A,FALSE,"ECWEBB";#N/A,#N/A,FALSE,"MFT96";#N/A,#N/A,FALSE,"CTrecon"}</definedName>
    <definedName name="jhkgh2_1_2_5_4" hidden="1">{#N/A,#N/A,FALSE,"TMCOMP96";#N/A,#N/A,FALSE,"MAT96";#N/A,#N/A,FALSE,"FANDA96";#N/A,#N/A,FALSE,"INTRAN96";#N/A,#N/A,FALSE,"NAA9697";#N/A,#N/A,FALSE,"ECWEBB";#N/A,#N/A,FALSE,"MFT96";#N/A,#N/A,FALSE,"CTrecon"}</definedName>
    <definedName name="jhkgh2_1_2_5_5" hidden="1">{#N/A,#N/A,FALSE,"TMCOMP96";#N/A,#N/A,FALSE,"MAT96";#N/A,#N/A,FALSE,"FANDA96";#N/A,#N/A,FALSE,"INTRAN96";#N/A,#N/A,FALSE,"NAA9697";#N/A,#N/A,FALSE,"ECWEBB";#N/A,#N/A,FALSE,"MFT96";#N/A,#N/A,FALSE,"CTrecon"}</definedName>
    <definedName name="jhkgh2_1_3" hidden="1">{#N/A,#N/A,FALSE,"TMCOMP96";#N/A,#N/A,FALSE,"MAT96";#N/A,#N/A,FALSE,"FANDA96";#N/A,#N/A,FALSE,"INTRAN96";#N/A,#N/A,FALSE,"NAA9697";#N/A,#N/A,FALSE,"ECWEBB";#N/A,#N/A,FALSE,"MFT96";#N/A,#N/A,FALSE,"CTrecon"}</definedName>
    <definedName name="jhkgh2_1_3_1" hidden="1">{#N/A,#N/A,FALSE,"TMCOMP96";#N/A,#N/A,FALSE,"MAT96";#N/A,#N/A,FALSE,"FANDA96";#N/A,#N/A,FALSE,"INTRAN96";#N/A,#N/A,FALSE,"NAA9697";#N/A,#N/A,FALSE,"ECWEBB";#N/A,#N/A,FALSE,"MFT96";#N/A,#N/A,FALSE,"CTrecon"}</definedName>
    <definedName name="jhkgh2_1_3_1_1" hidden="1">{#N/A,#N/A,FALSE,"TMCOMP96";#N/A,#N/A,FALSE,"MAT96";#N/A,#N/A,FALSE,"FANDA96";#N/A,#N/A,FALSE,"INTRAN96";#N/A,#N/A,FALSE,"NAA9697";#N/A,#N/A,FALSE,"ECWEBB";#N/A,#N/A,FALSE,"MFT96";#N/A,#N/A,FALSE,"CTrecon"}</definedName>
    <definedName name="jhkgh2_1_3_1_1_1" hidden="1">{#N/A,#N/A,FALSE,"TMCOMP96";#N/A,#N/A,FALSE,"MAT96";#N/A,#N/A,FALSE,"FANDA96";#N/A,#N/A,FALSE,"INTRAN96";#N/A,#N/A,FALSE,"NAA9697";#N/A,#N/A,FALSE,"ECWEBB";#N/A,#N/A,FALSE,"MFT96";#N/A,#N/A,FALSE,"CTrecon"}</definedName>
    <definedName name="jhkgh2_1_3_1_1_1_1" hidden="1">{#N/A,#N/A,FALSE,"TMCOMP96";#N/A,#N/A,FALSE,"MAT96";#N/A,#N/A,FALSE,"FANDA96";#N/A,#N/A,FALSE,"INTRAN96";#N/A,#N/A,FALSE,"NAA9697";#N/A,#N/A,FALSE,"ECWEBB";#N/A,#N/A,FALSE,"MFT96";#N/A,#N/A,FALSE,"CTrecon"}</definedName>
    <definedName name="jhkgh2_1_3_1_1_1_1_1" hidden="1">{#N/A,#N/A,FALSE,"TMCOMP96";#N/A,#N/A,FALSE,"MAT96";#N/A,#N/A,FALSE,"FANDA96";#N/A,#N/A,FALSE,"INTRAN96";#N/A,#N/A,FALSE,"NAA9697";#N/A,#N/A,FALSE,"ECWEBB";#N/A,#N/A,FALSE,"MFT96";#N/A,#N/A,FALSE,"CTrecon"}</definedName>
    <definedName name="jhkgh2_1_3_1_1_1_2" hidden="1">{#N/A,#N/A,FALSE,"TMCOMP96";#N/A,#N/A,FALSE,"MAT96";#N/A,#N/A,FALSE,"FANDA96";#N/A,#N/A,FALSE,"INTRAN96";#N/A,#N/A,FALSE,"NAA9697";#N/A,#N/A,FALSE,"ECWEBB";#N/A,#N/A,FALSE,"MFT96";#N/A,#N/A,FALSE,"CTrecon"}</definedName>
    <definedName name="jhkgh2_1_3_1_1_1_3" hidden="1">{#N/A,#N/A,FALSE,"TMCOMP96";#N/A,#N/A,FALSE,"MAT96";#N/A,#N/A,FALSE,"FANDA96";#N/A,#N/A,FALSE,"INTRAN96";#N/A,#N/A,FALSE,"NAA9697";#N/A,#N/A,FALSE,"ECWEBB";#N/A,#N/A,FALSE,"MFT96";#N/A,#N/A,FALSE,"CTrecon"}</definedName>
    <definedName name="jhkgh2_1_3_1_1_1_4" hidden="1">{#N/A,#N/A,FALSE,"TMCOMP96";#N/A,#N/A,FALSE,"MAT96";#N/A,#N/A,FALSE,"FANDA96";#N/A,#N/A,FALSE,"INTRAN96";#N/A,#N/A,FALSE,"NAA9697";#N/A,#N/A,FALSE,"ECWEBB";#N/A,#N/A,FALSE,"MFT96";#N/A,#N/A,FALSE,"CTrecon"}</definedName>
    <definedName name="jhkgh2_1_3_1_1_1_5" hidden="1">{#N/A,#N/A,FALSE,"TMCOMP96";#N/A,#N/A,FALSE,"MAT96";#N/A,#N/A,FALSE,"FANDA96";#N/A,#N/A,FALSE,"INTRAN96";#N/A,#N/A,FALSE,"NAA9697";#N/A,#N/A,FALSE,"ECWEBB";#N/A,#N/A,FALSE,"MFT96";#N/A,#N/A,FALSE,"CTrecon"}</definedName>
    <definedName name="jhkgh2_1_3_1_1_2" hidden="1">{#N/A,#N/A,FALSE,"TMCOMP96";#N/A,#N/A,FALSE,"MAT96";#N/A,#N/A,FALSE,"FANDA96";#N/A,#N/A,FALSE,"INTRAN96";#N/A,#N/A,FALSE,"NAA9697";#N/A,#N/A,FALSE,"ECWEBB";#N/A,#N/A,FALSE,"MFT96";#N/A,#N/A,FALSE,"CTrecon"}</definedName>
    <definedName name="jhkgh2_1_3_1_1_2_1" hidden="1">{#N/A,#N/A,FALSE,"TMCOMP96";#N/A,#N/A,FALSE,"MAT96";#N/A,#N/A,FALSE,"FANDA96";#N/A,#N/A,FALSE,"INTRAN96";#N/A,#N/A,FALSE,"NAA9697";#N/A,#N/A,FALSE,"ECWEBB";#N/A,#N/A,FALSE,"MFT96";#N/A,#N/A,FALSE,"CTrecon"}</definedName>
    <definedName name="jhkgh2_1_3_1_1_2_2" hidden="1">{#N/A,#N/A,FALSE,"TMCOMP96";#N/A,#N/A,FALSE,"MAT96";#N/A,#N/A,FALSE,"FANDA96";#N/A,#N/A,FALSE,"INTRAN96";#N/A,#N/A,FALSE,"NAA9697";#N/A,#N/A,FALSE,"ECWEBB";#N/A,#N/A,FALSE,"MFT96";#N/A,#N/A,FALSE,"CTrecon"}</definedName>
    <definedName name="jhkgh2_1_3_1_1_2_3" hidden="1">{#N/A,#N/A,FALSE,"TMCOMP96";#N/A,#N/A,FALSE,"MAT96";#N/A,#N/A,FALSE,"FANDA96";#N/A,#N/A,FALSE,"INTRAN96";#N/A,#N/A,FALSE,"NAA9697";#N/A,#N/A,FALSE,"ECWEBB";#N/A,#N/A,FALSE,"MFT96";#N/A,#N/A,FALSE,"CTrecon"}</definedName>
    <definedName name="jhkgh2_1_3_1_1_2_4" hidden="1">{#N/A,#N/A,FALSE,"TMCOMP96";#N/A,#N/A,FALSE,"MAT96";#N/A,#N/A,FALSE,"FANDA96";#N/A,#N/A,FALSE,"INTRAN96";#N/A,#N/A,FALSE,"NAA9697";#N/A,#N/A,FALSE,"ECWEBB";#N/A,#N/A,FALSE,"MFT96";#N/A,#N/A,FALSE,"CTrecon"}</definedName>
    <definedName name="jhkgh2_1_3_1_1_2_5" hidden="1">{#N/A,#N/A,FALSE,"TMCOMP96";#N/A,#N/A,FALSE,"MAT96";#N/A,#N/A,FALSE,"FANDA96";#N/A,#N/A,FALSE,"INTRAN96";#N/A,#N/A,FALSE,"NAA9697";#N/A,#N/A,FALSE,"ECWEBB";#N/A,#N/A,FALSE,"MFT96";#N/A,#N/A,FALSE,"CTrecon"}</definedName>
    <definedName name="jhkgh2_1_3_1_1_3" hidden="1">{#N/A,#N/A,FALSE,"TMCOMP96";#N/A,#N/A,FALSE,"MAT96";#N/A,#N/A,FALSE,"FANDA96";#N/A,#N/A,FALSE,"INTRAN96";#N/A,#N/A,FALSE,"NAA9697";#N/A,#N/A,FALSE,"ECWEBB";#N/A,#N/A,FALSE,"MFT96";#N/A,#N/A,FALSE,"CTrecon"}</definedName>
    <definedName name="jhkgh2_1_3_1_1_4" hidden="1">{#N/A,#N/A,FALSE,"TMCOMP96";#N/A,#N/A,FALSE,"MAT96";#N/A,#N/A,FALSE,"FANDA96";#N/A,#N/A,FALSE,"INTRAN96";#N/A,#N/A,FALSE,"NAA9697";#N/A,#N/A,FALSE,"ECWEBB";#N/A,#N/A,FALSE,"MFT96";#N/A,#N/A,FALSE,"CTrecon"}</definedName>
    <definedName name="jhkgh2_1_3_1_1_5" hidden="1">{#N/A,#N/A,FALSE,"TMCOMP96";#N/A,#N/A,FALSE,"MAT96";#N/A,#N/A,FALSE,"FANDA96";#N/A,#N/A,FALSE,"INTRAN96";#N/A,#N/A,FALSE,"NAA9697";#N/A,#N/A,FALSE,"ECWEBB";#N/A,#N/A,FALSE,"MFT96";#N/A,#N/A,FALSE,"CTrecon"}</definedName>
    <definedName name="jhkgh2_1_3_1_2" hidden="1">{#N/A,#N/A,FALSE,"TMCOMP96";#N/A,#N/A,FALSE,"MAT96";#N/A,#N/A,FALSE,"FANDA96";#N/A,#N/A,FALSE,"INTRAN96";#N/A,#N/A,FALSE,"NAA9697";#N/A,#N/A,FALSE,"ECWEBB";#N/A,#N/A,FALSE,"MFT96";#N/A,#N/A,FALSE,"CTrecon"}</definedName>
    <definedName name="jhkgh2_1_3_1_2_1" hidden="1">{#N/A,#N/A,FALSE,"TMCOMP96";#N/A,#N/A,FALSE,"MAT96";#N/A,#N/A,FALSE,"FANDA96";#N/A,#N/A,FALSE,"INTRAN96";#N/A,#N/A,FALSE,"NAA9697";#N/A,#N/A,FALSE,"ECWEBB";#N/A,#N/A,FALSE,"MFT96";#N/A,#N/A,FALSE,"CTrecon"}</definedName>
    <definedName name="jhkgh2_1_3_1_2_2" hidden="1">{#N/A,#N/A,FALSE,"TMCOMP96";#N/A,#N/A,FALSE,"MAT96";#N/A,#N/A,FALSE,"FANDA96";#N/A,#N/A,FALSE,"INTRAN96";#N/A,#N/A,FALSE,"NAA9697";#N/A,#N/A,FALSE,"ECWEBB";#N/A,#N/A,FALSE,"MFT96";#N/A,#N/A,FALSE,"CTrecon"}</definedName>
    <definedName name="jhkgh2_1_3_1_2_3" hidden="1">{#N/A,#N/A,FALSE,"TMCOMP96";#N/A,#N/A,FALSE,"MAT96";#N/A,#N/A,FALSE,"FANDA96";#N/A,#N/A,FALSE,"INTRAN96";#N/A,#N/A,FALSE,"NAA9697";#N/A,#N/A,FALSE,"ECWEBB";#N/A,#N/A,FALSE,"MFT96";#N/A,#N/A,FALSE,"CTrecon"}</definedName>
    <definedName name="jhkgh2_1_3_1_2_4" hidden="1">{#N/A,#N/A,FALSE,"TMCOMP96";#N/A,#N/A,FALSE,"MAT96";#N/A,#N/A,FALSE,"FANDA96";#N/A,#N/A,FALSE,"INTRAN96";#N/A,#N/A,FALSE,"NAA9697";#N/A,#N/A,FALSE,"ECWEBB";#N/A,#N/A,FALSE,"MFT96";#N/A,#N/A,FALSE,"CTrecon"}</definedName>
    <definedName name="jhkgh2_1_3_1_2_5" hidden="1">{#N/A,#N/A,FALSE,"TMCOMP96";#N/A,#N/A,FALSE,"MAT96";#N/A,#N/A,FALSE,"FANDA96";#N/A,#N/A,FALSE,"INTRAN96";#N/A,#N/A,FALSE,"NAA9697";#N/A,#N/A,FALSE,"ECWEBB";#N/A,#N/A,FALSE,"MFT96";#N/A,#N/A,FALSE,"CTrecon"}</definedName>
    <definedName name="jhkgh2_1_3_1_3" hidden="1">{#N/A,#N/A,FALSE,"TMCOMP96";#N/A,#N/A,FALSE,"MAT96";#N/A,#N/A,FALSE,"FANDA96";#N/A,#N/A,FALSE,"INTRAN96";#N/A,#N/A,FALSE,"NAA9697";#N/A,#N/A,FALSE,"ECWEBB";#N/A,#N/A,FALSE,"MFT96";#N/A,#N/A,FALSE,"CTrecon"}</definedName>
    <definedName name="jhkgh2_1_3_1_3_1" hidden="1">{#N/A,#N/A,FALSE,"TMCOMP96";#N/A,#N/A,FALSE,"MAT96";#N/A,#N/A,FALSE,"FANDA96";#N/A,#N/A,FALSE,"INTRAN96";#N/A,#N/A,FALSE,"NAA9697";#N/A,#N/A,FALSE,"ECWEBB";#N/A,#N/A,FALSE,"MFT96";#N/A,#N/A,FALSE,"CTrecon"}</definedName>
    <definedName name="jhkgh2_1_3_1_3_2" hidden="1">{#N/A,#N/A,FALSE,"TMCOMP96";#N/A,#N/A,FALSE,"MAT96";#N/A,#N/A,FALSE,"FANDA96";#N/A,#N/A,FALSE,"INTRAN96";#N/A,#N/A,FALSE,"NAA9697";#N/A,#N/A,FALSE,"ECWEBB";#N/A,#N/A,FALSE,"MFT96";#N/A,#N/A,FALSE,"CTrecon"}</definedName>
    <definedName name="jhkgh2_1_3_1_3_3" hidden="1">{#N/A,#N/A,FALSE,"TMCOMP96";#N/A,#N/A,FALSE,"MAT96";#N/A,#N/A,FALSE,"FANDA96";#N/A,#N/A,FALSE,"INTRAN96";#N/A,#N/A,FALSE,"NAA9697";#N/A,#N/A,FALSE,"ECWEBB";#N/A,#N/A,FALSE,"MFT96";#N/A,#N/A,FALSE,"CTrecon"}</definedName>
    <definedName name="jhkgh2_1_3_1_3_4" hidden="1">{#N/A,#N/A,FALSE,"TMCOMP96";#N/A,#N/A,FALSE,"MAT96";#N/A,#N/A,FALSE,"FANDA96";#N/A,#N/A,FALSE,"INTRAN96";#N/A,#N/A,FALSE,"NAA9697";#N/A,#N/A,FALSE,"ECWEBB";#N/A,#N/A,FALSE,"MFT96";#N/A,#N/A,FALSE,"CTrecon"}</definedName>
    <definedName name="jhkgh2_1_3_1_3_5" hidden="1">{#N/A,#N/A,FALSE,"TMCOMP96";#N/A,#N/A,FALSE,"MAT96";#N/A,#N/A,FALSE,"FANDA96";#N/A,#N/A,FALSE,"INTRAN96";#N/A,#N/A,FALSE,"NAA9697";#N/A,#N/A,FALSE,"ECWEBB";#N/A,#N/A,FALSE,"MFT96";#N/A,#N/A,FALSE,"CTrecon"}</definedName>
    <definedName name="jhkgh2_1_3_1_4" hidden="1">{#N/A,#N/A,FALSE,"TMCOMP96";#N/A,#N/A,FALSE,"MAT96";#N/A,#N/A,FALSE,"FANDA96";#N/A,#N/A,FALSE,"INTRAN96";#N/A,#N/A,FALSE,"NAA9697";#N/A,#N/A,FALSE,"ECWEBB";#N/A,#N/A,FALSE,"MFT96";#N/A,#N/A,FALSE,"CTrecon"}</definedName>
    <definedName name="jhkgh2_1_3_1_4_1" hidden="1">{#N/A,#N/A,FALSE,"TMCOMP96";#N/A,#N/A,FALSE,"MAT96";#N/A,#N/A,FALSE,"FANDA96";#N/A,#N/A,FALSE,"INTRAN96";#N/A,#N/A,FALSE,"NAA9697";#N/A,#N/A,FALSE,"ECWEBB";#N/A,#N/A,FALSE,"MFT96";#N/A,#N/A,FALSE,"CTrecon"}</definedName>
    <definedName name="jhkgh2_1_3_1_4_2" hidden="1">{#N/A,#N/A,FALSE,"TMCOMP96";#N/A,#N/A,FALSE,"MAT96";#N/A,#N/A,FALSE,"FANDA96";#N/A,#N/A,FALSE,"INTRAN96";#N/A,#N/A,FALSE,"NAA9697";#N/A,#N/A,FALSE,"ECWEBB";#N/A,#N/A,FALSE,"MFT96";#N/A,#N/A,FALSE,"CTrecon"}</definedName>
    <definedName name="jhkgh2_1_3_1_4_3" hidden="1">{#N/A,#N/A,FALSE,"TMCOMP96";#N/A,#N/A,FALSE,"MAT96";#N/A,#N/A,FALSE,"FANDA96";#N/A,#N/A,FALSE,"INTRAN96";#N/A,#N/A,FALSE,"NAA9697";#N/A,#N/A,FALSE,"ECWEBB";#N/A,#N/A,FALSE,"MFT96";#N/A,#N/A,FALSE,"CTrecon"}</definedName>
    <definedName name="jhkgh2_1_3_1_4_4" hidden="1">{#N/A,#N/A,FALSE,"TMCOMP96";#N/A,#N/A,FALSE,"MAT96";#N/A,#N/A,FALSE,"FANDA96";#N/A,#N/A,FALSE,"INTRAN96";#N/A,#N/A,FALSE,"NAA9697";#N/A,#N/A,FALSE,"ECWEBB";#N/A,#N/A,FALSE,"MFT96";#N/A,#N/A,FALSE,"CTrecon"}</definedName>
    <definedName name="jhkgh2_1_3_1_4_5" hidden="1">{#N/A,#N/A,FALSE,"TMCOMP96";#N/A,#N/A,FALSE,"MAT96";#N/A,#N/A,FALSE,"FANDA96";#N/A,#N/A,FALSE,"INTRAN96";#N/A,#N/A,FALSE,"NAA9697";#N/A,#N/A,FALSE,"ECWEBB";#N/A,#N/A,FALSE,"MFT96";#N/A,#N/A,FALSE,"CTrecon"}</definedName>
    <definedName name="jhkgh2_1_3_1_5" hidden="1">{#N/A,#N/A,FALSE,"TMCOMP96";#N/A,#N/A,FALSE,"MAT96";#N/A,#N/A,FALSE,"FANDA96";#N/A,#N/A,FALSE,"INTRAN96";#N/A,#N/A,FALSE,"NAA9697";#N/A,#N/A,FALSE,"ECWEBB";#N/A,#N/A,FALSE,"MFT96";#N/A,#N/A,FALSE,"CTrecon"}</definedName>
    <definedName name="jhkgh2_1_3_1_5_1" hidden="1">{#N/A,#N/A,FALSE,"TMCOMP96";#N/A,#N/A,FALSE,"MAT96";#N/A,#N/A,FALSE,"FANDA96";#N/A,#N/A,FALSE,"INTRAN96";#N/A,#N/A,FALSE,"NAA9697";#N/A,#N/A,FALSE,"ECWEBB";#N/A,#N/A,FALSE,"MFT96";#N/A,#N/A,FALSE,"CTrecon"}</definedName>
    <definedName name="jhkgh2_1_3_1_5_2" hidden="1">{#N/A,#N/A,FALSE,"TMCOMP96";#N/A,#N/A,FALSE,"MAT96";#N/A,#N/A,FALSE,"FANDA96";#N/A,#N/A,FALSE,"INTRAN96";#N/A,#N/A,FALSE,"NAA9697";#N/A,#N/A,FALSE,"ECWEBB";#N/A,#N/A,FALSE,"MFT96";#N/A,#N/A,FALSE,"CTrecon"}</definedName>
    <definedName name="jhkgh2_1_3_1_5_3" hidden="1">{#N/A,#N/A,FALSE,"TMCOMP96";#N/A,#N/A,FALSE,"MAT96";#N/A,#N/A,FALSE,"FANDA96";#N/A,#N/A,FALSE,"INTRAN96";#N/A,#N/A,FALSE,"NAA9697";#N/A,#N/A,FALSE,"ECWEBB";#N/A,#N/A,FALSE,"MFT96";#N/A,#N/A,FALSE,"CTrecon"}</definedName>
    <definedName name="jhkgh2_1_3_1_5_4" hidden="1">{#N/A,#N/A,FALSE,"TMCOMP96";#N/A,#N/A,FALSE,"MAT96";#N/A,#N/A,FALSE,"FANDA96";#N/A,#N/A,FALSE,"INTRAN96";#N/A,#N/A,FALSE,"NAA9697";#N/A,#N/A,FALSE,"ECWEBB";#N/A,#N/A,FALSE,"MFT96";#N/A,#N/A,FALSE,"CTrecon"}</definedName>
    <definedName name="jhkgh2_1_3_1_5_5" hidden="1">{#N/A,#N/A,FALSE,"TMCOMP96";#N/A,#N/A,FALSE,"MAT96";#N/A,#N/A,FALSE,"FANDA96";#N/A,#N/A,FALSE,"INTRAN96";#N/A,#N/A,FALSE,"NAA9697";#N/A,#N/A,FALSE,"ECWEBB";#N/A,#N/A,FALSE,"MFT96";#N/A,#N/A,FALSE,"CTrecon"}</definedName>
    <definedName name="jhkgh2_1_3_2" hidden="1">{#N/A,#N/A,FALSE,"TMCOMP96";#N/A,#N/A,FALSE,"MAT96";#N/A,#N/A,FALSE,"FANDA96";#N/A,#N/A,FALSE,"INTRAN96";#N/A,#N/A,FALSE,"NAA9697";#N/A,#N/A,FALSE,"ECWEBB";#N/A,#N/A,FALSE,"MFT96";#N/A,#N/A,FALSE,"CTrecon"}</definedName>
    <definedName name="jhkgh2_1_3_2_1" hidden="1">{#N/A,#N/A,FALSE,"TMCOMP96";#N/A,#N/A,FALSE,"MAT96";#N/A,#N/A,FALSE,"FANDA96";#N/A,#N/A,FALSE,"INTRAN96";#N/A,#N/A,FALSE,"NAA9697";#N/A,#N/A,FALSE,"ECWEBB";#N/A,#N/A,FALSE,"MFT96";#N/A,#N/A,FALSE,"CTrecon"}</definedName>
    <definedName name="jhkgh2_1_3_2_2" hidden="1">{#N/A,#N/A,FALSE,"TMCOMP96";#N/A,#N/A,FALSE,"MAT96";#N/A,#N/A,FALSE,"FANDA96";#N/A,#N/A,FALSE,"INTRAN96";#N/A,#N/A,FALSE,"NAA9697";#N/A,#N/A,FALSE,"ECWEBB";#N/A,#N/A,FALSE,"MFT96";#N/A,#N/A,FALSE,"CTrecon"}</definedName>
    <definedName name="jhkgh2_1_3_2_3" hidden="1">{#N/A,#N/A,FALSE,"TMCOMP96";#N/A,#N/A,FALSE,"MAT96";#N/A,#N/A,FALSE,"FANDA96";#N/A,#N/A,FALSE,"INTRAN96";#N/A,#N/A,FALSE,"NAA9697";#N/A,#N/A,FALSE,"ECWEBB";#N/A,#N/A,FALSE,"MFT96";#N/A,#N/A,FALSE,"CTrecon"}</definedName>
    <definedName name="jhkgh2_1_3_2_4" hidden="1">{#N/A,#N/A,FALSE,"TMCOMP96";#N/A,#N/A,FALSE,"MAT96";#N/A,#N/A,FALSE,"FANDA96";#N/A,#N/A,FALSE,"INTRAN96";#N/A,#N/A,FALSE,"NAA9697";#N/A,#N/A,FALSE,"ECWEBB";#N/A,#N/A,FALSE,"MFT96";#N/A,#N/A,FALSE,"CTrecon"}</definedName>
    <definedName name="jhkgh2_1_3_2_5" hidden="1">{#N/A,#N/A,FALSE,"TMCOMP96";#N/A,#N/A,FALSE,"MAT96";#N/A,#N/A,FALSE,"FANDA96";#N/A,#N/A,FALSE,"INTRAN96";#N/A,#N/A,FALSE,"NAA9697";#N/A,#N/A,FALSE,"ECWEBB";#N/A,#N/A,FALSE,"MFT96";#N/A,#N/A,FALSE,"CTrecon"}</definedName>
    <definedName name="jhkgh2_1_3_3" hidden="1">{#N/A,#N/A,FALSE,"TMCOMP96";#N/A,#N/A,FALSE,"MAT96";#N/A,#N/A,FALSE,"FANDA96";#N/A,#N/A,FALSE,"INTRAN96";#N/A,#N/A,FALSE,"NAA9697";#N/A,#N/A,FALSE,"ECWEBB";#N/A,#N/A,FALSE,"MFT96";#N/A,#N/A,FALSE,"CTrecon"}</definedName>
    <definedName name="jhkgh2_1_3_3_1" hidden="1">{#N/A,#N/A,FALSE,"TMCOMP96";#N/A,#N/A,FALSE,"MAT96";#N/A,#N/A,FALSE,"FANDA96";#N/A,#N/A,FALSE,"INTRAN96";#N/A,#N/A,FALSE,"NAA9697";#N/A,#N/A,FALSE,"ECWEBB";#N/A,#N/A,FALSE,"MFT96";#N/A,#N/A,FALSE,"CTrecon"}</definedName>
    <definedName name="jhkgh2_1_3_3_2" hidden="1">{#N/A,#N/A,FALSE,"TMCOMP96";#N/A,#N/A,FALSE,"MAT96";#N/A,#N/A,FALSE,"FANDA96";#N/A,#N/A,FALSE,"INTRAN96";#N/A,#N/A,FALSE,"NAA9697";#N/A,#N/A,FALSE,"ECWEBB";#N/A,#N/A,FALSE,"MFT96";#N/A,#N/A,FALSE,"CTrecon"}</definedName>
    <definedName name="jhkgh2_1_3_3_3" hidden="1">{#N/A,#N/A,FALSE,"TMCOMP96";#N/A,#N/A,FALSE,"MAT96";#N/A,#N/A,FALSE,"FANDA96";#N/A,#N/A,FALSE,"INTRAN96";#N/A,#N/A,FALSE,"NAA9697";#N/A,#N/A,FALSE,"ECWEBB";#N/A,#N/A,FALSE,"MFT96";#N/A,#N/A,FALSE,"CTrecon"}</definedName>
    <definedName name="jhkgh2_1_3_3_4" hidden="1">{#N/A,#N/A,FALSE,"TMCOMP96";#N/A,#N/A,FALSE,"MAT96";#N/A,#N/A,FALSE,"FANDA96";#N/A,#N/A,FALSE,"INTRAN96";#N/A,#N/A,FALSE,"NAA9697";#N/A,#N/A,FALSE,"ECWEBB";#N/A,#N/A,FALSE,"MFT96";#N/A,#N/A,FALSE,"CTrecon"}</definedName>
    <definedName name="jhkgh2_1_3_3_5" hidden="1">{#N/A,#N/A,FALSE,"TMCOMP96";#N/A,#N/A,FALSE,"MAT96";#N/A,#N/A,FALSE,"FANDA96";#N/A,#N/A,FALSE,"INTRAN96";#N/A,#N/A,FALSE,"NAA9697";#N/A,#N/A,FALSE,"ECWEBB";#N/A,#N/A,FALSE,"MFT96";#N/A,#N/A,FALSE,"CTrecon"}</definedName>
    <definedName name="jhkgh2_1_3_4" hidden="1">{#N/A,#N/A,FALSE,"TMCOMP96";#N/A,#N/A,FALSE,"MAT96";#N/A,#N/A,FALSE,"FANDA96";#N/A,#N/A,FALSE,"INTRAN96";#N/A,#N/A,FALSE,"NAA9697";#N/A,#N/A,FALSE,"ECWEBB";#N/A,#N/A,FALSE,"MFT96";#N/A,#N/A,FALSE,"CTrecon"}</definedName>
    <definedName name="jhkgh2_1_3_4_1" hidden="1">{#N/A,#N/A,FALSE,"TMCOMP96";#N/A,#N/A,FALSE,"MAT96";#N/A,#N/A,FALSE,"FANDA96";#N/A,#N/A,FALSE,"INTRAN96";#N/A,#N/A,FALSE,"NAA9697";#N/A,#N/A,FALSE,"ECWEBB";#N/A,#N/A,FALSE,"MFT96";#N/A,#N/A,FALSE,"CTrecon"}</definedName>
    <definedName name="jhkgh2_1_3_4_2" hidden="1">{#N/A,#N/A,FALSE,"TMCOMP96";#N/A,#N/A,FALSE,"MAT96";#N/A,#N/A,FALSE,"FANDA96";#N/A,#N/A,FALSE,"INTRAN96";#N/A,#N/A,FALSE,"NAA9697";#N/A,#N/A,FALSE,"ECWEBB";#N/A,#N/A,FALSE,"MFT96";#N/A,#N/A,FALSE,"CTrecon"}</definedName>
    <definedName name="jhkgh2_1_3_4_3" hidden="1">{#N/A,#N/A,FALSE,"TMCOMP96";#N/A,#N/A,FALSE,"MAT96";#N/A,#N/A,FALSE,"FANDA96";#N/A,#N/A,FALSE,"INTRAN96";#N/A,#N/A,FALSE,"NAA9697";#N/A,#N/A,FALSE,"ECWEBB";#N/A,#N/A,FALSE,"MFT96";#N/A,#N/A,FALSE,"CTrecon"}</definedName>
    <definedName name="jhkgh2_1_3_4_4" hidden="1">{#N/A,#N/A,FALSE,"TMCOMP96";#N/A,#N/A,FALSE,"MAT96";#N/A,#N/A,FALSE,"FANDA96";#N/A,#N/A,FALSE,"INTRAN96";#N/A,#N/A,FALSE,"NAA9697";#N/A,#N/A,FALSE,"ECWEBB";#N/A,#N/A,FALSE,"MFT96";#N/A,#N/A,FALSE,"CTrecon"}</definedName>
    <definedName name="jhkgh2_1_3_4_5" hidden="1">{#N/A,#N/A,FALSE,"TMCOMP96";#N/A,#N/A,FALSE,"MAT96";#N/A,#N/A,FALSE,"FANDA96";#N/A,#N/A,FALSE,"INTRAN96";#N/A,#N/A,FALSE,"NAA9697";#N/A,#N/A,FALSE,"ECWEBB";#N/A,#N/A,FALSE,"MFT96";#N/A,#N/A,FALSE,"CTrecon"}</definedName>
    <definedName name="jhkgh2_1_3_5" hidden="1">{#N/A,#N/A,FALSE,"TMCOMP96";#N/A,#N/A,FALSE,"MAT96";#N/A,#N/A,FALSE,"FANDA96";#N/A,#N/A,FALSE,"INTRAN96";#N/A,#N/A,FALSE,"NAA9697";#N/A,#N/A,FALSE,"ECWEBB";#N/A,#N/A,FALSE,"MFT96";#N/A,#N/A,FALSE,"CTrecon"}</definedName>
    <definedName name="jhkgh2_1_3_5_1" hidden="1">{#N/A,#N/A,FALSE,"TMCOMP96";#N/A,#N/A,FALSE,"MAT96";#N/A,#N/A,FALSE,"FANDA96";#N/A,#N/A,FALSE,"INTRAN96";#N/A,#N/A,FALSE,"NAA9697";#N/A,#N/A,FALSE,"ECWEBB";#N/A,#N/A,FALSE,"MFT96";#N/A,#N/A,FALSE,"CTrecon"}</definedName>
    <definedName name="jhkgh2_1_3_5_2" hidden="1">{#N/A,#N/A,FALSE,"TMCOMP96";#N/A,#N/A,FALSE,"MAT96";#N/A,#N/A,FALSE,"FANDA96";#N/A,#N/A,FALSE,"INTRAN96";#N/A,#N/A,FALSE,"NAA9697";#N/A,#N/A,FALSE,"ECWEBB";#N/A,#N/A,FALSE,"MFT96";#N/A,#N/A,FALSE,"CTrecon"}</definedName>
    <definedName name="jhkgh2_1_3_5_3" hidden="1">{#N/A,#N/A,FALSE,"TMCOMP96";#N/A,#N/A,FALSE,"MAT96";#N/A,#N/A,FALSE,"FANDA96";#N/A,#N/A,FALSE,"INTRAN96";#N/A,#N/A,FALSE,"NAA9697";#N/A,#N/A,FALSE,"ECWEBB";#N/A,#N/A,FALSE,"MFT96";#N/A,#N/A,FALSE,"CTrecon"}</definedName>
    <definedName name="jhkgh2_1_3_5_4" hidden="1">{#N/A,#N/A,FALSE,"TMCOMP96";#N/A,#N/A,FALSE,"MAT96";#N/A,#N/A,FALSE,"FANDA96";#N/A,#N/A,FALSE,"INTRAN96";#N/A,#N/A,FALSE,"NAA9697";#N/A,#N/A,FALSE,"ECWEBB";#N/A,#N/A,FALSE,"MFT96";#N/A,#N/A,FALSE,"CTrecon"}</definedName>
    <definedName name="jhkgh2_1_3_5_5" hidden="1">{#N/A,#N/A,FALSE,"TMCOMP96";#N/A,#N/A,FALSE,"MAT96";#N/A,#N/A,FALSE,"FANDA96";#N/A,#N/A,FALSE,"INTRAN96";#N/A,#N/A,FALSE,"NAA9697";#N/A,#N/A,FALSE,"ECWEBB";#N/A,#N/A,FALSE,"MFT96";#N/A,#N/A,FALSE,"CTrecon"}</definedName>
    <definedName name="jhkgh2_1_4" hidden="1">{#N/A,#N/A,FALSE,"TMCOMP96";#N/A,#N/A,FALSE,"MAT96";#N/A,#N/A,FALSE,"FANDA96";#N/A,#N/A,FALSE,"INTRAN96";#N/A,#N/A,FALSE,"NAA9697";#N/A,#N/A,FALSE,"ECWEBB";#N/A,#N/A,FALSE,"MFT96";#N/A,#N/A,FALSE,"CTrecon"}</definedName>
    <definedName name="jhkgh2_1_4_1" hidden="1">{#N/A,#N/A,FALSE,"TMCOMP96";#N/A,#N/A,FALSE,"MAT96";#N/A,#N/A,FALSE,"FANDA96";#N/A,#N/A,FALSE,"INTRAN96";#N/A,#N/A,FALSE,"NAA9697";#N/A,#N/A,FALSE,"ECWEBB";#N/A,#N/A,FALSE,"MFT96";#N/A,#N/A,FALSE,"CTrecon"}</definedName>
    <definedName name="jhkgh2_1_4_1_1" hidden="1">{#N/A,#N/A,FALSE,"TMCOMP96";#N/A,#N/A,FALSE,"MAT96";#N/A,#N/A,FALSE,"FANDA96";#N/A,#N/A,FALSE,"INTRAN96";#N/A,#N/A,FALSE,"NAA9697";#N/A,#N/A,FALSE,"ECWEBB";#N/A,#N/A,FALSE,"MFT96";#N/A,#N/A,FALSE,"CTrecon"}</definedName>
    <definedName name="jhkgh2_1_4_1_1_1" hidden="1">{#N/A,#N/A,FALSE,"TMCOMP96";#N/A,#N/A,FALSE,"MAT96";#N/A,#N/A,FALSE,"FANDA96";#N/A,#N/A,FALSE,"INTRAN96";#N/A,#N/A,FALSE,"NAA9697";#N/A,#N/A,FALSE,"ECWEBB";#N/A,#N/A,FALSE,"MFT96";#N/A,#N/A,FALSE,"CTrecon"}</definedName>
    <definedName name="jhkgh2_1_4_1_1_1_1" hidden="1">{#N/A,#N/A,FALSE,"TMCOMP96";#N/A,#N/A,FALSE,"MAT96";#N/A,#N/A,FALSE,"FANDA96";#N/A,#N/A,FALSE,"INTRAN96";#N/A,#N/A,FALSE,"NAA9697";#N/A,#N/A,FALSE,"ECWEBB";#N/A,#N/A,FALSE,"MFT96";#N/A,#N/A,FALSE,"CTrecon"}</definedName>
    <definedName name="jhkgh2_1_4_1_1_2" hidden="1">{#N/A,#N/A,FALSE,"TMCOMP96";#N/A,#N/A,FALSE,"MAT96";#N/A,#N/A,FALSE,"FANDA96";#N/A,#N/A,FALSE,"INTRAN96";#N/A,#N/A,FALSE,"NAA9697";#N/A,#N/A,FALSE,"ECWEBB";#N/A,#N/A,FALSE,"MFT96";#N/A,#N/A,FALSE,"CTrecon"}</definedName>
    <definedName name="jhkgh2_1_4_1_1_3" hidden="1">{#N/A,#N/A,FALSE,"TMCOMP96";#N/A,#N/A,FALSE,"MAT96";#N/A,#N/A,FALSE,"FANDA96";#N/A,#N/A,FALSE,"INTRAN96";#N/A,#N/A,FALSE,"NAA9697";#N/A,#N/A,FALSE,"ECWEBB";#N/A,#N/A,FALSE,"MFT96";#N/A,#N/A,FALSE,"CTrecon"}</definedName>
    <definedName name="jhkgh2_1_4_1_1_4" hidden="1">{#N/A,#N/A,FALSE,"TMCOMP96";#N/A,#N/A,FALSE,"MAT96";#N/A,#N/A,FALSE,"FANDA96";#N/A,#N/A,FALSE,"INTRAN96";#N/A,#N/A,FALSE,"NAA9697";#N/A,#N/A,FALSE,"ECWEBB";#N/A,#N/A,FALSE,"MFT96";#N/A,#N/A,FALSE,"CTrecon"}</definedName>
    <definedName name="jhkgh2_1_4_1_1_5" hidden="1">{#N/A,#N/A,FALSE,"TMCOMP96";#N/A,#N/A,FALSE,"MAT96";#N/A,#N/A,FALSE,"FANDA96";#N/A,#N/A,FALSE,"INTRAN96";#N/A,#N/A,FALSE,"NAA9697";#N/A,#N/A,FALSE,"ECWEBB";#N/A,#N/A,FALSE,"MFT96";#N/A,#N/A,FALSE,"CTrecon"}</definedName>
    <definedName name="jhkgh2_1_4_1_2" hidden="1">{#N/A,#N/A,FALSE,"TMCOMP96";#N/A,#N/A,FALSE,"MAT96";#N/A,#N/A,FALSE,"FANDA96";#N/A,#N/A,FALSE,"INTRAN96";#N/A,#N/A,FALSE,"NAA9697";#N/A,#N/A,FALSE,"ECWEBB";#N/A,#N/A,FALSE,"MFT96";#N/A,#N/A,FALSE,"CTrecon"}</definedName>
    <definedName name="jhkgh2_1_4_1_2_1" hidden="1">{#N/A,#N/A,FALSE,"TMCOMP96";#N/A,#N/A,FALSE,"MAT96";#N/A,#N/A,FALSE,"FANDA96";#N/A,#N/A,FALSE,"INTRAN96";#N/A,#N/A,FALSE,"NAA9697";#N/A,#N/A,FALSE,"ECWEBB";#N/A,#N/A,FALSE,"MFT96";#N/A,#N/A,FALSE,"CTrecon"}</definedName>
    <definedName name="jhkgh2_1_4_1_2_2" hidden="1">{#N/A,#N/A,FALSE,"TMCOMP96";#N/A,#N/A,FALSE,"MAT96";#N/A,#N/A,FALSE,"FANDA96";#N/A,#N/A,FALSE,"INTRAN96";#N/A,#N/A,FALSE,"NAA9697";#N/A,#N/A,FALSE,"ECWEBB";#N/A,#N/A,FALSE,"MFT96";#N/A,#N/A,FALSE,"CTrecon"}</definedName>
    <definedName name="jhkgh2_1_4_1_2_3" hidden="1">{#N/A,#N/A,FALSE,"TMCOMP96";#N/A,#N/A,FALSE,"MAT96";#N/A,#N/A,FALSE,"FANDA96";#N/A,#N/A,FALSE,"INTRAN96";#N/A,#N/A,FALSE,"NAA9697";#N/A,#N/A,FALSE,"ECWEBB";#N/A,#N/A,FALSE,"MFT96";#N/A,#N/A,FALSE,"CTrecon"}</definedName>
    <definedName name="jhkgh2_1_4_1_2_4" hidden="1">{#N/A,#N/A,FALSE,"TMCOMP96";#N/A,#N/A,FALSE,"MAT96";#N/A,#N/A,FALSE,"FANDA96";#N/A,#N/A,FALSE,"INTRAN96";#N/A,#N/A,FALSE,"NAA9697";#N/A,#N/A,FALSE,"ECWEBB";#N/A,#N/A,FALSE,"MFT96";#N/A,#N/A,FALSE,"CTrecon"}</definedName>
    <definedName name="jhkgh2_1_4_1_2_5" hidden="1">{#N/A,#N/A,FALSE,"TMCOMP96";#N/A,#N/A,FALSE,"MAT96";#N/A,#N/A,FALSE,"FANDA96";#N/A,#N/A,FALSE,"INTRAN96";#N/A,#N/A,FALSE,"NAA9697";#N/A,#N/A,FALSE,"ECWEBB";#N/A,#N/A,FALSE,"MFT96";#N/A,#N/A,FALSE,"CTrecon"}</definedName>
    <definedName name="jhkgh2_1_4_1_3" hidden="1">{#N/A,#N/A,FALSE,"TMCOMP96";#N/A,#N/A,FALSE,"MAT96";#N/A,#N/A,FALSE,"FANDA96";#N/A,#N/A,FALSE,"INTRAN96";#N/A,#N/A,FALSE,"NAA9697";#N/A,#N/A,FALSE,"ECWEBB";#N/A,#N/A,FALSE,"MFT96";#N/A,#N/A,FALSE,"CTrecon"}</definedName>
    <definedName name="jhkgh2_1_4_1_3_1" hidden="1">{#N/A,#N/A,FALSE,"TMCOMP96";#N/A,#N/A,FALSE,"MAT96";#N/A,#N/A,FALSE,"FANDA96";#N/A,#N/A,FALSE,"INTRAN96";#N/A,#N/A,FALSE,"NAA9697";#N/A,#N/A,FALSE,"ECWEBB";#N/A,#N/A,FALSE,"MFT96";#N/A,#N/A,FALSE,"CTrecon"}</definedName>
    <definedName name="jhkgh2_1_4_1_3_2" hidden="1">{#N/A,#N/A,FALSE,"TMCOMP96";#N/A,#N/A,FALSE,"MAT96";#N/A,#N/A,FALSE,"FANDA96";#N/A,#N/A,FALSE,"INTRAN96";#N/A,#N/A,FALSE,"NAA9697";#N/A,#N/A,FALSE,"ECWEBB";#N/A,#N/A,FALSE,"MFT96";#N/A,#N/A,FALSE,"CTrecon"}</definedName>
    <definedName name="jhkgh2_1_4_1_3_3" hidden="1">{#N/A,#N/A,FALSE,"TMCOMP96";#N/A,#N/A,FALSE,"MAT96";#N/A,#N/A,FALSE,"FANDA96";#N/A,#N/A,FALSE,"INTRAN96";#N/A,#N/A,FALSE,"NAA9697";#N/A,#N/A,FALSE,"ECWEBB";#N/A,#N/A,FALSE,"MFT96";#N/A,#N/A,FALSE,"CTrecon"}</definedName>
    <definedName name="jhkgh2_1_4_1_3_4" hidden="1">{#N/A,#N/A,FALSE,"TMCOMP96";#N/A,#N/A,FALSE,"MAT96";#N/A,#N/A,FALSE,"FANDA96";#N/A,#N/A,FALSE,"INTRAN96";#N/A,#N/A,FALSE,"NAA9697";#N/A,#N/A,FALSE,"ECWEBB";#N/A,#N/A,FALSE,"MFT96";#N/A,#N/A,FALSE,"CTrecon"}</definedName>
    <definedName name="jhkgh2_1_4_1_3_5" hidden="1">{#N/A,#N/A,FALSE,"TMCOMP96";#N/A,#N/A,FALSE,"MAT96";#N/A,#N/A,FALSE,"FANDA96";#N/A,#N/A,FALSE,"INTRAN96";#N/A,#N/A,FALSE,"NAA9697";#N/A,#N/A,FALSE,"ECWEBB";#N/A,#N/A,FALSE,"MFT96";#N/A,#N/A,FALSE,"CTrecon"}</definedName>
    <definedName name="jhkgh2_1_4_1_4" hidden="1">{#N/A,#N/A,FALSE,"TMCOMP96";#N/A,#N/A,FALSE,"MAT96";#N/A,#N/A,FALSE,"FANDA96";#N/A,#N/A,FALSE,"INTRAN96";#N/A,#N/A,FALSE,"NAA9697";#N/A,#N/A,FALSE,"ECWEBB";#N/A,#N/A,FALSE,"MFT96";#N/A,#N/A,FALSE,"CTrecon"}</definedName>
    <definedName name="jhkgh2_1_4_1_4_1" hidden="1">{#N/A,#N/A,FALSE,"TMCOMP96";#N/A,#N/A,FALSE,"MAT96";#N/A,#N/A,FALSE,"FANDA96";#N/A,#N/A,FALSE,"INTRAN96";#N/A,#N/A,FALSE,"NAA9697";#N/A,#N/A,FALSE,"ECWEBB";#N/A,#N/A,FALSE,"MFT96";#N/A,#N/A,FALSE,"CTrecon"}</definedName>
    <definedName name="jhkgh2_1_4_1_4_2" hidden="1">{#N/A,#N/A,FALSE,"TMCOMP96";#N/A,#N/A,FALSE,"MAT96";#N/A,#N/A,FALSE,"FANDA96";#N/A,#N/A,FALSE,"INTRAN96";#N/A,#N/A,FALSE,"NAA9697";#N/A,#N/A,FALSE,"ECWEBB";#N/A,#N/A,FALSE,"MFT96";#N/A,#N/A,FALSE,"CTrecon"}</definedName>
    <definedName name="jhkgh2_1_4_1_4_3" hidden="1">{#N/A,#N/A,FALSE,"TMCOMP96";#N/A,#N/A,FALSE,"MAT96";#N/A,#N/A,FALSE,"FANDA96";#N/A,#N/A,FALSE,"INTRAN96";#N/A,#N/A,FALSE,"NAA9697";#N/A,#N/A,FALSE,"ECWEBB";#N/A,#N/A,FALSE,"MFT96";#N/A,#N/A,FALSE,"CTrecon"}</definedName>
    <definedName name="jhkgh2_1_4_1_4_4" hidden="1">{#N/A,#N/A,FALSE,"TMCOMP96";#N/A,#N/A,FALSE,"MAT96";#N/A,#N/A,FALSE,"FANDA96";#N/A,#N/A,FALSE,"INTRAN96";#N/A,#N/A,FALSE,"NAA9697";#N/A,#N/A,FALSE,"ECWEBB";#N/A,#N/A,FALSE,"MFT96";#N/A,#N/A,FALSE,"CTrecon"}</definedName>
    <definedName name="jhkgh2_1_4_1_4_5" hidden="1">{#N/A,#N/A,FALSE,"TMCOMP96";#N/A,#N/A,FALSE,"MAT96";#N/A,#N/A,FALSE,"FANDA96";#N/A,#N/A,FALSE,"INTRAN96";#N/A,#N/A,FALSE,"NAA9697";#N/A,#N/A,FALSE,"ECWEBB";#N/A,#N/A,FALSE,"MFT96";#N/A,#N/A,FALSE,"CTrecon"}</definedName>
    <definedName name="jhkgh2_1_4_1_5" hidden="1">{#N/A,#N/A,FALSE,"TMCOMP96";#N/A,#N/A,FALSE,"MAT96";#N/A,#N/A,FALSE,"FANDA96";#N/A,#N/A,FALSE,"INTRAN96";#N/A,#N/A,FALSE,"NAA9697";#N/A,#N/A,FALSE,"ECWEBB";#N/A,#N/A,FALSE,"MFT96";#N/A,#N/A,FALSE,"CTrecon"}</definedName>
    <definedName name="jhkgh2_1_4_1_5_1" hidden="1">{#N/A,#N/A,FALSE,"TMCOMP96";#N/A,#N/A,FALSE,"MAT96";#N/A,#N/A,FALSE,"FANDA96";#N/A,#N/A,FALSE,"INTRAN96";#N/A,#N/A,FALSE,"NAA9697";#N/A,#N/A,FALSE,"ECWEBB";#N/A,#N/A,FALSE,"MFT96";#N/A,#N/A,FALSE,"CTrecon"}</definedName>
    <definedName name="jhkgh2_1_4_1_5_2" hidden="1">{#N/A,#N/A,FALSE,"TMCOMP96";#N/A,#N/A,FALSE,"MAT96";#N/A,#N/A,FALSE,"FANDA96";#N/A,#N/A,FALSE,"INTRAN96";#N/A,#N/A,FALSE,"NAA9697";#N/A,#N/A,FALSE,"ECWEBB";#N/A,#N/A,FALSE,"MFT96";#N/A,#N/A,FALSE,"CTrecon"}</definedName>
    <definedName name="jhkgh2_1_4_1_5_3" hidden="1">{#N/A,#N/A,FALSE,"TMCOMP96";#N/A,#N/A,FALSE,"MAT96";#N/A,#N/A,FALSE,"FANDA96";#N/A,#N/A,FALSE,"INTRAN96";#N/A,#N/A,FALSE,"NAA9697";#N/A,#N/A,FALSE,"ECWEBB";#N/A,#N/A,FALSE,"MFT96";#N/A,#N/A,FALSE,"CTrecon"}</definedName>
    <definedName name="jhkgh2_1_4_1_5_4" hidden="1">{#N/A,#N/A,FALSE,"TMCOMP96";#N/A,#N/A,FALSE,"MAT96";#N/A,#N/A,FALSE,"FANDA96";#N/A,#N/A,FALSE,"INTRAN96";#N/A,#N/A,FALSE,"NAA9697";#N/A,#N/A,FALSE,"ECWEBB";#N/A,#N/A,FALSE,"MFT96";#N/A,#N/A,FALSE,"CTrecon"}</definedName>
    <definedName name="jhkgh2_1_4_1_5_5" hidden="1">{#N/A,#N/A,FALSE,"TMCOMP96";#N/A,#N/A,FALSE,"MAT96";#N/A,#N/A,FALSE,"FANDA96";#N/A,#N/A,FALSE,"INTRAN96";#N/A,#N/A,FALSE,"NAA9697";#N/A,#N/A,FALSE,"ECWEBB";#N/A,#N/A,FALSE,"MFT96";#N/A,#N/A,FALSE,"CTrecon"}</definedName>
    <definedName name="jhkgh2_1_4_2" hidden="1">{#N/A,#N/A,FALSE,"TMCOMP96";#N/A,#N/A,FALSE,"MAT96";#N/A,#N/A,FALSE,"FANDA96";#N/A,#N/A,FALSE,"INTRAN96";#N/A,#N/A,FALSE,"NAA9697";#N/A,#N/A,FALSE,"ECWEBB";#N/A,#N/A,FALSE,"MFT96";#N/A,#N/A,FALSE,"CTrecon"}</definedName>
    <definedName name="jhkgh2_1_4_2_1" hidden="1">{#N/A,#N/A,FALSE,"TMCOMP96";#N/A,#N/A,FALSE,"MAT96";#N/A,#N/A,FALSE,"FANDA96";#N/A,#N/A,FALSE,"INTRAN96";#N/A,#N/A,FALSE,"NAA9697";#N/A,#N/A,FALSE,"ECWEBB";#N/A,#N/A,FALSE,"MFT96";#N/A,#N/A,FALSE,"CTrecon"}</definedName>
    <definedName name="jhkgh2_1_4_2_2" hidden="1">{#N/A,#N/A,FALSE,"TMCOMP96";#N/A,#N/A,FALSE,"MAT96";#N/A,#N/A,FALSE,"FANDA96";#N/A,#N/A,FALSE,"INTRAN96";#N/A,#N/A,FALSE,"NAA9697";#N/A,#N/A,FALSE,"ECWEBB";#N/A,#N/A,FALSE,"MFT96";#N/A,#N/A,FALSE,"CTrecon"}</definedName>
    <definedName name="jhkgh2_1_4_2_3" hidden="1">{#N/A,#N/A,FALSE,"TMCOMP96";#N/A,#N/A,FALSE,"MAT96";#N/A,#N/A,FALSE,"FANDA96";#N/A,#N/A,FALSE,"INTRAN96";#N/A,#N/A,FALSE,"NAA9697";#N/A,#N/A,FALSE,"ECWEBB";#N/A,#N/A,FALSE,"MFT96";#N/A,#N/A,FALSE,"CTrecon"}</definedName>
    <definedName name="jhkgh2_1_4_2_4" hidden="1">{#N/A,#N/A,FALSE,"TMCOMP96";#N/A,#N/A,FALSE,"MAT96";#N/A,#N/A,FALSE,"FANDA96";#N/A,#N/A,FALSE,"INTRAN96";#N/A,#N/A,FALSE,"NAA9697";#N/A,#N/A,FALSE,"ECWEBB";#N/A,#N/A,FALSE,"MFT96";#N/A,#N/A,FALSE,"CTrecon"}</definedName>
    <definedName name="jhkgh2_1_4_2_5" hidden="1">{#N/A,#N/A,FALSE,"TMCOMP96";#N/A,#N/A,FALSE,"MAT96";#N/A,#N/A,FALSE,"FANDA96";#N/A,#N/A,FALSE,"INTRAN96";#N/A,#N/A,FALSE,"NAA9697";#N/A,#N/A,FALSE,"ECWEBB";#N/A,#N/A,FALSE,"MFT96";#N/A,#N/A,FALSE,"CTrecon"}</definedName>
    <definedName name="jhkgh2_1_4_3" hidden="1">{#N/A,#N/A,FALSE,"TMCOMP96";#N/A,#N/A,FALSE,"MAT96";#N/A,#N/A,FALSE,"FANDA96";#N/A,#N/A,FALSE,"INTRAN96";#N/A,#N/A,FALSE,"NAA9697";#N/A,#N/A,FALSE,"ECWEBB";#N/A,#N/A,FALSE,"MFT96";#N/A,#N/A,FALSE,"CTrecon"}</definedName>
    <definedName name="jhkgh2_1_4_3_1" hidden="1">{#N/A,#N/A,FALSE,"TMCOMP96";#N/A,#N/A,FALSE,"MAT96";#N/A,#N/A,FALSE,"FANDA96";#N/A,#N/A,FALSE,"INTRAN96";#N/A,#N/A,FALSE,"NAA9697";#N/A,#N/A,FALSE,"ECWEBB";#N/A,#N/A,FALSE,"MFT96";#N/A,#N/A,FALSE,"CTrecon"}</definedName>
    <definedName name="jhkgh2_1_4_3_2" hidden="1">{#N/A,#N/A,FALSE,"TMCOMP96";#N/A,#N/A,FALSE,"MAT96";#N/A,#N/A,FALSE,"FANDA96";#N/A,#N/A,FALSE,"INTRAN96";#N/A,#N/A,FALSE,"NAA9697";#N/A,#N/A,FALSE,"ECWEBB";#N/A,#N/A,FALSE,"MFT96";#N/A,#N/A,FALSE,"CTrecon"}</definedName>
    <definedName name="jhkgh2_1_4_3_3" hidden="1">{#N/A,#N/A,FALSE,"TMCOMP96";#N/A,#N/A,FALSE,"MAT96";#N/A,#N/A,FALSE,"FANDA96";#N/A,#N/A,FALSE,"INTRAN96";#N/A,#N/A,FALSE,"NAA9697";#N/A,#N/A,FALSE,"ECWEBB";#N/A,#N/A,FALSE,"MFT96";#N/A,#N/A,FALSE,"CTrecon"}</definedName>
    <definedName name="jhkgh2_1_4_3_4" hidden="1">{#N/A,#N/A,FALSE,"TMCOMP96";#N/A,#N/A,FALSE,"MAT96";#N/A,#N/A,FALSE,"FANDA96";#N/A,#N/A,FALSE,"INTRAN96";#N/A,#N/A,FALSE,"NAA9697";#N/A,#N/A,FALSE,"ECWEBB";#N/A,#N/A,FALSE,"MFT96";#N/A,#N/A,FALSE,"CTrecon"}</definedName>
    <definedName name="jhkgh2_1_4_3_5" hidden="1">{#N/A,#N/A,FALSE,"TMCOMP96";#N/A,#N/A,FALSE,"MAT96";#N/A,#N/A,FALSE,"FANDA96";#N/A,#N/A,FALSE,"INTRAN96";#N/A,#N/A,FALSE,"NAA9697";#N/A,#N/A,FALSE,"ECWEBB";#N/A,#N/A,FALSE,"MFT96";#N/A,#N/A,FALSE,"CTrecon"}</definedName>
    <definedName name="jhkgh2_1_4_4" hidden="1">{#N/A,#N/A,FALSE,"TMCOMP96";#N/A,#N/A,FALSE,"MAT96";#N/A,#N/A,FALSE,"FANDA96";#N/A,#N/A,FALSE,"INTRAN96";#N/A,#N/A,FALSE,"NAA9697";#N/A,#N/A,FALSE,"ECWEBB";#N/A,#N/A,FALSE,"MFT96";#N/A,#N/A,FALSE,"CTrecon"}</definedName>
    <definedName name="jhkgh2_1_4_4_1" hidden="1">{#N/A,#N/A,FALSE,"TMCOMP96";#N/A,#N/A,FALSE,"MAT96";#N/A,#N/A,FALSE,"FANDA96";#N/A,#N/A,FALSE,"INTRAN96";#N/A,#N/A,FALSE,"NAA9697";#N/A,#N/A,FALSE,"ECWEBB";#N/A,#N/A,FALSE,"MFT96";#N/A,#N/A,FALSE,"CTrecon"}</definedName>
    <definedName name="jhkgh2_1_4_4_2" hidden="1">{#N/A,#N/A,FALSE,"TMCOMP96";#N/A,#N/A,FALSE,"MAT96";#N/A,#N/A,FALSE,"FANDA96";#N/A,#N/A,FALSE,"INTRAN96";#N/A,#N/A,FALSE,"NAA9697";#N/A,#N/A,FALSE,"ECWEBB";#N/A,#N/A,FALSE,"MFT96";#N/A,#N/A,FALSE,"CTrecon"}</definedName>
    <definedName name="jhkgh2_1_4_4_3" hidden="1">{#N/A,#N/A,FALSE,"TMCOMP96";#N/A,#N/A,FALSE,"MAT96";#N/A,#N/A,FALSE,"FANDA96";#N/A,#N/A,FALSE,"INTRAN96";#N/A,#N/A,FALSE,"NAA9697";#N/A,#N/A,FALSE,"ECWEBB";#N/A,#N/A,FALSE,"MFT96";#N/A,#N/A,FALSE,"CTrecon"}</definedName>
    <definedName name="jhkgh2_1_4_4_4" hidden="1">{#N/A,#N/A,FALSE,"TMCOMP96";#N/A,#N/A,FALSE,"MAT96";#N/A,#N/A,FALSE,"FANDA96";#N/A,#N/A,FALSE,"INTRAN96";#N/A,#N/A,FALSE,"NAA9697";#N/A,#N/A,FALSE,"ECWEBB";#N/A,#N/A,FALSE,"MFT96";#N/A,#N/A,FALSE,"CTrecon"}</definedName>
    <definedName name="jhkgh2_1_4_4_5" hidden="1">{#N/A,#N/A,FALSE,"TMCOMP96";#N/A,#N/A,FALSE,"MAT96";#N/A,#N/A,FALSE,"FANDA96";#N/A,#N/A,FALSE,"INTRAN96";#N/A,#N/A,FALSE,"NAA9697";#N/A,#N/A,FALSE,"ECWEBB";#N/A,#N/A,FALSE,"MFT96";#N/A,#N/A,FALSE,"CTrecon"}</definedName>
    <definedName name="jhkgh2_1_4_5" hidden="1">{#N/A,#N/A,FALSE,"TMCOMP96";#N/A,#N/A,FALSE,"MAT96";#N/A,#N/A,FALSE,"FANDA96";#N/A,#N/A,FALSE,"INTRAN96";#N/A,#N/A,FALSE,"NAA9697";#N/A,#N/A,FALSE,"ECWEBB";#N/A,#N/A,FALSE,"MFT96";#N/A,#N/A,FALSE,"CTrecon"}</definedName>
    <definedName name="jhkgh2_1_4_5_1" hidden="1">{#N/A,#N/A,FALSE,"TMCOMP96";#N/A,#N/A,FALSE,"MAT96";#N/A,#N/A,FALSE,"FANDA96";#N/A,#N/A,FALSE,"INTRAN96";#N/A,#N/A,FALSE,"NAA9697";#N/A,#N/A,FALSE,"ECWEBB";#N/A,#N/A,FALSE,"MFT96";#N/A,#N/A,FALSE,"CTrecon"}</definedName>
    <definedName name="jhkgh2_1_4_5_2" hidden="1">{#N/A,#N/A,FALSE,"TMCOMP96";#N/A,#N/A,FALSE,"MAT96";#N/A,#N/A,FALSE,"FANDA96";#N/A,#N/A,FALSE,"INTRAN96";#N/A,#N/A,FALSE,"NAA9697";#N/A,#N/A,FALSE,"ECWEBB";#N/A,#N/A,FALSE,"MFT96";#N/A,#N/A,FALSE,"CTrecon"}</definedName>
    <definedName name="jhkgh2_1_4_5_3" hidden="1">{#N/A,#N/A,FALSE,"TMCOMP96";#N/A,#N/A,FALSE,"MAT96";#N/A,#N/A,FALSE,"FANDA96";#N/A,#N/A,FALSE,"INTRAN96";#N/A,#N/A,FALSE,"NAA9697";#N/A,#N/A,FALSE,"ECWEBB";#N/A,#N/A,FALSE,"MFT96";#N/A,#N/A,FALSE,"CTrecon"}</definedName>
    <definedName name="jhkgh2_1_4_5_4" hidden="1">{#N/A,#N/A,FALSE,"TMCOMP96";#N/A,#N/A,FALSE,"MAT96";#N/A,#N/A,FALSE,"FANDA96";#N/A,#N/A,FALSE,"INTRAN96";#N/A,#N/A,FALSE,"NAA9697";#N/A,#N/A,FALSE,"ECWEBB";#N/A,#N/A,FALSE,"MFT96";#N/A,#N/A,FALSE,"CTrecon"}</definedName>
    <definedName name="jhkgh2_1_4_5_5" hidden="1">{#N/A,#N/A,FALSE,"TMCOMP96";#N/A,#N/A,FALSE,"MAT96";#N/A,#N/A,FALSE,"FANDA96";#N/A,#N/A,FALSE,"INTRAN96";#N/A,#N/A,FALSE,"NAA9697";#N/A,#N/A,FALSE,"ECWEBB";#N/A,#N/A,FALSE,"MFT96";#N/A,#N/A,FALSE,"CTrecon"}</definedName>
    <definedName name="jhkgh2_1_5" hidden="1">{#N/A,#N/A,FALSE,"TMCOMP96";#N/A,#N/A,FALSE,"MAT96";#N/A,#N/A,FALSE,"FANDA96";#N/A,#N/A,FALSE,"INTRAN96";#N/A,#N/A,FALSE,"NAA9697";#N/A,#N/A,FALSE,"ECWEBB";#N/A,#N/A,FALSE,"MFT96";#N/A,#N/A,FALSE,"CTrecon"}</definedName>
    <definedName name="jhkgh2_1_5_1" hidden="1">{#N/A,#N/A,FALSE,"TMCOMP96";#N/A,#N/A,FALSE,"MAT96";#N/A,#N/A,FALSE,"FANDA96";#N/A,#N/A,FALSE,"INTRAN96";#N/A,#N/A,FALSE,"NAA9697";#N/A,#N/A,FALSE,"ECWEBB";#N/A,#N/A,FALSE,"MFT96";#N/A,#N/A,FALSE,"CTrecon"}</definedName>
    <definedName name="jhkgh2_1_5_1_1" hidden="1">{#N/A,#N/A,FALSE,"TMCOMP96";#N/A,#N/A,FALSE,"MAT96";#N/A,#N/A,FALSE,"FANDA96";#N/A,#N/A,FALSE,"INTRAN96";#N/A,#N/A,FALSE,"NAA9697";#N/A,#N/A,FALSE,"ECWEBB";#N/A,#N/A,FALSE,"MFT96";#N/A,#N/A,FALSE,"CTrecon"}</definedName>
    <definedName name="jhkgh2_1_5_1_2" hidden="1">{#N/A,#N/A,FALSE,"TMCOMP96";#N/A,#N/A,FALSE,"MAT96";#N/A,#N/A,FALSE,"FANDA96";#N/A,#N/A,FALSE,"INTRAN96";#N/A,#N/A,FALSE,"NAA9697";#N/A,#N/A,FALSE,"ECWEBB";#N/A,#N/A,FALSE,"MFT96";#N/A,#N/A,FALSE,"CTrecon"}</definedName>
    <definedName name="jhkgh2_1_5_1_3" hidden="1">{#N/A,#N/A,FALSE,"TMCOMP96";#N/A,#N/A,FALSE,"MAT96";#N/A,#N/A,FALSE,"FANDA96";#N/A,#N/A,FALSE,"INTRAN96";#N/A,#N/A,FALSE,"NAA9697";#N/A,#N/A,FALSE,"ECWEBB";#N/A,#N/A,FALSE,"MFT96";#N/A,#N/A,FALSE,"CTrecon"}</definedName>
    <definedName name="jhkgh2_1_5_1_4" hidden="1">{#N/A,#N/A,FALSE,"TMCOMP96";#N/A,#N/A,FALSE,"MAT96";#N/A,#N/A,FALSE,"FANDA96";#N/A,#N/A,FALSE,"INTRAN96";#N/A,#N/A,FALSE,"NAA9697";#N/A,#N/A,FALSE,"ECWEBB";#N/A,#N/A,FALSE,"MFT96";#N/A,#N/A,FALSE,"CTrecon"}</definedName>
    <definedName name="jhkgh2_1_5_1_5" hidden="1">{#N/A,#N/A,FALSE,"TMCOMP96";#N/A,#N/A,FALSE,"MAT96";#N/A,#N/A,FALSE,"FANDA96";#N/A,#N/A,FALSE,"INTRAN96";#N/A,#N/A,FALSE,"NAA9697";#N/A,#N/A,FALSE,"ECWEBB";#N/A,#N/A,FALSE,"MFT96";#N/A,#N/A,FALSE,"CTrecon"}</definedName>
    <definedName name="jhkgh2_1_5_2" hidden="1">{#N/A,#N/A,FALSE,"TMCOMP96";#N/A,#N/A,FALSE,"MAT96";#N/A,#N/A,FALSE,"FANDA96";#N/A,#N/A,FALSE,"INTRAN96";#N/A,#N/A,FALSE,"NAA9697";#N/A,#N/A,FALSE,"ECWEBB";#N/A,#N/A,FALSE,"MFT96";#N/A,#N/A,FALSE,"CTrecon"}</definedName>
    <definedName name="jhkgh2_1_5_2_1" hidden="1">{#N/A,#N/A,FALSE,"TMCOMP96";#N/A,#N/A,FALSE,"MAT96";#N/A,#N/A,FALSE,"FANDA96";#N/A,#N/A,FALSE,"INTRAN96";#N/A,#N/A,FALSE,"NAA9697";#N/A,#N/A,FALSE,"ECWEBB";#N/A,#N/A,FALSE,"MFT96";#N/A,#N/A,FALSE,"CTrecon"}</definedName>
    <definedName name="jhkgh2_1_5_2_2" hidden="1">{#N/A,#N/A,FALSE,"TMCOMP96";#N/A,#N/A,FALSE,"MAT96";#N/A,#N/A,FALSE,"FANDA96";#N/A,#N/A,FALSE,"INTRAN96";#N/A,#N/A,FALSE,"NAA9697";#N/A,#N/A,FALSE,"ECWEBB";#N/A,#N/A,FALSE,"MFT96";#N/A,#N/A,FALSE,"CTrecon"}</definedName>
    <definedName name="jhkgh2_1_5_2_3" hidden="1">{#N/A,#N/A,FALSE,"TMCOMP96";#N/A,#N/A,FALSE,"MAT96";#N/A,#N/A,FALSE,"FANDA96";#N/A,#N/A,FALSE,"INTRAN96";#N/A,#N/A,FALSE,"NAA9697";#N/A,#N/A,FALSE,"ECWEBB";#N/A,#N/A,FALSE,"MFT96";#N/A,#N/A,FALSE,"CTrecon"}</definedName>
    <definedName name="jhkgh2_1_5_2_4" hidden="1">{#N/A,#N/A,FALSE,"TMCOMP96";#N/A,#N/A,FALSE,"MAT96";#N/A,#N/A,FALSE,"FANDA96";#N/A,#N/A,FALSE,"INTRAN96";#N/A,#N/A,FALSE,"NAA9697";#N/A,#N/A,FALSE,"ECWEBB";#N/A,#N/A,FALSE,"MFT96";#N/A,#N/A,FALSE,"CTrecon"}</definedName>
    <definedName name="jhkgh2_1_5_2_5" hidden="1">{#N/A,#N/A,FALSE,"TMCOMP96";#N/A,#N/A,FALSE,"MAT96";#N/A,#N/A,FALSE,"FANDA96";#N/A,#N/A,FALSE,"INTRAN96";#N/A,#N/A,FALSE,"NAA9697";#N/A,#N/A,FALSE,"ECWEBB";#N/A,#N/A,FALSE,"MFT96";#N/A,#N/A,FALSE,"CTrecon"}</definedName>
    <definedName name="jhkgh2_1_5_3" hidden="1">{#N/A,#N/A,FALSE,"TMCOMP96";#N/A,#N/A,FALSE,"MAT96";#N/A,#N/A,FALSE,"FANDA96";#N/A,#N/A,FALSE,"INTRAN96";#N/A,#N/A,FALSE,"NAA9697";#N/A,#N/A,FALSE,"ECWEBB";#N/A,#N/A,FALSE,"MFT96";#N/A,#N/A,FALSE,"CTrecon"}</definedName>
    <definedName name="jhkgh2_1_5_3_1" hidden="1">{#N/A,#N/A,FALSE,"TMCOMP96";#N/A,#N/A,FALSE,"MAT96";#N/A,#N/A,FALSE,"FANDA96";#N/A,#N/A,FALSE,"INTRAN96";#N/A,#N/A,FALSE,"NAA9697";#N/A,#N/A,FALSE,"ECWEBB";#N/A,#N/A,FALSE,"MFT96";#N/A,#N/A,FALSE,"CTrecon"}</definedName>
    <definedName name="jhkgh2_1_5_3_2" hidden="1">{#N/A,#N/A,FALSE,"TMCOMP96";#N/A,#N/A,FALSE,"MAT96";#N/A,#N/A,FALSE,"FANDA96";#N/A,#N/A,FALSE,"INTRAN96";#N/A,#N/A,FALSE,"NAA9697";#N/A,#N/A,FALSE,"ECWEBB";#N/A,#N/A,FALSE,"MFT96";#N/A,#N/A,FALSE,"CTrecon"}</definedName>
    <definedName name="jhkgh2_1_5_3_3" hidden="1">{#N/A,#N/A,FALSE,"TMCOMP96";#N/A,#N/A,FALSE,"MAT96";#N/A,#N/A,FALSE,"FANDA96";#N/A,#N/A,FALSE,"INTRAN96";#N/A,#N/A,FALSE,"NAA9697";#N/A,#N/A,FALSE,"ECWEBB";#N/A,#N/A,FALSE,"MFT96";#N/A,#N/A,FALSE,"CTrecon"}</definedName>
    <definedName name="jhkgh2_1_5_3_4" hidden="1">{#N/A,#N/A,FALSE,"TMCOMP96";#N/A,#N/A,FALSE,"MAT96";#N/A,#N/A,FALSE,"FANDA96";#N/A,#N/A,FALSE,"INTRAN96";#N/A,#N/A,FALSE,"NAA9697";#N/A,#N/A,FALSE,"ECWEBB";#N/A,#N/A,FALSE,"MFT96";#N/A,#N/A,FALSE,"CTrecon"}</definedName>
    <definedName name="jhkgh2_1_5_3_5" hidden="1">{#N/A,#N/A,FALSE,"TMCOMP96";#N/A,#N/A,FALSE,"MAT96";#N/A,#N/A,FALSE,"FANDA96";#N/A,#N/A,FALSE,"INTRAN96";#N/A,#N/A,FALSE,"NAA9697";#N/A,#N/A,FALSE,"ECWEBB";#N/A,#N/A,FALSE,"MFT96";#N/A,#N/A,FALSE,"CTrecon"}</definedName>
    <definedName name="jhkgh2_1_5_4" hidden="1">{#N/A,#N/A,FALSE,"TMCOMP96";#N/A,#N/A,FALSE,"MAT96";#N/A,#N/A,FALSE,"FANDA96";#N/A,#N/A,FALSE,"INTRAN96";#N/A,#N/A,FALSE,"NAA9697";#N/A,#N/A,FALSE,"ECWEBB";#N/A,#N/A,FALSE,"MFT96";#N/A,#N/A,FALSE,"CTrecon"}</definedName>
    <definedName name="jhkgh2_1_5_4_1" hidden="1">{#N/A,#N/A,FALSE,"TMCOMP96";#N/A,#N/A,FALSE,"MAT96";#N/A,#N/A,FALSE,"FANDA96";#N/A,#N/A,FALSE,"INTRAN96";#N/A,#N/A,FALSE,"NAA9697";#N/A,#N/A,FALSE,"ECWEBB";#N/A,#N/A,FALSE,"MFT96";#N/A,#N/A,FALSE,"CTrecon"}</definedName>
    <definedName name="jhkgh2_1_5_4_2" hidden="1">{#N/A,#N/A,FALSE,"TMCOMP96";#N/A,#N/A,FALSE,"MAT96";#N/A,#N/A,FALSE,"FANDA96";#N/A,#N/A,FALSE,"INTRAN96";#N/A,#N/A,FALSE,"NAA9697";#N/A,#N/A,FALSE,"ECWEBB";#N/A,#N/A,FALSE,"MFT96";#N/A,#N/A,FALSE,"CTrecon"}</definedName>
    <definedName name="jhkgh2_1_5_4_3" hidden="1">{#N/A,#N/A,FALSE,"TMCOMP96";#N/A,#N/A,FALSE,"MAT96";#N/A,#N/A,FALSE,"FANDA96";#N/A,#N/A,FALSE,"INTRAN96";#N/A,#N/A,FALSE,"NAA9697";#N/A,#N/A,FALSE,"ECWEBB";#N/A,#N/A,FALSE,"MFT96";#N/A,#N/A,FALSE,"CTrecon"}</definedName>
    <definedName name="jhkgh2_1_5_4_4" hidden="1">{#N/A,#N/A,FALSE,"TMCOMP96";#N/A,#N/A,FALSE,"MAT96";#N/A,#N/A,FALSE,"FANDA96";#N/A,#N/A,FALSE,"INTRAN96";#N/A,#N/A,FALSE,"NAA9697";#N/A,#N/A,FALSE,"ECWEBB";#N/A,#N/A,FALSE,"MFT96";#N/A,#N/A,FALSE,"CTrecon"}</definedName>
    <definedName name="jhkgh2_1_5_4_5" hidden="1">{#N/A,#N/A,FALSE,"TMCOMP96";#N/A,#N/A,FALSE,"MAT96";#N/A,#N/A,FALSE,"FANDA96";#N/A,#N/A,FALSE,"INTRAN96";#N/A,#N/A,FALSE,"NAA9697";#N/A,#N/A,FALSE,"ECWEBB";#N/A,#N/A,FALSE,"MFT96";#N/A,#N/A,FALSE,"CTrecon"}</definedName>
    <definedName name="jhkgh2_1_5_5" hidden="1">{#N/A,#N/A,FALSE,"TMCOMP96";#N/A,#N/A,FALSE,"MAT96";#N/A,#N/A,FALSE,"FANDA96";#N/A,#N/A,FALSE,"INTRAN96";#N/A,#N/A,FALSE,"NAA9697";#N/A,#N/A,FALSE,"ECWEBB";#N/A,#N/A,FALSE,"MFT96";#N/A,#N/A,FALSE,"CTrecon"}</definedName>
    <definedName name="jhkgh2_1_5_5_1" hidden="1">{#N/A,#N/A,FALSE,"TMCOMP96";#N/A,#N/A,FALSE,"MAT96";#N/A,#N/A,FALSE,"FANDA96";#N/A,#N/A,FALSE,"INTRAN96";#N/A,#N/A,FALSE,"NAA9697";#N/A,#N/A,FALSE,"ECWEBB";#N/A,#N/A,FALSE,"MFT96";#N/A,#N/A,FALSE,"CTrecon"}</definedName>
    <definedName name="jhkgh2_1_5_5_2" hidden="1">{#N/A,#N/A,FALSE,"TMCOMP96";#N/A,#N/A,FALSE,"MAT96";#N/A,#N/A,FALSE,"FANDA96";#N/A,#N/A,FALSE,"INTRAN96";#N/A,#N/A,FALSE,"NAA9697";#N/A,#N/A,FALSE,"ECWEBB";#N/A,#N/A,FALSE,"MFT96";#N/A,#N/A,FALSE,"CTrecon"}</definedName>
    <definedName name="jhkgh2_1_5_5_3" hidden="1">{#N/A,#N/A,FALSE,"TMCOMP96";#N/A,#N/A,FALSE,"MAT96";#N/A,#N/A,FALSE,"FANDA96";#N/A,#N/A,FALSE,"INTRAN96";#N/A,#N/A,FALSE,"NAA9697";#N/A,#N/A,FALSE,"ECWEBB";#N/A,#N/A,FALSE,"MFT96";#N/A,#N/A,FALSE,"CTrecon"}</definedName>
    <definedName name="jhkgh2_1_5_5_4" hidden="1">{#N/A,#N/A,FALSE,"TMCOMP96";#N/A,#N/A,FALSE,"MAT96";#N/A,#N/A,FALSE,"FANDA96";#N/A,#N/A,FALSE,"INTRAN96";#N/A,#N/A,FALSE,"NAA9697";#N/A,#N/A,FALSE,"ECWEBB";#N/A,#N/A,FALSE,"MFT96";#N/A,#N/A,FALSE,"CTrecon"}</definedName>
    <definedName name="jhkgh2_1_5_5_5"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jhkgh2_2_1" hidden="1">{#N/A,#N/A,FALSE,"TMCOMP96";#N/A,#N/A,FALSE,"MAT96";#N/A,#N/A,FALSE,"FANDA96";#N/A,#N/A,FALSE,"INTRAN96";#N/A,#N/A,FALSE,"NAA9697";#N/A,#N/A,FALSE,"ECWEBB";#N/A,#N/A,FALSE,"MFT96";#N/A,#N/A,FALSE,"CTrecon"}</definedName>
    <definedName name="jhkgh2_2_1_1" hidden="1">{#N/A,#N/A,FALSE,"TMCOMP96";#N/A,#N/A,FALSE,"MAT96";#N/A,#N/A,FALSE,"FANDA96";#N/A,#N/A,FALSE,"INTRAN96";#N/A,#N/A,FALSE,"NAA9697";#N/A,#N/A,FALSE,"ECWEBB";#N/A,#N/A,FALSE,"MFT96";#N/A,#N/A,FALSE,"CTrecon"}</definedName>
    <definedName name="jhkgh2_2_1_1_1" hidden="1">{#N/A,#N/A,FALSE,"TMCOMP96";#N/A,#N/A,FALSE,"MAT96";#N/A,#N/A,FALSE,"FANDA96";#N/A,#N/A,FALSE,"INTRAN96";#N/A,#N/A,FALSE,"NAA9697";#N/A,#N/A,FALSE,"ECWEBB";#N/A,#N/A,FALSE,"MFT96";#N/A,#N/A,FALSE,"CTrecon"}</definedName>
    <definedName name="jhkgh2_2_1_1_1_1" hidden="1">{#N/A,#N/A,FALSE,"TMCOMP96";#N/A,#N/A,FALSE,"MAT96";#N/A,#N/A,FALSE,"FANDA96";#N/A,#N/A,FALSE,"INTRAN96";#N/A,#N/A,FALSE,"NAA9697";#N/A,#N/A,FALSE,"ECWEBB";#N/A,#N/A,FALSE,"MFT96";#N/A,#N/A,FALSE,"CTrecon"}</definedName>
    <definedName name="jhkgh2_2_1_1_1_1_1" hidden="1">{#N/A,#N/A,FALSE,"TMCOMP96";#N/A,#N/A,FALSE,"MAT96";#N/A,#N/A,FALSE,"FANDA96";#N/A,#N/A,FALSE,"INTRAN96";#N/A,#N/A,FALSE,"NAA9697";#N/A,#N/A,FALSE,"ECWEBB";#N/A,#N/A,FALSE,"MFT96";#N/A,#N/A,FALSE,"CTrecon"}</definedName>
    <definedName name="jhkgh2_2_1_1_1_2" hidden="1">{#N/A,#N/A,FALSE,"TMCOMP96";#N/A,#N/A,FALSE,"MAT96";#N/A,#N/A,FALSE,"FANDA96";#N/A,#N/A,FALSE,"INTRAN96";#N/A,#N/A,FALSE,"NAA9697";#N/A,#N/A,FALSE,"ECWEBB";#N/A,#N/A,FALSE,"MFT96";#N/A,#N/A,FALSE,"CTrecon"}</definedName>
    <definedName name="jhkgh2_2_1_1_1_3" hidden="1">{#N/A,#N/A,FALSE,"TMCOMP96";#N/A,#N/A,FALSE,"MAT96";#N/A,#N/A,FALSE,"FANDA96";#N/A,#N/A,FALSE,"INTRAN96";#N/A,#N/A,FALSE,"NAA9697";#N/A,#N/A,FALSE,"ECWEBB";#N/A,#N/A,FALSE,"MFT96";#N/A,#N/A,FALSE,"CTrecon"}</definedName>
    <definedName name="jhkgh2_2_1_1_1_4" hidden="1">{#N/A,#N/A,FALSE,"TMCOMP96";#N/A,#N/A,FALSE,"MAT96";#N/A,#N/A,FALSE,"FANDA96";#N/A,#N/A,FALSE,"INTRAN96";#N/A,#N/A,FALSE,"NAA9697";#N/A,#N/A,FALSE,"ECWEBB";#N/A,#N/A,FALSE,"MFT96";#N/A,#N/A,FALSE,"CTrecon"}</definedName>
    <definedName name="jhkgh2_2_1_1_1_5" hidden="1">{#N/A,#N/A,FALSE,"TMCOMP96";#N/A,#N/A,FALSE,"MAT96";#N/A,#N/A,FALSE,"FANDA96";#N/A,#N/A,FALSE,"INTRAN96";#N/A,#N/A,FALSE,"NAA9697";#N/A,#N/A,FALSE,"ECWEBB";#N/A,#N/A,FALSE,"MFT96";#N/A,#N/A,FALSE,"CTrecon"}</definedName>
    <definedName name="jhkgh2_2_1_1_2" hidden="1">{#N/A,#N/A,FALSE,"TMCOMP96";#N/A,#N/A,FALSE,"MAT96";#N/A,#N/A,FALSE,"FANDA96";#N/A,#N/A,FALSE,"INTRAN96";#N/A,#N/A,FALSE,"NAA9697";#N/A,#N/A,FALSE,"ECWEBB";#N/A,#N/A,FALSE,"MFT96";#N/A,#N/A,FALSE,"CTrecon"}</definedName>
    <definedName name="jhkgh2_2_1_1_2_1" hidden="1">{#N/A,#N/A,FALSE,"TMCOMP96";#N/A,#N/A,FALSE,"MAT96";#N/A,#N/A,FALSE,"FANDA96";#N/A,#N/A,FALSE,"INTRAN96";#N/A,#N/A,FALSE,"NAA9697";#N/A,#N/A,FALSE,"ECWEBB";#N/A,#N/A,FALSE,"MFT96";#N/A,#N/A,FALSE,"CTrecon"}</definedName>
    <definedName name="jhkgh2_2_1_1_2_2" hidden="1">{#N/A,#N/A,FALSE,"TMCOMP96";#N/A,#N/A,FALSE,"MAT96";#N/A,#N/A,FALSE,"FANDA96";#N/A,#N/A,FALSE,"INTRAN96";#N/A,#N/A,FALSE,"NAA9697";#N/A,#N/A,FALSE,"ECWEBB";#N/A,#N/A,FALSE,"MFT96";#N/A,#N/A,FALSE,"CTrecon"}</definedName>
    <definedName name="jhkgh2_2_1_1_2_3" hidden="1">{#N/A,#N/A,FALSE,"TMCOMP96";#N/A,#N/A,FALSE,"MAT96";#N/A,#N/A,FALSE,"FANDA96";#N/A,#N/A,FALSE,"INTRAN96";#N/A,#N/A,FALSE,"NAA9697";#N/A,#N/A,FALSE,"ECWEBB";#N/A,#N/A,FALSE,"MFT96";#N/A,#N/A,FALSE,"CTrecon"}</definedName>
    <definedName name="jhkgh2_2_1_1_2_4" hidden="1">{#N/A,#N/A,FALSE,"TMCOMP96";#N/A,#N/A,FALSE,"MAT96";#N/A,#N/A,FALSE,"FANDA96";#N/A,#N/A,FALSE,"INTRAN96";#N/A,#N/A,FALSE,"NAA9697";#N/A,#N/A,FALSE,"ECWEBB";#N/A,#N/A,FALSE,"MFT96";#N/A,#N/A,FALSE,"CTrecon"}</definedName>
    <definedName name="jhkgh2_2_1_1_2_5" hidden="1">{#N/A,#N/A,FALSE,"TMCOMP96";#N/A,#N/A,FALSE,"MAT96";#N/A,#N/A,FALSE,"FANDA96";#N/A,#N/A,FALSE,"INTRAN96";#N/A,#N/A,FALSE,"NAA9697";#N/A,#N/A,FALSE,"ECWEBB";#N/A,#N/A,FALSE,"MFT96";#N/A,#N/A,FALSE,"CTrecon"}</definedName>
    <definedName name="jhkgh2_2_1_1_3" hidden="1">{#N/A,#N/A,FALSE,"TMCOMP96";#N/A,#N/A,FALSE,"MAT96";#N/A,#N/A,FALSE,"FANDA96";#N/A,#N/A,FALSE,"INTRAN96";#N/A,#N/A,FALSE,"NAA9697";#N/A,#N/A,FALSE,"ECWEBB";#N/A,#N/A,FALSE,"MFT96";#N/A,#N/A,FALSE,"CTrecon"}</definedName>
    <definedName name="jhkgh2_2_1_1_4" hidden="1">{#N/A,#N/A,FALSE,"TMCOMP96";#N/A,#N/A,FALSE,"MAT96";#N/A,#N/A,FALSE,"FANDA96";#N/A,#N/A,FALSE,"INTRAN96";#N/A,#N/A,FALSE,"NAA9697";#N/A,#N/A,FALSE,"ECWEBB";#N/A,#N/A,FALSE,"MFT96";#N/A,#N/A,FALSE,"CTrecon"}</definedName>
    <definedName name="jhkgh2_2_1_1_5" hidden="1">{#N/A,#N/A,FALSE,"TMCOMP96";#N/A,#N/A,FALSE,"MAT96";#N/A,#N/A,FALSE,"FANDA96";#N/A,#N/A,FALSE,"INTRAN96";#N/A,#N/A,FALSE,"NAA9697";#N/A,#N/A,FALSE,"ECWEBB";#N/A,#N/A,FALSE,"MFT96";#N/A,#N/A,FALSE,"CTrecon"}</definedName>
    <definedName name="jhkgh2_2_1_2" hidden="1">{#N/A,#N/A,FALSE,"TMCOMP96";#N/A,#N/A,FALSE,"MAT96";#N/A,#N/A,FALSE,"FANDA96";#N/A,#N/A,FALSE,"INTRAN96";#N/A,#N/A,FALSE,"NAA9697";#N/A,#N/A,FALSE,"ECWEBB";#N/A,#N/A,FALSE,"MFT96";#N/A,#N/A,FALSE,"CTrecon"}</definedName>
    <definedName name="jhkgh2_2_1_2_1" hidden="1">{#N/A,#N/A,FALSE,"TMCOMP96";#N/A,#N/A,FALSE,"MAT96";#N/A,#N/A,FALSE,"FANDA96";#N/A,#N/A,FALSE,"INTRAN96";#N/A,#N/A,FALSE,"NAA9697";#N/A,#N/A,FALSE,"ECWEBB";#N/A,#N/A,FALSE,"MFT96";#N/A,#N/A,FALSE,"CTrecon"}</definedName>
    <definedName name="jhkgh2_2_1_2_1_1" hidden="1">{#N/A,#N/A,FALSE,"TMCOMP96";#N/A,#N/A,FALSE,"MAT96";#N/A,#N/A,FALSE,"FANDA96";#N/A,#N/A,FALSE,"INTRAN96";#N/A,#N/A,FALSE,"NAA9697";#N/A,#N/A,FALSE,"ECWEBB";#N/A,#N/A,FALSE,"MFT96";#N/A,#N/A,FALSE,"CTrecon"}</definedName>
    <definedName name="jhkgh2_2_1_2_2" hidden="1">{#N/A,#N/A,FALSE,"TMCOMP96";#N/A,#N/A,FALSE,"MAT96";#N/A,#N/A,FALSE,"FANDA96";#N/A,#N/A,FALSE,"INTRAN96";#N/A,#N/A,FALSE,"NAA9697";#N/A,#N/A,FALSE,"ECWEBB";#N/A,#N/A,FALSE,"MFT96";#N/A,#N/A,FALSE,"CTrecon"}</definedName>
    <definedName name="jhkgh2_2_1_2_3" hidden="1">{#N/A,#N/A,FALSE,"TMCOMP96";#N/A,#N/A,FALSE,"MAT96";#N/A,#N/A,FALSE,"FANDA96";#N/A,#N/A,FALSE,"INTRAN96";#N/A,#N/A,FALSE,"NAA9697";#N/A,#N/A,FALSE,"ECWEBB";#N/A,#N/A,FALSE,"MFT96";#N/A,#N/A,FALSE,"CTrecon"}</definedName>
    <definedName name="jhkgh2_2_1_2_4" hidden="1">{#N/A,#N/A,FALSE,"TMCOMP96";#N/A,#N/A,FALSE,"MAT96";#N/A,#N/A,FALSE,"FANDA96";#N/A,#N/A,FALSE,"INTRAN96";#N/A,#N/A,FALSE,"NAA9697";#N/A,#N/A,FALSE,"ECWEBB";#N/A,#N/A,FALSE,"MFT96";#N/A,#N/A,FALSE,"CTrecon"}</definedName>
    <definedName name="jhkgh2_2_1_2_5" hidden="1">{#N/A,#N/A,FALSE,"TMCOMP96";#N/A,#N/A,FALSE,"MAT96";#N/A,#N/A,FALSE,"FANDA96";#N/A,#N/A,FALSE,"INTRAN96";#N/A,#N/A,FALSE,"NAA9697";#N/A,#N/A,FALSE,"ECWEBB";#N/A,#N/A,FALSE,"MFT96";#N/A,#N/A,FALSE,"CTrecon"}</definedName>
    <definedName name="jhkgh2_2_1_3" hidden="1">{#N/A,#N/A,FALSE,"TMCOMP96";#N/A,#N/A,FALSE,"MAT96";#N/A,#N/A,FALSE,"FANDA96";#N/A,#N/A,FALSE,"INTRAN96";#N/A,#N/A,FALSE,"NAA9697";#N/A,#N/A,FALSE,"ECWEBB";#N/A,#N/A,FALSE,"MFT96";#N/A,#N/A,FALSE,"CTrecon"}</definedName>
    <definedName name="jhkgh2_2_1_3_1" hidden="1">{#N/A,#N/A,FALSE,"TMCOMP96";#N/A,#N/A,FALSE,"MAT96";#N/A,#N/A,FALSE,"FANDA96";#N/A,#N/A,FALSE,"INTRAN96";#N/A,#N/A,FALSE,"NAA9697";#N/A,#N/A,FALSE,"ECWEBB";#N/A,#N/A,FALSE,"MFT96";#N/A,#N/A,FALSE,"CTrecon"}</definedName>
    <definedName name="jhkgh2_2_1_3_1_1" hidden="1">{#N/A,#N/A,FALSE,"TMCOMP96";#N/A,#N/A,FALSE,"MAT96";#N/A,#N/A,FALSE,"FANDA96";#N/A,#N/A,FALSE,"INTRAN96";#N/A,#N/A,FALSE,"NAA9697";#N/A,#N/A,FALSE,"ECWEBB";#N/A,#N/A,FALSE,"MFT96";#N/A,#N/A,FALSE,"CTrecon"}</definedName>
    <definedName name="jhkgh2_2_1_3_2" hidden="1">{#N/A,#N/A,FALSE,"TMCOMP96";#N/A,#N/A,FALSE,"MAT96";#N/A,#N/A,FALSE,"FANDA96";#N/A,#N/A,FALSE,"INTRAN96";#N/A,#N/A,FALSE,"NAA9697";#N/A,#N/A,FALSE,"ECWEBB";#N/A,#N/A,FALSE,"MFT96";#N/A,#N/A,FALSE,"CTrecon"}</definedName>
    <definedName name="jhkgh2_2_1_3_3" hidden="1">{#N/A,#N/A,FALSE,"TMCOMP96";#N/A,#N/A,FALSE,"MAT96";#N/A,#N/A,FALSE,"FANDA96";#N/A,#N/A,FALSE,"INTRAN96";#N/A,#N/A,FALSE,"NAA9697";#N/A,#N/A,FALSE,"ECWEBB";#N/A,#N/A,FALSE,"MFT96";#N/A,#N/A,FALSE,"CTrecon"}</definedName>
    <definedName name="jhkgh2_2_1_3_4" hidden="1">{#N/A,#N/A,FALSE,"TMCOMP96";#N/A,#N/A,FALSE,"MAT96";#N/A,#N/A,FALSE,"FANDA96";#N/A,#N/A,FALSE,"INTRAN96";#N/A,#N/A,FALSE,"NAA9697";#N/A,#N/A,FALSE,"ECWEBB";#N/A,#N/A,FALSE,"MFT96";#N/A,#N/A,FALSE,"CTrecon"}</definedName>
    <definedName name="jhkgh2_2_1_3_5" hidden="1">{#N/A,#N/A,FALSE,"TMCOMP96";#N/A,#N/A,FALSE,"MAT96";#N/A,#N/A,FALSE,"FANDA96";#N/A,#N/A,FALSE,"INTRAN96";#N/A,#N/A,FALSE,"NAA9697";#N/A,#N/A,FALSE,"ECWEBB";#N/A,#N/A,FALSE,"MFT96";#N/A,#N/A,FALSE,"CTrecon"}</definedName>
    <definedName name="jhkgh2_2_1_4" hidden="1">{#N/A,#N/A,FALSE,"TMCOMP96";#N/A,#N/A,FALSE,"MAT96";#N/A,#N/A,FALSE,"FANDA96";#N/A,#N/A,FALSE,"INTRAN96";#N/A,#N/A,FALSE,"NAA9697";#N/A,#N/A,FALSE,"ECWEBB";#N/A,#N/A,FALSE,"MFT96";#N/A,#N/A,FALSE,"CTrecon"}</definedName>
    <definedName name="jhkgh2_2_1_4_1" hidden="1">{#N/A,#N/A,FALSE,"TMCOMP96";#N/A,#N/A,FALSE,"MAT96";#N/A,#N/A,FALSE,"FANDA96";#N/A,#N/A,FALSE,"INTRAN96";#N/A,#N/A,FALSE,"NAA9697";#N/A,#N/A,FALSE,"ECWEBB";#N/A,#N/A,FALSE,"MFT96";#N/A,#N/A,FALSE,"CTrecon"}</definedName>
    <definedName name="jhkgh2_2_1_4_2" hidden="1">{#N/A,#N/A,FALSE,"TMCOMP96";#N/A,#N/A,FALSE,"MAT96";#N/A,#N/A,FALSE,"FANDA96";#N/A,#N/A,FALSE,"INTRAN96";#N/A,#N/A,FALSE,"NAA9697";#N/A,#N/A,FALSE,"ECWEBB";#N/A,#N/A,FALSE,"MFT96";#N/A,#N/A,FALSE,"CTrecon"}</definedName>
    <definedName name="jhkgh2_2_1_4_3" hidden="1">{#N/A,#N/A,FALSE,"TMCOMP96";#N/A,#N/A,FALSE,"MAT96";#N/A,#N/A,FALSE,"FANDA96";#N/A,#N/A,FALSE,"INTRAN96";#N/A,#N/A,FALSE,"NAA9697";#N/A,#N/A,FALSE,"ECWEBB";#N/A,#N/A,FALSE,"MFT96";#N/A,#N/A,FALSE,"CTrecon"}</definedName>
    <definedName name="jhkgh2_2_1_4_4" hidden="1">{#N/A,#N/A,FALSE,"TMCOMP96";#N/A,#N/A,FALSE,"MAT96";#N/A,#N/A,FALSE,"FANDA96";#N/A,#N/A,FALSE,"INTRAN96";#N/A,#N/A,FALSE,"NAA9697";#N/A,#N/A,FALSE,"ECWEBB";#N/A,#N/A,FALSE,"MFT96";#N/A,#N/A,FALSE,"CTrecon"}</definedName>
    <definedName name="jhkgh2_2_1_4_5" hidden="1">{#N/A,#N/A,FALSE,"TMCOMP96";#N/A,#N/A,FALSE,"MAT96";#N/A,#N/A,FALSE,"FANDA96";#N/A,#N/A,FALSE,"INTRAN96";#N/A,#N/A,FALSE,"NAA9697";#N/A,#N/A,FALSE,"ECWEBB";#N/A,#N/A,FALSE,"MFT96";#N/A,#N/A,FALSE,"CTrecon"}</definedName>
    <definedName name="jhkgh2_2_1_5" hidden="1">{#N/A,#N/A,FALSE,"TMCOMP96";#N/A,#N/A,FALSE,"MAT96";#N/A,#N/A,FALSE,"FANDA96";#N/A,#N/A,FALSE,"INTRAN96";#N/A,#N/A,FALSE,"NAA9697";#N/A,#N/A,FALSE,"ECWEBB";#N/A,#N/A,FALSE,"MFT96";#N/A,#N/A,FALSE,"CTrecon"}</definedName>
    <definedName name="jhkgh2_2_1_5_1" hidden="1">{#N/A,#N/A,FALSE,"TMCOMP96";#N/A,#N/A,FALSE,"MAT96";#N/A,#N/A,FALSE,"FANDA96";#N/A,#N/A,FALSE,"INTRAN96";#N/A,#N/A,FALSE,"NAA9697";#N/A,#N/A,FALSE,"ECWEBB";#N/A,#N/A,FALSE,"MFT96";#N/A,#N/A,FALSE,"CTrecon"}</definedName>
    <definedName name="jhkgh2_2_1_5_2" hidden="1">{#N/A,#N/A,FALSE,"TMCOMP96";#N/A,#N/A,FALSE,"MAT96";#N/A,#N/A,FALSE,"FANDA96";#N/A,#N/A,FALSE,"INTRAN96";#N/A,#N/A,FALSE,"NAA9697";#N/A,#N/A,FALSE,"ECWEBB";#N/A,#N/A,FALSE,"MFT96";#N/A,#N/A,FALSE,"CTrecon"}</definedName>
    <definedName name="jhkgh2_2_1_5_3" hidden="1">{#N/A,#N/A,FALSE,"TMCOMP96";#N/A,#N/A,FALSE,"MAT96";#N/A,#N/A,FALSE,"FANDA96";#N/A,#N/A,FALSE,"INTRAN96";#N/A,#N/A,FALSE,"NAA9697";#N/A,#N/A,FALSE,"ECWEBB";#N/A,#N/A,FALSE,"MFT96";#N/A,#N/A,FALSE,"CTrecon"}</definedName>
    <definedName name="jhkgh2_2_1_5_4" hidden="1">{#N/A,#N/A,FALSE,"TMCOMP96";#N/A,#N/A,FALSE,"MAT96";#N/A,#N/A,FALSE,"FANDA96";#N/A,#N/A,FALSE,"INTRAN96";#N/A,#N/A,FALSE,"NAA9697";#N/A,#N/A,FALSE,"ECWEBB";#N/A,#N/A,FALSE,"MFT96";#N/A,#N/A,FALSE,"CTrecon"}</definedName>
    <definedName name="jhkgh2_2_1_5_5" hidden="1">{#N/A,#N/A,FALSE,"TMCOMP96";#N/A,#N/A,FALSE,"MAT96";#N/A,#N/A,FALSE,"FANDA96";#N/A,#N/A,FALSE,"INTRAN96";#N/A,#N/A,FALSE,"NAA9697";#N/A,#N/A,FALSE,"ECWEBB";#N/A,#N/A,FALSE,"MFT96";#N/A,#N/A,FALSE,"CTrecon"}</definedName>
    <definedName name="jhkgh2_2_2" hidden="1">{#N/A,#N/A,FALSE,"TMCOMP96";#N/A,#N/A,FALSE,"MAT96";#N/A,#N/A,FALSE,"FANDA96";#N/A,#N/A,FALSE,"INTRAN96";#N/A,#N/A,FALSE,"NAA9697";#N/A,#N/A,FALSE,"ECWEBB";#N/A,#N/A,FALSE,"MFT96";#N/A,#N/A,FALSE,"CTrecon"}</definedName>
    <definedName name="jhkgh2_2_2_1" hidden="1">{#N/A,#N/A,FALSE,"TMCOMP96";#N/A,#N/A,FALSE,"MAT96";#N/A,#N/A,FALSE,"FANDA96";#N/A,#N/A,FALSE,"INTRAN96";#N/A,#N/A,FALSE,"NAA9697";#N/A,#N/A,FALSE,"ECWEBB";#N/A,#N/A,FALSE,"MFT96";#N/A,#N/A,FALSE,"CTrecon"}</definedName>
    <definedName name="jhkgh2_2_2_1_1" hidden="1">{#N/A,#N/A,FALSE,"TMCOMP96";#N/A,#N/A,FALSE,"MAT96";#N/A,#N/A,FALSE,"FANDA96";#N/A,#N/A,FALSE,"INTRAN96";#N/A,#N/A,FALSE,"NAA9697";#N/A,#N/A,FALSE,"ECWEBB";#N/A,#N/A,FALSE,"MFT96";#N/A,#N/A,FALSE,"CTrecon"}</definedName>
    <definedName name="jhkgh2_2_2_2" hidden="1">{#N/A,#N/A,FALSE,"TMCOMP96";#N/A,#N/A,FALSE,"MAT96";#N/A,#N/A,FALSE,"FANDA96";#N/A,#N/A,FALSE,"INTRAN96";#N/A,#N/A,FALSE,"NAA9697";#N/A,#N/A,FALSE,"ECWEBB";#N/A,#N/A,FALSE,"MFT96";#N/A,#N/A,FALSE,"CTrecon"}</definedName>
    <definedName name="jhkgh2_2_2_3" hidden="1">{#N/A,#N/A,FALSE,"TMCOMP96";#N/A,#N/A,FALSE,"MAT96";#N/A,#N/A,FALSE,"FANDA96";#N/A,#N/A,FALSE,"INTRAN96";#N/A,#N/A,FALSE,"NAA9697";#N/A,#N/A,FALSE,"ECWEBB";#N/A,#N/A,FALSE,"MFT96";#N/A,#N/A,FALSE,"CTrecon"}</definedName>
    <definedName name="jhkgh2_2_2_4" hidden="1">{#N/A,#N/A,FALSE,"TMCOMP96";#N/A,#N/A,FALSE,"MAT96";#N/A,#N/A,FALSE,"FANDA96";#N/A,#N/A,FALSE,"INTRAN96";#N/A,#N/A,FALSE,"NAA9697";#N/A,#N/A,FALSE,"ECWEBB";#N/A,#N/A,FALSE,"MFT96";#N/A,#N/A,FALSE,"CTrecon"}</definedName>
    <definedName name="jhkgh2_2_2_5" hidden="1">{#N/A,#N/A,FALSE,"TMCOMP96";#N/A,#N/A,FALSE,"MAT96";#N/A,#N/A,FALSE,"FANDA96";#N/A,#N/A,FALSE,"INTRAN96";#N/A,#N/A,FALSE,"NAA9697";#N/A,#N/A,FALSE,"ECWEBB";#N/A,#N/A,FALSE,"MFT96";#N/A,#N/A,FALSE,"CTrecon"}</definedName>
    <definedName name="jhkgh2_2_3" hidden="1">{#N/A,#N/A,FALSE,"TMCOMP96";#N/A,#N/A,FALSE,"MAT96";#N/A,#N/A,FALSE,"FANDA96";#N/A,#N/A,FALSE,"INTRAN96";#N/A,#N/A,FALSE,"NAA9697";#N/A,#N/A,FALSE,"ECWEBB";#N/A,#N/A,FALSE,"MFT96";#N/A,#N/A,FALSE,"CTrecon"}</definedName>
    <definedName name="jhkgh2_2_3_1" hidden="1">{#N/A,#N/A,FALSE,"TMCOMP96";#N/A,#N/A,FALSE,"MAT96";#N/A,#N/A,FALSE,"FANDA96";#N/A,#N/A,FALSE,"INTRAN96";#N/A,#N/A,FALSE,"NAA9697";#N/A,#N/A,FALSE,"ECWEBB";#N/A,#N/A,FALSE,"MFT96";#N/A,#N/A,FALSE,"CTrecon"}</definedName>
    <definedName name="jhkgh2_2_3_1_1" hidden="1">{#N/A,#N/A,FALSE,"TMCOMP96";#N/A,#N/A,FALSE,"MAT96";#N/A,#N/A,FALSE,"FANDA96";#N/A,#N/A,FALSE,"INTRAN96";#N/A,#N/A,FALSE,"NAA9697";#N/A,#N/A,FALSE,"ECWEBB";#N/A,#N/A,FALSE,"MFT96";#N/A,#N/A,FALSE,"CTrecon"}</definedName>
    <definedName name="jhkgh2_2_3_2" hidden="1">{#N/A,#N/A,FALSE,"TMCOMP96";#N/A,#N/A,FALSE,"MAT96";#N/A,#N/A,FALSE,"FANDA96";#N/A,#N/A,FALSE,"INTRAN96";#N/A,#N/A,FALSE,"NAA9697";#N/A,#N/A,FALSE,"ECWEBB";#N/A,#N/A,FALSE,"MFT96";#N/A,#N/A,FALSE,"CTrecon"}</definedName>
    <definedName name="jhkgh2_2_3_3" hidden="1">{#N/A,#N/A,FALSE,"TMCOMP96";#N/A,#N/A,FALSE,"MAT96";#N/A,#N/A,FALSE,"FANDA96";#N/A,#N/A,FALSE,"INTRAN96";#N/A,#N/A,FALSE,"NAA9697";#N/A,#N/A,FALSE,"ECWEBB";#N/A,#N/A,FALSE,"MFT96";#N/A,#N/A,FALSE,"CTrecon"}</definedName>
    <definedName name="jhkgh2_2_3_4" hidden="1">{#N/A,#N/A,FALSE,"TMCOMP96";#N/A,#N/A,FALSE,"MAT96";#N/A,#N/A,FALSE,"FANDA96";#N/A,#N/A,FALSE,"INTRAN96";#N/A,#N/A,FALSE,"NAA9697";#N/A,#N/A,FALSE,"ECWEBB";#N/A,#N/A,FALSE,"MFT96";#N/A,#N/A,FALSE,"CTrecon"}</definedName>
    <definedName name="jhkgh2_2_3_5" hidden="1">{#N/A,#N/A,FALSE,"TMCOMP96";#N/A,#N/A,FALSE,"MAT96";#N/A,#N/A,FALSE,"FANDA96";#N/A,#N/A,FALSE,"INTRAN96";#N/A,#N/A,FALSE,"NAA9697";#N/A,#N/A,FALSE,"ECWEBB";#N/A,#N/A,FALSE,"MFT96";#N/A,#N/A,FALSE,"CTrecon"}</definedName>
    <definedName name="jhkgh2_2_4" hidden="1">{#N/A,#N/A,FALSE,"TMCOMP96";#N/A,#N/A,FALSE,"MAT96";#N/A,#N/A,FALSE,"FANDA96";#N/A,#N/A,FALSE,"INTRAN96";#N/A,#N/A,FALSE,"NAA9697";#N/A,#N/A,FALSE,"ECWEBB";#N/A,#N/A,FALSE,"MFT96";#N/A,#N/A,FALSE,"CTrecon"}</definedName>
    <definedName name="jhkgh2_2_4_1" hidden="1">{#N/A,#N/A,FALSE,"TMCOMP96";#N/A,#N/A,FALSE,"MAT96";#N/A,#N/A,FALSE,"FANDA96";#N/A,#N/A,FALSE,"INTRAN96";#N/A,#N/A,FALSE,"NAA9697";#N/A,#N/A,FALSE,"ECWEBB";#N/A,#N/A,FALSE,"MFT96";#N/A,#N/A,FALSE,"CTrecon"}</definedName>
    <definedName name="jhkgh2_2_4_1_1" hidden="1">{#N/A,#N/A,FALSE,"TMCOMP96";#N/A,#N/A,FALSE,"MAT96";#N/A,#N/A,FALSE,"FANDA96";#N/A,#N/A,FALSE,"INTRAN96";#N/A,#N/A,FALSE,"NAA9697";#N/A,#N/A,FALSE,"ECWEBB";#N/A,#N/A,FALSE,"MFT96";#N/A,#N/A,FALSE,"CTrecon"}</definedName>
    <definedName name="jhkgh2_2_4_2" hidden="1">{#N/A,#N/A,FALSE,"TMCOMP96";#N/A,#N/A,FALSE,"MAT96";#N/A,#N/A,FALSE,"FANDA96";#N/A,#N/A,FALSE,"INTRAN96";#N/A,#N/A,FALSE,"NAA9697";#N/A,#N/A,FALSE,"ECWEBB";#N/A,#N/A,FALSE,"MFT96";#N/A,#N/A,FALSE,"CTrecon"}</definedName>
    <definedName name="jhkgh2_2_4_3" hidden="1">{#N/A,#N/A,FALSE,"TMCOMP96";#N/A,#N/A,FALSE,"MAT96";#N/A,#N/A,FALSE,"FANDA96";#N/A,#N/A,FALSE,"INTRAN96";#N/A,#N/A,FALSE,"NAA9697";#N/A,#N/A,FALSE,"ECWEBB";#N/A,#N/A,FALSE,"MFT96";#N/A,#N/A,FALSE,"CTrecon"}</definedName>
    <definedName name="jhkgh2_2_4_4" hidden="1">{#N/A,#N/A,FALSE,"TMCOMP96";#N/A,#N/A,FALSE,"MAT96";#N/A,#N/A,FALSE,"FANDA96";#N/A,#N/A,FALSE,"INTRAN96";#N/A,#N/A,FALSE,"NAA9697";#N/A,#N/A,FALSE,"ECWEBB";#N/A,#N/A,FALSE,"MFT96";#N/A,#N/A,FALSE,"CTrecon"}</definedName>
    <definedName name="jhkgh2_2_4_5" hidden="1">{#N/A,#N/A,FALSE,"TMCOMP96";#N/A,#N/A,FALSE,"MAT96";#N/A,#N/A,FALSE,"FANDA96";#N/A,#N/A,FALSE,"INTRAN96";#N/A,#N/A,FALSE,"NAA9697";#N/A,#N/A,FALSE,"ECWEBB";#N/A,#N/A,FALSE,"MFT96";#N/A,#N/A,FALSE,"CTrecon"}</definedName>
    <definedName name="jhkgh2_2_5" hidden="1">{#N/A,#N/A,FALSE,"TMCOMP96";#N/A,#N/A,FALSE,"MAT96";#N/A,#N/A,FALSE,"FANDA96";#N/A,#N/A,FALSE,"INTRAN96";#N/A,#N/A,FALSE,"NAA9697";#N/A,#N/A,FALSE,"ECWEBB";#N/A,#N/A,FALSE,"MFT96";#N/A,#N/A,FALSE,"CTrecon"}</definedName>
    <definedName name="jhkgh2_2_5_1" hidden="1">{#N/A,#N/A,FALSE,"TMCOMP96";#N/A,#N/A,FALSE,"MAT96";#N/A,#N/A,FALSE,"FANDA96";#N/A,#N/A,FALSE,"INTRAN96";#N/A,#N/A,FALSE,"NAA9697";#N/A,#N/A,FALSE,"ECWEBB";#N/A,#N/A,FALSE,"MFT96";#N/A,#N/A,FALSE,"CTrecon"}</definedName>
    <definedName name="jhkgh2_2_5_2" hidden="1">{#N/A,#N/A,FALSE,"TMCOMP96";#N/A,#N/A,FALSE,"MAT96";#N/A,#N/A,FALSE,"FANDA96";#N/A,#N/A,FALSE,"INTRAN96";#N/A,#N/A,FALSE,"NAA9697";#N/A,#N/A,FALSE,"ECWEBB";#N/A,#N/A,FALSE,"MFT96";#N/A,#N/A,FALSE,"CTrecon"}</definedName>
    <definedName name="jhkgh2_2_5_3" hidden="1">{#N/A,#N/A,FALSE,"TMCOMP96";#N/A,#N/A,FALSE,"MAT96";#N/A,#N/A,FALSE,"FANDA96";#N/A,#N/A,FALSE,"INTRAN96";#N/A,#N/A,FALSE,"NAA9697";#N/A,#N/A,FALSE,"ECWEBB";#N/A,#N/A,FALSE,"MFT96";#N/A,#N/A,FALSE,"CTrecon"}</definedName>
    <definedName name="jhkgh2_2_5_4" hidden="1">{#N/A,#N/A,FALSE,"TMCOMP96";#N/A,#N/A,FALSE,"MAT96";#N/A,#N/A,FALSE,"FANDA96";#N/A,#N/A,FALSE,"INTRAN96";#N/A,#N/A,FALSE,"NAA9697";#N/A,#N/A,FALSE,"ECWEBB";#N/A,#N/A,FALSE,"MFT96";#N/A,#N/A,FALSE,"CTrecon"}</definedName>
    <definedName name="jhkgh2_2_5_5" hidden="1">{#N/A,#N/A,FALSE,"TMCOMP96";#N/A,#N/A,FALSE,"MAT96";#N/A,#N/A,FALSE,"FANDA96";#N/A,#N/A,FALSE,"INTRAN96";#N/A,#N/A,FALSE,"NAA9697";#N/A,#N/A,FALSE,"ECWEBB";#N/A,#N/A,FALSE,"MFT96";#N/A,#N/A,FALSE,"CTrecon"}</definedName>
    <definedName name="jhkgh2_3" hidden="1">{#N/A,#N/A,FALSE,"TMCOMP96";#N/A,#N/A,FALSE,"MAT96";#N/A,#N/A,FALSE,"FANDA96";#N/A,#N/A,FALSE,"INTRAN96";#N/A,#N/A,FALSE,"NAA9697";#N/A,#N/A,FALSE,"ECWEBB";#N/A,#N/A,FALSE,"MFT96";#N/A,#N/A,FALSE,"CTrecon"}</definedName>
    <definedName name="jhkgh2_3_1" hidden="1">{#N/A,#N/A,FALSE,"TMCOMP96";#N/A,#N/A,FALSE,"MAT96";#N/A,#N/A,FALSE,"FANDA96";#N/A,#N/A,FALSE,"INTRAN96";#N/A,#N/A,FALSE,"NAA9697";#N/A,#N/A,FALSE,"ECWEBB";#N/A,#N/A,FALSE,"MFT96";#N/A,#N/A,FALSE,"CTrecon"}</definedName>
    <definedName name="jhkgh2_3_1_1" hidden="1">{#N/A,#N/A,FALSE,"TMCOMP96";#N/A,#N/A,FALSE,"MAT96";#N/A,#N/A,FALSE,"FANDA96";#N/A,#N/A,FALSE,"INTRAN96";#N/A,#N/A,FALSE,"NAA9697";#N/A,#N/A,FALSE,"ECWEBB";#N/A,#N/A,FALSE,"MFT96";#N/A,#N/A,FALSE,"CTrecon"}</definedName>
    <definedName name="jhkgh2_3_1_1_1" hidden="1">{#N/A,#N/A,FALSE,"TMCOMP96";#N/A,#N/A,FALSE,"MAT96";#N/A,#N/A,FALSE,"FANDA96";#N/A,#N/A,FALSE,"INTRAN96";#N/A,#N/A,FALSE,"NAA9697";#N/A,#N/A,FALSE,"ECWEBB";#N/A,#N/A,FALSE,"MFT96";#N/A,#N/A,FALSE,"CTrecon"}</definedName>
    <definedName name="jhkgh2_3_1_1_1_1" hidden="1">{#N/A,#N/A,FALSE,"TMCOMP96";#N/A,#N/A,FALSE,"MAT96";#N/A,#N/A,FALSE,"FANDA96";#N/A,#N/A,FALSE,"INTRAN96";#N/A,#N/A,FALSE,"NAA9697";#N/A,#N/A,FALSE,"ECWEBB";#N/A,#N/A,FALSE,"MFT96";#N/A,#N/A,FALSE,"CTrecon"}</definedName>
    <definedName name="jhkgh2_3_1_1_1_1_1" hidden="1">{#N/A,#N/A,FALSE,"TMCOMP96";#N/A,#N/A,FALSE,"MAT96";#N/A,#N/A,FALSE,"FANDA96";#N/A,#N/A,FALSE,"INTRAN96";#N/A,#N/A,FALSE,"NAA9697";#N/A,#N/A,FALSE,"ECWEBB";#N/A,#N/A,FALSE,"MFT96";#N/A,#N/A,FALSE,"CTrecon"}</definedName>
    <definedName name="jhkgh2_3_1_1_1_2" hidden="1">{#N/A,#N/A,FALSE,"TMCOMP96";#N/A,#N/A,FALSE,"MAT96";#N/A,#N/A,FALSE,"FANDA96";#N/A,#N/A,FALSE,"INTRAN96";#N/A,#N/A,FALSE,"NAA9697";#N/A,#N/A,FALSE,"ECWEBB";#N/A,#N/A,FALSE,"MFT96";#N/A,#N/A,FALSE,"CTrecon"}</definedName>
    <definedName name="jhkgh2_3_1_1_1_3" hidden="1">{#N/A,#N/A,FALSE,"TMCOMP96";#N/A,#N/A,FALSE,"MAT96";#N/A,#N/A,FALSE,"FANDA96";#N/A,#N/A,FALSE,"INTRAN96";#N/A,#N/A,FALSE,"NAA9697";#N/A,#N/A,FALSE,"ECWEBB";#N/A,#N/A,FALSE,"MFT96";#N/A,#N/A,FALSE,"CTrecon"}</definedName>
    <definedName name="jhkgh2_3_1_1_1_4" hidden="1">{#N/A,#N/A,FALSE,"TMCOMP96";#N/A,#N/A,FALSE,"MAT96";#N/A,#N/A,FALSE,"FANDA96";#N/A,#N/A,FALSE,"INTRAN96";#N/A,#N/A,FALSE,"NAA9697";#N/A,#N/A,FALSE,"ECWEBB";#N/A,#N/A,FALSE,"MFT96";#N/A,#N/A,FALSE,"CTrecon"}</definedName>
    <definedName name="jhkgh2_3_1_1_1_5" hidden="1">{#N/A,#N/A,FALSE,"TMCOMP96";#N/A,#N/A,FALSE,"MAT96";#N/A,#N/A,FALSE,"FANDA96";#N/A,#N/A,FALSE,"INTRAN96";#N/A,#N/A,FALSE,"NAA9697";#N/A,#N/A,FALSE,"ECWEBB";#N/A,#N/A,FALSE,"MFT96";#N/A,#N/A,FALSE,"CTrecon"}</definedName>
    <definedName name="jhkgh2_3_1_1_2" hidden="1">{#N/A,#N/A,FALSE,"TMCOMP96";#N/A,#N/A,FALSE,"MAT96";#N/A,#N/A,FALSE,"FANDA96";#N/A,#N/A,FALSE,"INTRAN96";#N/A,#N/A,FALSE,"NAA9697";#N/A,#N/A,FALSE,"ECWEBB";#N/A,#N/A,FALSE,"MFT96";#N/A,#N/A,FALSE,"CTrecon"}</definedName>
    <definedName name="jhkgh2_3_1_1_2_1" hidden="1">{#N/A,#N/A,FALSE,"TMCOMP96";#N/A,#N/A,FALSE,"MAT96";#N/A,#N/A,FALSE,"FANDA96";#N/A,#N/A,FALSE,"INTRAN96";#N/A,#N/A,FALSE,"NAA9697";#N/A,#N/A,FALSE,"ECWEBB";#N/A,#N/A,FALSE,"MFT96";#N/A,#N/A,FALSE,"CTrecon"}</definedName>
    <definedName name="jhkgh2_3_1_1_2_2" hidden="1">{#N/A,#N/A,FALSE,"TMCOMP96";#N/A,#N/A,FALSE,"MAT96";#N/A,#N/A,FALSE,"FANDA96";#N/A,#N/A,FALSE,"INTRAN96";#N/A,#N/A,FALSE,"NAA9697";#N/A,#N/A,FALSE,"ECWEBB";#N/A,#N/A,FALSE,"MFT96";#N/A,#N/A,FALSE,"CTrecon"}</definedName>
    <definedName name="jhkgh2_3_1_1_2_3" hidden="1">{#N/A,#N/A,FALSE,"TMCOMP96";#N/A,#N/A,FALSE,"MAT96";#N/A,#N/A,FALSE,"FANDA96";#N/A,#N/A,FALSE,"INTRAN96";#N/A,#N/A,FALSE,"NAA9697";#N/A,#N/A,FALSE,"ECWEBB";#N/A,#N/A,FALSE,"MFT96";#N/A,#N/A,FALSE,"CTrecon"}</definedName>
    <definedName name="jhkgh2_3_1_1_2_4" hidden="1">{#N/A,#N/A,FALSE,"TMCOMP96";#N/A,#N/A,FALSE,"MAT96";#N/A,#N/A,FALSE,"FANDA96";#N/A,#N/A,FALSE,"INTRAN96";#N/A,#N/A,FALSE,"NAA9697";#N/A,#N/A,FALSE,"ECWEBB";#N/A,#N/A,FALSE,"MFT96";#N/A,#N/A,FALSE,"CTrecon"}</definedName>
    <definedName name="jhkgh2_3_1_1_2_5" hidden="1">{#N/A,#N/A,FALSE,"TMCOMP96";#N/A,#N/A,FALSE,"MAT96";#N/A,#N/A,FALSE,"FANDA96";#N/A,#N/A,FALSE,"INTRAN96";#N/A,#N/A,FALSE,"NAA9697";#N/A,#N/A,FALSE,"ECWEBB";#N/A,#N/A,FALSE,"MFT96";#N/A,#N/A,FALSE,"CTrecon"}</definedName>
    <definedName name="jhkgh2_3_1_1_3" hidden="1">{#N/A,#N/A,FALSE,"TMCOMP96";#N/A,#N/A,FALSE,"MAT96";#N/A,#N/A,FALSE,"FANDA96";#N/A,#N/A,FALSE,"INTRAN96";#N/A,#N/A,FALSE,"NAA9697";#N/A,#N/A,FALSE,"ECWEBB";#N/A,#N/A,FALSE,"MFT96";#N/A,#N/A,FALSE,"CTrecon"}</definedName>
    <definedName name="jhkgh2_3_1_1_4" hidden="1">{#N/A,#N/A,FALSE,"TMCOMP96";#N/A,#N/A,FALSE,"MAT96";#N/A,#N/A,FALSE,"FANDA96";#N/A,#N/A,FALSE,"INTRAN96";#N/A,#N/A,FALSE,"NAA9697";#N/A,#N/A,FALSE,"ECWEBB";#N/A,#N/A,FALSE,"MFT96";#N/A,#N/A,FALSE,"CTrecon"}</definedName>
    <definedName name="jhkgh2_3_1_1_5" hidden="1">{#N/A,#N/A,FALSE,"TMCOMP96";#N/A,#N/A,FALSE,"MAT96";#N/A,#N/A,FALSE,"FANDA96";#N/A,#N/A,FALSE,"INTRAN96";#N/A,#N/A,FALSE,"NAA9697";#N/A,#N/A,FALSE,"ECWEBB";#N/A,#N/A,FALSE,"MFT96";#N/A,#N/A,FALSE,"CTrecon"}</definedName>
    <definedName name="jhkgh2_3_1_2" hidden="1">{#N/A,#N/A,FALSE,"TMCOMP96";#N/A,#N/A,FALSE,"MAT96";#N/A,#N/A,FALSE,"FANDA96";#N/A,#N/A,FALSE,"INTRAN96";#N/A,#N/A,FALSE,"NAA9697";#N/A,#N/A,FALSE,"ECWEBB";#N/A,#N/A,FALSE,"MFT96";#N/A,#N/A,FALSE,"CTrecon"}</definedName>
    <definedName name="jhkgh2_3_1_2_1" hidden="1">{#N/A,#N/A,FALSE,"TMCOMP96";#N/A,#N/A,FALSE,"MAT96";#N/A,#N/A,FALSE,"FANDA96";#N/A,#N/A,FALSE,"INTRAN96";#N/A,#N/A,FALSE,"NAA9697";#N/A,#N/A,FALSE,"ECWEBB";#N/A,#N/A,FALSE,"MFT96";#N/A,#N/A,FALSE,"CTrecon"}</definedName>
    <definedName name="jhkgh2_3_1_2_1_1" hidden="1">{#N/A,#N/A,FALSE,"TMCOMP96";#N/A,#N/A,FALSE,"MAT96";#N/A,#N/A,FALSE,"FANDA96";#N/A,#N/A,FALSE,"INTRAN96";#N/A,#N/A,FALSE,"NAA9697";#N/A,#N/A,FALSE,"ECWEBB";#N/A,#N/A,FALSE,"MFT96";#N/A,#N/A,FALSE,"CTrecon"}</definedName>
    <definedName name="jhkgh2_3_1_2_2" hidden="1">{#N/A,#N/A,FALSE,"TMCOMP96";#N/A,#N/A,FALSE,"MAT96";#N/A,#N/A,FALSE,"FANDA96";#N/A,#N/A,FALSE,"INTRAN96";#N/A,#N/A,FALSE,"NAA9697";#N/A,#N/A,FALSE,"ECWEBB";#N/A,#N/A,FALSE,"MFT96";#N/A,#N/A,FALSE,"CTrecon"}</definedName>
    <definedName name="jhkgh2_3_1_2_3" hidden="1">{#N/A,#N/A,FALSE,"TMCOMP96";#N/A,#N/A,FALSE,"MAT96";#N/A,#N/A,FALSE,"FANDA96";#N/A,#N/A,FALSE,"INTRAN96";#N/A,#N/A,FALSE,"NAA9697";#N/A,#N/A,FALSE,"ECWEBB";#N/A,#N/A,FALSE,"MFT96";#N/A,#N/A,FALSE,"CTrecon"}</definedName>
    <definedName name="jhkgh2_3_1_2_4" hidden="1">{#N/A,#N/A,FALSE,"TMCOMP96";#N/A,#N/A,FALSE,"MAT96";#N/A,#N/A,FALSE,"FANDA96";#N/A,#N/A,FALSE,"INTRAN96";#N/A,#N/A,FALSE,"NAA9697";#N/A,#N/A,FALSE,"ECWEBB";#N/A,#N/A,FALSE,"MFT96";#N/A,#N/A,FALSE,"CTrecon"}</definedName>
    <definedName name="jhkgh2_3_1_2_5" hidden="1">{#N/A,#N/A,FALSE,"TMCOMP96";#N/A,#N/A,FALSE,"MAT96";#N/A,#N/A,FALSE,"FANDA96";#N/A,#N/A,FALSE,"INTRAN96";#N/A,#N/A,FALSE,"NAA9697";#N/A,#N/A,FALSE,"ECWEBB";#N/A,#N/A,FALSE,"MFT96";#N/A,#N/A,FALSE,"CTrecon"}</definedName>
    <definedName name="jhkgh2_3_1_3" hidden="1">{#N/A,#N/A,FALSE,"TMCOMP96";#N/A,#N/A,FALSE,"MAT96";#N/A,#N/A,FALSE,"FANDA96";#N/A,#N/A,FALSE,"INTRAN96";#N/A,#N/A,FALSE,"NAA9697";#N/A,#N/A,FALSE,"ECWEBB";#N/A,#N/A,FALSE,"MFT96";#N/A,#N/A,FALSE,"CTrecon"}</definedName>
    <definedName name="jhkgh2_3_1_3_1" hidden="1">{#N/A,#N/A,FALSE,"TMCOMP96";#N/A,#N/A,FALSE,"MAT96";#N/A,#N/A,FALSE,"FANDA96";#N/A,#N/A,FALSE,"INTRAN96";#N/A,#N/A,FALSE,"NAA9697";#N/A,#N/A,FALSE,"ECWEBB";#N/A,#N/A,FALSE,"MFT96";#N/A,#N/A,FALSE,"CTrecon"}</definedName>
    <definedName name="jhkgh2_3_1_3_1_1" hidden="1">{#N/A,#N/A,FALSE,"TMCOMP96";#N/A,#N/A,FALSE,"MAT96";#N/A,#N/A,FALSE,"FANDA96";#N/A,#N/A,FALSE,"INTRAN96";#N/A,#N/A,FALSE,"NAA9697";#N/A,#N/A,FALSE,"ECWEBB";#N/A,#N/A,FALSE,"MFT96";#N/A,#N/A,FALSE,"CTrecon"}</definedName>
    <definedName name="jhkgh2_3_1_3_2" hidden="1">{#N/A,#N/A,FALSE,"TMCOMP96";#N/A,#N/A,FALSE,"MAT96";#N/A,#N/A,FALSE,"FANDA96";#N/A,#N/A,FALSE,"INTRAN96";#N/A,#N/A,FALSE,"NAA9697";#N/A,#N/A,FALSE,"ECWEBB";#N/A,#N/A,FALSE,"MFT96";#N/A,#N/A,FALSE,"CTrecon"}</definedName>
    <definedName name="jhkgh2_3_1_3_3" hidden="1">{#N/A,#N/A,FALSE,"TMCOMP96";#N/A,#N/A,FALSE,"MAT96";#N/A,#N/A,FALSE,"FANDA96";#N/A,#N/A,FALSE,"INTRAN96";#N/A,#N/A,FALSE,"NAA9697";#N/A,#N/A,FALSE,"ECWEBB";#N/A,#N/A,FALSE,"MFT96";#N/A,#N/A,FALSE,"CTrecon"}</definedName>
    <definedName name="jhkgh2_3_1_3_4" hidden="1">{#N/A,#N/A,FALSE,"TMCOMP96";#N/A,#N/A,FALSE,"MAT96";#N/A,#N/A,FALSE,"FANDA96";#N/A,#N/A,FALSE,"INTRAN96";#N/A,#N/A,FALSE,"NAA9697";#N/A,#N/A,FALSE,"ECWEBB";#N/A,#N/A,FALSE,"MFT96";#N/A,#N/A,FALSE,"CTrecon"}</definedName>
    <definedName name="jhkgh2_3_1_3_5" hidden="1">{#N/A,#N/A,FALSE,"TMCOMP96";#N/A,#N/A,FALSE,"MAT96";#N/A,#N/A,FALSE,"FANDA96";#N/A,#N/A,FALSE,"INTRAN96";#N/A,#N/A,FALSE,"NAA9697";#N/A,#N/A,FALSE,"ECWEBB";#N/A,#N/A,FALSE,"MFT96";#N/A,#N/A,FALSE,"CTrecon"}</definedName>
    <definedName name="jhkgh2_3_1_4" hidden="1">{#N/A,#N/A,FALSE,"TMCOMP96";#N/A,#N/A,FALSE,"MAT96";#N/A,#N/A,FALSE,"FANDA96";#N/A,#N/A,FALSE,"INTRAN96";#N/A,#N/A,FALSE,"NAA9697";#N/A,#N/A,FALSE,"ECWEBB";#N/A,#N/A,FALSE,"MFT96";#N/A,#N/A,FALSE,"CTrecon"}</definedName>
    <definedName name="jhkgh2_3_1_4_1" hidden="1">{#N/A,#N/A,FALSE,"TMCOMP96";#N/A,#N/A,FALSE,"MAT96";#N/A,#N/A,FALSE,"FANDA96";#N/A,#N/A,FALSE,"INTRAN96";#N/A,#N/A,FALSE,"NAA9697";#N/A,#N/A,FALSE,"ECWEBB";#N/A,#N/A,FALSE,"MFT96";#N/A,#N/A,FALSE,"CTrecon"}</definedName>
    <definedName name="jhkgh2_3_1_4_2" hidden="1">{#N/A,#N/A,FALSE,"TMCOMP96";#N/A,#N/A,FALSE,"MAT96";#N/A,#N/A,FALSE,"FANDA96";#N/A,#N/A,FALSE,"INTRAN96";#N/A,#N/A,FALSE,"NAA9697";#N/A,#N/A,FALSE,"ECWEBB";#N/A,#N/A,FALSE,"MFT96";#N/A,#N/A,FALSE,"CTrecon"}</definedName>
    <definedName name="jhkgh2_3_1_4_3" hidden="1">{#N/A,#N/A,FALSE,"TMCOMP96";#N/A,#N/A,FALSE,"MAT96";#N/A,#N/A,FALSE,"FANDA96";#N/A,#N/A,FALSE,"INTRAN96";#N/A,#N/A,FALSE,"NAA9697";#N/A,#N/A,FALSE,"ECWEBB";#N/A,#N/A,FALSE,"MFT96";#N/A,#N/A,FALSE,"CTrecon"}</definedName>
    <definedName name="jhkgh2_3_1_4_4" hidden="1">{#N/A,#N/A,FALSE,"TMCOMP96";#N/A,#N/A,FALSE,"MAT96";#N/A,#N/A,FALSE,"FANDA96";#N/A,#N/A,FALSE,"INTRAN96";#N/A,#N/A,FALSE,"NAA9697";#N/A,#N/A,FALSE,"ECWEBB";#N/A,#N/A,FALSE,"MFT96";#N/A,#N/A,FALSE,"CTrecon"}</definedName>
    <definedName name="jhkgh2_3_1_4_5" hidden="1">{#N/A,#N/A,FALSE,"TMCOMP96";#N/A,#N/A,FALSE,"MAT96";#N/A,#N/A,FALSE,"FANDA96";#N/A,#N/A,FALSE,"INTRAN96";#N/A,#N/A,FALSE,"NAA9697";#N/A,#N/A,FALSE,"ECWEBB";#N/A,#N/A,FALSE,"MFT96";#N/A,#N/A,FALSE,"CTrecon"}</definedName>
    <definedName name="jhkgh2_3_1_5" hidden="1">{#N/A,#N/A,FALSE,"TMCOMP96";#N/A,#N/A,FALSE,"MAT96";#N/A,#N/A,FALSE,"FANDA96";#N/A,#N/A,FALSE,"INTRAN96";#N/A,#N/A,FALSE,"NAA9697";#N/A,#N/A,FALSE,"ECWEBB";#N/A,#N/A,FALSE,"MFT96";#N/A,#N/A,FALSE,"CTrecon"}</definedName>
    <definedName name="jhkgh2_3_1_5_1" hidden="1">{#N/A,#N/A,FALSE,"TMCOMP96";#N/A,#N/A,FALSE,"MAT96";#N/A,#N/A,FALSE,"FANDA96";#N/A,#N/A,FALSE,"INTRAN96";#N/A,#N/A,FALSE,"NAA9697";#N/A,#N/A,FALSE,"ECWEBB";#N/A,#N/A,FALSE,"MFT96";#N/A,#N/A,FALSE,"CTrecon"}</definedName>
    <definedName name="jhkgh2_3_1_5_2" hidden="1">{#N/A,#N/A,FALSE,"TMCOMP96";#N/A,#N/A,FALSE,"MAT96";#N/A,#N/A,FALSE,"FANDA96";#N/A,#N/A,FALSE,"INTRAN96";#N/A,#N/A,FALSE,"NAA9697";#N/A,#N/A,FALSE,"ECWEBB";#N/A,#N/A,FALSE,"MFT96";#N/A,#N/A,FALSE,"CTrecon"}</definedName>
    <definedName name="jhkgh2_3_1_5_3" hidden="1">{#N/A,#N/A,FALSE,"TMCOMP96";#N/A,#N/A,FALSE,"MAT96";#N/A,#N/A,FALSE,"FANDA96";#N/A,#N/A,FALSE,"INTRAN96";#N/A,#N/A,FALSE,"NAA9697";#N/A,#N/A,FALSE,"ECWEBB";#N/A,#N/A,FALSE,"MFT96";#N/A,#N/A,FALSE,"CTrecon"}</definedName>
    <definedName name="jhkgh2_3_1_5_4" hidden="1">{#N/A,#N/A,FALSE,"TMCOMP96";#N/A,#N/A,FALSE,"MAT96";#N/A,#N/A,FALSE,"FANDA96";#N/A,#N/A,FALSE,"INTRAN96";#N/A,#N/A,FALSE,"NAA9697";#N/A,#N/A,FALSE,"ECWEBB";#N/A,#N/A,FALSE,"MFT96";#N/A,#N/A,FALSE,"CTrecon"}</definedName>
    <definedName name="jhkgh2_3_1_5_5" hidden="1">{#N/A,#N/A,FALSE,"TMCOMP96";#N/A,#N/A,FALSE,"MAT96";#N/A,#N/A,FALSE,"FANDA96";#N/A,#N/A,FALSE,"INTRAN96";#N/A,#N/A,FALSE,"NAA9697";#N/A,#N/A,FALSE,"ECWEBB";#N/A,#N/A,FALSE,"MFT96";#N/A,#N/A,FALSE,"CTrecon"}</definedName>
    <definedName name="jhkgh2_3_2" hidden="1">{#N/A,#N/A,FALSE,"TMCOMP96";#N/A,#N/A,FALSE,"MAT96";#N/A,#N/A,FALSE,"FANDA96";#N/A,#N/A,FALSE,"INTRAN96";#N/A,#N/A,FALSE,"NAA9697";#N/A,#N/A,FALSE,"ECWEBB";#N/A,#N/A,FALSE,"MFT96";#N/A,#N/A,FALSE,"CTrecon"}</definedName>
    <definedName name="jhkgh2_3_2_1" hidden="1">{#N/A,#N/A,FALSE,"TMCOMP96";#N/A,#N/A,FALSE,"MAT96";#N/A,#N/A,FALSE,"FANDA96";#N/A,#N/A,FALSE,"INTRAN96";#N/A,#N/A,FALSE,"NAA9697";#N/A,#N/A,FALSE,"ECWEBB";#N/A,#N/A,FALSE,"MFT96";#N/A,#N/A,FALSE,"CTrecon"}</definedName>
    <definedName name="jhkgh2_3_2_1_1" hidden="1">{#N/A,#N/A,FALSE,"TMCOMP96";#N/A,#N/A,FALSE,"MAT96";#N/A,#N/A,FALSE,"FANDA96";#N/A,#N/A,FALSE,"INTRAN96";#N/A,#N/A,FALSE,"NAA9697";#N/A,#N/A,FALSE,"ECWEBB";#N/A,#N/A,FALSE,"MFT96";#N/A,#N/A,FALSE,"CTrecon"}</definedName>
    <definedName name="jhkgh2_3_2_2" hidden="1">{#N/A,#N/A,FALSE,"TMCOMP96";#N/A,#N/A,FALSE,"MAT96";#N/A,#N/A,FALSE,"FANDA96";#N/A,#N/A,FALSE,"INTRAN96";#N/A,#N/A,FALSE,"NAA9697";#N/A,#N/A,FALSE,"ECWEBB";#N/A,#N/A,FALSE,"MFT96";#N/A,#N/A,FALSE,"CTrecon"}</definedName>
    <definedName name="jhkgh2_3_2_3" hidden="1">{#N/A,#N/A,FALSE,"TMCOMP96";#N/A,#N/A,FALSE,"MAT96";#N/A,#N/A,FALSE,"FANDA96";#N/A,#N/A,FALSE,"INTRAN96";#N/A,#N/A,FALSE,"NAA9697";#N/A,#N/A,FALSE,"ECWEBB";#N/A,#N/A,FALSE,"MFT96";#N/A,#N/A,FALSE,"CTrecon"}</definedName>
    <definedName name="jhkgh2_3_2_4" hidden="1">{#N/A,#N/A,FALSE,"TMCOMP96";#N/A,#N/A,FALSE,"MAT96";#N/A,#N/A,FALSE,"FANDA96";#N/A,#N/A,FALSE,"INTRAN96";#N/A,#N/A,FALSE,"NAA9697";#N/A,#N/A,FALSE,"ECWEBB";#N/A,#N/A,FALSE,"MFT96";#N/A,#N/A,FALSE,"CTrecon"}</definedName>
    <definedName name="jhkgh2_3_2_5" hidden="1">{#N/A,#N/A,FALSE,"TMCOMP96";#N/A,#N/A,FALSE,"MAT96";#N/A,#N/A,FALSE,"FANDA96";#N/A,#N/A,FALSE,"INTRAN96";#N/A,#N/A,FALSE,"NAA9697";#N/A,#N/A,FALSE,"ECWEBB";#N/A,#N/A,FALSE,"MFT96";#N/A,#N/A,FALSE,"CTrecon"}</definedName>
    <definedName name="jhkgh2_3_3" hidden="1">{#N/A,#N/A,FALSE,"TMCOMP96";#N/A,#N/A,FALSE,"MAT96";#N/A,#N/A,FALSE,"FANDA96";#N/A,#N/A,FALSE,"INTRAN96";#N/A,#N/A,FALSE,"NAA9697";#N/A,#N/A,FALSE,"ECWEBB";#N/A,#N/A,FALSE,"MFT96";#N/A,#N/A,FALSE,"CTrecon"}</definedName>
    <definedName name="jhkgh2_3_3_1" hidden="1">{#N/A,#N/A,FALSE,"TMCOMP96";#N/A,#N/A,FALSE,"MAT96";#N/A,#N/A,FALSE,"FANDA96";#N/A,#N/A,FALSE,"INTRAN96";#N/A,#N/A,FALSE,"NAA9697";#N/A,#N/A,FALSE,"ECWEBB";#N/A,#N/A,FALSE,"MFT96";#N/A,#N/A,FALSE,"CTrecon"}</definedName>
    <definedName name="jhkgh2_3_3_1_1" hidden="1">{#N/A,#N/A,FALSE,"TMCOMP96";#N/A,#N/A,FALSE,"MAT96";#N/A,#N/A,FALSE,"FANDA96";#N/A,#N/A,FALSE,"INTRAN96";#N/A,#N/A,FALSE,"NAA9697";#N/A,#N/A,FALSE,"ECWEBB";#N/A,#N/A,FALSE,"MFT96";#N/A,#N/A,FALSE,"CTrecon"}</definedName>
    <definedName name="jhkgh2_3_3_2" hidden="1">{#N/A,#N/A,FALSE,"TMCOMP96";#N/A,#N/A,FALSE,"MAT96";#N/A,#N/A,FALSE,"FANDA96";#N/A,#N/A,FALSE,"INTRAN96";#N/A,#N/A,FALSE,"NAA9697";#N/A,#N/A,FALSE,"ECWEBB";#N/A,#N/A,FALSE,"MFT96";#N/A,#N/A,FALSE,"CTrecon"}</definedName>
    <definedName name="jhkgh2_3_3_3" hidden="1">{#N/A,#N/A,FALSE,"TMCOMP96";#N/A,#N/A,FALSE,"MAT96";#N/A,#N/A,FALSE,"FANDA96";#N/A,#N/A,FALSE,"INTRAN96";#N/A,#N/A,FALSE,"NAA9697";#N/A,#N/A,FALSE,"ECWEBB";#N/A,#N/A,FALSE,"MFT96";#N/A,#N/A,FALSE,"CTrecon"}</definedName>
    <definedName name="jhkgh2_3_3_4" hidden="1">{#N/A,#N/A,FALSE,"TMCOMP96";#N/A,#N/A,FALSE,"MAT96";#N/A,#N/A,FALSE,"FANDA96";#N/A,#N/A,FALSE,"INTRAN96";#N/A,#N/A,FALSE,"NAA9697";#N/A,#N/A,FALSE,"ECWEBB";#N/A,#N/A,FALSE,"MFT96";#N/A,#N/A,FALSE,"CTrecon"}</definedName>
    <definedName name="jhkgh2_3_3_5" hidden="1">{#N/A,#N/A,FALSE,"TMCOMP96";#N/A,#N/A,FALSE,"MAT96";#N/A,#N/A,FALSE,"FANDA96";#N/A,#N/A,FALSE,"INTRAN96";#N/A,#N/A,FALSE,"NAA9697";#N/A,#N/A,FALSE,"ECWEBB";#N/A,#N/A,FALSE,"MFT96";#N/A,#N/A,FALSE,"CTrecon"}</definedName>
    <definedName name="jhkgh2_3_4" hidden="1">{#N/A,#N/A,FALSE,"TMCOMP96";#N/A,#N/A,FALSE,"MAT96";#N/A,#N/A,FALSE,"FANDA96";#N/A,#N/A,FALSE,"INTRAN96";#N/A,#N/A,FALSE,"NAA9697";#N/A,#N/A,FALSE,"ECWEBB";#N/A,#N/A,FALSE,"MFT96";#N/A,#N/A,FALSE,"CTrecon"}</definedName>
    <definedName name="jhkgh2_3_4_1" hidden="1">{#N/A,#N/A,FALSE,"TMCOMP96";#N/A,#N/A,FALSE,"MAT96";#N/A,#N/A,FALSE,"FANDA96";#N/A,#N/A,FALSE,"INTRAN96";#N/A,#N/A,FALSE,"NAA9697";#N/A,#N/A,FALSE,"ECWEBB";#N/A,#N/A,FALSE,"MFT96";#N/A,#N/A,FALSE,"CTrecon"}</definedName>
    <definedName name="jhkgh2_3_4_1_1" hidden="1">{#N/A,#N/A,FALSE,"TMCOMP96";#N/A,#N/A,FALSE,"MAT96";#N/A,#N/A,FALSE,"FANDA96";#N/A,#N/A,FALSE,"INTRAN96";#N/A,#N/A,FALSE,"NAA9697";#N/A,#N/A,FALSE,"ECWEBB";#N/A,#N/A,FALSE,"MFT96";#N/A,#N/A,FALSE,"CTrecon"}</definedName>
    <definedName name="jhkgh2_3_4_2" hidden="1">{#N/A,#N/A,FALSE,"TMCOMP96";#N/A,#N/A,FALSE,"MAT96";#N/A,#N/A,FALSE,"FANDA96";#N/A,#N/A,FALSE,"INTRAN96";#N/A,#N/A,FALSE,"NAA9697";#N/A,#N/A,FALSE,"ECWEBB";#N/A,#N/A,FALSE,"MFT96";#N/A,#N/A,FALSE,"CTrecon"}</definedName>
    <definedName name="jhkgh2_3_4_3" hidden="1">{#N/A,#N/A,FALSE,"TMCOMP96";#N/A,#N/A,FALSE,"MAT96";#N/A,#N/A,FALSE,"FANDA96";#N/A,#N/A,FALSE,"INTRAN96";#N/A,#N/A,FALSE,"NAA9697";#N/A,#N/A,FALSE,"ECWEBB";#N/A,#N/A,FALSE,"MFT96";#N/A,#N/A,FALSE,"CTrecon"}</definedName>
    <definedName name="jhkgh2_3_4_4" hidden="1">{#N/A,#N/A,FALSE,"TMCOMP96";#N/A,#N/A,FALSE,"MAT96";#N/A,#N/A,FALSE,"FANDA96";#N/A,#N/A,FALSE,"INTRAN96";#N/A,#N/A,FALSE,"NAA9697";#N/A,#N/A,FALSE,"ECWEBB";#N/A,#N/A,FALSE,"MFT96";#N/A,#N/A,FALSE,"CTrecon"}</definedName>
    <definedName name="jhkgh2_3_4_5" hidden="1">{#N/A,#N/A,FALSE,"TMCOMP96";#N/A,#N/A,FALSE,"MAT96";#N/A,#N/A,FALSE,"FANDA96";#N/A,#N/A,FALSE,"INTRAN96";#N/A,#N/A,FALSE,"NAA9697";#N/A,#N/A,FALSE,"ECWEBB";#N/A,#N/A,FALSE,"MFT96";#N/A,#N/A,FALSE,"CTrecon"}</definedName>
    <definedName name="jhkgh2_3_5" hidden="1">{#N/A,#N/A,FALSE,"TMCOMP96";#N/A,#N/A,FALSE,"MAT96";#N/A,#N/A,FALSE,"FANDA96";#N/A,#N/A,FALSE,"INTRAN96";#N/A,#N/A,FALSE,"NAA9697";#N/A,#N/A,FALSE,"ECWEBB";#N/A,#N/A,FALSE,"MFT96";#N/A,#N/A,FALSE,"CTrecon"}</definedName>
    <definedName name="jhkgh2_3_5_1" hidden="1">{#N/A,#N/A,FALSE,"TMCOMP96";#N/A,#N/A,FALSE,"MAT96";#N/A,#N/A,FALSE,"FANDA96";#N/A,#N/A,FALSE,"INTRAN96";#N/A,#N/A,FALSE,"NAA9697";#N/A,#N/A,FALSE,"ECWEBB";#N/A,#N/A,FALSE,"MFT96";#N/A,#N/A,FALSE,"CTrecon"}</definedName>
    <definedName name="jhkgh2_3_5_2" hidden="1">{#N/A,#N/A,FALSE,"TMCOMP96";#N/A,#N/A,FALSE,"MAT96";#N/A,#N/A,FALSE,"FANDA96";#N/A,#N/A,FALSE,"INTRAN96";#N/A,#N/A,FALSE,"NAA9697";#N/A,#N/A,FALSE,"ECWEBB";#N/A,#N/A,FALSE,"MFT96";#N/A,#N/A,FALSE,"CTrecon"}</definedName>
    <definedName name="jhkgh2_3_5_3" hidden="1">{#N/A,#N/A,FALSE,"TMCOMP96";#N/A,#N/A,FALSE,"MAT96";#N/A,#N/A,FALSE,"FANDA96";#N/A,#N/A,FALSE,"INTRAN96";#N/A,#N/A,FALSE,"NAA9697";#N/A,#N/A,FALSE,"ECWEBB";#N/A,#N/A,FALSE,"MFT96";#N/A,#N/A,FALSE,"CTrecon"}</definedName>
    <definedName name="jhkgh2_3_5_4" hidden="1">{#N/A,#N/A,FALSE,"TMCOMP96";#N/A,#N/A,FALSE,"MAT96";#N/A,#N/A,FALSE,"FANDA96";#N/A,#N/A,FALSE,"INTRAN96";#N/A,#N/A,FALSE,"NAA9697";#N/A,#N/A,FALSE,"ECWEBB";#N/A,#N/A,FALSE,"MFT96";#N/A,#N/A,FALSE,"CTrecon"}</definedName>
    <definedName name="jhkgh2_3_5_5" hidden="1">{#N/A,#N/A,FALSE,"TMCOMP96";#N/A,#N/A,FALSE,"MAT96";#N/A,#N/A,FALSE,"FANDA96";#N/A,#N/A,FALSE,"INTRAN96";#N/A,#N/A,FALSE,"NAA9697";#N/A,#N/A,FALSE,"ECWEBB";#N/A,#N/A,FALSE,"MFT96";#N/A,#N/A,FALSE,"CTrecon"}</definedName>
    <definedName name="jhkgh2_4" hidden="1">{#N/A,#N/A,FALSE,"TMCOMP96";#N/A,#N/A,FALSE,"MAT96";#N/A,#N/A,FALSE,"FANDA96";#N/A,#N/A,FALSE,"INTRAN96";#N/A,#N/A,FALSE,"NAA9697";#N/A,#N/A,FALSE,"ECWEBB";#N/A,#N/A,FALSE,"MFT96";#N/A,#N/A,FALSE,"CTrecon"}</definedName>
    <definedName name="jhkgh2_4_1" hidden="1">{#N/A,#N/A,FALSE,"TMCOMP96";#N/A,#N/A,FALSE,"MAT96";#N/A,#N/A,FALSE,"FANDA96";#N/A,#N/A,FALSE,"INTRAN96";#N/A,#N/A,FALSE,"NAA9697";#N/A,#N/A,FALSE,"ECWEBB";#N/A,#N/A,FALSE,"MFT96";#N/A,#N/A,FALSE,"CTrecon"}</definedName>
    <definedName name="jhkgh2_4_1_1" hidden="1">{#N/A,#N/A,FALSE,"TMCOMP96";#N/A,#N/A,FALSE,"MAT96";#N/A,#N/A,FALSE,"FANDA96";#N/A,#N/A,FALSE,"INTRAN96";#N/A,#N/A,FALSE,"NAA9697";#N/A,#N/A,FALSE,"ECWEBB";#N/A,#N/A,FALSE,"MFT96";#N/A,#N/A,FALSE,"CTrecon"}</definedName>
    <definedName name="jhkgh2_4_1_1_1" hidden="1">{#N/A,#N/A,FALSE,"TMCOMP96";#N/A,#N/A,FALSE,"MAT96";#N/A,#N/A,FALSE,"FANDA96";#N/A,#N/A,FALSE,"INTRAN96";#N/A,#N/A,FALSE,"NAA9697";#N/A,#N/A,FALSE,"ECWEBB";#N/A,#N/A,FALSE,"MFT96";#N/A,#N/A,FALSE,"CTrecon"}</definedName>
    <definedName name="jhkgh2_4_1_1_1_1" hidden="1">{#N/A,#N/A,FALSE,"TMCOMP96";#N/A,#N/A,FALSE,"MAT96";#N/A,#N/A,FALSE,"FANDA96";#N/A,#N/A,FALSE,"INTRAN96";#N/A,#N/A,FALSE,"NAA9697";#N/A,#N/A,FALSE,"ECWEBB";#N/A,#N/A,FALSE,"MFT96";#N/A,#N/A,FALSE,"CTrecon"}</definedName>
    <definedName name="jhkgh2_4_1_1_1_1_1" hidden="1">{#N/A,#N/A,FALSE,"TMCOMP96";#N/A,#N/A,FALSE,"MAT96";#N/A,#N/A,FALSE,"FANDA96";#N/A,#N/A,FALSE,"INTRAN96";#N/A,#N/A,FALSE,"NAA9697";#N/A,#N/A,FALSE,"ECWEBB";#N/A,#N/A,FALSE,"MFT96";#N/A,#N/A,FALSE,"CTrecon"}</definedName>
    <definedName name="jhkgh2_4_1_1_1_2" hidden="1">{#N/A,#N/A,FALSE,"TMCOMP96";#N/A,#N/A,FALSE,"MAT96";#N/A,#N/A,FALSE,"FANDA96";#N/A,#N/A,FALSE,"INTRAN96";#N/A,#N/A,FALSE,"NAA9697";#N/A,#N/A,FALSE,"ECWEBB";#N/A,#N/A,FALSE,"MFT96";#N/A,#N/A,FALSE,"CTrecon"}</definedName>
    <definedName name="jhkgh2_4_1_1_1_3" hidden="1">{#N/A,#N/A,FALSE,"TMCOMP96";#N/A,#N/A,FALSE,"MAT96";#N/A,#N/A,FALSE,"FANDA96";#N/A,#N/A,FALSE,"INTRAN96";#N/A,#N/A,FALSE,"NAA9697";#N/A,#N/A,FALSE,"ECWEBB";#N/A,#N/A,FALSE,"MFT96";#N/A,#N/A,FALSE,"CTrecon"}</definedName>
    <definedName name="jhkgh2_4_1_1_1_4" hidden="1">{#N/A,#N/A,FALSE,"TMCOMP96";#N/A,#N/A,FALSE,"MAT96";#N/A,#N/A,FALSE,"FANDA96";#N/A,#N/A,FALSE,"INTRAN96";#N/A,#N/A,FALSE,"NAA9697";#N/A,#N/A,FALSE,"ECWEBB";#N/A,#N/A,FALSE,"MFT96";#N/A,#N/A,FALSE,"CTrecon"}</definedName>
    <definedName name="jhkgh2_4_1_1_1_5" hidden="1">{#N/A,#N/A,FALSE,"TMCOMP96";#N/A,#N/A,FALSE,"MAT96";#N/A,#N/A,FALSE,"FANDA96";#N/A,#N/A,FALSE,"INTRAN96";#N/A,#N/A,FALSE,"NAA9697";#N/A,#N/A,FALSE,"ECWEBB";#N/A,#N/A,FALSE,"MFT96";#N/A,#N/A,FALSE,"CTrecon"}</definedName>
    <definedName name="jhkgh2_4_1_1_2" hidden="1">{#N/A,#N/A,FALSE,"TMCOMP96";#N/A,#N/A,FALSE,"MAT96";#N/A,#N/A,FALSE,"FANDA96";#N/A,#N/A,FALSE,"INTRAN96";#N/A,#N/A,FALSE,"NAA9697";#N/A,#N/A,FALSE,"ECWEBB";#N/A,#N/A,FALSE,"MFT96";#N/A,#N/A,FALSE,"CTrecon"}</definedName>
    <definedName name="jhkgh2_4_1_1_2_1" hidden="1">{#N/A,#N/A,FALSE,"TMCOMP96";#N/A,#N/A,FALSE,"MAT96";#N/A,#N/A,FALSE,"FANDA96";#N/A,#N/A,FALSE,"INTRAN96";#N/A,#N/A,FALSE,"NAA9697";#N/A,#N/A,FALSE,"ECWEBB";#N/A,#N/A,FALSE,"MFT96";#N/A,#N/A,FALSE,"CTrecon"}</definedName>
    <definedName name="jhkgh2_4_1_1_2_2" hidden="1">{#N/A,#N/A,FALSE,"TMCOMP96";#N/A,#N/A,FALSE,"MAT96";#N/A,#N/A,FALSE,"FANDA96";#N/A,#N/A,FALSE,"INTRAN96";#N/A,#N/A,FALSE,"NAA9697";#N/A,#N/A,FALSE,"ECWEBB";#N/A,#N/A,FALSE,"MFT96";#N/A,#N/A,FALSE,"CTrecon"}</definedName>
    <definedName name="jhkgh2_4_1_1_2_3" hidden="1">{#N/A,#N/A,FALSE,"TMCOMP96";#N/A,#N/A,FALSE,"MAT96";#N/A,#N/A,FALSE,"FANDA96";#N/A,#N/A,FALSE,"INTRAN96";#N/A,#N/A,FALSE,"NAA9697";#N/A,#N/A,FALSE,"ECWEBB";#N/A,#N/A,FALSE,"MFT96";#N/A,#N/A,FALSE,"CTrecon"}</definedName>
    <definedName name="jhkgh2_4_1_1_2_4" hidden="1">{#N/A,#N/A,FALSE,"TMCOMP96";#N/A,#N/A,FALSE,"MAT96";#N/A,#N/A,FALSE,"FANDA96";#N/A,#N/A,FALSE,"INTRAN96";#N/A,#N/A,FALSE,"NAA9697";#N/A,#N/A,FALSE,"ECWEBB";#N/A,#N/A,FALSE,"MFT96";#N/A,#N/A,FALSE,"CTrecon"}</definedName>
    <definedName name="jhkgh2_4_1_1_2_5" hidden="1">{#N/A,#N/A,FALSE,"TMCOMP96";#N/A,#N/A,FALSE,"MAT96";#N/A,#N/A,FALSE,"FANDA96";#N/A,#N/A,FALSE,"INTRAN96";#N/A,#N/A,FALSE,"NAA9697";#N/A,#N/A,FALSE,"ECWEBB";#N/A,#N/A,FALSE,"MFT96";#N/A,#N/A,FALSE,"CTrecon"}</definedName>
    <definedName name="jhkgh2_4_1_1_3" hidden="1">{#N/A,#N/A,FALSE,"TMCOMP96";#N/A,#N/A,FALSE,"MAT96";#N/A,#N/A,FALSE,"FANDA96";#N/A,#N/A,FALSE,"INTRAN96";#N/A,#N/A,FALSE,"NAA9697";#N/A,#N/A,FALSE,"ECWEBB";#N/A,#N/A,FALSE,"MFT96";#N/A,#N/A,FALSE,"CTrecon"}</definedName>
    <definedName name="jhkgh2_4_1_1_4" hidden="1">{#N/A,#N/A,FALSE,"TMCOMP96";#N/A,#N/A,FALSE,"MAT96";#N/A,#N/A,FALSE,"FANDA96";#N/A,#N/A,FALSE,"INTRAN96";#N/A,#N/A,FALSE,"NAA9697";#N/A,#N/A,FALSE,"ECWEBB";#N/A,#N/A,FALSE,"MFT96";#N/A,#N/A,FALSE,"CTrecon"}</definedName>
    <definedName name="jhkgh2_4_1_1_5" hidden="1">{#N/A,#N/A,FALSE,"TMCOMP96";#N/A,#N/A,FALSE,"MAT96";#N/A,#N/A,FALSE,"FANDA96";#N/A,#N/A,FALSE,"INTRAN96";#N/A,#N/A,FALSE,"NAA9697";#N/A,#N/A,FALSE,"ECWEBB";#N/A,#N/A,FALSE,"MFT96";#N/A,#N/A,FALSE,"CTrecon"}</definedName>
    <definedName name="jhkgh2_4_1_2" hidden="1">{#N/A,#N/A,FALSE,"TMCOMP96";#N/A,#N/A,FALSE,"MAT96";#N/A,#N/A,FALSE,"FANDA96";#N/A,#N/A,FALSE,"INTRAN96";#N/A,#N/A,FALSE,"NAA9697";#N/A,#N/A,FALSE,"ECWEBB";#N/A,#N/A,FALSE,"MFT96";#N/A,#N/A,FALSE,"CTrecon"}</definedName>
    <definedName name="jhkgh2_4_1_2_1" hidden="1">{#N/A,#N/A,FALSE,"TMCOMP96";#N/A,#N/A,FALSE,"MAT96";#N/A,#N/A,FALSE,"FANDA96";#N/A,#N/A,FALSE,"INTRAN96";#N/A,#N/A,FALSE,"NAA9697";#N/A,#N/A,FALSE,"ECWEBB";#N/A,#N/A,FALSE,"MFT96";#N/A,#N/A,FALSE,"CTrecon"}</definedName>
    <definedName name="jhkgh2_4_1_2_2" hidden="1">{#N/A,#N/A,FALSE,"TMCOMP96";#N/A,#N/A,FALSE,"MAT96";#N/A,#N/A,FALSE,"FANDA96";#N/A,#N/A,FALSE,"INTRAN96";#N/A,#N/A,FALSE,"NAA9697";#N/A,#N/A,FALSE,"ECWEBB";#N/A,#N/A,FALSE,"MFT96";#N/A,#N/A,FALSE,"CTrecon"}</definedName>
    <definedName name="jhkgh2_4_1_2_3" hidden="1">{#N/A,#N/A,FALSE,"TMCOMP96";#N/A,#N/A,FALSE,"MAT96";#N/A,#N/A,FALSE,"FANDA96";#N/A,#N/A,FALSE,"INTRAN96";#N/A,#N/A,FALSE,"NAA9697";#N/A,#N/A,FALSE,"ECWEBB";#N/A,#N/A,FALSE,"MFT96";#N/A,#N/A,FALSE,"CTrecon"}</definedName>
    <definedName name="jhkgh2_4_1_2_4" hidden="1">{#N/A,#N/A,FALSE,"TMCOMP96";#N/A,#N/A,FALSE,"MAT96";#N/A,#N/A,FALSE,"FANDA96";#N/A,#N/A,FALSE,"INTRAN96";#N/A,#N/A,FALSE,"NAA9697";#N/A,#N/A,FALSE,"ECWEBB";#N/A,#N/A,FALSE,"MFT96";#N/A,#N/A,FALSE,"CTrecon"}</definedName>
    <definedName name="jhkgh2_4_1_2_5" hidden="1">{#N/A,#N/A,FALSE,"TMCOMP96";#N/A,#N/A,FALSE,"MAT96";#N/A,#N/A,FALSE,"FANDA96";#N/A,#N/A,FALSE,"INTRAN96";#N/A,#N/A,FALSE,"NAA9697";#N/A,#N/A,FALSE,"ECWEBB";#N/A,#N/A,FALSE,"MFT96";#N/A,#N/A,FALSE,"CTrecon"}</definedName>
    <definedName name="jhkgh2_4_1_3" hidden="1">{#N/A,#N/A,FALSE,"TMCOMP96";#N/A,#N/A,FALSE,"MAT96";#N/A,#N/A,FALSE,"FANDA96";#N/A,#N/A,FALSE,"INTRAN96";#N/A,#N/A,FALSE,"NAA9697";#N/A,#N/A,FALSE,"ECWEBB";#N/A,#N/A,FALSE,"MFT96";#N/A,#N/A,FALSE,"CTrecon"}</definedName>
    <definedName name="jhkgh2_4_1_3_1" hidden="1">{#N/A,#N/A,FALSE,"TMCOMP96";#N/A,#N/A,FALSE,"MAT96";#N/A,#N/A,FALSE,"FANDA96";#N/A,#N/A,FALSE,"INTRAN96";#N/A,#N/A,FALSE,"NAA9697";#N/A,#N/A,FALSE,"ECWEBB";#N/A,#N/A,FALSE,"MFT96";#N/A,#N/A,FALSE,"CTrecon"}</definedName>
    <definedName name="jhkgh2_4_1_3_2" hidden="1">{#N/A,#N/A,FALSE,"TMCOMP96";#N/A,#N/A,FALSE,"MAT96";#N/A,#N/A,FALSE,"FANDA96";#N/A,#N/A,FALSE,"INTRAN96";#N/A,#N/A,FALSE,"NAA9697";#N/A,#N/A,FALSE,"ECWEBB";#N/A,#N/A,FALSE,"MFT96";#N/A,#N/A,FALSE,"CTrecon"}</definedName>
    <definedName name="jhkgh2_4_1_3_3" hidden="1">{#N/A,#N/A,FALSE,"TMCOMP96";#N/A,#N/A,FALSE,"MAT96";#N/A,#N/A,FALSE,"FANDA96";#N/A,#N/A,FALSE,"INTRAN96";#N/A,#N/A,FALSE,"NAA9697";#N/A,#N/A,FALSE,"ECWEBB";#N/A,#N/A,FALSE,"MFT96";#N/A,#N/A,FALSE,"CTrecon"}</definedName>
    <definedName name="jhkgh2_4_1_3_4" hidden="1">{#N/A,#N/A,FALSE,"TMCOMP96";#N/A,#N/A,FALSE,"MAT96";#N/A,#N/A,FALSE,"FANDA96";#N/A,#N/A,FALSE,"INTRAN96";#N/A,#N/A,FALSE,"NAA9697";#N/A,#N/A,FALSE,"ECWEBB";#N/A,#N/A,FALSE,"MFT96";#N/A,#N/A,FALSE,"CTrecon"}</definedName>
    <definedName name="jhkgh2_4_1_3_5" hidden="1">{#N/A,#N/A,FALSE,"TMCOMP96";#N/A,#N/A,FALSE,"MAT96";#N/A,#N/A,FALSE,"FANDA96";#N/A,#N/A,FALSE,"INTRAN96";#N/A,#N/A,FALSE,"NAA9697";#N/A,#N/A,FALSE,"ECWEBB";#N/A,#N/A,FALSE,"MFT96";#N/A,#N/A,FALSE,"CTrecon"}</definedName>
    <definedName name="jhkgh2_4_1_4" hidden="1">{#N/A,#N/A,FALSE,"TMCOMP96";#N/A,#N/A,FALSE,"MAT96";#N/A,#N/A,FALSE,"FANDA96";#N/A,#N/A,FALSE,"INTRAN96";#N/A,#N/A,FALSE,"NAA9697";#N/A,#N/A,FALSE,"ECWEBB";#N/A,#N/A,FALSE,"MFT96";#N/A,#N/A,FALSE,"CTrecon"}</definedName>
    <definedName name="jhkgh2_4_1_4_1" hidden="1">{#N/A,#N/A,FALSE,"TMCOMP96";#N/A,#N/A,FALSE,"MAT96";#N/A,#N/A,FALSE,"FANDA96";#N/A,#N/A,FALSE,"INTRAN96";#N/A,#N/A,FALSE,"NAA9697";#N/A,#N/A,FALSE,"ECWEBB";#N/A,#N/A,FALSE,"MFT96";#N/A,#N/A,FALSE,"CTrecon"}</definedName>
    <definedName name="jhkgh2_4_1_4_2" hidden="1">{#N/A,#N/A,FALSE,"TMCOMP96";#N/A,#N/A,FALSE,"MAT96";#N/A,#N/A,FALSE,"FANDA96";#N/A,#N/A,FALSE,"INTRAN96";#N/A,#N/A,FALSE,"NAA9697";#N/A,#N/A,FALSE,"ECWEBB";#N/A,#N/A,FALSE,"MFT96";#N/A,#N/A,FALSE,"CTrecon"}</definedName>
    <definedName name="jhkgh2_4_1_4_3" hidden="1">{#N/A,#N/A,FALSE,"TMCOMP96";#N/A,#N/A,FALSE,"MAT96";#N/A,#N/A,FALSE,"FANDA96";#N/A,#N/A,FALSE,"INTRAN96";#N/A,#N/A,FALSE,"NAA9697";#N/A,#N/A,FALSE,"ECWEBB";#N/A,#N/A,FALSE,"MFT96";#N/A,#N/A,FALSE,"CTrecon"}</definedName>
    <definedName name="jhkgh2_4_1_4_4" hidden="1">{#N/A,#N/A,FALSE,"TMCOMP96";#N/A,#N/A,FALSE,"MAT96";#N/A,#N/A,FALSE,"FANDA96";#N/A,#N/A,FALSE,"INTRAN96";#N/A,#N/A,FALSE,"NAA9697";#N/A,#N/A,FALSE,"ECWEBB";#N/A,#N/A,FALSE,"MFT96";#N/A,#N/A,FALSE,"CTrecon"}</definedName>
    <definedName name="jhkgh2_4_1_4_5" hidden="1">{#N/A,#N/A,FALSE,"TMCOMP96";#N/A,#N/A,FALSE,"MAT96";#N/A,#N/A,FALSE,"FANDA96";#N/A,#N/A,FALSE,"INTRAN96";#N/A,#N/A,FALSE,"NAA9697";#N/A,#N/A,FALSE,"ECWEBB";#N/A,#N/A,FALSE,"MFT96";#N/A,#N/A,FALSE,"CTrecon"}</definedName>
    <definedName name="jhkgh2_4_1_5" hidden="1">{#N/A,#N/A,FALSE,"TMCOMP96";#N/A,#N/A,FALSE,"MAT96";#N/A,#N/A,FALSE,"FANDA96";#N/A,#N/A,FALSE,"INTRAN96";#N/A,#N/A,FALSE,"NAA9697";#N/A,#N/A,FALSE,"ECWEBB";#N/A,#N/A,FALSE,"MFT96";#N/A,#N/A,FALSE,"CTrecon"}</definedName>
    <definedName name="jhkgh2_4_1_5_1" hidden="1">{#N/A,#N/A,FALSE,"TMCOMP96";#N/A,#N/A,FALSE,"MAT96";#N/A,#N/A,FALSE,"FANDA96";#N/A,#N/A,FALSE,"INTRAN96";#N/A,#N/A,FALSE,"NAA9697";#N/A,#N/A,FALSE,"ECWEBB";#N/A,#N/A,FALSE,"MFT96";#N/A,#N/A,FALSE,"CTrecon"}</definedName>
    <definedName name="jhkgh2_4_1_5_2" hidden="1">{#N/A,#N/A,FALSE,"TMCOMP96";#N/A,#N/A,FALSE,"MAT96";#N/A,#N/A,FALSE,"FANDA96";#N/A,#N/A,FALSE,"INTRAN96";#N/A,#N/A,FALSE,"NAA9697";#N/A,#N/A,FALSE,"ECWEBB";#N/A,#N/A,FALSE,"MFT96";#N/A,#N/A,FALSE,"CTrecon"}</definedName>
    <definedName name="jhkgh2_4_1_5_3" hidden="1">{#N/A,#N/A,FALSE,"TMCOMP96";#N/A,#N/A,FALSE,"MAT96";#N/A,#N/A,FALSE,"FANDA96";#N/A,#N/A,FALSE,"INTRAN96";#N/A,#N/A,FALSE,"NAA9697";#N/A,#N/A,FALSE,"ECWEBB";#N/A,#N/A,FALSE,"MFT96";#N/A,#N/A,FALSE,"CTrecon"}</definedName>
    <definedName name="jhkgh2_4_1_5_4" hidden="1">{#N/A,#N/A,FALSE,"TMCOMP96";#N/A,#N/A,FALSE,"MAT96";#N/A,#N/A,FALSE,"FANDA96";#N/A,#N/A,FALSE,"INTRAN96";#N/A,#N/A,FALSE,"NAA9697";#N/A,#N/A,FALSE,"ECWEBB";#N/A,#N/A,FALSE,"MFT96";#N/A,#N/A,FALSE,"CTrecon"}</definedName>
    <definedName name="jhkgh2_4_1_5_5" hidden="1">{#N/A,#N/A,FALSE,"TMCOMP96";#N/A,#N/A,FALSE,"MAT96";#N/A,#N/A,FALSE,"FANDA96";#N/A,#N/A,FALSE,"INTRAN96";#N/A,#N/A,FALSE,"NAA9697";#N/A,#N/A,FALSE,"ECWEBB";#N/A,#N/A,FALSE,"MFT96";#N/A,#N/A,FALSE,"CTrecon"}</definedName>
    <definedName name="jhkgh2_4_2" hidden="1">{#N/A,#N/A,FALSE,"TMCOMP96";#N/A,#N/A,FALSE,"MAT96";#N/A,#N/A,FALSE,"FANDA96";#N/A,#N/A,FALSE,"INTRAN96";#N/A,#N/A,FALSE,"NAA9697";#N/A,#N/A,FALSE,"ECWEBB";#N/A,#N/A,FALSE,"MFT96";#N/A,#N/A,FALSE,"CTrecon"}</definedName>
    <definedName name="jhkgh2_4_2_1" hidden="1">{#N/A,#N/A,FALSE,"TMCOMP96";#N/A,#N/A,FALSE,"MAT96";#N/A,#N/A,FALSE,"FANDA96";#N/A,#N/A,FALSE,"INTRAN96";#N/A,#N/A,FALSE,"NAA9697";#N/A,#N/A,FALSE,"ECWEBB";#N/A,#N/A,FALSE,"MFT96";#N/A,#N/A,FALSE,"CTrecon"}</definedName>
    <definedName name="jhkgh2_4_2_1_1" hidden="1">{#N/A,#N/A,FALSE,"TMCOMP96";#N/A,#N/A,FALSE,"MAT96";#N/A,#N/A,FALSE,"FANDA96";#N/A,#N/A,FALSE,"INTRAN96";#N/A,#N/A,FALSE,"NAA9697";#N/A,#N/A,FALSE,"ECWEBB";#N/A,#N/A,FALSE,"MFT96";#N/A,#N/A,FALSE,"CTrecon"}</definedName>
    <definedName name="jhkgh2_4_2_2" hidden="1">{#N/A,#N/A,FALSE,"TMCOMP96";#N/A,#N/A,FALSE,"MAT96";#N/A,#N/A,FALSE,"FANDA96";#N/A,#N/A,FALSE,"INTRAN96";#N/A,#N/A,FALSE,"NAA9697";#N/A,#N/A,FALSE,"ECWEBB";#N/A,#N/A,FALSE,"MFT96";#N/A,#N/A,FALSE,"CTrecon"}</definedName>
    <definedName name="jhkgh2_4_2_3" hidden="1">{#N/A,#N/A,FALSE,"TMCOMP96";#N/A,#N/A,FALSE,"MAT96";#N/A,#N/A,FALSE,"FANDA96";#N/A,#N/A,FALSE,"INTRAN96";#N/A,#N/A,FALSE,"NAA9697";#N/A,#N/A,FALSE,"ECWEBB";#N/A,#N/A,FALSE,"MFT96";#N/A,#N/A,FALSE,"CTrecon"}</definedName>
    <definedName name="jhkgh2_4_2_4" hidden="1">{#N/A,#N/A,FALSE,"TMCOMP96";#N/A,#N/A,FALSE,"MAT96";#N/A,#N/A,FALSE,"FANDA96";#N/A,#N/A,FALSE,"INTRAN96";#N/A,#N/A,FALSE,"NAA9697";#N/A,#N/A,FALSE,"ECWEBB";#N/A,#N/A,FALSE,"MFT96";#N/A,#N/A,FALSE,"CTrecon"}</definedName>
    <definedName name="jhkgh2_4_2_5" hidden="1">{#N/A,#N/A,FALSE,"TMCOMP96";#N/A,#N/A,FALSE,"MAT96";#N/A,#N/A,FALSE,"FANDA96";#N/A,#N/A,FALSE,"INTRAN96";#N/A,#N/A,FALSE,"NAA9697";#N/A,#N/A,FALSE,"ECWEBB";#N/A,#N/A,FALSE,"MFT96";#N/A,#N/A,FALSE,"CTrecon"}</definedName>
    <definedName name="jhkgh2_4_3" hidden="1">{#N/A,#N/A,FALSE,"TMCOMP96";#N/A,#N/A,FALSE,"MAT96";#N/A,#N/A,FALSE,"FANDA96";#N/A,#N/A,FALSE,"INTRAN96";#N/A,#N/A,FALSE,"NAA9697";#N/A,#N/A,FALSE,"ECWEBB";#N/A,#N/A,FALSE,"MFT96";#N/A,#N/A,FALSE,"CTrecon"}</definedName>
    <definedName name="jhkgh2_4_3_1" hidden="1">{#N/A,#N/A,FALSE,"TMCOMP96";#N/A,#N/A,FALSE,"MAT96";#N/A,#N/A,FALSE,"FANDA96";#N/A,#N/A,FALSE,"INTRAN96";#N/A,#N/A,FALSE,"NAA9697";#N/A,#N/A,FALSE,"ECWEBB";#N/A,#N/A,FALSE,"MFT96";#N/A,#N/A,FALSE,"CTrecon"}</definedName>
    <definedName name="jhkgh2_4_3_1_1" hidden="1">{#N/A,#N/A,FALSE,"TMCOMP96";#N/A,#N/A,FALSE,"MAT96";#N/A,#N/A,FALSE,"FANDA96";#N/A,#N/A,FALSE,"INTRAN96";#N/A,#N/A,FALSE,"NAA9697";#N/A,#N/A,FALSE,"ECWEBB";#N/A,#N/A,FALSE,"MFT96";#N/A,#N/A,FALSE,"CTrecon"}</definedName>
    <definedName name="jhkgh2_4_3_2" hidden="1">{#N/A,#N/A,FALSE,"TMCOMP96";#N/A,#N/A,FALSE,"MAT96";#N/A,#N/A,FALSE,"FANDA96";#N/A,#N/A,FALSE,"INTRAN96";#N/A,#N/A,FALSE,"NAA9697";#N/A,#N/A,FALSE,"ECWEBB";#N/A,#N/A,FALSE,"MFT96";#N/A,#N/A,FALSE,"CTrecon"}</definedName>
    <definedName name="jhkgh2_4_3_3" hidden="1">{#N/A,#N/A,FALSE,"TMCOMP96";#N/A,#N/A,FALSE,"MAT96";#N/A,#N/A,FALSE,"FANDA96";#N/A,#N/A,FALSE,"INTRAN96";#N/A,#N/A,FALSE,"NAA9697";#N/A,#N/A,FALSE,"ECWEBB";#N/A,#N/A,FALSE,"MFT96";#N/A,#N/A,FALSE,"CTrecon"}</definedName>
    <definedName name="jhkgh2_4_3_4" hidden="1">{#N/A,#N/A,FALSE,"TMCOMP96";#N/A,#N/A,FALSE,"MAT96";#N/A,#N/A,FALSE,"FANDA96";#N/A,#N/A,FALSE,"INTRAN96";#N/A,#N/A,FALSE,"NAA9697";#N/A,#N/A,FALSE,"ECWEBB";#N/A,#N/A,FALSE,"MFT96";#N/A,#N/A,FALSE,"CTrecon"}</definedName>
    <definedName name="jhkgh2_4_3_5" hidden="1">{#N/A,#N/A,FALSE,"TMCOMP96";#N/A,#N/A,FALSE,"MAT96";#N/A,#N/A,FALSE,"FANDA96";#N/A,#N/A,FALSE,"INTRAN96";#N/A,#N/A,FALSE,"NAA9697";#N/A,#N/A,FALSE,"ECWEBB";#N/A,#N/A,FALSE,"MFT96";#N/A,#N/A,FALSE,"CTrecon"}</definedName>
    <definedName name="jhkgh2_4_4" hidden="1">{#N/A,#N/A,FALSE,"TMCOMP96";#N/A,#N/A,FALSE,"MAT96";#N/A,#N/A,FALSE,"FANDA96";#N/A,#N/A,FALSE,"INTRAN96";#N/A,#N/A,FALSE,"NAA9697";#N/A,#N/A,FALSE,"ECWEBB";#N/A,#N/A,FALSE,"MFT96";#N/A,#N/A,FALSE,"CTrecon"}</definedName>
    <definedName name="jhkgh2_4_4_1" hidden="1">{#N/A,#N/A,FALSE,"TMCOMP96";#N/A,#N/A,FALSE,"MAT96";#N/A,#N/A,FALSE,"FANDA96";#N/A,#N/A,FALSE,"INTRAN96";#N/A,#N/A,FALSE,"NAA9697";#N/A,#N/A,FALSE,"ECWEBB";#N/A,#N/A,FALSE,"MFT96";#N/A,#N/A,FALSE,"CTrecon"}</definedName>
    <definedName name="jhkgh2_4_4_2" hidden="1">{#N/A,#N/A,FALSE,"TMCOMP96";#N/A,#N/A,FALSE,"MAT96";#N/A,#N/A,FALSE,"FANDA96";#N/A,#N/A,FALSE,"INTRAN96";#N/A,#N/A,FALSE,"NAA9697";#N/A,#N/A,FALSE,"ECWEBB";#N/A,#N/A,FALSE,"MFT96";#N/A,#N/A,FALSE,"CTrecon"}</definedName>
    <definedName name="jhkgh2_4_4_3" hidden="1">{#N/A,#N/A,FALSE,"TMCOMP96";#N/A,#N/A,FALSE,"MAT96";#N/A,#N/A,FALSE,"FANDA96";#N/A,#N/A,FALSE,"INTRAN96";#N/A,#N/A,FALSE,"NAA9697";#N/A,#N/A,FALSE,"ECWEBB";#N/A,#N/A,FALSE,"MFT96";#N/A,#N/A,FALSE,"CTrecon"}</definedName>
    <definedName name="jhkgh2_4_4_4" hidden="1">{#N/A,#N/A,FALSE,"TMCOMP96";#N/A,#N/A,FALSE,"MAT96";#N/A,#N/A,FALSE,"FANDA96";#N/A,#N/A,FALSE,"INTRAN96";#N/A,#N/A,FALSE,"NAA9697";#N/A,#N/A,FALSE,"ECWEBB";#N/A,#N/A,FALSE,"MFT96";#N/A,#N/A,FALSE,"CTrecon"}</definedName>
    <definedName name="jhkgh2_4_4_5" hidden="1">{#N/A,#N/A,FALSE,"TMCOMP96";#N/A,#N/A,FALSE,"MAT96";#N/A,#N/A,FALSE,"FANDA96";#N/A,#N/A,FALSE,"INTRAN96";#N/A,#N/A,FALSE,"NAA9697";#N/A,#N/A,FALSE,"ECWEBB";#N/A,#N/A,FALSE,"MFT96";#N/A,#N/A,FALSE,"CTrecon"}</definedName>
    <definedName name="jhkgh2_4_5" hidden="1">{#N/A,#N/A,FALSE,"TMCOMP96";#N/A,#N/A,FALSE,"MAT96";#N/A,#N/A,FALSE,"FANDA96";#N/A,#N/A,FALSE,"INTRAN96";#N/A,#N/A,FALSE,"NAA9697";#N/A,#N/A,FALSE,"ECWEBB";#N/A,#N/A,FALSE,"MFT96";#N/A,#N/A,FALSE,"CTrecon"}</definedName>
    <definedName name="jhkgh2_4_5_1" hidden="1">{#N/A,#N/A,FALSE,"TMCOMP96";#N/A,#N/A,FALSE,"MAT96";#N/A,#N/A,FALSE,"FANDA96";#N/A,#N/A,FALSE,"INTRAN96";#N/A,#N/A,FALSE,"NAA9697";#N/A,#N/A,FALSE,"ECWEBB";#N/A,#N/A,FALSE,"MFT96";#N/A,#N/A,FALSE,"CTrecon"}</definedName>
    <definedName name="jhkgh2_4_5_2" hidden="1">{#N/A,#N/A,FALSE,"TMCOMP96";#N/A,#N/A,FALSE,"MAT96";#N/A,#N/A,FALSE,"FANDA96";#N/A,#N/A,FALSE,"INTRAN96";#N/A,#N/A,FALSE,"NAA9697";#N/A,#N/A,FALSE,"ECWEBB";#N/A,#N/A,FALSE,"MFT96";#N/A,#N/A,FALSE,"CTrecon"}</definedName>
    <definedName name="jhkgh2_4_5_3" hidden="1">{#N/A,#N/A,FALSE,"TMCOMP96";#N/A,#N/A,FALSE,"MAT96";#N/A,#N/A,FALSE,"FANDA96";#N/A,#N/A,FALSE,"INTRAN96";#N/A,#N/A,FALSE,"NAA9697";#N/A,#N/A,FALSE,"ECWEBB";#N/A,#N/A,FALSE,"MFT96";#N/A,#N/A,FALSE,"CTrecon"}</definedName>
    <definedName name="jhkgh2_4_5_4" hidden="1">{#N/A,#N/A,FALSE,"TMCOMP96";#N/A,#N/A,FALSE,"MAT96";#N/A,#N/A,FALSE,"FANDA96";#N/A,#N/A,FALSE,"INTRAN96";#N/A,#N/A,FALSE,"NAA9697";#N/A,#N/A,FALSE,"ECWEBB";#N/A,#N/A,FALSE,"MFT96";#N/A,#N/A,FALSE,"CTrecon"}</definedName>
    <definedName name="jhkgh2_4_5_5" hidden="1">{#N/A,#N/A,FALSE,"TMCOMP96";#N/A,#N/A,FALSE,"MAT96";#N/A,#N/A,FALSE,"FANDA96";#N/A,#N/A,FALSE,"INTRAN96";#N/A,#N/A,FALSE,"NAA9697";#N/A,#N/A,FALSE,"ECWEBB";#N/A,#N/A,FALSE,"MFT96";#N/A,#N/A,FALSE,"CTrecon"}</definedName>
    <definedName name="jhkgh2_5" hidden="1">{#N/A,#N/A,FALSE,"TMCOMP96";#N/A,#N/A,FALSE,"MAT96";#N/A,#N/A,FALSE,"FANDA96";#N/A,#N/A,FALSE,"INTRAN96";#N/A,#N/A,FALSE,"NAA9697";#N/A,#N/A,FALSE,"ECWEBB";#N/A,#N/A,FALSE,"MFT96";#N/A,#N/A,FALSE,"CTrecon"}</definedName>
    <definedName name="jhkgh2_5_1" hidden="1">{#N/A,#N/A,FALSE,"TMCOMP96";#N/A,#N/A,FALSE,"MAT96";#N/A,#N/A,FALSE,"FANDA96";#N/A,#N/A,FALSE,"INTRAN96";#N/A,#N/A,FALSE,"NAA9697";#N/A,#N/A,FALSE,"ECWEBB";#N/A,#N/A,FALSE,"MFT96";#N/A,#N/A,FALSE,"CTrecon"}</definedName>
    <definedName name="jhkgh2_5_1_1" hidden="1">{#N/A,#N/A,FALSE,"TMCOMP96";#N/A,#N/A,FALSE,"MAT96";#N/A,#N/A,FALSE,"FANDA96";#N/A,#N/A,FALSE,"INTRAN96";#N/A,#N/A,FALSE,"NAA9697";#N/A,#N/A,FALSE,"ECWEBB";#N/A,#N/A,FALSE,"MFT96";#N/A,#N/A,FALSE,"CTrecon"}</definedName>
    <definedName name="jhkgh2_5_1_1_1" hidden="1">{#N/A,#N/A,FALSE,"TMCOMP96";#N/A,#N/A,FALSE,"MAT96";#N/A,#N/A,FALSE,"FANDA96";#N/A,#N/A,FALSE,"INTRAN96";#N/A,#N/A,FALSE,"NAA9697";#N/A,#N/A,FALSE,"ECWEBB";#N/A,#N/A,FALSE,"MFT96";#N/A,#N/A,FALSE,"CTrecon"}</definedName>
    <definedName name="jhkgh2_5_1_1_1_1" hidden="1">{#N/A,#N/A,FALSE,"TMCOMP96";#N/A,#N/A,FALSE,"MAT96";#N/A,#N/A,FALSE,"FANDA96";#N/A,#N/A,FALSE,"INTRAN96";#N/A,#N/A,FALSE,"NAA9697";#N/A,#N/A,FALSE,"ECWEBB";#N/A,#N/A,FALSE,"MFT96";#N/A,#N/A,FALSE,"CTrecon"}</definedName>
    <definedName name="jhkgh2_5_1_1_1_1_1" hidden="1">{#N/A,#N/A,FALSE,"TMCOMP96";#N/A,#N/A,FALSE,"MAT96";#N/A,#N/A,FALSE,"FANDA96";#N/A,#N/A,FALSE,"INTRAN96";#N/A,#N/A,FALSE,"NAA9697";#N/A,#N/A,FALSE,"ECWEBB";#N/A,#N/A,FALSE,"MFT96";#N/A,#N/A,FALSE,"CTrecon"}</definedName>
    <definedName name="jhkgh2_5_1_1_1_2" hidden="1">{#N/A,#N/A,FALSE,"TMCOMP96";#N/A,#N/A,FALSE,"MAT96";#N/A,#N/A,FALSE,"FANDA96";#N/A,#N/A,FALSE,"INTRAN96";#N/A,#N/A,FALSE,"NAA9697";#N/A,#N/A,FALSE,"ECWEBB";#N/A,#N/A,FALSE,"MFT96";#N/A,#N/A,FALSE,"CTrecon"}</definedName>
    <definedName name="jhkgh2_5_1_1_1_3" hidden="1">{#N/A,#N/A,FALSE,"TMCOMP96";#N/A,#N/A,FALSE,"MAT96";#N/A,#N/A,FALSE,"FANDA96";#N/A,#N/A,FALSE,"INTRAN96";#N/A,#N/A,FALSE,"NAA9697";#N/A,#N/A,FALSE,"ECWEBB";#N/A,#N/A,FALSE,"MFT96";#N/A,#N/A,FALSE,"CTrecon"}</definedName>
    <definedName name="jhkgh2_5_1_1_1_4" hidden="1">{#N/A,#N/A,FALSE,"TMCOMP96";#N/A,#N/A,FALSE,"MAT96";#N/A,#N/A,FALSE,"FANDA96";#N/A,#N/A,FALSE,"INTRAN96";#N/A,#N/A,FALSE,"NAA9697";#N/A,#N/A,FALSE,"ECWEBB";#N/A,#N/A,FALSE,"MFT96";#N/A,#N/A,FALSE,"CTrecon"}</definedName>
    <definedName name="jhkgh2_5_1_1_1_5" hidden="1">{#N/A,#N/A,FALSE,"TMCOMP96";#N/A,#N/A,FALSE,"MAT96";#N/A,#N/A,FALSE,"FANDA96";#N/A,#N/A,FALSE,"INTRAN96";#N/A,#N/A,FALSE,"NAA9697";#N/A,#N/A,FALSE,"ECWEBB";#N/A,#N/A,FALSE,"MFT96";#N/A,#N/A,FALSE,"CTrecon"}</definedName>
    <definedName name="jhkgh2_5_1_1_2" hidden="1">{#N/A,#N/A,FALSE,"TMCOMP96";#N/A,#N/A,FALSE,"MAT96";#N/A,#N/A,FALSE,"FANDA96";#N/A,#N/A,FALSE,"INTRAN96";#N/A,#N/A,FALSE,"NAA9697";#N/A,#N/A,FALSE,"ECWEBB";#N/A,#N/A,FALSE,"MFT96";#N/A,#N/A,FALSE,"CTrecon"}</definedName>
    <definedName name="jhkgh2_5_1_1_2_1" hidden="1">{#N/A,#N/A,FALSE,"TMCOMP96";#N/A,#N/A,FALSE,"MAT96";#N/A,#N/A,FALSE,"FANDA96";#N/A,#N/A,FALSE,"INTRAN96";#N/A,#N/A,FALSE,"NAA9697";#N/A,#N/A,FALSE,"ECWEBB";#N/A,#N/A,FALSE,"MFT96";#N/A,#N/A,FALSE,"CTrecon"}</definedName>
    <definedName name="jhkgh2_5_1_1_2_2" hidden="1">{#N/A,#N/A,FALSE,"TMCOMP96";#N/A,#N/A,FALSE,"MAT96";#N/A,#N/A,FALSE,"FANDA96";#N/A,#N/A,FALSE,"INTRAN96";#N/A,#N/A,FALSE,"NAA9697";#N/A,#N/A,FALSE,"ECWEBB";#N/A,#N/A,FALSE,"MFT96";#N/A,#N/A,FALSE,"CTrecon"}</definedName>
    <definedName name="jhkgh2_5_1_1_2_3" hidden="1">{#N/A,#N/A,FALSE,"TMCOMP96";#N/A,#N/A,FALSE,"MAT96";#N/A,#N/A,FALSE,"FANDA96";#N/A,#N/A,FALSE,"INTRAN96";#N/A,#N/A,FALSE,"NAA9697";#N/A,#N/A,FALSE,"ECWEBB";#N/A,#N/A,FALSE,"MFT96";#N/A,#N/A,FALSE,"CTrecon"}</definedName>
    <definedName name="jhkgh2_5_1_1_2_4" hidden="1">{#N/A,#N/A,FALSE,"TMCOMP96";#N/A,#N/A,FALSE,"MAT96";#N/A,#N/A,FALSE,"FANDA96";#N/A,#N/A,FALSE,"INTRAN96";#N/A,#N/A,FALSE,"NAA9697";#N/A,#N/A,FALSE,"ECWEBB";#N/A,#N/A,FALSE,"MFT96";#N/A,#N/A,FALSE,"CTrecon"}</definedName>
    <definedName name="jhkgh2_5_1_1_2_5" hidden="1">{#N/A,#N/A,FALSE,"TMCOMP96";#N/A,#N/A,FALSE,"MAT96";#N/A,#N/A,FALSE,"FANDA96";#N/A,#N/A,FALSE,"INTRAN96";#N/A,#N/A,FALSE,"NAA9697";#N/A,#N/A,FALSE,"ECWEBB";#N/A,#N/A,FALSE,"MFT96";#N/A,#N/A,FALSE,"CTrecon"}</definedName>
    <definedName name="jhkgh2_5_1_1_3" hidden="1">{#N/A,#N/A,FALSE,"TMCOMP96";#N/A,#N/A,FALSE,"MAT96";#N/A,#N/A,FALSE,"FANDA96";#N/A,#N/A,FALSE,"INTRAN96";#N/A,#N/A,FALSE,"NAA9697";#N/A,#N/A,FALSE,"ECWEBB";#N/A,#N/A,FALSE,"MFT96";#N/A,#N/A,FALSE,"CTrecon"}</definedName>
    <definedName name="jhkgh2_5_1_1_4" hidden="1">{#N/A,#N/A,FALSE,"TMCOMP96";#N/A,#N/A,FALSE,"MAT96";#N/A,#N/A,FALSE,"FANDA96";#N/A,#N/A,FALSE,"INTRAN96";#N/A,#N/A,FALSE,"NAA9697";#N/A,#N/A,FALSE,"ECWEBB";#N/A,#N/A,FALSE,"MFT96";#N/A,#N/A,FALSE,"CTrecon"}</definedName>
    <definedName name="jhkgh2_5_1_1_5" hidden="1">{#N/A,#N/A,FALSE,"TMCOMP96";#N/A,#N/A,FALSE,"MAT96";#N/A,#N/A,FALSE,"FANDA96";#N/A,#N/A,FALSE,"INTRAN96";#N/A,#N/A,FALSE,"NAA9697";#N/A,#N/A,FALSE,"ECWEBB";#N/A,#N/A,FALSE,"MFT96";#N/A,#N/A,FALSE,"CTrecon"}</definedName>
    <definedName name="jhkgh2_5_1_2" hidden="1">{#N/A,#N/A,FALSE,"TMCOMP96";#N/A,#N/A,FALSE,"MAT96";#N/A,#N/A,FALSE,"FANDA96";#N/A,#N/A,FALSE,"INTRAN96";#N/A,#N/A,FALSE,"NAA9697";#N/A,#N/A,FALSE,"ECWEBB";#N/A,#N/A,FALSE,"MFT96";#N/A,#N/A,FALSE,"CTrecon"}</definedName>
    <definedName name="jhkgh2_5_1_2_1" hidden="1">{#N/A,#N/A,FALSE,"TMCOMP96";#N/A,#N/A,FALSE,"MAT96";#N/A,#N/A,FALSE,"FANDA96";#N/A,#N/A,FALSE,"INTRAN96";#N/A,#N/A,FALSE,"NAA9697";#N/A,#N/A,FALSE,"ECWEBB";#N/A,#N/A,FALSE,"MFT96";#N/A,#N/A,FALSE,"CTrecon"}</definedName>
    <definedName name="jhkgh2_5_1_2_2" hidden="1">{#N/A,#N/A,FALSE,"TMCOMP96";#N/A,#N/A,FALSE,"MAT96";#N/A,#N/A,FALSE,"FANDA96";#N/A,#N/A,FALSE,"INTRAN96";#N/A,#N/A,FALSE,"NAA9697";#N/A,#N/A,FALSE,"ECWEBB";#N/A,#N/A,FALSE,"MFT96";#N/A,#N/A,FALSE,"CTrecon"}</definedName>
    <definedName name="jhkgh2_5_1_2_3" hidden="1">{#N/A,#N/A,FALSE,"TMCOMP96";#N/A,#N/A,FALSE,"MAT96";#N/A,#N/A,FALSE,"FANDA96";#N/A,#N/A,FALSE,"INTRAN96";#N/A,#N/A,FALSE,"NAA9697";#N/A,#N/A,FALSE,"ECWEBB";#N/A,#N/A,FALSE,"MFT96";#N/A,#N/A,FALSE,"CTrecon"}</definedName>
    <definedName name="jhkgh2_5_1_2_4" hidden="1">{#N/A,#N/A,FALSE,"TMCOMP96";#N/A,#N/A,FALSE,"MAT96";#N/A,#N/A,FALSE,"FANDA96";#N/A,#N/A,FALSE,"INTRAN96";#N/A,#N/A,FALSE,"NAA9697";#N/A,#N/A,FALSE,"ECWEBB";#N/A,#N/A,FALSE,"MFT96";#N/A,#N/A,FALSE,"CTrecon"}</definedName>
    <definedName name="jhkgh2_5_1_2_5" hidden="1">{#N/A,#N/A,FALSE,"TMCOMP96";#N/A,#N/A,FALSE,"MAT96";#N/A,#N/A,FALSE,"FANDA96";#N/A,#N/A,FALSE,"INTRAN96";#N/A,#N/A,FALSE,"NAA9697";#N/A,#N/A,FALSE,"ECWEBB";#N/A,#N/A,FALSE,"MFT96";#N/A,#N/A,FALSE,"CTrecon"}</definedName>
    <definedName name="jhkgh2_5_1_3" hidden="1">{#N/A,#N/A,FALSE,"TMCOMP96";#N/A,#N/A,FALSE,"MAT96";#N/A,#N/A,FALSE,"FANDA96";#N/A,#N/A,FALSE,"INTRAN96";#N/A,#N/A,FALSE,"NAA9697";#N/A,#N/A,FALSE,"ECWEBB";#N/A,#N/A,FALSE,"MFT96";#N/A,#N/A,FALSE,"CTrecon"}</definedName>
    <definedName name="jhkgh2_5_1_3_1" hidden="1">{#N/A,#N/A,FALSE,"TMCOMP96";#N/A,#N/A,FALSE,"MAT96";#N/A,#N/A,FALSE,"FANDA96";#N/A,#N/A,FALSE,"INTRAN96";#N/A,#N/A,FALSE,"NAA9697";#N/A,#N/A,FALSE,"ECWEBB";#N/A,#N/A,FALSE,"MFT96";#N/A,#N/A,FALSE,"CTrecon"}</definedName>
    <definedName name="jhkgh2_5_1_3_2" hidden="1">{#N/A,#N/A,FALSE,"TMCOMP96";#N/A,#N/A,FALSE,"MAT96";#N/A,#N/A,FALSE,"FANDA96";#N/A,#N/A,FALSE,"INTRAN96";#N/A,#N/A,FALSE,"NAA9697";#N/A,#N/A,FALSE,"ECWEBB";#N/A,#N/A,FALSE,"MFT96";#N/A,#N/A,FALSE,"CTrecon"}</definedName>
    <definedName name="jhkgh2_5_1_3_3" hidden="1">{#N/A,#N/A,FALSE,"TMCOMP96";#N/A,#N/A,FALSE,"MAT96";#N/A,#N/A,FALSE,"FANDA96";#N/A,#N/A,FALSE,"INTRAN96";#N/A,#N/A,FALSE,"NAA9697";#N/A,#N/A,FALSE,"ECWEBB";#N/A,#N/A,FALSE,"MFT96";#N/A,#N/A,FALSE,"CTrecon"}</definedName>
    <definedName name="jhkgh2_5_1_3_4" hidden="1">{#N/A,#N/A,FALSE,"TMCOMP96";#N/A,#N/A,FALSE,"MAT96";#N/A,#N/A,FALSE,"FANDA96";#N/A,#N/A,FALSE,"INTRAN96";#N/A,#N/A,FALSE,"NAA9697";#N/A,#N/A,FALSE,"ECWEBB";#N/A,#N/A,FALSE,"MFT96";#N/A,#N/A,FALSE,"CTrecon"}</definedName>
    <definedName name="jhkgh2_5_1_3_5" hidden="1">{#N/A,#N/A,FALSE,"TMCOMP96";#N/A,#N/A,FALSE,"MAT96";#N/A,#N/A,FALSE,"FANDA96";#N/A,#N/A,FALSE,"INTRAN96";#N/A,#N/A,FALSE,"NAA9697";#N/A,#N/A,FALSE,"ECWEBB";#N/A,#N/A,FALSE,"MFT96";#N/A,#N/A,FALSE,"CTrecon"}</definedName>
    <definedName name="jhkgh2_5_1_4" hidden="1">{#N/A,#N/A,FALSE,"TMCOMP96";#N/A,#N/A,FALSE,"MAT96";#N/A,#N/A,FALSE,"FANDA96";#N/A,#N/A,FALSE,"INTRAN96";#N/A,#N/A,FALSE,"NAA9697";#N/A,#N/A,FALSE,"ECWEBB";#N/A,#N/A,FALSE,"MFT96";#N/A,#N/A,FALSE,"CTrecon"}</definedName>
    <definedName name="jhkgh2_5_1_4_1" hidden="1">{#N/A,#N/A,FALSE,"TMCOMP96";#N/A,#N/A,FALSE,"MAT96";#N/A,#N/A,FALSE,"FANDA96";#N/A,#N/A,FALSE,"INTRAN96";#N/A,#N/A,FALSE,"NAA9697";#N/A,#N/A,FALSE,"ECWEBB";#N/A,#N/A,FALSE,"MFT96";#N/A,#N/A,FALSE,"CTrecon"}</definedName>
    <definedName name="jhkgh2_5_1_4_2" hidden="1">{#N/A,#N/A,FALSE,"TMCOMP96";#N/A,#N/A,FALSE,"MAT96";#N/A,#N/A,FALSE,"FANDA96";#N/A,#N/A,FALSE,"INTRAN96";#N/A,#N/A,FALSE,"NAA9697";#N/A,#N/A,FALSE,"ECWEBB";#N/A,#N/A,FALSE,"MFT96";#N/A,#N/A,FALSE,"CTrecon"}</definedName>
    <definedName name="jhkgh2_5_1_4_3" hidden="1">{#N/A,#N/A,FALSE,"TMCOMP96";#N/A,#N/A,FALSE,"MAT96";#N/A,#N/A,FALSE,"FANDA96";#N/A,#N/A,FALSE,"INTRAN96";#N/A,#N/A,FALSE,"NAA9697";#N/A,#N/A,FALSE,"ECWEBB";#N/A,#N/A,FALSE,"MFT96";#N/A,#N/A,FALSE,"CTrecon"}</definedName>
    <definedName name="jhkgh2_5_1_4_4" hidden="1">{#N/A,#N/A,FALSE,"TMCOMP96";#N/A,#N/A,FALSE,"MAT96";#N/A,#N/A,FALSE,"FANDA96";#N/A,#N/A,FALSE,"INTRAN96";#N/A,#N/A,FALSE,"NAA9697";#N/A,#N/A,FALSE,"ECWEBB";#N/A,#N/A,FALSE,"MFT96";#N/A,#N/A,FALSE,"CTrecon"}</definedName>
    <definedName name="jhkgh2_5_1_4_5" hidden="1">{#N/A,#N/A,FALSE,"TMCOMP96";#N/A,#N/A,FALSE,"MAT96";#N/A,#N/A,FALSE,"FANDA96";#N/A,#N/A,FALSE,"INTRAN96";#N/A,#N/A,FALSE,"NAA9697";#N/A,#N/A,FALSE,"ECWEBB";#N/A,#N/A,FALSE,"MFT96";#N/A,#N/A,FALSE,"CTrecon"}</definedName>
    <definedName name="jhkgh2_5_1_5" hidden="1">{#N/A,#N/A,FALSE,"TMCOMP96";#N/A,#N/A,FALSE,"MAT96";#N/A,#N/A,FALSE,"FANDA96";#N/A,#N/A,FALSE,"INTRAN96";#N/A,#N/A,FALSE,"NAA9697";#N/A,#N/A,FALSE,"ECWEBB";#N/A,#N/A,FALSE,"MFT96";#N/A,#N/A,FALSE,"CTrecon"}</definedName>
    <definedName name="jhkgh2_5_1_5_1" hidden="1">{#N/A,#N/A,FALSE,"TMCOMP96";#N/A,#N/A,FALSE,"MAT96";#N/A,#N/A,FALSE,"FANDA96";#N/A,#N/A,FALSE,"INTRAN96";#N/A,#N/A,FALSE,"NAA9697";#N/A,#N/A,FALSE,"ECWEBB";#N/A,#N/A,FALSE,"MFT96";#N/A,#N/A,FALSE,"CTrecon"}</definedName>
    <definedName name="jhkgh2_5_1_5_2" hidden="1">{#N/A,#N/A,FALSE,"TMCOMP96";#N/A,#N/A,FALSE,"MAT96";#N/A,#N/A,FALSE,"FANDA96";#N/A,#N/A,FALSE,"INTRAN96";#N/A,#N/A,FALSE,"NAA9697";#N/A,#N/A,FALSE,"ECWEBB";#N/A,#N/A,FALSE,"MFT96";#N/A,#N/A,FALSE,"CTrecon"}</definedName>
    <definedName name="jhkgh2_5_1_5_3" hidden="1">{#N/A,#N/A,FALSE,"TMCOMP96";#N/A,#N/A,FALSE,"MAT96";#N/A,#N/A,FALSE,"FANDA96";#N/A,#N/A,FALSE,"INTRAN96";#N/A,#N/A,FALSE,"NAA9697";#N/A,#N/A,FALSE,"ECWEBB";#N/A,#N/A,FALSE,"MFT96";#N/A,#N/A,FALSE,"CTrecon"}</definedName>
    <definedName name="jhkgh2_5_1_5_4" hidden="1">{#N/A,#N/A,FALSE,"TMCOMP96";#N/A,#N/A,FALSE,"MAT96";#N/A,#N/A,FALSE,"FANDA96";#N/A,#N/A,FALSE,"INTRAN96";#N/A,#N/A,FALSE,"NAA9697";#N/A,#N/A,FALSE,"ECWEBB";#N/A,#N/A,FALSE,"MFT96";#N/A,#N/A,FALSE,"CTrecon"}</definedName>
    <definedName name="jhkgh2_5_1_5_5" hidden="1">{#N/A,#N/A,FALSE,"TMCOMP96";#N/A,#N/A,FALSE,"MAT96";#N/A,#N/A,FALSE,"FANDA96";#N/A,#N/A,FALSE,"INTRAN96";#N/A,#N/A,FALSE,"NAA9697";#N/A,#N/A,FALSE,"ECWEBB";#N/A,#N/A,FALSE,"MFT96";#N/A,#N/A,FALSE,"CTrecon"}</definedName>
    <definedName name="jhkgh2_5_2" hidden="1">{#N/A,#N/A,FALSE,"TMCOMP96";#N/A,#N/A,FALSE,"MAT96";#N/A,#N/A,FALSE,"FANDA96";#N/A,#N/A,FALSE,"INTRAN96";#N/A,#N/A,FALSE,"NAA9697";#N/A,#N/A,FALSE,"ECWEBB";#N/A,#N/A,FALSE,"MFT96";#N/A,#N/A,FALSE,"CTrecon"}</definedName>
    <definedName name="jhkgh2_5_2_1" hidden="1">{#N/A,#N/A,FALSE,"TMCOMP96";#N/A,#N/A,FALSE,"MAT96";#N/A,#N/A,FALSE,"FANDA96";#N/A,#N/A,FALSE,"INTRAN96";#N/A,#N/A,FALSE,"NAA9697";#N/A,#N/A,FALSE,"ECWEBB";#N/A,#N/A,FALSE,"MFT96";#N/A,#N/A,FALSE,"CTrecon"}</definedName>
    <definedName name="jhkgh2_5_2_2" hidden="1">{#N/A,#N/A,FALSE,"TMCOMP96";#N/A,#N/A,FALSE,"MAT96";#N/A,#N/A,FALSE,"FANDA96";#N/A,#N/A,FALSE,"INTRAN96";#N/A,#N/A,FALSE,"NAA9697";#N/A,#N/A,FALSE,"ECWEBB";#N/A,#N/A,FALSE,"MFT96";#N/A,#N/A,FALSE,"CTrecon"}</definedName>
    <definedName name="jhkgh2_5_2_3" hidden="1">{#N/A,#N/A,FALSE,"TMCOMP96";#N/A,#N/A,FALSE,"MAT96";#N/A,#N/A,FALSE,"FANDA96";#N/A,#N/A,FALSE,"INTRAN96";#N/A,#N/A,FALSE,"NAA9697";#N/A,#N/A,FALSE,"ECWEBB";#N/A,#N/A,FALSE,"MFT96";#N/A,#N/A,FALSE,"CTrecon"}</definedName>
    <definedName name="jhkgh2_5_2_4" hidden="1">{#N/A,#N/A,FALSE,"TMCOMP96";#N/A,#N/A,FALSE,"MAT96";#N/A,#N/A,FALSE,"FANDA96";#N/A,#N/A,FALSE,"INTRAN96";#N/A,#N/A,FALSE,"NAA9697";#N/A,#N/A,FALSE,"ECWEBB";#N/A,#N/A,FALSE,"MFT96";#N/A,#N/A,FALSE,"CTrecon"}</definedName>
    <definedName name="jhkgh2_5_2_5" hidden="1">{#N/A,#N/A,FALSE,"TMCOMP96";#N/A,#N/A,FALSE,"MAT96";#N/A,#N/A,FALSE,"FANDA96";#N/A,#N/A,FALSE,"INTRAN96";#N/A,#N/A,FALSE,"NAA9697";#N/A,#N/A,FALSE,"ECWEBB";#N/A,#N/A,FALSE,"MFT96";#N/A,#N/A,FALSE,"CTrecon"}</definedName>
    <definedName name="jhkgh2_5_3" hidden="1">{#N/A,#N/A,FALSE,"TMCOMP96";#N/A,#N/A,FALSE,"MAT96";#N/A,#N/A,FALSE,"FANDA96";#N/A,#N/A,FALSE,"INTRAN96";#N/A,#N/A,FALSE,"NAA9697";#N/A,#N/A,FALSE,"ECWEBB";#N/A,#N/A,FALSE,"MFT96";#N/A,#N/A,FALSE,"CTrecon"}</definedName>
    <definedName name="jhkgh2_5_3_1" hidden="1">{#N/A,#N/A,FALSE,"TMCOMP96";#N/A,#N/A,FALSE,"MAT96";#N/A,#N/A,FALSE,"FANDA96";#N/A,#N/A,FALSE,"INTRAN96";#N/A,#N/A,FALSE,"NAA9697";#N/A,#N/A,FALSE,"ECWEBB";#N/A,#N/A,FALSE,"MFT96";#N/A,#N/A,FALSE,"CTrecon"}</definedName>
    <definedName name="jhkgh2_5_3_2" hidden="1">{#N/A,#N/A,FALSE,"TMCOMP96";#N/A,#N/A,FALSE,"MAT96";#N/A,#N/A,FALSE,"FANDA96";#N/A,#N/A,FALSE,"INTRAN96";#N/A,#N/A,FALSE,"NAA9697";#N/A,#N/A,FALSE,"ECWEBB";#N/A,#N/A,FALSE,"MFT96";#N/A,#N/A,FALSE,"CTrecon"}</definedName>
    <definedName name="jhkgh2_5_3_3" hidden="1">{#N/A,#N/A,FALSE,"TMCOMP96";#N/A,#N/A,FALSE,"MAT96";#N/A,#N/A,FALSE,"FANDA96";#N/A,#N/A,FALSE,"INTRAN96";#N/A,#N/A,FALSE,"NAA9697";#N/A,#N/A,FALSE,"ECWEBB";#N/A,#N/A,FALSE,"MFT96";#N/A,#N/A,FALSE,"CTrecon"}</definedName>
    <definedName name="jhkgh2_5_3_4" hidden="1">{#N/A,#N/A,FALSE,"TMCOMP96";#N/A,#N/A,FALSE,"MAT96";#N/A,#N/A,FALSE,"FANDA96";#N/A,#N/A,FALSE,"INTRAN96";#N/A,#N/A,FALSE,"NAA9697";#N/A,#N/A,FALSE,"ECWEBB";#N/A,#N/A,FALSE,"MFT96";#N/A,#N/A,FALSE,"CTrecon"}</definedName>
    <definedName name="jhkgh2_5_3_5" hidden="1">{#N/A,#N/A,FALSE,"TMCOMP96";#N/A,#N/A,FALSE,"MAT96";#N/A,#N/A,FALSE,"FANDA96";#N/A,#N/A,FALSE,"INTRAN96";#N/A,#N/A,FALSE,"NAA9697";#N/A,#N/A,FALSE,"ECWEBB";#N/A,#N/A,FALSE,"MFT96";#N/A,#N/A,FALSE,"CTrecon"}</definedName>
    <definedName name="jhkgh2_5_4" hidden="1">{#N/A,#N/A,FALSE,"TMCOMP96";#N/A,#N/A,FALSE,"MAT96";#N/A,#N/A,FALSE,"FANDA96";#N/A,#N/A,FALSE,"INTRAN96";#N/A,#N/A,FALSE,"NAA9697";#N/A,#N/A,FALSE,"ECWEBB";#N/A,#N/A,FALSE,"MFT96";#N/A,#N/A,FALSE,"CTrecon"}</definedName>
    <definedName name="jhkgh2_5_4_1" hidden="1">{#N/A,#N/A,FALSE,"TMCOMP96";#N/A,#N/A,FALSE,"MAT96";#N/A,#N/A,FALSE,"FANDA96";#N/A,#N/A,FALSE,"INTRAN96";#N/A,#N/A,FALSE,"NAA9697";#N/A,#N/A,FALSE,"ECWEBB";#N/A,#N/A,FALSE,"MFT96";#N/A,#N/A,FALSE,"CTrecon"}</definedName>
    <definedName name="jhkgh2_5_4_2" hidden="1">{#N/A,#N/A,FALSE,"TMCOMP96";#N/A,#N/A,FALSE,"MAT96";#N/A,#N/A,FALSE,"FANDA96";#N/A,#N/A,FALSE,"INTRAN96";#N/A,#N/A,FALSE,"NAA9697";#N/A,#N/A,FALSE,"ECWEBB";#N/A,#N/A,FALSE,"MFT96";#N/A,#N/A,FALSE,"CTrecon"}</definedName>
    <definedName name="jhkgh2_5_4_3" hidden="1">{#N/A,#N/A,FALSE,"TMCOMP96";#N/A,#N/A,FALSE,"MAT96";#N/A,#N/A,FALSE,"FANDA96";#N/A,#N/A,FALSE,"INTRAN96";#N/A,#N/A,FALSE,"NAA9697";#N/A,#N/A,FALSE,"ECWEBB";#N/A,#N/A,FALSE,"MFT96";#N/A,#N/A,FALSE,"CTrecon"}</definedName>
    <definedName name="jhkgh2_5_4_4" hidden="1">{#N/A,#N/A,FALSE,"TMCOMP96";#N/A,#N/A,FALSE,"MAT96";#N/A,#N/A,FALSE,"FANDA96";#N/A,#N/A,FALSE,"INTRAN96";#N/A,#N/A,FALSE,"NAA9697";#N/A,#N/A,FALSE,"ECWEBB";#N/A,#N/A,FALSE,"MFT96";#N/A,#N/A,FALSE,"CTrecon"}</definedName>
    <definedName name="jhkgh2_5_4_5" hidden="1">{#N/A,#N/A,FALSE,"TMCOMP96";#N/A,#N/A,FALSE,"MAT96";#N/A,#N/A,FALSE,"FANDA96";#N/A,#N/A,FALSE,"INTRAN96";#N/A,#N/A,FALSE,"NAA9697";#N/A,#N/A,FALSE,"ECWEBB";#N/A,#N/A,FALSE,"MFT96";#N/A,#N/A,FALSE,"CTrecon"}</definedName>
    <definedName name="jhkgh2_5_5" hidden="1">{#N/A,#N/A,FALSE,"TMCOMP96";#N/A,#N/A,FALSE,"MAT96";#N/A,#N/A,FALSE,"FANDA96";#N/A,#N/A,FALSE,"INTRAN96";#N/A,#N/A,FALSE,"NAA9697";#N/A,#N/A,FALSE,"ECWEBB";#N/A,#N/A,FALSE,"MFT96";#N/A,#N/A,FALSE,"CTrecon"}</definedName>
    <definedName name="jhkgh2_5_5_1" hidden="1">{#N/A,#N/A,FALSE,"TMCOMP96";#N/A,#N/A,FALSE,"MAT96";#N/A,#N/A,FALSE,"FANDA96";#N/A,#N/A,FALSE,"INTRAN96";#N/A,#N/A,FALSE,"NAA9697";#N/A,#N/A,FALSE,"ECWEBB";#N/A,#N/A,FALSE,"MFT96";#N/A,#N/A,FALSE,"CTrecon"}</definedName>
    <definedName name="jhkgh2_5_5_2" hidden="1">{#N/A,#N/A,FALSE,"TMCOMP96";#N/A,#N/A,FALSE,"MAT96";#N/A,#N/A,FALSE,"FANDA96";#N/A,#N/A,FALSE,"INTRAN96";#N/A,#N/A,FALSE,"NAA9697";#N/A,#N/A,FALSE,"ECWEBB";#N/A,#N/A,FALSE,"MFT96";#N/A,#N/A,FALSE,"CTrecon"}</definedName>
    <definedName name="jhkgh2_5_5_3" hidden="1">{#N/A,#N/A,FALSE,"TMCOMP96";#N/A,#N/A,FALSE,"MAT96";#N/A,#N/A,FALSE,"FANDA96";#N/A,#N/A,FALSE,"INTRAN96";#N/A,#N/A,FALSE,"NAA9697";#N/A,#N/A,FALSE,"ECWEBB";#N/A,#N/A,FALSE,"MFT96";#N/A,#N/A,FALSE,"CTrecon"}</definedName>
    <definedName name="jhkgh2_5_5_4" hidden="1">{#N/A,#N/A,FALSE,"TMCOMP96";#N/A,#N/A,FALSE,"MAT96";#N/A,#N/A,FALSE,"FANDA96";#N/A,#N/A,FALSE,"INTRAN96";#N/A,#N/A,FALSE,"NAA9697";#N/A,#N/A,FALSE,"ECWEBB";#N/A,#N/A,FALSE,"MFT96";#N/A,#N/A,FALSE,"CTrecon"}</definedName>
    <definedName name="jhkgh2_5_5_5" hidden="1">{#N/A,#N/A,FALSE,"TMCOMP96";#N/A,#N/A,FALSE,"MAT96";#N/A,#N/A,FALSE,"FANDA96";#N/A,#N/A,FALSE,"INTRAN96";#N/A,#N/A,FALSE,"NAA9697";#N/A,#N/A,FALSE,"ECWEBB";#N/A,#N/A,FALSE,"MFT96";#N/A,#N/A,FALSE,"CTrecon"}</definedName>
    <definedName name="Local_Share_Total">'Part 1'!$K$288</definedName>
    <definedName name="MHCLG_CONTROL">Backsheet!$A$1:$E$1275</definedName>
    <definedName name="MPA_share">'Part 1'!$O$99</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_1_1" hidden="1">{#N/A,#N/A,FALSE,"TMCOMP96";#N/A,#N/A,FALSE,"MAT96";#N/A,#N/A,FALSE,"FANDA96";#N/A,#N/A,FALSE,"INTRAN96";#N/A,#N/A,FALSE,"NAA9697";#N/A,#N/A,FALSE,"ECWEBB";#N/A,#N/A,FALSE,"MFT96";#N/A,#N/A,FALSE,"CTrecon"}</definedName>
    <definedName name="n_1_1_1" hidden="1">{#N/A,#N/A,FALSE,"TMCOMP96";#N/A,#N/A,FALSE,"MAT96";#N/A,#N/A,FALSE,"FANDA96";#N/A,#N/A,FALSE,"INTRAN96";#N/A,#N/A,FALSE,"NAA9697";#N/A,#N/A,FALSE,"ECWEBB";#N/A,#N/A,FALSE,"MFT96";#N/A,#N/A,FALSE,"CTrecon"}</definedName>
    <definedName name="n_1_1_1_1" hidden="1">{#N/A,#N/A,FALSE,"TMCOMP96";#N/A,#N/A,FALSE,"MAT96";#N/A,#N/A,FALSE,"FANDA96";#N/A,#N/A,FALSE,"INTRAN96";#N/A,#N/A,FALSE,"NAA9697";#N/A,#N/A,FALSE,"ECWEBB";#N/A,#N/A,FALSE,"MFT96";#N/A,#N/A,FALSE,"CTrecon"}</definedName>
    <definedName name="n_1_1_1_1_1" hidden="1">{#N/A,#N/A,FALSE,"TMCOMP96";#N/A,#N/A,FALSE,"MAT96";#N/A,#N/A,FALSE,"FANDA96";#N/A,#N/A,FALSE,"INTRAN96";#N/A,#N/A,FALSE,"NAA9697";#N/A,#N/A,FALSE,"ECWEBB";#N/A,#N/A,FALSE,"MFT96";#N/A,#N/A,FALSE,"CTrecon"}</definedName>
    <definedName name="n_1_1_1_1_1_1" hidden="1">{#N/A,#N/A,FALSE,"TMCOMP96";#N/A,#N/A,FALSE,"MAT96";#N/A,#N/A,FALSE,"FANDA96";#N/A,#N/A,FALSE,"INTRAN96";#N/A,#N/A,FALSE,"NAA9697";#N/A,#N/A,FALSE,"ECWEBB";#N/A,#N/A,FALSE,"MFT96";#N/A,#N/A,FALSE,"CTrecon"}</definedName>
    <definedName name="n_1_1_1_1_1_1_1" hidden="1">{#N/A,#N/A,FALSE,"TMCOMP96";#N/A,#N/A,FALSE,"MAT96";#N/A,#N/A,FALSE,"FANDA96";#N/A,#N/A,FALSE,"INTRAN96";#N/A,#N/A,FALSE,"NAA9697";#N/A,#N/A,FALSE,"ECWEBB";#N/A,#N/A,FALSE,"MFT96";#N/A,#N/A,FALSE,"CTrecon"}</definedName>
    <definedName name="n_1_1_1_1_1_2" hidden="1">{#N/A,#N/A,FALSE,"TMCOMP96";#N/A,#N/A,FALSE,"MAT96";#N/A,#N/A,FALSE,"FANDA96";#N/A,#N/A,FALSE,"INTRAN96";#N/A,#N/A,FALSE,"NAA9697";#N/A,#N/A,FALSE,"ECWEBB";#N/A,#N/A,FALSE,"MFT96";#N/A,#N/A,FALSE,"CTrecon"}</definedName>
    <definedName name="n_1_1_1_1_1_3" hidden="1">{#N/A,#N/A,FALSE,"TMCOMP96";#N/A,#N/A,FALSE,"MAT96";#N/A,#N/A,FALSE,"FANDA96";#N/A,#N/A,FALSE,"INTRAN96";#N/A,#N/A,FALSE,"NAA9697";#N/A,#N/A,FALSE,"ECWEBB";#N/A,#N/A,FALSE,"MFT96";#N/A,#N/A,FALSE,"CTrecon"}</definedName>
    <definedName name="n_1_1_1_1_1_4" hidden="1">{#N/A,#N/A,FALSE,"TMCOMP96";#N/A,#N/A,FALSE,"MAT96";#N/A,#N/A,FALSE,"FANDA96";#N/A,#N/A,FALSE,"INTRAN96";#N/A,#N/A,FALSE,"NAA9697";#N/A,#N/A,FALSE,"ECWEBB";#N/A,#N/A,FALSE,"MFT96";#N/A,#N/A,FALSE,"CTrecon"}</definedName>
    <definedName name="n_1_1_1_1_1_5" hidden="1">{#N/A,#N/A,FALSE,"TMCOMP96";#N/A,#N/A,FALSE,"MAT96";#N/A,#N/A,FALSE,"FANDA96";#N/A,#N/A,FALSE,"INTRAN96";#N/A,#N/A,FALSE,"NAA9697";#N/A,#N/A,FALSE,"ECWEBB";#N/A,#N/A,FALSE,"MFT96";#N/A,#N/A,FALSE,"CTrecon"}</definedName>
    <definedName name="n_1_1_1_1_2" hidden="1">{#N/A,#N/A,FALSE,"TMCOMP96";#N/A,#N/A,FALSE,"MAT96";#N/A,#N/A,FALSE,"FANDA96";#N/A,#N/A,FALSE,"INTRAN96";#N/A,#N/A,FALSE,"NAA9697";#N/A,#N/A,FALSE,"ECWEBB";#N/A,#N/A,FALSE,"MFT96";#N/A,#N/A,FALSE,"CTrecon"}</definedName>
    <definedName name="n_1_1_1_1_2_1" hidden="1">{#N/A,#N/A,FALSE,"TMCOMP96";#N/A,#N/A,FALSE,"MAT96";#N/A,#N/A,FALSE,"FANDA96";#N/A,#N/A,FALSE,"INTRAN96";#N/A,#N/A,FALSE,"NAA9697";#N/A,#N/A,FALSE,"ECWEBB";#N/A,#N/A,FALSE,"MFT96";#N/A,#N/A,FALSE,"CTrecon"}</definedName>
    <definedName name="n_1_1_1_1_2_2" hidden="1">{#N/A,#N/A,FALSE,"TMCOMP96";#N/A,#N/A,FALSE,"MAT96";#N/A,#N/A,FALSE,"FANDA96";#N/A,#N/A,FALSE,"INTRAN96";#N/A,#N/A,FALSE,"NAA9697";#N/A,#N/A,FALSE,"ECWEBB";#N/A,#N/A,FALSE,"MFT96";#N/A,#N/A,FALSE,"CTrecon"}</definedName>
    <definedName name="n_1_1_1_1_2_3" hidden="1">{#N/A,#N/A,FALSE,"TMCOMP96";#N/A,#N/A,FALSE,"MAT96";#N/A,#N/A,FALSE,"FANDA96";#N/A,#N/A,FALSE,"INTRAN96";#N/A,#N/A,FALSE,"NAA9697";#N/A,#N/A,FALSE,"ECWEBB";#N/A,#N/A,FALSE,"MFT96";#N/A,#N/A,FALSE,"CTrecon"}</definedName>
    <definedName name="n_1_1_1_1_2_4" hidden="1">{#N/A,#N/A,FALSE,"TMCOMP96";#N/A,#N/A,FALSE,"MAT96";#N/A,#N/A,FALSE,"FANDA96";#N/A,#N/A,FALSE,"INTRAN96";#N/A,#N/A,FALSE,"NAA9697";#N/A,#N/A,FALSE,"ECWEBB";#N/A,#N/A,FALSE,"MFT96";#N/A,#N/A,FALSE,"CTrecon"}</definedName>
    <definedName name="n_1_1_1_1_2_5" hidden="1">{#N/A,#N/A,FALSE,"TMCOMP96";#N/A,#N/A,FALSE,"MAT96";#N/A,#N/A,FALSE,"FANDA96";#N/A,#N/A,FALSE,"INTRAN96";#N/A,#N/A,FALSE,"NAA9697";#N/A,#N/A,FALSE,"ECWEBB";#N/A,#N/A,FALSE,"MFT96";#N/A,#N/A,FALSE,"CTrecon"}</definedName>
    <definedName name="n_1_1_1_1_3" hidden="1">{#N/A,#N/A,FALSE,"TMCOMP96";#N/A,#N/A,FALSE,"MAT96";#N/A,#N/A,FALSE,"FANDA96";#N/A,#N/A,FALSE,"INTRAN96";#N/A,#N/A,FALSE,"NAA9697";#N/A,#N/A,FALSE,"ECWEBB";#N/A,#N/A,FALSE,"MFT96";#N/A,#N/A,FALSE,"CTrecon"}</definedName>
    <definedName name="n_1_1_1_1_4" hidden="1">{#N/A,#N/A,FALSE,"TMCOMP96";#N/A,#N/A,FALSE,"MAT96";#N/A,#N/A,FALSE,"FANDA96";#N/A,#N/A,FALSE,"INTRAN96";#N/A,#N/A,FALSE,"NAA9697";#N/A,#N/A,FALSE,"ECWEBB";#N/A,#N/A,FALSE,"MFT96";#N/A,#N/A,FALSE,"CTrecon"}</definedName>
    <definedName name="n_1_1_1_1_5" hidden="1">{#N/A,#N/A,FALSE,"TMCOMP96";#N/A,#N/A,FALSE,"MAT96";#N/A,#N/A,FALSE,"FANDA96";#N/A,#N/A,FALSE,"INTRAN96";#N/A,#N/A,FALSE,"NAA9697";#N/A,#N/A,FALSE,"ECWEBB";#N/A,#N/A,FALSE,"MFT96";#N/A,#N/A,FALSE,"CTrecon"}</definedName>
    <definedName name="n_1_1_1_2" hidden="1">{#N/A,#N/A,FALSE,"TMCOMP96";#N/A,#N/A,FALSE,"MAT96";#N/A,#N/A,FALSE,"FANDA96";#N/A,#N/A,FALSE,"INTRAN96";#N/A,#N/A,FALSE,"NAA9697";#N/A,#N/A,FALSE,"ECWEBB";#N/A,#N/A,FALSE,"MFT96";#N/A,#N/A,FALSE,"CTrecon"}</definedName>
    <definedName name="n_1_1_1_2_1" hidden="1">{#N/A,#N/A,FALSE,"TMCOMP96";#N/A,#N/A,FALSE,"MAT96";#N/A,#N/A,FALSE,"FANDA96";#N/A,#N/A,FALSE,"INTRAN96";#N/A,#N/A,FALSE,"NAA9697";#N/A,#N/A,FALSE,"ECWEBB";#N/A,#N/A,FALSE,"MFT96";#N/A,#N/A,FALSE,"CTrecon"}</definedName>
    <definedName name="n_1_1_1_2_2" hidden="1">{#N/A,#N/A,FALSE,"TMCOMP96";#N/A,#N/A,FALSE,"MAT96";#N/A,#N/A,FALSE,"FANDA96";#N/A,#N/A,FALSE,"INTRAN96";#N/A,#N/A,FALSE,"NAA9697";#N/A,#N/A,FALSE,"ECWEBB";#N/A,#N/A,FALSE,"MFT96";#N/A,#N/A,FALSE,"CTrecon"}</definedName>
    <definedName name="n_1_1_1_2_3" hidden="1">{#N/A,#N/A,FALSE,"TMCOMP96";#N/A,#N/A,FALSE,"MAT96";#N/A,#N/A,FALSE,"FANDA96";#N/A,#N/A,FALSE,"INTRAN96";#N/A,#N/A,FALSE,"NAA9697";#N/A,#N/A,FALSE,"ECWEBB";#N/A,#N/A,FALSE,"MFT96";#N/A,#N/A,FALSE,"CTrecon"}</definedName>
    <definedName name="n_1_1_1_2_4" hidden="1">{#N/A,#N/A,FALSE,"TMCOMP96";#N/A,#N/A,FALSE,"MAT96";#N/A,#N/A,FALSE,"FANDA96";#N/A,#N/A,FALSE,"INTRAN96";#N/A,#N/A,FALSE,"NAA9697";#N/A,#N/A,FALSE,"ECWEBB";#N/A,#N/A,FALSE,"MFT96";#N/A,#N/A,FALSE,"CTrecon"}</definedName>
    <definedName name="n_1_1_1_2_5" hidden="1">{#N/A,#N/A,FALSE,"TMCOMP96";#N/A,#N/A,FALSE,"MAT96";#N/A,#N/A,FALSE,"FANDA96";#N/A,#N/A,FALSE,"INTRAN96";#N/A,#N/A,FALSE,"NAA9697";#N/A,#N/A,FALSE,"ECWEBB";#N/A,#N/A,FALSE,"MFT96";#N/A,#N/A,FALSE,"CTrecon"}</definedName>
    <definedName name="n_1_1_1_3" hidden="1">{#N/A,#N/A,FALSE,"TMCOMP96";#N/A,#N/A,FALSE,"MAT96";#N/A,#N/A,FALSE,"FANDA96";#N/A,#N/A,FALSE,"INTRAN96";#N/A,#N/A,FALSE,"NAA9697";#N/A,#N/A,FALSE,"ECWEBB";#N/A,#N/A,FALSE,"MFT96";#N/A,#N/A,FALSE,"CTrecon"}</definedName>
    <definedName name="n_1_1_1_3_1" hidden="1">{#N/A,#N/A,FALSE,"TMCOMP96";#N/A,#N/A,FALSE,"MAT96";#N/A,#N/A,FALSE,"FANDA96";#N/A,#N/A,FALSE,"INTRAN96";#N/A,#N/A,FALSE,"NAA9697";#N/A,#N/A,FALSE,"ECWEBB";#N/A,#N/A,FALSE,"MFT96";#N/A,#N/A,FALSE,"CTrecon"}</definedName>
    <definedName name="n_1_1_1_3_2" hidden="1">{#N/A,#N/A,FALSE,"TMCOMP96";#N/A,#N/A,FALSE,"MAT96";#N/A,#N/A,FALSE,"FANDA96";#N/A,#N/A,FALSE,"INTRAN96";#N/A,#N/A,FALSE,"NAA9697";#N/A,#N/A,FALSE,"ECWEBB";#N/A,#N/A,FALSE,"MFT96";#N/A,#N/A,FALSE,"CTrecon"}</definedName>
    <definedName name="n_1_1_1_3_3" hidden="1">{#N/A,#N/A,FALSE,"TMCOMP96";#N/A,#N/A,FALSE,"MAT96";#N/A,#N/A,FALSE,"FANDA96";#N/A,#N/A,FALSE,"INTRAN96";#N/A,#N/A,FALSE,"NAA9697";#N/A,#N/A,FALSE,"ECWEBB";#N/A,#N/A,FALSE,"MFT96";#N/A,#N/A,FALSE,"CTrecon"}</definedName>
    <definedName name="n_1_1_1_3_4" hidden="1">{#N/A,#N/A,FALSE,"TMCOMP96";#N/A,#N/A,FALSE,"MAT96";#N/A,#N/A,FALSE,"FANDA96";#N/A,#N/A,FALSE,"INTRAN96";#N/A,#N/A,FALSE,"NAA9697";#N/A,#N/A,FALSE,"ECWEBB";#N/A,#N/A,FALSE,"MFT96";#N/A,#N/A,FALSE,"CTrecon"}</definedName>
    <definedName name="n_1_1_1_3_5" hidden="1">{#N/A,#N/A,FALSE,"TMCOMP96";#N/A,#N/A,FALSE,"MAT96";#N/A,#N/A,FALSE,"FANDA96";#N/A,#N/A,FALSE,"INTRAN96";#N/A,#N/A,FALSE,"NAA9697";#N/A,#N/A,FALSE,"ECWEBB";#N/A,#N/A,FALSE,"MFT96";#N/A,#N/A,FALSE,"CTrecon"}</definedName>
    <definedName name="n_1_1_1_4" hidden="1">{#N/A,#N/A,FALSE,"TMCOMP96";#N/A,#N/A,FALSE,"MAT96";#N/A,#N/A,FALSE,"FANDA96";#N/A,#N/A,FALSE,"INTRAN96";#N/A,#N/A,FALSE,"NAA9697";#N/A,#N/A,FALSE,"ECWEBB";#N/A,#N/A,FALSE,"MFT96";#N/A,#N/A,FALSE,"CTrecon"}</definedName>
    <definedName name="n_1_1_1_4_1" hidden="1">{#N/A,#N/A,FALSE,"TMCOMP96";#N/A,#N/A,FALSE,"MAT96";#N/A,#N/A,FALSE,"FANDA96";#N/A,#N/A,FALSE,"INTRAN96";#N/A,#N/A,FALSE,"NAA9697";#N/A,#N/A,FALSE,"ECWEBB";#N/A,#N/A,FALSE,"MFT96";#N/A,#N/A,FALSE,"CTrecon"}</definedName>
    <definedName name="n_1_1_1_4_2" hidden="1">{#N/A,#N/A,FALSE,"TMCOMP96";#N/A,#N/A,FALSE,"MAT96";#N/A,#N/A,FALSE,"FANDA96";#N/A,#N/A,FALSE,"INTRAN96";#N/A,#N/A,FALSE,"NAA9697";#N/A,#N/A,FALSE,"ECWEBB";#N/A,#N/A,FALSE,"MFT96";#N/A,#N/A,FALSE,"CTrecon"}</definedName>
    <definedName name="n_1_1_1_4_3" hidden="1">{#N/A,#N/A,FALSE,"TMCOMP96";#N/A,#N/A,FALSE,"MAT96";#N/A,#N/A,FALSE,"FANDA96";#N/A,#N/A,FALSE,"INTRAN96";#N/A,#N/A,FALSE,"NAA9697";#N/A,#N/A,FALSE,"ECWEBB";#N/A,#N/A,FALSE,"MFT96";#N/A,#N/A,FALSE,"CTrecon"}</definedName>
    <definedName name="n_1_1_1_4_4" hidden="1">{#N/A,#N/A,FALSE,"TMCOMP96";#N/A,#N/A,FALSE,"MAT96";#N/A,#N/A,FALSE,"FANDA96";#N/A,#N/A,FALSE,"INTRAN96";#N/A,#N/A,FALSE,"NAA9697";#N/A,#N/A,FALSE,"ECWEBB";#N/A,#N/A,FALSE,"MFT96";#N/A,#N/A,FALSE,"CTrecon"}</definedName>
    <definedName name="n_1_1_1_4_5" hidden="1">{#N/A,#N/A,FALSE,"TMCOMP96";#N/A,#N/A,FALSE,"MAT96";#N/A,#N/A,FALSE,"FANDA96";#N/A,#N/A,FALSE,"INTRAN96";#N/A,#N/A,FALSE,"NAA9697";#N/A,#N/A,FALSE,"ECWEBB";#N/A,#N/A,FALSE,"MFT96";#N/A,#N/A,FALSE,"CTrecon"}</definedName>
    <definedName name="n_1_1_1_5" hidden="1">{#N/A,#N/A,FALSE,"TMCOMP96";#N/A,#N/A,FALSE,"MAT96";#N/A,#N/A,FALSE,"FANDA96";#N/A,#N/A,FALSE,"INTRAN96";#N/A,#N/A,FALSE,"NAA9697";#N/A,#N/A,FALSE,"ECWEBB";#N/A,#N/A,FALSE,"MFT96";#N/A,#N/A,FALSE,"CTrecon"}</definedName>
    <definedName name="n_1_1_1_5_1" hidden="1">{#N/A,#N/A,FALSE,"TMCOMP96";#N/A,#N/A,FALSE,"MAT96";#N/A,#N/A,FALSE,"FANDA96";#N/A,#N/A,FALSE,"INTRAN96";#N/A,#N/A,FALSE,"NAA9697";#N/A,#N/A,FALSE,"ECWEBB";#N/A,#N/A,FALSE,"MFT96";#N/A,#N/A,FALSE,"CTrecon"}</definedName>
    <definedName name="n_1_1_1_5_2" hidden="1">{#N/A,#N/A,FALSE,"TMCOMP96";#N/A,#N/A,FALSE,"MAT96";#N/A,#N/A,FALSE,"FANDA96";#N/A,#N/A,FALSE,"INTRAN96";#N/A,#N/A,FALSE,"NAA9697";#N/A,#N/A,FALSE,"ECWEBB";#N/A,#N/A,FALSE,"MFT96";#N/A,#N/A,FALSE,"CTrecon"}</definedName>
    <definedName name="n_1_1_1_5_3" hidden="1">{#N/A,#N/A,FALSE,"TMCOMP96";#N/A,#N/A,FALSE,"MAT96";#N/A,#N/A,FALSE,"FANDA96";#N/A,#N/A,FALSE,"INTRAN96";#N/A,#N/A,FALSE,"NAA9697";#N/A,#N/A,FALSE,"ECWEBB";#N/A,#N/A,FALSE,"MFT96";#N/A,#N/A,FALSE,"CTrecon"}</definedName>
    <definedName name="n_1_1_1_5_4" hidden="1">{#N/A,#N/A,FALSE,"TMCOMP96";#N/A,#N/A,FALSE,"MAT96";#N/A,#N/A,FALSE,"FANDA96";#N/A,#N/A,FALSE,"INTRAN96";#N/A,#N/A,FALSE,"NAA9697";#N/A,#N/A,FALSE,"ECWEBB";#N/A,#N/A,FALSE,"MFT96";#N/A,#N/A,FALSE,"CTrecon"}</definedName>
    <definedName name="n_1_1_1_5_5" hidden="1">{#N/A,#N/A,FALSE,"TMCOMP96";#N/A,#N/A,FALSE,"MAT96";#N/A,#N/A,FALSE,"FANDA96";#N/A,#N/A,FALSE,"INTRAN96";#N/A,#N/A,FALSE,"NAA9697";#N/A,#N/A,FALSE,"ECWEBB";#N/A,#N/A,FALSE,"MFT96";#N/A,#N/A,FALSE,"CTrecon"}</definedName>
    <definedName name="n_1_1_2" hidden="1">{#N/A,#N/A,FALSE,"TMCOMP96";#N/A,#N/A,FALSE,"MAT96";#N/A,#N/A,FALSE,"FANDA96";#N/A,#N/A,FALSE,"INTRAN96";#N/A,#N/A,FALSE,"NAA9697";#N/A,#N/A,FALSE,"ECWEBB";#N/A,#N/A,FALSE,"MFT96";#N/A,#N/A,FALSE,"CTrecon"}</definedName>
    <definedName name="n_1_1_2_1" hidden="1">{#N/A,#N/A,FALSE,"TMCOMP96";#N/A,#N/A,FALSE,"MAT96";#N/A,#N/A,FALSE,"FANDA96";#N/A,#N/A,FALSE,"INTRAN96";#N/A,#N/A,FALSE,"NAA9697";#N/A,#N/A,FALSE,"ECWEBB";#N/A,#N/A,FALSE,"MFT96";#N/A,#N/A,FALSE,"CTrecon"}</definedName>
    <definedName name="n_1_1_2_1_1" hidden="1">{#N/A,#N/A,FALSE,"TMCOMP96";#N/A,#N/A,FALSE,"MAT96";#N/A,#N/A,FALSE,"FANDA96";#N/A,#N/A,FALSE,"INTRAN96";#N/A,#N/A,FALSE,"NAA9697";#N/A,#N/A,FALSE,"ECWEBB";#N/A,#N/A,FALSE,"MFT96";#N/A,#N/A,FALSE,"CTrecon"}</definedName>
    <definedName name="n_1_1_2_2" hidden="1">{#N/A,#N/A,FALSE,"TMCOMP96";#N/A,#N/A,FALSE,"MAT96";#N/A,#N/A,FALSE,"FANDA96";#N/A,#N/A,FALSE,"INTRAN96";#N/A,#N/A,FALSE,"NAA9697";#N/A,#N/A,FALSE,"ECWEBB";#N/A,#N/A,FALSE,"MFT96";#N/A,#N/A,FALSE,"CTrecon"}</definedName>
    <definedName name="n_1_1_2_3" hidden="1">{#N/A,#N/A,FALSE,"TMCOMP96";#N/A,#N/A,FALSE,"MAT96";#N/A,#N/A,FALSE,"FANDA96";#N/A,#N/A,FALSE,"INTRAN96";#N/A,#N/A,FALSE,"NAA9697";#N/A,#N/A,FALSE,"ECWEBB";#N/A,#N/A,FALSE,"MFT96";#N/A,#N/A,FALSE,"CTrecon"}</definedName>
    <definedName name="n_1_1_2_4" hidden="1">{#N/A,#N/A,FALSE,"TMCOMP96";#N/A,#N/A,FALSE,"MAT96";#N/A,#N/A,FALSE,"FANDA96";#N/A,#N/A,FALSE,"INTRAN96";#N/A,#N/A,FALSE,"NAA9697";#N/A,#N/A,FALSE,"ECWEBB";#N/A,#N/A,FALSE,"MFT96";#N/A,#N/A,FALSE,"CTrecon"}</definedName>
    <definedName name="n_1_1_2_5" hidden="1">{#N/A,#N/A,FALSE,"TMCOMP96";#N/A,#N/A,FALSE,"MAT96";#N/A,#N/A,FALSE,"FANDA96";#N/A,#N/A,FALSE,"INTRAN96";#N/A,#N/A,FALSE,"NAA9697";#N/A,#N/A,FALSE,"ECWEBB";#N/A,#N/A,FALSE,"MFT96";#N/A,#N/A,FALSE,"CTrecon"}</definedName>
    <definedName name="n_1_1_3" hidden="1">{#N/A,#N/A,FALSE,"TMCOMP96";#N/A,#N/A,FALSE,"MAT96";#N/A,#N/A,FALSE,"FANDA96";#N/A,#N/A,FALSE,"INTRAN96";#N/A,#N/A,FALSE,"NAA9697";#N/A,#N/A,FALSE,"ECWEBB";#N/A,#N/A,FALSE,"MFT96";#N/A,#N/A,FALSE,"CTrecon"}</definedName>
    <definedName name="n_1_1_3_1" hidden="1">{#N/A,#N/A,FALSE,"TMCOMP96";#N/A,#N/A,FALSE,"MAT96";#N/A,#N/A,FALSE,"FANDA96";#N/A,#N/A,FALSE,"INTRAN96";#N/A,#N/A,FALSE,"NAA9697";#N/A,#N/A,FALSE,"ECWEBB";#N/A,#N/A,FALSE,"MFT96";#N/A,#N/A,FALSE,"CTrecon"}</definedName>
    <definedName name="n_1_1_3_1_1" hidden="1">{#N/A,#N/A,FALSE,"TMCOMP96";#N/A,#N/A,FALSE,"MAT96";#N/A,#N/A,FALSE,"FANDA96";#N/A,#N/A,FALSE,"INTRAN96";#N/A,#N/A,FALSE,"NAA9697";#N/A,#N/A,FALSE,"ECWEBB";#N/A,#N/A,FALSE,"MFT96";#N/A,#N/A,FALSE,"CTrecon"}</definedName>
    <definedName name="n_1_1_3_2" hidden="1">{#N/A,#N/A,FALSE,"TMCOMP96";#N/A,#N/A,FALSE,"MAT96";#N/A,#N/A,FALSE,"FANDA96";#N/A,#N/A,FALSE,"INTRAN96";#N/A,#N/A,FALSE,"NAA9697";#N/A,#N/A,FALSE,"ECWEBB";#N/A,#N/A,FALSE,"MFT96";#N/A,#N/A,FALSE,"CTrecon"}</definedName>
    <definedName name="n_1_1_3_3" hidden="1">{#N/A,#N/A,FALSE,"TMCOMP96";#N/A,#N/A,FALSE,"MAT96";#N/A,#N/A,FALSE,"FANDA96";#N/A,#N/A,FALSE,"INTRAN96";#N/A,#N/A,FALSE,"NAA9697";#N/A,#N/A,FALSE,"ECWEBB";#N/A,#N/A,FALSE,"MFT96";#N/A,#N/A,FALSE,"CTrecon"}</definedName>
    <definedName name="n_1_1_3_4" hidden="1">{#N/A,#N/A,FALSE,"TMCOMP96";#N/A,#N/A,FALSE,"MAT96";#N/A,#N/A,FALSE,"FANDA96";#N/A,#N/A,FALSE,"INTRAN96";#N/A,#N/A,FALSE,"NAA9697";#N/A,#N/A,FALSE,"ECWEBB";#N/A,#N/A,FALSE,"MFT96";#N/A,#N/A,FALSE,"CTrecon"}</definedName>
    <definedName name="n_1_1_3_5" hidden="1">{#N/A,#N/A,FALSE,"TMCOMP96";#N/A,#N/A,FALSE,"MAT96";#N/A,#N/A,FALSE,"FANDA96";#N/A,#N/A,FALSE,"INTRAN96";#N/A,#N/A,FALSE,"NAA9697";#N/A,#N/A,FALSE,"ECWEBB";#N/A,#N/A,FALSE,"MFT96";#N/A,#N/A,FALSE,"CTrecon"}</definedName>
    <definedName name="n_1_1_4" hidden="1">{#N/A,#N/A,FALSE,"TMCOMP96";#N/A,#N/A,FALSE,"MAT96";#N/A,#N/A,FALSE,"FANDA96";#N/A,#N/A,FALSE,"INTRAN96";#N/A,#N/A,FALSE,"NAA9697";#N/A,#N/A,FALSE,"ECWEBB";#N/A,#N/A,FALSE,"MFT96";#N/A,#N/A,FALSE,"CTrecon"}</definedName>
    <definedName name="n_1_1_4_1" hidden="1">{#N/A,#N/A,FALSE,"TMCOMP96";#N/A,#N/A,FALSE,"MAT96";#N/A,#N/A,FALSE,"FANDA96";#N/A,#N/A,FALSE,"INTRAN96";#N/A,#N/A,FALSE,"NAA9697";#N/A,#N/A,FALSE,"ECWEBB";#N/A,#N/A,FALSE,"MFT96";#N/A,#N/A,FALSE,"CTrecon"}</definedName>
    <definedName name="n_1_1_4_2" hidden="1">{#N/A,#N/A,FALSE,"TMCOMP96";#N/A,#N/A,FALSE,"MAT96";#N/A,#N/A,FALSE,"FANDA96";#N/A,#N/A,FALSE,"INTRAN96";#N/A,#N/A,FALSE,"NAA9697";#N/A,#N/A,FALSE,"ECWEBB";#N/A,#N/A,FALSE,"MFT96";#N/A,#N/A,FALSE,"CTrecon"}</definedName>
    <definedName name="n_1_1_4_3" hidden="1">{#N/A,#N/A,FALSE,"TMCOMP96";#N/A,#N/A,FALSE,"MAT96";#N/A,#N/A,FALSE,"FANDA96";#N/A,#N/A,FALSE,"INTRAN96";#N/A,#N/A,FALSE,"NAA9697";#N/A,#N/A,FALSE,"ECWEBB";#N/A,#N/A,FALSE,"MFT96";#N/A,#N/A,FALSE,"CTrecon"}</definedName>
    <definedName name="n_1_1_4_4" hidden="1">{#N/A,#N/A,FALSE,"TMCOMP96";#N/A,#N/A,FALSE,"MAT96";#N/A,#N/A,FALSE,"FANDA96";#N/A,#N/A,FALSE,"INTRAN96";#N/A,#N/A,FALSE,"NAA9697";#N/A,#N/A,FALSE,"ECWEBB";#N/A,#N/A,FALSE,"MFT96";#N/A,#N/A,FALSE,"CTrecon"}</definedName>
    <definedName name="n_1_1_4_5" hidden="1">{#N/A,#N/A,FALSE,"TMCOMP96";#N/A,#N/A,FALSE,"MAT96";#N/A,#N/A,FALSE,"FANDA96";#N/A,#N/A,FALSE,"INTRAN96";#N/A,#N/A,FALSE,"NAA9697";#N/A,#N/A,FALSE,"ECWEBB";#N/A,#N/A,FALSE,"MFT96";#N/A,#N/A,FALSE,"CTrecon"}</definedName>
    <definedName name="n_1_1_5" hidden="1">{#N/A,#N/A,FALSE,"TMCOMP96";#N/A,#N/A,FALSE,"MAT96";#N/A,#N/A,FALSE,"FANDA96";#N/A,#N/A,FALSE,"INTRAN96";#N/A,#N/A,FALSE,"NAA9697";#N/A,#N/A,FALSE,"ECWEBB";#N/A,#N/A,FALSE,"MFT96";#N/A,#N/A,FALSE,"CTrecon"}</definedName>
    <definedName name="n_1_1_5_1" hidden="1">{#N/A,#N/A,FALSE,"TMCOMP96";#N/A,#N/A,FALSE,"MAT96";#N/A,#N/A,FALSE,"FANDA96";#N/A,#N/A,FALSE,"INTRAN96";#N/A,#N/A,FALSE,"NAA9697";#N/A,#N/A,FALSE,"ECWEBB";#N/A,#N/A,FALSE,"MFT96";#N/A,#N/A,FALSE,"CTrecon"}</definedName>
    <definedName name="n_1_1_5_2" hidden="1">{#N/A,#N/A,FALSE,"TMCOMP96";#N/A,#N/A,FALSE,"MAT96";#N/A,#N/A,FALSE,"FANDA96";#N/A,#N/A,FALSE,"INTRAN96";#N/A,#N/A,FALSE,"NAA9697";#N/A,#N/A,FALSE,"ECWEBB";#N/A,#N/A,FALSE,"MFT96";#N/A,#N/A,FALSE,"CTrecon"}</definedName>
    <definedName name="n_1_1_5_3" hidden="1">{#N/A,#N/A,FALSE,"TMCOMP96";#N/A,#N/A,FALSE,"MAT96";#N/A,#N/A,FALSE,"FANDA96";#N/A,#N/A,FALSE,"INTRAN96";#N/A,#N/A,FALSE,"NAA9697";#N/A,#N/A,FALSE,"ECWEBB";#N/A,#N/A,FALSE,"MFT96";#N/A,#N/A,FALSE,"CTrecon"}</definedName>
    <definedName name="n_1_1_5_4" hidden="1">{#N/A,#N/A,FALSE,"TMCOMP96";#N/A,#N/A,FALSE,"MAT96";#N/A,#N/A,FALSE,"FANDA96";#N/A,#N/A,FALSE,"INTRAN96";#N/A,#N/A,FALSE,"NAA9697";#N/A,#N/A,FALSE,"ECWEBB";#N/A,#N/A,FALSE,"MFT96";#N/A,#N/A,FALSE,"CTrecon"}</definedName>
    <definedName name="n_1_1_5_5" hidden="1">{#N/A,#N/A,FALSE,"TMCOMP96";#N/A,#N/A,FALSE,"MAT96";#N/A,#N/A,FALSE,"FANDA96";#N/A,#N/A,FALSE,"INTRAN96";#N/A,#N/A,FALSE,"NAA9697";#N/A,#N/A,FALSE,"ECWEBB";#N/A,#N/A,FALSE,"MFT96";#N/A,#N/A,FALSE,"CTrecon"}</definedName>
    <definedName name="n_1_2" hidden="1">{#N/A,#N/A,FALSE,"TMCOMP96";#N/A,#N/A,FALSE,"MAT96";#N/A,#N/A,FALSE,"FANDA96";#N/A,#N/A,FALSE,"INTRAN96";#N/A,#N/A,FALSE,"NAA9697";#N/A,#N/A,FALSE,"ECWEBB";#N/A,#N/A,FALSE,"MFT96";#N/A,#N/A,FALSE,"CTrecon"}</definedName>
    <definedName name="n_1_2_1" hidden="1">{#N/A,#N/A,FALSE,"TMCOMP96";#N/A,#N/A,FALSE,"MAT96";#N/A,#N/A,FALSE,"FANDA96";#N/A,#N/A,FALSE,"INTRAN96";#N/A,#N/A,FALSE,"NAA9697";#N/A,#N/A,FALSE,"ECWEBB";#N/A,#N/A,FALSE,"MFT96";#N/A,#N/A,FALSE,"CTrecon"}</definedName>
    <definedName name="n_1_2_1_1" hidden="1">{#N/A,#N/A,FALSE,"TMCOMP96";#N/A,#N/A,FALSE,"MAT96";#N/A,#N/A,FALSE,"FANDA96";#N/A,#N/A,FALSE,"INTRAN96";#N/A,#N/A,FALSE,"NAA9697";#N/A,#N/A,FALSE,"ECWEBB";#N/A,#N/A,FALSE,"MFT96";#N/A,#N/A,FALSE,"CTrecon"}</definedName>
    <definedName name="n_1_2_1_1_1" hidden="1">{#N/A,#N/A,FALSE,"TMCOMP96";#N/A,#N/A,FALSE,"MAT96";#N/A,#N/A,FALSE,"FANDA96";#N/A,#N/A,FALSE,"INTRAN96";#N/A,#N/A,FALSE,"NAA9697";#N/A,#N/A,FALSE,"ECWEBB";#N/A,#N/A,FALSE,"MFT96";#N/A,#N/A,FALSE,"CTrecon"}</definedName>
    <definedName name="n_1_2_1_1_1_1" hidden="1">{#N/A,#N/A,FALSE,"TMCOMP96";#N/A,#N/A,FALSE,"MAT96";#N/A,#N/A,FALSE,"FANDA96";#N/A,#N/A,FALSE,"INTRAN96";#N/A,#N/A,FALSE,"NAA9697";#N/A,#N/A,FALSE,"ECWEBB";#N/A,#N/A,FALSE,"MFT96";#N/A,#N/A,FALSE,"CTrecon"}</definedName>
    <definedName name="n_1_2_1_1_1_1_1" hidden="1">{#N/A,#N/A,FALSE,"TMCOMP96";#N/A,#N/A,FALSE,"MAT96";#N/A,#N/A,FALSE,"FANDA96";#N/A,#N/A,FALSE,"INTRAN96";#N/A,#N/A,FALSE,"NAA9697";#N/A,#N/A,FALSE,"ECWEBB";#N/A,#N/A,FALSE,"MFT96";#N/A,#N/A,FALSE,"CTrecon"}</definedName>
    <definedName name="n_1_2_1_1_1_2" hidden="1">{#N/A,#N/A,FALSE,"TMCOMP96";#N/A,#N/A,FALSE,"MAT96";#N/A,#N/A,FALSE,"FANDA96";#N/A,#N/A,FALSE,"INTRAN96";#N/A,#N/A,FALSE,"NAA9697";#N/A,#N/A,FALSE,"ECWEBB";#N/A,#N/A,FALSE,"MFT96";#N/A,#N/A,FALSE,"CTrecon"}</definedName>
    <definedName name="n_1_2_1_1_1_3" hidden="1">{#N/A,#N/A,FALSE,"TMCOMP96";#N/A,#N/A,FALSE,"MAT96";#N/A,#N/A,FALSE,"FANDA96";#N/A,#N/A,FALSE,"INTRAN96";#N/A,#N/A,FALSE,"NAA9697";#N/A,#N/A,FALSE,"ECWEBB";#N/A,#N/A,FALSE,"MFT96";#N/A,#N/A,FALSE,"CTrecon"}</definedName>
    <definedName name="n_1_2_1_1_1_4" hidden="1">{#N/A,#N/A,FALSE,"TMCOMP96";#N/A,#N/A,FALSE,"MAT96";#N/A,#N/A,FALSE,"FANDA96";#N/A,#N/A,FALSE,"INTRAN96";#N/A,#N/A,FALSE,"NAA9697";#N/A,#N/A,FALSE,"ECWEBB";#N/A,#N/A,FALSE,"MFT96";#N/A,#N/A,FALSE,"CTrecon"}</definedName>
    <definedName name="n_1_2_1_1_1_5" hidden="1">{#N/A,#N/A,FALSE,"TMCOMP96";#N/A,#N/A,FALSE,"MAT96";#N/A,#N/A,FALSE,"FANDA96";#N/A,#N/A,FALSE,"INTRAN96";#N/A,#N/A,FALSE,"NAA9697";#N/A,#N/A,FALSE,"ECWEBB";#N/A,#N/A,FALSE,"MFT96";#N/A,#N/A,FALSE,"CTrecon"}</definedName>
    <definedName name="n_1_2_1_1_2" hidden="1">{#N/A,#N/A,FALSE,"TMCOMP96";#N/A,#N/A,FALSE,"MAT96";#N/A,#N/A,FALSE,"FANDA96";#N/A,#N/A,FALSE,"INTRAN96";#N/A,#N/A,FALSE,"NAA9697";#N/A,#N/A,FALSE,"ECWEBB";#N/A,#N/A,FALSE,"MFT96";#N/A,#N/A,FALSE,"CTrecon"}</definedName>
    <definedName name="n_1_2_1_1_2_1" hidden="1">{#N/A,#N/A,FALSE,"TMCOMP96";#N/A,#N/A,FALSE,"MAT96";#N/A,#N/A,FALSE,"FANDA96";#N/A,#N/A,FALSE,"INTRAN96";#N/A,#N/A,FALSE,"NAA9697";#N/A,#N/A,FALSE,"ECWEBB";#N/A,#N/A,FALSE,"MFT96";#N/A,#N/A,FALSE,"CTrecon"}</definedName>
    <definedName name="n_1_2_1_1_2_2" hidden="1">{#N/A,#N/A,FALSE,"TMCOMP96";#N/A,#N/A,FALSE,"MAT96";#N/A,#N/A,FALSE,"FANDA96";#N/A,#N/A,FALSE,"INTRAN96";#N/A,#N/A,FALSE,"NAA9697";#N/A,#N/A,FALSE,"ECWEBB";#N/A,#N/A,FALSE,"MFT96";#N/A,#N/A,FALSE,"CTrecon"}</definedName>
    <definedName name="n_1_2_1_1_2_3" hidden="1">{#N/A,#N/A,FALSE,"TMCOMP96";#N/A,#N/A,FALSE,"MAT96";#N/A,#N/A,FALSE,"FANDA96";#N/A,#N/A,FALSE,"INTRAN96";#N/A,#N/A,FALSE,"NAA9697";#N/A,#N/A,FALSE,"ECWEBB";#N/A,#N/A,FALSE,"MFT96";#N/A,#N/A,FALSE,"CTrecon"}</definedName>
    <definedName name="n_1_2_1_1_2_4" hidden="1">{#N/A,#N/A,FALSE,"TMCOMP96";#N/A,#N/A,FALSE,"MAT96";#N/A,#N/A,FALSE,"FANDA96";#N/A,#N/A,FALSE,"INTRAN96";#N/A,#N/A,FALSE,"NAA9697";#N/A,#N/A,FALSE,"ECWEBB";#N/A,#N/A,FALSE,"MFT96";#N/A,#N/A,FALSE,"CTrecon"}</definedName>
    <definedName name="n_1_2_1_1_2_5" hidden="1">{#N/A,#N/A,FALSE,"TMCOMP96";#N/A,#N/A,FALSE,"MAT96";#N/A,#N/A,FALSE,"FANDA96";#N/A,#N/A,FALSE,"INTRAN96";#N/A,#N/A,FALSE,"NAA9697";#N/A,#N/A,FALSE,"ECWEBB";#N/A,#N/A,FALSE,"MFT96";#N/A,#N/A,FALSE,"CTrecon"}</definedName>
    <definedName name="n_1_2_1_1_3" hidden="1">{#N/A,#N/A,FALSE,"TMCOMP96";#N/A,#N/A,FALSE,"MAT96";#N/A,#N/A,FALSE,"FANDA96";#N/A,#N/A,FALSE,"INTRAN96";#N/A,#N/A,FALSE,"NAA9697";#N/A,#N/A,FALSE,"ECWEBB";#N/A,#N/A,FALSE,"MFT96";#N/A,#N/A,FALSE,"CTrecon"}</definedName>
    <definedName name="n_1_2_1_1_4" hidden="1">{#N/A,#N/A,FALSE,"TMCOMP96";#N/A,#N/A,FALSE,"MAT96";#N/A,#N/A,FALSE,"FANDA96";#N/A,#N/A,FALSE,"INTRAN96";#N/A,#N/A,FALSE,"NAA9697";#N/A,#N/A,FALSE,"ECWEBB";#N/A,#N/A,FALSE,"MFT96";#N/A,#N/A,FALSE,"CTrecon"}</definedName>
    <definedName name="n_1_2_1_1_5" hidden="1">{#N/A,#N/A,FALSE,"TMCOMP96";#N/A,#N/A,FALSE,"MAT96";#N/A,#N/A,FALSE,"FANDA96";#N/A,#N/A,FALSE,"INTRAN96";#N/A,#N/A,FALSE,"NAA9697";#N/A,#N/A,FALSE,"ECWEBB";#N/A,#N/A,FALSE,"MFT96";#N/A,#N/A,FALSE,"CTrecon"}</definedName>
    <definedName name="n_1_2_1_2" hidden="1">{#N/A,#N/A,FALSE,"TMCOMP96";#N/A,#N/A,FALSE,"MAT96";#N/A,#N/A,FALSE,"FANDA96";#N/A,#N/A,FALSE,"INTRAN96";#N/A,#N/A,FALSE,"NAA9697";#N/A,#N/A,FALSE,"ECWEBB";#N/A,#N/A,FALSE,"MFT96";#N/A,#N/A,FALSE,"CTrecon"}</definedName>
    <definedName name="n_1_2_1_2_1" hidden="1">{#N/A,#N/A,FALSE,"TMCOMP96";#N/A,#N/A,FALSE,"MAT96";#N/A,#N/A,FALSE,"FANDA96";#N/A,#N/A,FALSE,"INTRAN96";#N/A,#N/A,FALSE,"NAA9697";#N/A,#N/A,FALSE,"ECWEBB";#N/A,#N/A,FALSE,"MFT96";#N/A,#N/A,FALSE,"CTrecon"}</definedName>
    <definedName name="n_1_2_1_2_2" hidden="1">{#N/A,#N/A,FALSE,"TMCOMP96";#N/A,#N/A,FALSE,"MAT96";#N/A,#N/A,FALSE,"FANDA96";#N/A,#N/A,FALSE,"INTRAN96";#N/A,#N/A,FALSE,"NAA9697";#N/A,#N/A,FALSE,"ECWEBB";#N/A,#N/A,FALSE,"MFT96";#N/A,#N/A,FALSE,"CTrecon"}</definedName>
    <definedName name="n_1_2_1_2_3" hidden="1">{#N/A,#N/A,FALSE,"TMCOMP96";#N/A,#N/A,FALSE,"MAT96";#N/A,#N/A,FALSE,"FANDA96";#N/A,#N/A,FALSE,"INTRAN96";#N/A,#N/A,FALSE,"NAA9697";#N/A,#N/A,FALSE,"ECWEBB";#N/A,#N/A,FALSE,"MFT96";#N/A,#N/A,FALSE,"CTrecon"}</definedName>
    <definedName name="n_1_2_1_2_4" hidden="1">{#N/A,#N/A,FALSE,"TMCOMP96";#N/A,#N/A,FALSE,"MAT96";#N/A,#N/A,FALSE,"FANDA96";#N/A,#N/A,FALSE,"INTRAN96";#N/A,#N/A,FALSE,"NAA9697";#N/A,#N/A,FALSE,"ECWEBB";#N/A,#N/A,FALSE,"MFT96";#N/A,#N/A,FALSE,"CTrecon"}</definedName>
    <definedName name="n_1_2_1_2_5" hidden="1">{#N/A,#N/A,FALSE,"TMCOMP96";#N/A,#N/A,FALSE,"MAT96";#N/A,#N/A,FALSE,"FANDA96";#N/A,#N/A,FALSE,"INTRAN96";#N/A,#N/A,FALSE,"NAA9697";#N/A,#N/A,FALSE,"ECWEBB";#N/A,#N/A,FALSE,"MFT96";#N/A,#N/A,FALSE,"CTrecon"}</definedName>
    <definedName name="n_1_2_1_3" hidden="1">{#N/A,#N/A,FALSE,"TMCOMP96";#N/A,#N/A,FALSE,"MAT96";#N/A,#N/A,FALSE,"FANDA96";#N/A,#N/A,FALSE,"INTRAN96";#N/A,#N/A,FALSE,"NAA9697";#N/A,#N/A,FALSE,"ECWEBB";#N/A,#N/A,FALSE,"MFT96";#N/A,#N/A,FALSE,"CTrecon"}</definedName>
    <definedName name="n_1_2_1_3_1" hidden="1">{#N/A,#N/A,FALSE,"TMCOMP96";#N/A,#N/A,FALSE,"MAT96";#N/A,#N/A,FALSE,"FANDA96";#N/A,#N/A,FALSE,"INTRAN96";#N/A,#N/A,FALSE,"NAA9697";#N/A,#N/A,FALSE,"ECWEBB";#N/A,#N/A,FALSE,"MFT96";#N/A,#N/A,FALSE,"CTrecon"}</definedName>
    <definedName name="n_1_2_1_3_2" hidden="1">{#N/A,#N/A,FALSE,"TMCOMP96";#N/A,#N/A,FALSE,"MAT96";#N/A,#N/A,FALSE,"FANDA96";#N/A,#N/A,FALSE,"INTRAN96";#N/A,#N/A,FALSE,"NAA9697";#N/A,#N/A,FALSE,"ECWEBB";#N/A,#N/A,FALSE,"MFT96";#N/A,#N/A,FALSE,"CTrecon"}</definedName>
    <definedName name="n_1_2_1_3_3" hidden="1">{#N/A,#N/A,FALSE,"TMCOMP96";#N/A,#N/A,FALSE,"MAT96";#N/A,#N/A,FALSE,"FANDA96";#N/A,#N/A,FALSE,"INTRAN96";#N/A,#N/A,FALSE,"NAA9697";#N/A,#N/A,FALSE,"ECWEBB";#N/A,#N/A,FALSE,"MFT96";#N/A,#N/A,FALSE,"CTrecon"}</definedName>
    <definedName name="n_1_2_1_3_4" hidden="1">{#N/A,#N/A,FALSE,"TMCOMP96";#N/A,#N/A,FALSE,"MAT96";#N/A,#N/A,FALSE,"FANDA96";#N/A,#N/A,FALSE,"INTRAN96";#N/A,#N/A,FALSE,"NAA9697";#N/A,#N/A,FALSE,"ECWEBB";#N/A,#N/A,FALSE,"MFT96";#N/A,#N/A,FALSE,"CTrecon"}</definedName>
    <definedName name="n_1_2_1_3_5" hidden="1">{#N/A,#N/A,FALSE,"TMCOMP96";#N/A,#N/A,FALSE,"MAT96";#N/A,#N/A,FALSE,"FANDA96";#N/A,#N/A,FALSE,"INTRAN96";#N/A,#N/A,FALSE,"NAA9697";#N/A,#N/A,FALSE,"ECWEBB";#N/A,#N/A,FALSE,"MFT96";#N/A,#N/A,FALSE,"CTrecon"}</definedName>
    <definedName name="n_1_2_1_4" hidden="1">{#N/A,#N/A,FALSE,"TMCOMP96";#N/A,#N/A,FALSE,"MAT96";#N/A,#N/A,FALSE,"FANDA96";#N/A,#N/A,FALSE,"INTRAN96";#N/A,#N/A,FALSE,"NAA9697";#N/A,#N/A,FALSE,"ECWEBB";#N/A,#N/A,FALSE,"MFT96";#N/A,#N/A,FALSE,"CTrecon"}</definedName>
    <definedName name="n_1_2_1_4_1" hidden="1">{#N/A,#N/A,FALSE,"TMCOMP96";#N/A,#N/A,FALSE,"MAT96";#N/A,#N/A,FALSE,"FANDA96";#N/A,#N/A,FALSE,"INTRAN96";#N/A,#N/A,FALSE,"NAA9697";#N/A,#N/A,FALSE,"ECWEBB";#N/A,#N/A,FALSE,"MFT96";#N/A,#N/A,FALSE,"CTrecon"}</definedName>
    <definedName name="n_1_2_1_4_2" hidden="1">{#N/A,#N/A,FALSE,"TMCOMP96";#N/A,#N/A,FALSE,"MAT96";#N/A,#N/A,FALSE,"FANDA96";#N/A,#N/A,FALSE,"INTRAN96";#N/A,#N/A,FALSE,"NAA9697";#N/A,#N/A,FALSE,"ECWEBB";#N/A,#N/A,FALSE,"MFT96";#N/A,#N/A,FALSE,"CTrecon"}</definedName>
    <definedName name="n_1_2_1_4_3" hidden="1">{#N/A,#N/A,FALSE,"TMCOMP96";#N/A,#N/A,FALSE,"MAT96";#N/A,#N/A,FALSE,"FANDA96";#N/A,#N/A,FALSE,"INTRAN96";#N/A,#N/A,FALSE,"NAA9697";#N/A,#N/A,FALSE,"ECWEBB";#N/A,#N/A,FALSE,"MFT96";#N/A,#N/A,FALSE,"CTrecon"}</definedName>
    <definedName name="n_1_2_1_4_4" hidden="1">{#N/A,#N/A,FALSE,"TMCOMP96";#N/A,#N/A,FALSE,"MAT96";#N/A,#N/A,FALSE,"FANDA96";#N/A,#N/A,FALSE,"INTRAN96";#N/A,#N/A,FALSE,"NAA9697";#N/A,#N/A,FALSE,"ECWEBB";#N/A,#N/A,FALSE,"MFT96";#N/A,#N/A,FALSE,"CTrecon"}</definedName>
    <definedName name="n_1_2_1_4_5" hidden="1">{#N/A,#N/A,FALSE,"TMCOMP96";#N/A,#N/A,FALSE,"MAT96";#N/A,#N/A,FALSE,"FANDA96";#N/A,#N/A,FALSE,"INTRAN96";#N/A,#N/A,FALSE,"NAA9697";#N/A,#N/A,FALSE,"ECWEBB";#N/A,#N/A,FALSE,"MFT96";#N/A,#N/A,FALSE,"CTrecon"}</definedName>
    <definedName name="n_1_2_1_5" hidden="1">{#N/A,#N/A,FALSE,"TMCOMP96";#N/A,#N/A,FALSE,"MAT96";#N/A,#N/A,FALSE,"FANDA96";#N/A,#N/A,FALSE,"INTRAN96";#N/A,#N/A,FALSE,"NAA9697";#N/A,#N/A,FALSE,"ECWEBB";#N/A,#N/A,FALSE,"MFT96";#N/A,#N/A,FALSE,"CTrecon"}</definedName>
    <definedName name="n_1_2_1_5_1" hidden="1">{#N/A,#N/A,FALSE,"TMCOMP96";#N/A,#N/A,FALSE,"MAT96";#N/A,#N/A,FALSE,"FANDA96";#N/A,#N/A,FALSE,"INTRAN96";#N/A,#N/A,FALSE,"NAA9697";#N/A,#N/A,FALSE,"ECWEBB";#N/A,#N/A,FALSE,"MFT96";#N/A,#N/A,FALSE,"CTrecon"}</definedName>
    <definedName name="n_1_2_1_5_2" hidden="1">{#N/A,#N/A,FALSE,"TMCOMP96";#N/A,#N/A,FALSE,"MAT96";#N/A,#N/A,FALSE,"FANDA96";#N/A,#N/A,FALSE,"INTRAN96";#N/A,#N/A,FALSE,"NAA9697";#N/A,#N/A,FALSE,"ECWEBB";#N/A,#N/A,FALSE,"MFT96";#N/A,#N/A,FALSE,"CTrecon"}</definedName>
    <definedName name="n_1_2_1_5_3" hidden="1">{#N/A,#N/A,FALSE,"TMCOMP96";#N/A,#N/A,FALSE,"MAT96";#N/A,#N/A,FALSE,"FANDA96";#N/A,#N/A,FALSE,"INTRAN96";#N/A,#N/A,FALSE,"NAA9697";#N/A,#N/A,FALSE,"ECWEBB";#N/A,#N/A,FALSE,"MFT96";#N/A,#N/A,FALSE,"CTrecon"}</definedName>
    <definedName name="n_1_2_1_5_4" hidden="1">{#N/A,#N/A,FALSE,"TMCOMP96";#N/A,#N/A,FALSE,"MAT96";#N/A,#N/A,FALSE,"FANDA96";#N/A,#N/A,FALSE,"INTRAN96";#N/A,#N/A,FALSE,"NAA9697";#N/A,#N/A,FALSE,"ECWEBB";#N/A,#N/A,FALSE,"MFT96";#N/A,#N/A,FALSE,"CTrecon"}</definedName>
    <definedName name="n_1_2_1_5_5" hidden="1">{#N/A,#N/A,FALSE,"TMCOMP96";#N/A,#N/A,FALSE,"MAT96";#N/A,#N/A,FALSE,"FANDA96";#N/A,#N/A,FALSE,"INTRAN96";#N/A,#N/A,FALSE,"NAA9697";#N/A,#N/A,FALSE,"ECWEBB";#N/A,#N/A,FALSE,"MFT96";#N/A,#N/A,FALSE,"CTrecon"}</definedName>
    <definedName name="n_1_2_2" hidden="1">{#N/A,#N/A,FALSE,"TMCOMP96";#N/A,#N/A,FALSE,"MAT96";#N/A,#N/A,FALSE,"FANDA96";#N/A,#N/A,FALSE,"INTRAN96";#N/A,#N/A,FALSE,"NAA9697";#N/A,#N/A,FALSE,"ECWEBB";#N/A,#N/A,FALSE,"MFT96";#N/A,#N/A,FALSE,"CTrecon"}</definedName>
    <definedName name="n_1_2_2_1" hidden="1">{#N/A,#N/A,FALSE,"TMCOMP96";#N/A,#N/A,FALSE,"MAT96";#N/A,#N/A,FALSE,"FANDA96";#N/A,#N/A,FALSE,"INTRAN96";#N/A,#N/A,FALSE,"NAA9697";#N/A,#N/A,FALSE,"ECWEBB";#N/A,#N/A,FALSE,"MFT96";#N/A,#N/A,FALSE,"CTrecon"}</definedName>
    <definedName name="n_1_2_2_2" hidden="1">{#N/A,#N/A,FALSE,"TMCOMP96";#N/A,#N/A,FALSE,"MAT96";#N/A,#N/A,FALSE,"FANDA96";#N/A,#N/A,FALSE,"INTRAN96";#N/A,#N/A,FALSE,"NAA9697";#N/A,#N/A,FALSE,"ECWEBB";#N/A,#N/A,FALSE,"MFT96";#N/A,#N/A,FALSE,"CTrecon"}</definedName>
    <definedName name="n_1_2_2_3" hidden="1">{#N/A,#N/A,FALSE,"TMCOMP96";#N/A,#N/A,FALSE,"MAT96";#N/A,#N/A,FALSE,"FANDA96";#N/A,#N/A,FALSE,"INTRAN96";#N/A,#N/A,FALSE,"NAA9697";#N/A,#N/A,FALSE,"ECWEBB";#N/A,#N/A,FALSE,"MFT96";#N/A,#N/A,FALSE,"CTrecon"}</definedName>
    <definedName name="n_1_2_2_4" hidden="1">{#N/A,#N/A,FALSE,"TMCOMP96";#N/A,#N/A,FALSE,"MAT96";#N/A,#N/A,FALSE,"FANDA96";#N/A,#N/A,FALSE,"INTRAN96";#N/A,#N/A,FALSE,"NAA9697";#N/A,#N/A,FALSE,"ECWEBB";#N/A,#N/A,FALSE,"MFT96";#N/A,#N/A,FALSE,"CTrecon"}</definedName>
    <definedName name="n_1_2_2_5" hidden="1">{#N/A,#N/A,FALSE,"TMCOMP96";#N/A,#N/A,FALSE,"MAT96";#N/A,#N/A,FALSE,"FANDA96";#N/A,#N/A,FALSE,"INTRAN96";#N/A,#N/A,FALSE,"NAA9697";#N/A,#N/A,FALSE,"ECWEBB";#N/A,#N/A,FALSE,"MFT96";#N/A,#N/A,FALSE,"CTrecon"}</definedName>
    <definedName name="n_1_2_3" hidden="1">{#N/A,#N/A,FALSE,"TMCOMP96";#N/A,#N/A,FALSE,"MAT96";#N/A,#N/A,FALSE,"FANDA96";#N/A,#N/A,FALSE,"INTRAN96";#N/A,#N/A,FALSE,"NAA9697";#N/A,#N/A,FALSE,"ECWEBB";#N/A,#N/A,FALSE,"MFT96";#N/A,#N/A,FALSE,"CTrecon"}</definedName>
    <definedName name="n_1_2_3_1" hidden="1">{#N/A,#N/A,FALSE,"TMCOMP96";#N/A,#N/A,FALSE,"MAT96";#N/A,#N/A,FALSE,"FANDA96";#N/A,#N/A,FALSE,"INTRAN96";#N/A,#N/A,FALSE,"NAA9697";#N/A,#N/A,FALSE,"ECWEBB";#N/A,#N/A,FALSE,"MFT96";#N/A,#N/A,FALSE,"CTrecon"}</definedName>
    <definedName name="n_1_2_3_2" hidden="1">{#N/A,#N/A,FALSE,"TMCOMP96";#N/A,#N/A,FALSE,"MAT96";#N/A,#N/A,FALSE,"FANDA96";#N/A,#N/A,FALSE,"INTRAN96";#N/A,#N/A,FALSE,"NAA9697";#N/A,#N/A,FALSE,"ECWEBB";#N/A,#N/A,FALSE,"MFT96";#N/A,#N/A,FALSE,"CTrecon"}</definedName>
    <definedName name="n_1_2_3_3" hidden="1">{#N/A,#N/A,FALSE,"TMCOMP96";#N/A,#N/A,FALSE,"MAT96";#N/A,#N/A,FALSE,"FANDA96";#N/A,#N/A,FALSE,"INTRAN96";#N/A,#N/A,FALSE,"NAA9697";#N/A,#N/A,FALSE,"ECWEBB";#N/A,#N/A,FALSE,"MFT96";#N/A,#N/A,FALSE,"CTrecon"}</definedName>
    <definedName name="n_1_2_3_4" hidden="1">{#N/A,#N/A,FALSE,"TMCOMP96";#N/A,#N/A,FALSE,"MAT96";#N/A,#N/A,FALSE,"FANDA96";#N/A,#N/A,FALSE,"INTRAN96";#N/A,#N/A,FALSE,"NAA9697";#N/A,#N/A,FALSE,"ECWEBB";#N/A,#N/A,FALSE,"MFT96";#N/A,#N/A,FALSE,"CTrecon"}</definedName>
    <definedName name="n_1_2_3_5" hidden="1">{#N/A,#N/A,FALSE,"TMCOMP96";#N/A,#N/A,FALSE,"MAT96";#N/A,#N/A,FALSE,"FANDA96";#N/A,#N/A,FALSE,"INTRAN96";#N/A,#N/A,FALSE,"NAA9697";#N/A,#N/A,FALSE,"ECWEBB";#N/A,#N/A,FALSE,"MFT96";#N/A,#N/A,FALSE,"CTrecon"}</definedName>
    <definedName name="n_1_2_4" hidden="1">{#N/A,#N/A,FALSE,"TMCOMP96";#N/A,#N/A,FALSE,"MAT96";#N/A,#N/A,FALSE,"FANDA96";#N/A,#N/A,FALSE,"INTRAN96";#N/A,#N/A,FALSE,"NAA9697";#N/A,#N/A,FALSE,"ECWEBB";#N/A,#N/A,FALSE,"MFT96";#N/A,#N/A,FALSE,"CTrecon"}</definedName>
    <definedName name="n_1_2_4_1" hidden="1">{#N/A,#N/A,FALSE,"TMCOMP96";#N/A,#N/A,FALSE,"MAT96";#N/A,#N/A,FALSE,"FANDA96";#N/A,#N/A,FALSE,"INTRAN96";#N/A,#N/A,FALSE,"NAA9697";#N/A,#N/A,FALSE,"ECWEBB";#N/A,#N/A,FALSE,"MFT96";#N/A,#N/A,FALSE,"CTrecon"}</definedName>
    <definedName name="n_1_2_4_2" hidden="1">{#N/A,#N/A,FALSE,"TMCOMP96";#N/A,#N/A,FALSE,"MAT96";#N/A,#N/A,FALSE,"FANDA96";#N/A,#N/A,FALSE,"INTRAN96";#N/A,#N/A,FALSE,"NAA9697";#N/A,#N/A,FALSE,"ECWEBB";#N/A,#N/A,FALSE,"MFT96";#N/A,#N/A,FALSE,"CTrecon"}</definedName>
    <definedName name="n_1_2_4_3" hidden="1">{#N/A,#N/A,FALSE,"TMCOMP96";#N/A,#N/A,FALSE,"MAT96";#N/A,#N/A,FALSE,"FANDA96";#N/A,#N/A,FALSE,"INTRAN96";#N/A,#N/A,FALSE,"NAA9697";#N/A,#N/A,FALSE,"ECWEBB";#N/A,#N/A,FALSE,"MFT96";#N/A,#N/A,FALSE,"CTrecon"}</definedName>
    <definedName name="n_1_2_4_4" hidden="1">{#N/A,#N/A,FALSE,"TMCOMP96";#N/A,#N/A,FALSE,"MAT96";#N/A,#N/A,FALSE,"FANDA96";#N/A,#N/A,FALSE,"INTRAN96";#N/A,#N/A,FALSE,"NAA9697";#N/A,#N/A,FALSE,"ECWEBB";#N/A,#N/A,FALSE,"MFT96";#N/A,#N/A,FALSE,"CTrecon"}</definedName>
    <definedName name="n_1_2_4_5" hidden="1">{#N/A,#N/A,FALSE,"TMCOMP96";#N/A,#N/A,FALSE,"MAT96";#N/A,#N/A,FALSE,"FANDA96";#N/A,#N/A,FALSE,"INTRAN96";#N/A,#N/A,FALSE,"NAA9697";#N/A,#N/A,FALSE,"ECWEBB";#N/A,#N/A,FALSE,"MFT96";#N/A,#N/A,FALSE,"CTrecon"}</definedName>
    <definedName name="n_1_2_5" hidden="1">{#N/A,#N/A,FALSE,"TMCOMP96";#N/A,#N/A,FALSE,"MAT96";#N/A,#N/A,FALSE,"FANDA96";#N/A,#N/A,FALSE,"INTRAN96";#N/A,#N/A,FALSE,"NAA9697";#N/A,#N/A,FALSE,"ECWEBB";#N/A,#N/A,FALSE,"MFT96";#N/A,#N/A,FALSE,"CTrecon"}</definedName>
    <definedName name="n_1_2_5_1" hidden="1">{#N/A,#N/A,FALSE,"TMCOMP96";#N/A,#N/A,FALSE,"MAT96";#N/A,#N/A,FALSE,"FANDA96";#N/A,#N/A,FALSE,"INTRAN96";#N/A,#N/A,FALSE,"NAA9697";#N/A,#N/A,FALSE,"ECWEBB";#N/A,#N/A,FALSE,"MFT96";#N/A,#N/A,FALSE,"CTrecon"}</definedName>
    <definedName name="n_1_2_5_2" hidden="1">{#N/A,#N/A,FALSE,"TMCOMP96";#N/A,#N/A,FALSE,"MAT96";#N/A,#N/A,FALSE,"FANDA96";#N/A,#N/A,FALSE,"INTRAN96";#N/A,#N/A,FALSE,"NAA9697";#N/A,#N/A,FALSE,"ECWEBB";#N/A,#N/A,FALSE,"MFT96";#N/A,#N/A,FALSE,"CTrecon"}</definedName>
    <definedName name="n_1_2_5_3" hidden="1">{#N/A,#N/A,FALSE,"TMCOMP96";#N/A,#N/A,FALSE,"MAT96";#N/A,#N/A,FALSE,"FANDA96";#N/A,#N/A,FALSE,"INTRAN96";#N/A,#N/A,FALSE,"NAA9697";#N/A,#N/A,FALSE,"ECWEBB";#N/A,#N/A,FALSE,"MFT96";#N/A,#N/A,FALSE,"CTrecon"}</definedName>
    <definedName name="n_1_2_5_4" hidden="1">{#N/A,#N/A,FALSE,"TMCOMP96";#N/A,#N/A,FALSE,"MAT96";#N/A,#N/A,FALSE,"FANDA96";#N/A,#N/A,FALSE,"INTRAN96";#N/A,#N/A,FALSE,"NAA9697";#N/A,#N/A,FALSE,"ECWEBB";#N/A,#N/A,FALSE,"MFT96";#N/A,#N/A,FALSE,"CTrecon"}</definedName>
    <definedName name="n_1_2_5_5" hidden="1">{#N/A,#N/A,FALSE,"TMCOMP96";#N/A,#N/A,FALSE,"MAT96";#N/A,#N/A,FALSE,"FANDA96";#N/A,#N/A,FALSE,"INTRAN96";#N/A,#N/A,FALSE,"NAA9697";#N/A,#N/A,FALSE,"ECWEBB";#N/A,#N/A,FALSE,"MFT96";#N/A,#N/A,FALSE,"CTrecon"}</definedName>
    <definedName name="n_1_3" hidden="1">{#N/A,#N/A,FALSE,"TMCOMP96";#N/A,#N/A,FALSE,"MAT96";#N/A,#N/A,FALSE,"FANDA96";#N/A,#N/A,FALSE,"INTRAN96";#N/A,#N/A,FALSE,"NAA9697";#N/A,#N/A,FALSE,"ECWEBB";#N/A,#N/A,FALSE,"MFT96";#N/A,#N/A,FALSE,"CTrecon"}</definedName>
    <definedName name="n_1_3_1" hidden="1">{#N/A,#N/A,FALSE,"TMCOMP96";#N/A,#N/A,FALSE,"MAT96";#N/A,#N/A,FALSE,"FANDA96";#N/A,#N/A,FALSE,"INTRAN96";#N/A,#N/A,FALSE,"NAA9697";#N/A,#N/A,FALSE,"ECWEBB";#N/A,#N/A,FALSE,"MFT96";#N/A,#N/A,FALSE,"CTrecon"}</definedName>
    <definedName name="n_1_3_1_1" hidden="1">{#N/A,#N/A,FALSE,"TMCOMP96";#N/A,#N/A,FALSE,"MAT96";#N/A,#N/A,FALSE,"FANDA96";#N/A,#N/A,FALSE,"INTRAN96";#N/A,#N/A,FALSE,"NAA9697";#N/A,#N/A,FALSE,"ECWEBB";#N/A,#N/A,FALSE,"MFT96";#N/A,#N/A,FALSE,"CTrecon"}</definedName>
    <definedName name="n_1_3_1_1_1" hidden="1">{#N/A,#N/A,FALSE,"TMCOMP96";#N/A,#N/A,FALSE,"MAT96";#N/A,#N/A,FALSE,"FANDA96";#N/A,#N/A,FALSE,"INTRAN96";#N/A,#N/A,FALSE,"NAA9697";#N/A,#N/A,FALSE,"ECWEBB";#N/A,#N/A,FALSE,"MFT96";#N/A,#N/A,FALSE,"CTrecon"}</definedName>
    <definedName name="n_1_3_1_1_1_1" hidden="1">{#N/A,#N/A,FALSE,"TMCOMP96";#N/A,#N/A,FALSE,"MAT96";#N/A,#N/A,FALSE,"FANDA96";#N/A,#N/A,FALSE,"INTRAN96";#N/A,#N/A,FALSE,"NAA9697";#N/A,#N/A,FALSE,"ECWEBB";#N/A,#N/A,FALSE,"MFT96";#N/A,#N/A,FALSE,"CTrecon"}</definedName>
    <definedName name="n_1_3_1_1_1_1_1" hidden="1">{#N/A,#N/A,FALSE,"TMCOMP96";#N/A,#N/A,FALSE,"MAT96";#N/A,#N/A,FALSE,"FANDA96";#N/A,#N/A,FALSE,"INTRAN96";#N/A,#N/A,FALSE,"NAA9697";#N/A,#N/A,FALSE,"ECWEBB";#N/A,#N/A,FALSE,"MFT96";#N/A,#N/A,FALSE,"CTrecon"}</definedName>
    <definedName name="n_1_3_1_1_1_2" hidden="1">{#N/A,#N/A,FALSE,"TMCOMP96";#N/A,#N/A,FALSE,"MAT96";#N/A,#N/A,FALSE,"FANDA96";#N/A,#N/A,FALSE,"INTRAN96";#N/A,#N/A,FALSE,"NAA9697";#N/A,#N/A,FALSE,"ECWEBB";#N/A,#N/A,FALSE,"MFT96";#N/A,#N/A,FALSE,"CTrecon"}</definedName>
    <definedName name="n_1_3_1_1_1_3" hidden="1">{#N/A,#N/A,FALSE,"TMCOMP96";#N/A,#N/A,FALSE,"MAT96";#N/A,#N/A,FALSE,"FANDA96";#N/A,#N/A,FALSE,"INTRAN96";#N/A,#N/A,FALSE,"NAA9697";#N/A,#N/A,FALSE,"ECWEBB";#N/A,#N/A,FALSE,"MFT96";#N/A,#N/A,FALSE,"CTrecon"}</definedName>
    <definedName name="n_1_3_1_1_1_4" hidden="1">{#N/A,#N/A,FALSE,"TMCOMP96";#N/A,#N/A,FALSE,"MAT96";#N/A,#N/A,FALSE,"FANDA96";#N/A,#N/A,FALSE,"INTRAN96";#N/A,#N/A,FALSE,"NAA9697";#N/A,#N/A,FALSE,"ECWEBB";#N/A,#N/A,FALSE,"MFT96";#N/A,#N/A,FALSE,"CTrecon"}</definedName>
    <definedName name="n_1_3_1_1_1_5" hidden="1">{#N/A,#N/A,FALSE,"TMCOMP96";#N/A,#N/A,FALSE,"MAT96";#N/A,#N/A,FALSE,"FANDA96";#N/A,#N/A,FALSE,"INTRAN96";#N/A,#N/A,FALSE,"NAA9697";#N/A,#N/A,FALSE,"ECWEBB";#N/A,#N/A,FALSE,"MFT96";#N/A,#N/A,FALSE,"CTrecon"}</definedName>
    <definedName name="n_1_3_1_1_2" hidden="1">{#N/A,#N/A,FALSE,"TMCOMP96";#N/A,#N/A,FALSE,"MAT96";#N/A,#N/A,FALSE,"FANDA96";#N/A,#N/A,FALSE,"INTRAN96";#N/A,#N/A,FALSE,"NAA9697";#N/A,#N/A,FALSE,"ECWEBB";#N/A,#N/A,FALSE,"MFT96";#N/A,#N/A,FALSE,"CTrecon"}</definedName>
    <definedName name="n_1_3_1_1_2_1" hidden="1">{#N/A,#N/A,FALSE,"TMCOMP96";#N/A,#N/A,FALSE,"MAT96";#N/A,#N/A,FALSE,"FANDA96";#N/A,#N/A,FALSE,"INTRAN96";#N/A,#N/A,FALSE,"NAA9697";#N/A,#N/A,FALSE,"ECWEBB";#N/A,#N/A,FALSE,"MFT96";#N/A,#N/A,FALSE,"CTrecon"}</definedName>
    <definedName name="n_1_3_1_1_2_2" hidden="1">{#N/A,#N/A,FALSE,"TMCOMP96";#N/A,#N/A,FALSE,"MAT96";#N/A,#N/A,FALSE,"FANDA96";#N/A,#N/A,FALSE,"INTRAN96";#N/A,#N/A,FALSE,"NAA9697";#N/A,#N/A,FALSE,"ECWEBB";#N/A,#N/A,FALSE,"MFT96";#N/A,#N/A,FALSE,"CTrecon"}</definedName>
    <definedName name="n_1_3_1_1_2_3" hidden="1">{#N/A,#N/A,FALSE,"TMCOMP96";#N/A,#N/A,FALSE,"MAT96";#N/A,#N/A,FALSE,"FANDA96";#N/A,#N/A,FALSE,"INTRAN96";#N/A,#N/A,FALSE,"NAA9697";#N/A,#N/A,FALSE,"ECWEBB";#N/A,#N/A,FALSE,"MFT96";#N/A,#N/A,FALSE,"CTrecon"}</definedName>
    <definedName name="n_1_3_1_1_2_4" hidden="1">{#N/A,#N/A,FALSE,"TMCOMP96";#N/A,#N/A,FALSE,"MAT96";#N/A,#N/A,FALSE,"FANDA96";#N/A,#N/A,FALSE,"INTRAN96";#N/A,#N/A,FALSE,"NAA9697";#N/A,#N/A,FALSE,"ECWEBB";#N/A,#N/A,FALSE,"MFT96";#N/A,#N/A,FALSE,"CTrecon"}</definedName>
    <definedName name="n_1_3_1_1_2_5" hidden="1">{#N/A,#N/A,FALSE,"TMCOMP96";#N/A,#N/A,FALSE,"MAT96";#N/A,#N/A,FALSE,"FANDA96";#N/A,#N/A,FALSE,"INTRAN96";#N/A,#N/A,FALSE,"NAA9697";#N/A,#N/A,FALSE,"ECWEBB";#N/A,#N/A,FALSE,"MFT96";#N/A,#N/A,FALSE,"CTrecon"}</definedName>
    <definedName name="n_1_3_1_1_3" hidden="1">{#N/A,#N/A,FALSE,"TMCOMP96";#N/A,#N/A,FALSE,"MAT96";#N/A,#N/A,FALSE,"FANDA96";#N/A,#N/A,FALSE,"INTRAN96";#N/A,#N/A,FALSE,"NAA9697";#N/A,#N/A,FALSE,"ECWEBB";#N/A,#N/A,FALSE,"MFT96";#N/A,#N/A,FALSE,"CTrecon"}</definedName>
    <definedName name="n_1_3_1_1_4" hidden="1">{#N/A,#N/A,FALSE,"TMCOMP96";#N/A,#N/A,FALSE,"MAT96";#N/A,#N/A,FALSE,"FANDA96";#N/A,#N/A,FALSE,"INTRAN96";#N/A,#N/A,FALSE,"NAA9697";#N/A,#N/A,FALSE,"ECWEBB";#N/A,#N/A,FALSE,"MFT96";#N/A,#N/A,FALSE,"CTrecon"}</definedName>
    <definedName name="n_1_3_1_1_5" hidden="1">{#N/A,#N/A,FALSE,"TMCOMP96";#N/A,#N/A,FALSE,"MAT96";#N/A,#N/A,FALSE,"FANDA96";#N/A,#N/A,FALSE,"INTRAN96";#N/A,#N/A,FALSE,"NAA9697";#N/A,#N/A,FALSE,"ECWEBB";#N/A,#N/A,FALSE,"MFT96";#N/A,#N/A,FALSE,"CTrecon"}</definedName>
    <definedName name="n_1_3_1_2" hidden="1">{#N/A,#N/A,FALSE,"TMCOMP96";#N/A,#N/A,FALSE,"MAT96";#N/A,#N/A,FALSE,"FANDA96";#N/A,#N/A,FALSE,"INTRAN96";#N/A,#N/A,FALSE,"NAA9697";#N/A,#N/A,FALSE,"ECWEBB";#N/A,#N/A,FALSE,"MFT96";#N/A,#N/A,FALSE,"CTrecon"}</definedName>
    <definedName name="n_1_3_1_2_1" hidden="1">{#N/A,#N/A,FALSE,"TMCOMP96";#N/A,#N/A,FALSE,"MAT96";#N/A,#N/A,FALSE,"FANDA96";#N/A,#N/A,FALSE,"INTRAN96";#N/A,#N/A,FALSE,"NAA9697";#N/A,#N/A,FALSE,"ECWEBB";#N/A,#N/A,FALSE,"MFT96";#N/A,#N/A,FALSE,"CTrecon"}</definedName>
    <definedName name="n_1_3_1_2_2" hidden="1">{#N/A,#N/A,FALSE,"TMCOMP96";#N/A,#N/A,FALSE,"MAT96";#N/A,#N/A,FALSE,"FANDA96";#N/A,#N/A,FALSE,"INTRAN96";#N/A,#N/A,FALSE,"NAA9697";#N/A,#N/A,FALSE,"ECWEBB";#N/A,#N/A,FALSE,"MFT96";#N/A,#N/A,FALSE,"CTrecon"}</definedName>
    <definedName name="n_1_3_1_2_3" hidden="1">{#N/A,#N/A,FALSE,"TMCOMP96";#N/A,#N/A,FALSE,"MAT96";#N/A,#N/A,FALSE,"FANDA96";#N/A,#N/A,FALSE,"INTRAN96";#N/A,#N/A,FALSE,"NAA9697";#N/A,#N/A,FALSE,"ECWEBB";#N/A,#N/A,FALSE,"MFT96";#N/A,#N/A,FALSE,"CTrecon"}</definedName>
    <definedName name="n_1_3_1_2_4" hidden="1">{#N/A,#N/A,FALSE,"TMCOMP96";#N/A,#N/A,FALSE,"MAT96";#N/A,#N/A,FALSE,"FANDA96";#N/A,#N/A,FALSE,"INTRAN96";#N/A,#N/A,FALSE,"NAA9697";#N/A,#N/A,FALSE,"ECWEBB";#N/A,#N/A,FALSE,"MFT96";#N/A,#N/A,FALSE,"CTrecon"}</definedName>
    <definedName name="n_1_3_1_2_5" hidden="1">{#N/A,#N/A,FALSE,"TMCOMP96";#N/A,#N/A,FALSE,"MAT96";#N/A,#N/A,FALSE,"FANDA96";#N/A,#N/A,FALSE,"INTRAN96";#N/A,#N/A,FALSE,"NAA9697";#N/A,#N/A,FALSE,"ECWEBB";#N/A,#N/A,FALSE,"MFT96";#N/A,#N/A,FALSE,"CTrecon"}</definedName>
    <definedName name="n_1_3_1_3" hidden="1">{#N/A,#N/A,FALSE,"TMCOMP96";#N/A,#N/A,FALSE,"MAT96";#N/A,#N/A,FALSE,"FANDA96";#N/A,#N/A,FALSE,"INTRAN96";#N/A,#N/A,FALSE,"NAA9697";#N/A,#N/A,FALSE,"ECWEBB";#N/A,#N/A,FALSE,"MFT96";#N/A,#N/A,FALSE,"CTrecon"}</definedName>
    <definedName name="n_1_3_1_3_1" hidden="1">{#N/A,#N/A,FALSE,"TMCOMP96";#N/A,#N/A,FALSE,"MAT96";#N/A,#N/A,FALSE,"FANDA96";#N/A,#N/A,FALSE,"INTRAN96";#N/A,#N/A,FALSE,"NAA9697";#N/A,#N/A,FALSE,"ECWEBB";#N/A,#N/A,FALSE,"MFT96";#N/A,#N/A,FALSE,"CTrecon"}</definedName>
    <definedName name="n_1_3_1_3_2" hidden="1">{#N/A,#N/A,FALSE,"TMCOMP96";#N/A,#N/A,FALSE,"MAT96";#N/A,#N/A,FALSE,"FANDA96";#N/A,#N/A,FALSE,"INTRAN96";#N/A,#N/A,FALSE,"NAA9697";#N/A,#N/A,FALSE,"ECWEBB";#N/A,#N/A,FALSE,"MFT96";#N/A,#N/A,FALSE,"CTrecon"}</definedName>
    <definedName name="n_1_3_1_3_3" hidden="1">{#N/A,#N/A,FALSE,"TMCOMP96";#N/A,#N/A,FALSE,"MAT96";#N/A,#N/A,FALSE,"FANDA96";#N/A,#N/A,FALSE,"INTRAN96";#N/A,#N/A,FALSE,"NAA9697";#N/A,#N/A,FALSE,"ECWEBB";#N/A,#N/A,FALSE,"MFT96";#N/A,#N/A,FALSE,"CTrecon"}</definedName>
    <definedName name="n_1_3_1_3_4" hidden="1">{#N/A,#N/A,FALSE,"TMCOMP96";#N/A,#N/A,FALSE,"MAT96";#N/A,#N/A,FALSE,"FANDA96";#N/A,#N/A,FALSE,"INTRAN96";#N/A,#N/A,FALSE,"NAA9697";#N/A,#N/A,FALSE,"ECWEBB";#N/A,#N/A,FALSE,"MFT96";#N/A,#N/A,FALSE,"CTrecon"}</definedName>
    <definedName name="n_1_3_1_3_5" hidden="1">{#N/A,#N/A,FALSE,"TMCOMP96";#N/A,#N/A,FALSE,"MAT96";#N/A,#N/A,FALSE,"FANDA96";#N/A,#N/A,FALSE,"INTRAN96";#N/A,#N/A,FALSE,"NAA9697";#N/A,#N/A,FALSE,"ECWEBB";#N/A,#N/A,FALSE,"MFT96";#N/A,#N/A,FALSE,"CTrecon"}</definedName>
    <definedName name="n_1_3_1_4" hidden="1">{#N/A,#N/A,FALSE,"TMCOMP96";#N/A,#N/A,FALSE,"MAT96";#N/A,#N/A,FALSE,"FANDA96";#N/A,#N/A,FALSE,"INTRAN96";#N/A,#N/A,FALSE,"NAA9697";#N/A,#N/A,FALSE,"ECWEBB";#N/A,#N/A,FALSE,"MFT96";#N/A,#N/A,FALSE,"CTrecon"}</definedName>
    <definedName name="n_1_3_1_4_1" hidden="1">{#N/A,#N/A,FALSE,"TMCOMP96";#N/A,#N/A,FALSE,"MAT96";#N/A,#N/A,FALSE,"FANDA96";#N/A,#N/A,FALSE,"INTRAN96";#N/A,#N/A,FALSE,"NAA9697";#N/A,#N/A,FALSE,"ECWEBB";#N/A,#N/A,FALSE,"MFT96";#N/A,#N/A,FALSE,"CTrecon"}</definedName>
    <definedName name="n_1_3_1_4_2" hidden="1">{#N/A,#N/A,FALSE,"TMCOMP96";#N/A,#N/A,FALSE,"MAT96";#N/A,#N/A,FALSE,"FANDA96";#N/A,#N/A,FALSE,"INTRAN96";#N/A,#N/A,FALSE,"NAA9697";#N/A,#N/A,FALSE,"ECWEBB";#N/A,#N/A,FALSE,"MFT96";#N/A,#N/A,FALSE,"CTrecon"}</definedName>
    <definedName name="n_1_3_1_4_3" hidden="1">{#N/A,#N/A,FALSE,"TMCOMP96";#N/A,#N/A,FALSE,"MAT96";#N/A,#N/A,FALSE,"FANDA96";#N/A,#N/A,FALSE,"INTRAN96";#N/A,#N/A,FALSE,"NAA9697";#N/A,#N/A,FALSE,"ECWEBB";#N/A,#N/A,FALSE,"MFT96";#N/A,#N/A,FALSE,"CTrecon"}</definedName>
    <definedName name="n_1_3_1_4_4" hidden="1">{#N/A,#N/A,FALSE,"TMCOMP96";#N/A,#N/A,FALSE,"MAT96";#N/A,#N/A,FALSE,"FANDA96";#N/A,#N/A,FALSE,"INTRAN96";#N/A,#N/A,FALSE,"NAA9697";#N/A,#N/A,FALSE,"ECWEBB";#N/A,#N/A,FALSE,"MFT96";#N/A,#N/A,FALSE,"CTrecon"}</definedName>
    <definedName name="n_1_3_1_4_5" hidden="1">{#N/A,#N/A,FALSE,"TMCOMP96";#N/A,#N/A,FALSE,"MAT96";#N/A,#N/A,FALSE,"FANDA96";#N/A,#N/A,FALSE,"INTRAN96";#N/A,#N/A,FALSE,"NAA9697";#N/A,#N/A,FALSE,"ECWEBB";#N/A,#N/A,FALSE,"MFT96";#N/A,#N/A,FALSE,"CTrecon"}</definedName>
    <definedName name="n_1_3_1_5" hidden="1">{#N/A,#N/A,FALSE,"TMCOMP96";#N/A,#N/A,FALSE,"MAT96";#N/A,#N/A,FALSE,"FANDA96";#N/A,#N/A,FALSE,"INTRAN96";#N/A,#N/A,FALSE,"NAA9697";#N/A,#N/A,FALSE,"ECWEBB";#N/A,#N/A,FALSE,"MFT96";#N/A,#N/A,FALSE,"CTrecon"}</definedName>
    <definedName name="n_1_3_1_5_1" hidden="1">{#N/A,#N/A,FALSE,"TMCOMP96";#N/A,#N/A,FALSE,"MAT96";#N/A,#N/A,FALSE,"FANDA96";#N/A,#N/A,FALSE,"INTRAN96";#N/A,#N/A,FALSE,"NAA9697";#N/A,#N/A,FALSE,"ECWEBB";#N/A,#N/A,FALSE,"MFT96";#N/A,#N/A,FALSE,"CTrecon"}</definedName>
    <definedName name="n_1_3_1_5_2" hidden="1">{#N/A,#N/A,FALSE,"TMCOMP96";#N/A,#N/A,FALSE,"MAT96";#N/A,#N/A,FALSE,"FANDA96";#N/A,#N/A,FALSE,"INTRAN96";#N/A,#N/A,FALSE,"NAA9697";#N/A,#N/A,FALSE,"ECWEBB";#N/A,#N/A,FALSE,"MFT96";#N/A,#N/A,FALSE,"CTrecon"}</definedName>
    <definedName name="n_1_3_1_5_3" hidden="1">{#N/A,#N/A,FALSE,"TMCOMP96";#N/A,#N/A,FALSE,"MAT96";#N/A,#N/A,FALSE,"FANDA96";#N/A,#N/A,FALSE,"INTRAN96";#N/A,#N/A,FALSE,"NAA9697";#N/A,#N/A,FALSE,"ECWEBB";#N/A,#N/A,FALSE,"MFT96";#N/A,#N/A,FALSE,"CTrecon"}</definedName>
    <definedName name="n_1_3_1_5_4" hidden="1">{#N/A,#N/A,FALSE,"TMCOMP96";#N/A,#N/A,FALSE,"MAT96";#N/A,#N/A,FALSE,"FANDA96";#N/A,#N/A,FALSE,"INTRAN96";#N/A,#N/A,FALSE,"NAA9697";#N/A,#N/A,FALSE,"ECWEBB";#N/A,#N/A,FALSE,"MFT96";#N/A,#N/A,FALSE,"CTrecon"}</definedName>
    <definedName name="n_1_3_1_5_5" hidden="1">{#N/A,#N/A,FALSE,"TMCOMP96";#N/A,#N/A,FALSE,"MAT96";#N/A,#N/A,FALSE,"FANDA96";#N/A,#N/A,FALSE,"INTRAN96";#N/A,#N/A,FALSE,"NAA9697";#N/A,#N/A,FALSE,"ECWEBB";#N/A,#N/A,FALSE,"MFT96";#N/A,#N/A,FALSE,"CTrecon"}</definedName>
    <definedName name="n_1_3_2" hidden="1">{#N/A,#N/A,FALSE,"TMCOMP96";#N/A,#N/A,FALSE,"MAT96";#N/A,#N/A,FALSE,"FANDA96";#N/A,#N/A,FALSE,"INTRAN96";#N/A,#N/A,FALSE,"NAA9697";#N/A,#N/A,FALSE,"ECWEBB";#N/A,#N/A,FALSE,"MFT96";#N/A,#N/A,FALSE,"CTrecon"}</definedName>
    <definedName name="n_1_3_2_1" hidden="1">{#N/A,#N/A,FALSE,"TMCOMP96";#N/A,#N/A,FALSE,"MAT96";#N/A,#N/A,FALSE,"FANDA96";#N/A,#N/A,FALSE,"INTRAN96";#N/A,#N/A,FALSE,"NAA9697";#N/A,#N/A,FALSE,"ECWEBB";#N/A,#N/A,FALSE,"MFT96";#N/A,#N/A,FALSE,"CTrecon"}</definedName>
    <definedName name="n_1_3_2_2" hidden="1">{#N/A,#N/A,FALSE,"TMCOMP96";#N/A,#N/A,FALSE,"MAT96";#N/A,#N/A,FALSE,"FANDA96";#N/A,#N/A,FALSE,"INTRAN96";#N/A,#N/A,FALSE,"NAA9697";#N/A,#N/A,FALSE,"ECWEBB";#N/A,#N/A,FALSE,"MFT96";#N/A,#N/A,FALSE,"CTrecon"}</definedName>
    <definedName name="n_1_3_2_3" hidden="1">{#N/A,#N/A,FALSE,"TMCOMP96";#N/A,#N/A,FALSE,"MAT96";#N/A,#N/A,FALSE,"FANDA96";#N/A,#N/A,FALSE,"INTRAN96";#N/A,#N/A,FALSE,"NAA9697";#N/A,#N/A,FALSE,"ECWEBB";#N/A,#N/A,FALSE,"MFT96";#N/A,#N/A,FALSE,"CTrecon"}</definedName>
    <definedName name="n_1_3_2_4" hidden="1">{#N/A,#N/A,FALSE,"TMCOMP96";#N/A,#N/A,FALSE,"MAT96";#N/A,#N/A,FALSE,"FANDA96";#N/A,#N/A,FALSE,"INTRAN96";#N/A,#N/A,FALSE,"NAA9697";#N/A,#N/A,FALSE,"ECWEBB";#N/A,#N/A,FALSE,"MFT96";#N/A,#N/A,FALSE,"CTrecon"}</definedName>
    <definedName name="n_1_3_2_5" hidden="1">{#N/A,#N/A,FALSE,"TMCOMP96";#N/A,#N/A,FALSE,"MAT96";#N/A,#N/A,FALSE,"FANDA96";#N/A,#N/A,FALSE,"INTRAN96";#N/A,#N/A,FALSE,"NAA9697";#N/A,#N/A,FALSE,"ECWEBB";#N/A,#N/A,FALSE,"MFT96";#N/A,#N/A,FALSE,"CTrecon"}</definedName>
    <definedName name="n_1_3_3" hidden="1">{#N/A,#N/A,FALSE,"TMCOMP96";#N/A,#N/A,FALSE,"MAT96";#N/A,#N/A,FALSE,"FANDA96";#N/A,#N/A,FALSE,"INTRAN96";#N/A,#N/A,FALSE,"NAA9697";#N/A,#N/A,FALSE,"ECWEBB";#N/A,#N/A,FALSE,"MFT96";#N/A,#N/A,FALSE,"CTrecon"}</definedName>
    <definedName name="n_1_3_3_1" hidden="1">{#N/A,#N/A,FALSE,"TMCOMP96";#N/A,#N/A,FALSE,"MAT96";#N/A,#N/A,FALSE,"FANDA96";#N/A,#N/A,FALSE,"INTRAN96";#N/A,#N/A,FALSE,"NAA9697";#N/A,#N/A,FALSE,"ECWEBB";#N/A,#N/A,FALSE,"MFT96";#N/A,#N/A,FALSE,"CTrecon"}</definedName>
    <definedName name="n_1_3_3_2" hidden="1">{#N/A,#N/A,FALSE,"TMCOMP96";#N/A,#N/A,FALSE,"MAT96";#N/A,#N/A,FALSE,"FANDA96";#N/A,#N/A,FALSE,"INTRAN96";#N/A,#N/A,FALSE,"NAA9697";#N/A,#N/A,FALSE,"ECWEBB";#N/A,#N/A,FALSE,"MFT96";#N/A,#N/A,FALSE,"CTrecon"}</definedName>
    <definedName name="n_1_3_3_3" hidden="1">{#N/A,#N/A,FALSE,"TMCOMP96";#N/A,#N/A,FALSE,"MAT96";#N/A,#N/A,FALSE,"FANDA96";#N/A,#N/A,FALSE,"INTRAN96";#N/A,#N/A,FALSE,"NAA9697";#N/A,#N/A,FALSE,"ECWEBB";#N/A,#N/A,FALSE,"MFT96";#N/A,#N/A,FALSE,"CTrecon"}</definedName>
    <definedName name="n_1_3_3_4" hidden="1">{#N/A,#N/A,FALSE,"TMCOMP96";#N/A,#N/A,FALSE,"MAT96";#N/A,#N/A,FALSE,"FANDA96";#N/A,#N/A,FALSE,"INTRAN96";#N/A,#N/A,FALSE,"NAA9697";#N/A,#N/A,FALSE,"ECWEBB";#N/A,#N/A,FALSE,"MFT96";#N/A,#N/A,FALSE,"CTrecon"}</definedName>
    <definedName name="n_1_3_3_5" hidden="1">{#N/A,#N/A,FALSE,"TMCOMP96";#N/A,#N/A,FALSE,"MAT96";#N/A,#N/A,FALSE,"FANDA96";#N/A,#N/A,FALSE,"INTRAN96";#N/A,#N/A,FALSE,"NAA9697";#N/A,#N/A,FALSE,"ECWEBB";#N/A,#N/A,FALSE,"MFT96";#N/A,#N/A,FALSE,"CTrecon"}</definedName>
    <definedName name="n_1_3_4" hidden="1">{#N/A,#N/A,FALSE,"TMCOMP96";#N/A,#N/A,FALSE,"MAT96";#N/A,#N/A,FALSE,"FANDA96";#N/A,#N/A,FALSE,"INTRAN96";#N/A,#N/A,FALSE,"NAA9697";#N/A,#N/A,FALSE,"ECWEBB";#N/A,#N/A,FALSE,"MFT96";#N/A,#N/A,FALSE,"CTrecon"}</definedName>
    <definedName name="n_1_3_4_1" hidden="1">{#N/A,#N/A,FALSE,"TMCOMP96";#N/A,#N/A,FALSE,"MAT96";#N/A,#N/A,FALSE,"FANDA96";#N/A,#N/A,FALSE,"INTRAN96";#N/A,#N/A,FALSE,"NAA9697";#N/A,#N/A,FALSE,"ECWEBB";#N/A,#N/A,FALSE,"MFT96";#N/A,#N/A,FALSE,"CTrecon"}</definedName>
    <definedName name="n_1_3_4_2" hidden="1">{#N/A,#N/A,FALSE,"TMCOMP96";#N/A,#N/A,FALSE,"MAT96";#N/A,#N/A,FALSE,"FANDA96";#N/A,#N/A,FALSE,"INTRAN96";#N/A,#N/A,FALSE,"NAA9697";#N/A,#N/A,FALSE,"ECWEBB";#N/A,#N/A,FALSE,"MFT96";#N/A,#N/A,FALSE,"CTrecon"}</definedName>
    <definedName name="n_1_3_4_3" hidden="1">{#N/A,#N/A,FALSE,"TMCOMP96";#N/A,#N/A,FALSE,"MAT96";#N/A,#N/A,FALSE,"FANDA96";#N/A,#N/A,FALSE,"INTRAN96";#N/A,#N/A,FALSE,"NAA9697";#N/A,#N/A,FALSE,"ECWEBB";#N/A,#N/A,FALSE,"MFT96";#N/A,#N/A,FALSE,"CTrecon"}</definedName>
    <definedName name="n_1_3_4_4" hidden="1">{#N/A,#N/A,FALSE,"TMCOMP96";#N/A,#N/A,FALSE,"MAT96";#N/A,#N/A,FALSE,"FANDA96";#N/A,#N/A,FALSE,"INTRAN96";#N/A,#N/A,FALSE,"NAA9697";#N/A,#N/A,FALSE,"ECWEBB";#N/A,#N/A,FALSE,"MFT96";#N/A,#N/A,FALSE,"CTrecon"}</definedName>
    <definedName name="n_1_3_4_5" hidden="1">{#N/A,#N/A,FALSE,"TMCOMP96";#N/A,#N/A,FALSE,"MAT96";#N/A,#N/A,FALSE,"FANDA96";#N/A,#N/A,FALSE,"INTRAN96";#N/A,#N/A,FALSE,"NAA9697";#N/A,#N/A,FALSE,"ECWEBB";#N/A,#N/A,FALSE,"MFT96";#N/A,#N/A,FALSE,"CTrecon"}</definedName>
    <definedName name="n_1_3_5" hidden="1">{#N/A,#N/A,FALSE,"TMCOMP96";#N/A,#N/A,FALSE,"MAT96";#N/A,#N/A,FALSE,"FANDA96";#N/A,#N/A,FALSE,"INTRAN96";#N/A,#N/A,FALSE,"NAA9697";#N/A,#N/A,FALSE,"ECWEBB";#N/A,#N/A,FALSE,"MFT96";#N/A,#N/A,FALSE,"CTrecon"}</definedName>
    <definedName name="n_1_3_5_1" hidden="1">{#N/A,#N/A,FALSE,"TMCOMP96";#N/A,#N/A,FALSE,"MAT96";#N/A,#N/A,FALSE,"FANDA96";#N/A,#N/A,FALSE,"INTRAN96";#N/A,#N/A,FALSE,"NAA9697";#N/A,#N/A,FALSE,"ECWEBB";#N/A,#N/A,FALSE,"MFT96";#N/A,#N/A,FALSE,"CTrecon"}</definedName>
    <definedName name="n_1_3_5_2" hidden="1">{#N/A,#N/A,FALSE,"TMCOMP96";#N/A,#N/A,FALSE,"MAT96";#N/A,#N/A,FALSE,"FANDA96";#N/A,#N/A,FALSE,"INTRAN96";#N/A,#N/A,FALSE,"NAA9697";#N/A,#N/A,FALSE,"ECWEBB";#N/A,#N/A,FALSE,"MFT96";#N/A,#N/A,FALSE,"CTrecon"}</definedName>
    <definedName name="n_1_3_5_3" hidden="1">{#N/A,#N/A,FALSE,"TMCOMP96";#N/A,#N/A,FALSE,"MAT96";#N/A,#N/A,FALSE,"FANDA96";#N/A,#N/A,FALSE,"INTRAN96";#N/A,#N/A,FALSE,"NAA9697";#N/A,#N/A,FALSE,"ECWEBB";#N/A,#N/A,FALSE,"MFT96";#N/A,#N/A,FALSE,"CTrecon"}</definedName>
    <definedName name="n_1_3_5_4" hidden="1">{#N/A,#N/A,FALSE,"TMCOMP96";#N/A,#N/A,FALSE,"MAT96";#N/A,#N/A,FALSE,"FANDA96";#N/A,#N/A,FALSE,"INTRAN96";#N/A,#N/A,FALSE,"NAA9697";#N/A,#N/A,FALSE,"ECWEBB";#N/A,#N/A,FALSE,"MFT96";#N/A,#N/A,FALSE,"CTrecon"}</definedName>
    <definedName name="n_1_3_5_5" hidden="1">{#N/A,#N/A,FALSE,"TMCOMP96";#N/A,#N/A,FALSE,"MAT96";#N/A,#N/A,FALSE,"FANDA96";#N/A,#N/A,FALSE,"INTRAN96";#N/A,#N/A,FALSE,"NAA9697";#N/A,#N/A,FALSE,"ECWEBB";#N/A,#N/A,FALSE,"MFT96";#N/A,#N/A,FALSE,"CTrecon"}</definedName>
    <definedName name="n_1_4" hidden="1">{#N/A,#N/A,FALSE,"TMCOMP96";#N/A,#N/A,FALSE,"MAT96";#N/A,#N/A,FALSE,"FANDA96";#N/A,#N/A,FALSE,"INTRAN96";#N/A,#N/A,FALSE,"NAA9697";#N/A,#N/A,FALSE,"ECWEBB";#N/A,#N/A,FALSE,"MFT96";#N/A,#N/A,FALSE,"CTrecon"}</definedName>
    <definedName name="n_1_4_1" hidden="1">{#N/A,#N/A,FALSE,"TMCOMP96";#N/A,#N/A,FALSE,"MAT96";#N/A,#N/A,FALSE,"FANDA96";#N/A,#N/A,FALSE,"INTRAN96";#N/A,#N/A,FALSE,"NAA9697";#N/A,#N/A,FALSE,"ECWEBB";#N/A,#N/A,FALSE,"MFT96";#N/A,#N/A,FALSE,"CTrecon"}</definedName>
    <definedName name="n_1_4_1_1" hidden="1">{#N/A,#N/A,FALSE,"TMCOMP96";#N/A,#N/A,FALSE,"MAT96";#N/A,#N/A,FALSE,"FANDA96";#N/A,#N/A,FALSE,"INTRAN96";#N/A,#N/A,FALSE,"NAA9697";#N/A,#N/A,FALSE,"ECWEBB";#N/A,#N/A,FALSE,"MFT96";#N/A,#N/A,FALSE,"CTrecon"}</definedName>
    <definedName name="n_1_4_1_1_1" hidden="1">{#N/A,#N/A,FALSE,"TMCOMP96";#N/A,#N/A,FALSE,"MAT96";#N/A,#N/A,FALSE,"FANDA96";#N/A,#N/A,FALSE,"INTRAN96";#N/A,#N/A,FALSE,"NAA9697";#N/A,#N/A,FALSE,"ECWEBB";#N/A,#N/A,FALSE,"MFT96";#N/A,#N/A,FALSE,"CTrecon"}</definedName>
    <definedName name="n_1_4_1_1_1_1" hidden="1">{#N/A,#N/A,FALSE,"TMCOMP96";#N/A,#N/A,FALSE,"MAT96";#N/A,#N/A,FALSE,"FANDA96";#N/A,#N/A,FALSE,"INTRAN96";#N/A,#N/A,FALSE,"NAA9697";#N/A,#N/A,FALSE,"ECWEBB";#N/A,#N/A,FALSE,"MFT96";#N/A,#N/A,FALSE,"CTrecon"}</definedName>
    <definedName name="n_1_4_1_1_2" hidden="1">{#N/A,#N/A,FALSE,"TMCOMP96";#N/A,#N/A,FALSE,"MAT96";#N/A,#N/A,FALSE,"FANDA96";#N/A,#N/A,FALSE,"INTRAN96";#N/A,#N/A,FALSE,"NAA9697";#N/A,#N/A,FALSE,"ECWEBB";#N/A,#N/A,FALSE,"MFT96";#N/A,#N/A,FALSE,"CTrecon"}</definedName>
    <definedName name="n_1_4_1_1_3" hidden="1">{#N/A,#N/A,FALSE,"TMCOMP96";#N/A,#N/A,FALSE,"MAT96";#N/A,#N/A,FALSE,"FANDA96";#N/A,#N/A,FALSE,"INTRAN96";#N/A,#N/A,FALSE,"NAA9697";#N/A,#N/A,FALSE,"ECWEBB";#N/A,#N/A,FALSE,"MFT96";#N/A,#N/A,FALSE,"CTrecon"}</definedName>
    <definedName name="n_1_4_1_1_4" hidden="1">{#N/A,#N/A,FALSE,"TMCOMP96";#N/A,#N/A,FALSE,"MAT96";#N/A,#N/A,FALSE,"FANDA96";#N/A,#N/A,FALSE,"INTRAN96";#N/A,#N/A,FALSE,"NAA9697";#N/A,#N/A,FALSE,"ECWEBB";#N/A,#N/A,FALSE,"MFT96";#N/A,#N/A,FALSE,"CTrecon"}</definedName>
    <definedName name="n_1_4_1_1_5" hidden="1">{#N/A,#N/A,FALSE,"TMCOMP96";#N/A,#N/A,FALSE,"MAT96";#N/A,#N/A,FALSE,"FANDA96";#N/A,#N/A,FALSE,"INTRAN96";#N/A,#N/A,FALSE,"NAA9697";#N/A,#N/A,FALSE,"ECWEBB";#N/A,#N/A,FALSE,"MFT96";#N/A,#N/A,FALSE,"CTrecon"}</definedName>
    <definedName name="n_1_4_1_2" hidden="1">{#N/A,#N/A,FALSE,"TMCOMP96";#N/A,#N/A,FALSE,"MAT96";#N/A,#N/A,FALSE,"FANDA96";#N/A,#N/A,FALSE,"INTRAN96";#N/A,#N/A,FALSE,"NAA9697";#N/A,#N/A,FALSE,"ECWEBB";#N/A,#N/A,FALSE,"MFT96";#N/A,#N/A,FALSE,"CTrecon"}</definedName>
    <definedName name="n_1_4_1_2_1" hidden="1">{#N/A,#N/A,FALSE,"TMCOMP96";#N/A,#N/A,FALSE,"MAT96";#N/A,#N/A,FALSE,"FANDA96";#N/A,#N/A,FALSE,"INTRAN96";#N/A,#N/A,FALSE,"NAA9697";#N/A,#N/A,FALSE,"ECWEBB";#N/A,#N/A,FALSE,"MFT96";#N/A,#N/A,FALSE,"CTrecon"}</definedName>
    <definedName name="n_1_4_1_2_2" hidden="1">{#N/A,#N/A,FALSE,"TMCOMP96";#N/A,#N/A,FALSE,"MAT96";#N/A,#N/A,FALSE,"FANDA96";#N/A,#N/A,FALSE,"INTRAN96";#N/A,#N/A,FALSE,"NAA9697";#N/A,#N/A,FALSE,"ECWEBB";#N/A,#N/A,FALSE,"MFT96";#N/A,#N/A,FALSE,"CTrecon"}</definedName>
    <definedName name="n_1_4_1_2_3" hidden="1">{#N/A,#N/A,FALSE,"TMCOMP96";#N/A,#N/A,FALSE,"MAT96";#N/A,#N/A,FALSE,"FANDA96";#N/A,#N/A,FALSE,"INTRAN96";#N/A,#N/A,FALSE,"NAA9697";#N/A,#N/A,FALSE,"ECWEBB";#N/A,#N/A,FALSE,"MFT96";#N/A,#N/A,FALSE,"CTrecon"}</definedName>
    <definedName name="n_1_4_1_2_4" hidden="1">{#N/A,#N/A,FALSE,"TMCOMP96";#N/A,#N/A,FALSE,"MAT96";#N/A,#N/A,FALSE,"FANDA96";#N/A,#N/A,FALSE,"INTRAN96";#N/A,#N/A,FALSE,"NAA9697";#N/A,#N/A,FALSE,"ECWEBB";#N/A,#N/A,FALSE,"MFT96";#N/A,#N/A,FALSE,"CTrecon"}</definedName>
    <definedName name="n_1_4_1_2_5" hidden="1">{#N/A,#N/A,FALSE,"TMCOMP96";#N/A,#N/A,FALSE,"MAT96";#N/A,#N/A,FALSE,"FANDA96";#N/A,#N/A,FALSE,"INTRAN96";#N/A,#N/A,FALSE,"NAA9697";#N/A,#N/A,FALSE,"ECWEBB";#N/A,#N/A,FALSE,"MFT96";#N/A,#N/A,FALSE,"CTrecon"}</definedName>
    <definedName name="n_1_4_1_3" hidden="1">{#N/A,#N/A,FALSE,"TMCOMP96";#N/A,#N/A,FALSE,"MAT96";#N/A,#N/A,FALSE,"FANDA96";#N/A,#N/A,FALSE,"INTRAN96";#N/A,#N/A,FALSE,"NAA9697";#N/A,#N/A,FALSE,"ECWEBB";#N/A,#N/A,FALSE,"MFT96";#N/A,#N/A,FALSE,"CTrecon"}</definedName>
    <definedName name="n_1_4_1_3_1" hidden="1">{#N/A,#N/A,FALSE,"TMCOMP96";#N/A,#N/A,FALSE,"MAT96";#N/A,#N/A,FALSE,"FANDA96";#N/A,#N/A,FALSE,"INTRAN96";#N/A,#N/A,FALSE,"NAA9697";#N/A,#N/A,FALSE,"ECWEBB";#N/A,#N/A,FALSE,"MFT96";#N/A,#N/A,FALSE,"CTrecon"}</definedName>
    <definedName name="n_1_4_1_3_2" hidden="1">{#N/A,#N/A,FALSE,"TMCOMP96";#N/A,#N/A,FALSE,"MAT96";#N/A,#N/A,FALSE,"FANDA96";#N/A,#N/A,FALSE,"INTRAN96";#N/A,#N/A,FALSE,"NAA9697";#N/A,#N/A,FALSE,"ECWEBB";#N/A,#N/A,FALSE,"MFT96";#N/A,#N/A,FALSE,"CTrecon"}</definedName>
    <definedName name="n_1_4_1_3_3" hidden="1">{#N/A,#N/A,FALSE,"TMCOMP96";#N/A,#N/A,FALSE,"MAT96";#N/A,#N/A,FALSE,"FANDA96";#N/A,#N/A,FALSE,"INTRAN96";#N/A,#N/A,FALSE,"NAA9697";#N/A,#N/A,FALSE,"ECWEBB";#N/A,#N/A,FALSE,"MFT96";#N/A,#N/A,FALSE,"CTrecon"}</definedName>
    <definedName name="n_1_4_1_3_4" hidden="1">{#N/A,#N/A,FALSE,"TMCOMP96";#N/A,#N/A,FALSE,"MAT96";#N/A,#N/A,FALSE,"FANDA96";#N/A,#N/A,FALSE,"INTRAN96";#N/A,#N/A,FALSE,"NAA9697";#N/A,#N/A,FALSE,"ECWEBB";#N/A,#N/A,FALSE,"MFT96";#N/A,#N/A,FALSE,"CTrecon"}</definedName>
    <definedName name="n_1_4_1_3_5" hidden="1">{#N/A,#N/A,FALSE,"TMCOMP96";#N/A,#N/A,FALSE,"MAT96";#N/A,#N/A,FALSE,"FANDA96";#N/A,#N/A,FALSE,"INTRAN96";#N/A,#N/A,FALSE,"NAA9697";#N/A,#N/A,FALSE,"ECWEBB";#N/A,#N/A,FALSE,"MFT96";#N/A,#N/A,FALSE,"CTrecon"}</definedName>
    <definedName name="n_1_4_1_4" hidden="1">{#N/A,#N/A,FALSE,"TMCOMP96";#N/A,#N/A,FALSE,"MAT96";#N/A,#N/A,FALSE,"FANDA96";#N/A,#N/A,FALSE,"INTRAN96";#N/A,#N/A,FALSE,"NAA9697";#N/A,#N/A,FALSE,"ECWEBB";#N/A,#N/A,FALSE,"MFT96";#N/A,#N/A,FALSE,"CTrecon"}</definedName>
    <definedName name="n_1_4_1_4_1" hidden="1">{#N/A,#N/A,FALSE,"TMCOMP96";#N/A,#N/A,FALSE,"MAT96";#N/A,#N/A,FALSE,"FANDA96";#N/A,#N/A,FALSE,"INTRAN96";#N/A,#N/A,FALSE,"NAA9697";#N/A,#N/A,FALSE,"ECWEBB";#N/A,#N/A,FALSE,"MFT96";#N/A,#N/A,FALSE,"CTrecon"}</definedName>
    <definedName name="n_1_4_1_4_2" hidden="1">{#N/A,#N/A,FALSE,"TMCOMP96";#N/A,#N/A,FALSE,"MAT96";#N/A,#N/A,FALSE,"FANDA96";#N/A,#N/A,FALSE,"INTRAN96";#N/A,#N/A,FALSE,"NAA9697";#N/A,#N/A,FALSE,"ECWEBB";#N/A,#N/A,FALSE,"MFT96";#N/A,#N/A,FALSE,"CTrecon"}</definedName>
    <definedName name="n_1_4_1_4_3" hidden="1">{#N/A,#N/A,FALSE,"TMCOMP96";#N/A,#N/A,FALSE,"MAT96";#N/A,#N/A,FALSE,"FANDA96";#N/A,#N/A,FALSE,"INTRAN96";#N/A,#N/A,FALSE,"NAA9697";#N/A,#N/A,FALSE,"ECWEBB";#N/A,#N/A,FALSE,"MFT96";#N/A,#N/A,FALSE,"CTrecon"}</definedName>
    <definedName name="n_1_4_1_4_4" hidden="1">{#N/A,#N/A,FALSE,"TMCOMP96";#N/A,#N/A,FALSE,"MAT96";#N/A,#N/A,FALSE,"FANDA96";#N/A,#N/A,FALSE,"INTRAN96";#N/A,#N/A,FALSE,"NAA9697";#N/A,#N/A,FALSE,"ECWEBB";#N/A,#N/A,FALSE,"MFT96";#N/A,#N/A,FALSE,"CTrecon"}</definedName>
    <definedName name="n_1_4_1_4_5" hidden="1">{#N/A,#N/A,FALSE,"TMCOMP96";#N/A,#N/A,FALSE,"MAT96";#N/A,#N/A,FALSE,"FANDA96";#N/A,#N/A,FALSE,"INTRAN96";#N/A,#N/A,FALSE,"NAA9697";#N/A,#N/A,FALSE,"ECWEBB";#N/A,#N/A,FALSE,"MFT96";#N/A,#N/A,FALSE,"CTrecon"}</definedName>
    <definedName name="n_1_4_1_5" hidden="1">{#N/A,#N/A,FALSE,"TMCOMP96";#N/A,#N/A,FALSE,"MAT96";#N/A,#N/A,FALSE,"FANDA96";#N/A,#N/A,FALSE,"INTRAN96";#N/A,#N/A,FALSE,"NAA9697";#N/A,#N/A,FALSE,"ECWEBB";#N/A,#N/A,FALSE,"MFT96";#N/A,#N/A,FALSE,"CTrecon"}</definedName>
    <definedName name="n_1_4_1_5_1" hidden="1">{#N/A,#N/A,FALSE,"TMCOMP96";#N/A,#N/A,FALSE,"MAT96";#N/A,#N/A,FALSE,"FANDA96";#N/A,#N/A,FALSE,"INTRAN96";#N/A,#N/A,FALSE,"NAA9697";#N/A,#N/A,FALSE,"ECWEBB";#N/A,#N/A,FALSE,"MFT96";#N/A,#N/A,FALSE,"CTrecon"}</definedName>
    <definedName name="n_1_4_1_5_2" hidden="1">{#N/A,#N/A,FALSE,"TMCOMP96";#N/A,#N/A,FALSE,"MAT96";#N/A,#N/A,FALSE,"FANDA96";#N/A,#N/A,FALSE,"INTRAN96";#N/A,#N/A,FALSE,"NAA9697";#N/A,#N/A,FALSE,"ECWEBB";#N/A,#N/A,FALSE,"MFT96";#N/A,#N/A,FALSE,"CTrecon"}</definedName>
    <definedName name="n_1_4_1_5_3" hidden="1">{#N/A,#N/A,FALSE,"TMCOMP96";#N/A,#N/A,FALSE,"MAT96";#N/A,#N/A,FALSE,"FANDA96";#N/A,#N/A,FALSE,"INTRAN96";#N/A,#N/A,FALSE,"NAA9697";#N/A,#N/A,FALSE,"ECWEBB";#N/A,#N/A,FALSE,"MFT96";#N/A,#N/A,FALSE,"CTrecon"}</definedName>
    <definedName name="n_1_4_1_5_4" hidden="1">{#N/A,#N/A,FALSE,"TMCOMP96";#N/A,#N/A,FALSE,"MAT96";#N/A,#N/A,FALSE,"FANDA96";#N/A,#N/A,FALSE,"INTRAN96";#N/A,#N/A,FALSE,"NAA9697";#N/A,#N/A,FALSE,"ECWEBB";#N/A,#N/A,FALSE,"MFT96";#N/A,#N/A,FALSE,"CTrecon"}</definedName>
    <definedName name="n_1_4_1_5_5" hidden="1">{#N/A,#N/A,FALSE,"TMCOMP96";#N/A,#N/A,FALSE,"MAT96";#N/A,#N/A,FALSE,"FANDA96";#N/A,#N/A,FALSE,"INTRAN96";#N/A,#N/A,FALSE,"NAA9697";#N/A,#N/A,FALSE,"ECWEBB";#N/A,#N/A,FALSE,"MFT96";#N/A,#N/A,FALSE,"CTrecon"}</definedName>
    <definedName name="n_1_4_2" hidden="1">{#N/A,#N/A,FALSE,"TMCOMP96";#N/A,#N/A,FALSE,"MAT96";#N/A,#N/A,FALSE,"FANDA96";#N/A,#N/A,FALSE,"INTRAN96";#N/A,#N/A,FALSE,"NAA9697";#N/A,#N/A,FALSE,"ECWEBB";#N/A,#N/A,FALSE,"MFT96";#N/A,#N/A,FALSE,"CTrecon"}</definedName>
    <definedName name="n_1_4_2_1" hidden="1">{#N/A,#N/A,FALSE,"TMCOMP96";#N/A,#N/A,FALSE,"MAT96";#N/A,#N/A,FALSE,"FANDA96";#N/A,#N/A,FALSE,"INTRAN96";#N/A,#N/A,FALSE,"NAA9697";#N/A,#N/A,FALSE,"ECWEBB";#N/A,#N/A,FALSE,"MFT96";#N/A,#N/A,FALSE,"CTrecon"}</definedName>
    <definedName name="n_1_4_2_2" hidden="1">{#N/A,#N/A,FALSE,"TMCOMP96";#N/A,#N/A,FALSE,"MAT96";#N/A,#N/A,FALSE,"FANDA96";#N/A,#N/A,FALSE,"INTRAN96";#N/A,#N/A,FALSE,"NAA9697";#N/A,#N/A,FALSE,"ECWEBB";#N/A,#N/A,FALSE,"MFT96";#N/A,#N/A,FALSE,"CTrecon"}</definedName>
    <definedName name="n_1_4_2_3" hidden="1">{#N/A,#N/A,FALSE,"TMCOMP96";#N/A,#N/A,FALSE,"MAT96";#N/A,#N/A,FALSE,"FANDA96";#N/A,#N/A,FALSE,"INTRAN96";#N/A,#N/A,FALSE,"NAA9697";#N/A,#N/A,FALSE,"ECWEBB";#N/A,#N/A,FALSE,"MFT96";#N/A,#N/A,FALSE,"CTrecon"}</definedName>
    <definedName name="n_1_4_2_4" hidden="1">{#N/A,#N/A,FALSE,"TMCOMP96";#N/A,#N/A,FALSE,"MAT96";#N/A,#N/A,FALSE,"FANDA96";#N/A,#N/A,FALSE,"INTRAN96";#N/A,#N/A,FALSE,"NAA9697";#N/A,#N/A,FALSE,"ECWEBB";#N/A,#N/A,FALSE,"MFT96";#N/A,#N/A,FALSE,"CTrecon"}</definedName>
    <definedName name="n_1_4_2_5" hidden="1">{#N/A,#N/A,FALSE,"TMCOMP96";#N/A,#N/A,FALSE,"MAT96";#N/A,#N/A,FALSE,"FANDA96";#N/A,#N/A,FALSE,"INTRAN96";#N/A,#N/A,FALSE,"NAA9697";#N/A,#N/A,FALSE,"ECWEBB";#N/A,#N/A,FALSE,"MFT96";#N/A,#N/A,FALSE,"CTrecon"}</definedName>
    <definedName name="n_1_4_3" hidden="1">{#N/A,#N/A,FALSE,"TMCOMP96";#N/A,#N/A,FALSE,"MAT96";#N/A,#N/A,FALSE,"FANDA96";#N/A,#N/A,FALSE,"INTRAN96";#N/A,#N/A,FALSE,"NAA9697";#N/A,#N/A,FALSE,"ECWEBB";#N/A,#N/A,FALSE,"MFT96";#N/A,#N/A,FALSE,"CTrecon"}</definedName>
    <definedName name="n_1_4_3_1" hidden="1">{#N/A,#N/A,FALSE,"TMCOMP96";#N/A,#N/A,FALSE,"MAT96";#N/A,#N/A,FALSE,"FANDA96";#N/A,#N/A,FALSE,"INTRAN96";#N/A,#N/A,FALSE,"NAA9697";#N/A,#N/A,FALSE,"ECWEBB";#N/A,#N/A,FALSE,"MFT96";#N/A,#N/A,FALSE,"CTrecon"}</definedName>
    <definedName name="n_1_4_3_2" hidden="1">{#N/A,#N/A,FALSE,"TMCOMP96";#N/A,#N/A,FALSE,"MAT96";#N/A,#N/A,FALSE,"FANDA96";#N/A,#N/A,FALSE,"INTRAN96";#N/A,#N/A,FALSE,"NAA9697";#N/A,#N/A,FALSE,"ECWEBB";#N/A,#N/A,FALSE,"MFT96";#N/A,#N/A,FALSE,"CTrecon"}</definedName>
    <definedName name="n_1_4_3_3" hidden="1">{#N/A,#N/A,FALSE,"TMCOMP96";#N/A,#N/A,FALSE,"MAT96";#N/A,#N/A,FALSE,"FANDA96";#N/A,#N/A,FALSE,"INTRAN96";#N/A,#N/A,FALSE,"NAA9697";#N/A,#N/A,FALSE,"ECWEBB";#N/A,#N/A,FALSE,"MFT96";#N/A,#N/A,FALSE,"CTrecon"}</definedName>
    <definedName name="n_1_4_3_4" hidden="1">{#N/A,#N/A,FALSE,"TMCOMP96";#N/A,#N/A,FALSE,"MAT96";#N/A,#N/A,FALSE,"FANDA96";#N/A,#N/A,FALSE,"INTRAN96";#N/A,#N/A,FALSE,"NAA9697";#N/A,#N/A,FALSE,"ECWEBB";#N/A,#N/A,FALSE,"MFT96";#N/A,#N/A,FALSE,"CTrecon"}</definedName>
    <definedName name="n_1_4_3_5" hidden="1">{#N/A,#N/A,FALSE,"TMCOMP96";#N/A,#N/A,FALSE,"MAT96";#N/A,#N/A,FALSE,"FANDA96";#N/A,#N/A,FALSE,"INTRAN96";#N/A,#N/A,FALSE,"NAA9697";#N/A,#N/A,FALSE,"ECWEBB";#N/A,#N/A,FALSE,"MFT96";#N/A,#N/A,FALSE,"CTrecon"}</definedName>
    <definedName name="n_1_4_4" hidden="1">{#N/A,#N/A,FALSE,"TMCOMP96";#N/A,#N/A,FALSE,"MAT96";#N/A,#N/A,FALSE,"FANDA96";#N/A,#N/A,FALSE,"INTRAN96";#N/A,#N/A,FALSE,"NAA9697";#N/A,#N/A,FALSE,"ECWEBB";#N/A,#N/A,FALSE,"MFT96";#N/A,#N/A,FALSE,"CTrecon"}</definedName>
    <definedName name="n_1_4_4_1" hidden="1">{#N/A,#N/A,FALSE,"TMCOMP96";#N/A,#N/A,FALSE,"MAT96";#N/A,#N/A,FALSE,"FANDA96";#N/A,#N/A,FALSE,"INTRAN96";#N/A,#N/A,FALSE,"NAA9697";#N/A,#N/A,FALSE,"ECWEBB";#N/A,#N/A,FALSE,"MFT96";#N/A,#N/A,FALSE,"CTrecon"}</definedName>
    <definedName name="n_1_4_4_2" hidden="1">{#N/A,#N/A,FALSE,"TMCOMP96";#N/A,#N/A,FALSE,"MAT96";#N/A,#N/A,FALSE,"FANDA96";#N/A,#N/A,FALSE,"INTRAN96";#N/A,#N/A,FALSE,"NAA9697";#N/A,#N/A,FALSE,"ECWEBB";#N/A,#N/A,FALSE,"MFT96";#N/A,#N/A,FALSE,"CTrecon"}</definedName>
    <definedName name="n_1_4_4_3" hidden="1">{#N/A,#N/A,FALSE,"TMCOMP96";#N/A,#N/A,FALSE,"MAT96";#N/A,#N/A,FALSE,"FANDA96";#N/A,#N/A,FALSE,"INTRAN96";#N/A,#N/A,FALSE,"NAA9697";#N/A,#N/A,FALSE,"ECWEBB";#N/A,#N/A,FALSE,"MFT96";#N/A,#N/A,FALSE,"CTrecon"}</definedName>
    <definedName name="n_1_4_4_4" hidden="1">{#N/A,#N/A,FALSE,"TMCOMP96";#N/A,#N/A,FALSE,"MAT96";#N/A,#N/A,FALSE,"FANDA96";#N/A,#N/A,FALSE,"INTRAN96";#N/A,#N/A,FALSE,"NAA9697";#N/A,#N/A,FALSE,"ECWEBB";#N/A,#N/A,FALSE,"MFT96";#N/A,#N/A,FALSE,"CTrecon"}</definedName>
    <definedName name="n_1_4_4_5" hidden="1">{#N/A,#N/A,FALSE,"TMCOMP96";#N/A,#N/A,FALSE,"MAT96";#N/A,#N/A,FALSE,"FANDA96";#N/A,#N/A,FALSE,"INTRAN96";#N/A,#N/A,FALSE,"NAA9697";#N/A,#N/A,FALSE,"ECWEBB";#N/A,#N/A,FALSE,"MFT96";#N/A,#N/A,FALSE,"CTrecon"}</definedName>
    <definedName name="n_1_4_5" hidden="1">{#N/A,#N/A,FALSE,"TMCOMP96";#N/A,#N/A,FALSE,"MAT96";#N/A,#N/A,FALSE,"FANDA96";#N/A,#N/A,FALSE,"INTRAN96";#N/A,#N/A,FALSE,"NAA9697";#N/A,#N/A,FALSE,"ECWEBB";#N/A,#N/A,FALSE,"MFT96";#N/A,#N/A,FALSE,"CTrecon"}</definedName>
    <definedName name="n_1_4_5_1" hidden="1">{#N/A,#N/A,FALSE,"TMCOMP96";#N/A,#N/A,FALSE,"MAT96";#N/A,#N/A,FALSE,"FANDA96";#N/A,#N/A,FALSE,"INTRAN96";#N/A,#N/A,FALSE,"NAA9697";#N/A,#N/A,FALSE,"ECWEBB";#N/A,#N/A,FALSE,"MFT96";#N/A,#N/A,FALSE,"CTrecon"}</definedName>
    <definedName name="n_1_4_5_2" hidden="1">{#N/A,#N/A,FALSE,"TMCOMP96";#N/A,#N/A,FALSE,"MAT96";#N/A,#N/A,FALSE,"FANDA96";#N/A,#N/A,FALSE,"INTRAN96";#N/A,#N/A,FALSE,"NAA9697";#N/A,#N/A,FALSE,"ECWEBB";#N/A,#N/A,FALSE,"MFT96";#N/A,#N/A,FALSE,"CTrecon"}</definedName>
    <definedName name="n_1_4_5_3" hidden="1">{#N/A,#N/A,FALSE,"TMCOMP96";#N/A,#N/A,FALSE,"MAT96";#N/A,#N/A,FALSE,"FANDA96";#N/A,#N/A,FALSE,"INTRAN96";#N/A,#N/A,FALSE,"NAA9697";#N/A,#N/A,FALSE,"ECWEBB";#N/A,#N/A,FALSE,"MFT96";#N/A,#N/A,FALSE,"CTrecon"}</definedName>
    <definedName name="n_1_4_5_4" hidden="1">{#N/A,#N/A,FALSE,"TMCOMP96";#N/A,#N/A,FALSE,"MAT96";#N/A,#N/A,FALSE,"FANDA96";#N/A,#N/A,FALSE,"INTRAN96";#N/A,#N/A,FALSE,"NAA9697";#N/A,#N/A,FALSE,"ECWEBB";#N/A,#N/A,FALSE,"MFT96";#N/A,#N/A,FALSE,"CTrecon"}</definedName>
    <definedName name="n_1_4_5_5" hidden="1">{#N/A,#N/A,FALSE,"TMCOMP96";#N/A,#N/A,FALSE,"MAT96";#N/A,#N/A,FALSE,"FANDA96";#N/A,#N/A,FALSE,"INTRAN96";#N/A,#N/A,FALSE,"NAA9697";#N/A,#N/A,FALSE,"ECWEBB";#N/A,#N/A,FALSE,"MFT96";#N/A,#N/A,FALSE,"CTrecon"}</definedName>
    <definedName name="n_1_5" hidden="1">{#N/A,#N/A,FALSE,"TMCOMP96";#N/A,#N/A,FALSE,"MAT96";#N/A,#N/A,FALSE,"FANDA96";#N/A,#N/A,FALSE,"INTRAN96";#N/A,#N/A,FALSE,"NAA9697";#N/A,#N/A,FALSE,"ECWEBB";#N/A,#N/A,FALSE,"MFT96";#N/A,#N/A,FALSE,"CTrecon"}</definedName>
    <definedName name="n_1_5_1" hidden="1">{#N/A,#N/A,FALSE,"TMCOMP96";#N/A,#N/A,FALSE,"MAT96";#N/A,#N/A,FALSE,"FANDA96";#N/A,#N/A,FALSE,"INTRAN96";#N/A,#N/A,FALSE,"NAA9697";#N/A,#N/A,FALSE,"ECWEBB";#N/A,#N/A,FALSE,"MFT96";#N/A,#N/A,FALSE,"CTrecon"}</definedName>
    <definedName name="n_1_5_1_1" hidden="1">{#N/A,#N/A,FALSE,"TMCOMP96";#N/A,#N/A,FALSE,"MAT96";#N/A,#N/A,FALSE,"FANDA96";#N/A,#N/A,FALSE,"INTRAN96";#N/A,#N/A,FALSE,"NAA9697";#N/A,#N/A,FALSE,"ECWEBB";#N/A,#N/A,FALSE,"MFT96";#N/A,#N/A,FALSE,"CTrecon"}</definedName>
    <definedName name="n_1_5_1_2" hidden="1">{#N/A,#N/A,FALSE,"TMCOMP96";#N/A,#N/A,FALSE,"MAT96";#N/A,#N/A,FALSE,"FANDA96";#N/A,#N/A,FALSE,"INTRAN96";#N/A,#N/A,FALSE,"NAA9697";#N/A,#N/A,FALSE,"ECWEBB";#N/A,#N/A,FALSE,"MFT96";#N/A,#N/A,FALSE,"CTrecon"}</definedName>
    <definedName name="n_1_5_1_3" hidden="1">{#N/A,#N/A,FALSE,"TMCOMP96";#N/A,#N/A,FALSE,"MAT96";#N/A,#N/A,FALSE,"FANDA96";#N/A,#N/A,FALSE,"INTRAN96";#N/A,#N/A,FALSE,"NAA9697";#N/A,#N/A,FALSE,"ECWEBB";#N/A,#N/A,FALSE,"MFT96";#N/A,#N/A,FALSE,"CTrecon"}</definedName>
    <definedName name="n_1_5_1_4" hidden="1">{#N/A,#N/A,FALSE,"TMCOMP96";#N/A,#N/A,FALSE,"MAT96";#N/A,#N/A,FALSE,"FANDA96";#N/A,#N/A,FALSE,"INTRAN96";#N/A,#N/A,FALSE,"NAA9697";#N/A,#N/A,FALSE,"ECWEBB";#N/A,#N/A,FALSE,"MFT96";#N/A,#N/A,FALSE,"CTrecon"}</definedName>
    <definedName name="n_1_5_1_5" hidden="1">{#N/A,#N/A,FALSE,"TMCOMP96";#N/A,#N/A,FALSE,"MAT96";#N/A,#N/A,FALSE,"FANDA96";#N/A,#N/A,FALSE,"INTRAN96";#N/A,#N/A,FALSE,"NAA9697";#N/A,#N/A,FALSE,"ECWEBB";#N/A,#N/A,FALSE,"MFT96";#N/A,#N/A,FALSE,"CTrecon"}</definedName>
    <definedName name="n_1_5_2" hidden="1">{#N/A,#N/A,FALSE,"TMCOMP96";#N/A,#N/A,FALSE,"MAT96";#N/A,#N/A,FALSE,"FANDA96";#N/A,#N/A,FALSE,"INTRAN96";#N/A,#N/A,FALSE,"NAA9697";#N/A,#N/A,FALSE,"ECWEBB";#N/A,#N/A,FALSE,"MFT96";#N/A,#N/A,FALSE,"CTrecon"}</definedName>
    <definedName name="n_1_5_2_1" hidden="1">{#N/A,#N/A,FALSE,"TMCOMP96";#N/A,#N/A,FALSE,"MAT96";#N/A,#N/A,FALSE,"FANDA96";#N/A,#N/A,FALSE,"INTRAN96";#N/A,#N/A,FALSE,"NAA9697";#N/A,#N/A,FALSE,"ECWEBB";#N/A,#N/A,FALSE,"MFT96";#N/A,#N/A,FALSE,"CTrecon"}</definedName>
    <definedName name="n_1_5_2_2" hidden="1">{#N/A,#N/A,FALSE,"TMCOMP96";#N/A,#N/A,FALSE,"MAT96";#N/A,#N/A,FALSE,"FANDA96";#N/A,#N/A,FALSE,"INTRAN96";#N/A,#N/A,FALSE,"NAA9697";#N/A,#N/A,FALSE,"ECWEBB";#N/A,#N/A,FALSE,"MFT96";#N/A,#N/A,FALSE,"CTrecon"}</definedName>
    <definedName name="n_1_5_2_3" hidden="1">{#N/A,#N/A,FALSE,"TMCOMP96";#N/A,#N/A,FALSE,"MAT96";#N/A,#N/A,FALSE,"FANDA96";#N/A,#N/A,FALSE,"INTRAN96";#N/A,#N/A,FALSE,"NAA9697";#N/A,#N/A,FALSE,"ECWEBB";#N/A,#N/A,FALSE,"MFT96";#N/A,#N/A,FALSE,"CTrecon"}</definedName>
    <definedName name="n_1_5_2_4" hidden="1">{#N/A,#N/A,FALSE,"TMCOMP96";#N/A,#N/A,FALSE,"MAT96";#N/A,#N/A,FALSE,"FANDA96";#N/A,#N/A,FALSE,"INTRAN96";#N/A,#N/A,FALSE,"NAA9697";#N/A,#N/A,FALSE,"ECWEBB";#N/A,#N/A,FALSE,"MFT96";#N/A,#N/A,FALSE,"CTrecon"}</definedName>
    <definedName name="n_1_5_2_5" hidden="1">{#N/A,#N/A,FALSE,"TMCOMP96";#N/A,#N/A,FALSE,"MAT96";#N/A,#N/A,FALSE,"FANDA96";#N/A,#N/A,FALSE,"INTRAN96";#N/A,#N/A,FALSE,"NAA9697";#N/A,#N/A,FALSE,"ECWEBB";#N/A,#N/A,FALSE,"MFT96";#N/A,#N/A,FALSE,"CTrecon"}</definedName>
    <definedName name="n_1_5_3" hidden="1">{#N/A,#N/A,FALSE,"TMCOMP96";#N/A,#N/A,FALSE,"MAT96";#N/A,#N/A,FALSE,"FANDA96";#N/A,#N/A,FALSE,"INTRAN96";#N/A,#N/A,FALSE,"NAA9697";#N/A,#N/A,FALSE,"ECWEBB";#N/A,#N/A,FALSE,"MFT96";#N/A,#N/A,FALSE,"CTrecon"}</definedName>
    <definedName name="n_1_5_3_1" hidden="1">{#N/A,#N/A,FALSE,"TMCOMP96";#N/A,#N/A,FALSE,"MAT96";#N/A,#N/A,FALSE,"FANDA96";#N/A,#N/A,FALSE,"INTRAN96";#N/A,#N/A,FALSE,"NAA9697";#N/A,#N/A,FALSE,"ECWEBB";#N/A,#N/A,FALSE,"MFT96";#N/A,#N/A,FALSE,"CTrecon"}</definedName>
    <definedName name="n_1_5_3_2" hidden="1">{#N/A,#N/A,FALSE,"TMCOMP96";#N/A,#N/A,FALSE,"MAT96";#N/A,#N/A,FALSE,"FANDA96";#N/A,#N/A,FALSE,"INTRAN96";#N/A,#N/A,FALSE,"NAA9697";#N/A,#N/A,FALSE,"ECWEBB";#N/A,#N/A,FALSE,"MFT96";#N/A,#N/A,FALSE,"CTrecon"}</definedName>
    <definedName name="n_1_5_3_3" hidden="1">{#N/A,#N/A,FALSE,"TMCOMP96";#N/A,#N/A,FALSE,"MAT96";#N/A,#N/A,FALSE,"FANDA96";#N/A,#N/A,FALSE,"INTRAN96";#N/A,#N/A,FALSE,"NAA9697";#N/A,#N/A,FALSE,"ECWEBB";#N/A,#N/A,FALSE,"MFT96";#N/A,#N/A,FALSE,"CTrecon"}</definedName>
    <definedName name="n_1_5_3_4" hidden="1">{#N/A,#N/A,FALSE,"TMCOMP96";#N/A,#N/A,FALSE,"MAT96";#N/A,#N/A,FALSE,"FANDA96";#N/A,#N/A,FALSE,"INTRAN96";#N/A,#N/A,FALSE,"NAA9697";#N/A,#N/A,FALSE,"ECWEBB";#N/A,#N/A,FALSE,"MFT96";#N/A,#N/A,FALSE,"CTrecon"}</definedName>
    <definedName name="n_1_5_3_5" hidden="1">{#N/A,#N/A,FALSE,"TMCOMP96";#N/A,#N/A,FALSE,"MAT96";#N/A,#N/A,FALSE,"FANDA96";#N/A,#N/A,FALSE,"INTRAN96";#N/A,#N/A,FALSE,"NAA9697";#N/A,#N/A,FALSE,"ECWEBB";#N/A,#N/A,FALSE,"MFT96";#N/A,#N/A,FALSE,"CTrecon"}</definedName>
    <definedName name="n_1_5_4" hidden="1">{#N/A,#N/A,FALSE,"TMCOMP96";#N/A,#N/A,FALSE,"MAT96";#N/A,#N/A,FALSE,"FANDA96";#N/A,#N/A,FALSE,"INTRAN96";#N/A,#N/A,FALSE,"NAA9697";#N/A,#N/A,FALSE,"ECWEBB";#N/A,#N/A,FALSE,"MFT96";#N/A,#N/A,FALSE,"CTrecon"}</definedName>
    <definedName name="n_1_5_4_1" hidden="1">{#N/A,#N/A,FALSE,"TMCOMP96";#N/A,#N/A,FALSE,"MAT96";#N/A,#N/A,FALSE,"FANDA96";#N/A,#N/A,FALSE,"INTRAN96";#N/A,#N/A,FALSE,"NAA9697";#N/A,#N/A,FALSE,"ECWEBB";#N/A,#N/A,FALSE,"MFT96";#N/A,#N/A,FALSE,"CTrecon"}</definedName>
    <definedName name="n_1_5_4_2" hidden="1">{#N/A,#N/A,FALSE,"TMCOMP96";#N/A,#N/A,FALSE,"MAT96";#N/A,#N/A,FALSE,"FANDA96";#N/A,#N/A,FALSE,"INTRAN96";#N/A,#N/A,FALSE,"NAA9697";#N/A,#N/A,FALSE,"ECWEBB";#N/A,#N/A,FALSE,"MFT96";#N/A,#N/A,FALSE,"CTrecon"}</definedName>
    <definedName name="n_1_5_4_3" hidden="1">{#N/A,#N/A,FALSE,"TMCOMP96";#N/A,#N/A,FALSE,"MAT96";#N/A,#N/A,FALSE,"FANDA96";#N/A,#N/A,FALSE,"INTRAN96";#N/A,#N/A,FALSE,"NAA9697";#N/A,#N/A,FALSE,"ECWEBB";#N/A,#N/A,FALSE,"MFT96";#N/A,#N/A,FALSE,"CTrecon"}</definedName>
    <definedName name="n_1_5_4_4" hidden="1">{#N/A,#N/A,FALSE,"TMCOMP96";#N/A,#N/A,FALSE,"MAT96";#N/A,#N/A,FALSE,"FANDA96";#N/A,#N/A,FALSE,"INTRAN96";#N/A,#N/A,FALSE,"NAA9697";#N/A,#N/A,FALSE,"ECWEBB";#N/A,#N/A,FALSE,"MFT96";#N/A,#N/A,FALSE,"CTrecon"}</definedName>
    <definedName name="n_1_5_4_5" hidden="1">{#N/A,#N/A,FALSE,"TMCOMP96";#N/A,#N/A,FALSE,"MAT96";#N/A,#N/A,FALSE,"FANDA96";#N/A,#N/A,FALSE,"INTRAN96";#N/A,#N/A,FALSE,"NAA9697";#N/A,#N/A,FALSE,"ECWEBB";#N/A,#N/A,FALSE,"MFT96";#N/A,#N/A,FALSE,"CTrecon"}</definedName>
    <definedName name="n_1_5_5" hidden="1">{#N/A,#N/A,FALSE,"TMCOMP96";#N/A,#N/A,FALSE,"MAT96";#N/A,#N/A,FALSE,"FANDA96";#N/A,#N/A,FALSE,"INTRAN96";#N/A,#N/A,FALSE,"NAA9697";#N/A,#N/A,FALSE,"ECWEBB";#N/A,#N/A,FALSE,"MFT96";#N/A,#N/A,FALSE,"CTrecon"}</definedName>
    <definedName name="n_1_5_5_1" hidden="1">{#N/A,#N/A,FALSE,"TMCOMP96";#N/A,#N/A,FALSE,"MAT96";#N/A,#N/A,FALSE,"FANDA96";#N/A,#N/A,FALSE,"INTRAN96";#N/A,#N/A,FALSE,"NAA9697";#N/A,#N/A,FALSE,"ECWEBB";#N/A,#N/A,FALSE,"MFT96";#N/A,#N/A,FALSE,"CTrecon"}</definedName>
    <definedName name="n_1_5_5_2" hidden="1">{#N/A,#N/A,FALSE,"TMCOMP96";#N/A,#N/A,FALSE,"MAT96";#N/A,#N/A,FALSE,"FANDA96";#N/A,#N/A,FALSE,"INTRAN96";#N/A,#N/A,FALSE,"NAA9697";#N/A,#N/A,FALSE,"ECWEBB";#N/A,#N/A,FALSE,"MFT96";#N/A,#N/A,FALSE,"CTrecon"}</definedName>
    <definedName name="n_1_5_5_3" hidden="1">{#N/A,#N/A,FALSE,"TMCOMP96";#N/A,#N/A,FALSE,"MAT96";#N/A,#N/A,FALSE,"FANDA96";#N/A,#N/A,FALSE,"INTRAN96";#N/A,#N/A,FALSE,"NAA9697";#N/A,#N/A,FALSE,"ECWEBB";#N/A,#N/A,FALSE,"MFT96";#N/A,#N/A,FALSE,"CTrecon"}</definedName>
    <definedName name="n_1_5_5_4" hidden="1">{#N/A,#N/A,FALSE,"TMCOMP96";#N/A,#N/A,FALSE,"MAT96";#N/A,#N/A,FALSE,"FANDA96";#N/A,#N/A,FALSE,"INTRAN96";#N/A,#N/A,FALSE,"NAA9697";#N/A,#N/A,FALSE,"ECWEBB";#N/A,#N/A,FALSE,"MFT96";#N/A,#N/A,FALSE,"CTrecon"}</definedName>
    <definedName name="n_1_5_5_5" hidden="1">{#N/A,#N/A,FALSE,"TMCOMP96";#N/A,#N/A,FALSE,"MAT96";#N/A,#N/A,FALSE,"FANDA96";#N/A,#N/A,FALSE,"INTRAN96";#N/A,#N/A,FALSE,"NAA9697";#N/A,#N/A,FALSE,"ECWEBB";#N/A,#N/A,FALSE,"MFT96";#N/A,#N/A,FALSE,"CTrecon"}</definedName>
    <definedName name="n_2" hidden="1">{#N/A,#N/A,FALSE,"TMCOMP96";#N/A,#N/A,FALSE,"MAT96";#N/A,#N/A,FALSE,"FANDA96";#N/A,#N/A,FALSE,"INTRAN96";#N/A,#N/A,FALSE,"NAA9697";#N/A,#N/A,FALSE,"ECWEBB";#N/A,#N/A,FALSE,"MFT96";#N/A,#N/A,FALSE,"CTrecon"}</definedName>
    <definedName name="n_2_1" hidden="1">{#N/A,#N/A,FALSE,"TMCOMP96";#N/A,#N/A,FALSE,"MAT96";#N/A,#N/A,FALSE,"FANDA96";#N/A,#N/A,FALSE,"INTRAN96";#N/A,#N/A,FALSE,"NAA9697";#N/A,#N/A,FALSE,"ECWEBB";#N/A,#N/A,FALSE,"MFT96";#N/A,#N/A,FALSE,"CTrecon"}</definedName>
    <definedName name="n_2_1_1" hidden="1">{#N/A,#N/A,FALSE,"TMCOMP96";#N/A,#N/A,FALSE,"MAT96";#N/A,#N/A,FALSE,"FANDA96";#N/A,#N/A,FALSE,"INTRAN96";#N/A,#N/A,FALSE,"NAA9697";#N/A,#N/A,FALSE,"ECWEBB";#N/A,#N/A,FALSE,"MFT96";#N/A,#N/A,FALSE,"CTrecon"}</definedName>
    <definedName name="n_2_1_1_1" hidden="1">{#N/A,#N/A,FALSE,"TMCOMP96";#N/A,#N/A,FALSE,"MAT96";#N/A,#N/A,FALSE,"FANDA96";#N/A,#N/A,FALSE,"INTRAN96";#N/A,#N/A,FALSE,"NAA9697";#N/A,#N/A,FALSE,"ECWEBB";#N/A,#N/A,FALSE,"MFT96";#N/A,#N/A,FALSE,"CTrecon"}</definedName>
    <definedName name="n_2_1_1_1_1" hidden="1">{#N/A,#N/A,FALSE,"TMCOMP96";#N/A,#N/A,FALSE,"MAT96";#N/A,#N/A,FALSE,"FANDA96";#N/A,#N/A,FALSE,"INTRAN96";#N/A,#N/A,FALSE,"NAA9697";#N/A,#N/A,FALSE,"ECWEBB";#N/A,#N/A,FALSE,"MFT96";#N/A,#N/A,FALSE,"CTrecon"}</definedName>
    <definedName name="n_2_1_1_1_1_1" hidden="1">{#N/A,#N/A,FALSE,"TMCOMP96";#N/A,#N/A,FALSE,"MAT96";#N/A,#N/A,FALSE,"FANDA96";#N/A,#N/A,FALSE,"INTRAN96";#N/A,#N/A,FALSE,"NAA9697";#N/A,#N/A,FALSE,"ECWEBB";#N/A,#N/A,FALSE,"MFT96";#N/A,#N/A,FALSE,"CTrecon"}</definedName>
    <definedName name="n_2_1_1_1_2" hidden="1">{#N/A,#N/A,FALSE,"TMCOMP96";#N/A,#N/A,FALSE,"MAT96";#N/A,#N/A,FALSE,"FANDA96";#N/A,#N/A,FALSE,"INTRAN96";#N/A,#N/A,FALSE,"NAA9697";#N/A,#N/A,FALSE,"ECWEBB";#N/A,#N/A,FALSE,"MFT96";#N/A,#N/A,FALSE,"CTrecon"}</definedName>
    <definedName name="n_2_1_1_1_3" hidden="1">{#N/A,#N/A,FALSE,"TMCOMP96";#N/A,#N/A,FALSE,"MAT96";#N/A,#N/A,FALSE,"FANDA96";#N/A,#N/A,FALSE,"INTRAN96";#N/A,#N/A,FALSE,"NAA9697";#N/A,#N/A,FALSE,"ECWEBB";#N/A,#N/A,FALSE,"MFT96";#N/A,#N/A,FALSE,"CTrecon"}</definedName>
    <definedName name="n_2_1_1_1_4" hidden="1">{#N/A,#N/A,FALSE,"TMCOMP96";#N/A,#N/A,FALSE,"MAT96";#N/A,#N/A,FALSE,"FANDA96";#N/A,#N/A,FALSE,"INTRAN96";#N/A,#N/A,FALSE,"NAA9697";#N/A,#N/A,FALSE,"ECWEBB";#N/A,#N/A,FALSE,"MFT96";#N/A,#N/A,FALSE,"CTrecon"}</definedName>
    <definedName name="n_2_1_1_1_5" hidden="1">{#N/A,#N/A,FALSE,"TMCOMP96";#N/A,#N/A,FALSE,"MAT96";#N/A,#N/A,FALSE,"FANDA96";#N/A,#N/A,FALSE,"INTRAN96";#N/A,#N/A,FALSE,"NAA9697";#N/A,#N/A,FALSE,"ECWEBB";#N/A,#N/A,FALSE,"MFT96";#N/A,#N/A,FALSE,"CTrecon"}</definedName>
    <definedName name="n_2_1_1_2" hidden="1">{#N/A,#N/A,FALSE,"TMCOMP96";#N/A,#N/A,FALSE,"MAT96";#N/A,#N/A,FALSE,"FANDA96";#N/A,#N/A,FALSE,"INTRAN96";#N/A,#N/A,FALSE,"NAA9697";#N/A,#N/A,FALSE,"ECWEBB";#N/A,#N/A,FALSE,"MFT96";#N/A,#N/A,FALSE,"CTrecon"}</definedName>
    <definedName name="n_2_1_1_2_1" hidden="1">{#N/A,#N/A,FALSE,"TMCOMP96";#N/A,#N/A,FALSE,"MAT96";#N/A,#N/A,FALSE,"FANDA96";#N/A,#N/A,FALSE,"INTRAN96";#N/A,#N/A,FALSE,"NAA9697";#N/A,#N/A,FALSE,"ECWEBB";#N/A,#N/A,FALSE,"MFT96";#N/A,#N/A,FALSE,"CTrecon"}</definedName>
    <definedName name="n_2_1_1_2_2" hidden="1">{#N/A,#N/A,FALSE,"TMCOMP96";#N/A,#N/A,FALSE,"MAT96";#N/A,#N/A,FALSE,"FANDA96";#N/A,#N/A,FALSE,"INTRAN96";#N/A,#N/A,FALSE,"NAA9697";#N/A,#N/A,FALSE,"ECWEBB";#N/A,#N/A,FALSE,"MFT96";#N/A,#N/A,FALSE,"CTrecon"}</definedName>
    <definedName name="n_2_1_1_2_3" hidden="1">{#N/A,#N/A,FALSE,"TMCOMP96";#N/A,#N/A,FALSE,"MAT96";#N/A,#N/A,FALSE,"FANDA96";#N/A,#N/A,FALSE,"INTRAN96";#N/A,#N/A,FALSE,"NAA9697";#N/A,#N/A,FALSE,"ECWEBB";#N/A,#N/A,FALSE,"MFT96";#N/A,#N/A,FALSE,"CTrecon"}</definedName>
    <definedName name="n_2_1_1_2_4" hidden="1">{#N/A,#N/A,FALSE,"TMCOMP96";#N/A,#N/A,FALSE,"MAT96";#N/A,#N/A,FALSE,"FANDA96";#N/A,#N/A,FALSE,"INTRAN96";#N/A,#N/A,FALSE,"NAA9697";#N/A,#N/A,FALSE,"ECWEBB";#N/A,#N/A,FALSE,"MFT96";#N/A,#N/A,FALSE,"CTrecon"}</definedName>
    <definedName name="n_2_1_1_2_5" hidden="1">{#N/A,#N/A,FALSE,"TMCOMP96";#N/A,#N/A,FALSE,"MAT96";#N/A,#N/A,FALSE,"FANDA96";#N/A,#N/A,FALSE,"INTRAN96";#N/A,#N/A,FALSE,"NAA9697";#N/A,#N/A,FALSE,"ECWEBB";#N/A,#N/A,FALSE,"MFT96";#N/A,#N/A,FALSE,"CTrecon"}</definedName>
    <definedName name="n_2_1_1_3" hidden="1">{#N/A,#N/A,FALSE,"TMCOMP96";#N/A,#N/A,FALSE,"MAT96";#N/A,#N/A,FALSE,"FANDA96";#N/A,#N/A,FALSE,"INTRAN96";#N/A,#N/A,FALSE,"NAA9697";#N/A,#N/A,FALSE,"ECWEBB";#N/A,#N/A,FALSE,"MFT96";#N/A,#N/A,FALSE,"CTrecon"}</definedName>
    <definedName name="n_2_1_1_4" hidden="1">{#N/A,#N/A,FALSE,"TMCOMP96";#N/A,#N/A,FALSE,"MAT96";#N/A,#N/A,FALSE,"FANDA96";#N/A,#N/A,FALSE,"INTRAN96";#N/A,#N/A,FALSE,"NAA9697";#N/A,#N/A,FALSE,"ECWEBB";#N/A,#N/A,FALSE,"MFT96";#N/A,#N/A,FALSE,"CTrecon"}</definedName>
    <definedName name="n_2_1_1_5" hidden="1">{#N/A,#N/A,FALSE,"TMCOMP96";#N/A,#N/A,FALSE,"MAT96";#N/A,#N/A,FALSE,"FANDA96";#N/A,#N/A,FALSE,"INTRAN96";#N/A,#N/A,FALSE,"NAA9697";#N/A,#N/A,FALSE,"ECWEBB";#N/A,#N/A,FALSE,"MFT96";#N/A,#N/A,FALSE,"CTrecon"}</definedName>
    <definedName name="n_2_1_2" hidden="1">{#N/A,#N/A,FALSE,"TMCOMP96";#N/A,#N/A,FALSE,"MAT96";#N/A,#N/A,FALSE,"FANDA96";#N/A,#N/A,FALSE,"INTRAN96";#N/A,#N/A,FALSE,"NAA9697";#N/A,#N/A,FALSE,"ECWEBB";#N/A,#N/A,FALSE,"MFT96";#N/A,#N/A,FALSE,"CTrecon"}</definedName>
    <definedName name="n_2_1_2_1" hidden="1">{#N/A,#N/A,FALSE,"TMCOMP96";#N/A,#N/A,FALSE,"MAT96";#N/A,#N/A,FALSE,"FANDA96";#N/A,#N/A,FALSE,"INTRAN96";#N/A,#N/A,FALSE,"NAA9697";#N/A,#N/A,FALSE,"ECWEBB";#N/A,#N/A,FALSE,"MFT96";#N/A,#N/A,FALSE,"CTrecon"}</definedName>
    <definedName name="n_2_1_2_1_1" hidden="1">{#N/A,#N/A,FALSE,"TMCOMP96";#N/A,#N/A,FALSE,"MAT96";#N/A,#N/A,FALSE,"FANDA96";#N/A,#N/A,FALSE,"INTRAN96";#N/A,#N/A,FALSE,"NAA9697";#N/A,#N/A,FALSE,"ECWEBB";#N/A,#N/A,FALSE,"MFT96";#N/A,#N/A,FALSE,"CTrecon"}</definedName>
    <definedName name="n_2_1_2_2" hidden="1">{#N/A,#N/A,FALSE,"TMCOMP96";#N/A,#N/A,FALSE,"MAT96";#N/A,#N/A,FALSE,"FANDA96";#N/A,#N/A,FALSE,"INTRAN96";#N/A,#N/A,FALSE,"NAA9697";#N/A,#N/A,FALSE,"ECWEBB";#N/A,#N/A,FALSE,"MFT96";#N/A,#N/A,FALSE,"CTrecon"}</definedName>
    <definedName name="n_2_1_2_3" hidden="1">{#N/A,#N/A,FALSE,"TMCOMP96";#N/A,#N/A,FALSE,"MAT96";#N/A,#N/A,FALSE,"FANDA96";#N/A,#N/A,FALSE,"INTRAN96";#N/A,#N/A,FALSE,"NAA9697";#N/A,#N/A,FALSE,"ECWEBB";#N/A,#N/A,FALSE,"MFT96";#N/A,#N/A,FALSE,"CTrecon"}</definedName>
    <definedName name="n_2_1_2_4" hidden="1">{#N/A,#N/A,FALSE,"TMCOMP96";#N/A,#N/A,FALSE,"MAT96";#N/A,#N/A,FALSE,"FANDA96";#N/A,#N/A,FALSE,"INTRAN96";#N/A,#N/A,FALSE,"NAA9697";#N/A,#N/A,FALSE,"ECWEBB";#N/A,#N/A,FALSE,"MFT96";#N/A,#N/A,FALSE,"CTrecon"}</definedName>
    <definedName name="n_2_1_2_5" hidden="1">{#N/A,#N/A,FALSE,"TMCOMP96";#N/A,#N/A,FALSE,"MAT96";#N/A,#N/A,FALSE,"FANDA96";#N/A,#N/A,FALSE,"INTRAN96";#N/A,#N/A,FALSE,"NAA9697";#N/A,#N/A,FALSE,"ECWEBB";#N/A,#N/A,FALSE,"MFT96";#N/A,#N/A,FALSE,"CTrecon"}</definedName>
    <definedName name="n_2_1_3" hidden="1">{#N/A,#N/A,FALSE,"TMCOMP96";#N/A,#N/A,FALSE,"MAT96";#N/A,#N/A,FALSE,"FANDA96";#N/A,#N/A,FALSE,"INTRAN96";#N/A,#N/A,FALSE,"NAA9697";#N/A,#N/A,FALSE,"ECWEBB";#N/A,#N/A,FALSE,"MFT96";#N/A,#N/A,FALSE,"CTrecon"}</definedName>
    <definedName name="n_2_1_3_1" hidden="1">{#N/A,#N/A,FALSE,"TMCOMP96";#N/A,#N/A,FALSE,"MAT96";#N/A,#N/A,FALSE,"FANDA96";#N/A,#N/A,FALSE,"INTRAN96";#N/A,#N/A,FALSE,"NAA9697";#N/A,#N/A,FALSE,"ECWEBB";#N/A,#N/A,FALSE,"MFT96";#N/A,#N/A,FALSE,"CTrecon"}</definedName>
    <definedName name="n_2_1_3_1_1" hidden="1">{#N/A,#N/A,FALSE,"TMCOMP96";#N/A,#N/A,FALSE,"MAT96";#N/A,#N/A,FALSE,"FANDA96";#N/A,#N/A,FALSE,"INTRAN96";#N/A,#N/A,FALSE,"NAA9697";#N/A,#N/A,FALSE,"ECWEBB";#N/A,#N/A,FALSE,"MFT96";#N/A,#N/A,FALSE,"CTrecon"}</definedName>
    <definedName name="n_2_1_3_2" hidden="1">{#N/A,#N/A,FALSE,"TMCOMP96";#N/A,#N/A,FALSE,"MAT96";#N/A,#N/A,FALSE,"FANDA96";#N/A,#N/A,FALSE,"INTRAN96";#N/A,#N/A,FALSE,"NAA9697";#N/A,#N/A,FALSE,"ECWEBB";#N/A,#N/A,FALSE,"MFT96";#N/A,#N/A,FALSE,"CTrecon"}</definedName>
    <definedName name="n_2_1_3_3" hidden="1">{#N/A,#N/A,FALSE,"TMCOMP96";#N/A,#N/A,FALSE,"MAT96";#N/A,#N/A,FALSE,"FANDA96";#N/A,#N/A,FALSE,"INTRAN96";#N/A,#N/A,FALSE,"NAA9697";#N/A,#N/A,FALSE,"ECWEBB";#N/A,#N/A,FALSE,"MFT96";#N/A,#N/A,FALSE,"CTrecon"}</definedName>
    <definedName name="n_2_1_3_4" hidden="1">{#N/A,#N/A,FALSE,"TMCOMP96";#N/A,#N/A,FALSE,"MAT96";#N/A,#N/A,FALSE,"FANDA96";#N/A,#N/A,FALSE,"INTRAN96";#N/A,#N/A,FALSE,"NAA9697";#N/A,#N/A,FALSE,"ECWEBB";#N/A,#N/A,FALSE,"MFT96";#N/A,#N/A,FALSE,"CTrecon"}</definedName>
    <definedName name="n_2_1_3_5" hidden="1">{#N/A,#N/A,FALSE,"TMCOMP96";#N/A,#N/A,FALSE,"MAT96";#N/A,#N/A,FALSE,"FANDA96";#N/A,#N/A,FALSE,"INTRAN96";#N/A,#N/A,FALSE,"NAA9697";#N/A,#N/A,FALSE,"ECWEBB";#N/A,#N/A,FALSE,"MFT96";#N/A,#N/A,FALSE,"CTrecon"}</definedName>
    <definedName name="n_2_1_4" hidden="1">{#N/A,#N/A,FALSE,"TMCOMP96";#N/A,#N/A,FALSE,"MAT96";#N/A,#N/A,FALSE,"FANDA96";#N/A,#N/A,FALSE,"INTRAN96";#N/A,#N/A,FALSE,"NAA9697";#N/A,#N/A,FALSE,"ECWEBB";#N/A,#N/A,FALSE,"MFT96";#N/A,#N/A,FALSE,"CTrecon"}</definedName>
    <definedName name="n_2_1_4_1" hidden="1">{#N/A,#N/A,FALSE,"TMCOMP96";#N/A,#N/A,FALSE,"MAT96";#N/A,#N/A,FALSE,"FANDA96";#N/A,#N/A,FALSE,"INTRAN96";#N/A,#N/A,FALSE,"NAA9697";#N/A,#N/A,FALSE,"ECWEBB";#N/A,#N/A,FALSE,"MFT96";#N/A,#N/A,FALSE,"CTrecon"}</definedName>
    <definedName name="n_2_1_4_2" hidden="1">{#N/A,#N/A,FALSE,"TMCOMP96";#N/A,#N/A,FALSE,"MAT96";#N/A,#N/A,FALSE,"FANDA96";#N/A,#N/A,FALSE,"INTRAN96";#N/A,#N/A,FALSE,"NAA9697";#N/A,#N/A,FALSE,"ECWEBB";#N/A,#N/A,FALSE,"MFT96";#N/A,#N/A,FALSE,"CTrecon"}</definedName>
    <definedName name="n_2_1_4_3" hidden="1">{#N/A,#N/A,FALSE,"TMCOMP96";#N/A,#N/A,FALSE,"MAT96";#N/A,#N/A,FALSE,"FANDA96";#N/A,#N/A,FALSE,"INTRAN96";#N/A,#N/A,FALSE,"NAA9697";#N/A,#N/A,FALSE,"ECWEBB";#N/A,#N/A,FALSE,"MFT96";#N/A,#N/A,FALSE,"CTrecon"}</definedName>
    <definedName name="n_2_1_4_4" hidden="1">{#N/A,#N/A,FALSE,"TMCOMP96";#N/A,#N/A,FALSE,"MAT96";#N/A,#N/A,FALSE,"FANDA96";#N/A,#N/A,FALSE,"INTRAN96";#N/A,#N/A,FALSE,"NAA9697";#N/A,#N/A,FALSE,"ECWEBB";#N/A,#N/A,FALSE,"MFT96";#N/A,#N/A,FALSE,"CTrecon"}</definedName>
    <definedName name="n_2_1_4_5" hidden="1">{#N/A,#N/A,FALSE,"TMCOMP96";#N/A,#N/A,FALSE,"MAT96";#N/A,#N/A,FALSE,"FANDA96";#N/A,#N/A,FALSE,"INTRAN96";#N/A,#N/A,FALSE,"NAA9697";#N/A,#N/A,FALSE,"ECWEBB";#N/A,#N/A,FALSE,"MFT96";#N/A,#N/A,FALSE,"CTrecon"}</definedName>
    <definedName name="n_2_1_5" hidden="1">{#N/A,#N/A,FALSE,"TMCOMP96";#N/A,#N/A,FALSE,"MAT96";#N/A,#N/A,FALSE,"FANDA96";#N/A,#N/A,FALSE,"INTRAN96";#N/A,#N/A,FALSE,"NAA9697";#N/A,#N/A,FALSE,"ECWEBB";#N/A,#N/A,FALSE,"MFT96";#N/A,#N/A,FALSE,"CTrecon"}</definedName>
    <definedName name="n_2_1_5_1" hidden="1">{#N/A,#N/A,FALSE,"TMCOMP96";#N/A,#N/A,FALSE,"MAT96";#N/A,#N/A,FALSE,"FANDA96";#N/A,#N/A,FALSE,"INTRAN96";#N/A,#N/A,FALSE,"NAA9697";#N/A,#N/A,FALSE,"ECWEBB";#N/A,#N/A,FALSE,"MFT96";#N/A,#N/A,FALSE,"CTrecon"}</definedName>
    <definedName name="n_2_1_5_2" hidden="1">{#N/A,#N/A,FALSE,"TMCOMP96";#N/A,#N/A,FALSE,"MAT96";#N/A,#N/A,FALSE,"FANDA96";#N/A,#N/A,FALSE,"INTRAN96";#N/A,#N/A,FALSE,"NAA9697";#N/A,#N/A,FALSE,"ECWEBB";#N/A,#N/A,FALSE,"MFT96";#N/A,#N/A,FALSE,"CTrecon"}</definedName>
    <definedName name="n_2_1_5_3" hidden="1">{#N/A,#N/A,FALSE,"TMCOMP96";#N/A,#N/A,FALSE,"MAT96";#N/A,#N/A,FALSE,"FANDA96";#N/A,#N/A,FALSE,"INTRAN96";#N/A,#N/A,FALSE,"NAA9697";#N/A,#N/A,FALSE,"ECWEBB";#N/A,#N/A,FALSE,"MFT96";#N/A,#N/A,FALSE,"CTrecon"}</definedName>
    <definedName name="n_2_1_5_4" hidden="1">{#N/A,#N/A,FALSE,"TMCOMP96";#N/A,#N/A,FALSE,"MAT96";#N/A,#N/A,FALSE,"FANDA96";#N/A,#N/A,FALSE,"INTRAN96";#N/A,#N/A,FALSE,"NAA9697";#N/A,#N/A,FALSE,"ECWEBB";#N/A,#N/A,FALSE,"MFT96";#N/A,#N/A,FALSE,"CTrecon"}</definedName>
    <definedName name="n_2_1_5_5" hidden="1">{#N/A,#N/A,FALSE,"TMCOMP96";#N/A,#N/A,FALSE,"MAT96";#N/A,#N/A,FALSE,"FANDA96";#N/A,#N/A,FALSE,"INTRAN96";#N/A,#N/A,FALSE,"NAA9697";#N/A,#N/A,FALSE,"ECWEBB";#N/A,#N/A,FALSE,"MFT96";#N/A,#N/A,FALSE,"CTrecon"}</definedName>
    <definedName name="n_2_2" hidden="1">{#N/A,#N/A,FALSE,"TMCOMP96";#N/A,#N/A,FALSE,"MAT96";#N/A,#N/A,FALSE,"FANDA96";#N/A,#N/A,FALSE,"INTRAN96";#N/A,#N/A,FALSE,"NAA9697";#N/A,#N/A,FALSE,"ECWEBB";#N/A,#N/A,FALSE,"MFT96";#N/A,#N/A,FALSE,"CTrecon"}</definedName>
    <definedName name="n_2_2_1" hidden="1">{#N/A,#N/A,FALSE,"TMCOMP96";#N/A,#N/A,FALSE,"MAT96";#N/A,#N/A,FALSE,"FANDA96";#N/A,#N/A,FALSE,"INTRAN96";#N/A,#N/A,FALSE,"NAA9697";#N/A,#N/A,FALSE,"ECWEBB";#N/A,#N/A,FALSE,"MFT96";#N/A,#N/A,FALSE,"CTrecon"}</definedName>
    <definedName name="n_2_2_1_1" hidden="1">{#N/A,#N/A,FALSE,"TMCOMP96";#N/A,#N/A,FALSE,"MAT96";#N/A,#N/A,FALSE,"FANDA96";#N/A,#N/A,FALSE,"INTRAN96";#N/A,#N/A,FALSE,"NAA9697";#N/A,#N/A,FALSE,"ECWEBB";#N/A,#N/A,FALSE,"MFT96";#N/A,#N/A,FALSE,"CTrecon"}</definedName>
    <definedName name="n_2_2_2" hidden="1">{#N/A,#N/A,FALSE,"TMCOMP96";#N/A,#N/A,FALSE,"MAT96";#N/A,#N/A,FALSE,"FANDA96";#N/A,#N/A,FALSE,"INTRAN96";#N/A,#N/A,FALSE,"NAA9697";#N/A,#N/A,FALSE,"ECWEBB";#N/A,#N/A,FALSE,"MFT96";#N/A,#N/A,FALSE,"CTrecon"}</definedName>
    <definedName name="n_2_2_3" hidden="1">{#N/A,#N/A,FALSE,"TMCOMP96";#N/A,#N/A,FALSE,"MAT96";#N/A,#N/A,FALSE,"FANDA96";#N/A,#N/A,FALSE,"INTRAN96";#N/A,#N/A,FALSE,"NAA9697";#N/A,#N/A,FALSE,"ECWEBB";#N/A,#N/A,FALSE,"MFT96";#N/A,#N/A,FALSE,"CTrecon"}</definedName>
    <definedName name="n_2_2_4" hidden="1">{#N/A,#N/A,FALSE,"TMCOMP96";#N/A,#N/A,FALSE,"MAT96";#N/A,#N/A,FALSE,"FANDA96";#N/A,#N/A,FALSE,"INTRAN96";#N/A,#N/A,FALSE,"NAA9697";#N/A,#N/A,FALSE,"ECWEBB";#N/A,#N/A,FALSE,"MFT96";#N/A,#N/A,FALSE,"CTrecon"}</definedName>
    <definedName name="n_2_2_5" hidden="1">{#N/A,#N/A,FALSE,"TMCOMP96";#N/A,#N/A,FALSE,"MAT96";#N/A,#N/A,FALSE,"FANDA96";#N/A,#N/A,FALSE,"INTRAN96";#N/A,#N/A,FALSE,"NAA9697";#N/A,#N/A,FALSE,"ECWEBB";#N/A,#N/A,FALSE,"MFT96";#N/A,#N/A,FALSE,"CTrecon"}</definedName>
    <definedName name="n_2_3" hidden="1">{#N/A,#N/A,FALSE,"TMCOMP96";#N/A,#N/A,FALSE,"MAT96";#N/A,#N/A,FALSE,"FANDA96";#N/A,#N/A,FALSE,"INTRAN96";#N/A,#N/A,FALSE,"NAA9697";#N/A,#N/A,FALSE,"ECWEBB";#N/A,#N/A,FALSE,"MFT96";#N/A,#N/A,FALSE,"CTrecon"}</definedName>
    <definedName name="n_2_3_1" hidden="1">{#N/A,#N/A,FALSE,"TMCOMP96";#N/A,#N/A,FALSE,"MAT96";#N/A,#N/A,FALSE,"FANDA96";#N/A,#N/A,FALSE,"INTRAN96";#N/A,#N/A,FALSE,"NAA9697";#N/A,#N/A,FALSE,"ECWEBB";#N/A,#N/A,FALSE,"MFT96";#N/A,#N/A,FALSE,"CTrecon"}</definedName>
    <definedName name="n_2_3_1_1" hidden="1">{#N/A,#N/A,FALSE,"TMCOMP96";#N/A,#N/A,FALSE,"MAT96";#N/A,#N/A,FALSE,"FANDA96";#N/A,#N/A,FALSE,"INTRAN96";#N/A,#N/A,FALSE,"NAA9697";#N/A,#N/A,FALSE,"ECWEBB";#N/A,#N/A,FALSE,"MFT96";#N/A,#N/A,FALSE,"CTrecon"}</definedName>
    <definedName name="n_2_3_2" hidden="1">{#N/A,#N/A,FALSE,"TMCOMP96";#N/A,#N/A,FALSE,"MAT96";#N/A,#N/A,FALSE,"FANDA96";#N/A,#N/A,FALSE,"INTRAN96";#N/A,#N/A,FALSE,"NAA9697";#N/A,#N/A,FALSE,"ECWEBB";#N/A,#N/A,FALSE,"MFT96";#N/A,#N/A,FALSE,"CTrecon"}</definedName>
    <definedName name="n_2_3_3" hidden="1">{#N/A,#N/A,FALSE,"TMCOMP96";#N/A,#N/A,FALSE,"MAT96";#N/A,#N/A,FALSE,"FANDA96";#N/A,#N/A,FALSE,"INTRAN96";#N/A,#N/A,FALSE,"NAA9697";#N/A,#N/A,FALSE,"ECWEBB";#N/A,#N/A,FALSE,"MFT96";#N/A,#N/A,FALSE,"CTrecon"}</definedName>
    <definedName name="n_2_3_4" hidden="1">{#N/A,#N/A,FALSE,"TMCOMP96";#N/A,#N/A,FALSE,"MAT96";#N/A,#N/A,FALSE,"FANDA96";#N/A,#N/A,FALSE,"INTRAN96";#N/A,#N/A,FALSE,"NAA9697";#N/A,#N/A,FALSE,"ECWEBB";#N/A,#N/A,FALSE,"MFT96";#N/A,#N/A,FALSE,"CTrecon"}</definedName>
    <definedName name="n_2_3_5" hidden="1">{#N/A,#N/A,FALSE,"TMCOMP96";#N/A,#N/A,FALSE,"MAT96";#N/A,#N/A,FALSE,"FANDA96";#N/A,#N/A,FALSE,"INTRAN96";#N/A,#N/A,FALSE,"NAA9697";#N/A,#N/A,FALSE,"ECWEBB";#N/A,#N/A,FALSE,"MFT96";#N/A,#N/A,FALSE,"CTrecon"}</definedName>
    <definedName name="n_2_4" hidden="1">{#N/A,#N/A,FALSE,"TMCOMP96";#N/A,#N/A,FALSE,"MAT96";#N/A,#N/A,FALSE,"FANDA96";#N/A,#N/A,FALSE,"INTRAN96";#N/A,#N/A,FALSE,"NAA9697";#N/A,#N/A,FALSE,"ECWEBB";#N/A,#N/A,FALSE,"MFT96";#N/A,#N/A,FALSE,"CTrecon"}</definedName>
    <definedName name="n_2_4_1" hidden="1">{#N/A,#N/A,FALSE,"TMCOMP96";#N/A,#N/A,FALSE,"MAT96";#N/A,#N/A,FALSE,"FANDA96";#N/A,#N/A,FALSE,"INTRAN96";#N/A,#N/A,FALSE,"NAA9697";#N/A,#N/A,FALSE,"ECWEBB";#N/A,#N/A,FALSE,"MFT96";#N/A,#N/A,FALSE,"CTrecon"}</definedName>
    <definedName name="n_2_4_1_1" hidden="1">{#N/A,#N/A,FALSE,"TMCOMP96";#N/A,#N/A,FALSE,"MAT96";#N/A,#N/A,FALSE,"FANDA96";#N/A,#N/A,FALSE,"INTRAN96";#N/A,#N/A,FALSE,"NAA9697";#N/A,#N/A,FALSE,"ECWEBB";#N/A,#N/A,FALSE,"MFT96";#N/A,#N/A,FALSE,"CTrecon"}</definedName>
    <definedName name="n_2_4_2" hidden="1">{#N/A,#N/A,FALSE,"TMCOMP96";#N/A,#N/A,FALSE,"MAT96";#N/A,#N/A,FALSE,"FANDA96";#N/A,#N/A,FALSE,"INTRAN96";#N/A,#N/A,FALSE,"NAA9697";#N/A,#N/A,FALSE,"ECWEBB";#N/A,#N/A,FALSE,"MFT96";#N/A,#N/A,FALSE,"CTrecon"}</definedName>
    <definedName name="n_2_4_3" hidden="1">{#N/A,#N/A,FALSE,"TMCOMP96";#N/A,#N/A,FALSE,"MAT96";#N/A,#N/A,FALSE,"FANDA96";#N/A,#N/A,FALSE,"INTRAN96";#N/A,#N/A,FALSE,"NAA9697";#N/A,#N/A,FALSE,"ECWEBB";#N/A,#N/A,FALSE,"MFT96";#N/A,#N/A,FALSE,"CTrecon"}</definedName>
    <definedName name="n_2_4_4" hidden="1">{#N/A,#N/A,FALSE,"TMCOMP96";#N/A,#N/A,FALSE,"MAT96";#N/A,#N/A,FALSE,"FANDA96";#N/A,#N/A,FALSE,"INTRAN96";#N/A,#N/A,FALSE,"NAA9697";#N/A,#N/A,FALSE,"ECWEBB";#N/A,#N/A,FALSE,"MFT96";#N/A,#N/A,FALSE,"CTrecon"}</definedName>
    <definedName name="n_2_4_5" hidden="1">{#N/A,#N/A,FALSE,"TMCOMP96";#N/A,#N/A,FALSE,"MAT96";#N/A,#N/A,FALSE,"FANDA96";#N/A,#N/A,FALSE,"INTRAN96";#N/A,#N/A,FALSE,"NAA9697";#N/A,#N/A,FALSE,"ECWEBB";#N/A,#N/A,FALSE,"MFT96";#N/A,#N/A,FALSE,"CTrecon"}</definedName>
    <definedName name="n_2_5" hidden="1">{#N/A,#N/A,FALSE,"TMCOMP96";#N/A,#N/A,FALSE,"MAT96";#N/A,#N/A,FALSE,"FANDA96";#N/A,#N/A,FALSE,"INTRAN96";#N/A,#N/A,FALSE,"NAA9697";#N/A,#N/A,FALSE,"ECWEBB";#N/A,#N/A,FALSE,"MFT96";#N/A,#N/A,FALSE,"CTrecon"}</definedName>
    <definedName name="n_2_5_1" hidden="1">{#N/A,#N/A,FALSE,"TMCOMP96";#N/A,#N/A,FALSE,"MAT96";#N/A,#N/A,FALSE,"FANDA96";#N/A,#N/A,FALSE,"INTRAN96";#N/A,#N/A,FALSE,"NAA9697";#N/A,#N/A,FALSE,"ECWEBB";#N/A,#N/A,FALSE,"MFT96";#N/A,#N/A,FALSE,"CTrecon"}</definedName>
    <definedName name="n_2_5_2" hidden="1">{#N/A,#N/A,FALSE,"TMCOMP96";#N/A,#N/A,FALSE,"MAT96";#N/A,#N/A,FALSE,"FANDA96";#N/A,#N/A,FALSE,"INTRAN96";#N/A,#N/A,FALSE,"NAA9697";#N/A,#N/A,FALSE,"ECWEBB";#N/A,#N/A,FALSE,"MFT96";#N/A,#N/A,FALSE,"CTrecon"}</definedName>
    <definedName name="n_2_5_3" hidden="1">{#N/A,#N/A,FALSE,"TMCOMP96";#N/A,#N/A,FALSE,"MAT96";#N/A,#N/A,FALSE,"FANDA96";#N/A,#N/A,FALSE,"INTRAN96";#N/A,#N/A,FALSE,"NAA9697";#N/A,#N/A,FALSE,"ECWEBB";#N/A,#N/A,FALSE,"MFT96";#N/A,#N/A,FALSE,"CTrecon"}</definedName>
    <definedName name="n_2_5_4" hidden="1">{#N/A,#N/A,FALSE,"TMCOMP96";#N/A,#N/A,FALSE,"MAT96";#N/A,#N/A,FALSE,"FANDA96";#N/A,#N/A,FALSE,"INTRAN96";#N/A,#N/A,FALSE,"NAA9697";#N/A,#N/A,FALSE,"ECWEBB";#N/A,#N/A,FALSE,"MFT96";#N/A,#N/A,FALSE,"CTrecon"}</definedName>
    <definedName name="n_2_5_5" hidden="1">{#N/A,#N/A,FALSE,"TMCOMP96";#N/A,#N/A,FALSE,"MAT96";#N/A,#N/A,FALSE,"FANDA96";#N/A,#N/A,FALSE,"INTRAN96";#N/A,#N/A,FALSE,"NAA9697";#N/A,#N/A,FALSE,"ECWEBB";#N/A,#N/A,FALSE,"MFT96";#N/A,#N/A,FALSE,"CTrecon"}</definedName>
    <definedName name="n_3" hidden="1">{#N/A,#N/A,FALSE,"TMCOMP96";#N/A,#N/A,FALSE,"MAT96";#N/A,#N/A,FALSE,"FANDA96";#N/A,#N/A,FALSE,"INTRAN96";#N/A,#N/A,FALSE,"NAA9697";#N/A,#N/A,FALSE,"ECWEBB";#N/A,#N/A,FALSE,"MFT96";#N/A,#N/A,FALSE,"CTrecon"}</definedName>
    <definedName name="n_3_1" hidden="1">{#N/A,#N/A,FALSE,"TMCOMP96";#N/A,#N/A,FALSE,"MAT96";#N/A,#N/A,FALSE,"FANDA96";#N/A,#N/A,FALSE,"INTRAN96";#N/A,#N/A,FALSE,"NAA9697";#N/A,#N/A,FALSE,"ECWEBB";#N/A,#N/A,FALSE,"MFT96";#N/A,#N/A,FALSE,"CTrecon"}</definedName>
    <definedName name="n_3_1_1" hidden="1">{#N/A,#N/A,FALSE,"TMCOMP96";#N/A,#N/A,FALSE,"MAT96";#N/A,#N/A,FALSE,"FANDA96";#N/A,#N/A,FALSE,"INTRAN96";#N/A,#N/A,FALSE,"NAA9697";#N/A,#N/A,FALSE,"ECWEBB";#N/A,#N/A,FALSE,"MFT96";#N/A,#N/A,FALSE,"CTrecon"}</definedName>
    <definedName name="n_3_1_1_1" hidden="1">{#N/A,#N/A,FALSE,"TMCOMP96";#N/A,#N/A,FALSE,"MAT96";#N/A,#N/A,FALSE,"FANDA96";#N/A,#N/A,FALSE,"INTRAN96";#N/A,#N/A,FALSE,"NAA9697";#N/A,#N/A,FALSE,"ECWEBB";#N/A,#N/A,FALSE,"MFT96";#N/A,#N/A,FALSE,"CTrecon"}</definedName>
    <definedName name="n_3_1_1_1_1" hidden="1">{#N/A,#N/A,FALSE,"TMCOMP96";#N/A,#N/A,FALSE,"MAT96";#N/A,#N/A,FALSE,"FANDA96";#N/A,#N/A,FALSE,"INTRAN96";#N/A,#N/A,FALSE,"NAA9697";#N/A,#N/A,FALSE,"ECWEBB";#N/A,#N/A,FALSE,"MFT96";#N/A,#N/A,FALSE,"CTrecon"}</definedName>
    <definedName name="n_3_1_1_1_1_1" hidden="1">{#N/A,#N/A,FALSE,"TMCOMP96";#N/A,#N/A,FALSE,"MAT96";#N/A,#N/A,FALSE,"FANDA96";#N/A,#N/A,FALSE,"INTRAN96";#N/A,#N/A,FALSE,"NAA9697";#N/A,#N/A,FALSE,"ECWEBB";#N/A,#N/A,FALSE,"MFT96";#N/A,#N/A,FALSE,"CTrecon"}</definedName>
    <definedName name="n_3_1_1_1_2" hidden="1">{#N/A,#N/A,FALSE,"TMCOMP96";#N/A,#N/A,FALSE,"MAT96";#N/A,#N/A,FALSE,"FANDA96";#N/A,#N/A,FALSE,"INTRAN96";#N/A,#N/A,FALSE,"NAA9697";#N/A,#N/A,FALSE,"ECWEBB";#N/A,#N/A,FALSE,"MFT96";#N/A,#N/A,FALSE,"CTrecon"}</definedName>
    <definedName name="n_3_1_1_1_3" hidden="1">{#N/A,#N/A,FALSE,"TMCOMP96";#N/A,#N/A,FALSE,"MAT96";#N/A,#N/A,FALSE,"FANDA96";#N/A,#N/A,FALSE,"INTRAN96";#N/A,#N/A,FALSE,"NAA9697";#N/A,#N/A,FALSE,"ECWEBB";#N/A,#N/A,FALSE,"MFT96";#N/A,#N/A,FALSE,"CTrecon"}</definedName>
    <definedName name="n_3_1_1_1_4" hidden="1">{#N/A,#N/A,FALSE,"TMCOMP96";#N/A,#N/A,FALSE,"MAT96";#N/A,#N/A,FALSE,"FANDA96";#N/A,#N/A,FALSE,"INTRAN96";#N/A,#N/A,FALSE,"NAA9697";#N/A,#N/A,FALSE,"ECWEBB";#N/A,#N/A,FALSE,"MFT96";#N/A,#N/A,FALSE,"CTrecon"}</definedName>
    <definedName name="n_3_1_1_1_5" hidden="1">{#N/A,#N/A,FALSE,"TMCOMP96";#N/A,#N/A,FALSE,"MAT96";#N/A,#N/A,FALSE,"FANDA96";#N/A,#N/A,FALSE,"INTRAN96";#N/A,#N/A,FALSE,"NAA9697";#N/A,#N/A,FALSE,"ECWEBB";#N/A,#N/A,FALSE,"MFT96";#N/A,#N/A,FALSE,"CTrecon"}</definedName>
    <definedName name="n_3_1_1_2" hidden="1">{#N/A,#N/A,FALSE,"TMCOMP96";#N/A,#N/A,FALSE,"MAT96";#N/A,#N/A,FALSE,"FANDA96";#N/A,#N/A,FALSE,"INTRAN96";#N/A,#N/A,FALSE,"NAA9697";#N/A,#N/A,FALSE,"ECWEBB";#N/A,#N/A,FALSE,"MFT96";#N/A,#N/A,FALSE,"CTrecon"}</definedName>
    <definedName name="n_3_1_1_2_1" hidden="1">{#N/A,#N/A,FALSE,"TMCOMP96";#N/A,#N/A,FALSE,"MAT96";#N/A,#N/A,FALSE,"FANDA96";#N/A,#N/A,FALSE,"INTRAN96";#N/A,#N/A,FALSE,"NAA9697";#N/A,#N/A,FALSE,"ECWEBB";#N/A,#N/A,FALSE,"MFT96";#N/A,#N/A,FALSE,"CTrecon"}</definedName>
    <definedName name="n_3_1_1_2_2" hidden="1">{#N/A,#N/A,FALSE,"TMCOMP96";#N/A,#N/A,FALSE,"MAT96";#N/A,#N/A,FALSE,"FANDA96";#N/A,#N/A,FALSE,"INTRAN96";#N/A,#N/A,FALSE,"NAA9697";#N/A,#N/A,FALSE,"ECWEBB";#N/A,#N/A,FALSE,"MFT96";#N/A,#N/A,FALSE,"CTrecon"}</definedName>
    <definedName name="n_3_1_1_2_3" hidden="1">{#N/A,#N/A,FALSE,"TMCOMP96";#N/A,#N/A,FALSE,"MAT96";#N/A,#N/A,FALSE,"FANDA96";#N/A,#N/A,FALSE,"INTRAN96";#N/A,#N/A,FALSE,"NAA9697";#N/A,#N/A,FALSE,"ECWEBB";#N/A,#N/A,FALSE,"MFT96";#N/A,#N/A,FALSE,"CTrecon"}</definedName>
    <definedName name="n_3_1_1_2_4" hidden="1">{#N/A,#N/A,FALSE,"TMCOMP96";#N/A,#N/A,FALSE,"MAT96";#N/A,#N/A,FALSE,"FANDA96";#N/A,#N/A,FALSE,"INTRAN96";#N/A,#N/A,FALSE,"NAA9697";#N/A,#N/A,FALSE,"ECWEBB";#N/A,#N/A,FALSE,"MFT96";#N/A,#N/A,FALSE,"CTrecon"}</definedName>
    <definedName name="n_3_1_1_2_5" hidden="1">{#N/A,#N/A,FALSE,"TMCOMP96";#N/A,#N/A,FALSE,"MAT96";#N/A,#N/A,FALSE,"FANDA96";#N/A,#N/A,FALSE,"INTRAN96";#N/A,#N/A,FALSE,"NAA9697";#N/A,#N/A,FALSE,"ECWEBB";#N/A,#N/A,FALSE,"MFT96";#N/A,#N/A,FALSE,"CTrecon"}</definedName>
    <definedName name="n_3_1_1_3" hidden="1">{#N/A,#N/A,FALSE,"TMCOMP96";#N/A,#N/A,FALSE,"MAT96";#N/A,#N/A,FALSE,"FANDA96";#N/A,#N/A,FALSE,"INTRAN96";#N/A,#N/A,FALSE,"NAA9697";#N/A,#N/A,FALSE,"ECWEBB";#N/A,#N/A,FALSE,"MFT96";#N/A,#N/A,FALSE,"CTrecon"}</definedName>
    <definedName name="n_3_1_1_4" hidden="1">{#N/A,#N/A,FALSE,"TMCOMP96";#N/A,#N/A,FALSE,"MAT96";#N/A,#N/A,FALSE,"FANDA96";#N/A,#N/A,FALSE,"INTRAN96";#N/A,#N/A,FALSE,"NAA9697";#N/A,#N/A,FALSE,"ECWEBB";#N/A,#N/A,FALSE,"MFT96";#N/A,#N/A,FALSE,"CTrecon"}</definedName>
    <definedName name="n_3_1_1_5" hidden="1">{#N/A,#N/A,FALSE,"TMCOMP96";#N/A,#N/A,FALSE,"MAT96";#N/A,#N/A,FALSE,"FANDA96";#N/A,#N/A,FALSE,"INTRAN96";#N/A,#N/A,FALSE,"NAA9697";#N/A,#N/A,FALSE,"ECWEBB";#N/A,#N/A,FALSE,"MFT96";#N/A,#N/A,FALSE,"CTrecon"}</definedName>
    <definedName name="n_3_1_2" hidden="1">{#N/A,#N/A,FALSE,"TMCOMP96";#N/A,#N/A,FALSE,"MAT96";#N/A,#N/A,FALSE,"FANDA96";#N/A,#N/A,FALSE,"INTRAN96";#N/A,#N/A,FALSE,"NAA9697";#N/A,#N/A,FALSE,"ECWEBB";#N/A,#N/A,FALSE,"MFT96";#N/A,#N/A,FALSE,"CTrecon"}</definedName>
    <definedName name="n_3_1_2_1" hidden="1">{#N/A,#N/A,FALSE,"TMCOMP96";#N/A,#N/A,FALSE,"MAT96";#N/A,#N/A,FALSE,"FANDA96";#N/A,#N/A,FALSE,"INTRAN96";#N/A,#N/A,FALSE,"NAA9697";#N/A,#N/A,FALSE,"ECWEBB";#N/A,#N/A,FALSE,"MFT96";#N/A,#N/A,FALSE,"CTrecon"}</definedName>
    <definedName name="n_3_1_2_1_1" hidden="1">{#N/A,#N/A,FALSE,"TMCOMP96";#N/A,#N/A,FALSE,"MAT96";#N/A,#N/A,FALSE,"FANDA96";#N/A,#N/A,FALSE,"INTRAN96";#N/A,#N/A,FALSE,"NAA9697";#N/A,#N/A,FALSE,"ECWEBB";#N/A,#N/A,FALSE,"MFT96";#N/A,#N/A,FALSE,"CTrecon"}</definedName>
    <definedName name="n_3_1_2_2" hidden="1">{#N/A,#N/A,FALSE,"TMCOMP96";#N/A,#N/A,FALSE,"MAT96";#N/A,#N/A,FALSE,"FANDA96";#N/A,#N/A,FALSE,"INTRAN96";#N/A,#N/A,FALSE,"NAA9697";#N/A,#N/A,FALSE,"ECWEBB";#N/A,#N/A,FALSE,"MFT96";#N/A,#N/A,FALSE,"CTrecon"}</definedName>
    <definedName name="n_3_1_2_3" hidden="1">{#N/A,#N/A,FALSE,"TMCOMP96";#N/A,#N/A,FALSE,"MAT96";#N/A,#N/A,FALSE,"FANDA96";#N/A,#N/A,FALSE,"INTRAN96";#N/A,#N/A,FALSE,"NAA9697";#N/A,#N/A,FALSE,"ECWEBB";#N/A,#N/A,FALSE,"MFT96";#N/A,#N/A,FALSE,"CTrecon"}</definedName>
    <definedName name="n_3_1_2_4" hidden="1">{#N/A,#N/A,FALSE,"TMCOMP96";#N/A,#N/A,FALSE,"MAT96";#N/A,#N/A,FALSE,"FANDA96";#N/A,#N/A,FALSE,"INTRAN96";#N/A,#N/A,FALSE,"NAA9697";#N/A,#N/A,FALSE,"ECWEBB";#N/A,#N/A,FALSE,"MFT96";#N/A,#N/A,FALSE,"CTrecon"}</definedName>
    <definedName name="n_3_1_2_5" hidden="1">{#N/A,#N/A,FALSE,"TMCOMP96";#N/A,#N/A,FALSE,"MAT96";#N/A,#N/A,FALSE,"FANDA96";#N/A,#N/A,FALSE,"INTRAN96";#N/A,#N/A,FALSE,"NAA9697";#N/A,#N/A,FALSE,"ECWEBB";#N/A,#N/A,FALSE,"MFT96";#N/A,#N/A,FALSE,"CTrecon"}</definedName>
    <definedName name="n_3_1_3" hidden="1">{#N/A,#N/A,FALSE,"TMCOMP96";#N/A,#N/A,FALSE,"MAT96";#N/A,#N/A,FALSE,"FANDA96";#N/A,#N/A,FALSE,"INTRAN96";#N/A,#N/A,FALSE,"NAA9697";#N/A,#N/A,FALSE,"ECWEBB";#N/A,#N/A,FALSE,"MFT96";#N/A,#N/A,FALSE,"CTrecon"}</definedName>
    <definedName name="n_3_1_3_1" hidden="1">{#N/A,#N/A,FALSE,"TMCOMP96";#N/A,#N/A,FALSE,"MAT96";#N/A,#N/A,FALSE,"FANDA96";#N/A,#N/A,FALSE,"INTRAN96";#N/A,#N/A,FALSE,"NAA9697";#N/A,#N/A,FALSE,"ECWEBB";#N/A,#N/A,FALSE,"MFT96";#N/A,#N/A,FALSE,"CTrecon"}</definedName>
    <definedName name="n_3_1_3_1_1" hidden="1">{#N/A,#N/A,FALSE,"TMCOMP96";#N/A,#N/A,FALSE,"MAT96";#N/A,#N/A,FALSE,"FANDA96";#N/A,#N/A,FALSE,"INTRAN96";#N/A,#N/A,FALSE,"NAA9697";#N/A,#N/A,FALSE,"ECWEBB";#N/A,#N/A,FALSE,"MFT96";#N/A,#N/A,FALSE,"CTrecon"}</definedName>
    <definedName name="n_3_1_3_2" hidden="1">{#N/A,#N/A,FALSE,"TMCOMP96";#N/A,#N/A,FALSE,"MAT96";#N/A,#N/A,FALSE,"FANDA96";#N/A,#N/A,FALSE,"INTRAN96";#N/A,#N/A,FALSE,"NAA9697";#N/A,#N/A,FALSE,"ECWEBB";#N/A,#N/A,FALSE,"MFT96";#N/A,#N/A,FALSE,"CTrecon"}</definedName>
    <definedName name="n_3_1_3_3" hidden="1">{#N/A,#N/A,FALSE,"TMCOMP96";#N/A,#N/A,FALSE,"MAT96";#N/A,#N/A,FALSE,"FANDA96";#N/A,#N/A,FALSE,"INTRAN96";#N/A,#N/A,FALSE,"NAA9697";#N/A,#N/A,FALSE,"ECWEBB";#N/A,#N/A,FALSE,"MFT96";#N/A,#N/A,FALSE,"CTrecon"}</definedName>
    <definedName name="n_3_1_3_4" hidden="1">{#N/A,#N/A,FALSE,"TMCOMP96";#N/A,#N/A,FALSE,"MAT96";#N/A,#N/A,FALSE,"FANDA96";#N/A,#N/A,FALSE,"INTRAN96";#N/A,#N/A,FALSE,"NAA9697";#N/A,#N/A,FALSE,"ECWEBB";#N/A,#N/A,FALSE,"MFT96";#N/A,#N/A,FALSE,"CTrecon"}</definedName>
    <definedName name="n_3_1_3_5" hidden="1">{#N/A,#N/A,FALSE,"TMCOMP96";#N/A,#N/A,FALSE,"MAT96";#N/A,#N/A,FALSE,"FANDA96";#N/A,#N/A,FALSE,"INTRAN96";#N/A,#N/A,FALSE,"NAA9697";#N/A,#N/A,FALSE,"ECWEBB";#N/A,#N/A,FALSE,"MFT96";#N/A,#N/A,FALSE,"CTrecon"}</definedName>
    <definedName name="n_3_1_4" hidden="1">{#N/A,#N/A,FALSE,"TMCOMP96";#N/A,#N/A,FALSE,"MAT96";#N/A,#N/A,FALSE,"FANDA96";#N/A,#N/A,FALSE,"INTRAN96";#N/A,#N/A,FALSE,"NAA9697";#N/A,#N/A,FALSE,"ECWEBB";#N/A,#N/A,FALSE,"MFT96";#N/A,#N/A,FALSE,"CTrecon"}</definedName>
    <definedName name="n_3_1_4_1" hidden="1">{#N/A,#N/A,FALSE,"TMCOMP96";#N/A,#N/A,FALSE,"MAT96";#N/A,#N/A,FALSE,"FANDA96";#N/A,#N/A,FALSE,"INTRAN96";#N/A,#N/A,FALSE,"NAA9697";#N/A,#N/A,FALSE,"ECWEBB";#N/A,#N/A,FALSE,"MFT96";#N/A,#N/A,FALSE,"CTrecon"}</definedName>
    <definedName name="n_3_1_4_2" hidden="1">{#N/A,#N/A,FALSE,"TMCOMP96";#N/A,#N/A,FALSE,"MAT96";#N/A,#N/A,FALSE,"FANDA96";#N/A,#N/A,FALSE,"INTRAN96";#N/A,#N/A,FALSE,"NAA9697";#N/A,#N/A,FALSE,"ECWEBB";#N/A,#N/A,FALSE,"MFT96";#N/A,#N/A,FALSE,"CTrecon"}</definedName>
    <definedName name="n_3_1_4_3" hidden="1">{#N/A,#N/A,FALSE,"TMCOMP96";#N/A,#N/A,FALSE,"MAT96";#N/A,#N/A,FALSE,"FANDA96";#N/A,#N/A,FALSE,"INTRAN96";#N/A,#N/A,FALSE,"NAA9697";#N/A,#N/A,FALSE,"ECWEBB";#N/A,#N/A,FALSE,"MFT96";#N/A,#N/A,FALSE,"CTrecon"}</definedName>
    <definedName name="n_3_1_4_4" hidden="1">{#N/A,#N/A,FALSE,"TMCOMP96";#N/A,#N/A,FALSE,"MAT96";#N/A,#N/A,FALSE,"FANDA96";#N/A,#N/A,FALSE,"INTRAN96";#N/A,#N/A,FALSE,"NAA9697";#N/A,#N/A,FALSE,"ECWEBB";#N/A,#N/A,FALSE,"MFT96";#N/A,#N/A,FALSE,"CTrecon"}</definedName>
    <definedName name="n_3_1_4_5" hidden="1">{#N/A,#N/A,FALSE,"TMCOMP96";#N/A,#N/A,FALSE,"MAT96";#N/A,#N/A,FALSE,"FANDA96";#N/A,#N/A,FALSE,"INTRAN96";#N/A,#N/A,FALSE,"NAA9697";#N/A,#N/A,FALSE,"ECWEBB";#N/A,#N/A,FALSE,"MFT96";#N/A,#N/A,FALSE,"CTrecon"}</definedName>
    <definedName name="n_3_1_5" hidden="1">{#N/A,#N/A,FALSE,"TMCOMP96";#N/A,#N/A,FALSE,"MAT96";#N/A,#N/A,FALSE,"FANDA96";#N/A,#N/A,FALSE,"INTRAN96";#N/A,#N/A,FALSE,"NAA9697";#N/A,#N/A,FALSE,"ECWEBB";#N/A,#N/A,FALSE,"MFT96";#N/A,#N/A,FALSE,"CTrecon"}</definedName>
    <definedName name="n_3_1_5_1" hidden="1">{#N/A,#N/A,FALSE,"TMCOMP96";#N/A,#N/A,FALSE,"MAT96";#N/A,#N/A,FALSE,"FANDA96";#N/A,#N/A,FALSE,"INTRAN96";#N/A,#N/A,FALSE,"NAA9697";#N/A,#N/A,FALSE,"ECWEBB";#N/A,#N/A,FALSE,"MFT96";#N/A,#N/A,FALSE,"CTrecon"}</definedName>
    <definedName name="n_3_1_5_2" hidden="1">{#N/A,#N/A,FALSE,"TMCOMP96";#N/A,#N/A,FALSE,"MAT96";#N/A,#N/A,FALSE,"FANDA96";#N/A,#N/A,FALSE,"INTRAN96";#N/A,#N/A,FALSE,"NAA9697";#N/A,#N/A,FALSE,"ECWEBB";#N/A,#N/A,FALSE,"MFT96";#N/A,#N/A,FALSE,"CTrecon"}</definedName>
    <definedName name="n_3_1_5_3" hidden="1">{#N/A,#N/A,FALSE,"TMCOMP96";#N/A,#N/A,FALSE,"MAT96";#N/A,#N/A,FALSE,"FANDA96";#N/A,#N/A,FALSE,"INTRAN96";#N/A,#N/A,FALSE,"NAA9697";#N/A,#N/A,FALSE,"ECWEBB";#N/A,#N/A,FALSE,"MFT96";#N/A,#N/A,FALSE,"CTrecon"}</definedName>
    <definedName name="n_3_1_5_4" hidden="1">{#N/A,#N/A,FALSE,"TMCOMP96";#N/A,#N/A,FALSE,"MAT96";#N/A,#N/A,FALSE,"FANDA96";#N/A,#N/A,FALSE,"INTRAN96";#N/A,#N/A,FALSE,"NAA9697";#N/A,#N/A,FALSE,"ECWEBB";#N/A,#N/A,FALSE,"MFT96";#N/A,#N/A,FALSE,"CTrecon"}</definedName>
    <definedName name="n_3_1_5_5" hidden="1">{#N/A,#N/A,FALSE,"TMCOMP96";#N/A,#N/A,FALSE,"MAT96";#N/A,#N/A,FALSE,"FANDA96";#N/A,#N/A,FALSE,"INTRAN96";#N/A,#N/A,FALSE,"NAA9697";#N/A,#N/A,FALSE,"ECWEBB";#N/A,#N/A,FALSE,"MFT96";#N/A,#N/A,FALSE,"CTrecon"}</definedName>
    <definedName name="n_3_2" hidden="1">{#N/A,#N/A,FALSE,"TMCOMP96";#N/A,#N/A,FALSE,"MAT96";#N/A,#N/A,FALSE,"FANDA96";#N/A,#N/A,FALSE,"INTRAN96";#N/A,#N/A,FALSE,"NAA9697";#N/A,#N/A,FALSE,"ECWEBB";#N/A,#N/A,FALSE,"MFT96";#N/A,#N/A,FALSE,"CTrecon"}</definedName>
    <definedName name="n_3_2_1" hidden="1">{#N/A,#N/A,FALSE,"TMCOMP96";#N/A,#N/A,FALSE,"MAT96";#N/A,#N/A,FALSE,"FANDA96";#N/A,#N/A,FALSE,"INTRAN96";#N/A,#N/A,FALSE,"NAA9697";#N/A,#N/A,FALSE,"ECWEBB";#N/A,#N/A,FALSE,"MFT96";#N/A,#N/A,FALSE,"CTrecon"}</definedName>
    <definedName name="n_3_2_1_1" hidden="1">{#N/A,#N/A,FALSE,"TMCOMP96";#N/A,#N/A,FALSE,"MAT96";#N/A,#N/A,FALSE,"FANDA96";#N/A,#N/A,FALSE,"INTRAN96";#N/A,#N/A,FALSE,"NAA9697";#N/A,#N/A,FALSE,"ECWEBB";#N/A,#N/A,FALSE,"MFT96";#N/A,#N/A,FALSE,"CTrecon"}</definedName>
    <definedName name="n_3_2_2" hidden="1">{#N/A,#N/A,FALSE,"TMCOMP96";#N/A,#N/A,FALSE,"MAT96";#N/A,#N/A,FALSE,"FANDA96";#N/A,#N/A,FALSE,"INTRAN96";#N/A,#N/A,FALSE,"NAA9697";#N/A,#N/A,FALSE,"ECWEBB";#N/A,#N/A,FALSE,"MFT96";#N/A,#N/A,FALSE,"CTrecon"}</definedName>
    <definedName name="n_3_2_3" hidden="1">{#N/A,#N/A,FALSE,"TMCOMP96";#N/A,#N/A,FALSE,"MAT96";#N/A,#N/A,FALSE,"FANDA96";#N/A,#N/A,FALSE,"INTRAN96";#N/A,#N/A,FALSE,"NAA9697";#N/A,#N/A,FALSE,"ECWEBB";#N/A,#N/A,FALSE,"MFT96";#N/A,#N/A,FALSE,"CTrecon"}</definedName>
    <definedName name="n_3_2_4" hidden="1">{#N/A,#N/A,FALSE,"TMCOMP96";#N/A,#N/A,FALSE,"MAT96";#N/A,#N/A,FALSE,"FANDA96";#N/A,#N/A,FALSE,"INTRAN96";#N/A,#N/A,FALSE,"NAA9697";#N/A,#N/A,FALSE,"ECWEBB";#N/A,#N/A,FALSE,"MFT96";#N/A,#N/A,FALSE,"CTrecon"}</definedName>
    <definedName name="n_3_2_5" hidden="1">{#N/A,#N/A,FALSE,"TMCOMP96";#N/A,#N/A,FALSE,"MAT96";#N/A,#N/A,FALSE,"FANDA96";#N/A,#N/A,FALSE,"INTRAN96";#N/A,#N/A,FALSE,"NAA9697";#N/A,#N/A,FALSE,"ECWEBB";#N/A,#N/A,FALSE,"MFT96";#N/A,#N/A,FALSE,"CTrecon"}</definedName>
    <definedName name="n_3_3" hidden="1">{#N/A,#N/A,FALSE,"TMCOMP96";#N/A,#N/A,FALSE,"MAT96";#N/A,#N/A,FALSE,"FANDA96";#N/A,#N/A,FALSE,"INTRAN96";#N/A,#N/A,FALSE,"NAA9697";#N/A,#N/A,FALSE,"ECWEBB";#N/A,#N/A,FALSE,"MFT96";#N/A,#N/A,FALSE,"CTrecon"}</definedName>
    <definedName name="n_3_3_1" hidden="1">{#N/A,#N/A,FALSE,"TMCOMP96";#N/A,#N/A,FALSE,"MAT96";#N/A,#N/A,FALSE,"FANDA96";#N/A,#N/A,FALSE,"INTRAN96";#N/A,#N/A,FALSE,"NAA9697";#N/A,#N/A,FALSE,"ECWEBB";#N/A,#N/A,FALSE,"MFT96";#N/A,#N/A,FALSE,"CTrecon"}</definedName>
    <definedName name="n_3_3_1_1" hidden="1">{#N/A,#N/A,FALSE,"TMCOMP96";#N/A,#N/A,FALSE,"MAT96";#N/A,#N/A,FALSE,"FANDA96";#N/A,#N/A,FALSE,"INTRAN96";#N/A,#N/A,FALSE,"NAA9697";#N/A,#N/A,FALSE,"ECWEBB";#N/A,#N/A,FALSE,"MFT96";#N/A,#N/A,FALSE,"CTrecon"}</definedName>
    <definedName name="n_3_3_2" hidden="1">{#N/A,#N/A,FALSE,"TMCOMP96";#N/A,#N/A,FALSE,"MAT96";#N/A,#N/A,FALSE,"FANDA96";#N/A,#N/A,FALSE,"INTRAN96";#N/A,#N/A,FALSE,"NAA9697";#N/A,#N/A,FALSE,"ECWEBB";#N/A,#N/A,FALSE,"MFT96";#N/A,#N/A,FALSE,"CTrecon"}</definedName>
    <definedName name="n_3_3_3" hidden="1">{#N/A,#N/A,FALSE,"TMCOMP96";#N/A,#N/A,FALSE,"MAT96";#N/A,#N/A,FALSE,"FANDA96";#N/A,#N/A,FALSE,"INTRAN96";#N/A,#N/A,FALSE,"NAA9697";#N/A,#N/A,FALSE,"ECWEBB";#N/A,#N/A,FALSE,"MFT96";#N/A,#N/A,FALSE,"CTrecon"}</definedName>
    <definedName name="n_3_3_4" hidden="1">{#N/A,#N/A,FALSE,"TMCOMP96";#N/A,#N/A,FALSE,"MAT96";#N/A,#N/A,FALSE,"FANDA96";#N/A,#N/A,FALSE,"INTRAN96";#N/A,#N/A,FALSE,"NAA9697";#N/A,#N/A,FALSE,"ECWEBB";#N/A,#N/A,FALSE,"MFT96";#N/A,#N/A,FALSE,"CTrecon"}</definedName>
    <definedName name="n_3_3_5" hidden="1">{#N/A,#N/A,FALSE,"TMCOMP96";#N/A,#N/A,FALSE,"MAT96";#N/A,#N/A,FALSE,"FANDA96";#N/A,#N/A,FALSE,"INTRAN96";#N/A,#N/A,FALSE,"NAA9697";#N/A,#N/A,FALSE,"ECWEBB";#N/A,#N/A,FALSE,"MFT96";#N/A,#N/A,FALSE,"CTrecon"}</definedName>
    <definedName name="n_3_4" hidden="1">{#N/A,#N/A,FALSE,"TMCOMP96";#N/A,#N/A,FALSE,"MAT96";#N/A,#N/A,FALSE,"FANDA96";#N/A,#N/A,FALSE,"INTRAN96";#N/A,#N/A,FALSE,"NAA9697";#N/A,#N/A,FALSE,"ECWEBB";#N/A,#N/A,FALSE,"MFT96";#N/A,#N/A,FALSE,"CTrecon"}</definedName>
    <definedName name="n_3_4_1" hidden="1">{#N/A,#N/A,FALSE,"TMCOMP96";#N/A,#N/A,FALSE,"MAT96";#N/A,#N/A,FALSE,"FANDA96";#N/A,#N/A,FALSE,"INTRAN96";#N/A,#N/A,FALSE,"NAA9697";#N/A,#N/A,FALSE,"ECWEBB";#N/A,#N/A,FALSE,"MFT96";#N/A,#N/A,FALSE,"CTrecon"}</definedName>
    <definedName name="n_3_4_1_1" hidden="1">{#N/A,#N/A,FALSE,"TMCOMP96";#N/A,#N/A,FALSE,"MAT96";#N/A,#N/A,FALSE,"FANDA96";#N/A,#N/A,FALSE,"INTRAN96";#N/A,#N/A,FALSE,"NAA9697";#N/A,#N/A,FALSE,"ECWEBB";#N/A,#N/A,FALSE,"MFT96";#N/A,#N/A,FALSE,"CTrecon"}</definedName>
    <definedName name="n_3_4_2" hidden="1">{#N/A,#N/A,FALSE,"TMCOMP96";#N/A,#N/A,FALSE,"MAT96";#N/A,#N/A,FALSE,"FANDA96";#N/A,#N/A,FALSE,"INTRAN96";#N/A,#N/A,FALSE,"NAA9697";#N/A,#N/A,FALSE,"ECWEBB";#N/A,#N/A,FALSE,"MFT96";#N/A,#N/A,FALSE,"CTrecon"}</definedName>
    <definedName name="n_3_4_3" hidden="1">{#N/A,#N/A,FALSE,"TMCOMP96";#N/A,#N/A,FALSE,"MAT96";#N/A,#N/A,FALSE,"FANDA96";#N/A,#N/A,FALSE,"INTRAN96";#N/A,#N/A,FALSE,"NAA9697";#N/A,#N/A,FALSE,"ECWEBB";#N/A,#N/A,FALSE,"MFT96";#N/A,#N/A,FALSE,"CTrecon"}</definedName>
    <definedName name="n_3_4_4" hidden="1">{#N/A,#N/A,FALSE,"TMCOMP96";#N/A,#N/A,FALSE,"MAT96";#N/A,#N/A,FALSE,"FANDA96";#N/A,#N/A,FALSE,"INTRAN96";#N/A,#N/A,FALSE,"NAA9697";#N/A,#N/A,FALSE,"ECWEBB";#N/A,#N/A,FALSE,"MFT96";#N/A,#N/A,FALSE,"CTrecon"}</definedName>
    <definedName name="n_3_4_5" hidden="1">{#N/A,#N/A,FALSE,"TMCOMP96";#N/A,#N/A,FALSE,"MAT96";#N/A,#N/A,FALSE,"FANDA96";#N/A,#N/A,FALSE,"INTRAN96";#N/A,#N/A,FALSE,"NAA9697";#N/A,#N/A,FALSE,"ECWEBB";#N/A,#N/A,FALSE,"MFT96";#N/A,#N/A,FALSE,"CTrecon"}</definedName>
    <definedName name="n_3_5" hidden="1">{#N/A,#N/A,FALSE,"TMCOMP96";#N/A,#N/A,FALSE,"MAT96";#N/A,#N/A,FALSE,"FANDA96";#N/A,#N/A,FALSE,"INTRAN96";#N/A,#N/A,FALSE,"NAA9697";#N/A,#N/A,FALSE,"ECWEBB";#N/A,#N/A,FALSE,"MFT96";#N/A,#N/A,FALSE,"CTrecon"}</definedName>
    <definedName name="n_3_5_1" hidden="1">{#N/A,#N/A,FALSE,"TMCOMP96";#N/A,#N/A,FALSE,"MAT96";#N/A,#N/A,FALSE,"FANDA96";#N/A,#N/A,FALSE,"INTRAN96";#N/A,#N/A,FALSE,"NAA9697";#N/A,#N/A,FALSE,"ECWEBB";#N/A,#N/A,FALSE,"MFT96";#N/A,#N/A,FALSE,"CTrecon"}</definedName>
    <definedName name="n_3_5_2" hidden="1">{#N/A,#N/A,FALSE,"TMCOMP96";#N/A,#N/A,FALSE,"MAT96";#N/A,#N/A,FALSE,"FANDA96";#N/A,#N/A,FALSE,"INTRAN96";#N/A,#N/A,FALSE,"NAA9697";#N/A,#N/A,FALSE,"ECWEBB";#N/A,#N/A,FALSE,"MFT96";#N/A,#N/A,FALSE,"CTrecon"}</definedName>
    <definedName name="n_3_5_3" hidden="1">{#N/A,#N/A,FALSE,"TMCOMP96";#N/A,#N/A,FALSE,"MAT96";#N/A,#N/A,FALSE,"FANDA96";#N/A,#N/A,FALSE,"INTRAN96";#N/A,#N/A,FALSE,"NAA9697";#N/A,#N/A,FALSE,"ECWEBB";#N/A,#N/A,FALSE,"MFT96";#N/A,#N/A,FALSE,"CTrecon"}</definedName>
    <definedName name="n_3_5_4" hidden="1">{#N/A,#N/A,FALSE,"TMCOMP96";#N/A,#N/A,FALSE,"MAT96";#N/A,#N/A,FALSE,"FANDA96";#N/A,#N/A,FALSE,"INTRAN96";#N/A,#N/A,FALSE,"NAA9697";#N/A,#N/A,FALSE,"ECWEBB";#N/A,#N/A,FALSE,"MFT96";#N/A,#N/A,FALSE,"CTrecon"}</definedName>
    <definedName name="n_3_5_5" hidden="1">{#N/A,#N/A,FALSE,"TMCOMP96";#N/A,#N/A,FALSE,"MAT96";#N/A,#N/A,FALSE,"FANDA96";#N/A,#N/A,FALSE,"INTRAN96";#N/A,#N/A,FALSE,"NAA9697";#N/A,#N/A,FALSE,"ECWEBB";#N/A,#N/A,FALSE,"MFT96";#N/A,#N/A,FALSE,"CTrecon"}</definedName>
    <definedName name="n_4" hidden="1">{#N/A,#N/A,FALSE,"TMCOMP96";#N/A,#N/A,FALSE,"MAT96";#N/A,#N/A,FALSE,"FANDA96";#N/A,#N/A,FALSE,"INTRAN96";#N/A,#N/A,FALSE,"NAA9697";#N/A,#N/A,FALSE,"ECWEBB";#N/A,#N/A,FALSE,"MFT96";#N/A,#N/A,FALSE,"CTrecon"}</definedName>
    <definedName name="n_4_1" hidden="1">{#N/A,#N/A,FALSE,"TMCOMP96";#N/A,#N/A,FALSE,"MAT96";#N/A,#N/A,FALSE,"FANDA96";#N/A,#N/A,FALSE,"INTRAN96";#N/A,#N/A,FALSE,"NAA9697";#N/A,#N/A,FALSE,"ECWEBB";#N/A,#N/A,FALSE,"MFT96";#N/A,#N/A,FALSE,"CTrecon"}</definedName>
    <definedName name="n_4_1_1" hidden="1">{#N/A,#N/A,FALSE,"TMCOMP96";#N/A,#N/A,FALSE,"MAT96";#N/A,#N/A,FALSE,"FANDA96";#N/A,#N/A,FALSE,"INTRAN96";#N/A,#N/A,FALSE,"NAA9697";#N/A,#N/A,FALSE,"ECWEBB";#N/A,#N/A,FALSE,"MFT96";#N/A,#N/A,FALSE,"CTrecon"}</definedName>
    <definedName name="n_4_1_1_1" hidden="1">{#N/A,#N/A,FALSE,"TMCOMP96";#N/A,#N/A,FALSE,"MAT96";#N/A,#N/A,FALSE,"FANDA96";#N/A,#N/A,FALSE,"INTRAN96";#N/A,#N/A,FALSE,"NAA9697";#N/A,#N/A,FALSE,"ECWEBB";#N/A,#N/A,FALSE,"MFT96";#N/A,#N/A,FALSE,"CTrecon"}</definedName>
    <definedName name="n_4_1_1_1_1" hidden="1">{#N/A,#N/A,FALSE,"TMCOMP96";#N/A,#N/A,FALSE,"MAT96";#N/A,#N/A,FALSE,"FANDA96";#N/A,#N/A,FALSE,"INTRAN96";#N/A,#N/A,FALSE,"NAA9697";#N/A,#N/A,FALSE,"ECWEBB";#N/A,#N/A,FALSE,"MFT96";#N/A,#N/A,FALSE,"CTrecon"}</definedName>
    <definedName name="n_4_1_1_1_1_1" hidden="1">{#N/A,#N/A,FALSE,"TMCOMP96";#N/A,#N/A,FALSE,"MAT96";#N/A,#N/A,FALSE,"FANDA96";#N/A,#N/A,FALSE,"INTRAN96";#N/A,#N/A,FALSE,"NAA9697";#N/A,#N/A,FALSE,"ECWEBB";#N/A,#N/A,FALSE,"MFT96";#N/A,#N/A,FALSE,"CTrecon"}</definedName>
    <definedName name="n_4_1_1_1_2" hidden="1">{#N/A,#N/A,FALSE,"TMCOMP96";#N/A,#N/A,FALSE,"MAT96";#N/A,#N/A,FALSE,"FANDA96";#N/A,#N/A,FALSE,"INTRAN96";#N/A,#N/A,FALSE,"NAA9697";#N/A,#N/A,FALSE,"ECWEBB";#N/A,#N/A,FALSE,"MFT96";#N/A,#N/A,FALSE,"CTrecon"}</definedName>
    <definedName name="n_4_1_1_1_3" hidden="1">{#N/A,#N/A,FALSE,"TMCOMP96";#N/A,#N/A,FALSE,"MAT96";#N/A,#N/A,FALSE,"FANDA96";#N/A,#N/A,FALSE,"INTRAN96";#N/A,#N/A,FALSE,"NAA9697";#N/A,#N/A,FALSE,"ECWEBB";#N/A,#N/A,FALSE,"MFT96";#N/A,#N/A,FALSE,"CTrecon"}</definedName>
    <definedName name="n_4_1_1_1_4" hidden="1">{#N/A,#N/A,FALSE,"TMCOMP96";#N/A,#N/A,FALSE,"MAT96";#N/A,#N/A,FALSE,"FANDA96";#N/A,#N/A,FALSE,"INTRAN96";#N/A,#N/A,FALSE,"NAA9697";#N/A,#N/A,FALSE,"ECWEBB";#N/A,#N/A,FALSE,"MFT96";#N/A,#N/A,FALSE,"CTrecon"}</definedName>
    <definedName name="n_4_1_1_1_5" hidden="1">{#N/A,#N/A,FALSE,"TMCOMP96";#N/A,#N/A,FALSE,"MAT96";#N/A,#N/A,FALSE,"FANDA96";#N/A,#N/A,FALSE,"INTRAN96";#N/A,#N/A,FALSE,"NAA9697";#N/A,#N/A,FALSE,"ECWEBB";#N/A,#N/A,FALSE,"MFT96";#N/A,#N/A,FALSE,"CTrecon"}</definedName>
    <definedName name="n_4_1_1_2" hidden="1">{#N/A,#N/A,FALSE,"TMCOMP96";#N/A,#N/A,FALSE,"MAT96";#N/A,#N/A,FALSE,"FANDA96";#N/A,#N/A,FALSE,"INTRAN96";#N/A,#N/A,FALSE,"NAA9697";#N/A,#N/A,FALSE,"ECWEBB";#N/A,#N/A,FALSE,"MFT96";#N/A,#N/A,FALSE,"CTrecon"}</definedName>
    <definedName name="n_4_1_1_2_1" hidden="1">{#N/A,#N/A,FALSE,"TMCOMP96";#N/A,#N/A,FALSE,"MAT96";#N/A,#N/A,FALSE,"FANDA96";#N/A,#N/A,FALSE,"INTRAN96";#N/A,#N/A,FALSE,"NAA9697";#N/A,#N/A,FALSE,"ECWEBB";#N/A,#N/A,FALSE,"MFT96";#N/A,#N/A,FALSE,"CTrecon"}</definedName>
    <definedName name="n_4_1_1_2_2" hidden="1">{#N/A,#N/A,FALSE,"TMCOMP96";#N/A,#N/A,FALSE,"MAT96";#N/A,#N/A,FALSE,"FANDA96";#N/A,#N/A,FALSE,"INTRAN96";#N/A,#N/A,FALSE,"NAA9697";#N/A,#N/A,FALSE,"ECWEBB";#N/A,#N/A,FALSE,"MFT96";#N/A,#N/A,FALSE,"CTrecon"}</definedName>
    <definedName name="n_4_1_1_2_3" hidden="1">{#N/A,#N/A,FALSE,"TMCOMP96";#N/A,#N/A,FALSE,"MAT96";#N/A,#N/A,FALSE,"FANDA96";#N/A,#N/A,FALSE,"INTRAN96";#N/A,#N/A,FALSE,"NAA9697";#N/A,#N/A,FALSE,"ECWEBB";#N/A,#N/A,FALSE,"MFT96";#N/A,#N/A,FALSE,"CTrecon"}</definedName>
    <definedName name="n_4_1_1_2_4" hidden="1">{#N/A,#N/A,FALSE,"TMCOMP96";#N/A,#N/A,FALSE,"MAT96";#N/A,#N/A,FALSE,"FANDA96";#N/A,#N/A,FALSE,"INTRAN96";#N/A,#N/A,FALSE,"NAA9697";#N/A,#N/A,FALSE,"ECWEBB";#N/A,#N/A,FALSE,"MFT96";#N/A,#N/A,FALSE,"CTrecon"}</definedName>
    <definedName name="n_4_1_1_2_5" hidden="1">{#N/A,#N/A,FALSE,"TMCOMP96";#N/A,#N/A,FALSE,"MAT96";#N/A,#N/A,FALSE,"FANDA96";#N/A,#N/A,FALSE,"INTRAN96";#N/A,#N/A,FALSE,"NAA9697";#N/A,#N/A,FALSE,"ECWEBB";#N/A,#N/A,FALSE,"MFT96";#N/A,#N/A,FALSE,"CTrecon"}</definedName>
    <definedName name="n_4_1_1_3" hidden="1">{#N/A,#N/A,FALSE,"TMCOMP96";#N/A,#N/A,FALSE,"MAT96";#N/A,#N/A,FALSE,"FANDA96";#N/A,#N/A,FALSE,"INTRAN96";#N/A,#N/A,FALSE,"NAA9697";#N/A,#N/A,FALSE,"ECWEBB";#N/A,#N/A,FALSE,"MFT96";#N/A,#N/A,FALSE,"CTrecon"}</definedName>
    <definedName name="n_4_1_1_4" hidden="1">{#N/A,#N/A,FALSE,"TMCOMP96";#N/A,#N/A,FALSE,"MAT96";#N/A,#N/A,FALSE,"FANDA96";#N/A,#N/A,FALSE,"INTRAN96";#N/A,#N/A,FALSE,"NAA9697";#N/A,#N/A,FALSE,"ECWEBB";#N/A,#N/A,FALSE,"MFT96";#N/A,#N/A,FALSE,"CTrecon"}</definedName>
    <definedName name="n_4_1_1_5" hidden="1">{#N/A,#N/A,FALSE,"TMCOMP96";#N/A,#N/A,FALSE,"MAT96";#N/A,#N/A,FALSE,"FANDA96";#N/A,#N/A,FALSE,"INTRAN96";#N/A,#N/A,FALSE,"NAA9697";#N/A,#N/A,FALSE,"ECWEBB";#N/A,#N/A,FALSE,"MFT96";#N/A,#N/A,FALSE,"CTrecon"}</definedName>
    <definedName name="n_4_1_2" hidden="1">{#N/A,#N/A,FALSE,"TMCOMP96";#N/A,#N/A,FALSE,"MAT96";#N/A,#N/A,FALSE,"FANDA96";#N/A,#N/A,FALSE,"INTRAN96";#N/A,#N/A,FALSE,"NAA9697";#N/A,#N/A,FALSE,"ECWEBB";#N/A,#N/A,FALSE,"MFT96";#N/A,#N/A,FALSE,"CTrecon"}</definedName>
    <definedName name="n_4_1_2_1" hidden="1">{#N/A,#N/A,FALSE,"TMCOMP96";#N/A,#N/A,FALSE,"MAT96";#N/A,#N/A,FALSE,"FANDA96";#N/A,#N/A,FALSE,"INTRAN96";#N/A,#N/A,FALSE,"NAA9697";#N/A,#N/A,FALSE,"ECWEBB";#N/A,#N/A,FALSE,"MFT96";#N/A,#N/A,FALSE,"CTrecon"}</definedName>
    <definedName name="n_4_1_2_2" hidden="1">{#N/A,#N/A,FALSE,"TMCOMP96";#N/A,#N/A,FALSE,"MAT96";#N/A,#N/A,FALSE,"FANDA96";#N/A,#N/A,FALSE,"INTRAN96";#N/A,#N/A,FALSE,"NAA9697";#N/A,#N/A,FALSE,"ECWEBB";#N/A,#N/A,FALSE,"MFT96";#N/A,#N/A,FALSE,"CTrecon"}</definedName>
    <definedName name="n_4_1_2_3" hidden="1">{#N/A,#N/A,FALSE,"TMCOMP96";#N/A,#N/A,FALSE,"MAT96";#N/A,#N/A,FALSE,"FANDA96";#N/A,#N/A,FALSE,"INTRAN96";#N/A,#N/A,FALSE,"NAA9697";#N/A,#N/A,FALSE,"ECWEBB";#N/A,#N/A,FALSE,"MFT96";#N/A,#N/A,FALSE,"CTrecon"}</definedName>
    <definedName name="n_4_1_2_4" hidden="1">{#N/A,#N/A,FALSE,"TMCOMP96";#N/A,#N/A,FALSE,"MAT96";#N/A,#N/A,FALSE,"FANDA96";#N/A,#N/A,FALSE,"INTRAN96";#N/A,#N/A,FALSE,"NAA9697";#N/A,#N/A,FALSE,"ECWEBB";#N/A,#N/A,FALSE,"MFT96";#N/A,#N/A,FALSE,"CTrecon"}</definedName>
    <definedName name="n_4_1_2_5" hidden="1">{#N/A,#N/A,FALSE,"TMCOMP96";#N/A,#N/A,FALSE,"MAT96";#N/A,#N/A,FALSE,"FANDA96";#N/A,#N/A,FALSE,"INTRAN96";#N/A,#N/A,FALSE,"NAA9697";#N/A,#N/A,FALSE,"ECWEBB";#N/A,#N/A,FALSE,"MFT96";#N/A,#N/A,FALSE,"CTrecon"}</definedName>
    <definedName name="n_4_1_3" hidden="1">{#N/A,#N/A,FALSE,"TMCOMP96";#N/A,#N/A,FALSE,"MAT96";#N/A,#N/A,FALSE,"FANDA96";#N/A,#N/A,FALSE,"INTRAN96";#N/A,#N/A,FALSE,"NAA9697";#N/A,#N/A,FALSE,"ECWEBB";#N/A,#N/A,FALSE,"MFT96";#N/A,#N/A,FALSE,"CTrecon"}</definedName>
    <definedName name="n_4_1_3_1" hidden="1">{#N/A,#N/A,FALSE,"TMCOMP96";#N/A,#N/A,FALSE,"MAT96";#N/A,#N/A,FALSE,"FANDA96";#N/A,#N/A,FALSE,"INTRAN96";#N/A,#N/A,FALSE,"NAA9697";#N/A,#N/A,FALSE,"ECWEBB";#N/A,#N/A,FALSE,"MFT96";#N/A,#N/A,FALSE,"CTrecon"}</definedName>
    <definedName name="n_4_1_3_2" hidden="1">{#N/A,#N/A,FALSE,"TMCOMP96";#N/A,#N/A,FALSE,"MAT96";#N/A,#N/A,FALSE,"FANDA96";#N/A,#N/A,FALSE,"INTRAN96";#N/A,#N/A,FALSE,"NAA9697";#N/A,#N/A,FALSE,"ECWEBB";#N/A,#N/A,FALSE,"MFT96";#N/A,#N/A,FALSE,"CTrecon"}</definedName>
    <definedName name="n_4_1_3_3" hidden="1">{#N/A,#N/A,FALSE,"TMCOMP96";#N/A,#N/A,FALSE,"MAT96";#N/A,#N/A,FALSE,"FANDA96";#N/A,#N/A,FALSE,"INTRAN96";#N/A,#N/A,FALSE,"NAA9697";#N/A,#N/A,FALSE,"ECWEBB";#N/A,#N/A,FALSE,"MFT96";#N/A,#N/A,FALSE,"CTrecon"}</definedName>
    <definedName name="n_4_1_3_4" hidden="1">{#N/A,#N/A,FALSE,"TMCOMP96";#N/A,#N/A,FALSE,"MAT96";#N/A,#N/A,FALSE,"FANDA96";#N/A,#N/A,FALSE,"INTRAN96";#N/A,#N/A,FALSE,"NAA9697";#N/A,#N/A,FALSE,"ECWEBB";#N/A,#N/A,FALSE,"MFT96";#N/A,#N/A,FALSE,"CTrecon"}</definedName>
    <definedName name="n_4_1_3_5" hidden="1">{#N/A,#N/A,FALSE,"TMCOMP96";#N/A,#N/A,FALSE,"MAT96";#N/A,#N/A,FALSE,"FANDA96";#N/A,#N/A,FALSE,"INTRAN96";#N/A,#N/A,FALSE,"NAA9697";#N/A,#N/A,FALSE,"ECWEBB";#N/A,#N/A,FALSE,"MFT96";#N/A,#N/A,FALSE,"CTrecon"}</definedName>
    <definedName name="n_4_1_4" hidden="1">{#N/A,#N/A,FALSE,"TMCOMP96";#N/A,#N/A,FALSE,"MAT96";#N/A,#N/A,FALSE,"FANDA96";#N/A,#N/A,FALSE,"INTRAN96";#N/A,#N/A,FALSE,"NAA9697";#N/A,#N/A,FALSE,"ECWEBB";#N/A,#N/A,FALSE,"MFT96";#N/A,#N/A,FALSE,"CTrecon"}</definedName>
    <definedName name="n_4_1_4_1" hidden="1">{#N/A,#N/A,FALSE,"TMCOMP96";#N/A,#N/A,FALSE,"MAT96";#N/A,#N/A,FALSE,"FANDA96";#N/A,#N/A,FALSE,"INTRAN96";#N/A,#N/A,FALSE,"NAA9697";#N/A,#N/A,FALSE,"ECWEBB";#N/A,#N/A,FALSE,"MFT96";#N/A,#N/A,FALSE,"CTrecon"}</definedName>
    <definedName name="n_4_1_4_2" hidden="1">{#N/A,#N/A,FALSE,"TMCOMP96";#N/A,#N/A,FALSE,"MAT96";#N/A,#N/A,FALSE,"FANDA96";#N/A,#N/A,FALSE,"INTRAN96";#N/A,#N/A,FALSE,"NAA9697";#N/A,#N/A,FALSE,"ECWEBB";#N/A,#N/A,FALSE,"MFT96";#N/A,#N/A,FALSE,"CTrecon"}</definedName>
    <definedName name="n_4_1_4_3" hidden="1">{#N/A,#N/A,FALSE,"TMCOMP96";#N/A,#N/A,FALSE,"MAT96";#N/A,#N/A,FALSE,"FANDA96";#N/A,#N/A,FALSE,"INTRAN96";#N/A,#N/A,FALSE,"NAA9697";#N/A,#N/A,FALSE,"ECWEBB";#N/A,#N/A,FALSE,"MFT96";#N/A,#N/A,FALSE,"CTrecon"}</definedName>
    <definedName name="n_4_1_4_4" hidden="1">{#N/A,#N/A,FALSE,"TMCOMP96";#N/A,#N/A,FALSE,"MAT96";#N/A,#N/A,FALSE,"FANDA96";#N/A,#N/A,FALSE,"INTRAN96";#N/A,#N/A,FALSE,"NAA9697";#N/A,#N/A,FALSE,"ECWEBB";#N/A,#N/A,FALSE,"MFT96";#N/A,#N/A,FALSE,"CTrecon"}</definedName>
    <definedName name="n_4_1_4_5" hidden="1">{#N/A,#N/A,FALSE,"TMCOMP96";#N/A,#N/A,FALSE,"MAT96";#N/A,#N/A,FALSE,"FANDA96";#N/A,#N/A,FALSE,"INTRAN96";#N/A,#N/A,FALSE,"NAA9697";#N/A,#N/A,FALSE,"ECWEBB";#N/A,#N/A,FALSE,"MFT96";#N/A,#N/A,FALSE,"CTrecon"}</definedName>
    <definedName name="n_4_1_5" hidden="1">{#N/A,#N/A,FALSE,"TMCOMP96";#N/A,#N/A,FALSE,"MAT96";#N/A,#N/A,FALSE,"FANDA96";#N/A,#N/A,FALSE,"INTRAN96";#N/A,#N/A,FALSE,"NAA9697";#N/A,#N/A,FALSE,"ECWEBB";#N/A,#N/A,FALSE,"MFT96";#N/A,#N/A,FALSE,"CTrecon"}</definedName>
    <definedName name="n_4_1_5_1" hidden="1">{#N/A,#N/A,FALSE,"TMCOMP96";#N/A,#N/A,FALSE,"MAT96";#N/A,#N/A,FALSE,"FANDA96";#N/A,#N/A,FALSE,"INTRAN96";#N/A,#N/A,FALSE,"NAA9697";#N/A,#N/A,FALSE,"ECWEBB";#N/A,#N/A,FALSE,"MFT96";#N/A,#N/A,FALSE,"CTrecon"}</definedName>
    <definedName name="n_4_1_5_2" hidden="1">{#N/A,#N/A,FALSE,"TMCOMP96";#N/A,#N/A,FALSE,"MAT96";#N/A,#N/A,FALSE,"FANDA96";#N/A,#N/A,FALSE,"INTRAN96";#N/A,#N/A,FALSE,"NAA9697";#N/A,#N/A,FALSE,"ECWEBB";#N/A,#N/A,FALSE,"MFT96";#N/A,#N/A,FALSE,"CTrecon"}</definedName>
    <definedName name="n_4_1_5_3" hidden="1">{#N/A,#N/A,FALSE,"TMCOMP96";#N/A,#N/A,FALSE,"MAT96";#N/A,#N/A,FALSE,"FANDA96";#N/A,#N/A,FALSE,"INTRAN96";#N/A,#N/A,FALSE,"NAA9697";#N/A,#N/A,FALSE,"ECWEBB";#N/A,#N/A,FALSE,"MFT96";#N/A,#N/A,FALSE,"CTrecon"}</definedName>
    <definedName name="n_4_1_5_4" hidden="1">{#N/A,#N/A,FALSE,"TMCOMP96";#N/A,#N/A,FALSE,"MAT96";#N/A,#N/A,FALSE,"FANDA96";#N/A,#N/A,FALSE,"INTRAN96";#N/A,#N/A,FALSE,"NAA9697";#N/A,#N/A,FALSE,"ECWEBB";#N/A,#N/A,FALSE,"MFT96";#N/A,#N/A,FALSE,"CTrecon"}</definedName>
    <definedName name="n_4_1_5_5" hidden="1">{#N/A,#N/A,FALSE,"TMCOMP96";#N/A,#N/A,FALSE,"MAT96";#N/A,#N/A,FALSE,"FANDA96";#N/A,#N/A,FALSE,"INTRAN96";#N/A,#N/A,FALSE,"NAA9697";#N/A,#N/A,FALSE,"ECWEBB";#N/A,#N/A,FALSE,"MFT96";#N/A,#N/A,FALSE,"CTrecon"}</definedName>
    <definedName name="n_4_2" hidden="1">{#N/A,#N/A,FALSE,"TMCOMP96";#N/A,#N/A,FALSE,"MAT96";#N/A,#N/A,FALSE,"FANDA96";#N/A,#N/A,FALSE,"INTRAN96";#N/A,#N/A,FALSE,"NAA9697";#N/A,#N/A,FALSE,"ECWEBB";#N/A,#N/A,FALSE,"MFT96";#N/A,#N/A,FALSE,"CTrecon"}</definedName>
    <definedName name="n_4_2_1" hidden="1">{#N/A,#N/A,FALSE,"TMCOMP96";#N/A,#N/A,FALSE,"MAT96";#N/A,#N/A,FALSE,"FANDA96";#N/A,#N/A,FALSE,"INTRAN96";#N/A,#N/A,FALSE,"NAA9697";#N/A,#N/A,FALSE,"ECWEBB";#N/A,#N/A,FALSE,"MFT96";#N/A,#N/A,FALSE,"CTrecon"}</definedName>
    <definedName name="n_4_2_1_1" hidden="1">{#N/A,#N/A,FALSE,"TMCOMP96";#N/A,#N/A,FALSE,"MAT96";#N/A,#N/A,FALSE,"FANDA96";#N/A,#N/A,FALSE,"INTRAN96";#N/A,#N/A,FALSE,"NAA9697";#N/A,#N/A,FALSE,"ECWEBB";#N/A,#N/A,FALSE,"MFT96";#N/A,#N/A,FALSE,"CTrecon"}</definedName>
    <definedName name="n_4_2_2" hidden="1">{#N/A,#N/A,FALSE,"TMCOMP96";#N/A,#N/A,FALSE,"MAT96";#N/A,#N/A,FALSE,"FANDA96";#N/A,#N/A,FALSE,"INTRAN96";#N/A,#N/A,FALSE,"NAA9697";#N/A,#N/A,FALSE,"ECWEBB";#N/A,#N/A,FALSE,"MFT96";#N/A,#N/A,FALSE,"CTrecon"}</definedName>
    <definedName name="n_4_2_3" hidden="1">{#N/A,#N/A,FALSE,"TMCOMP96";#N/A,#N/A,FALSE,"MAT96";#N/A,#N/A,FALSE,"FANDA96";#N/A,#N/A,FALSE,"INTRAN96";#N/A,#N/A,FALSE,"NAA9697";#N/A,#N/A,FALSE,"ECWEBB";#N/A,#N/A,FALSE,"MFT96";#N/A,#N/A,FALSE,"CTrecon"}</definedName>
    <definedName name="n_4_2_4" hidden="1">{#N/A,#N/A,FALSE,"TMCOMP96";#N/A,#N/A,FALSE,"MAT96";#N/A,#N/A,FALSE,"FANDA96";#N/A,#N/A,FALSE,"INTRAN96";#N/A,#N/A,FALSE,"NAA9697";#N/A,#N/A,FALSE,"ECWEBB";#N/A,#N/A,FALSE,"MFT96";#N/A,#N/A,FALSE,"CTrecon"}</definedName>
    <definedName name="n_4_2_5" hidden="1">{#N/A,#N/A,FALSE,"TMCOMP96";#N/A,#N/A,FALSE,"MAT96";#N/A,#N/A,FALSE,"FANDA96";#N/A,#N/A,FALSE,"INTRAN96";#N/A,#N/A,FALSE,"NAA9697";#N/A,#N/A,FALSE,"ECWEBB";#N/A,#N/A,FALSE,"MFT96";#N/A,#N/A,FALSE,"CTrecon"}</definedName>
    <definedName name="n_4_3" hidden="1">{#N/A,#N/A,FALSE,"TMCOMP96";#N/A,#N/A,FALSE,"MAT96";#N/A,#N/A,FALSE,"FANDA96";#N/A,#N/A,FALSE,"INTRAN96";#N/A,#N/A,FALSE,"NAA9697";#N/A,#N/A,FALSE,"ECWEBB";#N/A,#N/A,FALSE,"MFT96";#N/A,#N/A,FALSE,"CTrecon"}</definedName>
    <definedName name="n_4_3_1" hidden="1">{#N/A,#N/A,FALSE,"TMCOMP96";#N/A,#N/A,FALSE,"MAT96";#N/A,#N/A,FALSE,"FANDA96";#N/A,#N/A,FALSE,"INTRAN96";#N/A,#N/A,FALSE,"NAA9697";#N/A,#N/A,FALSE,"ECWEBB";#N/A,#N/A,FALSE,"MFT96";#N/A,#N/A,FALSE,"CTrecon"}</definedName>
    <definedName name="n_4_3_1_1" hidden="1">{#N/A,#N/A,FALSE,"TMCOMP96";#N/A,#N/A,FALSE,"MAT96";#N/A,#N/A,FALSE,"FANDA96";#N/A,#N/A,FALSE,"INTRAN96";#N/A,#N/A,FALSE,"NAA9697";#N/A,#N/A,FALSE,"ECWEBB";#N/A,#N/A,FALSE,"MFT96";#N/A,#N/A,FALSE,"CTrecon"}</definedName>
    <definedName name="n_4_3_2" hidden="1">{#N/A,#N/A,FALSE,"TMCOMP96";#N/A,#N/A,FALSE,"MAT96";#N/A,#N/A,FALSE,"FANDA96";#N/A,#N/A,FALSE,"INTRAN96";#N/A,#N/A,FALSE,"NAA9697";#N/A,#N/A,FALSE,"ECWEBB";#N/A,#N/A,FALSE,"MFT96";#N/A,#N/A,FALSE,"CTrecon"}</definedName>
    <definedName name="n_4_3_3" hidden="1">{#N/A,#N/A,FALSE,"TMCOMP96";#N/A,#N/A,FALSE,"MAT96";#N/A,#N/A,FALSE,"FANDA96";#N/A,#N/A,FALSE,"INTRAN96";#N/A,#N/A,FALSE,"NAA9697";#N/A,#N/A,FALSE,"ECWEBB";#N/A,#N/A,FALSE,"MFT96";#N/A,#N/A,FALSE,"CTrecon"}</definedName>
    <definedName name="n_4_3_4" hidden="1">{#N/A,#N/A,FALSE,"TMCOMP96";#N/A,#N/A,FALSE,"MAT96";#N/A,#N/A,FALSE,"FANDA96";#N/A,#N/A,FALSE,"INTRAN96";#N/A,#N/A,FALSE,"NAA9697";#N/A,#N/A,FALSE,"ECWEBB";#N/A,#N/A,FALSE,"MFT96";#N/A,#N/A,FALSE,"CTrecon"}</definedName>
    <definedName name="n_4_3_5" hidden="1">{#N/A,#N/A,FALSE,"TMCOMP96";#N/A,#N/A,FALSE,"MAT96";#N/A,#N/A,FALSE,"FANDA96";#N/A,#N/A,FALSE,"INTRAN96";#N/A,#N/A,FALSE,"NAA9697";#N/A,#N/A,FALSE,"ECWEBB";#N/A,#N/A,FALSE,"MFT96";#N/A,#N/A,FALSE,"CTrecon"}</definedName>
    <definedName name="n_4_4" hidden="1">{#N/A,#N/A,FALSE,"TMCOMP96";#N/A,#N/A,FALSE,"MAT96";#N/A,#N/A,FALSE,"FANDA96";#N/A,#N/A,FALSE,"INTRAN96";#N/A,#N/A,FALSE,"NAA9697";#N/A,#N/A,FALSE,"ECWEBB";#N/A,#N/A,FALSE,"MFT96";#N/A,#N/A,FALSE,"CTrecon"}</definedName>
    <definedName name="n_4_4_1" hidden="1">{#N/A,#N/A,FALSE,"TMCOMP96";#N/A,#N/A,FALSE,"MAT96";#N/A,#N/A,FALSE,"FANDA96";#N/A,#N/A,FALSE,"INTRAN96";#N/A,#N/A,FALSE,"NAA9697";#N/A,#N/A,FALSE,"ECWEBB";#N/A,#N/A,FALSE,"MFT96";#N/A,#N/A,FALSE,"CTrecon"}</definedName>
    <definedName name="n_4_4_2" hidden="1">{#N/A,#N/A,FALSE,"TMCOMP96";#N/A,#N/A,FALSE,"MAT96";#N/A,#N/A,FALSE,"FANDA96";#N/A,#N/A,FALSE,"INTRAN96";#N/A,#N/A,FALSE,"NAA9697";#N/A,#N/A,FALSE,"ECWEBB";#N/A,#N/A,FALSE,"MFT96";#N/A,#N/A,FALSE,"CTrecon"}</definedName>
    <definedName name="n_4_4_3" hidden="1">{#N/A,#N/A,FALSE,"TMCOMP96";#N/A,#N/A,FALSE,"MAT96";#N/A,#N/A,FALSE,"FANDA96";#N/A,#N/A,FALSE,"INTRAN96";#N/A,#N/A,FALSE,"NAA9697";#N/A,#N/A,FALSE,"ECWEBB";#N/A,#N/A,FALSE,"MFT96";#N/A,#N/A,FALSE,"CTrecon"}</definedName>
    <definedName name="n_4_4_4" hidden="1">{#N/A,#N/A,FALSE,"TMCOMP96";#N/A,#N/A,FALSE,"MAT96";#N/A,#N/A,FALSE,"FANDA96";#N/A,#N/A,FALSE,"INTRAN96";#N/A,#N/A,FALSE,"NAA9697";#N/A,#N/A,FALSE,"ECWEBB";#N/A,#N/A,FALSE,"MFT96";#N/A,#N/A,FALSE,"CTrecon"}</definedName>
    <definedName name="n_4_4_5" hidden="1">{#N/A,#N/A,FALSE,"TMCOMP96";#N/A,#N/A,FALSE,"MAT96";#N/A,#N/A,FALSE,"FANDA96";#N/A,#N/A,FALSE,"INTRAN96";#N/A,#N/A,FALSE,"NAA9697";#N/A,#N/A,FALSE,"ECWEBB";#N/A,#N/A,FALSE,"MFT96";#N/A,#N/A,FALSE,"CTrecon"}</definedName>
    <definedName name="n_4_5" hidden="1">{#N/A,#N/A,FALSE,"TMCOMP96";#N/A,#N/A,FALSE,"MAT96";#N/A,#N/A,FALSE,"FANDA96";#N/A,#N/A,FALSE,"INTRAN96";#N/A,#N/A,FALSE,"NAA9697";#N/A,#N/A,FALSE,"ECWEBB";#N/A,#N/A,FALSE,"MFT96";#N/A,#N/A,FALSE,"CTrecon"}</definedName>
    <definedName name="n_4_5_1" hidden="1">{#N/A,#N/A,FALSE,"TMCOMP96";#N/A,#N/A,FALSE,"MAT96";#N/A,#N/A,FALSE,"FANDA96";#N/A,#N/A,FALSE,"INTRAN96";#N/A,#N/A,FALSE,"NAA9697";#N/A,#N/A,FALSE,"ECWEBB";#N/A,#N/A,FALSE,"MFT96";#N/A,#N/A,FALSE,"CTrecon"}</definedName>
    <definedName name="n_4_5_2" hidden="1">{#N/A,#N/A,FALSE,"TMCOMP96";#N/A,#N/A,FALSE,"MAT96";#N/A,#N/A,FALSE,"FANDA96";#N/A,#N/A,FALSE,"INTRAN96";#N/A,#N/A,FALSE,"NAA9697";#N/A,#N/A,FALSE,"ECWEBB";#N/A,#N/A,FALSE,"MFT96";#N/A,#N/A,FALSE,"CTrecon"}</definedName>
    <definedName name="n_4_5_3" hidden="1">{#N/A,#N/A,FALSE,"TMCOMP96";#N/A,#N/A,FALSE,"MAT96";#N/A,#N/A,FALSE,"FANDA96";#N/A,#N/A,FALSE,"INTRAN96";#N/A,#N/A,FALSE,"NAA9697";#N/A,#N/A,FALSE,"ECWEBB";#N/A,#N/A,FALSE,"MFT96";#N/A,#N/A,FALSE,"CTrecon"}</definedName>
    <definedName name="n_4_5_4" hidden="1">{#N/A,#N/A,FALSE,"TMCOMP96";#N/A,#N/A,FALSE,"MAT96";#N/A,#N/A,FALSE,"FANDA96";#N/A,#N/A,FALSE,"INTRAN96";#N/A,#N/A,FALSE,"NAA9697";#N/A,#N/A,FALSE,"ECWEBB";#N/A,#N/A,FALSE,"MFT96";#N/A,#N/A,FALSE,"CTrecon"}</definedName>
    <definedName name="n_4_5_5" hidden="1">{#N/A,#N/A,FALSE,"TMCOMP96";#N/A,#N/A,FALSE,"MAT96";#N/A,#N/A,FALSE,"FANDA96";#N/A,#N/A,FALSE,"INTRAN96";#N/A,#N/A,FALSE,"NAA9697";#N/A,#N/A,FALSE,"ECWEBB";#N/A,#N/A,FALSE,"MFT96";#N/A,#N/A,FALSE,"CTrecon"}</definedName>
    <definedName name="n_5" hidden="1">{#N/A,#N/A,FALSE,"TMCOMP96";#N/A,#N/A,FALSE,"MAT96";#N/A,#N/A,FALSE,"FANDA96";#N/A,#N/A,FALSE,"INTRAN96";#N/A,#N/A,FALSE,"NAA9697";#N/A,#N/A,FALSE,"ECWEBB";#N/A,#N/A,FALSE,"MFT96";#N/A,#N/A,FALSE,"CTrecon"}</definedName>
    <definedName name="n_5_1" hidden="1">{#N/A,#N/A,FALSE,"TMCOMP96";#N/A,#N/A,FALSE,"MAT96";#N/A,#N/A,FALSE,"FANDA96";#N/A,#N/A,FALSE,"INTRAN96";#N/A,#N/A,FALSE,"NAA9697";#N/A,#N/A,FALSE,"ECWEBB";#N/A,#N/A,FALSE,"MFT96";#N/A,#N/A,FALSE,"CTrecon"}</definedName>
    <definedName name="n_5_1_1" hidden="1">{#N/A,#N/A,FALSE,"TMCOMP96";#N/A,#N/A,FALSE,"MAT96";#N/A,#N/A,FALSE,"FANDA96";#N/A,#N/A,FALSE,"INTRAN96";#N/A,#N/A,FALSE,"NAA9697";#N/A,#N/A,FALSE,"ECWEBB";#N/A,#N/A,FALSE,"MFT96";#N/A,#N/A,FALSE,"CTrecon"}</definedName>
    <definedName name="n_5_1_1_1" hidden="1">{#N/A,#N/A,FALSE,"TMCOMP96";#N/A,#N/A,FALSE,"MAT96";#N/A,#N/A,FALSE,"FANDA96";#N/A,#N/A,FALSE,"INTRAN96";#N/A,#N/A,FALSE,"NAA9697";#N/A,#N/A,FALSE,"ECWEBB";#N/A,#N/A,FALSE,"MFT96";#N/A,#N/A,FALSE,"CTrecon"}</definedName>
    <definedName name="n_5_1_1_1_1" hidden="1">{#N/A,#N/A,FALSE,"TMCOMP96";#N/A,#N/A,FALSE,"MAT96";#N/A,#N/A,FALSE,"FANDA96";#N/A,#N/A,FALSE,"INTRAN96";#N/A,#N/A,FALSE,"NAA9697";#N/A,#N/A,FALSE,"ECWEBB";#N/A,#N/A,FALSE,"MFT96";#N/A,#N/A,FALSE,"CTrecon"}</definedName>
    <definedName name="n_5_1_1_1_1_1" hidden="1">{#N/A,#N/A,FALSE,"TMCOMP96";#N/A,#N/A,FALSE,"MAT96";#N/A,#N/A,FALSE,"FANDA96";#N/A,#N/A,FALSE,"INTRAN96";#N/A,#N/A,FALSE,"NAA9697";#N/A,#N/A,FALSE,"ECWEBB";#N/A,#N/A,FALSE,"MFT96";#N/A,#N/A,FALSE,"CTrecon"}</definedName>
    <definedName name="n_5_1_1_1_2" hidden="1">{#N/A,#N/A,FALSE,"TMCOMP96";#N/A,#N/A,FALSE,"MAT96";#N/A,#N/A,FALSE,"FANDA96";#N/A,#N/A,FALSE,"INTRAN96";#N/A,#N/A,FALSE,"NAA9697";#N/A,#N/A,FALSE,"ECWEBB";#N/A,#N/A,FALSE,"MFT96";#N/A,#N/A,FALSE,"CTrecon"}</definedName>
    <definedName name="n_5_1_1_1_3" hidden="1">{#N/A,#N/A,FALSE,"TMCOMP96";#N/A,#N/A,FALSE,"MAT96";#N/A,#N/A,FALSE,"FANDA96";#N/A,#N/A,FALSE,"INTRAN96";#N/A,#N/A,FALSE,"NAA9697";#N/A,#N/A,FALSE,"ECWEBB";#N/A,#N/A,FALSE,"MFT96";#N/A,#N/A,FALSE,"CTrecon"}</definedName>
    <definedName name="n_5_1_1_1_4" hidden="1">{#N/A,#N/A,FALSE,"TMCOMP96";#N/A,#N/A,FALSE,"MAT96";#N/A,#N/A,FALSE,"FANDA96";#N/A,#N/A,FALSE,"INTRAN96";#N/A,#N/A,FALSE,"NAA9697";#N/A,#N/A,FALSE,"ECWEBB";#N/A,#N/A,FALSE,"MFT96";#N/A,#N/A,FALSE,"CTrecon"}</definedName>
    <definedName name="n_5_1_1_1_5" hidden="1">{#N/A,#N/A,FALSE,"TMCOMP96";#N/A,#N/A,FALSE,"MAT96";#N/A,#N/A,FALSE,"FANDA96";#N/A,#N/A,FALSE,"INTRAN96";#N/A,#N/A,FALSE,"NAA9697";#N/A,#N/A,FALSE,"ECWEBB";#N/A,#N/A,FALSE,"MFT96";#N/A,#N/A,FALSE,"CTrecon"}</definedName>
    <definedName name="n_5_1_1_2" hidden="1">{#N/A,#N/A,FALSE,"TMCOMP96";#N/A,#N/A,FALSE,"MAT96";#N/A,#N/A,FALSE,"FANDA96";#N/A,#N/A,FALSE,"INTRAN96";#N/A,#N/A,FALSE,"NAA9697";#N/A,#N/A,FALSE,"ECWEBB";#N/A,#N/A,FALSE,"MFT96";#N/A,#N/A,FALSE,"CTrecon"}</definedName>
    <definedName name="n_5_1_1_2_1" hidden="1">{#N/A,#N/A,FALSE,"TMCOMP96";#N/A,#N/A,FALSE,"MAT96";#N/A,#N/A,FALSE,"FANDA96";#N/A,#N/A,FALSE,"INTRAN96";#N/A,#N/A,FALSE,"NAA9697";#N/A,#N/A,FALSE,"ECWEBB";#N/A,#N/A,FALSE,"MFT96";#N/A,#N/A,FALSE,"CTrecon"}</definedName>
    <definedName name="n_5_1_1_2_2" hidden="1">{#N/A,#N/A,FALSE,"TMCOMP96";#N/A,#N/A,FALSE,"MAT96";#N/A,#N/A,FALSE,"FANDA96";#N/A,#N/A,FALSE,"INTRAN96";#N/A,#N/A,FALSE,"NAA9697";#N/A,#N/A,FALSE,"ECWEBB";#N/A,#N/A,FALSE,"MFT96";#N/A,#N/A,FALSE,"CTrecon"}</definedName>
    <definedName name="n_5_1_1_2_3" hidden="1">{#N/A,#N/A,FALSE,"TMCOMP96";#N/A,#N/A,FALSE,"MAT96";#N/A,#N/A,FALSE,"FANDA96";#N/A,#N/A,FALSE,"INTRAN96";#N/A,#N/A,FALSE,"NAA9697";#N/A,#N/A,FALSE,"ECWEBB";#N/A,#N/A,FALSE,"MFT96";#N/A,#N/A,FALSE,"CTrecon"}</definedName>
    <definedName name="n_5_1_1_2_4" hidden="1">{#N/A,#N/A,FALSE,"TMCOMP96";#N/A,#N/A,FALSE,"MAT96";#N/A,#N/A,FALSE,"FANDA96";#N/A,#N/A,FALSE,"INTRAN96";#N/A,#N/A,FALSE,"NAA9697";#N/A,#N/A,FALSE,"ECWEBB";#N/A,#N/A,FALSE,"MFT96";#N/A,#N/A,FALSE,"CTrecon"}</definedName>
    <definedName name="n_5_1_1_2_5" hidden="1">{#N/A,#N/A,FALSE,"TMCOMP96";#N/A,#N/A,FALSE,"MAT96";#N/A,#N/A,FALSE,"FANDA96";#N/A,#N/A,FALSE,"INTRAN96";#N/A,#N/A,FALSE,"NAA9697";#N/A,#N/A,FALSE,"ECWEBB";#N/A,#N/A,FALSE,"MFT96";#N/A,#N/A,FALSE,"CTrecon"}</definedName>
    <definedName name="n_5_1_1_3" hidden="1">{#N/A,#N/A,FALSE,"TMCOMP96";#N/A,#N/A,FALSE,"MAT96";#N/A,#N/A,FALSE,"FANDA96";#N/A,#N/A,FALSE,"INTRAN96";#N/A,#N/A,FALSE,"NAA9697";#N/A,#N/A,FALSE,"ECWEBB";#N/A,#N/A,FALSE,"MFT96";#N/A,#N/A,FALSE,"CTrecon"}</definedName>
    <definedName name="n_5_1_1_4" hidden="1">{#N/A,#N/A,FALSE,"TMCOMP96";#N/A,#N/A,FALSE,"MAT96";#N/A,#N/A,FALSE,"FANDA96";#N/A,#N/A,FALSE,"INTRAN96";#N/A,#N/A,FALSE,"NAA9697";#N/A,#N/A,FALSE,"ECWEBB";#N/A,#N/A,FALSE,"MFT96";#N/A,#N/A,FALSE,"CTrecon"}</definedName>
    <definedName name="n_5_1_1_5" hidden="1">{#N/A,#N/A,FALSE,"TMCOMP96";#N/A,#N/A,FALSE,"MAT96";#N/A,#N/A,FALSE,"FANDA96";#N/A,#N/A,FALSE,"INTRAN96";#N/A,#N/A,FALSE,"NAA9697";#N/A,#N/A,FALSE,"ECWEBB";#N/A,#N/A,FALSE,"MFT96";#N/A,#N/A,FALSE,"CTrecon"}</definedName>
    <definedName name="n_5_1_2" hidden="1">{#N/A,#N/A,FALSE,"TMCOMP96";#N/A,#N/A,FALSE,"MAT96";#N/A,#N/A,FALSE,"FANDA96";#N/A,#N/A,FALSE,"INTRAN96";#N/A,#N/A,FALSE,"NAA9697";#N/A,#N/A,FALSE,"ECWEBB";#N/A,#N/A,FALSE,"MFT96";#N/A,#N/A,FALSE,"CTrecon"}</definedName>
    <definedName name="n_5_1_2_1" hidden="1">{#N/A,#N/A,FALSE,"TMCOMP96";#N/A,#N/A,FALSE,"MAT96";#N/A,#N/A,FALSE,"FANDA96";#N/A,#N/A,FALSE,"INTRAN96";#N/A,#N/A,FALSE,"NAA9697";#N/A,#N/A,FALSE,"ECWEBB";#N/A,#N/A,FALSE,"MFT96";#N/A,#N/A,FALSE,"CTrecon"}</definedName>
    <definedName name="n_5_1_2_2" hidden="1">{#N/A,#N/A,FALSE,"TMCOMP96";#N/A,#N/A,FALSE,"MAT96";#N/A,#N/A,FALSE,"FANDA96";#N/A,#N/A,FALSE,"INTRAN96";#N/A,#N/A,FALSE,"NAA9697";#N/A,#N/A,FALSE,"ECWEBB";#N/A,#N/A,FALSE,"MFT96";#N/A,#N/A,FALSE,"CTrecon"}</definedName>
    <definedName name="n_5_1_2_3" hidden="1">{#N/A,#N/A,FALSE,"TMCOMP96";#N/A,#N/A,FALSE,"MAT96";#N/A,#N/A,FALSE,"FANDA96";#N/A,#N/A,FALSE,"INTRAN96";#N/A,#N/A,FALSE,"NAA9697";#N/A,#N/A,FALSE,"ECWEBB";#N/A,#N/A,FALSE,"MFT96";#N/A,#N/A,FALSE,"CTrecon"}</definedName>
    <definedName name="n_5_1_2_4" hidden="1">{#N/A,#N/A,FALSE,"TMCOMP96";#N/A,#N/A,FALSE,"MAT96";#N/A,#N/A,FALSE,"FANDA96";#N/A,#N/A,FALSE,"INTRAN96";#N/A,#N/A,FALSE,"NAA9697";#N/A,#N/A,FALSE,"ECWEBB";#N/A,#N/A,FALSE,"MFT96";#N/A,#N/A,FALSE,"CTrecon"}</definedName>
    <definedName name="n_5_1_2_5" hidden="1">{#N/A,#N/A,FALSE,"TMCOMP96";#N/A,#N/A,FALSE,"MAT96";#N/A,#N/A,FALSE,"FANDA96";#N/A,#N/A,FALSE,"INTRAN96";#N/A,#N/A,FALSE,"NAA9697";#N/A,#N/A,FALSE,"ECWEBB";#N/A,#N/A,FALSE,"MFT96";#N/A,#N/A,FALSE,"CTrecon"}</definedName>
    <definedName name="n_5_1_3" hidden="1">{#N/A,#N/A,FALSE,"TMCOMP96";#N/A,#N/A,FALSE,"MAT96";#N/A,#N/A,FALSE,"FANDA96";#N/A,#N/A,FALSE,"INTRAN96";#N/A,#N/A,FALSE,"NAA9697";#N/A,#N/A,FALSE,"ECWEBB";#N/A,#N/A,FALSE,"MFT96";#N/A,#N/A,FALSE,"CTrecon"}</definedName>
    <definedName name="n_5_1_3_1" hidden="1">{#N/A,#N/A,FALSE,"TMCOMP96";#N/A,#N/A,FALSE,"MAT96";#N/A,#N/A,FALSE,"FANDA96";#N/A,#N/A,FALSE,"INTRAN96";#N/A,#N/A,FALSE,"NAA9697";#N/A,#N/A,FALSE,"ECWEBB";#N/A,#N/A,FALSE,"MFT96";#N/A,#N/A,FALSE,"CTrecon"}</definedName>
    <definedName name="n_5_1_3_2" hidden="1">{#N/A,#N/A,FALSE,"TMCOMP96";#N/A,#N/A,FALSE,"MAT96";#N/A,#N/A,FALSE,"FANDA96";#N/A,#N/A,FALSE,"INTRAN96";#N/A,#N/A,FALSE,"NAA9697";#N/A,#N/A,FALSE,"ECWEBB";#N/A,#N/A,FALSE,"MFT96";#N/A,#N/A,FALSE,"CTrecon"}</definedName>
    <definedName name="n_5_1_3_3" hidden="1">{#N/A,#N/A,FALSE,"TMCOMP96";#N/A,#N/A,FALSE,"MAT96";#N/A,#N/A,FALSE,"FANDA96";#N/A,#N/A,FALSE,"INTRAN96";#N/A,#N/A,FALSE,"NAA9697";#N/A,#N/A,FALSE,"ECWEBB";#N/A,#N/A,FALSE,"MFT96";#N/A,#N/A,FALSE,"CTrecon"}</definedName>
    <definedName name="n_5_1_3_4" hidden="1">{#N/A,#N/A,FALSE,"TMCOMP96";#N/A,#N/A,FALSE,"MAT96";#N/A,#N/A,FALSE,"FANDA96";#N/A,#N/A,FALSE,"INTRAN96";#N/A,#N/A,FALSE,"NAA9697";#N/A,#N/A,FALSE,"ECWEBB";#N/A,#N/A,FALSE,"MFT96";#N/A,#N/A,FALSE,"CTrecon"}</definedName>
    <definedName name="n_5_1_3_5" hidden="1">{#N/A,#N/A,FALSE,"TMCOMP96";#N/A,#N/A,FALSE,"MAT96";#N/A,#N/A,FALSE,"FANDA96";#N/A,#N/A,FALSE,"INTRAN96";#N/A,#N/A,FALSE,"NAA9697";#N/A,#N/A,FALSE,"ECWEBB";#N/A,#N/A,FALSE,"MFT96";#N/A,#N/A,FALSE,"CTrecon"}</definedName>
    <definedName name="n_5_1_4" hidden="1">{#N/A,#N/A,FALSE,"TMCOMP96";#N/A,#N/A,FALSE,"MAT96";#N/A,#N/A,FALSE,"FANDA96";#N/A,#N/A,FALSE,"INTRAN96";#N/A,#N/A,FALSE,"NAA9697";#N/A,#N/A,FALSE,"ECWEBB";#N/A,#N/A,FALSE,"MFT96";#N/A,#N/A,FALSE,"CTrecon"}</definedName>
    <definedName name="n_5_1_4_1" hidden="1">{#N/A,#N/A,FALSE,"TMCOMP96";#N/A,#N/A,FALSE,"MAT96";#N/A,#N/A,FALSE,"FANDA96";#N/A,#N/A,FALSE,"INTRAN96";#N/A,#N/A,FALSE,"NAA9697";#N/A,#N/A,FALSE,"ECWEBB";#N/A,#N/A,FALSE,"MFT96";#N/A,#N/A,FALSE,"CTrecon"}</definedName>
    <definedName name="n_5_1_4_2" hidden="1">{#N/A,#N/A,FALSE,"TMCOMP96";#N/A,#N/A,FALSE,"MAT96";#N/A,#N/A,FALSE,"FANDA96";#N/A,#N/A,FALSE,"INTRAN96";#N/A,#N/A,FALSE,"NAA9697";#N/A,#N/A,FALSE,"ECWEBB";#N/A,#N/A,FALSE,"MFT96";#N/A,#N/A,FALSE,"CTrecon"}</definedName>
    <definedName name="n_5_1_4_3" hidden="1">{#N/A,#N/A,FALSE,"TMCOMP96";#N/A,#N/A,FALSE,"MAT96";#N/A,#N/A,FALSE,"FANDA96";#N/A,#N/A,FALSE,"INTRAN96";#N/A,#N/A,FALSE,"NAA9697";#N/A,#N/A,FALSE,"ECWEBB";#N/A,#N/A,FALSE,"MFT96";#N/A,#N/A,FALSE,"CTrecon"}</definedName>
    <definedName name="n_5_1_4_4" hidden="1">{#N/A,#N/A,FALSE,"TMCOMP96";#N/A,#N/A,FALSE,"MAT96";#N/A,#N/A,FALSE,"FANDA96";#N/A,#N/A,FALSE,"INTRAN96";#N/A,#N/A,FALSE,"NAA9697";#N/A,#N/A,FALSE,"ECWEBB";#N/A,#N/A,FALSE,"MFT96";#N/A,#N/A,FALSE,"CTrecon"}</definedName>
    <definedName name="n_5_1_4_5" hidden="1">{#N/A,#N/A,FALSE,"TMCOMP96";#N/A,#N/A,FALSE,"MAT96";#N/A,#N/A,FALSE,"FANDA96";#N/A,#N/A,FALSE,"INTRAN96";#N/A,#N/A,FALSE,"NAA9697";#N/A,#N/A,FALSE,"ECWEBB";#N/A,#N/A,FALSE,"MFT96";#N/A,#N/A,FALSE,"CTrecon"}</definedName>
    <definedName name="n_5_1_5" hidden="1">{#N/A,#N/A,FALSE,"TMCOMP96";#N/A,#N/A,FALSE,"MAT96";#N/A,#N/A,FALSE,"FANDA96";#N/A,#N/A,FALSE,"INTRAN96";#N/A,#N/A,FALSE,"NAA9697";#N/A,#N/A,FALSE,"ECWEBB";#N/A,#N/A,FALSE,"MFT96";#N/A,#N/A,FALSE,"CTrecon"}</definedName>
    <definedName name="n_5_1_5_1" hidden="1">{#N/A,#N/A,FALSE,"TMCOMP96";#N/A,#N/A,FALSE,"MAT96";#N/A,#N/A,FALSE,"FANDA96";#N/A,#N/A,FALSE,"INTRAN96";#N/A,#N/A,FALSE,"NAA9697";#N/A,#N/A,FALSE,"ECWEBB";#N/A,#N/A,FALSE,"MFT96";#N/A,#N/A,FALSE,"CTrecon"}</definedName>
    <definedName name="n_5_1_5_2" hidden="1">{#N/A,#N/A,FALSE,"TMCOMP96";#N/A,#N/A,FALSE,"MAT96";#N/A,#N/A,FALSE,"FANDA96";#N/A,#N/A,FALSE,"INTRAN96";#N/A,#N/A,FALSE,"NAA9697";#N/A,#N/A,FALSE,"ECWEBB";#N/A,#N/A,FALSE,"MFT96";#N/A,#N/A,FALSE,"CTrecon"}</definedName>
    <definedName name="n_5_1_5_3" hidden="1">{#N/A,#N/A,FALSE,"TMCOMP96";#N/A,#N/A,FALSE,"MAT96";#N/A,#N/A,FALSE,"FANDA96";#N/A,#N/A,FALSE,"INTRAN96";#N/A,#N/A,FALSE,"NAA9697";#N/A,#N/A,FALSE,"ECWEBB";#N/A,#N/A,FALSE,"MFT96";#N/A,#N/A,FALSE,"CTrecon"}</definedName>
    <definedName name="n_5_1_5_4" hidden="1">{#N/A,#N/A,FALSE,"TMCOMP96";#N/A,#N/A,FALSE,"MAT96";#N/A,#N/A,FALSE,"FANDA96";#N/A,#N/A,FALSE,"INTRAN96";#N/A,#N/A,FALSE,"NAA9697";#N/A,#N/A,FALSE,"ECWEBB";#N/A,#N/A,FALSE,"MFT96";#N/A,#N/A,FALSE,"CTrecon"}</definedName>
    <definedName name="n_5_1_5_5" hidden="1">{#N/A,#N/A,FALSE,"TMCOMP96";#N/A,#N/A,FALSE,"MAT96";#N/A,#N/A,FALSE,"FANDA96";#N/A,#N/A,FALSE,"INTRAN96";#N/A,#N/A,FALSE,"NAA9697";#N/A,#N/A,FALSE,"ECWEBB";#N/A,#N/A,FALSE,"MFT96";#N/A,#N/A,FALSE,"CTrecon"}</definedName>
    <definedName name="n_5_2" hidden="1">{#N/A,#N/A,FALSE,"TMCOMP96";#N/A,#N/A,FALSE,"MAT96";#N/A,#N/A,FALSE,"FANDA96";#N/A,#N/A,FALSE,"INTRAN96";#N/A,#N/A,FALSE,"NAA9697";#N/A,#N/A,FALSE,"ECWEBB";#N/A,#N/A,FALSE,"MFT96";#N/A,#N/A,FALSE,"CTrecon"}</definedName>
    <definedName name="n_5_2_1" hidden="1">{#N/A,#N/A,FALSE,"TMCOMP96";#N/A,#N/A,FALSE,"MAT96";#N/A,#N/A,FALSE,"FANDA96";#N/A,#N/A,FALSE,"INTRAN96";#N/A,#N/A,FALSE,"NAA9697";#N/A,#N/A,FALSE,"ECWEBB";#N/A,#N/A,FALSE,"MFT96";#N/A,#N/A,FALSE,"CTrecon"}</definedName>
    <definedName name="n_5_2_2" hidden="1">{#N/A,#N/A,FALSE,"TMCOMP96";#N/A,#N/A,FALSE,"MAT96";#N/A,#N/A,FALSE,"FANDA96";#N/A,#N/A,FALSE,"INTRAN96";#N/A,#N/A,FALSE,"NAA9697";#N/A,#N/A,FALSE,"ECWEBB";#N/A,#N/A,FALSE,"MFT96";#N/A,#N/A,FALSE,"CTrecon"}</definedName>
    <definedName name="n_5_2_3" hidden="1">{#N/A,#N/A,FALSE,"TMCOMP96";#N/A,#N/A,FALSE,"MAT96";#N/A,#N/A,FALSE,"FANDA96";#N/A,#N/A,FALSE,"INTRAN96";#N/A,#N/A,FALSE,"NAA9697";#N/A,#N/A,FALSE,"ECWEBB";#N/A,#N/A,FALSE,"MFT96";#N/A,#N/A,FALSE,"CTrecon"}</definedName>
    <definedName name="n_5_2_4" hidden="1">{#N/A,#N/A,FALSE,"TMCOMP96";#N/A,#N/A,FALSE,"MAT96";#N/A,#N/A,FALSE,"FANDA96";#N/A,#N/A,FALSE,"INTRAN96";#N/A,#N/A,FALSE,"NAA9697";#N/A,#N/A,FALSE,"ECWEBB";#N/A,#N/A,FALSE,"MFT96";#N/A,#N/A,FALSE,"CTrecon"}</definedName>
    <definedName name="n_5_2_5" hidden="1">{#N/A,#N/A,FALSE,"TMCOMP96";#N/A,#N/A,FALSE,"MAT96";#N/A,#N/A,FALSE,"FANDA96";#N/A,#N/A,FALSE,"INTRAN96";#N/A,#N/A,FALSE,"NAA9697";#N/A,#N/A,FALSE,"ECWEBB";#N/A,#N/A,FALSE,"MFT96";#N/A,#N/A,FALSE,"CTrecon"}</definedName>
    <definedName name="n_5_3" hidden="1">{#N/A,#N/A,FALSE,"TMCOMP96";#N/A,#N/A,FALSE,"MAT96";#N/A,#N/A,FALSE,"FANDA96";#N/A,#N/A,FALSE,"INTRAN96";#N/A,#N/A,FALSE,"NAA9697";#N/A,#N/A,FALSE,"ECWEBB";#N/A,#N/A,FALSE,"MFT96";#N/A,#N/A,FALSE,"CTrecon"}</definedName>
    <definedName name="n_5_3_1" hidden="1">{#N/A,#N/A,FALSE,"TMCOMP96";#N/A,#N/A,FALSE,"MAT96";#N/A,#N/A,FALSE,"FANDA96";#N/A,#N/A,FALSE,"INTRAN96";#N/A,#N/A,FALSE,"NAA9697";#N/A,#N/A,FALSE,"ECWEBB";#N/A,#N/A,FALSE,"MFT96";#N/A,#N/A,FALSE,"CTrecon"}</definedName>
    <definedName name="n_5_3_2" hidden="1">{#N/A,#N/A,FALSE,"TMCOMP96";#N/A,#N/A,FALSE,"MAT96";#N/A,#N/A,FALSE,"FANDA96";#N/A,#N/A,FALSE,"INTRAN96";#N/A,#N/A,FALSE,"NAA9697";#N/A,#N/A,FALSE,"ECWEBB";#N/A,#N/A,FALSE,"MFT96";#N/A,#N/A,FALSE,"CTrecon"}</definedName>
    <definedName name="n_5_3_3" hidden="1">{#N/A,#N/A,FALSE,"TMCOMP96";#N/A,#N/A,FALSE,"MAT96";#N/A,#N/A,FALSE,"FANDA96";#N/A,#N/A,FALSE,"INTRAN96";#N/A,#N/A,FALSE,"NAA9697";#N/A,#N/A,FALSE,"ECWEBB";#N/A,#N/A,FALSE,"MFT96";#N/A,#N/A,FALSE,"CTrecon"}</definedName>
    <definedName name="n_5_3_4" hidden="1">{#N/A,#N/A,FALSE,"TMCOMP96";#N/A,#N/A,FALSE,"MAT96";#N/A,#N/A,FALSE,"FANDA96";#N/A,#N/A,FALSE,"INTRAN96";#N/A,#N/A,FALSE,"NAA9697";#N/A,#N/A,FALSE,"ECWEBB";#N/A,#N/A,FALSE,"MFT96";#N/A,#N/A,FALSE,"CTrecon"}</definedName>
    <definedName name="n_5_3_5" hidden="1">{#N/A,#N/A,FALSE,"TMCOMP96";#N/A,#N/A,FALSE,"MAT96";#N/A,#N/A,FALSE,"FANDA96";#N/A,#N/A,FALSE,"INTRAN96";#N/A,#N/A,FALSE,"NAA9697";#N/A,#N/A,FALSE,"ECWEBB";#N/A,#N/A,FALSE,"MFT96";#N/A,#N/A,FALSE,"CTrecon"}</definedName>
    <definedName name="n_5_4" hidden="1">{#N/A,#N/A,FALSE,"TMCOMP96";#N/A,#N/A,FALSE,"MAT96";#N/A,#N/A,FALSE,"FANDA96";#N/A,#N/A,FALSE,"INTRAN96";#N/A,#N/A,FALSE,"NAA9697";#N/A,#N/A,FALSE,"ECWEBB";#N/A,#N/A,FALSE,"MFT96";#N/A,#N/A,FALSE,"CTrecon"}</definedName>
    <definedName name="n_5_4_1" hidden="1">{#N/A,#N/A,FALSE,"TMCOMP96";#N/A,#N/A,FALSE,"MAT96";#N/A,#N/A,FALSE,"FANDA96";#N/A,#N/A,FALSE,"INTRAN96";#N/A,#N/A,FALSE,"NAA9697";#N/A,#N/A,FALSE,"ECWEBB";#N/A,#N/A,FALSE,"MFT96";#N/A,#N/A,FALSE,"CTrecon"}</definedName>
    <definedName name="n_5_4_2" hidden="1">{#N/A,#N/A,FALSE,"TMCOMP96";#N/A,#N/A,FALSE,"MAT96";#N/A,#N/A,FALSE,"FANDA96";#N/A,#N/A,FALSE,"INTRAN96";#N/A,#N/A,FALSE,"NAA9697";#N/A,#N/A,FALSE,"ECWEBB";#N/A,#N/A,FALSE,"MFT96";#N/A,#N/A,FALSE,"CTrecon"}</definedName>
    <definedName name="n_5_4_3" hidden="1">{#N/A,#N/A,FALSE,"TMCOMP96";#N/A,#N/A,FALSE,"MAT96";#N/A,#N/A,FALSE,"FANDA96";#N/A,#N/A,FALSE,"INTRAN96";#N/A,#N/A,FALSE,"NAA9697";#N/A,#N/A,FALSE,"ECWEBB";#N/A,#N/A,FALSE,"MFT96";#N/A,#N/A,FALSE,"CTrecon"}</definedName>
    <definedName name="n_5_4_4" hidden="1">{#N/A,#N/A,FALSE,"TMCOMP96";#N/A,#N/A,FALSE,"MAT96";#N/A,#N/A,FALSE,"FANDA96";#N/A,#N/A,FALSE,"INTRAN96";#N/A,#N/A,FALSE,"NAA9697";#N/A,#N/A,FALSE,"ECWEBB";#N/A,#N/A,FALSE,"MFT96";#N/A,#N/A,FALSE,"CTrecon"}</definedName>
    <definedName name="n_5_4_5" hidden="1">{#N/A,#N/A,FALSE,"TMCOMP96";#N/A,#N/A,FALSE,"MAT96";#N/A,#N/A,FALSE,"FANDA96";#N/A,#N/A,FALSE,"INTRAN96";#N/A,#N/A,FALSE,"NAA9697";#N/A,#N/A,FALSE,"ECWEBB";#N/A,#N/A,FALSE,"MFT96";#N/A,#N/A,FALSE,"CTrecon"}</definedName>
    <definedName name="n_5_5" hidden="1">{#N/A,#N/A,FALSE,"TMCOMP96";#N/A,#N/A,FALSE,"MAT96";#N/A,#N/A,FALSE,"FANDA96";#N/A,#N/A,FALSE,"INTRAN96";#N/A,#N/A,FALSE,"NAA9697";#N/A,#N/A,FALSE,"ECWEBB";#N/A,#N/A,FALSE,"MFT96";#N/A,#N/A,FALSE,"CTrecon"}</definedName>
    <definedName name="n_5_5_1" hidden="1">{#N/A,#N/A,FALSE,"TMCOMP96";#N/A,#N/A,FALSE,"MAT96";#N/A,#N/A,FALSE,"FANDA96";#N/A,#N/A,FALSE,"INTRAN96";#N/A,#N/A,FALSE,"NAA9697";#N/A,#N/A,FALSE,"ECWEBB";#N/A,#N/A,FALSE,"MFT96";#N/A,#N/A,FALSE,"CTrecon"}</definedName>
    <definedName name="n_5_5_2" hidden="1">{#N/A,#N/A,FALSE,"TMCOMP96";#N/A,#N/A,FALSE,"MAT96";#N/A,#N/A,FALSE,"FANDA96";#N/A,#N/A,FALSE,"INTRAN96";#N/A,#N/A,FALSE,"NAA9697";#N/A,#N/A,FALSE,"ECWEBB";#N/A,#N/A,FALSE,"MFT96";#N/A,#N/A,FALSE,"CTrecon"}</definedName>
    <definedName name="n_5_5_3" hidden="1">{#N/A,#N/A,FALSE,"TMCOMP96";#N/A,#N/A,FALSE,"MAT96";#N/A,#N/A,FALSE,"FANDA96";#N/A,#N/A,FALSE,"INTRAN96";#N/A,#N/A,FALSE,"NAA9697";#N/A,#N/A,FALSE,"ECWEBB";#N/A,#N/A,FALSE,"MFT96";#N/A,#N/A,FALSE,"CTrecon"}</definedName>
    <definedName name="n_5_5_4" hidden="1">{#N/A,#N/A,FALSE,"TMCOMP96";#N/A,#N/A,FALSE,"MAT96";#N/A,#N/A,FALSE,"FANDA96";#N/A,#N/A,FALSE,"INTRAN96";#N/A,#N/A,FALSE,"NAA9697";#N/A,#N/A,FALSE,"ECWEBB";#N/A,#N/A,FALSE,"MFT96";#N/A,#N/A,FALSE,"CTrecon"}</definedName>
    <definedName name="n_5_5_5"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ame_1_1" hidden="1">{#N/A,#N/A,FALSE,"TMCOMP96";#N/A,#N/A,FALSE,"MAT96";#N/A,#N/A,FALSE,"FANDA96";#N/A,#N/A,FALSE,"INTRAN96";#N/A,#N/A,FALSE,"NAA9697";#N/A,#N/A,FALSE,"ECWEBB";#N/A,#N/A,FALSE,"MFT96";#N/A,#N/A,FALSE,"CTrecon"}</definedName>
    <definedName name="name_1_1_1" hidden="1">{#N/A,#N/A,FALSE,"TMCOMP96";#N/A,#N/A,FALSE,"MAT96";#N/A,#N/A,FALSE,"FANDA96";#N/A,#N/A,FALSE,"INTRAN96";#N/A,#N/A,FALSE,"NAA9697";#N/A,#N/A,FALSE,"ECWEBB";#N/A,#N/A,FALSE,"MFT96";#N/A,#N/A,FALSE,"CTrecon"}</definedName>
    <definedName name="name_1_1_1_1" hidden="1">{#N/A,#N/A,FALSE,"TMCOMP96";#N/A,#N/A,FALSE,"MAT96";#N/A,#N/A,FALSE,"FANDA96";#N/A,#N/A,FALSE,"INTRAN96";#N/A,#N/A,FALSE,"NAA9697";#N/A,#N/A,FALSE,"ECWEBB";#N/A,#N/A,FALSE,"MFT96";#N/A,#N/A,FALSE,"CTrecon"}</definedName>
    <definedName name="name_1_1_1_1_1" hidden="1">{#N/A,#N/A,FALSE,"TMCOMP96";#N/A,#N/A,FALSE,"MAT96";#N/A,#N/A,FALSE,"FANDA96";#N/A,#N/A,FALSE,"INTRAN96";#N/A,#N/A,FALSE,"NAA9697";#N/A,#N/A,FALSE,"ECWEBB";#N/A,#N/A,FALSE,"MFT96";#N/A,#N/A,FALSE,"CTrecon"}</definedName>
    <definedName name="name_1_1_1_1_1_1" hidden="1">{#N/A,#N/A,FALSE,"TMCOMP96";#N/A,#N/A,FALSE,"MAT96";#N/A,#N/A,FALSE,"FANDA96";#N/A,#N/A,FALSE,"INTRAN96";#N/A,#N/A,FALSE,"NAA9697";#N/A,#N/A,FALSE,"ECWEBB";#N/A,#N/A,FALSE,"MFT96";#N/A,#N/A,FALSE,"CTrecon"}</definedName>
    <definedName name="name_1_1_1_1_1_1_1" hidden="1">{#N/A,#N/A,FALSE,"TMCOMP96";#N/A,#N/A,FALSE,"MAT96";#N/A,#N/A,FALSE,"FANDA96";#N/A,#N/A,FALSE,"INTRAN96";#N/A,#N/A,FALSE,"NAA9697";#N/A,#N/A,FALSE,"ECWEBB";#N/A,#N/A,FALSE,"MFT96";#N/A,#N/A,FALSE,"CTrecon"}</definedName>
    <definedName name="name_1_1_1_1_1_2" hidden="1">{#N/A,#N/A,FALSE,"TMCOMP96";#N/A,#N/A,FALSE,"MAT96";#N/A,#N/A,FALSE,"FANDA96";#N/A,#N/A,FALSE,"INTRAN96";#N/A,#N/A,FALSE,"NAA9697";#N/A,#N/A,FALSE,"ECWEBB";#N/A,#N/A,FALSE,"MFT96";#N/A,#N/A,FALSE,"CTrecon"}</definedName>
    <definedName name="name_1_1_1_1_1_3" hidden="1">{#N/A,#N/A,FALSE,"TMCOMP96";#N/A,#N/A,FALSE,"MAT96";#N/A,#N/A,FALSE,"FANDA96";#N/A,#N/A,FALSE,"INTRAN96";#N/A,#N/A,FALSE,"NAA9697";#N/A,#N/A,FALSE,"ECWEBB";#N/A,#N/A,FALSE,"MFT96";#N/A,#N/A,FALSE,"CTrecon"}</definedName>
    <definedName name="name_1_1_1_1_1_4" hidden="1">{#N/A,#N/A,FALSE,"TMCOMP96";#N/A,#N/A,FALSE,"MAT96";#N/A,#N/A,FALSE,"FANDA96";#N/A,#N/A,FALSE,"INTRAN96";#N/A,#N/A,FALSE,"NAA9697";#N/A,#N/A,FALSE,"ECWEBB";#N/A,#N/A,FALSE,"MFT96";#N/A,#N/A,FALSE,"CTrecon"}</definedName>
    <definedName name="name_1_1_1_1_1_5" hidden="1">{#N/A,#N/A,FALSE,"TMCOMP96";#N/A,#N/A,FALSE,"MAT96";#N/A,#N/A,FALSE,"FANDA96";#N/A,#N/A,FALSE,"INTRAN96";#N/A,#N/A,FALSE,"NAA9697";#N/A,#N/A,FALSE,"ECWEBB";#N/A,#N/A,FALSE,"MFT96";#N/A,#N/A,FALSE,"CTrecon"}</definedName>
    <definedName name="name_1_1_1_1_2" hidden="1">{#N/A,#N/A,FALSE,"TMCOMP96";#N/A,#N/A,FALSE,"MAT96";#N/A,#N/A,FALSE,"FANDA96";#N/A,#N/A,FALSE,"INTRAN96";#N/A,#N/A,FALSE,"NAA9697";#N/A,#N/A,FALSE,"ECWEBB";#N/A,#N/A,FALSE,"MFT96";#N/A,#N/A,FALSE,"CTrecon"}</definedName>
    <definedName name="name_1_1_1_1_2_1" hidden="1">{#N/A,#N/A,FALSE,"TMCOMP96";#N/A,#N/A,FALSE,"MAT96";#N/A,#N/A,FALSE,"FANDA96";#N/A,#N/A,FALSE,"INTRAN96";#N/A,#N/A,FALSE,"NAA9697";#N/A,#N/A,FALSE,"ECWEBB";#N/A,#N/A,FALSE,"MFT96";#N/A,#N/A,FALSE,"CTrecon"}</definedName>
    <definedName name="name_1_1_1_1_2_2" hidden="1">{#N/A,#N/A,FALSE,"TMCOMP96";#N/A,#N/A,FALSE,"MAT96";#N/A,#N/A,FALSE,"FANDA96";#N/A,#N/A,FALSE,"INTRAN96";#N/A,#N/A,FALSE,"NAA9697";#N/A,#N/A,FALSE,"ECWEBB";#N/A,#N/A,FALSE,"MFT96";#N/A,#N/A,FALSE,"CTrecon"}</definedName>
    <definedName name="name_1_1_1_1_2_3" hidden="1">{#N/A,#N/A,FALSE,"TMCOMP96";#N/A,#N/A,FALSE,"MAT96";#N/A,#N/A,FALSE,"FANDA96";#N/A,#N/A,FALSE,"INTRAN96";#N/A,#N/A,FALSE,"NAA9697";#N/A,#N/A,FALSE,"ECWEBB";#N/A,#N/A,FALSE,"MFT96";#N/A,#N/A,FALSE,"CTrecon"}</definedName>
    <definedName name="name_1_1_1_1_2_4" hidden="1">{#N/A,#N/A,FALSE,"TMCOMP96";#N/A,#N/A,FALSE,"MAT96";#N/A,#N/A,FALSE,"FANDA96";#N/A,#N/A,FALSE,"INTRAN96";#N/A,#N/A,FALSE,"NAA9697";#N/A,#N/A,FALSE,"ECWEBB";#N/A,#N/A,FALSE,"MFT96";#N/A,#N/A,FALSE,"CTrecon"}</definedName>
    <definedName name="name_1_1_1_1_2_5" hidden="1">{#N/A,#N/A,FALSE,"TMCOMP96";#N/A,#N/A,FALSE,"MAT96";#N/A,#N/A,FALSE,"FANDA96";#N/A,#N/A,FALSE,"INTRAN96";#N/A,#N/A,FALSE,"NAA9697";#N/A,#N/A,FALSE,"ECWEBB";#N/A,#N/A,FALSE,"MFT96";#N/A,#N/A,FALSE,"CTrecon"}</definedName>
    <definedName name="name_1_1_1_1_3" hidden="1">{#N/A,#N/A,FALSE,"TMCOMP96";#N/A,#N/A,FALSE,"MAT96";#N/A,#N/A,FALSE,"FANDA96";#N/A,#N/A,FALSE,"INTRAN96";#N/A,#N/A,FALSE,"NAA9697";#N/A,#N/A,FALSE,"ECWEBB";#N/A,#N/A,FALSE,"MFT96";#N/A,#N/A,FALSE,"CTrecon"}</definedName>
    <definedName name="name_1_1_1_1_4" hidden="1">{#N/A,#N/A,FALSE,"TMCOMP96";#N/A,#N/A,FALSE,"MAT96";#N/A,#N/A,FALSE,"FANDA96";#N/A,#N/A,FALSE,"INTRAN96";#N/A,#N/A,FALSE,"NAA9697";#N/A,#N/A,FALSE,"ECWEBB";#N/A,#N/A,FALSE,"MFT96";#N/A,#N/A,FALSE,"CTrecon"}</definedName>
    <definedName name="name_1_1_1_1_5" hidden="1">{#N/A,#N/A,FALSE,"TMCOMP96";#N/A,#N/A,FALSE,"MAT96";#N/A,#N/A,FALSE,"FANDA96";#N/A,#N/A,FALSE,"INTRAN96";#N/A,#N/A,FALSE,"NAA9697";#N/A,#N/A,FALSE,"ECWEBB";#N/A,#N/A,FALSE,"MFT96";#N/A,#N/A,FALSE,"CTrecon"}</definedName>
    <definedName name="name_1_1_1_2" hidden="1">{#N/A,#N/A,FALSE,"TMCOMP96";#N/A,#N/A,FALSE,"MAT96";#N/A,#N/A,FALSE,"FANDA96";#N/A,#N/A,FALSE,"INTRAN96";#N/A,#N/A,FALSE,"NAA9697";#N/A,#N/A,FALSE,"ECWEBB";#N/A,#N/A,FALSE,"MFT96";#N/A,#N/A,FALSE,"CTrecon"}</definedName>
    <definedName name="name_1_1_1_2_1" hidden="1">{#N/A,#N/A,FALSE,"TMCOMP96";#N/A,#N/A,FALSE,"MAT96";#N/A,#N/A,FALSE,"FANDA96";#N/A,#N/A,FALSE,"INTRAN96";#N/A,#N/A,FALSE,"NAA9697";#N/A,#N/A,FALSE,"ECWEBB";#N/A,#N/A,FALSE,"MFT96";#N/A,#N/A,FALSE,"CTrecon"}</definedName>
    <definedName name="name_1_1_1_2_2" hidden="1">{#N/A,#N/A,FALSE,"TMCOMP96";#N/A,#N/A,FALSE,"MAT96";#N/A,#N/A,FALSE,"FANDA96";#N/A,#N/A,FALSE,"INTRAN96";#N/A,#N/A,FALSE,"NAA9697";#N/A,#N/A,FALSE,"ECWEBB";#N/A,#N/A,FALSE,"MFT96";#N/A,#N/A,FALSE,"CTrecon"}</definedName>
    <definedName name="name_1_1_1_2_3" hidden="1">{#N/A,#N/A,FALSE,"TMCOMP96";#N/A,#N/A,FALSE,"MAT96";#N/A,#N/A,FALSE,"FANDA96";#N/A,#N/A,FALSE,"INTRAN96";#N/A,#N/A,FALSE,"NAA9697";#N/A,#N/A,FALSE,"ECWEBB";#N/A,#N/A,FALSE,"MFT96";#N/A,#N/A,FALSE,"CTrecon"}</definedName>
    <definedName name="name_1_1_1_2_4" hidden="1">{#N/A,#N/A,FALSE,"TMCOMP96";#N/A,#N/A,FALSE,"MAT96";#N/A,#N/A,FALSE,"FANDA96";#N/A,#N/A,FALSE,"INTRAN96";#N/A,#N/A,FALSE,"NAA9697";#N/A,#N/A,FALSE,"ECWEBB";#N/A,#N/A,FALSE,"MFT96";#N/A,#N/A,FALSE,"CTrecon"}</definedName>
    <definedName name="name_1_1_1_2_5" hidden="1">{#N/A,#N/A,FALSE,"TMCOMP96";#N/A,#N/A,FALSE,"MAT96";#N/A,#N/A,FALSE,"FANDA96";#N/A,#N/A,FALSE,"INTRAN96";#N/A,#N/A,FALSE,"NAA9697";#N/A,#N/A,FALSE,"ECWEBB";#N/A,#N/A,FALSE,"MFT96";#N/A,#N/A,FALSE,"CTrecon"}</definedName>
    <definedName name="name_1_1_1_3" hidden="1">{#N/A,#N/A,FALSE,"TMCOMP96";#N/A,#N/A,FALSE,"MAT96";#N/A,#N/A,FALSE,"FANDA96";#N/A,#N/A,FALSE,"INTRAN96";#N/A,#N/A,FALSE,"NAA9697";#N/A,#N/A,FALSE,"ECWEBB";#N/A,#N/A,FALSE,"MFT96";#N/A,#N/A,FALSE,"CTrecon"}</definedName>
    <definedName name="name_1_1_1_3_1" hidden="1">{#N/A,#N/A,FALSE,"TMCOMP96";#N/A,#N/A,FALSE,"MAT96";#N/A,#N/A,FALSE,"FANDA96";#N/A,#N/A,FALSE,"INTRAN96";#N/A,#N/A,FALSE,"NAA9697";#N/A,#N/A,FALSE,"ECWEBB";#N/A,#N/A,FALSE,"MFT96";#N/A,#N/A,FALSE,"CTrecon"}</definedName>
    <definedName name="name_1_1_1_3_2" hidden="1">{#N/A,#N/A,FALSE,"TMCOMP96";#N/A,#N/A,FALSE,"MAT96";#N/A,#N/A,FALSE,"FANDA96";#N/A,#N/A,FALSE,"INTRAN96";#N/A,#N/A,FALSE,"NAA9697";#N/A,#N/A,FALSE,"ECWEBB";#N/A,#N/A,FALSE,"MFT96";#N/A,#N/A,FALSE,"CTrecon"}</definedName>
    <definedName name="name_1_1_1_3_3" hidden="1">{#N/A,#N/A,FALSE,"TMCOMP96";#N/A,#N/A,FALSE,"MAT96";#N/A,#N/A,FALSE,"FANDA96";#N/A,#N/A,FALSE,"INTRAN96";#N/A,#N/A,FALSE,"NAA9697";#N/A,#N/A,FALSE,"ECWEBB";#N/A,#N/A,FALSE,"MFT96";#N/A,#N/A,FALSE,"CTrecon"}</definedName>
    <definedName name="name_1_1_1_3_4" hidden="1">{#N/A,#N/A,FALSE,"TMCOMP96";#N/A,#N/A,FALSE,"MAT96";#N/A,#N/A,FALSE,"FANDA96";#N/A,#N/A,FALSE,"INTRAN96";#N/A,#N/A,FALSE,"NAA9697";#N/A,#N/A,FALSE,"ECWEBB";#N/A,#N/A,FALSE,"MFT96";#N/A,#N/A,FALSE,"CTrecon"}</definedName>
    <definedName name="name_1_1_1_3_5" hidden="1">{#N/A,#N/A,FALSE,"TMCOMP96";#N/A,#N/A,FALSE,"MAT96";#N/A,#N/A,FALSE,"FANDA96";#N/A,#N/A,FALSE,"INTRAN96";#N/A,#N/A,FALSE,"NAA9697";#N/A,#N/A,FALSE,"ECWEBB";#N/A,#N/A,FALSE,"MFT96";#N/A,#N/A,FALSE,"CTrecon"}</definedName>
    <definedName name="name_1_1_1_4" hidden="1">{#N/A,#N/A,FALSE,"TMCOMP96";#N/A,#N/A,FALSE,"MAT96";#N/A,#N/A,FALSE,"FANDA96";#N/A,#N/A,FALSE,"INTRAN96";#N/A,#N/A,FALSE,"NAA9697";#N/A,#N/A,FALSE,"ECWEBB";#N/A,#N/A,FALSE,"MFT96";#N/A,#N/A,FALSE,"CTrecon"}</definedName>
    <definedName name="name_1_1_1_4_1" hidden="1">{#N/A,#N/A,FALSE,"TMCOMP96";#N/A,#N/A,FALSE,"MAT96";#N/A,#N/A,FALSE,"FANDA96";#N/A,#N/A,FALSE,"INTRAN96";#N/A,#N/A,FALSE,"NAA9697";#N/A,#N/A,FALSE,"ECWEBB";#N/A,#N/A,FALSE,"MFT96";#N/A,#N/A,FALSE,"CTrecon"}</definedName>
    <definedName name="name_1_1_1_4_2" hidden="1">{#N/A,#N/A,FALSE,"TMCOMP96";#N/A,#N/A,FALSE,"MAT96";#N/A,#N/A,FALSE,"FANDA96";#N/A,#N/A,FALSE,"INTRAN96";#N/A,#N/A,FALSE,"NAA9697";#N/A,#N/A,FALSE,"ECWEBB";#N/A,#N/A,FALSE,"MFT96";#N/A,#N/A,FALSE,"CTrecon"}</definedName>
    <definedName name="name_1_1_1_4_3" hidden="1">{#N/A,#N/A,FALSE,"TMCOMP96";#N/A,#N/A,FALSE,"MAT96";#N/A,#N/A,FALSE,"FANDA96";#N/A,#N/A,FALSE,"INTRAN96";#N/A,#N/A,FALSE,"NAA9697";#N/A,#N/A,FALSE,"ECWEBB";#N/A,#N/A,FALSE,"MFT96";#N/A,#N/A,FALSE,"CTrecon"}</definedName>
    <definedName name="name_1_1_1_4_4" hidden="1">{#N/A,#N/A,FALSE,"TMCOMP96";#N/A,#N/A,FALSE,"MAT96";#N/A,#N/A,FALSE,"FANDA96";#N/A,#N/A,FALSE,"INTRAN96";#N/A,#N/A,FALSE,"NAA9697";#N/A,#N/A,FALSE,"ECWEBB";#N/A,#N/A,FALSE,"MFT96";#N/A,#N/A,FALSE,"CTrecon"}</definedName>
    <definedName name="name_1_1_1_4_5" hidden="1">{#N/A,#N/A,FALSE,"TMCOMP96";#N/A,#N/A,FALSE,"MAT96";#N/A,#N/A,FALSE,"FANDA96";#N/A,#N/A,FALSE,"INTRAN96";#N/A,#N/A,FALSE,"NAA9697";#N/A,#N/A,FALSE,"ECWEBB";#N/A,#N/A,FALSE,"MFT96";#N/A,#N/A,FALSE,"CTrecon"}</definedName>
    <definedName name="name_1_1_1_5" hidden="1">{#N/A,#N/A,FALSE,"TMCOMP96";#N/A,#N/A,FALSE,"MAT96";#N/A,#N/A,FALSE,"FANDA96";#N/A,#N/A,FALSE,"INTRAN96";#N/A,#N/A,FALSE,"NAA9697";#N/A,#N/A,FALSE,"ECWEBB";#N/A,#N/A,FALSE,"MFT96";#N/A,#N/A,FALSE,"CTrecon"}</definedName>
    <definedName name="name_1_1_1_5_1" hidden="1">{#N/A,#N/A,FALSE,"TMCOMP96";#N/A,#N/A,FALSE,"MAT96";#N/A,#N/A,FALSE,"FANDA96";#N/A,#N/A,FALSE,"INTRAN96";#N/A,#N/A,FALSE,"NAA9697";#N/A,#N/A,FALSE,"ECWEBB";#N/A,#N/A,FALSE,"MFT96";#N/A,#N/A,FALSE,"CTrecon"}</definedName>
    <definedName name="name_1_1_1_5_2" hidden="1">{#N/A,#N/A,FALSE,"TMCOMP96";#N/A,#N/A,FALSE,"MAT96";#N/A,#N/A,FALSE,"FANDA96";#N/A,#N/A,FALSE,"INTRAN96";#N/A,#N/A,FALSE,"NAA9697";#N/A,#N/A,FALSE,"ECWEBB";#N/A,#N/A,FALSE,"MFT96";#N/A,#N/A,FALSE,"CTrecon"}</definedName>
    <definedName name="name_1_1_1_5_3" hidden="1">{#N/A,#N/A,FALSE,"TMCOMP96";#N/A,#N/A,FALSE,"MAT96";#N/A,#N/A,FALSE,"FANDA96";#N/A,#N/A,FALSE,"INTRAN96";#N/A,#N/A,FALSE,"NAA9697";#N/A,#N/A,FALSE,"ECWEBB";#N/A,#N/A,FALSE,"MFT96";#N/A,#N/A,FALSE,"CTrecon"}</definedName>
    <definedName name="name_1_1_1_5_4" hidden="1">{#N/A,#N/A,FALSE,"TMCOMP96";#N/A,#N/A,FALSE,"MAT96";#N/A,#N/A,FALSE,"FANDA96";#N/A,#N/A,FALSE,"INTRAN96";#N/A,#N/A,FALSE,"NAA9697";#N/A,#N/A,FALSE,"ECWEBB";#N/A,#N/A,FALSE,"MFT96";#N/A,#N/A,FALSE,"CTrecon"}</definedName>
    <definedName name="name_1_1_1_5_5" hidden="1">{#N/A,#N/A,FALSE,"TMCOMP96";#N/A,#N/A,FALSE,"MAT96";#N/A,#N/A,FALSE,"FANDA96";#N/A,#N/A,FALSE,"INTRAN96";#N/A,#N/A,FALSE,"NAA9697";#N/A,#N/A,FALSE,"ECWEBB";#N/A,#N/A,FALSE,"MFT96";#N/A,#N/A,FALSE,"CTrecon"}</definedName>
    <definedName name="name_1_1_2" hidden="1">{#N/A,#N/A,FALSE,"TMCOMP96";#N/A,#N/A,FALSE,"MAT96";#N/A,#N/A,FALSE,"FANDA96";#N/A,#N/A,FALSE,"INTRAN96";#N/A,#N/A,FALSE,"NAA9697";#N/A,#N/A,FALSE,"ECWEBB";#N/A,#N/A,FALSE,"MFT96";#N/A,#N/A,FALSE,"CTrecon"}</definedName>
    <definedName name="name_1_1_2_1" hidden="1">{#N/A,#N/A,FALSE,"TMCOMP96";#N/A,#N/A,FALSE,"MAT96";#N/A,#N/A,FALSE,"FANDA96";#N/A,#N/A,FALSE,"INTRAN96";#N/A,#N/A,FALSE,"NAA9697";#N/A,#N/A,FALSE,"ECWEBB";#N/A,#N/A,FALSE,"MFT96";#N/A,#N/A,FALSE,"CTrecon"}</definedName>
    <definedName name="name_1_1_2_1_1" hidden="1">{#N/A,#N/A,FALSE,"TMCOMP96";#N/A,#N/A,FALSE,"MAT96";#N/A,#N/A,FALSE,"FANDA96";#N/A,#N/A,FALSE,"INTRAN96";#N/A,#N/A,FALSE,"NAA9697";#N/A,#N/A,FALSE,"ECWEBB";#N/A,#N/A,FALSE,"MFT96";#N/A,#N/A,FALSE,"CTrecon"}</definedName>
    <definedName name="name_1_1_2_2" hidden="1">{#N/A,#N/A,FALSE,"TMCOMP96";#N/A,#N/A,FALSE,"MAT96";#N/A,#N/A,FALSE,"FANDA96";#N/A,#N/A,FALSE,"INTRAN96";#N/A,#N/A,FALSE,"NAA9697";#N/A,#N/A,FALSE,"ECWEBB";#N/A,#N/A,FALSE,"MFT96";#N/A,#N/A,FALSE,"CTrecon"}</definedName>
    <definedName name="name_1_1_2_3" hidden="1">{#N/A,#N/A,FALSE,"TMCOMP96";#N/A,#N/A,FALSE,"MAT96";#N/A,#N/A,FALSE,"FANDA96";#N/A,#N/A,FALSE,"INTRAN96";#N/A,#N/A,FALSE,"NAA9697";#N/A,#N/A,FALSE,"ECWEBB";#N/A,#N/A,FALSE,"MFT96";#N/A,#N/A,FALSE,"CTrecon"}</definedName>
    <definedName name="name_1_1_2_4" hidden="1">{#N/A,#N/A,FALSE,"TMCOMP96";#N/A,#N/A,FALSE,"MAT96";#N/A,#N/A,FALSE,"FANDA96";#N/A,#N/A,FALSE,"INTRAN96";#N/A,#N/A,FALSE,"NAA9697";#N/A,#N/A,FALSE,"ECWEBB";#N/A,#N/A,FALSE,"MFT96";#N/A,#N/A,FALSE,"CTrecon"}</definedName>
    <definedName name="name_1_1_2_5" hidden="1">{#N/A,#N/A,FALSE,"TMCOMP96";#N/A,#N/A,FALSE,"MAT96";#N/A,#N/A,FALSE,"FANDA96";#N/A,#N/A,FALSE,"INTRAN96";#N/A,#N/A,FALSE,"NAA9697";#N/A,#N/A,FALSE,"ECWEBB";#N/A,#N/A,FALSE,"MFT96";#N/A,#N/A,FALSE,"CTrecon"}</definedName>
    <definedName name="name_1_1_3" hidden="1">{#N/A,#N/A,FALSE,"TMCOMP96";#N/A,#N/A,FALSE,"MAT96";#N/A,#N/A,FALSE,"FANDA96";#N/A,#N/A,FALSE,"INTRAN96";#N/A,#N/A,FALSE,"NAA9697";#N/A,#N/A,FALSE,"ECWEBB";#N/A,#N/A,FALSE,"MFT96";#N/A,#N/A,FALSE,"CTrecon"}</definedName>
    <definedName name="name_1_1_3_1" hidden="1">{#N/A,#N/A,FALSE,"TMCOMP96";#N/A,#N/A,FALSE,"MAT96";#N/A,#N/A,FALSE,"FANDA96";#N/A,#N/A,FALSE,"INTRAN96";#N/A,#N/A,FALSE,"NAA9697";#N/A,#N/A,FALSE,"ECWEBB";#N/A,#N/A,FALSE,"MFT96";#N/A,#N/A,FALSE,"CTrecon"}</definedName>
    <definedName name="name_1_1_3_1_1" hidden="1">{#N/A,#N/A,FALSE,"TMCOMP96";#N/A,#N/A,FALSE,"MAT96";#N/A,#N/A,FALSE,"FANDA96";#N/A,#N/A,FALSE,"INTRAN96";#N/A,#N/A,FALSE,"NAA9697";#N/A,#N/A,FALSE,"ECWEBB";#N/A,#N/A,FALSE,"MFT96";#N/A,#N/A,FALSE,"CTrecon"}</definedName>
    <definedName name="name_1_1_3_2" hidden="1">{#N/A,#N/A,FALSE,"TMCOMP96";#N/A,#N/A,FALSE,"MAT96";#N/A,#N/A,FALSE,"FANDA96";#N/A,#N/A,FALSE,"INTRAN96";#N/A,#N/A,FALSE,"NAA9697";#N/A,#N/A,FALSE,"ECWEBB";#N/A,#N/A,FALSE,"MFT96";#N/A,#N/A,FALSE,"CTrecon"}</definedName>
    <definedName name="name_1_1_3_3" hidden="1">{#N/A,#N/A,FALSE,"TMCOMP96";#N/A,#N/A,FALSE,"MAT96";#N/A,#N/A,FALSE,"FANDA96";#N/A,#N/A,FALSE,"INTRAN96";#N/A,#N/A,FALSE,"NAA9697";#N/A,#N/A,FALSE,"ECWEBB";#N/A,#N/A,FALSE,"MFT96";#N/A,#N/A,FALSE,"CTrecon"}</definedName>
    <definedName name="name_1_1_3_4" hidden="1">{#N/A,#N/A,FALSE,"TMCOMP96";#N/A,#N/A,FALSE,"MAT96";#N/A,#N/A,FALSE,"FANDA96";#N/A,#N/A,FALSE,"INTRAN96";#N/A,#N/A,FALSE,"NAA9697";#N/A,#N/A,FALSE,"ECWEBB";#N/A,#N/A,FALSE,"MFT96";#N/A,#N/A,FALSE,"CTrecon"}</definedName>
    <definedName name="name_1_1_3_5" hidden="1">{#N/A,#N/A,FALSE,"TMCOMP96";#N/A,#N/A,FALSE,"MAT96";#N/A,#N/A,FALSE,"FANDA96";#N/A,#N/A,FALSE,"INTRAN96";#N/A,#N/A,FALSE,"NAA9697";#N/A,#N/A,FALSE,"ECWEBB";#N/A,#N/A,FALSE,"MFT96";#N/A,#N/A,FALSE,"CTrecon"}</definedName>
    <definedName name="name_1_1_4" hidden="1">{#N/A,#N/A,FALSE,"TMCOMP96";#N/A,#N/A,FALSE,"MAT96";#N/A,#N/A,FALSE,"FANDA96";#N/A,#N/A,FALSE,"INTRAN96";#N/A,#N/A,FALSE,"NAA9697";#N/A,#N/A,FALSE,"ECWEBB";#N/A,#N/A,FALSE,"MFT96";#N/A,#N/A,FALSE,"CTrecon"}</definedName>
    <definedName name="name_1_1_4_1" hidden="1">{#N/A,#N/A,FALSE,"TMCOMP96";#N/A,#N/A,FALSE,"MAT96";#N/A,#N/A,FALSE,"FANDA96";#N/A,#N/A,FALSE,"INTRAN96";#N/A,#N/A,FALSE,"NAA9697";#N/A,#N/A,FALSE,"ECWEBB";#N/A,#N/A,FALSE,"MFT96";#N/A,#N/A,FALSE,"CTrecon"}</definedName>
    <definedName name="name_1_1_4_2" hidden="1">{#N/A,#N/A,FALSE,"TMCOMP96";#N/A,#N/A,FALSE,"MAT96";#N/A,#N/A,FALSE,"FANDA96";#N/A,#N/A,FALSE,"INTRAN96";#N/A,#N/A,FALSE,"NAA9697";#N/A,#N/A,FALSE,"ECWEBB";#N/A,#N/A,FALSE,"MFT96";#N/A,#N/A,FALSE,"CTrecon"}</definedName>
    <definedName name="name_1_1_4_3" hidden="1">{#N/A,#N/A,FALSE,"TMCOMP96";#N/A,#N/A,FALSE,"MAT96";#N/A,#N/A,FALSE,"FANDA96";#N/A,#N/A,FALSE,"INTRAN96";#N/A,#N/A,FALSE,"NAA9697";#N/A,#N/A,FALSE,"ECWEBB";#N/A,#N/A,FALSE,"MFT96";#N/A,#N/A,FALSE,"CTrecon"}</definedName>
    <definedName name="name_1_1_4_4" hidden="1">{#N/A,#N/A,FALSE,"TMCOMP96";#N/A,#N/A,FALSE,"MAT96";#N/A,#N/A,FALSE,"FANDA96";#N/A,#N/A,FALSE,"INTRAN96";#N/A,#N/A,FALSE,"NAA9697";#N/A,#N/A,FALSE,"ECWEBB";#N/A,#N/A,FALSE,"MFT96";#N/A,#N/A,FALSE,"CTrecon"}</definedName>
    <definedName name="name_1_1_4_5" hidden="1">{#N/A,#N/A,FALSE,"TMCOMP96";#N/A,#N/A,FALSE,"MAT96";#N/A,#N/A,FALSE,"FANDA96";#N/A,#N/A,FALSE,"INTRAN96";#N/A,#N/A,FALSE,"NAA9697";#N/A,#N/A,FALSE,"ECWEBB";#N/A,#N/A,FALSE,"MFT96";#N/A,#N/A,FALSE,"CTrecon"}</definedName>
    <definedName name="name_1_1_5" hidden="1">{#N/A,#N/A,FALSE,"TMCOMP96";#N/A,#N/A,FALSE,"MAT96";#N/A,#N/A,FALSE,"FANDA96";#N/A,#N/A,FALSE,"INTRAN96";#N/A,#N/A,FALSE,"NAA9697";#N/A,#N/A,FALSE,"ECWEBB";#N/A,#N/A,FALSE,"MFT96";#N/A,#N/A,FALSE,"CTrecon"}</definedName>
    <definedName name="name_1_1_5_1" hidden="1">{#N/A,#N/A,FALSE,"TMCOMP96";#N/A,#N/A,FALSE,"MAT96";#N/A,#N/A,FALSE,"FANDA96";#N/A,#N/A,FALSE,"INTRAN96";#N/A,#N/A,FALSE,"NAA9697";#N/A,#N/A,FALSE,"ECWEBB";#N/A,#N/A,FALSE,"MFT96";#N/A,#N/A,FALSE,"CTrecon"}</definedName>
    <definedName name="name_1_1_5_2" hidden="1">{#N/A,#N/A,FALSE,"TMCOMP96";#N/A,#N/A,FALSE,"MAT96";#N/A,#N/A,FALSE,"FANDA96";#N/A,#N/A,FALSE,"INTRAN96";#N/A,#N/A,FALSE,"NAA9697";#N/A,#N/A,FALSE,"ECWEBB";#N/A,#N/A,FALSE,"MFT96";#N/A,#N/A,FALSE,"CTrecon"}</definedName>
    <definedName name="name_1_1_5_3" hidden="1">{#N/A,#N/A,FALSE,"TMCOMP96";#N/A,#N/A,FALSE,"MAT96";#N/A,#N/A,FALSE,"FANDA96";#N/A,#N/A,FALSE,"INTRAN96";#N/A,#N/A,FALSE,"NAA9697";#N/A,#N/A,FALSE,"ECWEBB";#N/A,#N/A,FALSE,"MFT96";#N/A,#N/A,FALSE,"CTrecon"}</definedName>
    <definedName name="name_1_1_5_4" hidden="1">{#N/A,#N/A,FALSE,"TMCOMP96";#N/A,#N/A,FALSE,"MAT96";#N/A,#N/A,FALSE,"FANDA96";#N/A,#N/A,FALSE,"INTRAN96";#N/A,#N/A,FALSE,"NAA9697";#N/A,#N/A,FALSE,"ECWEBB";#N/A,#N/A,FALSE,"MFT96";#N/A,#N/A,FALSE,"CTrecon"}</definedName>
    <definedName name="name_1_1_5_5" hidden="1">{#N/A,#N/A,FALSE,"TMCOMP96";#N/A,#N/A,FALSE,"MAT96";#N/A,#N/A,FALSE,"FANDA96";#N/A,#N/A,FALSE,"INTRAN96";#N/A,#N/A,FALSE,"NAA9697";#N/A,#N/A,FALSE,"ECWEBB";#N/A,#N/A,FALSE,"MFT96";#N/A,#N/A,FALSE,"CTrecon"}</definedName>
    <definedName name="name_1_2" hidden="1">{#N/A,#N/A,FALSE,"TMCOMP96";#N/A,#N/A,FALSE,"MAT96";#N/A,#N/A,FALSE,"FANDA96";#N/A,#N/A,FALSE,"INTRAN96";#N/A,#N/A,FALSE,"NAA9697";#N/A,#N/A,FALSE,"ECWEBB";#N/A,#N/A,FALSE,"MFT96";#N/A,#N/A,FALSE,"CTrecon"}</definedName>
    <definedName name="name_1_2_1" hidden="1">{#N/A,#N/A,FALSE,"TMCOMP96";#N/A,#N/A,FALSE,"MAT96";#N/A,#N/A,FALSE,"FANDA96";#N/A,#N/A,FALSE,"INTRAN96";#N/A,#N/A,FALSE,"NAA9697";#N/A,#N/A,FALSE,"ECWEBB";#N/A,#N/A,FALSE,"MFT96";#N/A,#N/A,FALSE,"CTrecon"}</definedName>
    <definedName name="name_1_2_1_1" hidden="1">{#N/A,#N/A,FALSE,"TMCOMP96";#N/A,#N/A,FALSE,"MAT96";#N/A,#N/A,FALSE,"FANDA96";#N/A,#N/A,FALSE,"INTRAN96";#N/A,#N/A,FALSE,"NAA9697";#N/A,#N/A,FALSE,"ECWEBB";#N/A,#N/A,FALSE,"MFT96";#N/A,#N/A,FALSE,"CTrecon"}</definedName>
    <definedName name="name_1_2_1_1_1" hidden="1">{#N/A,#N/A,FALSE,"TMCOMP96";#N/A,#N/A,FALSE,"MAT96";#N/A,#N/A,FALSE,"FANDA96";#N/A,#N/A,FALSE,"INTRAN96";#N/A,#N/A,FALSE,"NAA9697";#N/A,#N/A,FALSE,"ECWEBB";#N/A,#N/A,FALSE,"MFT96";#N/A,#N/A,FALSE,"CTrecon"}</definedName>
    <definedName name="name_1_2_1_1_1_1" hidden="1">{#N/A,#N/A,FALSE,"TMCOMP96";#N/A,#N/A,FALSE,"MAT96";#N/A,#N/A,FALSE,"FANDA96";#N/A,#N/A,FALSE,"INTRAN96";#N/A,#N/A,FALSE,"NAA9697";#N/A,#N/A,FALSE,"ECWEBB";#N/A,#N/A,FALSE,"MFT96";#N/A,#N/A,FALSE,"CTrecon"}</definedName>
    <definedName name="name_1_2_1_1_1_1_1" hidden="1">{#N/A,#N/A,FALSE,"TMCOMP96";#N/A,#N/A,FALSE,"MAT96";#N/A,#N/A,FALSE,"FANDA96";#N/A,#N/A,FALSE,"INTRAN96";#N/A,#N/A,FALSE,"NAA9697";#N/A,#N/A,FALSE,"ECWEBB";#N/A,#N/A,FALSE,"MFT96";#N/A,#N/A,FALSE,"CTrecon"}</definedName>
    <definedName name="name_1_2_1_1_1_2" hidden="1">{#N/A,#N/A,FALSE,"TMCOMP96";#N/A,#N/A,FALSE,"MAT96";#N/A,#N/A,FALSE,"FANDA96";#N/A,#N/A,FALSE,"INTRAN96";#N/A,#N/A,FALSE,"NAA9697";#N/A,#N/A,FALSE,"ECWEBB";#N/A,#N/A,FALSE,"MFT96";#N/A,#N/A,FALSE,"CTrecon"}</definedName>
    <definedName name="name_1_2_1_1_1_3" hidden="1">{#N/A,#N/A,FALSE,"TMCOMP96";#N/A,#N/A,FALSE,"MAT96";#N/A,#N/A,FALSE,"FANDA96";#N/A,#N/A,FALSE,"INTRAN96";#N/A,#N/A,FALSE,"NAA9697";#N/A,#N/A,FALSE,"ECWEBB";#N/A,#N/A,FALSE,"MFT96";#N/A,#N/A,FALSE,"CTrecon"}</definedName>
    <definedName name="name_1_2_1_1_1_4" hidden="1">{#N/A,#N/A,FALSE,"TMCOMP96";#N/A,#N/A,FALSE,"MAT96";#N/A,#N/A,FALSE,"FANDA96";#N/A,#N/A,FALSE,"INTRAN96";#N/A,#N/A,FALSE,"NAA9697";#N/A,#N/A,FALSE,"ECWEBB";#N/A,#N/A,FALSE,"MFT96";#N/A,#N/A,FALSE,"CTrecon"}</definedName>
    <definedName name="name_1_2_1_1_1_5" hidden="1">{#N/A,#N/A,FALSE,"TMCOMP96";#N/A,#N/A,FALSE,"MAT96";#N/A,#N/A,FALSE,"FANDA96";#N/A,#N/A,FALSE,"INTRAN96";#N/A,#N/A,FALSE,"NAA9697";#N/A,#N/A,FALSE,"ECWEBB";#N/A,#N/A,FALSE,"MFT96";#N/A,#N/A,FALSE,"CTrecon"}</definedName>
    <definedName name="name_1_2_1_1_2" hidden="1">{#N/A,#N/A,FALSE,"TMCOMP96";#N/A,#N/A,FALSE,"MAT96";#N/A,#N/A,FALSE,"FANDA96";#N/A,#N/A,FALSE,"INTRAN96";#N/A,#N/A,FALSE,"NAA9697";#N/A,#N/A,FALSE,"ECWEBB";#N/A,#N/A,FALSE,"MFT96";#N/A,#N/A,FALSE,"CTrecon"}</definedName>
    <definedName name="name_1_2_1_1_2_1" hidden="1">{#N/A,#N/A,FALSE,"TMCOMP96";#N/A,#N/A,FALSE,"MAT96";#N/A,#N/A,FALSE,"FANDA96";#N/A,#N/A,FALSE,"INTRAN96";#N/A,#N/A,FALSE,"NAA9697";#N/A,#N/A,FALSE,"ECWEBB";#N/A,#N/A,FALSE,"MFT96";#N/A,#N/A,FALSE,"CTrecon"}</definedName>
    <definedName name="name_1_2_1_1_2_2" hidden="1">{#N/A,#N/A,FALSE,"TMCOMP96";#N/A,#N/A,FALSE,"MAT96";#N/A,#N/A,FALSE,"FANDA96";#N/A,#N/A,FALSE,"INTRAN96";#N/A,#N/A,FALSE,"NAA9697";#N/A,#N/A,FALSE,"ECWEBB";#N/A,#N/A,FALSE,"MFT96";#N/A,#N/A,FALSE,"CTrecon"}</definedName>
    <definedName name="name_1_2_1_1_2_3" hidden="1">{#N/A,#N/A,FALSE,"TMCOMP96";#N/A,#N/A,FALSE,"MAT96";#N/A,#N/A,FALSE,"FANDA96";#N/A,#N/A,FALSE,"INTRAN96";#N/A,#N/A,FALSE,"NAA9697";#N/A,#N/A,FALSE,"ECWEBB";#N/A,#N/A,FALSE,"MFT96";#N/A,#N/A,FALSE,"CTrecon"}</definedName>
    <definedName name="name_1_2_1_1_2_4" hidden="1">{#N/A,#N/A,FALSE,"TMCOMP96";#N/A,#N/A,FALSE,"MAT96";#N/A,#N/A,FALSE,"FANDA96";#N/A,#N/A,FALSE,"INTRAN96";#N/A,#N/A,FALSE,"NAA9697";#N/A,#N/A,FALSE,"ECWEBB";#N/A,#N/A,FALSE,"MFT96";#N/A,#N/A,FALSE,"CTrecon"}</definedName>
    <definedName name="name_1_2_1_1_2_5" hidden="1">{#N/A,#N/A,FALSE,"TMCOMP96";#N/A,#N/A,FALSE,"MAT96";#N/A,#N/A,FALSE,"FANDA96";#N/A,#N/A,FALSE,"INTRAN96";#N/A,#N/A,FALSE,"NAA9697";#N/A,#N/A,FALSE,"ECWEBB";#N/A,#N/A,FALSE,"MFT96";#N/A,#N/A,FALSE,"CTrecon"}</definedName>
    <definedName name="name_1_2_1_1_3" hidden="1">{#N/A,#N/A,FALSE,"TMCOMP96";#N/A,#N/A,FALSE,"MAT96";#N/A,#N/A,FALSE,"FANDA96";#N/A,#N/A,FALSE,"INTRAN96";#N/A,#N/A,FALSE,"NAA9697";#N/A,#N/A,FALSE,"ECWEBB";#N/A,#N/A,FALSE,"MFT96";#N/A,#N/A,FALSE,"CTrecon"}</definedName>
    <definedName name="name_1_2_1_1_4" hidden="1">{#N/A,#N/A,FALSE,"TMCOMP96";#N/A,#N/A,FALSE,"MAT96";#N/A,#N/A,FALSE,"FANDA96";#N/A,#N/A,FALSE,"INTRAN96";#N/A,#N/A,FALSE,"NAA9697";#N/A,#N/A,FALSE,"ECWEBB";#N/A,#N/A,FALSE,"MFT96";#N/A,#N/A,FALSE,"CTrecon"}</definedName>
    <definedName name="name_1_2_1_1_5" hidden="1">{#N/A,#N/A,FALSE,"TMCOMP96";#N/A,#N/A,FALSE,"MAT96";#N/A,#N/A,FALSE,"FANDA96";#N/A,#N/A,FALSE,"INTRAN96";#N/A,#N/A,FALSE,"NAA9697";#N/A,#N/A,FALSE,"ECWEBB";#N/A,#N/A,FALSE,"MFT96";#N/A,#N/A,FALSE,"CTrecon"}</definedName>
    <definedName name="name_1_2_1_2" hidden="1">{#N/A,#N/A,FALSE,"TMCOMP96";#N/A,#N/A,FALSE,"MAT96";#N/A,#N/A,FALSE,"FANDA96";#N/A,#N/A,FALSE,"INTRAN96";#N/A,#N/A,FALSE,"NAA9697";#N/A,#N/A,FALSE,"ECWEBB";#N/A,#N/A,FALSE,"MFT96";#N/A,#N/A,FALSE,"CTrecon"}</definedName>
    <definedName name="name_1_2_1_2_1" hidden="1">{#N/A,#N/A,FALSE,"TMCOMP96";#N/A,#N/A,FALSE,"MAT96";#N/A,#N/A,FALSE,"FANDA96";#N/A,#N/A,FALSE,"INTRAN96";#N/A,#N/A,FALSE,"NAA9697";#N/A,#N/A,FALSE,"ECWEBB";#N/A,#N/A,FALSE,"MFT96";#N/A,#N/A,FALSE,"CTrecon"}</definedName>
    <definedName name="name_1_2_1_2_2" hidden="1">{#N/A,#N/A,FALSE,"TMCOMP96";#N/A,#N/A,FALSE,"MAT96";#N/A,#N/A,FALSE,"FANDA96";#N/A,#N/A,FALSE,"INTRAN96";#N/A,#N/A,FALSE,"NAA9697";#N/A,#N/A,FALSE,"ECWEBB";#N/A,#N/A,FALSE,"MFT96";#N/A,#N/A,FALSE,"CTrecon"}</definedName>
    <definedName name="name_1_2_1_2_3" hidden="1">{#N/A,#N/A,FALSE,"TMCOMP96";#N/A,#N/A,FALSE,"MAT96";#N/A,#N/A,FALSE,"FANDA96";#N/A,#N/A,FALSE,"INTRAN96";#N/A,#N/A,FALSE,"NAA9697";#N/A,#N/A,FALSE,"ECWEBB";#N/A,#N/A,FALSE,"MFT96";#N/A,#N/A,FALSE,"CTrecon"}</definedName>
    <definedName name="name_1_2_1_2_4" hidden="1">{#N/A,#N/A,FALSE,"TMCOMP96";#N/A,#N/A,FALSE,"MAT96";#N/A,#N/A,FALSE,"FANDA96";#N/A,#N/A,FALSE,"INTRAN96";#N/A,#N/A,FALSE,"NAA9697";#N/A,#N/A,FALSE,"ECWEBB";#N/A,#N/A,FALSE,"MFT96";#N/A,#N/A,FALSE,"CTrecon"}</definedName>
    <definedName name="name_1_2_1_2_5" hidden="1">{#N/A,#N/A,FALSE,"TMCOMP96";#N/A,#N/A,FALSE,"MAT96";#N/A,#N/A,FALSE,"FANDA96";#N/A,#N/A,FALSE,"INTRAN96";#N/A,#N/A,FALSE,"NAA9697";#N/A,#N/A,FALSE,"ECWEBB";#N/A,#N/A,FALSE,"MFT96";#N/A,#N/A,FALSE,"CTrecon"}</definedName>
    <definedName name="name_1_2_1_3" hidden="1">{#N/A,#N/A,FALSE,"TMCOMP96";#N/A,#N/A,FALSE,"MAT96";#N/A,#N/A,FALSE,"FANDA96";#N/A,#N/A,FALSE,"INTRAN96";#N/A,#N/A,FALSE,"NAA9697";#N/A,#N/A,FALSE,"ECWEBB";#N/A,#N/A,FALSE,"MFT96";#N/A,#N/A,FALSE,"CTrecon"}</definedName>
    <definedName name="name_1_2_1_3_1" hidden="1">{#N/A,#N/A,FALSE,"TMCOMP96";#N/A,#N/A,FALSE,"MAT96";#N/A,#N/A,FALSE,"FANDA96";#N/A,#N/A,FALSE,"INTRAN96";#N/A,#N/A,FALSE,"NAA9697";#N/A,#N/A,FALSE,"ECWEBB";#N/A,#N/A,FALSE,"MFT96";#N/A,#N/A,FALSE,"CTrecon"}</definedName>
    <definedName name="name_1_2_1_3_2" hidden="1">{#N/A,#N/A,FALSE,"TMCOMP96";#N/A,#N/A,FALSE,"MAT96";#N/A,#N/A,FALSE,"FANDA96";#N/A,#N/A,FALSE,"INTRAN96";#N/A,#N/A,FALSE,"NAA9697";#N/A,#N/A,FALSE,"ECWEBB";#N/A,#N/A,FALSE,"MFT96";#N/A,#N/A,FALSE,"CTrecon"}</definedName>
    <definedName name="name_1_2_1_3_3" hidden="1">{#N/A,#N/A,FALSE,"TMCOMP96";#N/A,#N/A,FALSE,"MAT96";#N/A,#N/A,FALSE,"FANDA96";#N/A,#N/A,FALSE,"INTRAN96";#N/A,#N/A,FALSE,"NAA9697";#N/A,#N/A,FALSE,"ECWEBB";#N/A,#N/A,FALSE,"MFT96";#N/A,#N/A,FALSE,"CTrecon"}</definedName>
    <definedName name="name_1_2_1_3_4" hidden="1">{#N/A,#N/A,FALSE,"TMCOMP96";#N/A,#N/A,FALSE,"MAT96";#N/A,#N/A,FALSE,"FANDA96";#N/A,#N/A,FALSE,"INTRAN96";#N/A,#N/A,FALSE,"NAA9697";#N/A,#N/A,FALSE,"ECWEBB";#N/A,#N/A,FALSE,"MFT96";#N/A,#N/A,FALSE,"CTrecon"}</definedName>
    <definedName name="name_1_2_1_3_5" hidden="1">{#N/A,#N/A,FALSE,"TMCOMP96";#N/A,#N/A,FALSE,"MAT96";#N/A,#N/A,FALSE,"FANDA96";#N/A,#N/A,FALSE,"INTRAN96";#N/A,#N/A,FALSE,"NAA9697";#N/A,#N/A,FALSE,"ECWEBB";#N/A,#N/A,FALSE,"MFT96";#N/A,#N/A,FALSE,"CTrecon"}</definedName>
    <definedName name="name_1_2_1_4" hidden="1">{#N/A,#N/A,FALSE,"TMCOMP96";#N/A,#N/A,FALSE,"MAT96";#N/A,#N/A,FALSE,"FANDA96";#N/A,#N/A,FALSE,"INTRAN96";#N/A,#N/A,FALSE,"NAA9697";#N/A,#N/A,FALSE,"ECWEBB";#N/A,#N/A,FALSE,"MFT96";#N/A,#N/A,FALSE,"CTrecon"}</definedName>
    <definedName name="name_1_2_1_4_1" hidden="1">{#N/A,#N/A,FALSE,"TMCOMP96";#N/A,#N/A,FALSE,"MAT96";#N/A,#N/A,FALSE,"FANDA96";#N/A,#N/A,FALSE,"INTRAN96";#N/A,#N/A,FALSE,"NAA9697";#N/A,#N/A,FALSE,"ECWEBB";#N/A,#N/A,FALSE,"MFT96";#N/A,#N/A,FALSE,"CTrecon"}</definedName>
    <definedName name="name_1_2_1_4_2" hidden="1">{#N/A,#N/A,FALSE,"TMCOMP96";#N/A,#N/A,FALSE,"MAT96";#N/A,#N/A,FALSE,"FANDA96";#N/A,#N/A,FALSE,"INTRAN96";#N/A,#N/A,FALSE,"NAA9697";#N/A,#N/A,FALSE,"ECWEBB";#N/A,#N/A,FALSE,"MFT96";#N/A,#N/A,FALSE,"CTrecon"}</definedName>
    <definedName name="name_1_2_1_4_3" hidden="1">{#N/A,#N/A,FALSE,"TMCOMP96";#N/A,#N/A,FALSE,"MAT96";#N/A,#N/A,FALSE,"FANDA96";#N/A,#N/A,FALSE,"INTRAN96";#N/A,#N/A,FALSE,"NAA9697";#N/A,#N/A,FALSE,"ECWEBB";#N/A,#N/A,FALSE,"MFT96";#N/A,#N/A,FALSE,"CTrecon"}</definedName>
    <definedName name="name_1_2_1_4_4" hidden="1">{#N/A,#N/A,FALSE,"TMCOMP96";#N/A,#N/A,FALSE,"MAT96";#N/A,#N/A,FALSE,"FANDA96";#N/A,#N/A,FALSE,"INTRAN96";#N/A,#N/A,FALSE,"NAA9697";#N/A,#N/A,FALSE,"ECWEBB";#N/A,#N/A,FALSE,"MFT96";#N/A,#N/A,FALSE,"CTrecon"}</definedName>
    <definedName name="name_1_2_1_4_5" hidden="1">{#N/A,#N/A,FALSE,"TMCOMP96";#N/A,#N/A,FALSE,"MAT96";#N/A,#N/A,FALSE,"FANDA96";#N/A,#N/A,FALSE,"INTRAN96";#N/A,#N/A,FALSE,"NAA9697";#N/A,#N/A,FALSE,"ECWEBB";#N/A,#N/A,FALSE,"MFT96";#N/A,#N/A,FALSE,"CTrecon"}</definedName>
    <definedName name="name_1_2_1_5" hidden="1">{#N/A,#N/A,FALSE,"TMCOMP96";#N/A,#N/A,FALSE,"MAT96";#N/A,#N/A,FALSE,"FANDA96";#N/A,#N/A,FALSE,"INTRAN96";#N/A,#N/A,FALSE,"NAA9697";#N/A,#N/A,FALSE,"ECWEBB";#N/A,#N/A,FALSE,"MFT96";#N/A,#N/A,FALSE,"CTrecon"}</definedName>
    <definedName name="name_1_2_1_5_1" hidden="1">{#N/A,#N/A,FALSE,"TMCOMP96";#N/A,#N/A,FALSE,"MAT96";#N/A,#N/A,FALSE,"FANDA96";#N/A,#N/A,FALSE,"INTRAN96";#N/A,#N/A,FALSE,"NAA9697";#N/A,#N/A,FALSE,"ECWEBB";#N/A,#N/A,FALSE,"MFT96";#N/A,#N/A,FALSE,"CTrecon"}</definedName>
    <definedName name="name_1_2_1_5_2" hidden="1">{#N/A,#N/A,FALSE,"TMCOMP96";#N/A,#N/A,FALSE,"MAT96";#N/A,#N/A,FALSE,"FANDA96";#N/A,#N/A,FALSE,"INTRAN96";#N/A,#N/A,FALSE,"NAA9697";#N/A,#N/A,FALSE,"ECWEBB";#N/A,#N/A,FALSE,"MFT96";#N/A,#N/A,FALSE,"CTrecon"}</definedName>
    <definedName name="name_1_2_1_5_3" hidden="1">{#N/A,#N/A,FALSE,"TMCOMP96";#N/A,#N/A,FALSE,"MAT96";#N/A,#N/A,FALSE,"FANDA96";#N/A,#N/A,FALSE,"INTRAN96";#N/A,#N/A,FALSE,"NAA9697";#N/A,#N/A,FALSE,"ECWEBB";#N/A,#N/A,FALSE,"MFT96";#N/A,#N/A,FALSE,"CTrecon"}</definedName>
    <definedName name="name_1_2_1_5_4" hidden="1">{#N/A,#N/A,FALSE,"TMCOMP96";#N/A,#N/A,FALSE,"MAT96";#N/A,#N/A,FALSE,"FANDA96";#N/A,#N/A,FALSE,"INTRAN96";#N/A,#N/A,FALSE,"NAA9697";#N/A,#N/A,FALSE,"ECWEBB";#N/A,#N/A,FALSE,"MFT96";#N/A,#N/A,FALSE,"CTrecon"}</definedName>
    <definedName name="name_1_2_1_5_5" hidden="1">{#N/A,#N/A,FALSE,"TMCOMP96";#N/A,#N/A,FALSE,"MAT96";#N/A,#N/A,FALSE,"FANDA96";#N/A,#N/A,FALSE,"INTRAN96";#N/A,#N/A,FALSE,"NAA9697";#N/A,#N/A,FALSE,"ECWEBB";#N/A,#N/A,FALSE,"MFT96";#N/A,#N/A,FALSE,"CTrecon"}</definedName>
    <definedName name="name_1_2_2" hidden="1">{#N/A,#N/A,FALSE,"TMCOMP96";#N/A,#N/A,FALSE,"MAT96";#N/A,#N/A,FALSE,"FANDA96";#N/A,#N/A,FALSE,"INTRAN96";#N/A,#N/A,FALSE,"NAA9697";#N/A,#N/A,FALSE,"ECWEBB";#N/A,#N/A,FALSE,"MFT96";#N/A,#N/A,FALSE,"CTrecon"}</definedName>
    <definedName name="name_1_2_2_1" hidden="1">{#N/A,#N/A,FALSE,"TMCOMP96";#N/A,#N/A,FALSE,"MAT96";#N/A,#N/A,FALSE,"FANDA96";#N/A,#N/A,FALSE,"INTRAN96";#N/A,#N/A,FALSE,"NAA9697";#N/A,#N/A,FALSE,"ECWEBB";#N/A,#N/A,FALSE,"MFT96";#N/A,#N/A,FALSE,"CTrecon"}</definedName>
    <definedName name="name_1_2_2_2" hidden="1">{#N/A,#N/A,FALSE,"TMCOMP96";#N/A,#N/A,FALSE,"MAT96";#N/A,#N/A,FALSE,"FANDA96";#N/A,#N/A,FALSE,"INTRAN96";#N/A,#N/A,FALSE,"NAA9697";#N/A,#N/A,FALSE,"ECWEBB";#N/A,#N/A,FALSE,"MFT96";#N/A,#N/A,FALSE,"CTrecon"}</definedName>
    <definedName name="name_1_2_2_3" hidden="1">{#N/A,#N/A,FALSE,"TMCOMP96";#N/A,#N/A,FALSE,"MAT96";#N/A,#N/A,FALSE,"FANDA96";#N/A,#N/A,FALSE,"INTRAN96";#N/A,#N/A,FALSE,"NAA9697";#N/A,#N/A,FALSE,"ECWEBB";#N/A,#N/A,FALSE,"MFT96";#N/A,#N/A,FALSE,"CTrecon"}</definedName>
    <definedName name="name_1_2_2_4" hidden="1">{#N/A,#N/A,FALSE,"TMCOMP96";#N/A,#N/A,FALSE,"MAT96";#N/A,#N/A,FALSE,"FANDA96";#N/A,#N/A,FALSE,"INTRAN96";#N/A,#N/A,FALSE,"NAA9697";#N/A,#N/A,FALSE,"ECWEBB";#N/A,#N/A,FALSE,"MFT96";#N/A,#N/A,FALSE,"CTrecon"}</definedName>
    <definedName name="name_1_2_2_5" hidden="1">{#N/A,#N/A,FALSE,"TMCOMP96";#N/A,#N/A,FALSE,"MAT96";#N/A,#N/A,FALSE,"FANDA96";#N/A,#N/A,FALSE,"INTRAN96";#N/A,#N/A,FALSE,"NAA9697";#N/A,#N/A,FALSE,"ECWEBB";#N/A,#N/A,FALSE,"MFT96";#N/A,#N/A,FALSE,"CTrecon"}</definedName>
    <definedName name="name_1_2_3" hidden="1">{#N/A,#N/A,FALSE,"TMCOMP96";#N/A,#N/A,FALSE,"MAT96";#N/A,#N/A,FALSE,"FANDA96";#N/A,#N/A,FALSE,"INTRAN96";#N/A,#N/A,FALSE,"NAA9697";#N/A,#N/A,FALSE,"ECWEBB";#N/A,#N/A,FALSE,"MFT96";#N/A,#N/A,FALSE,"CTrecon"}</definedName>
    <definedName name="name_1_2_3_1" hidden="1">{#N/A,#N/A,FALSE,"TMCOMP96";#N/A,#N/A,FALSE,"MAT96";#N/A,#N/A,FALSE,"FANDA96";#N/A,#N/A,FALSE,"INTRAN96";#N/A,#N/A,FALSE,"NAA9697";#N/A,#N/A,FALSE,"ECWEBB";#N/A,#N/A,FALSE,"MFT96";#N/A,#N/A,FALSE,"CTrecon"}</definedName>
    <definedName name="name_1_2_3_2" hidden="1">{#N/A,#N/A,FALSE,"TMCOMP96";#N/A,#N/A,FALSE,"MAT96";#N/A,#N/A,FALSE,"FANDA96";#N/A,#N/A,FALSE,"INTRAN96";#N/A,#N/A,FALSE,"NAA9697";#N/A,#N/A,FALSE,"ECWEBB";#N/A,#N/A,FALSE,"MFT96";#N/A,#N/A,FALSE,"CTrecon"}</definedName>
    <definedName name="name_1_2_3_3" hidden="1">{#N/A,#N/A,FALSE,"TMCOMP96";#N/A,#N/A,FALSE,"MAT96";#N/A,#N/A,FALSE,"FANDA96";#N/A,#N/A,FALSE,"INTRAN96";#N/A,#N/A,FALSE,"NAA9697";#N/A,#N/A,FALSE,"ECWEBB";#N/A,#N/A,FALSE,"MFT96";#N/A,#N/A,FALSE,"CTrecon"}</definedName>
    <definedName name="name_1_2_3_4" hidden="1">{#N/A,#N/A,FALSE,"TMCOMP96";#N/A,#N/A,FALSE,"MAT96";#N/A,#N/A,FALSE,"FANDA96";#N/A,#N/A,FALSE,"INTRAN96";#N/A,#N/A,FALSE,"NAA9697";#N/A,#N/A,FALSE,"ECWEBB";#N/A,#N/A,FALSE,"MFT96";#N/A,#N/A,FALSE,"CTrecon"}</definedName>
    <definedName name="name_1_2_3_5" hidden="1">{#N/A,#N/A,FALSE,"TMCOMP96";#N/A,#N/A,FALSE,"MAT96";#N/A,#N/A,FALSE,"FANDA96";#N/A,#N/A,FALSE,"INTRAN96";#N/A,#N/A,FALSE,"NAA9697";#N/A,#N/A,FALSE,"ECWEBB";#N/A,#N/A,FALSE,"MFT96";#N/A,#N/A,FALSE,"CTrecon"}</definedName>
    <definedName name="name_1_2_4" hidden="1">{#N/A,#N/A,FALSE,"TMCOMP96";#N/A,#N/A,FALSE,"MAT96";#N/A,#N/A,FALSE,"FANDA96";#N/A,#N/A,FALSE,"INTRAN96";#N/A,#N/A,FALSE,"NAA9697";#N/A,#N/A,FALSE,"ECWEBB";#N/A,#N/A,FALSE,"MFT96";#N/A,#N/A,FALSE,"CTrecon"}</definedName>
    <definedName name="name_1_2_4_1" hidden="1">{#N/A,#N/A,FALSE,"TMCOMP96";#N/A,#N/A,FALSE,"MAT96";#N/A,#N/A,FALSE,"FANDA96";#N/A,#N/A,FALSE,"INTRAN96";#N/A,#N/A,FALSE,"NAA9697";#N/A,#N/A,FALSE,"ECWEBB";#N/A,#N/A,FALSE,"MFT96";#N/A,#N/A,FALSE,"CTrecon"}</definedName>
    <definedName name="name_1_2_4_2" hidden="1">{#N/A,#N/A,FALSE,"TMCOMP96";#N/A,#N/A,FALSE,"MAT96";#N/A,#N/A,FALSE,"FANDA96";#N/A,#N/A,FALSE,"INTRAN96";#N/A,#N/A,FALSE,"NAA9697";#N/A,#N/A,FALSE,"ECWEBB";#N/A,#N/A,FALSE,"MFT96";#N/A,#N/A,FALSE,"CTrecon"}</definedName>
    <definedName name="name_1_2_4_3" hidden="1">{#N/A,#N/A,FALSE,"TMCOMP96";#N/A,#N/A,FALSE,"MAT96";#N/A,#N/A,FALSE,"FANDA96";#N/A,#N/A,FALSE,"INTRAN96";#N/A,#N/A,FALSE,"NAA9697";#N/A,#N/A,FALSE,"ECWEBB";#N/A,#N/A,FALSE,"MFT96";#N/A,#N/A,FALSE,"CTrecon"}</definedName>
    <definedName name="name_1_2_4_4" hidden="1">{#N/A,#N/A,FALSE,"TMCOMP96";#N/A,#N/A,FALSE,"MAT96";#N/A,#N/A,FALSE,"FANDA96";#N/A,#N/A,FALSE,"INTRAN96";#N/A,#N/A,FALSE,"NAA9697";#N/A,#N/A,FALSE,"ECWEBB";#N/A,#N/A,FALSE,"MFT96";#N/A,#N/A,FALSE,"CTrecon"}</definedName>
    <definedName name="name_1_2_4_5" hidden="1">{#N/A,#N/A,FALSE,"TMCOMP96";#N/A,#N/A,FALSE,"MAT96";#N/A,#N/A,FALSE,"FANDA96";#N/A,#N/A,FALSE,"INTRAN96";#N/A,#N/A,FALSE,"NAA9697";#N/A,#N/A,FALSE,"ECWEBB";#N/A,#N/A,FALSE,"MFT96";#N/A,#N/A,FALSE,"CTrecon"}</definedName>
    <definedName name="name_1_2_5" hidden="1">{#N/A,#N/A,FALSE,"TMCOMP96";#N/A,#N/A,FALSE,"MAT96";#N/A,#N/A,FALSE,"FANDA96";#N/A,#N/A,FALSE,"INTRAN96";#N/A,#N/A,FALSE,"NAA9697";#N/A,#N/A,FALSE,"ECWEBB";#N/A,#N/A,FALSE,"MFT96";#N/A,#N/A,FALSE,"CTrecon"}</definedName>
    <definedName name="name_1_2_5_1" hidden="1">{#N/A,#N/A,FALSE,"TMCOMP96";#N/A,#N/A,FALSE,"MAT96";#N/A,#N/A,FALSE,"FANDA96";#N/A,#N/A,FALSE,"INTRAN96";#N/A,#N/A,FALSE,"NAA9697";#N/A,#N/A,FALSE,"ECWEBB";#N/A,#N/A,FALSE,"MFT96";#N/A,#N/A,FALSE,"CTrecon"}</definedName>
    <definedName name="name_1_2_5_2" hidden="1">{#N/A,#N/A,FALSE,"TMCOMP96";#N/A,#N/A,FALSE,"MAT96";#N/A,#N/A,FALSE,"FANDA96";#N/A,#N/A,FALSE,"INTRAN96";#N/A,#N/A,FALSE,"NAA9697";#N/A,#N/A,FALSE,"ECWEBB";#N/A,#N/A,FALSE,"MFT96";#N/A,#N/A,FALSE,"CTrecon"}</definedName>
    <definedName name="name_1_2_5_3" hidden="1">{#N/A,#N/A,FALSE,"TMCOMP96";#N/A,#N/A,FALSE,"MAT96";#N/A,#N/A,FALSE,"FANDA96";#N/A,#N/A,FALSE,"INTRAN96";#N/A,#N/A,FALSE,"NAA9697";#N/A,#N/A,FALSE,"ECWEBB";#N/A,#N/A,FALSE,"MFT96";#N/A,#N/A,FALSE,"CTrecon"}</definedName>
    <definedName name="name_1_2_5_4" hidden="1">{#N/A,#N/A,FALSE,"TMCOMP96";#N/A,#N/A,FALSE,"MAT96";#N/A,#N/A,FALSE,"FANDA96";#N/A,#N/A,FALSE,"INTRAN96";#N/A,#N/A,FALSE,"NAA9697";#N/A,#N/A,FALSE,"ECWEBB";#N/A,#N/A,FALSE,"MFT96";#N/A,#N/A,FALSE,"CTrecon"}</definedName>
    <definedName name="name_1_2_5_5" hidden="1">{#N/A,#N/A,FALSE,"TMCOMP96";#N/A,#N/A,FALSE,"MAT96";#N/A,#N/A,FALSE,"FANDA96";#N/A,#N/A,FALSE,"INTRAN96";#N/A,#N/A,FALSE,"NAA9697";#N/A,#N/A,FALSE,"ECWEBB";#N/A,#N/A,FALSE,"MFT96";#N/A,#N/A,FALSE,"CTrecon"}</definedName>
    <definedName name="name_1_3" hidden="1">{#N/A,#N/A,FALSE,"TMCOMP96";#N/A,#N/A,FALSE,"MAT96";#N/A,#N/A,FALSE,"FANDA96";#N/A,#N/A,FALSE,"INTRAN96";#N/A,#N/A,FALSE,"NAA9697";#N/A,#N/A,FALSE,"ECWEBB";#N/A,#N/A,FALSE,"MFT96";#N/A,#N/A,FALSE,"CTrecon"}</definedName>
    <definedName name="name_1_3_1" hidden="1">{#N/A,#N/A,FALSE,"TMCOMP96";#N/A,#N/A,FALSE,"MAT96";#N/A,#N/A,FALSE,"FANDA96";#N/A,#N/A,FALSE,"INTRAN96";#N/A,#N/A,FALSE,"NAA9697";#N/A,#N/A,FALSE,"ECWEBB";#N/A,#N/A,FALSE,"MFT96";#N/A,#N/A,FALSE,"CTrecon"}</definedName>
    <definedName name="name_1_3_1_1" hidden="1">{#N/A,#N/A,FALSE,"TMCOMP96";#N/A,#N/A,FALSE,"MAT96";#N/A,#N/A,FALSE,"FANDA96";#N/A,#N/A,FALSE,"INTRAN96";#N/A,#N/A,FALSE,"NAA9697";#N/A,#N/A,FALSE,"ECWEBB";#N/A,#N/A,FALSE,"MFT96";#N/A,#N/A,FALSE,"CTrecon"}</definedName>
    <definedName name="name_1_3_1_1_1" hidden="1">{#N/A,#N/A,FALSE,"TMCOMP96";#N/A,#N/A,FALSE,"MAT96";#N/A,#N/A,FALSE,"FANDA96";#N/A,#N/A,FALSE,"INTRAN96";#N/A,#N/A,FALSE,"NAA9697";#N/A,#N/A,FALSE,"ECWEBB";#N/A,#N/A,FALSE,"MFT96";#N/A,#N/A,FALSE,"CTrecon"}</definedName>
    <definedName name="name_1_3_1_1_1_1" hidden="1">{#N/A,#N/A,FALSE,"TMCOMP96";#N/A,#N/A,FALSE,"MAT96";#N/A,#N/A,FALSE,"FANDA96";#N/A,#N/A,FALSE,"INTRAN96";#N/A,#N/A,FALSE,"NAA9697";#N/A,#N/A,FALSE,"ECWEBB";#N/A,#N/A,FALSE,"MFT96";#N/A,#N/A,FALSE,"CTrecon"}</definedName>
    <definedName name="name_1_3_1_1_1_1_1" hidden="1">{#N/A,#N/A,FALSE,"TMCOMP96";#N/A,#N/A,FALSE,"MAT96";#N/A,#N/A,FALSE,"FANDA96";#N/A,#N/A,FALSE,"INTRAN96";#N/A,#N/A,FALSE,"NAA9697";#N/A,#N/A,FALSE,"ECWEBB";#N/A,#N/A,FALSE,"MFT96";#N/A,#N/A,FALSE,"CTrecon"}</definedName>
    <definedName name="name_1_3_1_1_1_2" hidden="1">{#N/A,#N/A,FALSE,"TMCOMP96";#N/A,#N/A,FALSE,"MAT96";#N/A,#N/A,FALSE,"FANDA96";#N/A,#N/A,FALSE,"INTRAN96";#N/A,#N/A,FALSE,"NAA9697";#N/A,#N/A,FALSE,"ECWEBB";#N/A,#N/A,FALSE,"MFT96";#N/A,#N/A,FALSE,"CTrecon"}</definedName>
    <definedName name="name_1_3_1_1_1_3" hidden="1">{#N/A,#N/A,FALSE,"TMCOMP96";#N/A,#N/A,FALSE,"MAT96";#N/A,#N/A,FALSE,"FANDA96";#N/A,#N/A,FALSE,"INTRAN96";#N/A,#N/A,FALSE,"NAA9697";#N/A,#N/A,FALSE,"ECWEBB";#N/A,#N/A,FALSE,"MFT96";#N/A,#N/A,FALSE,"CTrecon"}</definedName>
    <definedName name="name_1_3_1_1_1_4" hidden="1">{#N/A,#N/A,FALSE,"TMCOMP96";#N/A,#N/A,FALSE,"MAT96";#N/A,#N/A,FALSE,"FANDA96";#N/A,#N/A,FALSE,"INTRAN96";#N/A,#N/A,FALSE,"NAA9697";#N/A,#N/A,FALSE,"ECWEBB";#N/A,#N/A,FALSE,"MFT96";#N/A,#N/A,FALSE,"CTrecon"}</definedName>
    <definedName name="name_1_3_1_1_1_5" hidden="1">{#N/A,#N/A,FALSE,"TMCOMP96";#N/A,#N/A,FALSE,"MAT96";#N/A,#N/A,FALSE,"FANDA96";#N/A,#N/A,FALSE,"INTRAN96";#N/A,#N/A,FALSE,"NAA9697";#N/A,#N/A,FALSE,"ECWEBB";#N/A,#N/A,FALSE,"MFT96";#N/A,#N/A,FALSE,"CTrecon"}</definedName>
    <definedName name="name_1_3_1_1_2" hidden="1">{#N/A,#N/A,FALSE,"TMCOMP96";#N/A,#N/A,FALSE,"MAT96";#N/A,#N/A,FALSE,"FANDA96";#N/A,#N/A,FALSE,"INTRAN96";#N/A,#N/A,FALSE,"NAA9697";#N/A,#N/A,FALSE,"ECWEBB";#N/A,#N/A,FALSE,"MFT96";#N/A,#N/A,FALSE,"CTrecon"}</definedName>
    <definedName name="name_1_3_1_1_2_1" hidden="1">{#N/A,#N/A,FALSE,"TMCOMP96";#N/A,#N/A,FALSE,"MAT96";#N/A,#N/A,FALSE,"FANDA96";#N/A,#N/A,FALSE,"INTRAN96";#N/A,#N/A,FALSE,"NAA9697";#N/A,#N/A,FALSE,"ECWEBB";#N/A,#N/A,FALSE,"MFT96";#N/A,#N/A,FALSE,"CTrecon"}</definedName>
    <definedName name="name_1_3_1_1_2_2" hidden="1">{#N/A,#N/A,FALSE,"TMCOMP96";#N/A,#N/A,FALSE,"MAT96";#N/A,#N/A,FALSE,"FANDA96";#N/A,#N/A,FALSE,"INTRAN96";#N/A,#N/A,FALSE,"NAA9697";#N/A,#N/A,FALSE,"ECWEBB";#N/A,#N/A,FALSE,"MFT96";#N/A,#N/A,FALSE,"CTrecon"}</definedName>
    <definedName name="name_1_3_1_1_2_3" hidden="1">{#N/A,#N/A,FALSE,"TMCOMP96";#N/A,#N/A,FALSE,"MAT96";#N/A,#N/A,FALSE,"FANDA96";#N/A,#N/A,FALSE,"INTRAN96";#N/A,#N/A,FALSE,"NAA9697";#N/A,#N/A,FALSE,"ECWEBB";#N/A,#N/A,FALSE,"MFT96";#N/A,#N/A,FALSE,"CTrecon"}</definedName>
    <definedName name="name_1_3_1_1_2_4" hidden="1">{#N/A,#N/A,FALSE,"TMCOMP96";#N/A,#N/A,FALSE,"MAT96";#N/A,#N/A,FALSE,"FANDA96";#N/A,#N/A,FALSE,"INTRAN96";#N/A,#N/A,FALSE,"NAA9697";#N/A,#N/A,FALSE,"ECWEBB";#N/A,#N/A,FALSE,"MFT96";#N/A,#N/A,FALSE,"CTrecon"}</definedName>
    <definedName name="name_1_3_1_1_2_5" hidden="1">{#N/A,#N/A,FALSE,"TMCOMP96";#N/A,#N/A,FALSE,"MAT96";#N/A,#N/A,FALSE,"FANDA96";#N/A,#N/A,FALSE,"INTRAN96";#N/A,#N/A,FALSE,"NAA9697";#N/A,#N/A,FALSE,"ECWEBB";#N/A,#N/A,FALSE,"MFT96";#N/A,#N/A,FALSE,"CTrecon"}</definedName>
    <definedName name="name_1_3_1_1_3" hidden="1">{#N/A,#N/A,FALSE,"TMCOMP96";#N/A,#N/A,FALSE,"MAT96";#N/A,#N/A,FALSE,"FANDA96";#N/A,#N/A,FALSE,"INTRAN96";#N/A,#N/A,FALSE,"NAA9697";#N/A,#N/A,FALSE,"ECWEBB";#N/A,#N/A,FALSE,"MFT96";#N/A,#N/A,FALSE,"CTrecon"}</definedName>
    <definedName name="name_1_3_1_1_4" hidden="1">{#N/A,#N/A,FALSE,"TMCOMP96";#N/A,#N/A,FALSE,"MAT96";#N/A,#N/A,FALSE,"FANDA96";#N/A,#N/A,FALSE,"INTRAN96";#N/A,#N/A,FALSE,"NAA9697";#N/A,#N/A,FALSE,"ECWEBB";#N/A,#N/A,FALSE,"MFT96";#N/A,#N/A,FALSE,"CTrecon"}</definedName>
    <definedName name="name_1_3_1_1_5" hidden="1">{#N/A,#N/A,FALSE,"TMCOMP96";#N/A,#N/A,FALSE,"MAT96";#N/A,#N/A,FALSE,"FANDA96";#N/A,#N/A,FALSE,"INTRAN96";#N/A,#N/A,FALSE,"NAA9697";#N/A,#N/A,FALSE,"ECWEBB";#N/A,#N/A,FALSE,"MFT96";#N/A,#N/A,FALSE,"CTrecon"}</definedName>
    <definedName name="name_1_3_1_2" hidden="1">{#N/A,#N/A,FALSE,"TMCOMP96";#N/A,#N/A,FALSE,"MAT96";#N/A,#N/A,FALSE,"FANDA96";#N/A,#N/A,FALSE,"INTRAN96";#N/A,#N/A,FALSE,"NAA9697";#N/A,#N/A,FALSE,"ECWEBB";#N/A,#N/A,FALSE,"MFT96";#N/A,#N/A,FALSE,"CTrecon"}</definedName>
    <definedName name="name_1_3_1_2_1" hidden="1">{#N/A,#N/A,FALSE,"TMCOMP96";#N/A,#N/A,FALSE,"MAT96";#N/A,#N/A,FALSE,"FANDA96";#N/A,#N/A,FALSE,"INTRAN96";#N/A,#N/A,FALSE,"NAA9697";#N/A,#N/A,FALSE,"ECWEBB";#N/A,#N/A,FALSE,"MFT96";#N/A,#N/A,FALSE,"CTrecon"}</definedName>
    <definedName name="name_1_3_1_2_2" hidden="1">{#N/A,#N/A,FALSE,"TMCOMP96";#N/A,#N/A,FALSE,"MAT96";#N/A,#N/A,FALSE,"FANDA96";#N/A,#N/A,FALSE,"INTRAN96";#N/A,#N/A,FALSE,"NAA9697";#N/A,#N/A,FALSE,"ECWEBB";#N/A,#N/A,FALSE,"MFT96";#N/A,#N/A,FALSE,"CTrecon"}</definedName>
    <definedName name="name_1_3_1_2_3" hidden="1">{#N/A,#N/A,FALSE,"TMCOMP96";#N/A,#N/A,FALSE,"MAT96";#N/A,#N/A,FALSE,"FANDA96";#N/A,#N/A,FALSE,"INTRAN96";#N/A,#N/A,FALSE,"NAA9697";#N/A,#N/A,FALSE,"ECWEBB";#N/A,#N/A,FALSE,"MFT96";#N/A,#N/A,FALSE,"CTrecon"}</definedName>
    <definedName name="name_1_3_1_2_4" hidden="1">{#N/A,#N/A,FALSE,"TMCOMP96";#N/A,#N/A,FALSE,"MAT96";#N/A,#N/A,FALSE,"FANDA96";#N/A,#N/A,FALSE,"INTRAN96";#N/A,#N/A,FALSE,"NAA9697";#N/A,#N/A,FALSE,"ECWEBB";#N/A,#N/A,FALSE,"MFT96";#N/A,#N/A,FALSE,"CTrecon"}</definedName>
    <definedName name="name_1_3_1_2_5" hidden="1">{#N/A,#N/A,FALSE,"TMCOMP96";#N/A,#N/A,FALSE,"MAT96";#N/A,#N/A,FALSE,"FANDA96";#N/A,#N/A,FALSE,"INTRAN96";#N/A,#N/A,FALSE,"NAA9697";#N/A,#N/A,FALSE,"ECWEBB";#N/A,#N/A,FALSE,"MFT96";#N/A,#N/A,FALSE,"CTrecon"}</definedName>
    <definedName name="name_1_3_1_3" hidden="1">{#N/A,#N/A,FALSE,"TMCOMP96";#N/A,#N/A,FALSE,"MAT96";#N/A,#N/A,FALSE,"FANDA96";#N/A,#N/A,FALSE,"INTRAN96";#N/A,#N/A,FALSE,"NAA9697";#N/A,#N/A,FALSE,"ECWEBB";#N/A,#N/A,FALSE,"MFT96";#N/A,#N/A,FALSE,"CTrecon"}</definedName>
    <definedName name="name_1_3_1_3_1" hidden="1">{#N/A,#N/A,FALSE,"TMCOMP96";#N/A,#N/A,FALSE,"MAT96";#N/A,#N/A,FALSE,"FANDA96";#N/A,#N/A,FALSE,"INTRAN96";#N/A,#N/A,FALSE,"NAA9697";#N/A,#N/A,FALSE,"ECWEBB";#N/A,#N/A,FALSE,"MFT96";#N/A,#N/A,FALSE,"CTrecon"}</definedName>
    <definedName name="name_1_3_1_3_2" hidden="1">{#N/A,#N/A,FALSE,"TMCOMP96";#N/A,#N/A,FALSE,"MAT96";#N/A,#N/A,FALSE,"FANDA96";#N/A,#N/A,FALSE,"INTRAN96";#N/A,#N/A,FALSE,"NAA9697";#N/A,#N/A,FALSE,"ECWEBB";#N/A,#N/A,FALSE,"MFT96";#N/A,#N/A,FALSE,"CTrecon"}</definedName>
    <definedName name="name_1_3_1_3_3" hidden="1">{#N/A,#N/A,FALSE,"TMCOMP96";#N/A,#N/A,FALSE,"MAT96";#N/A,#N/A,FALSE,"FANDA96";#N/A,#N/A,FALSE,"INTRAN96";#N/A,#N/A,FALSE,"NAA9697";#N/A,#N/A,FALSE,"ECWEBB";#N/A,#N/A,FALSE,"MFT96";#N/A,#N/A,FALSE,"CTrecon"}</definedName>
    <definedName name="name_1_3_1_3_4" hidden="1">{#N/A,#N/A,FALSE,"TMCOMP96";#N/A,#N/A,FALSE,"MAT96";#N/A,#N/A,FALSE,"FANDA96";#N/A,#N/A,FALSE,"INTRAN96";#N/A,#N/A,FALSE,"NAA9697";#N/A,#N/A,FALSE,"ECWEBB";#N/A,#N/A,FALSE,"MFT96";#N/A,#N/A,FALSE,"CTrecon"}</definedName>
    <definedName name="name_1_3_1_3_5" hidden="1">{#N/A,#N/A,FALSE,"TMCOMP96";#N/A,#N/A,FALSE,"MAT96";#N/A,#N/A,FALSE,"FANDA96";#N/A,#N/A,FALSE,"INTRAN96";#N/A,#N/A,FALSE,"NAA9697";#N/A,#N/A,FALSE,"ECWEBB";#N/A,#N/A,FALSE,"MFT96";#N/A,#N/A,FALSE,"CTrecon"}</definedName>
    <definedName name="name_1_3_1_4" hidden="1">{#N/A,#N/A,FALSE,"TMCOMP96";#N/A,#N/A,FALSE,"MAT96";#N/A,#N/A,FALSE,"FANDA96";#N/A,#N/A,FALSE,"INTRAN96";#N/A,#N/A,FALSE,"NAA9697";#N/A,#N/A,FALSE,"ECWEBB";#N/A,#N/A,FALSE,"MFT96";#N/A,#N/A,FALSE,"CTrecon"}</definedName>
    <definedName name="name_1_3_1_4_1" hidden="1">{#N/A,#N/A,FALSE,"TMCOMP96";#N/A,#N/A,FALSE,"MAT96";#N/A,#N/A,FALSE,"FANDA96";#N/A,#N/A,FALSE,"INTRAN96";#N/A,#N/A,FALSE,"NAA9697";#N/A,#N/A,FALSE,"ECWEBB";#N/A,#N/A,FALSE,"MFT96";#N/A,#N/A,FALSE,"CTrecon"}</definedName>
    <definedName name="name_1_3_1_4_2" hidden="1">{#N/A,#N/A,FALSE,"TMCOMP96";#N/A,#N/A,FALSE,"MAT96";#N/A,#N/A,FALSE,"FANDA96";#N/A,#N/A,FALSE,"INTRAN96";#N/A,#N/A,FALSE,"NAA9697";#N/A,#N/A,FALSE,"ECWEBB";#N/A,#N/A,FALSE,"MFT96";#N/A,#N/A,FALSE,"CTrecon"}</definedName>
    <definedName name="name_1_3_1_4_3" hidden="1">{#N/A,#N/A,FALSE,"TMCOMP96";#N/A,#N/A,FALSE,"MAT96";#N/A,#N/A,FALSE,"FANDA96";#N/A,#N/A,FALSE,"INTRAN96";#N/A,#N/A,FALSE,"NAA9697";#N/A,#N/A,FALSE,"ECWEBB";#N/A,#N/A,FALSE,"MFT96";#N/A,#N/A,FALSE,"CTrecon"}</definedName>
    <definedName name="name_1_3_1_4_4" hidden="1">{#N/A,#N/A,FALSE,"TMCOMP96";#N/A,#N/A,FALSE,"MAT96";#N/A,#N/A,FALSE,"FANDA96";#N/A,#N/A,FALSE,"INTRAN96";#N/A,#N/A,FALSE,"NAA9697";#N/A,#N/A,FALSE,"ECWEBB";#N/A,#N/A,FALSE,"MFT96";#N/A,#N/A,FALSE,"CTrecon"}</definedName>
    <definedName name="name_1_3_1_4_5" hidden="1">{#N/A,#N/A,FALSE,"TMCOMP96";#N/A,#N/A,FALSE,"MAT96";#N/A,#N/A,FALSE,"FANDA96";#N/A,#N/A,FALSE,"INTRAN96";#N/A,#N/A,FALSE,"NAA9697";#N/A,#N/A,FALSE,"ECWEBB";#N/A,#N/A,FALSE,"MFT96";#N/A,#N/A,FALSE,"CTrecon"}</definedName>
    <definedName name="name_1_3_1_5" hidden="1">{#N/A,#N/A,FALSE,"TMCOMP96";#N/A,#N/A,FALSE,"MAT96";#N/A,#N/A,FALSE,"FANDA96";#N/A,#N/A,FALSE,"INTRAN96";#N/A,#N/A,FALSE,"NAA9697";#N/A,#N/A,FALSE,"ECWEBB";#N/A,#N/A,FALSE,"MFT96";#N/A,#N/A,FALSE,"CTrecon"}</definedName>
    <definedName name="name_1_3_1_5_1" hidden="1">{#N/A,#N/A,FALSE,"TMCOMP96";#N/A,#N/A,FALSE,"MAT96";#N/A,#N/A,FALSE,"FANDA96";#N/A,#N/A,FALSE,"INTRAN96";#N/A,#N/A,FALSE,"NAA9697";#N/A,#N/A,FALSE,"ECWEBB";#N/A,#N/A,FALSE,"MFT96";#N/A,#N/A,FALSE,"CTrecon"}</definedName>
    <definedName name="name_1_3_1_5_2" hidden="1">{#N/A,#N/A,FALSE,"TMCOMP96";#N/A,#N/A,FALSE,"MAT96";#N/A,#N/A,FALSE,"FANDA96";#N/A,#N/A,FALSE,"INTRAN96";#N/A,#N/A,FALSE,"NAA9697";#N/A,#N/A,FALSE,"ECWEBB";#N/A,#N/A,FALSE,"MFT96";#N/A,#N/A,FALSE,"CTrecon"}</definedName>
    <definedName name="name_1_3_1_5_3" hidden="1">{#N/A,#N/A,FALSE,"TMCOMP96";#N/A,#N/A,FALSE,"MAT96";#N/A,#N/A,FALSE,"FANDA96";#N/A,#N/A,FALSE,"INTRAN96";#N/A,#N/A,FALSE,"NAA9697";#N/A,#N/A,FALSE,"ECWEBB";#N/A,#N/A,FALSE,"MFT96";#N/A,#N/A,FALSE,"CTrecon"}</definedName>
    <definedName name="name_1_3_1_5_4" hidden="1">{#N/A,#N/A,FALSE,"TMCOMP96";#N/A,#N/A,FALSE,"MAT96";#N/A,#N/A,FALSE,"FANDA96";#N/A,#N/A,FALSE,"INTRAN96";#N/A,#N/A,FALSE,"NAA9697";#N/A,#N/A,FALSE,"ECWEBB";#N/A,#N/A,FALSE,"MFT96";#N/A,#N/A,FALSE,"CTrecon"}</definedName>
    <definedName name="name_1_3_1_5_5" hidden="1">{#N/A,#N/A,FALSE,"TMCOMP96";#N/A,#N/A,FALSE,"MAT96";#N/A,#N/A,FALSE,"FANDA96";#N/A,#N/A,FALSE,"INTRAN96";#N/A,#N/A,FALSE,"NAA9697";#N/A,#N/A,FALSE,"ECWEBB";#N/A,#N/A,FALSE,"MFT96";#N/A,#N/A,FALSE,"CTrecon"}</definedName>
    <definedName name="name_1_3_2" hidden="1">{#N/A,#N/A,FALSE,"TMCOMP96";#N/A,#N/A,FALSE,"MAT96";#N/A,#N/A,FALSE,"FANDA96";#N/A,#N/A,FALSE,"INTRAN96";#N/A,#N/A,FALSE,"NAA9697";#N/A,#N/A,FALSE,"ECWEBB";#N/A,#N/A,FALSE,"MFT96";#N/A,#N/A,FALSE,"CTrecon"}</definedName>
    <definedName name="name_1_3_2_1" hidden="1">{#N/A,#N/A,FALSE,"TMCOMP96";#N/A,#N/A,FALSE,"MAT96";#N/A,#N/A,FALSE,"FANDA96";#N/A,#N/A,FALSE,"INTRAN96";#N/A,#N/A,FALSE,"NAA9697";#N/A,#N/A,FALSE,"ECWEBB";#N/A,#N/A,FALSE,"MFT96";#N/A,#N/A,FALSE,"CTrecon"}</definedName>
    <definedName name="name_1_3_2_2" hidden="1">{#N/A,#N/A,FALSE,"TMCOMP96";#N/A,#N/A,FALSE,"MAT96";#N/A,#N/A,FALSE,"FANDA96";#N/A,#N/A,FALSE,"INTRAN96";#N/A,#N/A,FALSE,"NAA9697";#N/A,#N/A,FALSE,"ECWEBB";#N/A,#N/A,FALSE,"MFT96";#N/A,#N/A,FALSE,"CTrecon"}</definedName>
    <definedName name="name_1_3_2_3" hidden="1">{#N/A,#N/A,FALSE,"TMCOMP96";#N/A,#N/A,FALSE,"MAT96";#N/A,#N/A,FALSE,"FANDA96";#N/A,#N/A,FALSE,"INTRAN96";#N/A,#N/A,FALSE,"NAA9697";#N/A,#N/A,FALSE,"ECWEBB";#N/A,#N/A,FALSE,"MFT96";#N/A,#N/A,FALSE,"CTrecon"}</definedName>
    <definedName name="name_1_3_2_4" hidden="1">{#N/A,#N/A,FALSE,"TMCOMP96";#N/A,#N/A,FALSE,"MAT96";#N/A,#N/A,FALSE,"FANDA96";#N/A,#N/A,FALSE,"INTRAN96";#N/A,#N/A,FALSE,"NAA9697";#N/A,#N/A,FALSE,"ECWEBB";#N/A,#N/A,FALSE,"MFT96";#N/A,#N/A,FALSE,"CTrecon"}</definedName>
    <definedName name="name_1_3_2_5" hidden="1">{#N/A,#N/A,FALSE,"TMCOMP96";#N/A,#N/A,FALSE,"MAT96";#N/A,#N/A,FALSE,"FANDA96";#N/A,#N/A,FALSE,"INTRAN96";#N/A,#N/A,FALSE,"NAA9697";#N/A,#N/A,FALSE,"ECWEBB";#N/A,#N/A,FALSE,"MFT96";#N/A,#N/A,FALSE,"CTrecon"}</definedName>
    <definedName name="name_1_3_3" hidden="1">{#N/A,#N/A,FALSE,"TMCOMP96";#N/A,#N/A,FALSE,"MAT96";#N/A,#N/A,FALSE,"FANDA96";#N/A,#N/A,FALSE,"INTRAN96";#N/A,#N/A,FALSE,"NAA9697";#N/A,#N/A,FALSE,"ECWEBB";#N/A,#N/A,FALSE,"MFT96";#N/A,#N/A,FALSE,"CTrecon"}</definedName>
    <definedName name="name_1_3_3_1" hidden="1">{#N/A,#N/A,FALSE,"TMCOMP96";#N/A,#N/A,FALSE,"MAT96";#N/A,#N/A,FALSE,"FANDA96";#N/A,#N/A,FALSE,"INTRAN96";#N/A,#N/A,FALSE,"NAA9697";#N/A,#N/A,FALSE,"ECWEBB";#N/A,#N/A,FALSE,"MFT96";#N/A,#N/A,FALSE,"CTrecon"}</definedName>
    <definedName name="name_1_3_3_2" hidden="1">{#N/A,#N/A,FALSE,"TMCOMP96";#N/A,#N/A,FALSE,"MAT96";#N/A,#N/A,FALSE,"FANDA96";#N/A,#N/A,FALSE,"INTRAN96";#N/A,#N/A,FALSE,"NAA9697";#N/A,#N/A,FALSE,"ECWEBB";#N/A,#N/A,FALSE,"MFT96";#N/A,#N/A,FALSE,"CTrecon"}</definedName>
    <definedName name="name_1_3_3_3" hidden="1">{#N/A,#N/A,FALSE,"TMCOMP96";#N/A,#N/A,FALSE,"MAT96";#N/A,#N/A,FALSE,"FANDA96";#N/A,#N/A,FALSE,"INTRAN96";#N/A,#N/A,FALSE,"NAA9697";#N/A,#N/A,FALSE,"ECWEBB";#N/A,#N/A,FALSE,"MFT96";#N/A,#N/A,FALSE,"CTrecon"}</definedName>
    <definedName name="name_1_3_3_4" hidden="1">{#N/A,#N/A,FALSE,"TMCOMP96";#N/A,#N/A,FALSE,"MAT96";#N/A,#N/A,FALSE,"FANDA96";#N/A,#N/A,FALSE,"INTRAN96";#N/A,#N/A,FALSE,"NAA9697";#N/A,#N/A,FALSE,"ECWEBB";#N/A,#N/A,FALSE,"MFT96";#N/A,#N/A,FALSE,"CTrecon"}</definedName>
    <definedName name="name_1_3_3_5" hidden="1">{#N/A,#N/A,FALSE,"TMCOMP96";#N/A,#N/A,FALSE,"MAT96";#N/A,#N/A,FALSE,"FANDA96";#N/A,#N/A,FALSE,"INTRAN96";#N/A,#N/A,FALSE,"NAA9697";#N/A,#N/A,FALSE,"ECWEBB";#N/A,#N/A,FALSE,"MFT96";#N/A,#N/A,FALSE,"CTrecon"}</definedName>
    <definedName name="name_1_3_4" hidden="1">{#N/A,#N/A,FALSE,"TMCOMP96";#N/A,#N/A,FALSE,"MAT96";#N/A,#N/A,FALSE,"FANDA96";#N/A,#N/A,FALSE,"INTRAN96";#N/A,#N/A,FALSE,"NAA9697";#N/A,#N/A,FALSE,"ECWEBB";#N/A,#N/A,FALSE,"MFT96";#N/A,#N/A,FALSE,"CTrecon"}</definedName>
    <definedName name="name_1_3_4_1" hidden="1">{#N/A,#N/A,FALSE,"TMCOMP96";#N/A,#N/A,FALSE,"MAT96";#N/A,#N/A,FALSE,"FANDA96";#N/A,#N/A,FALSE,"INTRAN96";#N/A,#N/A,FALSE,"NAA9697";#N/A,#N/A,FALSE,"ECWEBB";#N/A,#N/A,FALSE,"MFT96";#N/A,#N/A,FALSE,"CTrecon"}</definedName>
    <definedName name="name_1_3_4_2" hidden="1">{#N/A,#N/A,FALSE,"TMCOMP96";#N/A,#N/A,FALSE,"MAT96";#N/A,#N/A,FALSE,"FANDA96";#N/A,#N/A,FALSE,"INTRAN96";#N/A,#N/A,FALSE,"NAA9697";#N/A,#N/A,FALSE,"ECWEBB";#N/A,#N/A,FALSE,"MFT96";#N/A,#N/A,FALSE,"CTrecon"}</definedName>
    <definedName name="name_1_3_4_3" hidden="1">{#N/A,#N/A,FALSE,"TMCOMP96";#N/A,#N/A,FALSE,"MAT96";#N/A,#N/A,FALSE,"FANDA96";#N/A,#N/A,FALSE,"INTRAN96";#N/A,#N/A,FALSE,"NAA9697";#N/A,#N/A,FALSE,"ECWEBB";#N/A,#N/A,FALSE,"MFT96";#N/A,#N/A,FALSE,"CTrecon"}</definedName>
    <definedName name="name_1_3_4_4" hidden="1">{#N/A,#N/A,FALSE,"TMCOMP96";#N/A,#N/A,FALSE,"MAT96";#N/A,#N/A,FALSE,"FANDA96";#N/A,#N/A,FALSE,"INTRAN96";#N/A,#N/A,FALSE,"NAA9697";#N/A,#N/A,FALSE,"ECWEBB";#N/A,#N/A,FALSE,"MFT96";#N/A,#N/A,FALSE,"CTrecon"}</definedName>
    <definedName name="name_1_3_4_5" hidden="1">{#N/A,#N/A,FALSE,"TMCOMP96";#N/A,#N/A,FALSE,"MAT96";#N/A,#N/A,FALSE,"FANDA96";#N/A,#N/A,FALSE,"INTRAN96";#N/A,#N/A,FALSE,"NAA9697";#N/A,#N/A,FALSE,"ECWEBB";#N/A,#N/A,FALSE,"MFT96";#N/A,#N/A,FALSE,"CTrecon"}</definedName>
    <definedName name="name_1_3_5" hidden="1">{#N/A,#N/A,FALSE,"TMCOMP96";#N/A,#N/A,FALSE,"MAT96";#N/A,#N/A,FALSE,"FANDA96";#N/A,#N/A,FALSE,"INTRAN96";#N/A,#N/A,FALSE,"NAA9697";#N/A,#N/A,FALSE,"ECWEBB";#N/A,#N/A,FALSE,"MFT96";#N/A,#N/A,FALSE,"CTrecon"}</definedName>
    <definedName name="name_1_3_5_1" hidden="1">{#N/A,#N/A,FALSE,"TMCOMP96";#N/A,#N/A,FALSE,"MAT96";#N/A,#N/A,FALSE,"FANDA96";#N/A,#N/A,FALSE,"INTRAN96";#N/A,#N/A,FALSE,"NAA9697";#N/A,#N/A,FALSE,"ECWEBB";#N/A,#N/A,FALSE,"MFT96";#N/A,#N/A,FALSE,"CTrecon"}</definedName>
    <definedName name="name_1_3_5_2" hidden="1">{#N/A,#N/A,FALSE,"TMCOMP96";#N/A,#N/A,FALSE,"MAT96";#N/A,#N/A,FALSE,"FANDA96";#N/A,#N/A,FALSE,"INTRAN96";#N/A,#N/A,FALSE,"NAA9697";#N/A,#N/A,FALSE,"ECWEBB";#N/A,#N/A,FALSE,"MFT96";#N/A,#N/A,FALSE,"CTrecon"}</definedName>
    <definedName name="name_1_3_5_3" hidden="1">{#N/A,#N/A,FALSE,"TMCOMP96";#N/A,#N/A,FALSE,"MAT96";#N/A,#N/A,FALSE,"FANDA96";#N/A,#N/A,FALSE,"INTRAN96";#N/A,#N/A,FALSE,"NAA9697";#N/A,#N/A,FALSE,"ECWEBB";#N/A,#N/A,FALSE,"MFT96";#N/A,#N/A,FALSE,"CTrecon"}</definedName>
    <definedName name="name_1_3_5_4" hidden="1">{#N/A,#N/A,FALSE,"TMCOMP96";#N/A,#N/A,FALSE,"MAT96";#N/A,#N/A,FALSE,"FANDA96";#N/A,#N/A,FALSE,"INTRAN96";#N/A,#N/A,FALSE,"NAA9697";#N/A,#N/A,FALSE,"ECWEBB";#N/A,#N/A,FALSE,"MFT96";#N/A,#N/A,FALSE,"CTrecon"}</definedName>
    <definedName name="name_1_3_5_5" hidden="1">{#N/A,#N/A,FALSE,"TMCOMP96";#N/A,#N/A,FALSE,"MAT96";#N/A,#N/A,FALSE,"FANDA96";#N/A,#N/A,FALSE,"INTRAN96";#N/A,#N/A,FALSE,"NAA9697";#N/A,#N/A,FALSE,"ECWEBB";#N/A,#N/A,FALSE,"MFT96";#N/A,#N/A,FALSE,"CTrecon"}</definedName>
    <definedName name="name_1_4" hidden="1">{#N/A,#N/A,FALSE,"TMCOMP96";#N/A,#N/A,FALSE,"MAT96";#N/A,#N/A,FALSE,"FANDA96";#N/A,#N/A,FALSE,"INTRAN96";#N/A,#N/A,FALSE,"NAA9697";#N/A,#N/A,FALSE,"ECWEBB";#N/A,#N/A,FALSE,"MFT96";#N/A,#N/A,FALSE,"CTrecon"}</definedName>
    <definedName name="name_1_4_1" hidden="1">{#N/A,#N/A,FALSE,"TMCOMP96";#N/A,#N/A,FALSE,"MAT96";#N/A,#N/A,FALSE,"FANDA96";#N/A,#N/A,FALSE,"INTRAN96";#N/A,#N/A,FALSE,"NAA9697";#N/A,#N/A,FALSE,"ECWEBB";#N/A,#N/A,FALSE,"MFT96";#N/A,#N/A,FALSE,"CTrecon"}</definedName>
    <definedName name="name_1_4_1_1" hidden="1">{#N/A,#N/A,FALSE,"TMCOMP96";#N/A,#N/A,FALSE,"MAT96";#N/A,#N/A,FALSE,"FANDA96";#N/A,#N/A,FALSE,"INTRAN96";#N/A,#N/A,FALSE,"NAA9697";#N/A,#N/A,FALSE,"ECWEBB";#N/A,#N/A,FALSE,"MFT96";#N/A,#N/A,FALSE,"CTrecon"}</definedName>
    <definedName name="name_1_4_1_1_1" hidden="1">{#N/A,#N/A,FALSE,"TMCOMP96";#N/A,#N/A,FALSE,"MAT96";#N/A,#N/A,FALSE,"FANDA96";#N/A,#N/A,FALSE,"INTRAN96";#N/A,#N/A,FALSE,"NAA9697";#N/A,#N/A,FALSE,"ECWEBB";#N/A,#N/A,FALSE,"MFT96";#N/A,#N/A,FALSE,"CTrecon"}</definedName>
    <definedName name="name_1_4_1_1_1_1" hidden="1">{#N/A,#N/A,FALSE,"TMCOMP96";#N/A,#N/A,FALSE,"MAT96";#N/A,#N/A,FALSE,"FANDA96";#N/A,#N/A,FALSE,"INTRAN96";#N/A,#N/A,FALSE,"NAA9697";#N/A,#N/A,FALSE,"ECWEBB";#N/A,#N/A,FALSE,"MFT96";#N/A,#N/A,FALSE,"CTrecon"}</definedName>
    <definedName name="name_1_4_1_1_2" hidden="1">{#N/A,#N/A,FALSE,"TMCOMP96";#N/A,#N/A,FALSE,"MAT96";#N/A,#N/A,FALSE,"FANDA96";#N/A,#N/A,FALSE,"INTRAN96";#N/A,#N/A,FALSE,"NAA9697";#N/A,#N/A,FALSE,"ECWEBB";#N/A,#N/A,FALSE,"MFT96";#N/A,#N/A,FALSE,"CTrecon"}</definedName>
    <definedName name="name_1_4_1_1_3" hidden="1">{#N/A,#N/A,FALSE,"TMCOMP96";#N/A,#N/A,FALSE,"MAT96";#N/A,#N/A,FALSE,"FANDA96";#N/A,#N/A,FALSE,"INTRAN96";#N/A,#N/A,FALSE,"NAA9697";#N/A,#N/A,FALSE,"ECWEBB";#N/A,#N/A,FALSE,"MFT96";#N/A,#N/A,FALSE,"CTrecon"}</definedName>
    <definedName name="name_1_4_1_1_4" hidden="1">{#N/A,#N/A,FALSE,"TMCOMP96";#N/A,#N/A,FALSE,"MAT96";#N/A,#N/A,FALSE,"FANDA96";#N/A,#N/A,FALSE,"INTRAN96";#N/A,#N/A,FALSE,"NAA9697";#N/A,#N/A,FALSE,"ECWEBB";#N/A,#N/A,FALSE,"MFT96";#N/A,#N/A,FALSE,"CTrecon"}</definedName>
    <definedName name="name_1_4_1_1_5" hidden="1">{#N/A,#N/A,FALSE,"TMCOMP96";#N/A,#N/A,FALSE,"MAT96";#N/A,#N/A,FALSE,"FANDA96";#N/A,#N/A,FALSE,"INTRAN96";#N/A,#N/A,FALSE,"NAA9697";#N/A,#N/A,FALSE,"ECWEBB";#N/A,#N/A,FALSE,"MFT96";#N/A,#N/A,FALSE,"CTrecon"}</definedName>
    <definedName name="name_1_4_1_2" hidden="1">{#N/A,#N/A,FALSE,"TMCOMP96";#N/A,#N/A,FALSE,"MAT96";#N/A,#N/A,FALSE,"FANDA96";#N/A,#N/A,FALSE,"INTRAN96";#N/A,#N/A,FALSE,"NAA9697";#N/A,#N/A,FALSE,"ECWEBB";#N/A,#N/A,FALSE,"MFT96";#N/A,#N/A,FALSE,"CTrecon"}</definedName>
    <definedName name="name_1_4_1_2_1" hidden="1">{#N/A,#N/A,FALSE,"TMCOMP96";#N/A,#N/A,FALSE,"MAT96";#N/A,#N/A,FALSE,"FANDA96";#N/A,#N/A,FALSE,"INTRAN96";#N/A,#N/A,FALSE,"NAA9697";#N/A,#N/A,FALSE,"ECWEBB";#N/A,#N/A,FALSE,"MFT96";#N/A,#N/A,FALSE,"CTrecon"}</definedName>
    <definedName name="name_1_4_1_2_2" hidden="1">{#N/A,#N/A,FALSE,"TMCOMP96";#N/A,#N/A,FALSE,"MAT96";#N/A,#N/A,FALSE,"FANDA96";#N/A,#N/A,FALSE,"INTRAN96";#N/A,#N/A,FALSE,"NAA9697";#N/A,#N/A,FALSE,"ECWEBB";#N/A,#N/A,FALSE,"MFT96";#N/A,#N/A,FALSE,"CTrecon"}</definedName>
    <definedName name="name_1_4_1_2_3" hidden="1">{#N/A,#N/A,FALSE,"TMCOMP96";#N/A,#N/A,FALSE,"MAT96";#N/A,#N/A,FALSE,"FANDA96";#N/A,#N/A,FALSE,"INTRAN96";#N/A,#N/A,FALSE,"NAA9697";#N/A,#N/A,FALSE,"ECWEBB";#N/A,#N/A,FALSE,"MFT96";#N/A,#N/A,FALSE,"CTrecon"}</definedName>
    <definedName name="name_1_4_1_2_4" hidden="1">{#N/A,#N/A,FALSE,"TMCOMP96";#N/A,#N/A,FALSE,"MAT96";#N/A,#N/A,FALSE,"FANDA96";#N/A,#N/A,FALSE,"INTRAN96";#N/A,#N/A,FALSE,"NAA9697";#N/A,#N/A,FALSE,"ECWEBB";#N/A,#N/A,FALSE,"MFT96";#N/A,#N/A,FALSE,"CTrecon"}</definedName>
    <definedName name="name_1_4_1_2_5" hidden="1">{#N/A,#N/A,FALSE,"TMCOMP96";#N/A,#N/A,FALSE,"MAT96";#N/A,#N/A,FALSE,"FANDA96";#N/A,#N/A,FALSE,"INTRAN96";#N/A,#N/A,FALSE,"NAA9697";#N/A,#N/A,FALSE,"ECWEBB";#N/A,#N/A,FALSE,"MFT96";#N/A,#N/A,FALSE,"CTrecon"}</definedName>
    <definedName name="name_1_4_1_3" hidden="1">{#N/A,#N/A,FALSE,"TMCOMP96";#N/A,#N/A,FALSE,"MAT96";#N/A,#N/A,FALSE,"FANDA96";#N/A,#N/A,FALSE,"INTRAN96";#N/A,#N/A,FALSE,"NAA9697";#N/A,#N/A,FALSE,"ECWEBB";#N/A,#N/A,FALSE,"MFT96";#N/A,#N/A,FALSE,"CTrecon"}</definedName>
    <definedName name="name_1_4_1_3_1" hidden="1">{#N/A,#N/A,FALSE,"TMCOMP96";#N/A,#N/A,FALSE,"MAT96";#N/A,#N/A,FALSE,"FANDA96";#N/A,#N/A,FALSE,"INTRAN96";#N/A,#N/A,FALSE,"NAA9697";#N/A,#N/A,FALSE,"ECWEBB";#N/A,#N/A,FALSE,"MFT96";#N/A,#N/A,FALSE,"CTrecon"}</definedName>
    <definedName name="name_1_4_1_3_2" hidden="1">{#N/A,#N/A,FALSE,"TMCOMP96";#N/A,#N/A,FALSE,"MAT96";#N/A,#N/A,FALSE,"FANDA96";#N/A,#N/A,FALSE,"INTRAN96";#N/A,#N/A,FALSE,"NAA9697";#N/A,#N/A,FALSE,"ECWEBB";#N/A,#N/A,FALSE,"MFT96";#N/A,#N/A,FALSE,"CTrecon"}</definedName>
    <definedName name="name_1_4_1_3_3" hidden="1">{#N/A,#N/A,FALSE,"TMCOMP96";#N/A,#N/A,FALSE,"MAT96";#N/A,#N/A,FALSE,"FANDA96";#N/A,#N/A,FALSE,"INTRAN96";#N/A,#N/A,FALSE,"NAA9697";#N/A,#N/A,FALSE,"ECWEBB";#N/A,#N/A,FALSE,"MFT96";#N/A,#N/A,FALSE,"CTrecon"}</definedName>
    <definedName name="name_1_4_1_3_4" hidden="1">{#N/A,#N/A,FALSE,"TMCOMP96";#N/A,#N/A,FALSE,"MAT96";#N/A,#N/A,FALSE,"FANDA96";#N/A,#N/A,FALSE,"INTRAN96";#N/A,#N/A,FALSE,"NAA9697";#N/A,#N/A,FALSE,"ECWEBB";#N/A,#N/A,FALSE,"MFT96";#N/A,#N/A,FALSE,"CTrecon"}</definedName>
    <definedName name="name_1_4_1_3_5" hidden="1">{#N/A,#N/A,FALSE,"TMCOMP96";#N/A,#N/A,FALSE,"MAT96";#N/A,#N/A,FALSE,"FANDA96";#N/A,#N/A,FALSE,"INTRAN96";#N/A,#N/A,FALSE,"NAA9697";#N/A,#N/A,FALSE,"ECWEBB";#N/A,#N/A,FALSE,"MFT96";#N/A,#N/A,FALSE,"CTrecon"}</definedName>
    <definedName name="name_1_4_1_4" hidden="1">{#N/A,#N/A,FALSE,"TMCOMP96";#N/A,#N/A,FALSE,"MAT96";#N/A,#N/A,FALSE,"FANDA96";#N/A,#N/A,FALSE,"INTRAN96";#N/A,#N/A,FALSE,"NAA9697";#N/A,#N/A,FALSE,"ECWEBB";#N/A,#N/A,FALSE,"MFT96";#N/A,#N/A,FALSE,"CTrecon"}</definedName>
    <definedName name="name_1_4_1_4_1" hidden="1">{#N/A,#N/A,FALSE,"TMCOMP96";#N/A,#N/A,FALSE,"MAT96";#N/A,#N/A,FALSE,"FANDA96";#N/A,#N/A,FALSE,"INTRAN96";#N/A,#N/A,FALSE,"NAA9697";#N/A,#N/A,FALSE,"ECWEBB";#N/A,#N/A,FALSE,"MFT96";#N/A,#N/A,FALSE,"CTrecon"}</definedName>
    <definedName name="name_1_4_1_4_2" hidden="1">{#N/A,#N/A,FALSE,"TMCOMP96";#N/A,#N/A,FALSE,"MAT96";#N/A,#N/A,FALSE,"FANDA96";#N/A,#N/A,FALSE,"INTRAN96";#N/A,#N/A,FALSE,"NAA9697";#N/A,#N/A,FALSE,"ECWEBB";#N/A,#N/A,FALSE,"MFT96";#N/A,#N/A,FALSE,"CTrecon"}</definedName>
    <definedName name="name_1_4_1_4_3" hidden="1">{#N/A,#N/A,FALSE,"TMCOMP96";#N/A,#N/A,FALSE,"MAT96";#N/A,#N/A,FALSE,"FANDA96";#N/A,#N/A,FALSE,"INTRAN96";#N/A,#N/A,FALSE,"NAA9697";#N/A,#N/A,FALSE,"ECWEBB";#N/A,#N/A,FALSE,"MFT96";#N/A,#N/A,FALSE,"CTrecon"}</definedName>
    <definedName name="name_1_4_1_4_4" hidden="1">{#N/A,#N/A,FALSE,"TMCOMP96";#N/A,#N/A,FALSE,"MAT96";#N/A,#N/A,FALSE,"FANDA96";#N/A,#N/A,FALSE,"INTRAN96";#N/A,#N/A,FALSE,"NAA9697";#N/A,#N/A,FALSE,"ECWEBB";#N/A,#N/A,FALSE,"MFT96";#N/A,#N/A,FALSE,"CTrecon"}</definedName>
    <definedName name="name_1_4_1_4_5" hidden="1">{#N/A,#N/A,FALSE,"TMCOMP96";#N/A,#N/A,FALSE,"MAT96";#N/A,#N/A,FALSE,"FANDA96";#N/A,#N/A,FALSE,"INTRAN96";#N/A,#N/A,FALSE,"NAA9697";#N/A,#N/A,FALSE,"ECWEBB";#N/A,#N/A,FALSE,"MFT96";#N/A,#N/A,FALSE,"CTrecon"}</definedName>
    <definedName name="name_1_4_1_5" hidden="1">{#N/A,#N/A,FALSE,"TMCOMP96";#N/A,#N/A,FALSE,"MAT96";#N/A,#N/A,FALSE,"FANDA96";#N/A,#N/A,FALSE,"INTRAN96";#N/A,#N/A,FALSE,"NAA9697";#N/A,#N/A,FALSE,"ECWEBB";#N/A,#N/A,FALSE,"MFT96";#N/A,#N/A,FALSE,"CTrecon"}</definedName>
    <definedName name="name_1_4_1_5_1" hidden="1">{#N/A,#N/A,FALSE,"TMCOMP96";#N/A,#N/A,FALSE,"MAT96";#N/A,#N/A,FALSE,"FANDA96";#N/A,#N/A,FALSE,"INTRAN96";#N/A,#N/A,FALSE,"NAA9697";#N/A,#N/A,FALSE,"ECWEBB";#N/A,#N/A,FALSE,"MFT96";#N/A,#N/A,FALSE,"CTrecon"}</definedName>
    <definedName name="name_1_4_1_5_2" hidden="1">{#N/A,#N/A,FALSE,"TMCOMP96";#N/A,#N/A,FALSE,"MAT96";#N/A,#N/A,FALSE,"FANDA96";#N/A,#N/A,FALSE,"INTRAN96";#N/A,#N/A,FALSE,"NAA9697";#N/A,#N/A,FALSE,"ECWEBB";#N/A,#N/A,FALSE,"MFT96";#N/A,#N/A,FALSE,"CTrecon"}</definedName>
    <definedName name="name_1_4_1_5_3" hidden="1">{#N/A,#N/A,FALSE,"TMCOMP96";#N/A,#N/A,FALSE,"MAT96";#N/A,#N/A,FALSE,"FANDA96";#N/A,#N/A,FALSE,"INTRAN96";#N/A,#N/A,FALSE,"NAA9697";#N/A,#N/A,FALSE,"ECWEBB";#N/A,#N/A,FALSE,"MFT96";#N/A,#N/A,FALSE,"CTrecon"}</definedName>
    <definedName name="name_1_4_1_5_4" hidden="1">{#N/A,#N/A,FALSE,"TMCOMP96";#N/A,#N/A,FALSE,"MAT96";#N/A,#N/A,FALSE,"FANDA96";#N/A,#N/A,FALSE,"INTRAN96";#N/A,#N/A,FALSE,"NAA9697";#N/A,#N/A,FALSE,"ECWEBB";#N/A,#N/A,FALSE,"MFT96";#N/A,#N/A,FALSE,"CTrecon"}</definedName>
    <definedName name="name_1_4_1_5_5" hidden="1">{#N/A,#N/A,FALSE,"TMCOMP96";#N/A,#N/A,FALSE,"MAT96";#N/A,#N/A,FALSE,"FANDA96";#N/A,#N/A,FALSE,"INTRAN96";#N/A,#N/A,FALSE,"NAA9697";#N/A,#N/A,FALSE,"ECWEBB";#N/A,#N/A,FALSE,"MFT96";#N/A,#N/A,FALSE,"CTrecon"}</definedName>
    <definedName name="name_1_4_2" hidden="1">{#N/A,#N/A,FALSE,"TMCOMP96";#N/A,#N/A,FALSE,"MAT96";#N/A,#N/A,FALSE,"FANDA96";#N/A,#N/A,FALSE,"INTRAN96";#N/A,#N/A,FALSE,"NAA9697";#N/A,#N/A,FALSE,"ECWEBB";#N/A,#N/A,FALSE,"MFT96";#N/A,#N/A,FALSE,"CTrecon"}</definedName>
    <definedName name="name_1_4_2_1" hidden="1">{#N/A,#N/A,FALSE,"TMCOMP96";#N/A,#N/A,FALSE,"MAT96";#N/A,#N/A,FALSE,"FANDA96";#N/A,#N/A,FALSE,"INTRAN96";#N/A,#N/A,FALSE,"NAA9697";#N/A,#N/A,FALSE,"ECWEBB";#N/A,#N/A,FALSE,"MFT96";#N/A,#N/A,FALSE,"CTrecon"}</definedName>
    <definedName name="name_1_4_2_2" hidden="1">{#N/A,#N/A,FALSE,"TMCOMP96";#N/A,#N/A,FALSE,"MAT96";#N/A,#N/A,FALSE,"FANDA96";#N/A,#N/A,FALSE,"INTRAN96";#N/A,#N/A,FALSE,"NAA9697";#N/A,#N/A,FALSE,"ECWEBB";#N/A,#N/A,FALSE,"MFT96";#N/A,#N/A,FALSE,"CTrecon"}</definedName>
    <definedName name="name_1_4_2_3" hidden="1">{#N/A,#N/A,FALSE,"TMCOMP96";#N/A,#N/A,FALSE,"MAT96";#N/A,#N/A,FALSE,"FANDA96";#N/A,#N/A,FALSE,"INTRAN96";#N/A,#N/A,FALSE,"NAA9697";#N/A,#N/A,FALSE,"ECWEBB";#N/A,#N/A,FALSE,"MFT96";#N/A,#N/A,FALSE,"CTrecon"}</definedName>
    <definedName name="name_1_4_2_4" hidden="1">{#N/A,#N/A,FALSE,"TMCOMP96";#N/A,#N/A,FALSE,"MAT96";#N/A,#N/A,FALSE,"FANDA96";#N/A,#N/A,FALSE,"INTRAN96";#N/A,#N/A,FALSE,"NAA9697";#N/A,#N/A,FALSE,"ECWEBB";#N/A,#N/A,FALSE,"MFT96";#N/A,#N/A,FALSE,"CTrecon"}</definedName>
    <definedName name="name_1_4_2_5" hidden="1">{#N/A,#N/A,FALSE,"TMCOMP96";#N/A,#N/A,FALSE,"MAT96";#N/A,#N/A,FALSE,"FANDA96";#N/A,#N/A,FALSE,"INTRAN96";#N/A,#N/A,FALSE,"NAA9697";#N/A,#N/A,FALSE,"ECWEBB";#N/A,#N/A,FALSE,"MFT96";#N/A,#N/A,FALSE,"CTrecon"}</definedName>
    <definedName name="name_1_4_3" hidden="1">{#N/A,#N/A,FALSE,"TMCOMP96";#N/A,#N/A,FALSE,"MAT96";#N/A,#N/A,FALSE,"FANDA96";#N/A,#N/A,FALSE,"INTRAN96";#N/A,#N/A,FALSE,"NAA9697";#N/A,#N/A,FALSE,"ECWEBB";#N/A,#N/A,FALSE,"MFT96";#N/A,#N/A,FALSE,"CTrecon"}</definedName>
    <definedName name="name_1_4_3_1" hidden="1">{#N/A,#N/A,FALSE,"TMCOMP96";#N/A,#N/A,FALSE,"MAT96";#N/A,#N/A,FALSE,"FANDA96";#N/A,#N/A,FALSE,"INTRAN96";#N/A,#N/A,FALSE,"NAA9697";#N/A,#N/A,FALSE,"ECWEBB";#N/A,#N/A,FALSE,"MFT96";#N/A,#N/A,FALSE,"CTrecon"}</definedName>
    <definedName name="name_1_4_3_2" hidden="1">{#N/A,#N/A,FALSE,"TMCOMP96";#N/A,#N/A,FALSE,"MAT96";#N/A,#N/A,FALSE,"FANDA96";#N/A,#N/A,FALSE,"INTRAN96";#N/A,#N/A,FALSE,"NAA9697";#N/A,#N/A,FALSE,"ECWEBB";#N/A,#N/A,FALSE,"MFT96";#N/A,#N/A,FALSE,"CTrecon"}</definedName>
    <definedName name="name_1_4_3_3" hidden="1">{#N/A,#N/A,FALSE,"TMCOMP96";#N/A,#N/A,FALSE,"MAT96";#N/A,#N/A,FALSE,"FANDA96";#N/A,#N/A,FALSE,"INTRAN96";#N/A,#N/A,FALSE,"NAA9697";#N/A,#N/A,FALSE,"ECWEBB";#N/A,#N/A,FALSE,"MFT96";#N/A,#N/A,FALSE,"CTrecon"}</definedName>
    <definedName name="name_1_4_3_4" hidden="1">{#N/A,#N/A,FALSE,"TMCOMP96";#N/A,#N/A,FALSE,"MAT96";#N/A,#N/A,FALSE,"FANDA96";#N/A,#N/A,FALSE,"INTRAN96";#N/A,#N/A,FALSE,"NAA9697";#N/A,#N/A,FALSE,"ECWEBB";#N/A,#N/A,FALSE,"MFT96";#N/A,#N/A,FALSE,"CTrecon"}</definedName>
    <definedName name="name_1_4_3_5" hidden="1">{#N/A,#N/A,FALSE,"TMCOMP96";#N/A,#N/A,FALSE,"MAT96";#N/A,#N/A,FALSE,"FANDA96";#N/A,#N/A,FALSE,"INTRAN96";#N/A,#N/A,FALSE,"NAA9697";#N/A,#N/A,FALSE,"ECWEBB";#N/A,#N/A,FALSE,"MFT96";#N/A,#N/A,FALSE,"CTrecon"}</definedName>
    <definedName name="name_1_4_4" hidden="1">{#N/A,#N/A,FALSE,"TMCOMP96";#N/A,#N/A,FALSE,"MAT96";#N/A,#N/A,FALSE,"FANDA96";#N/A,#N/A,FALSE,"INTRAN96";#N/A,#N/A,FALSE,"NAA9697";#N/A,#N/A,FALSE,"ECWEBB";#N/A,#N/A,FALSE,"MFT96";#N/A,#N/A,FALSE,"CTrecon"}</definedName>
    <definedName name="name_1_4_4_1" hidden="1">{#N/A,#N/A,FALSE,"TMCOMP96";#N/A,#N/A,FALSE,"MAT96";#N/A,#N/A,FALSE,"FANDA96";#N/A,#N/A,FALSE,"INTRAN96";#N/A,#N/A,FALSE,"NAA9697";#N/A,#N/A,FALSE,"ECWEBB";#N/A,#N/A,FALSE,"MFT96";#N/A,#N/A,FALSE,"CTrecon"}</definedName>
    <definedName name="name_1_4_4_2" hidden="1">{#N/A,#N/A,FALSE,"TMCOMP96";#N/A,#N/A,FALSE,"MAT96";#N/A,#N/A,FALSE,"FANDA96";#N/A,#N/A,FALSE,"INTRAN96";#N/A,#N/A,FALSE,"NAA9697";#N/A,#N/A,FALSE,"ECWEBB";#N/A,#N/A,FALSE,"MFT96";#N/A,#N/A,FALSE,"CTrecon"}</definedName>
    <definedName name="name_1_4_4_3" hidden="1">{#N/A,#N/A,FALSE,"TMCOMP96";#N/A,#N/A,FALSE,"MAT96";#N/A,#N/A,FALSE,"FANDA96";#N/A,#N/A,FALSE,"INTRAN96";#N/A,#N/A,FALSE,"NAA9697";#N/A,#N/A,FALSE,"ECWEBB";#N/A,#N/A,FALSE,"MFT96";#N/A,#N/A,FALSE,"CTrecon"}</definedName>
    <definedName name="name_1_4_4_4" hidden="1">{#N/A,#N/A,FALSE,"TMCOMP96";#N/A,#N/A,FALSE,"MAT96";#N/A,#N/A,FALSE,"FANDA96";#N/A,#N/A,FALSE,"INTRAN96";#N/A,#N/A,FALSE,"NAA9697";#N/A,#N/A,FALSE,"ECWEBB";#N/A,#N/A,FALSE,"MFT96";#N/A,#N/A,FALSE,"CTrecon"}</definedName>
    <definedName name="name_1_4_4_5" hidden="1">{#N/A,#N/A,FALSE,"TMCOMP96";#N/A,#N/A,FALSE,"MAT96";#N/A,#N/A,FALSE,"FANDA96";#N/A,#N/A,FALSE,"INTRAN96";#N/A,#N/A,FALSE,"NAA9697";#N/A,#N/A,FALSE,"ECWEBB";#N/A,#N/A,FALSE,"MFT96";#N/A,#N/A,FALSE,"CTrecon"}</definedName>
    <definedName name="name_1_4_5" hidden="1">{#N/A,#N/A,FALSE,"TMCOMP96";#N/A,#N/A,FALSE,"MAT96";#N/A,#N/A,FALSE,"FANDA96";#N/A,#N/A,FALSE,"INTRAN96";#N/A,#N/A,FALSE,"NAA9697";#N/A,#N/A,FALSE,"ECWEBB";#N/A,#N/A,FALSE,"MFT96";#N/A,#N/A,FALSE,"CTrecon"}</definedName>
    <definedName name="name_1_4_5_1" hidden="1">{#N/A,#N/A,FALSE,"TMCOMP96";#N/A,#N/A,FALSE,"MAT96";#N/A,#N/A,FALSE,"FANDA96";#N/A,#N/A,FALSE,"INTRAN96";#N/A,#N/A,FALSE,"NAA9697";#N/A,#N/A,FALSE,"ECWEBB";#N/A,#N/A,FALSE,"MFT96";#N/A,#N/A,FALSE,"CTrecon"}</definedName>
    <definedName name="name_1_4_5_2" hidden="1">{#N/A,#N/A,FALSE,"TMCOMP96";#N/A,#N/A,FALSE,"MAT96";#N/A,#N/A,FALSE,"FANDA96";#N/A,#N/A,FALSE,"INTRAN96";#N/A,#N/A,FALSE,"NAA9697";#N/A,#N/A,FALSE,"ECWEBB";#N/A,#N/A,FALSE,"MFT96";#N/A,#N/A,FALSE,"CTrecon"}</definedName>
    <definedName name="name_1_4_5_3" hidden="1">{#N/A,#N/A,FALSE,"TMCOMP96";#N/A,#N/A,FALSE,"MAT96";#N/A,#N/A,FALSE,"FANDA96";#N/A,#N/A,FALSE,"INTRAN96";#N/A,#N/A,FALSE,"NAA9697";#N/A,#N/A,FALSE,"ECWEBB";#N/A,#N/A,FALSE,"MFT96";#N/A,#N/A,FALSE,"CTrecon"}</definedName>
    <definedName name="name_1_4_5_4" hidden="1">{#N/A,#N/A,FALSE,"TMCOMP96";#N/A,#N/A,FALSE,"MAT96";#N/A,#N/A,FALSE,"FANDA96";#N/A,#N/A,FALSE,"INTRAN96";#N/A,#N/A,FALSE,"NAA9697";#N/A,#N/A,FALSE,"ECWEBB";#N/A,#N/A,FALSE,"MFT96";#N/A,#N/A,FALSE,"CTrecon"}</definedName>
    <definedName name="name_1_4_5_5" hidden="1">{#N/A,#N/A,FALSE,"TMCOMP96";#N/A,#N/A,FALSE,"MAT96";#N/A,#N/A,FALSE,"FANDA96";#N/A,#N/A,FALSE,"INTRAN96";#N/A,#N/A,FALSE,"NAA9697";#N/A,#N/A,FALSE,"ECWEBB";#N/A,#N/A,FALSE,"MFT96";#N/A,#N/A,FALSE,"CTrecon"}</definedName>
    <definedName name="name_1_5" hidden="1">{#N/A,#N/A,FALSE,"TMCOMP96";#N/A,#N/A,FALSE,"MAT96";#N/A,#N/A,FALSE,"FANDA96";#N/A,#N/A,FALSE,"INTRAN96";#N/A,#N/A,FALSE,"NAA9697";#N/A,#N/A,FALSE,"ECWEBB";#N/A,#N/A,FALSE,"MFT96";#N/A,#N/A,FALSE,"CTrecon"}</definedName>
    <definedName name="name_1_5_1" hidden="1">{#N/A,#N/A,FALSE,"TMCOMP96";#N/A,#N/A,FALSE,"MAT96";#N/A,#N/A,FALSE,"FANDA96";#N/A,#N/A,FALSE,"INTRAN96";#N/A,#N/A,FALSE,"NAA9697";#N/A,#N/A,FALSE,"ECWEBB";#N/A,#N/A,FALSE,"MFT96";#N/A,#N/A,FALSE,"CTrecon"}</definedName>
    <definedName name="name_1_5_1_1" hidden="1">{#N/A,#N/A,FALSE,"TMCOMP96";#N/A,#N/A,FALSE,"MAT96";#N/A,#N/A,FALSE,"FANDA96";#N/A,#N/A,FALSE,"INTRAN96";#N/A,#N/A,FALSE,"NAA9697";#N/A,#N/A,FALSE,"ECWEBB";#N/A,#N/A,FALSE,"MFT96";#N/A,#N/A,FALSE,"CTrecon"}</definedName>
    <definedName name="name_1_5_1_2" hidden="1">{#N/A,#N/A,FALSE,"TMCOMP96";#N/A,#N/A,FALSE,"MAT96";#N/A,#N/A,FALSE,"FANDA96";#N/A,#N/A,FALSE,"INTRAN96";#N/A,#N/A,FALSE,"NAA9697";#N/A,#N/A,FALSE,"ECWEBB";#N/A,#N/A,FALSE,"MFT96";#N/A,#N/A,FALSE,"CTrecon"}</definedName>
    <definedName name="name_1_5_1_3" hidden="1">{#N/A,#N/A,FALSE,"TMCOMP96";#N/A,#N/A,FALSE,"MAT96";#N/A,#N/A,FALSE,"FANDA96";#N/A,#N/A,FALSE,"INTRAN96";#N/A,#N/A,FALSE,"NAA9697";#N/A,#N/A,FALSE,"ECWEBB";#N/A,#N/A,FALSE,"MFT96";#N/A,#N/A,FALSE,"CTrecon"}</definedName>
    <definedName name="name_1_5_1_4" hidden="1">{#N/A,#N/A,FALSE,"TMCOMP96";#N/A,#N/A,FALSE,"MAT96";#N/A,#N/A,FALSE,"FANDA96";#N/A,#N/A,FALSE,"INTRAN96";#N/A,#N/A,FALSE,"NAA9697";#N/A,#N/A,FALSE,"ECWEBB";#N/A,#N/A,FALSE,"MFT96";#N/A,#N/A,FALSE,"CTrecon"}</definedName>
    <definedName name="name_1_5_1_5" hidden="1">{#N/A,#N/A,FALSE,"TMCOMP96";#N/A,#N/A,FALSE,"MAT96";#N/A,#N/A,FALSE,"FANDA96";#N/A,#N/A,FALSE,"INTRAN96";#N/A,#N/A,FALSE,"NAA9697";#N/A,#N/A,FALSE,"ECWEBB";#N/A,#N/A,FALSE,"MFT96";#N/A,#N/A,FALSE,"CTrecon"}</definedName>
    <definedName name="name_1_5_2" hidden="1">{#N/A,#N/A,FALSE,"TMCOMP96";#N/A,#N/A,FALSE,"MAT96";#N/A,#N/A,FALSE,"FANDA96";#N/A,#N/A,FALSE,"INTRAN96";#N/A,#N/A,FALSE,"NAA9697";#N/A,#N/A,FALSE,"ECWEBB";#N/A,#N/A,FALSE,"MFT96";#N/A,#N/A,FALSE,"CTrecon"}</definedName>
    <definedName name="name_1_5_2_1" hidden="1">{#N/A,#N/A,FALSE,"TMCOMP96";#N/A,#N/A,FALSE,"MAT96";#N/A,#N/A,FALSE,"FANDA96";#N/A,#N/A,FALSE,"INTRAN96";#N/A,#N/A,FALSE,"NAA9697";#N/A,#N/A,FALSE,"ECWEBB";#N/A,#N/A,FALSE,"MFT96";#N/A,#N/A,FALSE,"CTrecon"}</definedName>
    <definedName name="name_1_5_2_2" hidden="1">{#N/A,#N/A,FALSE,"TMCOMP96";#N/A,#N/A,FALSE,"MAT96";#N/A,#N/A,FALSE,"FANDA96";#N/A,#N/A,FALSE,"INTRAN96";#N/A,#N/A,FALSE,"NAA9697";#N/A,#N/A,FALSE,"ECWEBB";#N/A,#N/A,FALSE,"MFT96";#N/A,#N/A,FALSE,"CTrecon"}</definedName>
    <definedName name="name_1_5_2_3" hidden="1">{#N/A,#N/A,FALSE,"TMCOMP96";#N/A,#N/A,FALSE,"MAT96";#N/A,#N/A,FALSE,"FANDA96";#N/A,#N/A,FALSE,"INTRAN96";#N/A,#N/A,FALSE,"NAA9697";#N/A,#N/A,FALSE,"ECWEBB";#N/A,#N/A,FALSE,"MFT96";#N/A,#N/A,FALSE,"CTrecon"}</definedName>
    <definedName name="name_1_5_2_4" hidden="1">{#N/A,#N/A,FALSE,"TMCOMP96";#N/A,#N/A,FALSE,"MAT96";#N/A,#N/A,FALSE,"FANDA96";#N/A,#N/A,FALSE,"INTRAN96";#N/A,#N/A,FALSE,"NAA9697";#N/A,#N/A,FALSE,"ECWEBB";#N/A,#N/A,FALSE,"MFT96";#N/A,#N/A,FALSE,"CTrecon"}</definedName>
    <definedName name="name_1_5_2_5" hidden="1">{#N/A,#N/A,FALSE,"TMCOMP96";#N/A,#N/A,FALSE,"MAT96";#N/A,#N/A,FALSE,"FANDA96";#N/A,#N/A,FALSE,"INTRAN96";#N/A,#N/A,FALSE,"NAA9697";#N/A,#N/A,FALSE,"ECWEBB";#N/A,#N/A,FALSE,"MFT96";#N/A,#N/A,FALSE,"CTrecon"}</definedName>
    <definedName name="name_1_5_3" hidden="1">{#N/A,#N/A,FALSE,"TMCOMP96";#N/A,#N/A,FALSE,"MAT96";#N/A,#N/A,FALSE,"FANDA96";#N/A,#N/A,FALSE,"INTRAN96";#N/A,#N/A,FALSE,"NAA9697";#N/A,#N/A,FALSE,"ECWEBB";#N/A,#N/A,FALSE,"MFT96";#N/A,#N/A,FALSE,"CTrecon"}</definedName>
    <definedName name="name_1_5_3_1" hidden="1">{#N/A,#N/A,FALSE,"TMCOMP96";#N/A,#N/A,FALSE,"MAT96";#N/A,#N/A,FALSE,"FANDA96";#N/A,#N/A,FALSE,"INTRAN96";#N/A,#N/A,FALSE,"NAA9697";#N/A,#N/A,FALSE,"ECWEBB";#N/A,#N/A,FALSE,"MFT96";#N/A,#N/A,FALSE,"CTrecon"}</definedName>
    <definedName name="name_1_5_3_2" hidden="1">{#N/A,#N/A,FALSE,"TMCOMP96";#N/A,#N/A,FALSE,"MAT96";#N/A,#N/A,FALSE,"FANDA96";#N/A,#N/A,FALSE,"INTRAN96";#N/A,#N/A,FALSE,"NAA9697";#N/A,#N/A,FALSE,"ECWEBB";#N/A,#N/A,FALSE,"MFT96";#N/A,#N/A,FALSE,"CTrecon"}</definedName>
    <definedName name="name_1_5_3_3" hidden="1">{#N/A,#N/A,FALSE,"TMCOMP96";#N/A,#N/A,FALSE,"MAT96";#N/A,#N/A,FALSE,"FANDA96";#N/A,#N/A,FALSE,"INTRAN96";#N/A,#N/A,FALSE,"NAA9697";#N/A,#N/A,FALSE,"ECWEBB";#N/A,#N/A,FALSE,"MFT96";#N/A,#N/A,FALSE,"CTrecon"}</definedName>
    <definedName name="name_1_5_3_4" hidden="1">{#N/A,#N/A,FALSE,"TMCOMP96";#N/A,#N/A,FALSE,"MAT96";#N/A,#N/A,FALSE,"FANDA96";#N/A,#N/A,FALSE,"INTRAN96";#N/A,#N/A,FALSE,"NAA9697";#N/A,#N/A,FALSE,"ECWEBB";#N/A,#N/A,FALSE,"MFT96";#N/A,#N/A,FALSE,"CTrecon"}</definedName>
    <definedName name="name_1_5_3_5" hidden="1">{#N/A,#N/A,FALSE,"TMCOMP96";#N/A,#N/A,FALSE,"MAT96";#N/A,#N/A,FALSE,"FANDA96";#N/A,#N/A,FALSE,"INTRAN96";#N/A,#N/A,FALSE,"NAA9697";#N/A,#N/A,FALSE,"ECWEBB";#N/A,#N/A,FALSE,"MFT96";#N/A,#N/A,FALSE,"CTrecon"}</definedName>
    <definedName name="name_1_5_4" hidden="1">{#N/A,#N/A,FALSE,"TMCOMP96";#N/A,#N/A,FALSE,"MAT96";#N/A,#N/A,FALSE,"FANDA96";#N/A,#N/A,FALSE,"INTRAN96";#N/A,#N/A,FALSE,"NAA9697";#N/A,#N/A,FALSE,"ECWEBB";#N/A,#N/A,FALSE,"MFT96";#N/A,#N/A,FALSE,"CTrecon"}</definedName>
    <definedName name="name_1_5_4_1" hidden="1">{#N/A,#N/A,FALSE,"TMCOMP96";#N/A,#N/A,FALSE,"MAT96";#N/A,#N/A,FALSE,"FANDA96";#N/A,#N/A,FALSE,"INTRAN96";#N/A,#N/A,FALSE,"NAA9697";#N/A,#N/A,FALSE,"ECWEBB";#N/A,#N/A,FALSE,"MFT96";#N/A,#N/A,FALSE,"CTrecon"}</definedName>
    <definedName name="name_1_5_4_2" hidden="1">{#N/A,#N/A,FALSE,"TMCOMP96";#N/A,#N/A,FALSE,"MAT96";#N/A,#N/A,FALSE,"FANDA96";#N/A,#N/A,FALSE,"INTRAN96";#N/A,#N/A,FALSE,"NAA9697";#N/A,#N/A,FALSE,"ECWEBB";#N/A,#N/A,FALSE,"MFT96";#N/A,#N/A,FALSE,"CTrecon"}</definedName>
    <definedName name="name_1_5_4_3" hidden="1">{#N/A,#N/A,FALSE,"TMCOMP96";#N/A,#N/A,FALSE,"MAT96";#N/A,#N/A,FALSE,"FANDA96";#N/A,#N/A,FALSE,"INTRAN96";#N/A,#N/A,FALSE,"NAA9697";#N/A,#N/A,FALSE,"ECWEBB";#N/A,#N/A,FALSE,"MFT96";#N/A,#N/A,FALSE,"CTrecon"}</definedName>
    <definedName name="name_1_5_4_4" hidden="1">{#N/A,#N/A,FALSE,"TMCOMP96";#N/A,#N/A,FALSE,"MAT96";#N/A,#N/A,FALSE,"FANDA96";#N/A,#N/A,FALSE,"INTRAN96";#N/A,#N/A,FALSE,"NAA9697";#N/A,#N/A,FALSE,"ECWEBB";#N/A,#N/A,FALSE,"MFT96";#N/A,#N/A,FALSE,"CTrecon"}</definedName>
    <definedName name="name_1_5_4_5" hidden="1">{#N/A,#N/A,FALSE,"TMCOMP96";#N/A,#N/A,FALSE,"MAT96";#N/A,#N/A,FALSE,"FANDA96";#N/A,#N/A,FALSE,"INTRAN96";#N/A,#N/A,FALSE,"NAA9697";#N/A,#N/A,FALSE,"ECWEBB";#N/A,#N/A,FALSE,"MFT96";#N/A,#N/A,FALSE,"CTrecon"}</definedName>
    <definedName name="name_1_5_5" hidden="1">{#N/A,#N/A,FALSE,"TMCOMP96";#N/A,#N/A,FALSE,"MAT96";#N/A,#N/A,FALSE,"FANDA96";#N/A,#N/A,FALSE,"INTRAN96";#N/A,#N/A,FALSE,"NAA9697";#N/A,#N/A,FALSE,"ECWEBB";#N/A,#N/A,FALSE,"MFT96";#N/A,#N/A,FALSE,"CTrecon"}</definedName>
    <definedName name="name_1_5_5_1" hidden="1">{#N/A,#N/A,FALSE,"TMCOMP96";#N/A,#N/A,FALSE,"MAT96";#N/A,#N/A,FALSE,"FANDA96";#N/A,#N/A,FALSE,"INTRAN96";#N/A,#N/A,FALSE,"NAA9697";#N/A,#N/A,FALSE,"ECWEBB";#N/A,#N/A,FALSE,"MFT96";#N/A,#N/A,FALSE,"CTrecon"}</definedName>
    <definedName name="name_1_5_5_2" hidden="1">{#N/A,#N/A,FALSE,"TMCOMP96";#N/A,#N/A,FALSE,"MAT96";#N/A,#N/A,FALSE,"FANDA96";#N/A,#N/A,FALSE,"INTRAN96";#N/A,#N/A,FALSE,"NAA9697";#N/A,#N/A,FALSE,"ECWEBB";#N/A,#N/A,FALSE,"MFT96";#N/A,#N/A,FALSE,"CTrecon"}</definedName>
    <definedName name="name_1_5_5_3" hidden="1">{#N/A,#N/A,FALSE,"TMCOMP96";#N/A,#N/A,FALSE,"MAT96";#N/A,#N/A,FALSE,"FANDA96";#N/A,#N/A,FALSE,"INTRAN96";#N/A,#N/A,FALSE,"NAA9697";#N/A,#N/A,FALSE,"ECWEBB";#N/A,#N/A,FALSE,"MFT96";#N/A,#N/A,FALSE,"CTrecon"}</definedName>
    <definedName name="name_1_5_5_4" hidden="1">{#N/A,#N/A,FALSE,"TMCOMP96";#N/A,#N/A,FALSE,"MAT96";#N/A,#N/A,FALSE,"FANDA96";#N/A,#N/A,FALSE,"INTRAN96";#N/A,#N/A,FALSE,"NAA9697";#N/A,#N/A,FALSE,"ECWEBB";#N/A,#N/A,FALSE,"MFT96";#N/A,#N/A,FALSE,"CTrecon"}</definedName>
    <definedName name="name_1_5_5_5" hidden="1">{#N/A,#N/A,FALSE,"TMCOMP96";#N/A,#N/A,FALSE,"MAT96";#N/A,#N/A,FALSE,"FANDA96";#N/A,#N/A,FALSE,"INTRAN96";#N/A,#N/A,FALSE,"NAA9697";#N/A,#N/A,FALSE,"ECWEBB";#N/A,#N/A,FALSE,"MFT96";#N/A,#N/A,FALSE,"CTrecon"}</definedName>
    <definedName name="name_2" hidden="1">{#N/A,#N/A,FALSE,"TMCOMP96";#N/A,#N/A,FALSE,"MAT96";#N/A,#N/A,FALSE,"FANDA96";#N/A,#N/A,FALSE,"INTRAN96";#N/A,#N/A,FALSE,"NAA9697";#N/A,#N/A,FALSE,"ECWEBB";#N/A,#N/A,FALSE,"MFT96";#N/A,#N/A,FALSE,"CTrecon"}</definedName>
    <definedName name="name_2_1" hidden="1">{#N/A,#N/A,FALSE,"TMCOMP96";#N/A,#N/A,FALSE,"MAT96";#N/A,#N/A,FALSE,"FANDA96";#N/A,#N/A,FALSE,"INTRAN96";#N/A,#N/A,FALSE,"NAA9697";#N/A,#N/A,FALSE,"ECWEBB";#N/A,#N/A,FALSE,"MFT96";#N/A,#N/A,FALSE,"CTrecon"}</definedName>
    <definedName name="name_2_1_1" hidden="1">{#N/A,#N/A,FALSE,"TMCOMP96";#N/A,#N/A,FALSE,"MAT96";#N/A,#N/A,FALSE,"FANDA96";#N/A,#N/A,FALSE,"INTRAN96";#N/A,#N/A,FALSE,"NAA9697";#N/A,#N/A,FALSE,"ECWEBB";#N/A,#N/A,FALSE,"MFT96";#N/A,#N/A,FALSE,"CTrecon"}</definedName>
    <definedName name="name_2_1_1_1" hidden="1">{#N/A,#N/A,FALSE,"TMCOMP96";#N/A,#N/A,FALSE,"MAT96";#N/A,#N/A,FALSE,"FANDA96";#N/A,#N/A,FALSE,"INTRAN96";#N/A,#N/A,FALSE,"NAA9697";#N/A,#N/A,FALSE,"ECWEBB";#N/A,#N/A,FALSE,"MFT96";#N/A,#N/A,FALSE,"CTrecon"}</definedName>
    <definedName name="name_2_1_1_1_1" hidden="1">{#N/A,#N/A,FALSE,"TMCOMP96";#N/A,#N/A,FALSE,"MAT96";#N/A,#N/A,FALSE,"FANDA96";#N/A,#N/A,FALSE,"INTRAN96";#N/A,#N/A,FALSE,"NAA9697";#N/A,#N/A,FALSE,"ECWEBB";#N/A,#N/A,FALSE,"MFT96";#N/A,#N/A,FALSE,"CTrecon"}</definedName>
    <definedName name="name_2_1_1_1_1_1" hidden="1">{#N/A,#N/A,FALSE,"TMCOMP96";#N/A,#N/A,FALSE,"MAT96";#N/A,#N/A,FALSE,"FANDA96";#N/A,#N/A,FALSE,"INTRAN96";#N/A,#N/A,FALSE,"NAA9697";#N/A,#N/A,FALSE,"ECWEBB";#N/A,#N/A,FALSE,"MFT96";#N/A,#N/A,FALSE,"CTrecon"}</definedName>
    <definedName name="name_2_1_1_1_2" hidden="1">{#N/A,#N/A,FALSE,"TMCOMP96";#N/A,#N/A,FALSE,"MAT96";#N/A,#N/A,FALSE,"FANDA96";#N/A,#N/A,FALSE,"INTRAN96";#N/A,#N/A,FALSE,"NAA9697";#N/A,#N/A,FALSE,"ECWEBB";#N/A,#N/A,FALSE,"MFT96";#N/A,#N/A,FALSE,"CTrecon"}</definedName>
    <definedName name="name_2_1_1_1_3" hidden="1">{#N/A,#N/A,FALSE,"TMCOMP96";#N/A,#N/A,FALSE,"MAT96";#N/A,#N/A,FALSE,"FANDA96";#N/A,#N/A,FALSE,"INTRAN96";#N/A,#N/A,FALSE,"NAA9697";#N/A,#N/A,FALSE,"ECWEBB";#N/A,#N/A,FALSE,"MFT96";#N/A,#N/A,FALSE,"CTrecon"}</definedName>
    <definedName name="name_2_1_1_1_4" hidden="1">{#N/A,#N/A,FALSE,"TMCOMP96";#N/A,#N/A,FALSE,"MAT96";#N/A,#N/A,FALSE,"FANDA96";#N/A,#N/A,FALSE,"INTRAN96";#N/A,#N/A,FALSE,"NAA9697";#N/A,#N/A,FALSE,"ECWEBB";#N/A,#N/A,FALSE,"MFT96";#N/A,#N/A,FALSE,"CTrecon"}</definedName>
    <definedName name="name_2_1_1_1_5" hidden="1">{#N/A,#N/A,FALSE,"TMCOMP96";#N/A,#N/A,FALSE,"MAT96";#N/A,#N/A,FALSE,"FANDA96";#N/A,#N/A,FALSE,"INTRAN96";#N/A,#N/A,FALSE,"NAA9697";#N/A,#N/A,FALSE,"ECWEBB";#N/A,#N/A,FALSE,"MFT96";#N/A,#N/A,FALSE,"CTrecon"}</definedName>
    <definedName name="name_2_1_1_2" hidden="1">{#N/A,#N/A,FALSE,"TMCOMP96";#N/A,#N/A,FALSE,"MAT96";#N/A,#N/A,FALSE,"FANDA96";#N/A,#N/A,FALSE,"INTRAN96";#N/A,#N/A,FALSE,"NAA9697";#N/A,#N/A,FALSE,"ECWEBB";#N/A,#N/A,FALSE,"MFT96";#N/A,#N/A,FALSE,"CTrecon"}</definedName>
    <definedName name="name_2_1_1_2_1" hidden="1">{#N/A,#N/A,FALSE,"TMCOMP96";#N/A,#N/A,FALSE,"MAT96";#N/A,#N/A,FALSE,"FANDA96";#N/A,#N/A,FALSE,"INTRAN96";#N/A,#N/A,FALSE,"NAA9697";#N/A,#N/A,FALSE,"ECWEBB";#N/A,#N/A,FALSE,"MFT96";#N/A,#N/A,FALSE,"CTrecon"}</definedName>
    <definedName name="name_2_1_1_2_2" hidden="1">{#N/A,#N/A,FALSE,"TMCOMP96";#N/A,#N/A,FALSE,"MAT96";#N/A,#N/A,FALSE,"FANDA96";#N/A,#N/A,FALSE,"INTRAN96";#N/A,#N/A,FALSE,"NAA9697";#N/A,#N/A,FALSE,"ECWEBB";#N/A,#N/A,FALSE,"MFT96";#N/A,#N/A,FALSE,"CTrecon"}</definedName>
    <definedName name="name_2_1_1_2_3" hidden="1">{#N/A,#N/A,FALSE,"TMCOMP96";#N/A,#N/A,FALSE,"MAT96";#N/A,#N/A,FALSE,"FANDA96";#N/A,#N/A,FALSE,"INTRAN96";#N/A,#N/A,FALSE,"NAA9697";#N/A,#N/A,FALSE,"ECWEBB";#N/A,#N/A,FALSE,"MFT96";#N/A,#N/A,FALSE,"CTrecon"}</definedName>
    <definedName name="name_2_1_1_2_4" hidden="1">{#N/A,#N/A,FALSE,"TMCOMP96";#N/A,#N/A,FALSE,"MAT96";#N/A,#N/A,FALSE,"FANDA96";#N/A,#N/A,FALSE,"INTRAN96";#N/A,#N/A,FALSE,"NAA9697";#N/A,#N/A,FALSE,"ECWEBB";#N/A,#N/A,FALSE,"MFT96";#N/A,#N/A,FALSE,"CTrecon"}</definedName>
    <definedName name="name_2_1_1_2_5" hidden="1">{#N/A,#N/A,FALSE,"TMCOMP96";#N/A,#N/A,FALSE,"MAT96";#N/A,#N/A,FALSE,"FANDA96";#N/A,#N/A,FALSE,"INTRAN96";#N/A,#N/A,FALSE,"NAA9697";#N/A,#N/A,FALSE,"ECWEBB";#N/A,#N/A,FALSE,"MFT96";#N/A,#N/A,FALSE,"CTrecon"}</definedName>
    <definedName name="name_2_1_1_3" hidden="1">{#N/A,#N/A,FALSE,"TMCOMP96";#N/A,#N/A,FALSE,"MAT96";#N/A,#N/A,FALSE,"FANDA96";#N/A,#N/A,FALSE,"INTRAN96";#N/A,#N/A,FALSE,"NAA9697";#N/A,#N/A,FALSE,"ECWEBB";#N/A,#N/A,FALSE,"MFT96";#N/A,#N/A,FALSE,"CTrecon"}</definedName>
    <definedName name="name_2_1_1_4" hidden="1">{#N/A,#N/A,FALSE,"TMCOMP96";#N/A,#N/A,FALSE,"MAT96";#N/A,#N/A,FALSE,"FANDA96";#N/A,#N/A,FALSE,"INTRAN96";#N/A,#N/A,FALSE,"NAA9697";#N/A,#N/A,FALSE,"ECWEBB";#N/A,#N/A,FALSE,"MFT96";#N/A,#N/A,FALSE,"CTrecon"}</definedName>
    <definedName name="name_2_1_1_5" hidden="1">{#N/A,#N/A,FALSE,"TMCOMP96";#N/A,#N/A,FALSE,"MAT96";#N/A,#N/A,FALSE,"FANDA96";#N/A,#N/A,FALSE,"INTRAN96";#N/A,#N/A,FALSE,"NAA9697";#N/A,#N/A,FALSE,"ECWEBB";#N/A,#N/A,FALSE,"MFT96";#N/A,#N/A,FALSE,"CTrecon"}</definedName>
    <definedName name="name_2_1_2" hidden="1">{#N/A,#N/A,FALSE,"TMCOMP96";#N/A,#N/A,FALSE,"MAT96";#N/A,#N/A,FALSE,"FANDA96";#N/A,#N/A,FALSE,"INTRAN96";#N/A,#N/A,FALSE,"NAA9697";#N/A,#N/A,FALSE,"ECWEBB";#N/A,#N/A,FALSE,"MFT96";#N/A,#N/A,FALSE,"CTrecon"}</definedName>
    <definedName name="name_2_1_2_1" hidden="1">{#N/A,#N/A,FALSE,"TMCOMP96";#N/A,#N/A,FALSE,"MAT96";#N/A,#N/A,FALSE,"FANDA96";#N/A,#N/A,FALSE,"INTRAN96";#N/A,#N/A,FALSE,"NAA9697";#N/A,#N/A,FALSE,"ECWEBB";#N/A,#N/A,FALSE,"MFT96";#N/A,#N/A,FALSE,"CTrecon"}</definedName>
    <definedName name="name_2_1_2_1_1" hidden="1">{#N/A,#N/A,FALSE,"TMCOMP96";#N/A,#N/A,FALSE,"MAT96";#N/A,#N/A,FALSE,"FANDA96";#N/A,#N/A,FALSE,"INTRAN96";#N/A,#N/A,FALSE,"NAA9697";#N/A,#N/A,FALSE,"ECWEBB";#N/A,#N/A,FALSE,"MFT96";#N/A,#N/A,FALSE,"CTrecon"}</definedName>
    <definedName name="name_2_1_2_2" hidden="1">{#N/A,#N/A,FALSE,"TMCOMP96";#N/A,#N/A,FALSE,"MAT96";#N/A,#N/A,FALSE,"FANDA96";#N/A,#N/A,FALSE,"INTRAN96";#N/A,#N/A,FALSE,"NAA9697";#N/A,#N/A,FALSE,"ECWEBB";#N/A,#N/A,FALSE,"MFT96";#N/A,#N/A,FALSE,"CTrecon"}</definedName>
    <definedName name="name_2_1_2_3" hidden="1">{#N/A,#N/A,FALSE,"TMCOMP96";#N/A,#N/A,FALSE,"MAT96";#N/A,#N/A,FALSE,"FANDA96";#N/A,#N/A,FALSE,"INTRAN96";#N/A,#N/A,FALSE,"NAA9697";#N/A,#N/A,FALSE,"ECWEBB";#N/A,#N/A,FALSE,"MFT96";#N/A,#N/A,FALSE,"CTrecon"}</definedName>
    <definedName name="name_2_1_2_4" hidden="1">{#N/A,#N/A,FALSE,"TMCOMP96";#N/A,#N/A,FALSE,"MAT96";#N/A,#N/A,FALSE,"FANDA96";#N/A,#N/A,FALSE,"INTRAN96";#N/A,#N/A,FALSE,"NAA9697";#N/A,#N/A,FALSE,"ECWEBB";#N/A,#N/A,FALSE,"MFT96";#N/A,#N/A,FALSE,"CTrecon"}</definedName>
    <definedName name="name_2_1_2_5" hidden="1">{#N/A,#N/A,FALSE,"TMCOMP96";#N/A,#N/A,FALSE,"MAT96";#N/A,#N/A,FALSE,"FANDA96";#N/A,#N/A,FALSE,"INTRAN96";#N/A,#N/A,FALSE,"NAA9697";#N/A,#N/A,FALSE,"ECWEBB";#N/A,#N/A,FALSE,"MFT96";#N/A,#N/A,FALSE,"CTrecon"}</definedName>
    <definedName name="name_2_1_3" hidden="1">{#N/A,#N/A,FALSE,"TMCOMP96";#N/A,#N/A,FALSE,"MAT96";#N/A,#N/A,FALSE,"FANDA96";#N/A,#N/A,FALSE,"INTRAN96";#N/A,#N/A,FALSE,"NAA9697";#N/A,#N/A,FALSE,"ECWEBB";#N/A,#N/A,FALSE,"MFT96";#N/A,#N/A,FALSE,"CTrecon"}</definedName>
    <definedName name="name_2_1_3_1" hidden="1">{#N/A,#N/A,FALSE,"TMCOMP96";#N/A,#N/A,FALSE,"MAT96";#N/A,#N/A,FALSE,"FANDA96";#N/A,#N/A,FALSE,"INTRAN96";#N/A,#N/A,FALSE,"NAA9697";#N/A,#N/A,FALSE,"ECWEBB";#N/A,#N/A,FALSE,"MFT96";#N/A,#N/A,FALSE,"CTrecon"}</definedName>
    <definedName name="name_2_1_3_1_1" hidden="1">{#N/A,#N/A,FALSE,"TMCOMP96";#N/A,#N/A,FALSE,"MAT96";#N/A,#N/A,FALSE,"FANDA96";#N/A,#N/A,FALSE,"INTRAN96";#N/A,#N/A,FALSE,"NAA9697";#N/A,#N/A,FALSE,"ECWEBB";#N/A,#N/A,FALSE,"MFT96";#N/A,#N/A,FALSE,"CTrecon"}</definedName>
    <definedName name="name_2_1_3_2" hidden="1">{#N/A,#N/A,FALSE,"TMCOMP96";#N/A,#N/A,FALSE,"MAT96";#N/A,#N/A,FALSE,"FANDA96";#N/A,#N/A,FALSE,"INTRAN96";#N/A,#N/A,FALSE,"NAA9697";#N/A,#N/A,FALSE,"ECWEBB";#N/A,#N/A,FALSE,"MFT96";#N/A,#N/A,FALSE,"CTrecon"}</definedName>
    <definedName name="name_2_1_3_3" hidden="1">{#N/A,#N/A,FALSE,"TMCOMP96";#N/A,#N/A,FALSE,"MAT96";#N/A,#N/A,FALSE,"FANDA96";#N/A,#N/A,FALSE,"INTRAN96";#N/A,#N/A,FALSE,"NAA9697";#N/A,#N/A,FALSE,"ECWEBB";#N/A,#N/A,FALSE,"MFT96";#N/A,#N/A,FALSE,"CTrecon"}</definedName>
    <definedName name="name_2_1_3_4" hidden="1">{#N/A,#N/A,FALSE,"TMCOMP96";#N/A,#N/A,FALSE,"MAT96";#N/A,#N/A,FALSE,"FANDA96";#N/A,#N/A,FALSE,"INTRAN96";#N/A,#N/A,FALSE,"NAA9697";#N/A,#N/A,FALSE,"ECWEBB";#N/A,#N/A,FALSE,"MFT96";#N/A,#N/A,FALSE,"CTrecon"}</definedName>
    <definedName name="name_2_1_3_5" hidden="1">{#N/A,#N/A,FALSE,"TMCOMP96";#N/A,#N/A,FALSE,"MAT96";#N/A,#N/A,FALSE,"FANDA96";#N/A,#N/A,FALSE,"INTRAN96";#N/A,#N/A,FALSE,"NAA9697";#N/A,#N/A,FALSE,"ECWEBB";#N/A,#N/A,FALSE,"MFT96";#N/A,#N/A,FALSE,"CTrecon"}</definedName>
    <definedName name="name_2_1_4" hidden="1">{#N/A,#N/A,FALSE,"TMCOMP96";#N/A,#N/A,FALSE,"MAT96";#N/A,#N/A,FALSE,"FANDA96";#N/A,#N/A,FALSE,"INTRAN96";#N/A,#N/A,FALSE,"NAA9697";#N/A,#N/A,FALSE,"ECWEBB";#N/A,#N/A,FALSE,"MFT96";#N/A,#N/A,FALSE,"CTrecon"}</definedName>
    <definedName name="name_2_1_4_1" hidden="1">{#N/A,#N/A,FALSE,"TMCOMP96";#N/A,#N/A,FALSE,"MAT96";#N/A,#N/A,FALSE,"FANDA96";#N/A,#N/A,FALSE,"INTRAN96";#N/A,#N/A,FALSE,"NAA9697";#N/A,#N/A,FALSE,"ECWEBB";#N/A,#N/A,FALSE,"MFT96";#N/A,#N/A,FALSE,"CTrecon"}</definedName>
    <definedName name="name_2_1_4_2" hidden="1">{#N/A,#N/A,FALSE,"TMCOMP96";#N/A,#N/A,FALSE,"MAT96";#N/A,#N/A,FALSE,"FANDA96";#N/A,#N/A,FALSE,"INTRAN96";#N/A,#N/A,FALSE,"NAA9697";#N/A,#N/A,FALSE,"ECWEBB";#N/A,#N/A,FALSE,"MFT96";#N/A,#N/A,FALSE,"CTrecon"}</definedName>
    <definedName name="name_2_1_4_3" hidden="1">{#N/A,#N/A,FALSE,"TMCOMP96";#N/A,#N/A,FALSE,"MAT96";#N/A,#N/A,FALSE,"FANDA96";#N/A,#N/A,FALSE,"INTRAN96";#N/A,#N/A,FALSE,"NAA9697";#N/A,#N/A,FALSE,"ECWEBB";#N/A,#N/A,FALSE,"MFT96";#N/A,#N/A,FALSE,"CTrecon"}</definedName>
    <definedName name="name_2_1_4_4" hidden="1">{#N/A,#N/A,FALSE,"TMCOMP96";#N/A,#N/A,FALSE,"MAT96";#N/A,#N/A,FALSE,"FANDA96";#N/A,#N/A,FALSE,"INTRAN96";#N/A,#N/A,FALSE,"NAA9697";#N/A,#N/A,FALSE,"ECWEBB";#N/A,#N/A,FALSE,"MFT96";#N/A,#N/A,FALSE,"CTrecon"}</definedName>
    <definedName name="name_2_1_4_5" hidden="1">{#N/A,#N/A,FALSE,"TMCOMP96";#N/A,#N/A,FALSE,"MAT96";#N/A,#N/A,FALSE,"FANDA96";#N/A,#N/A,FALSE,"INTRAN96";#N/A,#N/A,FALSE,"NAA9697";#N/A,#N/A,FALSE,"ECWEBB";#N/A,#N/A,FALSE,"MFT96";#N/A,#N/A,FALSE,"CTrecon"}</definedName>
    <definedName name="name_2_1_5" hidden="1">{#N/A,#N/A,FALSE,"TMCOMP96";#N/A,#N/A,FALSE,"MAT96";#N/A,#N/A,FALSE,"FANDA96";#N/A,#N/A,FALSE,"INTRAN96";#N/A,#N/A,FALSE,"NAA9697";#N/A,#N/A,FALSE,"ECWEBB";#N/A,#N/A,FALSE,"MFT96";#N/A,#N/A,FALSE,"CTrecon"}</definedName>
    <definedName name="name_2_1_5_1" hidden="1">{#N/A,#N/A,FALSE,"TMCOMP96";#N/A,#N/A,FALSE,"MAT96";#N/A,#N/A,FALSE,"FANDA96";#N/A,#N/A,FALSE,"INTRAN96";#N/A,#N/A,FALSE,"NAA9697";#N/A,#N/A,FALSE,"ECWEBB";#N/A,#N/A,FALSE,"MFT96";#N/A,#N/A,FALSE,"CTrecon"}</definedName>
    <definedName name="name_2_1_5_2" hidden="1">{#N/A,#N/A,FALSE,"TMCOMP96";#N/A,#N/A,FALSE,"MAT96";#N/A,#N/A,FALSE,"FANDA96";#N/A,#N/A,FALSE,"INTRAN96";#N/A,#N/A,FALSE,"NAA9697";#N/A,#N/A,FALSE,"ECWEBB";#N/A,#N/A,FALSE,"MFT96";#N/A,#N/A,FALSE,"CTrecon"}</definedName>
    <definedName name="name_2_1_5_3" hidden="1">{#N/A,#N/A,FALSE,"TMCOMP96";#N/A,#N/A,FALSE,"MAT96";#N/A,#N/A,FALSE,"FANDA96";#N/A,#N/A,FALSE,"INTRAN96";#N/A,#N/A,FALSE,"NAA9697";#N/A,#N/A,FALSE,"ECWEBB";#N/A,#N/A,FALSE,"MFT96";#N/A,#N/A,FALSE,"CTrecon"}</definedName>
    <definedName name="name_2_1_5_4" hidden="1">{#N/A,#N/A,FALSE,"TMCOMP96";#N/A,#N/A,FALSE,"MAT96";#N/A,#N/A,FALSE,"FANDA96";#N/A,#N/A,FALSE,"INTRAN96";#N/A,#N/A,FALSE,"NAA9697";#N/A,#N/A,FALSE,"ECWEBB";#N/A,#N/A,FALSE,"MFT96";#N/A,#N/A,FALSE,"CTrecon"}</definedName>
    <definedName name="name_2_1_5_5" hidden="1">{#N/A,#N/A,FALSE,"TMCOMP96";#N/A,#N/A,FALSE,"MAT96";#N/A,#N/A,FALSE,"FANDA96";#N/A,#N/A,FALSE,"INTRAN96";#N/A,#N/A,FALSE,"NAA9697";#N/A,#N/A,FALSE,"ECWEBB";#N/A,#N/A,FALSE,"MFT96";#N/A,#N/A,FALSE,"CTrecon"}</definedName>
    <definedName name="name_2_2" hidden="1">{#N/A,#N/A,FALSE,"TMCOMP96";#N/A,#N/A,FALSE,"MAT96";#N/A,#N/A,FALSE,"FANDA96";#N/A,#N/A,FALSE,"INTRAN96";#N/A,#N/A,FALSE,"NAA9697";#N/A,#N/A,FALSE,"ECWEBB";#N/A,#N/A,FALSE,"MFT96";#N/A,#N/A,FALSE,"CTrecon"}</definedName>
    <definedName name="name_2_2_1" hidden="1">{#N/A,#N/A,FALSE,"TMCOMP96";#N/A,#N/A,FALSE,"MAT96";#N/A,#N/A,FALSE,"FANDA96";#N/A,#N/A,FALSE,"INTRAN96";#N/A,#N/A,FALSE,"NAA9697";#N/A,#N/A,FALSE,"ECWEBB";#N/A,#N/A,FALSE,"MFT96";#N/A,#N/A,FALSE,"CTrecon"}</definedName>
    <definedName name="name_2_2_1_1" hidden="1">{#N/A,#N/A,FALSE,"TMCOMP96";#N/A,#N/A,FALSE,"MAT96";#N/A,#N/A,FALSE,"FANDA96";#N/A,#N/A,FALSE,"INTRAN96";#N/A,#N/A,FALSE,"NAA9697";#N/A,#N/A,FALSE,"ECWEBB";#N/A,#N/A,FALSE,"MFT96";#N/A,#N/A,FALSE,"CTrecon"}</definedName>
    <definedName name="name_2_2_2" hidden="1">{#N/A,#N/A,FALSE,"TMCOMP96";#N/A,#N/A,FALSE,"MAT96";#N/A,#N/A,FALSE,"FANDA96";#N/A,#N/A,FALSE,"INTRAN96";#N/A,#N/A,FALSE,"NAA9697";#N/A,#N/A,FALSE,"ECWEBB";#N/A,#N/A,FALSE,"MFT96";#N/A,#N/A,FALSE,"CTrecon"}</definedName>
    <definedName name="name_2_2_3" hidden="1">{#N/A,#N/A,FALSE,"TMCOMP96";#N/A,#N/A,FALSE,"MAT96";#N/A,#N/A,FALSE,"FANDA96";#N/A,#N/A,FALSE,"INTRAN96";#N/A,#N/A,FALSE,"NAA9697";#N/A,#N/A,FALSE,"ECWEBB";#N/A,#N/A,FALSE,"MFT96";#N/A,#N/A,FALSE,"CTrecon"}</definedName>
    <definedName name="name_2_2_4" hidden="1">{#N/A,#N/A,FALSE,"TMCOMP96";#N/A,#N/A,FALSE,"MAT96";#N/A,#N/A,FALSE,"FANDA96";#N/A,#N/A,FALSE,"INTRAN96";#N/A,#N/A,FALSE,"NAA9697";#N/A,#N/A,FALSE,"ECWEBB";#N/A,#N/A,FALSE,"MFT96";#N/A,#N/A,FALSE,"CTrecon"}</definedName>
    <definedName name="name_2_2_5" hidden="1">{#N/A,#N/A,FALSE,"TMCOMP96";#N/A,#N/A,FALSE,"MAT96";#N/A,#N/A,FALSE,"FANDA96";#N/A,#N/A,FALSE,"INTRAN96";#N/A,#N/A,FALSE,"NAA9697";#N/A,#N/A,FALSE,"ECWEBB";#N/A,#N/A,FALSE,"MFT96";#N/A,#N/A,FALSE,"CTrecon"}</definedName>
    <definedName name="name_2_3" hidden="1">{#N/A,#N/A,FALSE,"TMCOMP96";#N/A,#N/A,FALSE,"MAT96";#N/A,#N/A,FALSE,"FANDA96";#N/A,#N/A,FALSE,"INTRAN96";#N/A,#N/A,FALSE,"NAA9697";#N/A,#N/A,FALSE,"ECWEBB";#N/A,#N/A,FALSE,"MFT96";#N/A,#N/A,FALSE,"CTrecon"}</definedName>
    <definedName name="name_2_3_1" hidden="1">{#N/A,#N/A,FALSE,"TMCOMP96";#N/A,#N/A,FALSE,"MAT96";#N/A,#N/A,FALSE,"FANDA96";#N/A,#N/A,FALSE,"INTRAN96";#N/A,#N/A,FALSE,"NAA9697";#N/A,#N/A,FALSE,"ECWEBB";#N/A,#N/A,FALSE,"MFT96";#N/A,#N/A,FALSE,"CTrecon"}</definedName>
    <definedName name="name_2_3_1_1" hidden="1">{#N/A,#N/A,FALSE,"TMCOMP96";#N/A,#N/A,FALSE,"MAT96";#N/A,#N/A,FALSE,"FANDA96";#N/A,#N/A,FALSE,"INTRAN96";#N/A,#N/A,FALSE,"NAA9697";#N/A,#N/A,FALSE,"ECWEBB";#N/A,#N/A,FALSE,"MFT96";#N/A,#N/A,FALSE,"CTrecon"}</definedName>
    <definedName name="name_2_3_2" hidden="1">{#N/A,#N/A,FALSE,"TMCOMP96";#N/A,#N/A,FALSE,"MAT96";#N/A,#N/A,FALSE,"FANDA96";#N/A,#N/A,FALSE,"INTRAN96";#N/A,#N/A,FALSE,"NAA9697";#N/A,#N/A,FALSE,"ECWEBB";#N/A,#N/A,FALSE,"MFT96";#N/A,#N/A,FALSE,"CTrecon"}</definedName>
    <definedName name="name_2_3_3" hidden="1">{#N/A,#N/A,FALSE,"TMCOMP96";#N/A,#N/A,FALSE,"MAT96";#N/A,#N/A,FALSE,"FANDA96";#N/A,#N/A,FALSE,"INTRAN96";#N/A,#N/A,FALSE,"NAA9697";#N/A,#N/A,FALSE,"ECWEBB";#N/A,#N/A,FALSE,"MFT96";#N/A,#N/A,FALSE,"CTrecon"}</definedName>
    <definedName name="name_2_3_4" hidden="1">{#N/A,#N/A,FALSE,"TMCOMP96";#N/A,#N/A,FALSE,"MAT96";#N/A,#N/A,FALSE,"FANDA96";#N/A,#N/A,FALSE,"INTRAN96";#N/A,#N/A,FALSE,"NAA9697";#N/A,#N/A,FALSE,"ECWEBB";#N/A,#N/A,FALSE,"MFT96";#N/A,#N/A,FALSE,"CTrecon"}</definedName>
    <definedName name="name_2_3_5" hidden="1">{#N/A,#N/A,FALSE,"TMCOMP96";#N/A,#N/A,FALSE,"MAT96";#N/A,#N/A,FALSE,"FANDA96";#N/A,#N/A,FALSE,"INTRAN96";#N/A,#N/A,FALSE,"NAA9697";#N/A,#N/A,FALSE,"ECWEBB";#N/A,#N/A,FALSE,"MFT96";#N/A,#N/A,FALSE,"CTrecon"}</definedName>
    <definedName name="name_2_4" hidden="1">{#N/A,#N/A,FALSE,"TMCOMP96";#N/A,#N/A,FALSE,"MAT96";#N/A,#N/A,FALSE,"FANDA96";#N/A,#N/A,FALSE,"INTRAN96";#N/A,#N/A,FALSE,"NAA9697";#N/A,#N/A,FALSE,"ECWEBB";#N/A,#N/A,FALSE,"MFT96";#N/A,#N/A,FALSE,"CTrecon"}</definedName>
    <definedName name="name_2_4_1" hidden="1">{#N/A,#N/A,FALSE,"TMCOMP96";#N/A,#N/A,FALSE,"MAT96";#N/A,#N/A,FALSE,"FANDA96";#N/A,#N/A,FALSE,"INTRAN96";#N/A,#N/A,FALSE,"NAA9697";#N/A,#N/A,FALSE,"ECWEBB";#N/A,#N/A,FALSE,"MFT96";#N/A,#N/A,FALSE,"CTrecon"}</definedName>
    <definedName name="name_2_4_1_1" hidden="1">{#N/A,#N/A,FALSE,"TMCOMP96";#N/A,#N/A,FALSE,"MAT96";#N/A,#N/A,FALSE,"FANDA96";#N/A,#N/A,FALSE,"INTRAN96";#N/A,#N/A,FALSE,"NAA9697";#N/A,#N/A,FALSE,"ECWEBB";#N/A,#N/A,FALSE,"MFT96";#N/A,#N/A,FALSE,"CTrecon"}</definedName>
    <definedName name="name_2_4_2" hidden="1">{#N/A,#N/A,FALSE,"TMCOMP96";#N/A,#N/A,FALSE,"MAT96";#N/A,#N/A,FALSE,"FANDA96";#N/A,#N/A,FALSE,"INTRAN96";#N/A,#N/A,FALSE,"NAA9697";#N/A,#N/A,FALSE,"ECWEBB";#N/A,#N/A,FALSE,"MFT96";#N/A,#N/A,FALSE,"CTrecon"}</definedName>
    <definedName name="name_2_4_3" hidden="1">{#N/A,#N/A,FALSE,"TMCOMP96";#N/A,#N/A,FALSE,"MAT96";#N/A,#N/A,FALSE,"FANDA96";#N/A,#N/A,FALSE,"INTRAN96";#N/A,#N/A,FALSE,"NAA9697";#N/A,#N/A,FALSE,"ECWEBB";#N/A,#N/A,FALSE,"MFT96";#N/A,#N/A,FALSE,"CTrecon"}</definedName>
    <definedName name="name_2_4_4" hidden="1">{#N/A,#N/A,FALSE,"TMCOMP96";#N/A,#N/A,FALSE,"MAT96";#N/A,#N/A,FALSE,"FANDA96";#N/A,#N/A,FALSE,"INTRAN96";#N/A,#N/A,FALSE,"NAA9697";#N/A,#N/A,FALSE,"ECWEBB";#N/A,#N/A,FALSE,"MFT96";#N/A,#N/A,FALSE,"CTrecon"}</definedName>
    <definedName name="name_2_4_5" hidden="1">{#N/A,#N/A,FALSE,"TMCOMP96";#N/A,#N/A,FALSE,"MAT96";#N/A,#N/A,FALSE,"FANDA96";#N/A,#N/A,FALSE,"INTRAN96";#N/A,#N/A,FALSE,"NAA9697";#N/A,#N/A,FALSE,"ECWEBB";#N/A,#N/A,FALSE,"MFT96";#N/A,#N/A,FALSE,"CTrecon"}</definedName>
    <definedName name="name_2_5" hidden="1">{#N/A,#N/A,FALSE,"TMCOMP96";#N/A,#N/A,FALSE,"MAT96";#N/A,#N/A,FALSE,"FANDA96";#N/A,#N/A,FALSE,"INTRAN96";#N/A,#N/A,FALSE,"NAA9697";#N/A,#N/A,FALSE,"ECWEBB";#N/A,#N/A,FALSE,"MFT96";#N/A,#N/A,FALSE,"CTrecon"}</definedName>
    <definedName name="name_2_5_1" hidden="1">{#N/A,#N/A,FALSE,"TMCOMP96";#N/A,#N/A,FALSE,"MAT96";#N/A,#N/A,FALSE,"FANDA96";#N/A,#N/A,FALSE,"INTRAN96";#N/A,#N/A,FALSE,"NAA9697";#N/A,#N/A,FALSE,"ECWEBB";#N/A,#N/A,FALSE,"MFT96";#N/A,#N/A,FALSE,"CTrecon"}</definedName>
    <definedName name="name_2_5_2" hidden="1">{#N/A,#N/A,FALSE,"TMCOMP96";#N/A,#N/A,FALSE,"MAT96";#N/A,#N/A,FALSE,"FANDA96";#N/A,#N/A,FALSE,"INTRAN96";#N/A,#N/A,FALSE,"NAA9697";#N/A,#N/A,FALSE,"ECWEBB";#N/A,#N/A,FALSE,"MFT96";#N/A,#N/A,FALSE,"CTrecon"}</definedName>
    <definedName name="name_2_5_3" hidden="1">{#N/A,#N/A,FALSE,"TMCOMP96";#N/A,#N/A,FALSE,"MAT96";#N/A,#N/A,FALSE,"FANDA96";#N/A,#N/A,FALSE,"INTRAN96";#N/A,#N/A,FALSE,"NAA9697";#N/A,#N/A,FALSE,"ECWEBB";#N/A,#N/A,FALSE,"MFT96";#N/A,#N/A,FALSE,"CTrecon"}</definedName>
    <definedName name="name_2_5_4" hidden="1">{#N/A,#N/A,FALSE,"TMCOMP96";#N/A,#N/A,FALSE,"MAT96";#N/A,#N/A,FALSE,"FANDA96";#N/A,#N/A,FALSE,"INTRAN96";#N/A,#N/A,FALSE,"NAA9697";#N/A,#N/A,FALSE,"ECWEBB";#N/A,#N/A,FALSE,"MFT96";#N/A,#N/A,FALSE,"CTrecon"}</definedName>
    <definedName name="name_2_5_5" hidden="1">{#N/A,#N/A,FALSE,"TMCOMP96";#N/A,#N/A,FALSE,"MAT96";#N/A,#N/A,FALSE,"FANDA96";#N/A,#N/A,FALSE,"INTRAN96";#N/A,#N/A,FALSE,"NAA9697";#N/A,#N/A,FALSE,"ECWEBB";#N/A,#N/A,FALSE,"MFT96";#N/A,#N/A,FALSE,"CTrecon"}</definedName>
    <definedName name="name_3" hidden="1">{#N/A,#N/A,FALSE,"TMCOMP96";#N/A,#N/A,FALSE,"MAT96";#N/A,#N/A,FALSE,"FANDA96";#N/A,#N/A,FALSE,"INTRAN96";#N/A,#N/A,FALSE,"NAA9697";#N/A,#N/A,FALSE,"ECWEBB";#N/A,#N/A,FALSE,"MFT96";#N/A,#N/A,FALSE,"CTrecon"}</definedName>
    <definedName name="name_3_1" hidden="1">{#N/A,#N/A,FALSE,"TMCOMP96";#N/A,#N/A,FALSE,"MAT96";#N/A,#N/A,FALSE,"FANDA96";#N/A,#N/A,FALSE,"INTRAN96";#N/A,#N/A,FALSE,"NAA9697";#N/A,#N/A,FALSE,"ECWEBB";#N/A,#N/A,FALSE,"MFT96";#N/A,#N/A,FALSE,"CTrecon"}</definedName>
    <definedName name="name_3_1_1" hidden="1">{#N/A,#N/A,FALSE,"TMCOMP96";#N/A,#N/A,FALSE,"MAT96";#N/A,#N/A,FALSE,"FANDA96";#N/A,#N/A,FALSE,"INTRAN96";#N/A,#N/A,FALSE,"NAA9697";#N/A,#N/A,FALSE,"ECWEBB";#N/A,#N/A,FALSE,"MFT96";#N/A,#N/A,FALSE,"CTrecon"}</definedName>
    <definedName name="name_3_1_1_1" hidden="1">{#N/A,#N/A,FALSE,"TMCOMP96";#N/A,#N/A,FALSE,"MAT96";#N/A,#N/A,FALSE,"FANDA96";#N/A,#N/A,FALSE,"INTRAN96";#N/A,#N/A,FALSE,"NAA9697";#N/A,#N/A,FALSE,"ECWEBB";#N/A,#N/A,FALSE,"MFT96";#N/A,#N/A,FALSE,"CTrecon"}</definedName>
    <definedName name="name_3_1_1_1_1" hidden="1">{#N/A,#N/A,FALSE,"TMCOMP96";#N/A,#N/A,FALSE,"MAT96";#N/A,#N/A,FALSE,"FANDA96";#N/A,#N/A,FALSE,"INTRAN96";#N/A,#N/A,FALSE,"NAA9697";#N/A,#N/A,FALSE,"ECWEBB";#N/A,#N/A,FALSE,"MFT96";#N/A,#N/A,FALSE,"CTrecon"}</definedName>
    <definedName name="name_3_1_1_1_1_1" hidden="1">{#N/A,#N/A,FALSE,"TMCOMP96";#N/A,#N/A,FALSE,"MAT96";#N/A,#N/A,FALSE,"FANDA96";#N/A,#N/A,FALSE,"INTRAN96";#N/A,#N/A,FALSE,"NAA9697";#N/A,#N/A,FALSE,"ECWEBB";#N/A,#N/A,FALSE,"MFT96";#N/A,#N/A,FALSE,"CTrecon"}</definedName>
    <definedName name="name_3_1_1_1_2" hidden="1">{#N/A,#N/A,FALSE,"TMCOMP96";#N/A,#N/A,FALSE,"MAT96";#N/A,#N/A,FALSE,"FANDA96";#N/A,#N/A,FALSE,"INTRAN96";#N/A,#N/A,FALSE,"NAA9697";#N/A,#N/A,FALSE,"ECWEBB";#N/A,#N/A,FALSE,"MFT96";#N/A,#N/A,FALSE,"CTrecon"}</definedName>
    <definedName name="name_3_1_1_1_3" hidden="1">{#N/A,#N/A,FALSE,"TMCOMP96";#N/A,#N/A,FALSE,"MAT96";#N/A,#N/A,FALSE,"FANDA96";#N/A,#N/A,FALSE,"INTRAN96";#N/A,#N/A,FALSE,"NAA9697";#N/A,#N/A,FALSE,"ECWEBB";#N/A,#N/A,FALSE,"MFT96";#N/A,#N/A,FALSE,"CTrecon"}</definedName>
    <definedName name="name_3_1_1_1_4" hidden="1">{#N/A,#N/A,FALSE,"TMCOMP96";#N/A,#N/A,FALSE,"MAT96";#N/A,#N/A,FALSE,"FANDA96";#N/A,#N/A,FALSE,"INTRAN96";#N/A,#N/A,FALSE,"NAA9697";#N/A,#N/A,FALSE,"ECWEBB";#N/A,#N/A,FALSE,"MFT96";#N/A,#N/A,FALSE,"CTrecon"}</definedName>
    <definedName name="name_3_1_1_1_5" hidden="1">{#N/A,#N/A,FALSE,"TMCOMP96";#N/A,#N/A,FALSE,"MAT96";#N/A,#N/A,FALSE,"FANDA96";#N/A,#N/A,FALSE,"INTRAN96";#N/A,#N/A,FALSE,"NAA9697";#N/A,#N/A,FALSE,"ECWEBB";#N/A,#N/A,FALSE,"MFT96";#N/A,#N/A,FALSE,"CTrecon"}</definedName>
    <definedName name="name_3_1_1_2" hidden="1">{#N/A,#N/A,FALSE,"TMCOMP96";#N/A,#N/A,FALSE,"MAT96";#N/A,#N/A,FALSE,"FANDA96";#N/A,#N/A,FALSE,"INTRAN96";#N/A,#N/A,FALSE,"NAA9697";#N/A,#N/A,FALSE,"ECWEBB";#N/A,#N/A,FALSE,"MFT96";#N/A,#N/A,FALSE,"CTrecon"}</definedName>
    <definedName name="name_3_1_1_2_1" hidden="1">{#N/A,#N/A,FALSE,"TMCOMP96";#N/A,#N/A,FALSE,"MAT96";#N/A,#N/A,FALSE,"FANDA96";#N/A,#N/A,FALSE,"INTRAN96";#N/A,#N/A,FALSE,"NAA9697";#N/A,#N/A,FALSE,"ECWEBB";#N/A,#N/A,FALSE,"MFT96";#N/A,#N/A,FALSE,"CTrecon"}</definedName>
    <definedName name="name_3_1_1_2_2" hidden="1">{#N/A,#N/A,FALSE,"TMCOMP96";#N/A,#N/A,FALSE,"MAT96";#N/A,#N/A,FALSE,"FANDA96";#N/A,#N/A,FALSE,"INTRAN96";#N/A,#N/A,FALSE,"NAA9697";#N/A,#N/A,FALSE,"ECWEBB";#N/A,#N/A,FALSE,"MFT96";#N/A,#N/A,FALSE,"CTrecon"}</definedName>
    <definedName name="name_3_1_1_2_3" hidden="1">{#N/A,#N/A,FALSE,"TMCOMP96";#N/A,#N/A,FALSE,"MAT96";#N/A,#N/A,FALSE,"FANDA96";#N/A,#N/A,FALSE,"INTRAN96";#N/A,#N/A,FALSE,"NAA9697";#N/A,#N/A,FALSE,"ECWEBB";#N/A,#N/A,FALSE,"MFT96";#N/A,#N/A,FALSE,"CTrecon"}</definedName>
    <definedName name="name_3_1_1_2_4" hidden="1">{#N/A,#N/A,FALSE,"TMCOMP96";#N/A,#N/A,FALSE,"MAT96";#N/A,#N/A,FALSE,"FANDA96";#N/A,#N/A,FALSE,"INTRAN96";#N/A,#N/A,FALSE,"NAA9697";#N/A,#N/A,FALSE,"ECWEBB";#N/A,#N/A,FALSE,"MFT96";#N/A,#N/A,FALSE,"CTrecon"}</definedName>
    <definedName name="name_3_1_1_2_5" hidden="1">{#N/A,#N/A,FALSE,"TMCOMP96";#N/A,#N/A,FALSE,"MAT96";#N/A,#N/A,FALSE,"FANDA96";#N/A,#N/A,FALSE,"INTRAN96";#N/A,#N/A,FALSE,"NAA9697";#N/A,#N/A,FALSE,"ECWEBB";#N/A,#N/A,FALSE,"MFT96";#N/A,#N/A,FALSE,"CTrecon"}</definedName>
    <definedName name="name_3_1_1_3" hidden="1">{#N/A,#N/A,FALSE,"TMCOMP96";#N/A,#N/A,FALSE,"MAT96";#N/A,#N/A,FALSE,"FANDA96";#N/A,#N/A,FALSE,"INTRAN96";#N/A,#N/A,FALSE,"NAA9697";#N/A,#N/A,FALSE,"ECWEBB";#N/A,#N/A,FALSE,"MFT96";#N/A,#N/A,FALSE,"CTrecon"}</definedName>
    <definedName name="name_3_1_1_4" hidden="1">{#N/A,#N/A,FALSE,"TMCOMP96";#N/A,#N/A,FALSE,"MAT96";#N/A,#N/A,FALSE,"FANDA96";#N/A,#N/A,FALSE,"INTRAN96";#N/A,#N/A,FALSE,"NAA9697";#N/A,#N/A,FALSE,"ECWEBB";#N/A,#N/A,FALSE,"MFT96";#N/A,#N/A,FALSE,"CTrecon"}</definedName>
    <definedName name="name_3_1_1_5" hidden="1">{#N/A,#N/A,FALSE,"TMCOMP96";#N/A,#N/A,FALSE,"MAT96";#N/A,#N/A,FALSE,"FANDA96";#N/A,#N/A,FALSE,"INTRAN96";#N/A,#N/A,FALSE,"NAA9697";#N/A,#N/A,FALSE,"ECWEBB";#N/A,#N/A,FALSE,"MFT96";#N/A,#N/A,FALSE,"CTrecon"}</definedName>
    <definedName name="name_3_1_2" hidden="1">{#N/A,#N/A,FALSE,"TMCOMP96";#N/A,#N/A,FALSE,"MAT96";#N/A,#N/A,FALSE,"FANDA96";#N/A,#N/A,FALSE,"INTRAN96";#N/A,#N/A,FALSE,"NAA9697";#N/A,#N/A,FALSE,"ECWEBB";#N/A,#N/A,FALSE,"MFT96";#N/A,#N/A,FALSE,"CTrecon"}</definedName>
    <definedName name="name_3_1_2_1" hidden="1">{#N/A,#N/A,FALSE,"TMCOMP96";#N/A,#N/A,FALSE,"MAT96";#N/A,#N/A,FALSE,"FANDA96";#N/A,#N/A,FALSE,"INTRAN96";#N/A,#N/A,FALSE,"NAA9697";#N/A,#N/A,FALSE,"ECWEBB";#N/A,#N/A,FALSE,"MFT96";#N/A,#N/A,FALSE,"CTrecon"}</definedName>
    <definedName name="name_3_1_2_1_1" hidden="1">{#N/A,#N/A,FALSE,"TMCOMP96";#N/A,#N/A,FALSE,"MAT96";#N/A,#N/A,FALSE,"FANDA96";#N/A,#N/A,FALSE,"INTRAN96";#N/A,#N/A,FALSE,"NAA9697";#N/A,#N/A,FALSE,"ECWEBB";#N/A,#N/A,FALSE,"MFT96";#N/A,#N/A,FALSE,"CTrecon"}</definedName>
    <definedName name="name_3_1_2_2" hidden="1">{#N/A,#N/A,FALSE,"TMCOMP96";#N/A,#N/A,FALSE,"MAT96";#N/A,#N/A,FALSE,"FANDA96";#N/A,#N/A,FALSE,"INTRAN96";#N/A,#N/A,FALSE,"NAA9697";#N/A,#N/A,FALSE,"ECWEBB";#N/A,#N/A,FALSE,"MFT96";#N/A,#N/A,FALSE,"CTrecon"}</definedName>
    <definedName name="name_3_1_2_3" hidden="1">{#N/A,#N/A,FALSE,"TMCOMP96";#N/A,#N/A,FALSE,"MAT96";#N/A,#N/A,FALSE,"FANDA96";#N/A,#N/A,FALSE,"INTRAN96";#N/A,#N/A,FALSE,"NAA9697";#N/A,#N/A,FALSE,"ECWEBB";#N/A,#N/A,FALSE,"MFT96";#N/A,#N/A,FALSE,"CTrecon"}</definedName>
    <definedName name="name_3_1_2_4" hidden="1">{#N/A,#N/A,FALSE,"TMCOMP96";#N/A,#N/A,FALSE,"MAT96";#N/A,#N/A,FALSE,"FANDA96";#N/A,#N/A,FALSE,"INTRAN96";#N/A,#N/A,FALSE,"NAA9697";#N/A,#N/A,FALSE,"ECWEBB";#N/A,#N/A,FALSE,"MFT96";#N/A,#N/A,FALSE,"CTrecon"}</definedName>
    <definedName name="name_3_1_2_5" hidden="1">{#N/A,#N/A,FALSE,"TMCOMP96";#N/A,#N/A,FALSE,"MAT96";#N/A,#N/A,FALSE,"FANDA96";#N/A,#N/A,FALSE,"INTRAN96";#N/A,#N/A,FALSE,"NAA9697";#N/A,#N/A,FALSE,"ECWEBB";#N/A,#N/A,FALSE,"MFT96";#N/A,#N/A,FALSE,"CTrecon"}</definedName>
    <definedName name="name_3_1_3" hidden="1">{#N/A,#N/A,FALSE,"TMCOMP96";#N/A,#N/A,FALSE,"MAT96";#N/A,#N/A,FALSE,"FANDA96";#N/A,#N/A,FALSE,"INTRAN96";#N/A,#N/A,FALSE,"NAA9697";#N/A,#N/A,FALSE,"ECWEBB";#N/A,#N/A,FALSE,"MFT96";#N/A,#N/A,FALSE,"CTrecon"}</definedName>
    <definedName name="name_3_1_3_1" hidden="1">{#N/A,#N/A,FALSE,"TMCOMP96";#N/A,#N/A,FALSE,"MAT96";#N/A,#N/A,FALSE,"FANDA96";#N/A,#N/A,FALSE,"INTRAN96";#N/A,#N/A,FALSE,"NAA9697";#N/A,#N/A,FALSE,"ECWEBB";#N/A,#N/A,FALSE,"MFT96";#N/A,#N/A,FALSE,"CTrecon"}</definedName>
    <definedName name="name_3_1_3_1_1" hidden="1">{#N/A,#N/A,FALSE,"TMCOMP96";#N/A,#N/A,FALSE,"MAT96";#N/A,#N/A,FALSE,"FANDA96";#N/A,#N/A,FALSE,"INTRAN96";#N/A,#N/A,FALSE,"NAA9697";#N/A,#N/A,FALSE,"ECWEBB";#N/A,#N/A,FALSE,"MFT96";#N/A,#N/A,FALSE,"CTrecon"}</definedName>
    <definedName name="name_3_1_3_2" hidden="1">{#N/A,#N/A,FALSE,"TMCOMP96";#N/A,#N/A,FALSE,"MAT96";#N/A,#N/A,FALSE,"FANDA96";#N/A,#N/A,FALSE,"INTRAN96";#N/A,#N/A,FALSE,"NAA9697";#N/A,#N/A,FALSE,"ECWEBB";#N/A,#N/A,FALSE,"MFT96";#N/A,#N/A,FALSE,"CTrecon"}</definedName>
    <definedName name="name_3_1_3_3" hidden="1">{#N/A,#N/A,FALSE,"TMCOMP96";#N/A,#N/A,FALSE,"MAT96";#N/A,#N/A,FALSE,"FANDA96";#N/A,#N/A,FALSE,"INTRAN96";#N/A,#N/A,FALSE,"NAA9697";#N/A,#N/A,FALSE,"ECWEBB";#N/A,#N/A,FALSE,"MFT96";#N/A,#N/A,FALSE,"CTrecon"}</definedName>
    <definedName name="name_3_1_3_4" hidden="1">{#N/A,#N/A,FALSE,"TMCOMP96";#N/A,#N/A,FALSE,"MAT96";#N/A,#N/A,FALSE,"FANDA96";#N/A,#N/A,FALSE,"INTRAN96";#N/A,#N/A,FALSE,"NAA9697";#N/A,#N/A,FALSE,"ECWEBB";#N/A,#N/A,FALSE,"MFT96";#N/A,#N/A,FALSE,"CTrecon"}</definedName>
    <definedName name="name_3_1_3_5" hidden="1">{#N/A,#N/A,FALSE,"TMCOMP96";#N/A,#N/A,FALSE,"MAT96";#N/A,#N/A,FALSE,"FANDA96";#N/A,#N/A,FALSE,"INTRAN96";#N/A,#N/A,FALSE,"NAA9697";#N/A,#N/A,FALSE,"ECWEBB";#N/A,#N/A,FALSE,"MFT96";#N/A,#N/A,FALSE,"CTrecon"}</definedName>
    <definedName name="name_3_1_4" hidden="1">{#N/A,#N/A,FALSE,"TMCOMP96";#N/A,#N/A,FALSE,"MAT96";#N/A,#N/A,FALSE,"FANDA96";#N/A,#N/A,FALSE,"INTRAN96";#N/A,#N/A,FALSE,"NAA9697";#N/A,#N/A,FALSE,"ECWEBB";#N/A,#N/A,FALSE,"MFT96";#N/A,#N/A,FALSE,"CTrecon"}</definedName>
    <definedName name="name_3_1_4_1" hidden="1">{#N/A,#N/A,FALSE,"TMCOMP96";#N/A,#N/A,FALSE,"MAT96";#N/A,#N/A,FALSE,"FANDA96";#N/A,#N/A,FALSE,"INTRAN96";#N/A,#N/A,FALSE,"NAA9697";#N/A,#N/A,FALSE,"ECWEBB";#N/A,#N/A,FALSE,"MFT96";#N/A,#N/A,FALSE,"CTrecon"}</definedName>
    <definedName name="name_3_1_4_2" hidden="1">{#N/A,#N/A,FALSE,"TMCOMP96";#N/A,#N/A,FALSE,"MAT96";#N/A,#N/A,FALSE,"FANDA96";#N/A,#N/A,FALSE,"INTRAN96";#N/A,#N/A,FALSE,"NAA9697";#N/A,#N/A,FALSE,"ECWEBB";#N/A,#N/A,FALSE,"MFT96";#N/A,#N/A,FALSE,"CTrecon"}</definedName>
    <definedName name="name_3_1_4_3" hidden="1">{#N/A,#N/A,FALSE,"TMCOMP96";#N/A,#N/A,FALSE,"MAT96";#N/A,#N/A,FALSE,"FANDA96";#N/A,#N/A,FALSE,"INTRAN96";#N/A,#N/A,FALSE,"NAA9697";#N/A,#N/A,FALSE,"ECWEBB";#N/A,#N/A,FALSE,"MFT96";#N/A,#N/A,FALSE,"CTrecon"}</definedName>
    <definedName name="name_3_1_4_4" hidden="1">{#N/A,#N/A,FALSE,"TMCOMP96";#N/A,#N/A,FALSE,"MAT96";#N/A,#N/A,FALSE,"FANDA96";#N/A,#N/A,FALSE,"INTRAN96";#N/A,#N/A,FALSE,"NAA9697";#N/A,#N/A,FALSE,"ECWEBB";#N/A,#N/A,FALSE,"MFT96";#N/A,#N/A,FALSE,"CTrecon"}</definedName>
    <definedName name="name_3_1_4_5" hidden="1">{#N/A,#N/A,FALSE,"TMCOMP96";#N/A,#N/A,FALSE,"MAT96";#N/A,#N/A,FALSE,"FANDA96";#N/A,#N/A,FALSE,"INTRAN96";#N/A,#N/A,FALSE,"NAA9697";#N/A,#N/A,FALSE,"ECWEBB";#N/A,#N/A,FALSE,"MFT96";#N/A,#N/A,FALSE,"CTrecon"}</definedName>
    <definedName name="name_3_1_5" hidden="1">{#N/A,#N/A,FALSE,"TMCOMP96";#N/A,#N/A,FALSE,"MAT96";#N/A,#N/A,FALSE,"FANDA96";#N/A,#N/A,FALSE,"INTRAN96";#N/A,#N/A,FALSE,"NAA9697";#N/A,#N/A,FALSE,"ECWEBB";#N/A,#N/A,FALSE,"MFT96";#N/A,#N/A,FALSE,"CTrecon"}</definedName>
    <definedName name="name_3_1_5_1" hidden="1">{#N/A,#N/A,FALSE,"TMCOMP96";#N/A,#N/A,FALSE,"MAT96";#N/A,#N/A,FALSE,"FANDA96";#N/A,#N/A,FALSE,"INTRAN96";#N/A,#N/A,FALSE,"NAA9697";#N/A,#N/A,FALSE,"ECWEBB";#N/A,#N/A,FALSE,"MFT96";#N/A,#N/A,FALSE,"CTrecon"}</definedName>
    <definedName name="name_3_1_5_2" hidden="1">{#N/A,#N/A,FALSE,"TMCOMP96";#N/A,#N/A,FALSE,"MAT96";#N/A,#N/A,FALSE,"FANDA96";#N/A,#N/A,FALSE,"INTRAN96";#N/A,#N/A,FALSE,"NAA9697";#N/A,#N/A,FALSE,"ECWEBB";#N/A,#N/A,FALSE,"MFT96";#N/A,#N/A,FALSE,"CTrecon"}</definedName>
    <definedName name="name_3_1_5_3" hidden="1">{#N/A,#N/A,FALSE,"TMCOMP96";#N/A,#N/A,FALSE,"MAT96";#N/A,#N/A,FALSE,"FANDA96";#N/A,#N/A,FALSE,"INTRAN96";#N/A,#N/A,FALSE,"NAA9697";#N/A,#N/A,FALSE,"ECWEBB";#N/A,#N/A,FALSE,"MFT96";#N/A,#N/A,FALSE,"CTrecon"}</definedName>
    <definedName name="name_3_1_5_4" hidden="1">{#N/A,#N/A,FALSE,"TMCOMP96";#N/A,#N/A,FALSE,"MAT96";#N/A,#N/A,FALSE,"FANDA96";#N/A,#N/A,FALSE,"INTRAN96";#N/A,#N/A,FALSE,"NAA9697";#N/A,#N/A,FALSE,"ECWEBB";#N/A,#N/A,FALSE,"MFT96";#N/A,#N/A,FALSE,"CTrecon"}</definedName>
    <definedName name="name_3_1_5_5" hidden="1">{#N/A,#N/A,FALSE,"TMCOMP96";#N/A,#N/A,FALSE,"MAT96";#N/A,#N/A,FALSE,"FANDA96";#N/A,#N/A,FALSE,"INTRAN96";#N/A,#N/A,FALSE,"NAA9697";#N/A,#N/A,FALSE,"ECWEBB";#N/A,#N/A,FALSE,"MFT96";#N/A,#N/A,FALSE,"CTrecon"}</definedName>
    <definedName name="name_3_2" hidden="1">{#N/A,#N/A,FALSE,"TMCOMP96";#N/A,#N/A,FALSE,"MAT96";#N/A,#N/A,FALSE,"FANDA96";#N/A,#N/A,FALSE,"INTRAN96";#N/A,#N/A,FALSE,"NAA9697";#N/A,#N/A,FALSE,"ECWEBB";#N/A,#N/A,FALSE,"MFT96";#N/A,#N/A,FALSE,"CTrecon"}</definedName>
    <definedName name="name_3_2_1" hidden="1">{#N/A,#N/A,FALSE,"TMCOMP96";#N/A,#N/A,FALSE,"MAT96";#N/A,#N/A,FALSE,"FANDA96";#N/A,#N/A,FALSE,"INTRAN96";#N/A,#N/A,FALSE,"NAA9697";#N/A,#N/A,FALSE,"ECWEBB";#N/A,#N/A,FALSE,"MFT96";#N/A,#N/A,FALSE,"CTrecon"}</definedName>
    <definedName name="name_3_2_1_1" hidden="1">{#N/A,#N/A,FALSE,"TMCOMP96";#N/A,#N/A,FALSE,"MAT96";#N/A,#N/A,FALSE,"FANDA96";#N/A,#N/A,FALSE,"INTRAN96";#N/A,#N/A,FALSE,"NAA9697";#N/A,#N/A,FALSE,"ECWEBB";#N/A,#N/A,FALSE,"MFT96";#N/A,#N/A,FALSE,"CTrecon"}</definedName>
    <definedName name="name_3_2_2" hidden="1">{#N/A,#N/A,FALSE,"TMCOMP96";#N/A,#N/A,FALSE,"MAT96";#N/A,#N/A,FALSE,"FANDA96";#N/A,#N/A,FALSE,"INTRAN96";#N/A,#N/A,FALSE,"NAA9697";#N/A,#N/A,FALSE,"ECWEBB";#N/A,#N/A,FALSE,"MFT96";#N/A,#N/A,FALSE,"CTrecon"}</definedName>
    <definedName name="name_3_2_3" hidden="1">{#N/A,#N/A,FALSE,"TMCOMP96";#N/A,#N/A,FALSE,"MAT96";#N/A,#N/A,FALSE,"FANDA96";#N/A,#N/A,FALSE,"INTRAN96";#N/A,#N/A,FALSE,"NAA9697";#N/A,#N/A,FALSE,"ECWEBB";#N/A,#N/A,FALSE,"MFT96";#N/A,#N/A,FALSE,"CTrecon"}</definedName>
    <definedName name="name_3_2_4" hidden="1">{#N/A,#N/A,FALSE,"TMCOMP96";#N/A,#N/A,FALSE,"MAT96";#N/A,#N/A,FALSE,"FANDA96";#N/A,#N/A,FALSE,"INTRAN96";#N/A,#N/A,FALSE,"NAA9697";#N/A,#N/A,FALSE,"ECWEBB";#N/A,#N/A,FALSE,"MFT96";#N/A,#N/A,FALSE,"CTrecon"}</definedName>
    <definedName name="name_3_2_5" hidden="1">{#N/A,#N/A,FALSE,"TMCOMP96";#N/A,#N/A,FALSE,"MAT96";#N/A,#N/A,FALSE,"FANDA96";#N/A,#N/A,FALSE,"INTRAN96";#N/A,#N/A,FALSE,"NAA9697";#N/A,#N/A,FALSE,"ECWEBB";#N/A,#N/A,FALSE,"MFT96";#N/A,#N/A,FALSE,"CTrecon"}</definedName>
    <definedName name="name_3_3" hidden="1">{#N/A,#N/A,FALSE,"TMCOMP96";#N/A,#N/A,FALSE,"MAT96";#N/A,#N/A,FALSE,"FANDA96";#N/A,#N/A,FALSE,"INTRAN96";#N/A,#N/A,FALSE,"NAA9697";#N/A,#N/A,FALSE,"ECWEBB";#N/A,#N/A,FALSE,"MFT96";#N/A,#N/A,FALSE,"CTrecon"}</definedName>
    <definedName name="name_3_3_1" hidden="1">{#N/A,#N/A,FALSE,"TMCOMP96";#N/A,#N/A,FALSE,"MAT96";#N/A,#N/A,FALSE,"FANDA96";#N/A,#N/A,FALSE,"INTRAN96";#N/A,#N/A,FALSE,"NAA9697";#N/A,#N/A,FALSE,"ECWEBB";#N/A,#N/A,FALSE,"MFT96";#N/A,#N/A,FALSE,"CTrecon"}</definedName>
    <definedName name="name_3_3_1_1" hidden="1">{#N/A,#N/A,FALSE,"TMCOMP96";#N/A,#N/A,FALSE,"MAT96";#N/A,#N/A,FALSE,"FANDA96";#N/A,#N/A,FALSE,"INTRAN96";#N/A,#N/A,FALSE,"NAA9697";#N/A,#N/A,FALSE,"ECWEBB";#N/A,#N/A,FALSE,"MFT96";#N/A,#N/A,FALSE,"CTrecon"}</definedName>
    <definedName name="name_3_3_2" hidden="1">{#N/A,#N/A,FALSE,"TMCOMP96";#N/A,#N/A,FALSE,"MAT96";#N/A,#N/A,FALSE,"FANDA96";#N/A,#N/A,FALSE,"INTRAN96";#N/A,#N/A,FALSE,"NAA9697";#N/A,#N/A,FALSE,"ECWEBB";#N/A,#N/A,FALSE,"MFT96";#N/A,#N/A,FALSE,"CTrecon"}</definedName>
    <definedName name="name_3_3_3" hidden="1">{#N/A,#N/A,FALSE,"TMCOMP96";#N/A,#N/A,FALSE,"MAT96";#N/A,#N/A,FALSE,"FANDA96";#N/A,#N/A,FALSE,"INTRAN96";#N/A,#N/A,FALSE,"NAA9697";#N/A,#N/A,FALSE,"ECWEBB";#N/A,#N/A,FALSE,"MFT96";#N/A,#N/A,FALSE,"CTrecon"}</definedName>
    <definedName name="name_3_3_4" hidden="1">{#N/A,#N/A,FALSE,"TMCOMP96";#N/A,#N/A,FALSE,"MAT96";#N/A,#N/A,FALSE,"FANDA96";#N/A,#N/A,FALSE,"INTRAN96";#N/A,#N/A,FALSE,"NAA9697";#N/A,#N/A,FALSE,"ECWEBB";#N/A,#N/A,FALSE,"MFT96";#N/A,#N/A,FALSE,"CTrecon"}</definedName>
    <definedName name="name_3_3_5" hidden="1">{#N/A,#N/A,FALSE,"TMCOMP96";#N/A,#N/A,FALSE,"MAT96";#N/A,#N/A,FALSE,"FANDA96";#N/A,#N/A,FALSE,"INTRAN96";#N/A,#N/A,FALSE,"NAA9697";#N/A,#N/A,FALSE,"ECWEBB";#N/A,#N/A,FALSE,"MFT96";#N/A,#N/A,FALSE,"CTrecon"}</definedName>
    <definedName name="name_3_4" hidden="1">{#N/A,#N/A,FALSE,"TMCOMP96";#N/A,#N/A,FALSE,"MAT96";#N/A,#N/A,FALSE,"FANDA96";#N/A,#N/A,FALSE,"INTRAN96";#N/A,#N/A,FALSE,"NAA9697";#N/A,#N/A,FALSE,"ECWEBB";#N/A,#N/A,FALSE,"MFT96";#N/A,#N/A,FALSE,"CTrecon"}</definedName>
    <definedName name="name_3_4_1" hidden="1">{#N/A,#N/A,FALSE,"TMCOMP96";#N/A,#N/A,FALSE,"MAT96";#N/A,#N/A,FALSE,"FANDA96";#N/A,#N/A,FALSE,"INTRAN96";#N/A,#N/A,FALSE,"NAA9697";#N/A,#N/A,FALSE,"ECWEBB";#N/A,#N/A,FALSE,"MFT96";#N/A,#N/A,FALSE,"CTrecon"}</definedName>
    <definedName name="name_3_4_1_1" hidden="1">{#N/A,#N/A,FALSE,"TMCOMP96";#N/A,#N/A,FALSE,"MAT96";#N/A,#N/A,FALSE,"FANDA96";#N/A,#N/A,FALSE,"INTRAN96";#N/A,#N/A,FALSE,"NAA9697";#N/A,#N/A,FALSE,"ECWEBB";#N/A,#N/A,FALSE,"MFT96";#N/A,#N/A,FALSE,"CTrecon"}</definedName>
    <definedName name="name_3_4_2" hidden="1">{#N/A,#N/A,FALSE,"TMCOMP96";#N/A,#N/A,FALSE,"MAT96";#N/A,#N/A,FALSE,"FANDA96";#N/A,#N/A,FALSE,"INTRAN96";#N/A,#N/A,FALSE,"NAA9697";#N/A,#N/A,FALSE,"ECWEBB";#N/A,#N/A,FALSE,"MFT96";#N/A,#N/A,FALSE,"CTrecon"}</definedName>
    <definedName name="name_3_4_3" hidden="1">{#N/A,#N/A,FALSE,"TMCOMP96";#N/A,#N/A,FALSE,"MAT96";#N/A,#N/A,FALSE,"FANDA96";#N/A,#N/A,FALSE,"INTRAN96";#N/A,#N/A,FALSE,"NAA9697";#N/A,#N/A,FALSE,"ECWEBB";#N/A,#N/A,FALSE,"MFT96";#N/A,#N/A,FALSE,"CTrecon"}</definedName>
    <definedName name="name_3_4_4" hidden="1">{#N/A,#N/A,FALSE,"TMCOMP96";#N/A,#N/A,FALSE,"MAT96";#N/A,#N/A,FALSE,"FANDA96";#N/A,#N/A,FALSE,"INTRAN96";#N/A,#N/A,FALSE,"NAA9697";#N/A,#N/A,FALSE,"ECWEBB";#N/A,#N/A,FALSE,"MFT96";#N/A,#N/A,FALSE,"CTrecon"}</definedName>
    <definedName name="name_3_4_5" hidden="1">{#N/A,#N/A,FALSE,"TMCOMP96";#N/A,#N/A,FALSE,"MAT96";#N/A,#N/A,FALSE,"FANDA96";#N/A,#N/A,FALSE,"INTRAN96";#N/A,#N/A,FALSE,"NAA9697";#N/A,#N/A,FALSE,"ECWEBB";#N/A,#N/A,FALSE,"MFT96";#N/A,#N/A,FALSE,"CTrecon"}</definedName>
    <definedName name="name_3_5" hidden="1">{#N/A,#N/A,FALSE,"TMCOMP96";#N/A,#N/A,FALSE,"MAT96";#N/A,#N/A,FALSE,"FANDA96";#N/A,#N/A,FALSE,"INTRAN96";#N/A,#N/A,FALSE,"NAA9697";#N/A,#N/A,FALSE,"ECWEBB";#N/A,#N/A,FALSE,"MFT96";#N/A,#N/A,FALSE,"CTrecon"}</definedName>
    <definedName name="name_3_5_1" hidden="1">{#N/A,#N/A,FALSE,"TMCOMP96";#N/A,#N/A,FALSE,"MAT96";#N/A,#N/A,FALSE,"FANDA96";#N/A,#N/A,FALSE,"INTRAN96";#N/A,#N/A,FALSE,"NAA9697";#N/A,#N/A,FALSE,"ECWEBB";#N/A,#N/A,FALSE,"MFT96";#N/A,#N/A,FALSE,"CTrecon"}</definedName>
    <definedName name="name_3_5_2" hidden="1">{#N/A,#N/A,FALSE,"TMCOMP96";#N/A,#N/A,FALSE,"MAT96";#N/A,#N/A,FALSE,"FANDA96";#N/A,#N/A,FALSE,"INTRAN96";#N/A,#N/A,FALSE,"NAA9697";#N/A,#N/A,FALSE,"ECWEBB";#N/A,#N/A,FALSE,"MFT96";#N/A,#N/A,FALSE,"CTrecon"}</definedName>
    <definedName name="name_3_5_3" hidden="1">{#N/A,#N/A,FALSE,"TMCOMP96";#N/A,#N/A,FALSE,"MAT96";#N/A,#N/A,FALSE,"FANDA96";#N/A,#N/A,FALSE,"INTRAN96";#N/A,#N/A,FALSE,"NAA9697";#N/A,#N/A,FALSE,"ECWEBB";#N/A,#N/A,FALSE,"MFT96";#N/A,#N/A,FALSE,"CTrecon"}</definedName>
    <definedName name="name_3_5_4" hidden="1">{#N/A,#N/A,FALSE,"TMCOMP96";#N/A,#N/A,FALSE,"MAT96";#N/A,#N/A,FALSE,"FANDA96";#N/A,#N/A,FALSE,"INTRAN96";#N/A,#N/A,FALSE,"NAA9697";#N/A,#N/A,FALSE,"ECWEBB";#N/A,#N/A,FALSE,"MFT96";#N/A,#N/A,FALSE,"CTrecon"}</definedName>
    <definedName name="name_3_5_5" hidden="1">{#N/A,#N/A,FALSE,"TMCOMP96";#N/A,#N/A,FALSE,"MAT96";#N/A,#N/A,FALSE,"FANDA96";#N/A,#N/A,FALSE,"INTRAN96";#N/A,#N/A,FALSE,"NAA9697";#N/A,#N/A,FALSE,"ECWEBB";#N/A,#N/A,FALSE,"MFT96";#N/A,#N/A,FALSE,"CTrecon"}</definedName>
    <definedName name="name_4" hidden="1">{#N/A,#N/A,FALSE,"TMCOMP96";#N/A,#N/A,FALSE,"MAT96";#N/A,#N/A,FALSE,"FANDA96";#N/A,#N/A,FALSE,"INTRAN96";#N/A,#N/A,FALSE,"NAA9697";#N/A,#N/A,FALSE,"ECWEBB";#N/A,#N/A,FALSE,"MFT96";#N/A,#N/A,FALSE,"CTrecon"}</definedName>
    <definedName name="name_4_1" hidden="1">{#N/A,#N/A,FALSE,"TMCOMP96";#N/A,#N/A,FALSE,"MAT96";#N/A,#N/A,FALSE,"FANDA96";#N/A,#N/A,FALSE,"INTRAN96";#N/A,#N/A,FALSE,"NAA9697";#N/A,#N/A,FALSE,"ECWEBB";#N/A,#N/A,FALSE,"MFT96";#N/A,#N/A,FALSE,"CTrecon"}</definedName>
    <definedName name="name_4_1_1" hidden="1">{#N/A,#N/A,FALSE,"TMCOMP96";#N/A,#N/A,FALSE,"MAT96";#N/A,#N/A,FALSE,"FANDA96";#N/A,#N/A,FALSE,"INTRAN96";#N/A,#N/A,FALSE,"NAA9697";#N/A,#N/A,FALSE,"ECWEBB";#N/A,#N/A,FALSE,"MFT96";#N/A,#N/A,FALSE,"CTrecon"}</definedName>
    <definedName name="name_4_1_1_1" hidden="1">{#N/A,#N/A,FALSE,"TMCOMP96";#N/A,#N/A,FALSE,"MAT96";#N/A,#N/A,FALSE,"FANDA96";#N/A,#N/A,FALSE,"INTRAN96";#N/A,#N/A,FALSE,"NAA9697";#N/A,#N/A,FALSE,"ECWEBB";#N/A,#N/A,FALSE,"MFT96";#N/A,#N/A,FALSE,"CTrecon"}</definedName>
    <definedName name="name_4_1_1_1_1" hidden="1">{#N/A,#N/A,FALSE,"TMCOMP96";#N/A,#N/A,FALSE,"MAT96";#N/A,#N/A,FALSE,"FANDA96";#N/A,#N/A,FALSE,"INTRAN96";#N/A,#N/A,FALSE,"NAA9697";#N/A,#N/A,FALSE,"ECWEBB";#N/A,#N/A,FALSE,"MFT96";#N/A,#N/A,FALSE,"CTrecon"}</definedName>
    <definedName name="name_4_1_1_1_1_1" hidden="1">{#N/A,#N/A,FALSE,"TMCOMP96";#N/A,#N/A,FALSE,"MAT96";#N/A,#N/A,FALSE,"FANDA96";#N/A,#N/A,FALSE,"INTRAN96";#N/A,#N/A,FALSE,"NAA9697";#N/A,#N/A,FALSE,"ECWEBB";#N/A,#N/A,FALSE,"MFT96";#N/A,#N/A,FALSE,"CTrecon"}</definedName>
    <definedName name="name_4_1_1_1_2" hidden="1">{#N/A,#N/A,FALSE,"TMCOMP96";#N/A,#N/A,FALSE,"MAT96";#N/A,#N/A,FALSE,"FANDA96";#N/A,#N/A,FALSE,"INTRAN96";#N/A,#N/A,FALSE,"NAA9697";#N/A,#N/A,FALSE,"ECWEBB";#N/A,#N/A,FALSE,"MFT96";#N/A,#N/A,FALSE,"CTrecon"}</definedName>
    <definedName name="name_4_1_1_1_3" hidden="1">{#N/A,#N/A,FALSE,"TMCOMP96";#N/A,#N/A,FALSE,"MAT96";#N/A,#N/A,FALSE,"FANDA96";#N/A,#N/A,FALSE,"INTRAN96";#N/A,#N/A,FALSE,"NAA9697";#N/A,#N/A,FALSE,"ECWEBB";#N/A,#N/A,FALSE,"MFT96";#N/A,#N/A,FALSE,"CTrecon"}</definedName>
    <definedName name="name_4_1_1_1_4" hidden="1">{#N/A,#N/A,FALSE,"TMCOMP96";#N/A,#N/A,FALSE,"MAT96";#N/A,#N/A,FALSE,"FANDA96";#N/A,#N/A,FALSE,"INTRAN96";#N/A,#N/A,FALSE,"NAA9697";#N/A,#N/A,FALSE,"ECWEBB";#N/A,#N/A,FALSE,"MFT96";#N/A,#N/A,FALSE,"CTrecon"}</definedName>
    <definedName name="name_4_1_1_1_5" hidden="1">{#N/A,#N/A,FALSE,"TMCOMP96";#N/A,#N/A,FALSE,"MAT96";#N/A,#N/A,FALSE,"FANDA96";#N/A,#N/A,FALSE,"INTRAN96";#N/A,#N/A,FALSE,"NAA9697";#N/A,#N/A,FALSE,"ECWEBB";#N/A,#N/A,FALSE,"MFT96";#N/A,#N/A,FALSE,"CTrecon"}</definedName>
    <definedName name="name_4_1_1_2" hidden="1">{#N/A,#N/A,FALSE,"TMCOMP96";#N/A,#N/A,FALSE,"MAT96";#N/A,#N/A,FALSE,"FANDA96";#N/A,#N/A,FALSE,"INTRAN96";#N/A,#N/A,FALSE,"NAA9697";#N/A,#N/A,FALSE,"ECWEBB";#N/A,#N/A,FALSE,"MFT96";#N/A,#N/A,FALSE,"CTrecon"}</definedName>
    <definedName name="name_4_1_1_2_1" hidden="1">{#N/A,#N/A,FALSE,"TMCOMP96";#N/A,#N/A,FALSE,"MAT96";#N/A,#N/A,FALSE,"FANDA96";#N/A,#N/A,FALSE,"INTRAN96";#N/A,#N/A,FALSE,"NAA9697";#N/A,#N/A,FALSE,"ECWEBB";#N/A,#N/A,FALSE,"MFT96";#N/A,#N/A,FALSE,"CTrecon"}</definedName>
    <definedName name="name_4_1_1_2_2" hidden="1">{#N/A,#N/A,FALSE,"TMCOMP96";#N/A,#N/A,FALSE,"MAT96";#N/A,#N/A,FALSE,"FANDA96";#N/A,#N/A,FALSE,"INTRAN96";#N/A,#N/A,FALSE,"NAA9697";#N/A,#N/A,FALSE,"ECWEBB";#N/A,#N/A,FALSE,"MFT96";#N/A,#N/A,FALSE,"CTrecon"}</definedName>
    <definedName name="name_4_1_1_2_3" hidden="1">{#N/A,#N/A,FALSE,"TMCOMP96";#N/A,#N/A,FALSE,"MAT96";#N/A,#N/A,FALSE,"FANDA96";#N/A,#N/A,FALSE,"INTRAN96";#N/A,#N/A,FALSE,"NAA9697";#N/A,#N/A,FALSE,"ECWEBB";#N/A,#N/A,FALSE,"MFT96";#N/A,#N/A,FALSE,"CTrecon"}</definedName>
    <definedName name="name_4_1_1_2_4" hidden="1">{#N/A,#N/A,FALSE,"TMCOMP96";#N/A,#N/A,FALSE,"MAT96";#N/A,#N/A,FALSE,"FANDA96";#N/A,#N/A,FALSE,"INTRAN96";#N/A,#N/A,FALSE,"NAA9697";#N/A,#N/A,FALSE,"ECWEBB";#N/A,#N/A,FALSE,"MFT96";#N/A,#N/A,FALSE,"CTrecon"}</definedName>
    <definedName name="name_4_1_1_2_5" hidden="1">{#N/A,#N/A,FALSE,"TMCOMP96";#N/A,#N/A,FALSE,"MAT96";#N/A,#N/A,FALSE,"FANDA96";#N/A,#N/A,FALSE,"INTRAN96";#N/A,#N/A,FALSE,"NAA9697";#N/A,#N/A,FALSE,"ECWEBB";#N/A,#N/A,FALSE,"MFT96";#N/A,#N/A,FALSE,"CTrecon"}</definedName>
    <definedName name="name_4_1_1_3" hidden="1">{#N/A,#N/A,FALSE,"TMCOMP96";#N/A,#N/A,FALSE,"MAT96";#N/A,#N/A,FALSE,"FANDA96";#N/A,#N/A,FALSE,"INTRAN96";#N/A,#N/A,FALSE,"NAA9697";#N/A,#N/A,FALSE,"ECWEBB";#N/A,#N/A,FALSE,"MFT96";#N/A,#N/A,FALSE,"CTrecon"}</definedName>
    <definedName name="name_4_1_1_4" hidden="1">{#N/A,#N/A,FALSE,"TMCOMP96";#N/A,#N/A,FALSE,"MAT96";#N/A,#N/A,FALSE,"FANDA96";#N/A,#N/A,FALSE,"INTRAN96";#N/A,#N/A,FALSE,"NAA9697";#N/A,#N/A,FALSE,"ECWEBB";#N/A,#N/A,FALSE,"MFT96";#N/A,#N/A,FALSE,"CTrecon"}</definedName>
    <definedName name="name_4_1_1_5" hidden="1">{#N/A,#N/A,FALSE,"TMCOMP96";#N/A,#N/A,FALSE,"MAT96";#N/A,#N/A,FALSE,"FANDA96";#N/A,#N/A,FALSE,"INTRAN96";#N/A,#N/A,FALSE,"NAA9697";#N/A,#N/A,FALSE,"ECWEBB";#N/A,#N/A,FALSE,"MFT96";#N/A,#N/A,FALSE,"CTrecon"}</definedName>
    <definedName name="name_4_1_2" hidden="1">{#N/A,#N/A,FALSE,"TMCOMP96";#N/A,#N/A,FALSE,"MAT96";#N/A,#N/A,FALSE,"FANDA96";#N/A,#N/A,FALSE,"INTRAN96";#N/A,#N/A,FALSE,"NAA9697";#N/A,#N/A,FALSE,"ECWEBB";#N/A,#N/A,FALSE,"MFT96";#N/A,#N/A,FALSE,"CTrecon"}</definedName>
    <definedName name="name_4_1_2_1" hidden="1">{#N/A,#N/A,FALSE,"TMCOMP96";#N/A,#N/A,FALSE,"MAT96";#N/A,#N/A,FALSE,"FANDA96";#N/A,#N/A,FALSE,"INTRAN96";#N/A,#N/A,FALSE,"NAA9697";#N/A,#N/A,FALSE,"ECWEBB";#N/A,#N/A,FALSE,"MFT96";#N/A,#N/A,FALSE,"CTrecon"}</definedName>
    <definedName name="name_4_1_2_2" hidden="1">{#N/A,#N/A,FALSE,"TMCOMP96";#N/A,#N/A,FALSE,"MAT96";#N/A,#N/A,FALSE,"FANDA96";#N/A,#N/A,FALSE,"INTRAN96";#N/A,#N/A,FALSE,"NAA9697";#N/A,#N/A,FALSE,"ECWEBB";#N/A,#N/A,FALSE,"MFT96";#N/A,#N/A,FALSE,"CTrecon"}</definedName>
    <definedName name="name_4_1_2_3" hidden="1">{#N/A,#N/A,FALSE,"TMCOMP96";#N/A,#N/A,FALSE,"MAT96";#N/A,#N/A,FALSE,"FANDA96";#N/A,#N/A,FALSE,"INTRAN96";#N/A,#N/A,FALSE,"NAA9697";#N/A,#N/A,FALSE,"ECWEBB";#N/A,#N/A,FALSE,"MFT96";#N/A,#N/A,FALSE,"CTrecon"}</definedName>
    <definedName name="name_4_1_2_4" hidden="1">{#N/A,#N/A,FALSE,"TMCOMP96";#N/A,#N/A,FALSE,"MAT96";#N/A,#N/A,FALSE,"FANDA96";#N/A,#N/A,FALSE,"INTRAN96";#N/A,#N/A,FALSE,"NAA9697";#N/A,#N/A,FALSE,"ECWEBB";#N/A,#N/A,FALSE,"MFT96";#N/A,#N/A,FALSE,"CTrecon"}</definedName>
    <definedName name="name_4_1_2_5" hidden="1">{#N/A,#N/A,FALSE,"TMCOMP96";#N/A,#N/A,FALSE,"MAT96";#N/A,#N/A,FALSE,"FANDA96";#N/A,#N/A,FALSE,"INTRAN96";#N/A,#N/A,FALSE,"NAA9697";#N/A,#N/A,FALSE,"ECWEBB";#N/A,#N/A,FALSE,"MFT96";#N/A,#N/A,FALSE,"CTrecon"}</definedName>
    <definedName name="name_4_1_3" hidden="1">{#N/A,#N/A,FALSE,"TMCOMP96";#N/A,#N/A,FALSE,"MAT96";#N/A,#N/A,FALSE,"FANDA96";#N/A,#N/A,FALSE,"INTRAN96";#N/A,#N/A,FALSE,"NAA9697";#N/A,#N/A,FALSE,"ECWEBB";#N/A,#N/A,FALSE,"MFT96";#N/A,#N/A,FALSE,"CTrecon"}</definedName>
    <definedName name="name_4_1_3_1" hidden="1">{#N/A,#N/A,FALSE,"TMCOMP96";#N/A,#N/A,FALSE,"MAT96";#N/A,#N/A,FALSE,"FANDA96";#N/A,#N/A,FALSE,"INTRAN96";#N/A,#N/A,FALSE,"NAA9697";#N/A,#N/A,FALSE,"ECWEBB";#N/A,#N/A,FALSE,"MFT96";#N/A,#N/A,FALSE,"CTrecon"}</definedName>
    <definedName name="name_4_1_3_2" hidden="1">{#N/A,#N/A,FALSE,"TMCOMP96";#N/A,#N/A,FALSE,"MAT96";#N/A,#N/A,FALSE,"FANDA96";#N/A,#N/A,FALSE,"INTRAN96";#N/A,#N/A,FALSE,"NAA9697";#N/A,#N/A,FALSE,"ECWEBB";#N/A,#N/A,FALSE,"MFT96";#N/A,#N/A,FALSE,"CTrecon"}</definedName>
    <definedName name="name_4_1_3_3" hidden="1">{#N/A,#N/A,FALSE,"TMCOMP96";#N/A,#N/A,FALSE,"MAT96";#N/A,#N/A,FALSE,"FANDA96";#N/A,#N/A,FALSE,"INTRAN96";#N/A,#N/A,FALSE,"NAA9697";#N/A,#N/A,FALSE,"ECWEBB";#N/A,#N/A,FALSE,"MFT96";#N/A,#N/A,FALSE,"CTrecon"}</definedName>
    <definedName name="name_4_1_3_4" hidden="1">{#N/A,#N/A,FALSE,"TMCOMP96";#N/A,#N/A,FALSE,"MAT96";#N/A,#N/A,FALSE,"FANDA96";#N/A,#N/A,FALSE,"INTRAN96";#N/A,#N/A,FALSE,"NAA9697";#N/A,#N/A,FALSE,"ECWEBB";#N/A,#N/A,FALSE,"MFT96";#N/A,#N/A,FALSE,"CTrecon"}</definedName>
    <definedName name="name_4_1_3_5" hidden="1">{#N/A,#N/A,FALSE,"TMCOMP96";#N/A,#N/A,FALSE,"MAT96";#N/A,#N/A,FALSE,"FANDA96";#N/A,#N/A,FALSE,"INTRAN96";#N/A,#N/A,FALSE,"NAA9697";#N/A,#N/A,FALSE,"ECWEBB";#N/A,#N/A,FALSE,"MFT96";#N/A,#N/A,FALSE,"CTrecon"}</definedName>
    <definedName name="name_4_1_4" hidden="1">{#N/A,#N/A,FALSE,"TMCOMP96";#N/A,#N/A,FALSE,"MAT96";#N/A,#N/A,FALSE,"FANDA96";#N/A,#N/A,FALSE,"INTRAN96";#N/A,#N/A,FALSE,"NAA9697";#N/A,#N/A,FALSE,"ECWEBB";#N/A,#N/A,FALSE,"MFT96";#N/A,#N/A,FALSE,"CTrecon"}</definedName>
    <definedName name="name_4_1_4_1" hidden="1">{#N/A,#N/A,FALSE,"TMCOMP96";#N/A,#N/A,FALSE,"MAT96";#N/A,#N/A,FALSE,"FANDA96";#N/A,#N/A,FALSE,"INTRAN96";#N/A,#N/A,FALSE,"NAA9697";#N/A,#N/A,FALSE,"ECWEBB";#N/A,#N/A,FALSE,"MFT96";#N/A,#N/A,FALSE,"CTrecon"}</definedName>
    <definedName name="name_4_1_4_2" hidden="1">{#N/A,#N/A,FALSE,"TMCOMP96";#N/A,#N/A,FALSE,"MAT96";#N/A,#N/A,FALSE,"FANDA96";#N/A,#N/A,FALSE,"INTRAN96";#N/A,#N/A,FALSE,"NAA9697";#N/A,#N/A,FALSE,"ECWEBB";#N/A,#N/A,FALSE,"MFT96";#N/A,#N/A,FALSE,"CTrecon"}</definedName>
    <definedName name="name_4_1_4_3" hidden="1">{#N/A,#N/A,FALSE,"TMCOMP96";#N/A,#N/A,FALSE,"MAT96";#N/A,#N/A,FALSE,"FANDA96";#N/A,#N/A,FALSE,"INTRAN96";#N/A,#N/A,FALSE,"NAA9697";#N/A,#N/A,FALSE,"ECWEBB";#N/A,#N/A,FALSE,"MFT96";#N/A,#N/A,FALSE,"CTrecon"}</definedName>
    <definedName name="name_4_1_4_4" hidden="1">{#N/A,#N/A,FALSE,"TMCOMP96";#N/A,#N/A,FALSE,"MAT96";#N/A,#N/A,FALSE,"FANDA96";#N/A,#N/A,FALSE,"INTRAN96";#N/A,#N/A,FALSE,"NAA9697";#N/A,#N/A,FALSE,"ECWEBB";#N/A,#N/A,FALSE,"MFT96";#N/A,#N/A,FALSE,"CTrecon"}</definedName>
    <definedName name="name_4_1_4_5" hidden="1">{#N/A,#N/A,FALSE,"TMCOMP96";#N/A,#N/A,FALSE,"MAT96";#N/A,#N/A,FALSE,"FANDA96";#N/A,#N/A,FALSE,"INTRAN96";#N/A,#N/A,FALSE,"NAA9697";#N/A,#N/A,FALSE,"ECWEBB";#N/A,#N/A,FALSE,"MFT96";#N/A,#N/A,FALSE,"CTrecon"}</definedName>
    <definedName name="name_4_1_5" hidden="1">{#N/A,#N/A,FALSE,"TMCOMP96";#N/A,#N/A,FALSE,"MAT96";#N/A,#N/A,FALSE,"FANDA96";#N/A,#N/A,FALSE,"INTRAN96";#N/A,#N/A,FALSE,"NAA9697";#N/A,#N/A,FALSE,"ECWEBB";#N/A,#N/A,FALSE,"MFT96";#N/A,#N/A,FALSE,"CTrecon"}</definedName>
    <definedName name="name_4_1_5_1" hidden="1">{#N/A,#N/A,FALSE,"TMCOMP96";#N/A,#N/A,FALSE,"MAT96";#N/A,#N/A,FALSE,"FANDA96";#N/A,#N/A,FALSE,"INTRAN96";#N/A,#N/A,FALSE,"NAA9697";#N/A,#N/A,FALSE,"ECWEBB";#N/A,#N/A,FALSE,"MFT96";#N/A,#N/A,FALSE,"CTrecon"}</definedName>
    <definedName name="name_4_1_5_2" hidden="1">{#N/A,#N/A,FALSE,"TMCOMP96";#N/A,#N/A,FALSE,"MAT96";#N/A,#N/A,FALSE,"FANDA96";#N/A,#N/A,FALSE,"INTRAN96";#N/A,#N/A,FALSE,"NAA9697";#N/A,#N/A,FALSE,"ECWEBB";#N/A,#N/A,FALSE,"MFT96";#N/A,#N/A,FALSE,"CTrecon"}</definedName>
    <definedName name="name_4_1_5_3" hidden="1">{#N/A,#N/A,FALSE,"TMCOMP96";#N/A,#N/A,FALSE,"MAT96";#N/A,#N/A,FALSE,"FANDA96";#N/A,#N/A,FALSE,"INTRAN96";#N/A,#N/A,FALSE,"NAA9697";#N/A,#N/A,FALSE,"ECWEBB";#N/A,#N/A,FALSE,"MFT96";#N/A,#N/A,FALSE,"CTrecon"}</definedName>
    <definedName name="name_4_1_5_4" hidden="1">{#N/A,#N/A,FALSE,"TMCOMP96";#N/A,#N/A,FALSE,"MAT96";#N/A,#N/A,FALSE,"FANDA96";#N/A,#N/A,FALSE,"INTRAN96";#N/A,#N/A,FALSE,"NAA9697";#N/A,#N/A,FALSE,"ECWEBB";#N/A,#N/A,FALSE,"MFT96";#N/A,#N/A,FALSE,"CTrecon"}</definedName>
    <definedName name="name_4_1_5_5" hidden="1">{#N/A,#N/A,FALSE,"TMCOMP96";#N/A,#N/A,FALSE,"MAT96";#N/A,#N/A,FALSE,"FANDA96";#N/A,#N/A,FALSE,"INTRAN96";#N/A,#N/A,FALSE,"NAA9697";#N/A,#N/A,FALSE,"ECWEBB";#N/A,#N/A,FALSE,"MFT96";#N/A,#N/A,FALSE,"CTrecon"}</definedName>
    <definedName name="name_4_2" hidden="1">{#N/A,#N/A,FALSE,"TMCOMP96";#N/A,#N/A,FALSE,"MAT96";#N/A,#N/A,FALSE,"FANDA96";#N/A,#N/A,FALSE,"INTRAN96";#N/A,#N/A,FALSE,"NAA9697";#N/A,#N/A,FALSE,"ECWEBB";#N/A,#N/A,FALSE,"MFT96";#N/A,#N/A,FALSE,"CTrecon"}</definedName>
    <definedName name="name_4_2_1" hidden="1">{#N/A,#N/A,FALSE,"TMCOMP96";#N/A,#N/A,FALSE,"MAT96";#N/A,#N/A,FALSE,"FANDA96";#N/A,#N/A,FALSE,"INTRAN96";#N/A,#N/A,FALSE,"NAA9697";#N/A,#N/A,FALSE,"ECWEBB";#N/A,#N/A,FALSE,"MFT96";#N/A,#N/A,FALSE,"CTrecon"}</definedName>
    <definedName name="name_4_2_1_1" hidden="1">{#N/A,#N/A,FALSE,"TMCOMP96";#N/A,#N/A,FALSE,"MAT96";#N/A,#N/A,FALSE,"FANDA96";#N/A,#N/A,FALSE,"INTRAN96";#N/A,#N/A,FALSE,"NAA9697";#N/A,#N/A,FALSE,"ECWEBB";#N/A,#N/A,FALSE,"MFT96";#N/A,#N/A,FALSE,"CTrecon"}</definedName>
    <definedName name="name_4_2_2" hidden="1">{#N/A,#N/A,FALSE,"TMCOMP96";#N/A,#N/A,FALSE,"MAT96";#N/A,#N/A,FALSE,"FANDA96";#N/A,#N/A,FALSE,"INTRAN96";#N/A,#N/A,FALSE,"NAA9697";#N/A,#N/A,FALSE,"ECWEBB";#N/A,#N/A,FALSE,"MFT96";#N/A,#N/A,FALSE,"CTrecon"}</definedName>
    <definedName name="name_4_2_3" hidden="1">{#N/A,#N/A,FALSE,"TMCOMP96";#N/A,#N/A,FALSE,"MAT96";#N/A,#N/A,FALSE,"FANDA96";#N/A,#N/A,FALSE,"INTRAN96";#N/A,#N/A,FALSE,"NAA9697";#N/A,#N/A,FALSE,"ECWEBB";#N/A,#N/A,FALSE,"MFT96";#N/A,#N/A,FALSE,"CTrecon"}</definedName>
    <definedName name="name_4_2_4" hidden="1">{#N/A,#N/A,FALSE,"TMCOMP96";#N/A,#N/A,FALSE,"MAT96";#N/A,#N/A,FALSE,"FANDA96";#N/A,#N/A,FALSE,"INTRAN96";#N/A,#N/A,FALSE,"NAA9697";#N/A,#N/A,FALSE,"ECWEBB";#N/A,#N/A,FALSE,"MFT96";#N/A,#N/A,FALSE,"CTrecon"}</definedName>
    <definedName name="name_4_2_5" hidden="1">{#N/A,#N/A,FALSE,"TMCOMP96";#N/A,#N/A,FALSE,"MAT96";#N/A,#N/A,FALSE,"FANDA96";#N/A,#N/A,FALSE,"INTRAN96";#N/A,#N/A,FALSE,"NAA9697";#N/A,#N/A,FALSE,"ECWEBB";#N/A,#N/A,FALSE,"MFT96";#N/A,#N/A,FALSE,"CTrecon"}</definedName>
    <definedName name="name_4_3" hidden="1">{#N/A,#N/A,FALSE,"TMCOMP96";#N/A,#N/A,FALSE,"MAT96";#N/A,#N/A,FALSE,"FANDA96";#N/A,#N/A,FALSE,"INTRAN96";#N/A,#N/A,FALSE,"NAA9697";#N/A,#N/A,FALSE,"ECWEBB";#N/A,#N/A,FALSE,"MFT96";#N/A,#N/A,FALSE,"CTrecon"}</definedName>
    <definedName name="name_4_3_1" hidden="1">{#N/A,#N/A,FALSE,"TMCOMP96";#N/A,#N/A,FALSE,"MAT96";#N/A,#N/A,FALSE,"FANDA96";#N/A,#N/A,FALSE,"INTRAN96";#N/A,#N/A,FALSE,"NAA9697";#N/A,#N/A,FALSE,"ECWEBB";#N/A,#N/A,FALSE,"MFT96";#N/A,#N/A,FALSE,"CTrecon"}</definedName>
    <definedName name="name_4_3_1_1" hidden="1">{#N/A,#N/A,FALSE,"TMCOMP96";#N/A,#N/A,FALSE,"MAT96";#N/A,#N/A,FALSE,"FANDA96";#N/A,#N/A,FALSE,"INTRAN96";#N/A,#N/A,FALSE,"NAA9697";#N/A,#N/A,FALSE,"ECWEBB";#N/A,#N/A,FALSE,"MFT96";#N/A,#N/A,FALSE,"CTrecon"}</definedName>
    <definedName name="name_4_3_2" hidden="1">{#N/A,#N/A,FALSE,"TMCOMP96";#N/A,#N/A,FALSE,"MAT96";#N/A,#N/A,FALSE,"FANDA96";#N/A,#N/A,FALSE,"INTRAN96";#N/A,#N/A,FALSE,"NAA9697";#N/A,#N/A,FALSE,"ECWEBB";#N/A,#N/A,FALSE,"MFT96";#N/A,#N/A,FALSE,"CTrecon"}</definedName>
    <definedName name="name_4_3_3" hidden="1">{#N/A,#N/A,FALSE,"TMCOMP96";#N/A,#N/A,FALSE,"MAT96";#N/A,#N/A,FALSE,"FANDA96";#N/A,#N/A,FALSE,"INTRAN96";#N/A,#N/A,FALSE,"NAA9697";#N/A,#N/A,FALSE,"ECWEBB";#N/A,#N/A,FALSE,"MFT96";#N/A,#N/A,FALSE,"CTrecon"}</definedName>
    <definedName name="name_4_3_4" hidden="1">{#N/A,#N/A,FALSE,"TMCOMP96";#N/A,#N/A,FALSE,"MAT96";#N/A,#N/A,FALSE,"FANDA96";#N/A,#N/A,FALSE,"INTRAN96";#N/A,#N/A,FALSE,"NAA9697";#N/A,#N/A,FALSE,"ECWEBB";#N/A,#N/A,FALSE,"MFT96";#N/A,#N/A,FALSE,"CTrecon"}</definedName>
    <definedName name="name_4_3_5" hidden="1">{#N/A,#N/A,FALSE,"TMCOMP96";#N/A,#N/A,FALSE,"MAT96";#N/A,#N/A,FALSE,"FANDA96";#N/A,#N/A,FALSE,"INTRAN96";#N/A,#N/A,FALSE,"NAA9697";#N/A,#N/A,FALSE,"ECWEBB";#N/A,#N/A,FALSE,"MFT96";#N/A,#N/A,FALSE,"CTrecon"}</definedName>
    <definedName name="name_4_4" hidden="1">{#N/A,#N/A,FALSE,"TMCOMP96";#N/A,#N/A,FALSE,"MAT96";#N/A,#N/A,FALSE,"FANDA96";#N/A,#N/A,FALSE,"INTRAN96";#N/A,#N/A,FALSE,"NAA9697";#N/A,#N/A,FALSE,"ECWEBB";#N/A,#N/A,FALSE,"MFT96";#N/A,#N/A,FALSE,"CTrecon"}</definedName>
    <definedName name="name_4_4_1" hidden="1">{#N/A,#N/A,FALSE,"TMCOMP96";#N/A,#N/A,FALSE,"MAT96";#N/A,#N/A,FALSE,"FANDA96";#N/A,#N/A,FALSE,"INTRAN96";#N/A,#N/A,FALSE,"NAA9697";#N/A,#N/A,FALSE,"ECWEBB";#N/A,#N/A,FALSE,"MFT96";#N/A,#N/A,FALSE,"CTrecon"}</definedName>
    <definedName name="name_4_4_2" hidden="1">{#N/A,#N/A,FALSE,"TMCOMP96";#N/A,#N/A,FALSE,"MAT96";#N/A,#N/A,FALSE,"FANDA96";#N/A,#N/A,FALSE,"INTRAN96";#N/A,#N/A,FALSE,"NAA9697";#N/A,#N/A,FALSE,"ECWEBB";#N/A,#N/A,FALSE,"MFT96";#N/A,#N/A,FALSE,"CTrecon"}</definedName>
    <definedName name="name_4_4_3" hidden="1">{#N/A,#N/A,FALSE,"TMCOMP96";#N/A,#N/A,FALSE,"MAT96";#N/A,#N/A,FALSE,"FANDA96";#N/A,#N/A,FALSE,"INTRAN96";#N/A,#N/A,FALSE,"NAA9697";#N/A,#N/A,FALSE,"ECWEBB";#N/A,#N/A,FALSE,"MFT96";#N/A,#N/A,FALSE,"CTrecon"}</definedName>
    <definedName name="name_4_4_4" hidden="1">{#N/A,#N/A,FALSE,"TMCOMP96";#N/A,#N/A,FALSE,"MAT96";#N/A,#N/A,FALSE,"FANDA96";#N/A,#N/A,FALSE,"INTRAN96";#N/A,#N/A,FALSE,"NAA9697";#N/A,#N/A,FALSE,"ECWEBB";#N/A,#N/A,FALSE,"MFT96";#N/A,#N/A,FALSE,"CTrecon"}</definedName>
    <definedName name="name_4_4_5" hidden="1">{#N/A,#N/A,FALSE,"TMCOMP96";#N/A,#N/A,FALSE,"MAT96";#N/A,#N/A,FALSE,"FANDA96";#N/A,#N/A,FALSE,"INTRAN96";#N/A,#N/A,FALSE,"NAA9697";#N/A,#N/A,FALSE,"ECWEBB";#N/A,#N/A,FALSE,"MFT96";#N/A,#N/A,FALSE,"CTrecon"}</definedName>
    <definedName name="name_4_5" hidden="1">{#N/A,#N/A,FALSE,"TMCOMP96";#N/A,#N/A,FALSE,"MAT96";#N/A,#N/A,FALSE,"FANDA96";#N/A,#N/A,FALSE,"INTRAN96";#N/A,#N/A,FALSE,"NAA9697";#N/A,#N/A,FALSE,"ECWEBB";#N/A,#N/A,FALSE,"MFT96";#N/A,#N/A,FALSE,"CTrecon"}</definedName>
    <definedName name="name_4_5_1" hidden="1">{#N/A,#N/A,FALSE,"TMCOMP96";#N/A,#N/A,FALSE,"MAT96";#N/A,#N/A,FALSE,"FANDA96";#N/A,#N/A,FALSE,"INTRAN96";#N/A,#N/A,FALSE,"NAA9697";#N/A,#N/A,FALSE,"ECWEBB";#N/A,#N/A,FALSE,"MFT96";#N/A,#N/A,FALSE,"CTrecon"}</definedName>
    <definedName name="name_4_5_2" hidden="1">{#N/A,#N/A,FALSE,"TMCOMP96";#N/A,#N/A,FALSE,"MAT96";#N/A,#N/A,FALSE,"FANDA96";#N/A,#N/A,FALSE,"INTRAN96";#N/A,#N/A,FALSE,"NAA9697";#N/A,#N/A,FALSE,"ECWEBB";#N/A,#N/A,FALSE,"MFT96";#N/A,#N/A,FALSE,"CTrecon"}</definedName>
    <definedName name="name_4_5_3" hidden="1">{#N/A,#N/A,FALSE,"TMCOMP96";#N/A,#N/A,FALSE,"MAT96";#N/A,#N/A,FALSE,"FANDA96";#N/A,#N/A,FALSE,"INTRAN96";#N/A,#N/A,FALSE,"NAA9697";#N/A,#N/A,FALSE,"ECWEBB";#N/A,#N/A,FALSE,"MFT96";#N/A,#N/A,FALSE,"CTrecon"}</definedName>
    <definedName name="name_4_5_4" hidden="1">{#N/A,#N/A,FALSE,"TMCOMP96";#N/A,#N/A,FALSE,"MAT96";#N/A,#N/A,FALSE,"FANDA96";#N/A,#N/A,FALSE,"INTRAN96";#N/A,#N/A,FALSE,"NAA9697";#N/A,#N/A,FALSE,"ECWEBB";#N/A,#N/A,FALSE,"MFT96";#N/A,#N/A,FALSE,"CTrecon"}</definedName>
    <definedName name="name_4_5_5" hidden="1">{#N/A,#N/A,FALSE,"TMCOMP96";#N/A,#N/A,FALSE,"MAT96";#N/A,#N/A,FALSE,"FANDA96";#N/A,#N/A,FALSE,"INTRAN96";#N/A,#N/A,FALSE,"NAA9697";#N/A,#N/A,FALSE,"ECWEBB";#N/A,#N/A,FALSE,"MFT96";#N/A,#N/A,FALSE,"CTrecon"}</definedName>
    <definedName name="name_5" hidden="1">{#N/A,#N/A,FALSE,"TMCOMP96";#N/A,#N/A,FALSE,"MAT96";#N/A,#N/A,FALSE,"FANDA96";#N/A,#N/A,FALSE,"INTRAN96";#N/A,#N/A,FALSE,"NAA9697";#N/A,#N/A,FALSE,"ECWEBB";#N/A,#N/A,FALSE,"MFT96";#N/A,#N/A,FALSE,"CTrecon"}</definedName>
    <definedName name="name_5_1" hidden="1">{#N/A,#N/A,FALSE,"TMCOMP96";#N/A,#N/A,FALSE,"MAT96";#N/A,#N/A,FALSE,"FANDA96";#N/A,#N/A,FALSE,"INTRAN96";#N/A,#N/A,FALSE,"NAA9697";#N/A,#N/A,FALSE,"ECWEBB";#N/A,#N/A,FALSE,"MFT96";#N/A,#N/A,FALSE,"CTrecon"}</definedName>
    <definedName name="name_5_1_1" hidden="1">{#N/A,#N/A,FALSE,"TMCOMP96";#N/A,#N/A,FALSE,"MAT96";#N/A,#N/A,FALSE,"FANDA96";#N/A,#N/A,FALSE,"INTRAN96";#N/A,#N/A,FALSE,"NAA9697";#N/A,#N/A,FALSE,"ECWEBB";#N/A,#N/A,FALSE,"MFT96";#N/A,#N/A,FALSE,"CTrecon"}</definedName>
    <definedName name="name_5_1_1_1" hidden="1">{#N/A,#N/A,FALSE,"TMCOMP96";#N/A,#N/A,FALSE,"MAT96";#N/A,#N/A,FALSE,"FANDA96";#N/A,#N/A,FALSE,"INTRAN96";#N/A,#N/A,FALSE,"NAA9697";#N/A,#N/A,FALSE,"ECWEBB";#N/A,#N/A,FALSE,"MFT96";#N/A,#N/A,FALSE,"CTrecon"}</definedName>
    <definedName name="name_5_1_1_1_1" hidden="1">{#N/A,#N/A,FALSE,"TMCOMP96";#N/A,#N/A,FALSE,"MAT96";#N/A,#N/A,FALSE,"FANDA96";#N/A,#N/A,FALSE,"INTRAN96";#N/A,#N/A,FALSE,"NAA9697";#N/A,#N/A,FALSE,"ECWEBB";#N/A,#N/A,FALSE,"MFT96";#N/A,#N/A,FALSE,"CTrecon"}</definedName>
    <definedName name="name_5_1_1_1_1_1" hidden="1">{#N/A,#N/A,FALSE,"TMCOMP96";#N/A,#N/A,FALSE,"MAT96";#N/A,#N/A,FALSE,"FANDA96";#N/A,#N/A,FALSE,"INTRAN96";#N/A,#N/A,FALSE,"NAA9697";#N/A,#N/A,FALSE,"ECWEBB";#N/A,#N/A,FALSE,"MFT96";#N/A,#N/A,FALSE,"CTrecon"}</definedName>
    <definedName name="name_5_1_1_1_2" hidden="1">{#N/A,#N/A,FALSE,"TMCOMP96";#N/A,#N/A,FALSE,"MAT96";#N/A,#N/A,FALSE,"FANDA96";#N/A,#N/A,FALSE,"INTRAN96";#N/A,#N/A,FALSE,"NAA9697";#N/A,#N/A,FALSE,"ECWEBB";#N/A,#N/A,FALSE,"MFT96";#N/A,#N/A,FALSE,"CTrecon"}</definedName>
    <definedName name="name_5_1_1_1_3" hidden="1">{#N/A,#N/A,FALSE,"TMCOMP96";#N/A,#N/A,FALSE,"MAT96";#N/A,#N/A,FALSE,"FANDA96";#N/A,#N/A,FALSE,"INTRAN96";#N/A,#N/A,FALSE,"NAA9697";#N/A,#N/A,FALSE,"ECWEBB";#N/A,#N/A,FALSE,"MFT96";#N/A,#N/A,FALSE,"CTrecon"}</definedName>
    <definedName name="name_5_1_1_1_4" hidden="1">{#N/A,#N/A,FALSE,"TMCOMP96";#N/A,#N/A,FALSE,"MAT96";#N/A,#N/A,FALSE,"FANDA96";#N/A,#N/A,FALSE,"INTRAN96";#N/A,#N/A,FALSE,"NAA9697";#N/A,#N/A,FALSE,"ECWEBB";#N/A,#N/A,FALSE,"MFT96";#N/A,#N/A,FALSE,"CTrecon"}</definedName>
    <definedName name="name_5_1_1_1_5" hidden="1">{#N/A,#N/A,FALSE,"TMCOMP96";#N/A,#N/A,FALSE,"MAT96";#N/A,#N/A,FALSE,"FANDA96";#N/A,#N/A,FALSE,"INTRAN96";#N/A,#N/A,FALSE,"NAA9697";#N/A,#N/A,FALSE,"ECWEBB";#N/A,#N/A,FALSE,"MFT96";#N/A,#N/A,FALSE,"CTrecon"}</definedName>
    <definedName name="name_5_1_1_2" hidden="1">{#N/A,#N/A,FALSE,"TMCOMP96";#N/A,#N/A,FALSE,"MAT96";#N/A,#N/A,FALSE,"FANDA96";#N/A,#N/A,FALSE,"INTRAN96";#N/A,#N/A,FALSE,"NAA9697";#N/A,#N/A,FALSE,"ECWEBB";#N/A,#N/A,FALSE,"MFT96";#N/A,#N/A,FALSE,"CTrecon"}</definedName>
    <definedName name="name_5_1_1_2_1" hidden="1">{#N/A,#N/A,FALSE,"TMCOMP96";#N/A,#N/A,FALSE,"MAT96";#N/A,#N/A,FALSE,"FANDA96";#N/A,#N/A,FALSE,"INTRAN96";#N/A,#N/A,FALSE,"NAA9697";#N/A,#N/A,FALSE,"ECWEBB";#N/A,#N/A,FALSE,"MFT96";#N/A,#N/A,FALSE,"CTrecon"}</definedName>
    <definedName name="name_5_1_1_2_2" hidden="1">{#N/A,#N/A,FALSE,"TMCOMP96";#N/A,#N/A,FALSE,"MAT96";#N/A,#N/A,FALSE,"FANDA96";#N/A,#N/A,FALSE,"INTRAN96";#N/A,#N/A,FALSE,"NAA9697";#N/A,#N/A,FALSE,"ECWEBB";#N/A,#N/A,FALSE,"MFT96";#N/A,#N/A,FALSE,"CTrecon"}</definedName>
    <definedName name="name_5_1_1_2_3" hidden="1">{#N/A,#N/A,FALSE,"TMCOMP96";#N/A,#N/A,FALSE,"MAT96";#N/A,#N/A,FALSE,"FANDA96";#N/A,#N/A,FALSE,"INTRAN96";#N/A,#N/A,FALSE,"NAA9697";#N/A,#N/A,FALSE,"ECWEBB";#N/A,#N/A,FALSE,"MFT96";#N/A,#N/A,FALSE,"CTrecon"}</definedName>
    <definedName name="name_5_1_1_2_4" hidden="1">{#N/A,#N/A,FALSE,"TMCOMP96";#N/A,#N/A,FALSE,"MAT96";#N/A,#N/A,FALSE,"FANDA96";#N/A,#N/A,FALSE,"INTRAN96";#N/A,#N/A,FALSE,"NAA9697";#N/A,#N/A,FALSE,"ECWEBB";#N/A,#N/A,FALSE,"MFT96";#N/A,#N/A,FALSE,"CTrecon"}</definedName>
    <definedName name="name_5_1_1_2_5" hidden="1">{#N/A,#N/A,FALSE,"TMCOMP96";#N/A,#N/A,FALSE,"MAT96";#N/A,#N/A,FALSE,"FANDA96";#N/A,#N/A,FALSE,"INTRAN96";#N/A,#N/A,FALSE,"NAA9697";#N/A,#N/A,FALSE,"ECWEBB";#N/A,#N/A,FALSE,"MFT96";#N/A,#N/A,FALSE,"CTrecon"}</definedName>
    <definedName name="name_5_1_1_3" hidden="1">{#N/A,#N/A,FALSE,"TMCOMP96";#N/A,#N/A,FALSE,"MAT96";#N/A,#N/A,FALSE,"FANDA96";#N/A,#N/A,FALSE,"INTRAN96";#N/A,#N/A,FALSE,"NAA9697";#N/A,#N/A,FALSE,"ECWEBB";#N/A,#N/A,FALSE,"MFT96";#N/A,#N/A,FALSE,"CTrecon"}</definedName>
    <definedName name="name_5_1_1_4" hidden="1">{#N/A,#N/A,FALSE,"TMCOMP96";#N/A,#N/A,FALSE,"MAT96";#N/A,#N/A,FALSE,"FANDA96";#N/A,#N/A,FALSE,"INTRAN96";#N/A,#N/A,FALSE,"NAA9697";#N/A,#N/A,FALSE,"ECWEBB";#N/A,#N/A,FALSE,"MFT96";#N/A,#N/A,FALSE,"CTrecon"}</definedName>
    <definedName name="name_5_1_1_5" hidden="1">{#N/A,#N/A,FALSE,"TMCOMP96";#N/A,#N/A,FALSE,"MAT96";#N/A,#N/A,FALSE,"FANDA96";#N/A,#N/A,FALSE,"INTRAN96";#N/A,#N/A,FALSE,"NAA9697";#N/A,#N/A,FALSE,"ECWEBB";#N/A,#N/A,FALSE,"MFT96";#N/A,#N/A,FALSE,"CTrecon"}</definedName>
    <definedName name="name_5_1_2" hidden="1">{#N/A,#N/A,FALSE,"TMCOMP96";#N/A,#N/A,FALSE,"MAT96";#N/A,#N/A,FALSE,"FANDA96";#N/A,#N/A,FALSE,"INTRAN96";#N/A,#N/A,FALSE,"NAA9697";#N/A,#N/A,FALSE,"ECWEBB";#N/A,#N/A,FALSE,"MFT96";#N/A,#N/A,FALSE,"CTrecon"}</definedName>
    <definedName name="name_5_1_2_1" hidden="1">{#N/A,#N/A,FALSE,"TMCOMP96";#N/A,#N/A,FALSE,"MAT96";#N/A,#N/A,FALSE,"FANDA96";#N/A,#N/A,FALSE,"INTRAN96";#N/A,#N/A,FALSE,"NAA9697";#N/A,#N/A,FALSE,"ECWEBB";#N/A,#N/A,FALSE,"MFT96";#N/A,#N/A,FALSE,"CTrecon"}</definedName>
    <definedName name="name_5_1_2_2" hidden="1">{#N/A,#N/A,FALSE,"TMCOMP96";#N/A,#N/A,FALSE,"MAT96";#N/A,#N/A,FALSE,"FANDA96";#N/A,#N/A,FALSE,"INTRAN96";#N/A,#N/A,FALSE,"NAA9697";#N/A,#N/A,FALSE,"ECWEBB";#N/A,#N/A,FALSE,"MFT96";#N/A,#N/A,FALSE,"CTrecon"}</definedName>
    <definedName name="name_5_1_2_3" hidden="1">{#N/A,#N/A,FALSE,"TMCOMP96";#N/A,#N/A,FALSE,"MAT96";#N/A,#N/A,FALSE,"FANDA96";#N/A,#N/A,FALSE,"INTRAN96";#N/A,#N/A,FALSE,"NAA9697";#N/A,#N/A,FALSE,"ECWEBB";#N/A,#N/A,FALSE,"MFT96";#N/A,#N/A,FALSE,"CTrecon"}</definedName>
    <definedName name="name_5_1_2_4" hidden="1">{#N/A,#N/A,FALSE,"TMCOMP96";#N/A,#N/A,FALSE,"MAT96";#N/A,#N/A,FALSE,"FANDA96";#N/A,#N/A,FALSE,"INTRAN96";#N/A,#N/A,FALSE,"NAA9697";#N/A,#N/A,FALSE,"ECWEBB";#N/A,#N/A,FALSE,"MFT96";#N/A,#N/A,FALSE,"CTrecon"}</definedName>
    <definedName name="name_5_1_2_5" hidden="1">{#N/A,#N/A,FALSE,"TMCOMP96";#N/A,#N/A,FALSE,"MAT96";#N/A,#N/A,FALSE,"FANDA96";#N/A,#N/A,FALSE,"INTRAN96";#N/A,#N/A,FALSE,"NAA9697";#N/A,#N/A,FALSE,"ECWEBB";#N/A,#N/A,FALSE,"MFT96";#N/A,#N/A,FALSE,"CTrecon"}</definedName>
    <definedName name="name_5_1_3" hidden="1">{#N/A,#N/A,FALSE,"TMCOMP96";#N/A,#N/A,FALSE,"MAT96";#N/A,#N/A,FALSE,"FANDA96";#N/A,#N/A,FALSE,"INTRAN96";#N/A,#N/A,FALSE,"NAA9697";#N/A,#N/A,FALSE,"ECWEBB";#N/A,#N/A,FALSE,"MFT96";#N/A,#N/A,FALSE,"CTrecon"}</definedName>
    <definedName name="name_5_1_3_1" hidden="1">{#N/A,#N/A,FALSE,"TMCOMP96";#N/A,#N/A,FALSE,"MAT96";#N/A,#N/A,FALSE,"FANDA96";#N/A,#N/A,FALSE,"INTRAN96";#N/A,#N/A,FALSE,"NAA9697";#N/A,#N/A,FALSE,"ECWEBB";#N/A,#N/A,FALSE,"MFT96";#N/A,#N/A,FALSE,"CTrecon"}</definedName>
    <definedName name="name_5_1_3_2" hidden="1">{#N/A,#N/A,FALSE,"TMCOMP96";#N/A,#N/A,FALSE,"MAT96";#N/A,#N/A,FALSE,"FANDA96";#N/A,#N/A,FALSE,"INTRAN96";#N/A,#N/A,FALSE,"NAA9697";#N/A,#N/A,FALSE,"ECWEBB";#N/A,#N/A,FALSE,"MFT96";#N/A,#N/A,FALSE,"CTrecon"}</definedName>
    <definedName name="name_5_1_3_3" hidden="1">{#N/A,#N/A,FALSE,"TMCOMP96";#N/A,#N/A,FALSE,"MAT96";#N/A,#N/A,FALSE,"FANDA96";#N/A,#N/A,FALSE,"INTRAN96";#N/A,#N/A,FALSE,"NAA9697";#N/A,#N/A,FALSE,"ECWEBB";#N/A,#N/A,FALSE,"MFT96";#N/A,#N/A,FALSE,"CTrecon"}</definedName>
    <definedName name="name_5_1_3_4" hidden="1">{#N/A,#N/A,FALSE,"TMCOMP96";#N/A,#N/A,FALSE,"MAT96";#N/A,#N/A,FALSE,"FANDA96";#N/A,#N/A,FALSE,"INTRAN96";#N/A,#N/A,FALSE,"NAA9697";#N/A,#N/A,FALSE,"ECWEBB";#N/A,#N/A,FALSE,"MFT96";#N/A,#N/A,FALSE,"CTrecon"}</definedName>
    <definedName name="name_5_1_3_5" hidden="1">{#N/A,#N/A,FALSE,"TMCOMP96";#N/A,#N/A,FALSE,"MAT96";#N/A,#N/A,FALSE,"FANDA96";#N/A,#N/A,FALSE,"INTRAN96";#N/A,#N/A,FALSE,"NAA9697";#N/A,#N/A,FALSE,"ECWEBB";#N/A,#N/A,FALSE,"MFT96";#N/A,#N/A,FALSE,"CTrecon"}</definedName>
    <definedName name="name_5_1_4" hidden="1">{#N/A,#N/A,FALSE,"TMCOMP96";#N/A,#N/A,FALSE,"MAT96";#N/A,#N/A,FALSE,"FANDA96";#N/A,#N/A,FALSE,"INTRAN96";#N/A,#N/A,FALSE,"NAA9697";#N/A,#N/A,FALSE,"ECWEBB";#N/A,#N/A,FALSE,"MFT96";#N/A,#N/A,FALSE,"CTrecon"}</definedName>
    <definedName name="name_5_1_4_1" hidden="1">{#N/A,#N/A,FALSE,"TMCOMP96";#N/A,#N/A,FALSE,"MAT96";#N/A,#N/A,FALSE,"FANDA96";#N/A,#N/A,FALSE,"INTRAN96";#N/A,#N/A,FALSE,"NAA9697";#N/A,#N/A,FALSE,"ECWEBB";#N/A,#N/A,FALSE,"MFT96";#N/A,#N/A,FALSE,"CTrecon"}</definedName>
    <definedName name="name_5_1_4_2" hidden="1">{#N/A,#N/A,FALSE,"TMCOMP96";#N/A,#N/A,FALSE,"MAT96";#N/A,#N/A,FALSE,"FANDA96";#N/A,#N/A,FALSE,"INTRAN96";#N/A,#N/A,FALSE,"NAA9697";#N/A,#N/A,FALSE,"ECWEBB";#N/A,#N/A,FALSE,"MFT96";#N/A,#N/A,FALSE,"CTrecon"}</definedName>
    <definedName name="name_5_1_4_3" hidden="1">{#N/A,#N/A,FALSE,"TMCOMP96";#N/A,#N/A,FALSE,"MAT96";#N/A,#N/A,FALSE,"FANDA96";#N/A,#N/A,FALSE,"INTRAN96";#N/A,#N/A,FALSE,"NAA9697";#N/A,#N/A,FALSE,"ECWEBB";#N/A,#N/A,FALSE,"MFT96";#N/A,#N/A,FALSE,"CTrecon"}</definedName>
    <definedName name="name_5_1_4_4" hidden="1">{#N/A,#N/A,FALSE,"TMCOMP96";#N/A,#N/A,FALSE,"MAT96";#N/A,#N/A,FALSE,"FANDA96";#N/A,#N/A,FALSE,"INTRAN96";#N/A,#N/A,FALSE,"NAA9697";#N/A,#N/A,FALSE,"ECWEBB";#N/A,#N/A,FALSE,"MFT96";#N/A,#N/A,FALSE,"CTrecon"}</definedName>
    <definedName name="name_5_1_4_5" hidden="1">{#N/A,#N/A,FALSE,"TMCOMP96";#N/A,#N/A,FALSE,"MAT96";#N/A,#N/A,FALSE,"FANDA96";#N/A,#N/A,FALSE,"INTRAN96";#N/A,#N/A,FALSE,"NAA9697";#N/A,#N/A,FALSE,"ECWEBB";#N/A,#N/A,FALSE,"MFT96";#N/A,#N/A,FALSE,"CTrecon"}</definedName>
    <definedName name="name_5_1_5" hidden="1">{#N/A,#N/A,FALSE,"TMCOMP96";#N/A,#N/A,FALSE,"MAT96";#N/A,#N/A,FALSE,"FANDA96";#N/A,#N/A,FALSE,"INTRAN96";#N/A,#N/A,FALSE,"NAA9697";#N/A,#N/A,FALSE,"ECWEBB";#N/A,#N/A,FALSE,"MFT96";#N/A,#N/A,FALSE,"CTrecon"}</definedName>
    <definedName name="name_5_1_5_1" hidden="1">{#N/A,#N/A,FALSE,"TMCOMP96";#N/A,#N/A,FALSE,"MAT96";#N/A,#N/A,FALSE,"FANDA96";#N/A,#N/A,FALSE,"INTRAN96";#N/A,#N/A,FALSE,"NAA9697";#N/A,#N/A,FALSE,"ECWEBB";#N/A,#N/A,FALSE,"MFT96";#N/A,#N/A,FALSE,"CTrecon"}</definedName>
    <definedName name="name_5_1_5_2" hidden="1">{#N/A,#N/A,FALSE,"TMCOMP96";#N/A,#N/A,FALSE,"MAT96";#N/A,#N/A,FALSE,"FANDA96";#N/A,#N/A,FALSE,"INTRAN96";#N/A,#N/A,FALSE,"NAA9697";#N/A,#N/A,FALSE,"ECWEBB";#N/A,#N/A,FALSE,"MFT96";#N/A,#N/A,FALSE,"CTrecon"}</definedName>
    <definedName name="name_5_1_5_3" hidden="1">{#N/A,#N/A,FALSE,"TMCOMP96";#N/A,#N/A,FALSE,"MAT96";#N/A,#N/A,FALSE,"FANDA96";#N/A,#N/A,FALSE,"INTRAN96";#N/A,#N/A,FALSE,"NAA9697";#N/A,#N/A,FALSE,"ECWEBB";#N/A,#N/A,FALSE,"MFT96";#N/A,#N/A,FALSE,"CTrecon"}</definedName>
    <definedName name="name_5_1_5_4" hidden="1">{#N/A,#N/A,FALSE,"TMCOMP96";#N/A,#N/A,FALSE,"MAT96";#N/A,#N/A,FALSE,"FANDA96";#N/A,#N/A,FALSE,"INTRAN96";#N/A,#N/A,FALSE,"NAA9697";#N/A,#N/A,FALSE,"ECWEBB";#N/A,#N/A,FALSE,"MFT96";#N/A,#N/A,FALSE,"CTrecon"}</definedName>
    <definedName name="name_5_1_5_5" hidden="1">{#N/A,#N/A,FALSE,"TMCOMP96";#N/A,#N/A,FALSE,"MAT96";#N/A,#N/A,FALSE,"FANDA96";#N/A,#N/A,FALSE,"INTRAN96";#N/A,#N/A,FALSE,"NAA9697";#N/A,#N/A,FALSE,"ECWEBB";#N/A,#N/A,FALSE,"MFT96";#N/A,#N/A,FALSE,"CTrecon"}</definedName>
    <definedName name="name_5_2" hidden="1">{#N/A,#N/A,FALSE,"TMCOMP96";#N/A,#N/A,FALSE,"MAT96";#N/A,#N/A,FALSE,"FANDA96";#N/A,#N/A,FALSE,"INTRAN96";#N/A,#N/A,FALSE,"NAA9697";#N/A,#N/A,FALSE,"ECWEBB";#N/A,#N/A,FALSE,"MFT96";#N/A,#N/A,FALSE,"CTrecon"}</definedName>
    <definedName name="name_5_2_1" hidden="1">{#N/A,#N/A,FALSE,"TMCOMP96";#N/A,#N/A,FALSE,"MAT96";#N/A,#N/A,FALSE,"FANDA96";#N/A,#N/A,FALSE,"INTRAN96";#N/A,#N/A,FALSE,"NAA9697";#N/A,#N/A,FALSE,"ECWEBB";#N/A,#N/A,FALSE,"MFT96";#N/A,#N/A,FALSE,"CTrecon"}</definedName>
    <definedName name="name_5_2_2" hidden="1">{#N/A,#N/A,FALSE,"TMCOMP96";#N/A,#N/A,FALSE,"MAT96";#N/A,#N/A,FALSE,"FANDA96";#N/A,#N/A,FALSE,"INTRAN96";#N/A,#N/A,FALSE,"NAA9697";#N/A,#N/A,FALSE,"ECWEBB";#N/A,#N/A,FALSE,"MFT96";#N/A,#N/A,FALSE,"CTrecon"}</definedName>
    <definedName name="name_5_2_3" hidden="1">{#N/A,#N/A,FALSE,"TMCOMP96";#N/A,#N/A,FALSE,"MAT96";#N/A,#N/A,FALSE,"FANDA96";#N/A,#N/A,FALSE,"INTRAN96";#N/A,#N/A,FALSE,"NAA9697";#N/A,#N/A,FALSE,"ECWEBB";#N/A,#N/A,FALSE,"MFT96";#N/A,#N/A,FALSE,"CTrecon"}</definedName>
    <definedName name="name_5_2_4" hidden="1">{#N/A,#N/A,FALSE,"TMCOMP96";#N/A,#N/A,FALSE,"MAT96";#N/A,#N/A,FALSE,"FANDA96";#N/A,#N/A,FALSE,"INTRAN96";#N/A,#N/A,FALSE,"NAA9697";#N/A,#N/A,FALSE,"ECWEBB";#N/A,#N/A,FALSE,"MFT96";#N/A,#N/A,FALSE,"CTrecon"}</definedName>
    <definedName name="name_5_2_5" hidden="1">{#N/A,#N/A,FALSE,"TMCOMP96";#N/A,#N/A,FALSE,"MAT96";#N/A,#N/A,FALSE,"FANDA96";#N/A,#N/A,FALSE,"INTRAN96";#N/A,#N/A,FALSE,"NAA9697";#N/A,#N/A,FALSE,"ECWEBB";#N/A,#N/A,FALSE,"MFT96";#N/A,#N/A,FALSE,"CTrecon"}</definedName>
    <definedName name="name_5_3" hidden="1">{#N/A,#N/A,FALSE,"TMCOMP96";#N/A,#N/A,FALSE,"MAT96";#N/A,#N/A,FALSE,"FANDA96";#N/A,#N/A,FALSE,"INTRAN96";#N/A,#N/A,FALSE,"NAA9697";#N/A,#N/A,FALSE,"ECWEBB";#N/A,#N/A,FALSE,"MFT96";#N/A,#N/A,FALSE,"CTrecon"}</definedName>
    <definedName name="name_5_3_1" hidden="1">{#N/A,#N/A,FALSE,"TMCOMP96";#N/A,#N/A,FALSE,"MAT96";#N/A,#N/A,FALSE,"FANDA96";#N/A,#N/A,FALSE,"INTRAN96";#N/A,#N/A,FALSE,"NAA9697";#N/A,#N/A,FALSE,"ECWEBB";#N/A,#N/A,FALSE,"MFT96";#N/A,#N/A,FALSE,"CTrecon"}</definedName>
    <definedName name="name_5_3_2" hidden="1">{#N/A,#N/A,FALSE,"TMCOMP96";#N/A,#N/A,FALSE,"MAT96";#N/A,#N/A,FALSE,"FANDA96";#N/A,#N/A,FALSE,"INTRAN96";#N/A,#N/A,FALSE,"NAA9697";#N/A,#N/A,FALSE,"ECWEBB";#N/A,#N/A,FALSE,"MFT96";#N/A,#N/A,FALSE,"CTrecon"}</definedName>
    <definedName name="name_5_3_3" hidden="1">{#N/A,#N/A,FALSE,"TMCOMP96";#N/A,#N/A,FALSE,"MAT96";#N/A,#N/A,FALSE,"FANDA96";#N/A,#N/A,FALSE,"INTRAN96";#N/A,#N/A,FALSE,"NAA9697";#N/A,#N/A,FALSE,"ECWEBB";#N/A,#N/A,FALSE,"MFT96";#N/A,#N/A,FALSE,"CTrecon"}</definedName>
    <definedName name="name_5_3_4" hidden="1">{#N/A,#N/A,FALSE,"TMCOMP96";#N/A,#N/A,FALSE,"MAT96";#N/A,#N/A,FALSE,"FANDA96";#N/A,#N/A,FALSE,"INTRAN96";#N/A,#N/A,FALSE,"NAA9697";#N/A,#N/A,FALSE,"ECWEBB";#N/A,#N/A,FALSE,"MFT96";#N/A,#N/A,FALSE,"CTrecon"}</definedName>
    <definedName name="name_5_3_5" hidden="1">{#N/A,#N/A,FALSE,"TMCOMP96";#N/A,#N/A,FALSE,"MAT96";#N/A,#N/A,FALSE,"FANDA96";#N/A,#N/A,FALSE,"INTRAN96";#N/A,#N/A,FALSE,"NAA9697";#N/A,#N/A,FALSE,"ECWEBB";#N/A,#N/A,FALSE,"MFT96";#N/A,#N/A,FALSE,"CTrecon"}</definedName>
    <definedName name="name_5_4" hidden="1">{#N/A,#N/A,FALSE,"TMCOMP96";#N/A,#N/A,FALSE,"MAT96";#N/A,#N/A,FALSE,"FANDA96";#N/A,#N/A,FALSE,"INTRAN96";#N/A,#N/A,FALSE,"NAA9697";#N/A,#N/A,FALSE,"ECWEBB";#N/A,#N/A,FALSE,"MFT96";#N/A,#N/A,FALSE,"CTrecon"}</definedName>
    <definedName name="name_5_4_1" hidden="1">{#N/A,#N/A,FALSE,"TMCOMP96";#N/A,#N/A,FALSE,"MAT96";#N/A,#N/A,FALSE,"FANDA96";#N/A,#N/A,FALSE,"INTRAN96";#N/A,#N/A,FALSE,"NAA9697";#N/A,#N/A,FALSE,"ECWEBB";#N/A,#N/A,FALSE,"MFT96";#N/A,#N/A,FALSE,"CTrecon"}</definedName>
    <definedName name="name_5_4_2" hidden="1">{#N/A,#N/A,FALSE,"TMCOMP96";#N/A,#N/A,FALSE,"MAT96";#N/A,#N/A,FALSE,"FANDA96";#N/A,#N/A,FALSE,"INTRAN96";#N/A,#N/A,FALSE,"NAA9697";#N/A,#N/A,FALSE,"ECWEBB";#N/A,#N/A,FALSE,"MFT96";#N/A,#N/A,FALSE,"CTrecon"}</definedName>
    <definedName name="name_5_4_3" hidden="1">{#N/A,#N/A,FALSE,"TMCOMP96";#N/A,#N/A,FALSE,"MAT96";#N/A,#N/A,FALSE,"FANDA96";#N/A,#N/A,FALSE,"INTRAN96";#N/A,#N/A,FALSE,"NAA9697";#N/A,#N/A,FALSE,"ECWEBB";#N/A,#N/A,FALSE,"MFT96";#N/A,#N/A,FALSE,"CTrecon"}</definedName>
    <definedName name="name_5_4_4" hidden="1">{#N/A,#N/A,FALSE,"TMCOMP96";#N/A,#N/A,FALSE,"MAT96";#N/A,#N/A,FALSE,"FANDA96";#N/A,#N/A,FALSE,"INTRAN96";#N/A,#N/A,FALSE,"NAA9697";#N/A,#N/A,FALSE,"ECWEBB";#N/A,#N/A,FALSE,"MFT96";#N/A,#N/A,FALSE,"CTrecon"}</definedName>
    <definedName name="name_5_4_5" hidden="1">{#N/A,#N/A,FALSE,"TMCOMP96";#N/A,#N/A,FALSE,"MAT96";#N/A,#N/A,FALSE,"FANDA96";#N/A,#N/A,FALSE,"INTRAN96";#N/A,#N/A,FALSE,"NAA9697";#N/A,#N/A,FALSE,"ECWEBB";#N/A,#N/A,FALSE,"MFT96";#N/A,#N/A,FALSE,"CTrecon"}</definedName>
    <definedName name="name_5_5" hidden="1">{#N/A,#N/A,FALSE,"TMCOMP96";#N/A,#N/A,FALSE,"MAT96";#N/A,#N/A,FALSE,"FANDA96";#N/A,#N/A,FALSE,"INTRAN96";#N/A,#N/A,FALSE,"NAA9697";#N/A,#N/A,FALSE,"ECWEBB";#N/A,#N/A,FALSE,"MFT96";#N/A,#N/A,FALSE,"CTrecon"}</definedName>
    <definedName name="name_5_5_1" hidden="1">{#N/A,#N/A,FALSE,"TMCOMP96";#N/A,#N/A,FALSE,"MAT96";#N/A,#N/A,FALSE,"FANDA96";#N/A,#N/A,FALSE,"INTRAN96";#N/A,#N/A,FALSE,"NAA9697";#N/A,#N/A,FALSE,"ECWEBB";#N/A,#N/A,FALSE,"MFT96";#N/A,#N/A,FALSE,"CTrecon"}</definedName>
    <definedName name="name_5_5_2" hidden="1">{#N/A,#N/A,FALSE,"TMCOMP96";#N/A,#N/A,FALSE,"MAT96";#N/A,#N/A,FALSE,"FANDA96";#N/A,#N/A,FALSE,"INTRAN96";#N/A,#N/A,FALSE,"NAA9697";#N/A,#N/A,FALSE,"ECWEBB";#N/A,#N/A,FALSE,"MFT96";#N/A,#N/A,FALSE,"CTrecon"}</definedName>
    <definedName name="name_5_5_3" hidden="1">{#N/A,#N/A,FALSE,"TMCOMP96";#N/A,#N/A,FALSE,"MAT96";#N/A,#N/A,FALSE,"FANDA96";#N/A,#N/A,FALSE,"INTRAN96";#N/A,#N/A,FALSE,"NAA9697";#N/A,#N/A,FALSE,"ECWEBB";#N/A,#N/A,FALSE,"MFT96";#N/A,#N/A,FALSE,"CTrecon"}</definedName>
    <definedName name="name_5_5_4" hidden="1">{#N/A,#N/A,FALSE,"TMCOMP96";#N/A,#N/A,FALSE,"MAT96";#N/A,#N/A,FALSE,"FANDA96";#N/A,#N/A,FALSE,"INTRAN96";#N/A,#N/A,FALSE,"NAA9697";#N/A,#N/A,FALSE,"ECWEBB";#N/A,#N/A,FALSE,"MFT96";#N/A,#N/A,FALSE,"CTrecon"}</definedName>
    <definedName name="name_5_5_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NOCONFLICT_1_1" hidden="1">{#N/A,#N/A,FALSE,"TMCOMP96";#N/A,#N/A,FALSE,"MAT96";#N/A,#N/A,FALSE,"FANDA96";#N/A,#N/A,FALSE,"INTRAN96";#N/A,#N/A,FALSE,"NAA9697";#N/A,#N/A,FALSE,"ECWEBB";#N/A,#N/A,FALSE,"MFT96";#N/A,#N/A,FALSE,"CTrecon"}</definedName>
    <definedName name="NOCONFLICT_1_1_1" hidden="1">{#N/A,#N/A,FALSE,"TMCOMP96";#N/A,#N/A,FALSE,"MAT96";#N/A,#N/A,FALSE,"FANDA96";#N/A,#N/A,FALSE,"INTRAN96";#N/A,#N/A,FALSE,"NAA9697";#N/A,#N/A,FALSE,"ECWEBB";#N/A,#N/A,FALSE,"MFT96";#N/A,#N/A,FALSE,"CTrecon"}</definedName>
    <definedName name="NOCONFLICT_1_1_1_1" hidden="1">{#N/A,#N/A,FALSE,"TMCOMP96";#N/A,#N/A,FALSE,"MAT96";#N/A,#N/A,FALSE,"FANDA96";#N/A,#N/A,FALSE,"INTRAN96";#N/A,#N/A,FALSE,"NAA9697";#N/A,#N/A,FALSE,"ECWEBB";#N/A,#N/A,FALSE,"MFT96";#N/A,#N/A,FALSE,"CTrecon"}</definedName>
    <definedName name="NOCONFLICT_1_1_1_1_1" hidden="1">{#N/A,#N/A,FALSE,"TMCOMP96";#N/A,#N/A,FALSE,"MAT96";#N/A,#N/A,FALSE,"FANDA96";#N/A,#N/A,FALSE,"INTRAN96";#N/A,#N/A,FALSE,"NAA9697";#N/A,#N/A,FALSE,"ECWEBB";#N/A,#N/A,FALSE,"MFT96";#N/A,#N/A,FALSE,"CTrecon"}</definedName>
    <definedName name="NOCONFLICT_1_1_1_1_1_1" hidden="1">{#N/A,#N/A,FALSE,"TMCOMP96";#N/A,#N/A,FALSE,"MAT96";#N/A,#N/A,FALSE,"FANDA96";#N/A,#N/A,FALSE,"INTRAN96";#N/A,#N/A,FALSE,"NAA9697";#N/A,#N/A,FALSE,"ECWEBB";#N/A,#N/A,FALSE,"MFT96";#N/A,#N/A,FALSE,"CTrecon"}</definedName>
    <definedName name="NOCONFLICT_1_1_1_1_1_1_1" hidden="1">{#N/A,#N/A,FALSE,"TMCOMP96";#N/A,#N/A,FALSE,"MAT96";#N/A,#N/A,FALSE,"FANDA96";#N/A,#N/A,FALSE,"INTRAN96";#N/A,#N/A,FALSE,"NAA9697";#N/A,#N/A,FALSE,"ECWEBB";#N/A,#N/A,FALSE,"MFT96";#N/A,#N/A,FALSE,"CTrecon"}</definedName>
    <definedName name="NOCONFLICT_1_1_1_1_1_2" hidden="1">{#N/A,#N/A,FALSE,"TMCOMP96";#N/A,#N/A,FALSE,"MAT96";#N/A,#N/A,FALSE,"FANDA96";#N/A,#N/A,FALSE,"INTRAN96";#N/A,#N/A,FALSE,"NAA9697";#N/A,#N/A,FALSE,"ECWEBB";#N/A,#N/A,FALSE,"MFT96";#N/A,#N/A,FALSE,"CTrecon"}</definedName>
    <definedName name="NOCONFLICT_1_1_1_1_1_3" hidden="1">{#N/A,#N/A,FALSE,"TMCOMP96";#N/A,#N/A,FALSE,"MAT96";#N/A,#N/A,FALSE,"FANDA96";#N/A,#N/A,FALSE,"INTRAN96";#N/A,#N/A,FALSE,"NAA9697";#N/A,#N/A,FALSE,"ECWEBB";#N/A,#N/A,FALSE,"MFT96";#N/A,#N/A,FALSE,"CTrecon"}</definedName>
    <definedName name="NOCONFLICT_1_1_1_1_1_4" hidden="1">{#N/A,#N/A,FALSE,"TMCOMP96";#N/A,#N/A,FALSE,"MAT96";#N/A,#N/A,FALSE,"FANDA96";#N/A,#N/A,FALSE,"INTRAN96";#N/A,#N/A,FALSE,"NAA9697";#N/A,#N/A,FALSE,"ECWEBB";#N/A,#N/A,FALSE,"MFT96";#N/A,#N/A,FALSE,"CTrecon"}</definedName>
    <definedName name="NOCONFLICT_1_1_1_1_1_5" hidden="1">{#N/A,#N/A,FALSE,"TMCOMP96";#N/A,#N/A,FALSE,"MAT96";#N/A,#N/A,FALSE,"FANDA96";#N/A,#N/A,FALSE,"INTRAN96";#N/A,#N/A,FALSE,"NAA9697";#N/A,#N/A,FALSE,"ECWEBB";#N/A,#N/A,FALSE,"MFT96";#N/A,#N/A,FALSE,"CTrecon"}</definedName>
    <definedName name="NOCONFLICT_1_1_1_1_2" hidden="1">{#N/A,#N/A,FALSE,"TMCOMP96";#N/A,#N/A,FALSE,"MAT96";#N/A,#N/A,FALSE,"FANDA96";#N/A,#N/A,FALSE,"INTRAN96";#N/A,#N/A,FALSE,"NAA9697";#N/A,#N/A,FALSE,"ECWEBB";#N/A,#N/A,FALSE,"MFT96";#N/A,#N/A,FALSE,"CTrecon"}</definedName>
    <definedName name="NOCONFLICT_1_1_1_1_2_1" hidden="1">{#N/A,#N/A,FALSE,"TMCOMP96";#N/A,#N/A,FALSE,"MAT96";#N/A,#N/A,FALSE,"FANDA96";#N/A,#N/A,FALSE,"INTRAN96";#N/A,#N/A,FALSE,"NAA9697";#N/A,#N/A,FALSE,"ECWEBB";#N/A,#N/A,FALSE,"MFT96";#N/A,#N/A,FALSE,"CTrecon"}</definedName>
    <definedName name="NOCONFLICT_1_1_1_1_2_2" hidden="1">{#N/A,#N/A,FALSE,"TMCOMP96";#N/A,#N/A,FALSE,"MAT96";#N/A,#N/A,FALSE,"FANDA96";#N/A,#N/A,FALSE,"INTRAN96";#N/A,#N/A,FALSE,"NAA9697";#N/A,#N/A,FALSE,"ECWEBB";#N/A,#N/A,FALSE,"MFT96";#N/A,#N/A,FALSE,"CTrecon"}</definedName>
    <definedName name="NOCONFLICT_1_1_1_1_2_3" hidden="1">{#N/A,#N/A,FALSE,"TMCOMP96";#N/A,#N/A,FALSE,"MAT96";#N/A,#N/A,FALSE,"FANDA96";#N/A,#N/A,FALSE,"INTRAN96";#N/A,#N/A,FALSE,"NAA9697";#N/A,#N/A,FALSE,"ECWEBB";#N/A,#N/A,FALSE,"MFT96";#N/A,#N/A,FALSE,"CTrecon"}</definedName>
    <definedName name="NOCONFLICT_1_1_1_1_2_4" hidden="1">{#N/A,#N/A,FALSE,"TMCOMP96";#N/A,#N/A,FALSE,"MAT96";#N/A,#N/A,FALSE,"FANDA96";#N/A,#N/A,FALSE,"INTRAN96";#N/A,#N/A,FALSE,"NAA9697";#N/A,#N/A,FALSE,"ECWEBB";#N/A,#N/A,FALSE,"MFT96";#N/A,#N/A,FALSE,"CTrecon"}</definedName>
    <definedName name="NOCONFLICT_1_1_1_1_2_5" hidden="1">{#N/A,#N/A,FALSE,"TMCOMP96";#N/A,#N/A,FALSE,"MAT96";#N/A,#N/A,FALSE,"FANDA96";#N/A,#N/A,FALSE,"INTRAN96";#N/A,#N/A,FALSE,"NAA9697";#N/A,#N/A,FALSE,"ECWEBB";#N/A,#N/A,FALSE,"MFT96";#N/A,#N/A,FALSE,"CTrecon"}</definedName>
    <definedName name="NOCONFLICT_1_1_1_1_3" hidden="1">{#N/A,#N/A,FALSE,"TMCOMP96";#N/A,#N/A,FALSE,"MAT96";#N/A,#N/A,FALSE,"FANDA96";#N/A,#N/A,FALSE,"INTRAN96";#N/A,#N/A,FALSE,"NAA9697";#N/A,#N/A,FALSE,"ECWEBB";#N/A,#N/A,FALSE,"MFT96";#N/A,#N/A,FALSE,"CTrecon"}</definedName>
    <definedName name="NOCONFLICT_1_1_1_1_4" hidden="1">{#N/A,#N/A,FALSE,"TMCOMP96";#N/A,#N/A,FALSE,"MAT96";#N/A,#N/A,FALSE,"FANDA96";#N/A,#N/A,FALSE,"INTRAN96";#N/A,#N/A,FALSE,"NAA9697";#N/A,#N/A,FALSE,"ECWEBB";#N/A,#N/A,FALSE,"MFT96";#N/A,#N/A,FALSE,"CTrecon"}</definedName>
    <definedName name="NOCONFLICT_1_1_1_1_5" hidden="1">{#N/A,#N/A,FALSE,"TMCOMP96";#N/A,#N/A,FALSE,"MAT96";#N/A,#N/A,FALSE,"FANDA96";#N/A,#N/A,FALSE,"INTRAN96";#N/A,#N/A,FALSE,"NAA9697";#N/A,#N/A,FALSE,"ECWEBB";#N/A,#N/A,FALSE,"MFT96";#N/A,#N/A,FALSE,"CTrecon"}</definedName>
    <definedName name="NOCONFLICT_1_1_1_2" hidden="1">{#N/A,#N/A,FALSE,"TMCOMP96";#N/A,#N/A,FALSE,"MAT96";#N/A,#N/A,FALSE,"FANDA96";#N/A,#N/A,FALSE,"INTRAN96";#N/A,#N/A,FALSE,"NAA9697";#N/A,#N/A,FALSE,"ECWEBB";#N/A,#N/A,FALSE,"MFT96";#N/A,#N/A,FALSE,"CTrecon"}</definedName>
    <definedName name="NOCONFLICT_1_1_1_2_1" hidden="1">{#N/A,#N/A,FALSE,"TMCOMP96";#N/A,#N/A,FALSE,"MAT96";#N/A,#N/A,FALSE,"FANDA96";#N/A,#N/A,FALSE,"INTRAN96";#N/A,#N/A,FALSE,"NAA9697";#N/A,#N/A,FALSE,"ECWEBB";#N/A,#N/A,FALSE,"MFT96";#N/A,#N/A,FALSE,"CTrecon"}</definedName>
    <definedName name="NOCONFLICT_1_1_1_2_2" hidden="1">{#N/A,#N/A,FALSE,"TMCOMP96";#N/A,#N/A,FALSE,"MAT96";#N/A,#N/A,FALSE,"FANDA96";#N/A,#N/A,FALSE,"INTRAN96";#N/A,#N/A,FALSE,"NAA9697";#N/A,#N/A,FALSE,"ECWEBB";#N/A,#N/A,FALSE,"MFT96";#N/A,#N/A,FALSE,"CTrecon"}</definedName>
    <definedName name="NOCONFLICT_1_1_1_2_3" hidden="1">{#N/A,#N/A,FALSE,"TMCOMP96";#N/A,#N/A,FALSE,"MAT96";#N/A,#N/A,FALSE,"FANDA96";#N/A,#N/A,FALSE,"INTRAN96";#N/A,#N/A,FALSE,"NAA9697";#N/A,#N/A,FALSE,"ECWEBB";#N/A,#N/A,FALSE,"MFT96";#N/A,#N/A,FALSE,"CTrecon"}</definedName>
    <definedName name="NOCONFLICT_1_1_1_2_4" hidden="1">{#N/A,#N/A,FALSE,"TMCOMP96";#N/A,#N/A,FALSE,"MAT96";#N/A,#N/A,FALSE,"FANDA96";#N/A,#N/A,FALSE,"INTRAN96";#N/A,#N/A,FALSE,"NAA9697";#N/A,#N/A,FALSE,"ECWEBB";#N/A,#N/A,FALSE,"MFT96";#N/A,#N/A,FALSE,"CTrecon"}</definedName>
    <definedName name="NOCONFLICT_1_1_1_2_5" hidden="1">{#N/A,#N/A,FALSE,"TMCOMP96";#N/A,#N/A,FALSE,"MAT96";#N/A,#N/A,FALSE,"FANDA96";#N/A,#N/A,FALSE,"INTRAN96";#N/A,#N/A,FALSE,"NAA9697";#N/A,#N/A,FALSE,"ECWEBB";#N/A,#N/A,FALSE,"MFT96";#N/A,#N/A,FALSE,"CTrecon"}</definedName>
    <definedName name="NOCONFLICT_1_1_1_3" hidden="1">{#N/A,#N/A,FALSE,"TMCOMP96";#N/A,#N/A,FALSE,"MAT96";#N/A,#N/A,FALSE,"FANDA96";#N/A,#N/A,FALSE,"INTRAN96";#N/A,#N/A,FALSE,"NAA9697";#N/A,#N/A,FALSE,"ECWEBB";#N/A,#N/A,FALSE,"MFT96";#N/A,#N/A,FALSE,"CTrecon"}</definedName>
    <definedName name="NOCONFLICT_1_1_1_3_1" hidden="1">{#N/A,#N/A,FALSE,"TMCOMP96";#N/A,#N/A,FALSE,"MAT96";#N/A,#N/A,FALSE,"FANDA96";#N/A,#N/A,FALSE,"INTRAN96";#N/A,#N/A,FALSE,"NAA9697";#N/A,#N/A,FALSE,"ECWEBB";#N/A,#N/A,FALSE,"MFT96";#N/A,#N/A,FALSE,"CTrecon"}</definedName>
    <definedName name="NOCONFLICT_1_1_1_3_2" hidden="1">{#N/A,#N/A,FALSE,"TMCOMP96";#N/A,#N/A,FALSE,"MAT96";#N/A,#N/A,FALSE,"FANDA96";#N/A,#N/A,FALSE,"INTRAN96";#N/A,#N/A,FALSE,"NAA9697";#N/A,#N/A,FALSE,"ECWEBB";#N/A,#N/A,FALSE,"MFT96";#N/A,#N/A,FALSE,"CTrecon"}</definedName>
    <definedName name="NOCONFLICT_1_1_1_3_3" hidden="1">{#N/A,#N/A,FALSE,"TMCOMP96";#N/A,#N/A,FALSE,"MAT96";#N/A,#N/A,FALSE,"FANDA96";#N/A,#N/A,FALSE,"INTRAN96";#N/A,#N/A,FALSE,"NAA9697";#N/A,#N/A,FALSE,"ECWEBB";#N/A,#N/A,FALSE,"MFT96";#N/A,#N/A,FALSE,"CTrecon"}</definedName>
    <definedName name="NOCONFLICT_1_1_1_3_4" hidden="1">{#N/A,#N/A,FALSE,"TMCOMP96";#N/A,#N/A,FALSE,"MAT96";#N/A,#N/A,FALSE,"FANDA96";#N/A,#N/A,FALSE,"INTRAN96";#N/A,#N/A,FALSE,"NAA9697";#N/A,#N/A,FALSE,"ECWEBB";#N/A,#N/A,FALSE,"MFT96";#N/A,#N/A,FALSE,"CTrecon"}</definedName>
    <definedName name="NOCONFLICT_1_1_1_3_5" hidden="1">{#N/A,#N/A,FALSE,"TMCOMP96";#N/A,#N/A,FALSE,"MAT96";#N/A,#N/A,FALSE,"FANDA96";#N/A,#N/A,FALSE,"INTRAN96";#N/A,#N/A,FALSE,"NAA9697";#N/A,#N/A,FALSE,"ECWEBB";#N/A,#N/A,FALSE,"MFT96";#N/A,#N/A,FALSE,"CTrecon"}</definedName>
    <definedName name="NOCONFLICT_1_1_1_4" hidden="1">{#N/A,#N/A,FALSE,"TMCOMP96";#N/A,#N/A,FALSE,"MAT96";#N/A,#N/A,FALSE,"FANDA96";#N/A,#N/A,FALSE,"INTRAN96";#N/A,#N/A,FALSE,"NAA9697";#N/A,#N/A,FALSE,"ECWEBB";#N/A,#N/A,FALSE,"MFT96";#N/A,#N/A,FALSE,"CTrecon"}</definedName>
    <definedName name="NOCONFLICT_1_1_1_4_1" hidden="1">{#N/A,#N/A,FALSE,"TMCOMP96";#N/A,#N/A,FALSE,"MAT96";#N/A,#N/A,FALSE,"FANDA96";#N/A,#N/A,FALSE,"INTRAN96";#N/A,#N/A,FALSE,"NAA9697";#N/A,#N/A,FALSE,"ECWEBB";#N/A,#N/A,FALSE,"MFT96";#N/A,#N/A,FALSE,"CTrecon"}</definedName>
    <definedName name="NOCONFLICT_1_1_1_4_2" hidden="1">{#N/A,#N/A,FALSE,"TMCOMP96";#N/A,#N/A,FALSE,"MAT96";#N/A,#N/A,FALSE,"FANDA96";#N/A,#N/A,FALSE,"INTRAN96";#N/A,#N/A,FALSE,"NAA9697";#N/A,#N/A,FALSE,"ECWEBB";#N/A,#N/A,FALSE,"MFT96";#N/A,#N/A,FALSE,"CTrecon"}</definedName>
    <definedName name="NOCONFLICT_1_1_1_4_3" hidden="1">{#N/A,#N/A,FALSE,"TMCOMP96";#N/A,#N/A,FALSE,"MAT96";#N/A,#N/A,FALSE,"FANDA96";#N/A,#N/A,FALSE,"INTRAN96";#N/A,#N/A,FALSE,"NAA9697";#N/A,#N/A,FALSE,"ECWEBB";#N/A,#N/A,FALSE,"MFT96";#N/A,#N/A,FALSE,"CTrecon"}</definedName>
    <definedName name="NOCONFLICT_1_1_1_4_4" hidden="1">{#N/A,#N/A,FALSE,"TMCOMP96";#N/A,#N/A,FALSE,"MAT96";#N/A,#N/A,FALSE,"FANDA96";#N/A,#N/A,FALSE,"INTRAN96";#N/A,#N/A,FALSE,"NAA9697";#N/A,#N/A,FALSE,"ECWEBB";#N/A,#N/A,FALSE,"MFT96";#N/A,#N/A,FALSE,"CTrecon"}</definedName>
    <definedName name="NOCONFLICT_1_1_1_4_5" hidden="1">{#N/A,#N/A,FALSE,"TMCOMP96";#N/A,#N/A,FALSE,"MAT96";#N/A,#N/A,FALSE,"FANDA96";#N/A,#N/A,FALSE,"INTRAN96";#N/A,#N/A,FALSE,"NAA9697";#N/A,#N/A,FALSE,"ECWEBB";#N/A,#N/A,FALSE,"MFT96";#N/A,#N/A,FALSE,"CTrecon"}</definedName>
    <definedName name="NOCONFLICT_1_1_1_5" hidden="1">{#N/A,#N/A,FALSE,"TMCOMP96";#N/A,#N/A,FALSE,"MAT96";#N/A,#N/A,FALSE,"FANDA96";#N/A,#N/A,FALSE,"INTRAN96";#N/A,#N/A,FALSE,"NAA9697";#N/A,#N/A,FALSE,"ECWEBB";#N/A,#N/A,FALSE,"MFT96";#N/A,#N/A,FALSE,"CTrecon"}</definedName>
    <definedName name="NOCONFLICT_1_1_1_5_1" hidden="1">{#N/A,#N/A,FALSE,"TMCOMP96";#N/A,#N/A,FALSE,"MAT96";#N/A,#N/A,FALSE,"FANDA96";#N/A,#N/A,FALSE,"INTRAN96";#N/A,#N/A,FALSE,"NAA9697";#N/A,#N/A,FALSE,"ECWEBB";#N/A,#N/A,FALSE,"MFT96";#N/A,#N/A,FALSE,"CTrecon"}</definedName>
    <definedName name="NOCONFLICT_1_1_1_5_2" hidden="1">{#N/A,#N/A,FALSE,"TMCOMP96";#N/A,#N/A,FALSE,"MAT96";#N/A,#N/A,FALSE,"FANDA96";#N/A,#N/A,FALSE,"INTRAN96";#N/A,#N/A,FALSE,"NAA9697";#N/A,#N/A,FALSE,"ECWEBB";#N/A,#N/A,FALSE,"MFT96";#N/A,#N/A,FALSE,"CTrecon"}</definedName>
    <definedName name="NOCONFLICT_1_1_1_5_3" hidden="1">{#N/A,#N/A,FALSE,"TMCOMP96";#N/A,#N/A,FALSE,"MAT96";#N/A,#N/A,FALSE,"FANDA96";#N/A,#N/A,FALSE,"INTRAN96";#N/A,#N/A,FALSE,"NAA9697";#N/A,#N/A,FALSE,"ECWEBB";#N/A,#N/A,FALSE,"MFT96";#N/A,#N/A,FALSE,"CTrecon"}</definedName>
    <definedName name="NOCONFLICT_1_1_1_5_4" hidden="1">{#N/A,#N/A,FALSE,"TMCOMP96";#N/A,#N/A,FALSE,"MAT96";#N/A,#N/A,FALSE,"FANDA96";#N/A,#N/A,FALSE,"INTRAN96";#N/A,#N/A,FALSE,"NAA9697";#N/A,#N/A,FALSE,"ECWEBB";#N/A,#N/A,FALSE,"MFT96";#N/A,#N/A,FALSE,"CTrecon"}</definedName>
    <definedName name="NOCONFLICT_1_1_1_5_5" hidden="1">{#N/A,#N/A,FALSE,"TMCOMP96";#N/A,#N/A,FALSE,"MAT96";#N/A,#N/A,FALSE,"FANDA96";#N/A,#N/A,FALSE,"INTRAN96";#N/A,#N/A,FALSE,"NAA9697";#N/A,#N/A,FALSE,"ECWEBB";#N/A,#N/A,FALSE,"MFT96";#N/A,#N/A,FALSE,"CTrecon"}</definedName>
    <definedName name="NOCONFLICT_1_1_2" hidden="1">{#N/A,#N/A,FALSE,"TMCOMP96";#N/A,#N/A,FALSE,"MAT96";#N/A,#N/A,FALSE,"FANDA96";#N/A,#N/A,FALSE,"INTRAN96";#N/A,#N/A,FALSE,"NAA9697";#N/A,#N/A,FALSE,"ECWEBB";#N/A,#N/A,FALSE,"MFT96";#N/A,#N/A,FALSE,"CTrecon"}</definedName>
    <definedName name="NOCONFLICT_1_1_2_1" hidden="1">{#N/A,#N/A,FALSE,"TMCOMP96";#N/A,#N/A,FALSE,"MAT96";#N/A,#N/A,FALSE,"FANDA96";#N/A,#N/A,FALSE,"INTRAN96";#N/A,#N/A,FALSE,"NAA9697";#N/A,#N/A,FALSE,"ECWEBB";#N/A,#N/A,FALSE,"MFT96";#N/A,#N/A,FALSE,"CTrecon"}</definedName>
    <definedName name="NOCONFLICT_1_1_2_1_1" hidden="1">{#N/A,#N/A,FALSE,"TMCOMP96";#N/A,#N/A,FALSE,"MAT96";#N/A,#N/A,FALSE,"FANDA96";#N/A,#N/A,FALSE,"INTRAN96";#N/A,#N/A,FALSE,"NAA9697";#N/A,#N/A,FALSE,"ECWEBB";#N/A,#N/A,FALSE,"MFT96";#N/A,#N/A,FALSE,"CTrecon"}</definedName>
    <definedName name="NOCONFLICT_1_1_2_2" hidden="1">{#N/A,#N/A,FALSE,"TMCOMP96";#N/A,#N/A,FALSE,"MAT96";#N/A,#N/A,FALSE,"FANDA96";#N/A,#N/A,FALSE,"INTRAN96";#N/A,#N/A,FALSE,"NAA9697";#N/A,#N/A,FALSE,"ECWEBB";#N/A,#N/A,FALSE,"MFT96";#N/A,#N/A,FALSE,"CTrecon"}</definedName>
    <definedName name="NOCONFLICT_1_1_2_3" hidden="1">{#N/A,#N/A,FALSE,"TMCOMP96";#N/A,#N/A,FALSE,"MAT96";#N/A,#N/A,FALSE,"FANDA96";#N/A,#N/A,FALSE,"INTRAN96";#N/A,#N/A,FALSE,"NAA9697";#N/A,#N/A,FALSE,"ECWEBB";#N/A,#N/A,FALSE,"MFT96";#N/A,#N/A,FALSE,"CTrecon"}</definedName>
    <definedName name="NOCONFLICT_1_1_2_4" hidden="1">{#N/A,#N/A,FALSE,"TMCOMP96";#N/A,#N/A,FALSE,"MAT96";#N/A,#N/A,FALSE,"FANDA96";#N/A,#N/A,FALSE,"INTRAN96";#N/A,#N/A,FALSE,"NAA9697";#N/A,#N/A,FALSE,"ECWEBB";#N/A,#N/A,FALSE,"MFT96";#N/A,#N/A,FALSE,"CTrecon"}</definedName>
    <definedName name="NOCONFLICT_1_1_2_5" hidden="1">{#N/A,#N/A,FALSE,"TMCOMP96";#N/A,#N/A,FALSE,"MAT96";#N/A,#N/A,FALSE,"FANDA96";#N/A,#N/A,FALSE,"INTRAN96";#N/A,#N/A,FALSE,"NAA9697";#N/A,#N/A,FALSE,"ECWEBB";#N/A,#N/A,FALSE,"MFT96";#N/A,#N/A,FALSE,"CTrecon"}</definedName>
    <definedName name="NOCONFLICT_1_1_3" hidden="1">{#N/A,#N/A,FALSE,"TMCOMP96";#N/A,#N/A,FALSE,"MAT96";#N/A,#N/A,FALSE,"FANDA96";#N/A,#N/A,FALSE,"INTRAN96";#N/A,#N/A,FALSE,"NAA9697";#N/A,#N/A,FALSE,"ECWEBB";#N/A,#N/A,FALSE,"MFT96";#N/A,#N/A,FALSE,"CTrecon"}</definedName>
    <definedName name="NOCONFLICT_1_1_3_1" hidden="1">{#N/A,#N/A,FALSE,"TMCOMP96";#N/A,#N/A,FALSE,"MAT96";#N/A,#N/A,FALSE,"FANDA96";#N/A,#N/A,FALSE,"INTRAN96";#N/A,#N/A,FALSE,"NAA9697";#N/A,#N/A,FALSE,"ECWEBB";#N/A,#N/A,FALSE,"MFT96";#N/A,#N/A,FALSE,"CTrecon"}</definedName>
    <definedName name="NOCONFLICT_1_1_3_1_1" hidden="1">{#N/A,#N/A,FALSE,"TMCOMP96";#N/A,#N/A,FALSE,"MAT96";#N/A,#N/A,FALSE,"FANDA96";#N/A,#N/A,FALSE,"INTRAN96";#N/A,#N/A,FALSE,"NAA9697";#N/A,#N/A,FALSE,"ECWEBB";#N/A,#N/A,FALSE,"MFT96";#N/A,#N/A,FALSE,"CTrecon"}</definedName>
    <definedName name="NOCONFLICT_1_1_3_2" hidden="1">{#N/A,#N/A,FALSE,"TMCOMP96";#N/A,#N/A,FALSE,"MAT96";#N/A,#N/A,FALSE,"FANDA96";#N/A,#N/A,FALSE,"INTRAN96";#N/A,#N/A,FALSE,"NAA9697";#N/A,#N/A,FALSE,"ECWEBB";#N/A,#N/A,FALSE,"MFT96";#N/A,#N/A,FALSE,"CTrecon"}</definedName>
    <definedName name="NOCONFLICT_1_1_3_3" hidden="1">{#N/A,#N/A,FALSE,"TMCOMP96";#N/A,#N/A,FALSE,"MAT96";#N/A,#N/A,FALSE,"FANDA96";#N/A,#N/A,FALSE,"INTRAN96";#N/A,#N/A,FALSE,"NAA9697";#N/A,#N/A,FALSE,"ECWEBB";#N/A,#N/A,FALSE,"MFT96";#N/A,#N/A,FALSE,"CTrecon"}</definedName>
    <definedName name="NOCONFLICT_1_1_3_4" hidden="1">{#N/A,#N/A,FALSE,"TMCOMP96";#N/A,#N/A,FALSE,"MAT96";#N/A,#N/A,FALSE,"FANDA96";#N/A,#N/A,FALSE,"INTRAN96";#N/A,#N/A,FALSE,"NAA9697";#N/A,#N/A,FALSE,"ECWEBB";#N/A,#N/A,FALSE,"MFT96";#N/A,#N/A,FALSE,"CTrecon"}</definedName>
    <definedName name="NOCONFLICT_1_1_3_5" hidden="1">{#N/A,#N/A,FALSE,"TMCOMP96";#N/A,#N/A,FALSE,"MAT96";#N/A,#N/A,FALSE,"FANDA96";#N/A,#N/A,FALSE,"INTRAN96";#N/A,#N/A,FALSE,"NAA9697";#N/A,#N/A,FALSE,"ECWEBB";#N/A,#N/A,FALSE,"MFT96";#N/A,#N/A,FALSE,"CTrecon"}</definedName>
    <definedName name="NOCONFLICT_1_1_4" hidden="1">{#N/A,#N/A,FALSE,"TMCOMP96";#N/A,#N/A,FALSE,"MAT96";#N/A,#N/A,FALSE,"FANDA96";#N/A,#N/A,FALSE,"INTRAN96";#N/A,#N/A,FALSE,"NAA9697";#N/A,#N/A,FALSE,"ECWEBB";#N/A,#N/A,FALSE,"MFT96";#N/A,#N/A,FALSE,"CTrecon"}</definedName>
    <definedName name="NOCONFLICT_1_1_4_1" hidden="1">{#N/A,#N/A,FALSE,"TMCOMP96";#N/A,#N/A,FALSE,"MAT96";#N/A,#N/A,FALSE,"FANDA96";#N/A,#N/A,FALSE,"INTRAN96";#N/A,#N/A,FALSE,"NAA9697";#N/A,#N/A,FALSE,"ECWEBB";#N/A,#N/A,FALSE,"MFT96";#N/A,#N/A,FALSE,"CTrecon"}</definedName>
    <definedName name="NOCONFLICT_1_1_4_2" hidden="1">{#N/A,#N/A,FALSE,"TMCOMP96";#N/A,#N/A,FALSE,"MAT96";#N/A,#N/A,FALSE,"FANDA96";#N/A,#N/A,FALSE,"INTRAN96";#N/A,#N/A,FALSE,"NAA9697";#N/A,#N/A,FALSE,"ECWEBB";#N/A,#N/A,FALSE,"MFT96";#N/A,#N/A,FALSE,"CTrecon"}</definedName>
    <definedName name="NOCONFLICT_1_1_4_3" hidden="1">{#N/A,#N/A,FALSE,"TMCOMP96";#N/A,#N/A,FALSE,"MAT96";#N/A,#N/A,FALSE,"FANDA96";#N/A,#N/A,FALSE,"INTRAN96";#N/A,#N/A,FALSE,"NAA9697";#N/A,#N/A,FALSE,"ECWEBB";#N/A,#N/A,FALSE,"MFT96";#N/A,#N/A,FALSE,"CTrecon"}</definedName>
    <definedName name="NOCONFLICT_1_1_4_4" hidden="1">{#N/A,#N/A,FALSE,"TMCOMP96";#N/A,#N/A,FALSE,"MAT96";#N/A,#N/A,FALSE,"FANDA96";#N/A,#N/A,FALSE,"INTRAN96";#N/A,#N/A,FALSE,"NAA9697";#N/A,#N/A,FALSE,"ECWEBB";#N/A,#N/A,FALSE,"MFT96";#N/A,#N/A,FALSE,"CTrecon"}</definedName>
    <definedName name="NOCONFLICT_1_1_4_5" hidden="1">{#N/A,#N/A,FALSE,"TMCOMP96";#N/A,#N/A,FALSE,"MAT96";#N/A,#N/A,FALSE,"FANDA96";#N/A,#N/A,FALSE,"INTRAN96";#N/A,#N/A,FALSE,"NAA9697";#N/A,#N/A,FALSE,"ECWEBB";#N/A,#N/A,FALSE,"MFT96";#N/A,#N/A,FALSE,"CTrecon"}</definedName>
    <definedName name="NOCONFLICT_1_1_5" hidden="1">{#N/A,#N/A,FALSE,"TMCOMP96";#N/A,#N/A,FALSE,"MAT96";#N/A,#N/A,FALSE,"FANDA96";#N/A,#N/A,FALSE,"INTRAN96";#N/A,#N/A,FALSE,"NAA9697";#N/A,#N/A,FALSE,"ECWEBB";#N/A,#N/A,FALSE,"MFT96";#N/A,#N/A,FALSE,"CTrecon"}</definedName>
    <definedName name="NOCONFLICT_1_1_5_1" hidden="1">{#N/A,#N/A,FALSE,"TMCOMP96";#N/A,#N/A,FALSE,"MAT96";#N/A,#N/A,FALSE,"FANDA96";#N/A,#N/A,FALSE,"INTRAN96";#N/A,#N/A,FALSE,"NAA9697";#N/A,#N/A,FALSE,"ECWEBB";#N/A,#N/A,FALSE,"MFT96";#N/A,#N/A,FALSE,"CTrecon"}</definedName>
    <definedName name="NOCONFLICT_1_1_5_2" hidden="1">{#N/A,#N/A,FALSE,"TMCOMP96";#N/A,#N/A,FALSE,"MAT96";#N/A,#N/A,FALSE,"FANDA96";#N/A,#N/A,FALSE,"INTRAN96";#N/A,#N/A,FALSE,"NAA9697";#N/A,#N/A,FALSE,"ECWEBB";#N/A,#N/A,FALSE,"MFT96";#N/A,#N/A,FALSE,"CTrecon"}</definedName>
    <definedName name="NOCONFLICT_1_1_5_3" hidden="1">{#N/A,#N/A,FALSE,"TMCOMP96";#N/A,#N/A,FALSE,"MAT96";#N/A,#N/A,FALSE,"FANDA96";#N/A,#N/A,FALSE,"INTRAN96";#N/A,#N/A,FALSE,"NAA9697";#N/A,#N/A,FALSE,"ECWEBB";#N/A,#N/A,FALSE,"MFT96";#N/A,#N/A,FALSE,"CTrecon"}</definedName>
    <definedName name="NOCONFLICT_1_1_5_4" hidden="1">{#N/A,#N/A,FALSE,"TMCOMP96";#N/A,#N/A,FALSE,"MAT96";#N/A,#N/A,FALSE,"FANDA96";#N/A,#N/A,FALSE,"INTRAN96";#N/A,#N/A,FALSE,"NAA9697";#N/A,#N/A,FALSE,"ECWEBB";#N/A,#N/A,FALSE,"MFT96";#N/A,#N/A,FALSE,"CTrecon"}</definedName>
    <definedName name="NOCONFLICT_1_1_5_5" hidden="1">{#N/A,#N/A,FALSE,"TMCOMP96";#N/A,#N/A,FALSE,"MAT96";#N/A,#N/A,FALSE,"FANDA96";#N/A,#N/A,FALSE,"INTRAN96";#N/A,#N/A,FALSE,"NAA9697";#N/A,#N/A,FALSE,"ECWEBB";#N/A,#N/A,FALSE,"MFT96";#N/A,#N/A,FALSE,"CTrecon"}</definedName>
    <definedName name="NOCONFLICT_1_2" hidden="1">{#N/A,#N/A,FALSE,"TMCOMP96";#N/A,#N/A,FALSE,"MAT96";#N/A,#N/A,FALSE,"FANDA96";#N/A,#N/A,FALSE,"INTRAN96";#N/A,#N/A,FALSE,"NAA9697";#N/A,#N/A,FALSE,"ECWEBB";#N/A,#N/A,FALSE,"MFT96";#N/A,#N/A,FALSE,"CTrecon"}</definedName>
    <definedName name="NOCONFLICT_1_2_1" hidden="1">{#N/A,#N/A,FALSE,"TMCOMP96";#N/A,#N/A,FALSE,"MAT96";#N/A,#N/A,FALSE,"FANDA96";#N/A,#N/A,FALSE,"INTRAN96";#N/A,#N/A,FALSE,"NAA9697";#N/A,#N/A,FALSE,"ECWEBB";#N/A,#N/A,FALSE,"MFT96";#N/A,#N/A,FALSE,"CTrecon"}</definedName>
    <definedName name="NOCONFLICT_1_2_1_1" hidden="1">{#N/A,#N/A,FALSE,"TMCOMP96";#N/A,#N/A,FALSE,"MAT96";#N/A,#N/A,FALSE,"FANDA96";#N/A,#N/A,FALSE,"INTRAN96";#N/A,#N/A,FALSE,"NAA9697";#N/A,#N/A,FALSE,"ECWEBB";#N/A,#N/A,FALSE,"MFT96";#N/A,#N/A,FALSE,"CTrecon"}</definedName>
    <definedName name="NOCONFLICT_1_2_1_1_1" hidden="1">{#N/A,#N/A,FALSE,"TMCOMP96";#N/A,#N/A,FALSE,"MAT96";#N/A,#N/A,FALSE,"FANDA96";#N/A,#N/A,FALSE,"INTRAN96";#N/A,#N/A,FALSE,"NAA9697";#N/A,#N/A,FALSE,"ECWEBB";#N/A,#N/A,FALSE,"MFT96";#N/A,#N/A,FALSE,"CTrecon"}</definedName>
    <definedName name="NOCONFLICT_1_2_1_1_1_1" hidden="1">{#N/A,#N/A,FALSE,"TMCOMP96";#N/A,#N/A,FALSE,"MAT96";#N/A,#N/A,FALSE,"FANDA96";#N/A,#N/A,FALSE,"INTRAN96";#N/A,#N/A,FALSE,"NAA9697";#N/A,#N/A,FALSE,"ECWEBB";#N/A,#N/A,FALSE,"MFT96";#N/A,#N/A,FALSE,"CTrecon"}</definedName>
    <definedName name="NOCONFLICT_1_2_1_1_1_1_1" hidden="1">{#N/A,#N/A,FALSE,"TMCOMP96";#N/A,#N/A,FALSE,"MAT96";#N/A,#N/A,FALSE,"FANDA96";#N/A,#N/A,FALSE,"INTRAN96";#N/A,#N/A,FALSE,"NAA9697";#N/A,#N/A,FALSE,"ECWEBB";#N/A,#N/A,FALSE,"MFT96";#N/A,#N/A,FALSE,"CTrecon"}</definedName>
    <definedName name="NOCONFLICT_1_2_1_1_1_2" hidden="1">{#N/A,#N/A,FALSE,"TMCOMP96";#N/A,#N/A,FALSE,"MAT96";#N/A,#N/A,FALSE,"FANDA96";#N/A,#N/A,FALSE,"INTRAN96";#N/A,#N/A,FALSE,"NAA9697";#N/A,#N/A,FALSE,"ECWEBB";#N/A,#N/A,FALSE,"MFT96";#N/A,#N/A,FALSE,"CTrecon"}</definedName>
    <definedName name="NOCONFLICT_1_2_1_1_1_3" hidden="1">{#N/A,#N/A,FALSE,"TMCOMP96";#N/A,#N/A,FALSE,"MAT96";#N/A,#N/A,FALSE,"FANDA96";#N/A,#N/A,FALSE,"INTRAN96";#N/A,#N/A,FALSE,"NAA9697";#N/A,#N/A,FALSE,"ECWEBB";#N/A,#N/A,FALSE,"MFT96";#N/A,#N/A,FALSE,"CTrecon"}</definedName>
    <definedName name="NOCONFLICT_1_2_1_1_1_4" hidden="1">{#N/A,#N/A,FALSE,"TMCOMP96";#N/A,#N/A,FALSE,"MAT96";#N/A,#N/A,FALSE,"FANDA96";#N/A,#N/A,FALSE,"INTRAN96";#N/A,#N/A,FALSE,"NAA9697";#N/A,#N/A,FALSE,"ECWEBB";#N/A,#N/A,FALSE,"MFT96";#N/A,#N/A,FALSE,"CTrecon"}</definedName>
    <definedName name="NOCONFLICT_1_2_1_1_1_5" hidden="1">{#N/A,#N/A,FALSE,"TMCOMP96";#N/A,#N/A,FALSE,"MAT96";#N/A,#N/A,FALSE,"FANDA96";#N/A,#N/A,FALSE,"INTRAN96";#N/A,#N/A,FALSE,"NAA9697";#N/A,#N/A,FALSE,"ECWEBB";#N/A,#N/A,FALSE,"MFT96";#N/A,#N/A,FALSE,"CTrecon"}</definedName>
    <definedName name="NOCONFLICT_1_2_1_1_2" hidden="1">{#N/A,#N/A,FALSE,"TMCOMP96";#N/A,#N/A,FALSE,"MAT96";#N/A,#N/A,FALSE,"FANDA96";#N/A,#N/A,FALSE,"INTRAN96";#N/A,#N/A,FALSE,"NAA9697";#N/A,#N/A,FALSE,"ECWEBB";#N/A,#N/A,FALSE,"MFT96";#N/A,#N/A,FALSE,"CTrecon"}</definedName>
    <definedName name="NOCONFLICT_1_2_1_1_2_1" hidden="1">{#N/A,#N/A,FALSE,"TMCOMP96";#N/A,#N/A,FALSE,"MAT96";#N/A,#N/A,FALSE,"FANDA96";#N/A,#N/A,FALSE,"INTRAN96";#N/A,#N/A,FALSE,"NAA9697";#N/A,#N/A,FALSE,"ECWEBB";#N/A,#N/A,FALSE,"MFT96";#N/A,#N/A,FALSE,"CTrecon"}</definedName>
    <definedName name="NOCONFLICT_1_2_1_1_2_2" hidden="1">{#N/A,#N/A,FALSE,"TMCOMP96";#N/A,#N/A,FALSE,"MAT96";#N/A,#N/A,FALSE,"FANDA96";#N/A,#N/A,FALSE,"INTRAN96";#N/A,#N/A,FALSE,"NAA9697";#N/A,#N/A,FALSE,"ECWEBB";#N/A,#N/A,FALSE,"MFT96";#N/A,#N/A,FALSE,"CTrecon"}</definedName>
    <definedName name="NOCONFLICT_1_2_1_1_2_3" hidden="1">{#N/A,#N/A,FALSE,"TMCOMP96";#N/A,#N/A,FALSE,"MAT96";#N/A,#N/A,FALSE,"FANDA96";#N/A,#N/A,FALSE,"INTRAN96";#N/A,#N/A,FALSE,"NAA9697";#N/A,#N/A,FALSE,"ECWEBB";#N/A,#N/A,FALSE,"MFT96";#N/A,#N/A,FALSE,"CTrecon"}</definedName>
    <definedName name="NOCONFLICT_1_2_1_1_2_4" hidden="1">{#N/A,#N/A,FALSE,"TMCOMP96";#N/A,#N/A,FALSE,"MAT96";#N/A,#N/A,FALSE,"FANDA96";#N/A,#N/A,FALSE,"INTRAN96";#N/A,#N/A,FALSE,"NAA9697";#N/A,#N/A,FALSE,"ECWEBB";#N/A,#N/A,FALSE,"MFT96";#N/A,#N/A,FALSE,"CTrecon"}</definedName>
    <definedName name="NOCONFLICT_1_2_1_1_2_5" hidden="1">{#N/A,#N/A,FALSE,"TMCOMP96";#N/A,#N/A,FALSE,"MAT96";#N/A,#N/A,FALSE,"FANDA96";#N/A,#N/A,FALSE,"INTRAN96";#N/A,#N/A,FALSE,"NAA9697";#N/A,#N/A,FALSE,"ECWEBB";#N/A,#N/A,FALSE,"MFT96";#N/A,#N/A,FALSE,"CTrecon"}</definedName>
    <definedName name="NOCONFLICT_1_2_1_1_3" hidden="1">{#N/A,#N/A,FALSE,"TMCOMP96";#N/A,#N/A,FALSE,"MAT96";#N/A,#N/A,FALSE,"FANDA96";#N/A,#N/A,FALSE,"INTRAN96";#N/A,#N/A,FALSE,"NAA9697";#N/A,#N/A,FALSE,"ECWEBB";#N/A,#N/A,FALSE,"MFT96";#N/A,#N/A,FALSE,"CTrecon"}</definedName>
    <definedName name="NOCONFLICT_1_2_1_1_4" hidden="1">{#N/A,#N/A,FALSE,"TMCOMP96";#N/A,#N/A,FALSE,"MAT96";#N/A,#N/A,FALSE,"FANDA96";#N/A,#N/A,FALSE,"INTRAN96";#N/A,#N/A,FALSE,"NAA9697";#N/A,#N/A,FALSE,"ECWEBB";#N/A,#N/A,FALSE,"MFT96";#N/A,#N/A,FALSE,"CTrecon"}</definedName>
    <definedName name="NOCONFLICT_1_2_1_1_5" hidden="1">{#N/A,#N/A,FALSE,"TMCOMP96";#N/A,#N/A,FALSE,"MAT96";#N/A,#N/A,FALSE,"FANDA96";#N/A,#N/A,FALSE,"INTRAN96";#N/A,#N/A,FALSE,"NAA9697";#N/A,#N/A,FALSE,"ECWEBB";#N/A,#N/A,FALSE,"MFT96";#N/A,#N/A,FALSE,"CTrecon"}</definedName>
    <definedName name="NOCONFLICT_1_2_1_2" hidden="1">{#N/A,#N/A,FALSE,"TMCOMP96";#N/A,#N/A,FALSE,"MAT96";#N/A,#N/A,FALSE,"FANDA96";#N/A,#N/A,FALSE,"INTRAN96";#N/A,#N/A,FALSE,"NAA9697";#N/A,#N/A,FALSE,"ECWEBB";#N/A,#N/A,FALSE,"MFT96";#N/A,#N/A,FALSE,"CTrecon"}</definedName>
    <definedName name="NOCONFLICT_1_2_1_2_1" hidden="1">{#N/A,#N/A,FALSE,"TMCOMP96";#N/A,#N/A,FALSE,"MAT96";#N/A,#N/A,FALSE,"FANDA96";#N/A,#N/A,FALSE,"INTRAN96";#N/A,#N/A,FALSE,"NAA9697";#N/A,#N/A,FALSE,"ECWEBB";#N/A,#N/A,FALSE,"MFT96";#N/A,#N/A,FALSE,"CTrecon"}</definedName>
    <definedName name="NOCONFLICT_1_2_1_2_2" hidden="1">{#N/A,#N/A,FALSE,"TMCOMP96";#N/A,#N/A,FALSE,"MAT96";#N/A,#N/A,FALSE,"FANDA96";#N/A,#N/A,FALSE,"INTRAN96";#N/A,#N/A,FALSE,"NAA9697";#N/A,#N/A,FALSE,"ECWEBB";#N/A,#N/A,FALSE,"MFT96";#N/A,#N/A,FALSE,"CTrecon"}</definedName>
    <definedName name="NOCONFLICT_1_2_1_2_3" hidden="1">{#N/A,#N/A,FALSE,"TMCOMP96";#N/A,#N/A,FALSE,"MAT96";#N/A,#N/A,FALSE,"FANDA96";#N/A,#N/A,FALSE,"INTRAN96";#N/A,#N/A,FALSE,"NAA9697";#N/A,#N/A,FALSE,"ECWEBB";#N/A,#N/A,FALSE,"MFT96";#N/A,#N/A,FALSE,"CTrecon"}</definedName>
    <definedName name="NOCONFLICT_1_2_1_2_4" hidden="1">{#N/A,#N/A,FALSE,"TMCOMP96";#N/A,#N/A,FALSE,"MAT96";#N/A,#N/A,FALSE,"FANDA96";#N/A,#N/A,FALSE,"INTRAN96";#N/A,#N/A,FALSE,"NAA9697";#N/A,#N/A,FALSE,"ECWEBB";#N/A,#N/A,FALSE,"MFT96";#N/A,#N/A,FALSE,"CTrecon"}</definedName>
    <definedName name="NOCONFLICT_1_2_1_2_5" hidden="1">{#N/A,#N/A,FALSE,"TMCOMP96";#N/A,#N/A,FALSE,"MAT96";#N/A,#N/A,FALSE,"FANDA96";#N/A,#N/A,FALSE,"INTRAN96";#N/A,#N/A,FALSE,"NAA9697";#N/A,#N/A,FALSE,"ECWEBB";#N/A,#N/A,FALSE,"MFT96";#N/A,#N/A,FALSE,"CTrecon"}</definedName>
    <definedName name="NOCONFLICT_1_2_1_3" hidden="1">{#N/A,#N/A,FALSE,"TMCOMP96";#N/A,#N/A,FALSE,"MAT96";#N/A,#N/A,FALSE,"FANDA96";#N/A,#N/A,FALSE,"INTRAN96";#N/A,#N/A,FALSE,"NAA9697";#N/A,#N/A,FALSE,"ECWEBB";#N/A,#N/A,FALSE,"MFT96";#N/A,#N/A,FALSE,"CTrecon"}</definedName>
    <definedName name="NOCONFLICT_1_2_1_3_1" hidden="1">{#N/A,#N/A,FALSE,"TMCOMP96";#N/A,#N/A,FALSE,"MAT96";#N/A,#N/A,FALSE,"FANDA96";#N/A,#N/A,FALSE,"INTRAN96";#N/A,#N/A,FALSE,"NAA9697";#N/A,#N/A,FALSE,"ECWEBB";#N/A,#N/A,FALSE,"MFT96";#N/A,#N/A,FALSE,"CTrecon"}</definedName>
    <definedName name="NOCONFLICT_1_2_1_3_2" hidden="1">{#N/A,#N/A,FALSE,"TMCOMP96";#N/A,#N/A,FALSE,"MAT96";#N/A,#N/A,FALSE,"FANDA96";#N/A,#N/A,FALSE,"INTRAN96";#N/A,#N/A,FALSE,"NAA9697";#N/A,#N/A,FALSE,"ECWEBB";#N/A,#N/A,FALSE,"MFT96";#N/A,#N/A,FALSE,"CTrecon"}</definedName>
    <definedName name="NOCONFLICT_1_2_1_3_3" hidden="1">{#N/A,#N/A,FALSE,"TMCOMP96";#N/A,#N/A,FALSE,"MAT96";#N/A,#N/A,FALSE,"FANDA96";#N/A,#N/A,FALSE,"INTRAN96";#N/A,#N/A,FALSE,"NAA9697";#N/A,#N/A,FALSE,"ECWEBB";#N/A,#N/A,FALSE,"MFT96";#N/A,#N/A,FALSE,"CTrecon"}</definedName>
    <definedName name="NOCONFLICT_1_2_1_3_4" hidden="1">{#N/A,#N/A,FALSE,"TMCOMP96";#N/A,#N/A,FALSE,"MAT96";#N/A,#N/A,FALSE,"FANDA96";#N/A,#N/A,FALSE,"INTRAN96";#N/A,#N/A,FALSE,"NAA9697";#N/A,#N/A,FALSE,"ECWEBB";#N/A,#N/A,FALSE,"MFT96";#N/A,#N/A,FALSE,"CTrecon"}</definedName>
    <definedName name="NOCONFLICT_1_2_1_3_5" hidden="1">{#N/A,#N/A,FALSE,"TMCOMP96";#N/A,#N/A,FALSE,"MAT96";#N/A,#N/A,FALSE,"FANDA96";#N/A,#N/A,FALSE,"INTRAN96";#N/A,#N/A,FALSE,"NAA9697";#N/A,#N/A,FALSE,"ECWEBB";#N/A,#N/A,FALSE,"MFT96";#N/A,#N/A,FALSE,"CTrecon"}</definedName>
    <definedName name="NOCONFLICT_1_2_1_4" hidden="1">{#N/A,#N/A,FALSE,"TMCOMP96";#N/A,#N/A,FALSE,"MAT96";#N/A,#N/A,FALSE,"FANDA96";#N/A,#N/A,FALSE,"INTRAN96";#N/A,#N/A,FALSE,"NAA9697";#N/A,#N/A,FALSE,"ECWEBB";#N/A,#N/A,FALSE,"MFT96";#N/A,#N/A,FALSE,"CTrecon"}</definedName>
    <definedName name="NOCONFLICT_1_2_1_4_1" hidden="1">{#N/A,#N/A,FALSE,"TMCOMP96";#N/A,#N/A,FALSE,"MAT96";#N/A,#N/A,FALSE,"FANDA96";#N/A,#N/A,FALSE,"INTRAN96";#N/A,#N/A,FALSE,"NAA9697";#N/A,#N/A,FALSE,"ECWEBB";#N/A,#N/A,FALSE,"MFT96";#N/A,#N/A,FALSE,"CTrecon"}</definedName>
    <definedName name="NOCONFLICT_1_2_1_4_2" hidden="1">{#N/A,#N/A,FALSE,"TMCOMP96";#N/A,#N/A,FALSE,"MAT96";#N/A,#N/A,FALSE,"FANDA96";#N/A,#N/A,FALSE,"INTRAN96";#N/A,#N/A,FALSE,"NAA9697";#N/A,#N/A,FALSE,"ECWEBB";#N/A,#N/A,FALSE,"MFT96";#N/A,#N/A,FALSE,"CTrecon"}</definedName>
    <definedName name="NOCONFLICT_1_2_1_4_3" hidden="1">{#N/A,#N/A,FALSE,"TMCOMP96";#N/A,#N/A,FALSE,"MAT96";#N/A,#N/A,FALSE,"FANDA96";#N/A,#N/A,FALSE,"INTRAN96";#N/A,#N/A,FALSE,"NAA9697";#N/A,#N/A,FALSE,"ECWEBB";#N/A,#N/A,FALSE,"MFT96";#N/A,#N/A,FALSE,"CTrecon"}</definedName>
    <definedName name="NOCONFLICT_1_2_1_4_4" hidden="1">{#N/A,#N/A,FALSE,"TMCOMP96";#N/A,#N/A,FALSE,"MAT96";#N/A,#N/A,FALSE,"FANDA96";#N/A,#N/A,FALSE,"INTRAN96";#N/A,#N/A,FALSE,"NAA9697";#N/A,#N/A,FALSE,"ECWEBB";#N/A,#N/A,FALSE,"MFT96";#N/A,#N/A,FALSE,"CTrecon"}</definedName>
    <definedName name="NOCONFLICT_1_2_1_4_5" hidden="1">{#N/A,#N/A,FALSE,"TMCOMP96";#N/A,#N/A,FALSE,"MAT96";#N/A,#N/A,FALSE,"FANDA96";#N/A,#N/A,FALSE,"INTRAN96";#N/A,#N/A,FALSE,"NAA9697";#N/A,#N/A,FALSE,"ECWEBB";#N/A,#N/A,FALSE,"MFT96";#N/A,#N/A,FALSE,"CTrecon"}</definedName>
    <definedName name="NOCONFLICT_1_2_1_5" hidden="1">{#N/A,#N/A,FALSE,"TMCOMP96";#N/A,#N/A,FALSE,"MAT96";#N/A,#N/A,FALSE,"FANDA96";#N/A,#N/A,FALSE,"INTRAN96";#N/A,#N/A,FALSE,"NAA9697";#N/A,#N/A,FALSE,"ECWEBB";#N/A,#N/A,FALSE,"MFT96";#N/A,#N/A,FALSE,"CTrecon"}</definedName>
    <definedName name="NOCONFLICT_1_2_1_5_1" hidden="1">{#N/A,#N/A,FALSE,"TMCOMP96";#N/A,#N/A,FALSE,"MAT96";#N/A,#N/A,FALSE,"FANDA96";#N/A,#N/A,FALSE,"INTRAN96";#N/A,#N/A,FALSE,"NAA9697";#N/A,#N/A,FALSE,"ECWEBB";#N/A,#N/A,FALSE,"MFT96";#N/A,#N/A,FALSE,"CTrecon"}</definedName>
    <definedName name="NOCONFLICT_1_2_1_5_2" hidden="1">{#N/A,#N/A,FALSE,"TMCOMP96";#N/A,#N/A,FALSE,"MAT96";#N/A,#N/A,FALSE,"FANDA96";#N/A,#N/A,FALSE,"INTRAN96";#N/A,#N/A,FALSE,"NAA9697";#N/A,#N/A,FALSE,"ECWEBB";#N/A,#N/A,FALSE,"MFT96";#N/A,#N/A,FALSE,"CTrecon"}</definedName>
    <definedName name="NOCONFLICT_1_2_1_5_3" hidden="1">{#N/A,#N/A,FALSE,"TMCOMP96";#N/A,#N/A,FALSE,"MAT96";#N/A,#N/A,FALSE,"FANDA96";#N/A,#N/A,FALSE,"INTRAN96";#N/A,#N/A,FALSE,"NAA9697";#N/A,#N/A,FALSE,"ECWEBB";#N/A,#N/A,FALSE,"MFT96";#N/A,#N/A,FALSE,"CTrecon"}</definedName>
    <definedName name="NOCONFLICT_1_2_1_5_4" hidden="1">{#N/A,#N/A,FALSE,"TMCOMP96";#N/A,#N/A,FALSE,"MAT96";#N/A,#N/A,FALSE,"FANDA96";#N/A,#N/A,FALSE,"INTRAN96";#N/A,#N/A,FALSE,"NAA9697";#N/A,#N/A,FALSE,"ECWEBB";#N/A,#N/A,FALSE,"MFT96";#N/A,#N/A,FALSE,"CTrecon"}</definedName>
    <definedName name="NOCONFLICT_1_2_1_5_5" hidden="1">{#N/A,#N/A,FALSE,"TMCOMP96";#N/A,#N/A,FALSE,"MAT96";#N/A,#N/A,FALSE,"FANDA96";#N/A,#N/A,FALSE,"INTRAN96";#N/A,#N/A,FALSE,"NAA9697";#N/A,#N/A,FALSE,"ECWEBB";#N/A,#N/A,FALSE,"MFT96";#N/A,#N/A,FALSE,"CTrecon"}</definedName>
    <definedName name="NOCONFLICT_1_2_2" hidden="1">{#N/A,#N/A,FALSE,"TMCOMP96";#N/A,#N/A,FALSE,"MAT96";#N/A,#N/A,FALSE,"FANDA96";#N/A,#N/A,FALSE,"INTRAN96";#N/A,#N/A,FALSE,"NAA9697";#N/A,#N/A,FALSE,"ECWEBB";#N/A,#N/A,FALSE,"MFT96";#N/A,#N/A,FALSE,"CTrecon"}</definedName>
    <definedName name="NOCONFLICT_1_2_2_1" hidden="1">{#N/A,#N/A,FALSE,"TMCOMP96";#N/A,#N/A,FALSE,"MAT96";#N/A,#N/A,FALSE,"FANDA96";#N/A,#N/A,FALSE,"INTRAN96";#N/A,#N/A,FALSE,"NAA9697";#N/A,#N/A,FALSE,"ECWEBB";#N/A,#N/A,FALSE,"MFT96";#N/A,#N/A,FALSE,"CTrecon"}</definedName>
    <definedName name="NOCONFLICT_1_2_2_2" hidden="1">{#N/A,#N/A,FALSE,"TMCOMP96";#N/A,#N/A,FALSE,"MAT96";#N/A,#N/A,FALSE,"FANDA96";#N/A,#N/A,FALSE,"INTRAN96";#N/A,#N/A,FALSE,"NAA9697";#N/A,#N/A,FALSE,"ECWEBB";#N/A,#N/A,FALSE,"MFT96";#N/A,#N/A,FALSE,"CTrecon"}</definedName>
    <definedName name="NOCONFLICT_1_2_2_3" hidden="1">{#N/A,#N/A,FALSE,"TMCOMP96";#N/A,#N/A,FALSE,"MAT96";#N/A,#N/A,FALSE,"FANDA96";#N/A,#N/A,FALSE,"INTRAN96";#N/A,#N/A,FALSE,"NAA9697";#N/A,#N/A,FALSE,"ECWEBB";#N/A,#N/A,FALSE,"MFT96";#N/A,#N/A,FALSE,"CTrecon"}</definedName>
    <definedName name="NOCONFLICT_1_2_2_4" hidden="1">{#N/A,#N/A,FALSE,"TMCOMP96";#N/A,#N/A,FALSE,"MAT96";#N/A,#N/A,FALSE,"FANDA96";#N/A,#N/A,FALSE,"INTRAN96";#N/A,#N/A,FALSE,"NAA9697";#N/A,#N/A,FALSE,"ECWEBB";#N/A,#N/A,FALSE,"MFT96";#N/A,#N/A,FALSE,"CTrecon"}</definedName>
    <definedName name="NOCONFLICT_1_2_2_5" hidden="1">{#N/A,#N/A,FALSE,"TMCOMP96";#N/A,#N/A,FALSE,"MAT96";#N/A,#N/A,FALSE,"FANDA96";#N/A,#N/A,FALSE,"INTRAN96";#N/A,#N/A,FALSE,"NAA9697";#N/A,#N/A,FALSE,"ECWEBB";#N/A,#N/A,FALSE,"MFT96";#N/A,#N/A,FALSE,"CTrecon"}</definedName>
    <definedName name="NOCONFLICT_1_2_3" hidden="1">{#N/A,#N/A,FALSE,"TMCOMP96";#N/A,#N/A,FALSE,"MAT96";#N/A,#N/A,FALSE,"FANDA96";#N/A,#N/A,FALSE,"INTRAN96";#N/A,#N/A,FALSE,"NAA9697";#N/A,#N/A,FALSE,"ECWEBB";#N/A,#N/A,FALSE,"MFT96";#N/A,#N/A,FALSE,"CTrecon"}</definedName>
    <definedName name="NOCONFLICT_1_2_3_1" hidden="1">{#N/A,#N/A,FALSE,"TMCOMP96";#N/A,#N/A,FALSE,"MAT96";#N/A,#N/A,FALSE,"FANDA96";#N/A,#N/A,FALSE,"INTRAN96";#N/A,#N/A,FALSE,"NAA9697";#N/A,#N/A,FALSE,"ECWEBB";#N/A,#N/A,FALSE,"MFT96";#N/A,#N/A,FALSE,"CTrecon"}</definedName>
    <definedName name="NOCONFLICT_1_2_3_2" hidden="1">{#N/A,#N/A,FALSE,"TMCOMP96";#N/A,#N/A,FALSE,"MAT96";#N/A,#N/A,FALSE,"FANDA96";#N/A,#N/A,FALSE,"INTRAN96";#N/A,#N/A,FALSE,"NAA9697";#N/A,#N/A,FALSE,"ECWEBB";#N/A,#N/A,FALSE,"MFT96";#N/A,#N/A,FALSE,"CTrecon"}</definedName>
    <definedName name="NOCONFLICT_1_2_3_3" hidden="1">{#N/A,#N/A,FALSE,"TMCOMP96";#N/A,#N/A,FALSE,"MAT96";#N/A,#N/A,FALSE,"FANDA96";#N/A,#N/A,FALSE,"INTRAN96";#N/A,#N/A,FALSE,"NAA9697";#N/A,#N/A,FALSE,"ECWEBB";#N/A,#N/A,FALSE,"MFT96";#N/A,#N/A,FALSE,"CTrecon"}</definedName>
    <definedName name="NOCONFLICT_1_2_3_4" hidden="1">{#N/A,#N/A,FALSE,"TMCOMP96";#N/A,#N/A,FALSE,"MAT96";#N/A,#N/A,FALSE,"FANDA96";#N/A,#N/A,FALSE,"INTRAN96";#N/A,#N/A,FALSE,"NAA9697";#N/A,#N/A,FALSE,"ECWEBB";#N/A,#N/A,FALSE,"MFT96";#N/A,#N/A,FALSE,"CTrecon"}</definedName>
    <definedName name="NOCONFLICT_1_2_3_5" hidden="1">{#N/A,#N/A,FALSE,"TMCOMP96";#N/A,#N/A,FALSE,"MAT96";#N/A,#N/A,FALSE,"FANDA96";#N/A,#N/A,FALSE,"INTRAN96";#N/A,#N/A,FALSE,"NAA9697";#N/A,#N/A,FALSE,"ECWEBB";#N/A,#N/A,FALSE,"MFT96";#N/A,#N/A,FALSE,"CTrecon"}</definedName>
    <definedName name="NOCONFLICT_1_2_4" hidden="1">{#N/A,#N/A,FALSE,"TMCOMP96";#N/A,#N/A,FALSE,"MAT96";#N/A,#N/A,FALSE,"FANDA96";#N/A,#N/A,FALSE,"INTRAN96";#N/A,#N/A,FALSE,"NAA9697";#N/A,#N/A,FALSE,"ECWEBB";#N/A,#N/A,FALSE,"MFT96";#N/A,#N/A,FALSE,"CTrecon"}</definedName>
    <definedName name="NOCONFLICT_1_2_4_1" hidden="1">{#N/A,#N/A,FALSE,"TMCOMP96";#N/A,#N/A,FALSE,"MAT96";#N/A,#N/A,FALSE,"FANDA96";#N/A,#N/A,FALSE,"INTRAN96";#N/A,#N/A,FALSE,"NAA9697";#N/A,#N/A,FALSE,"ECWEBB";#N/A,#N/A,FALSE,"MFT96";#N/A,#N/A,FALSE,"CTrecon"}</definedName>
    <definedName name="NOCONFLICT_1_2_4_2" hidden="1">{#N/A,#N/A,FALSE,"TMCOMP96";#N/A,#N/A,FALSE,"MAT96";#N/A,#N/A,FALSE,"FANDA96";#N/A,#N/A,FALSE,"INTRAN96";#N/A,#N/A,FALSE,"NAA9697";#N/A,#N/A,FALSE,"ECWEBB";#N/A,#N/A,FALSE,"MFT96";#N/A,#N/A,FALSE,"CTrecon"}</definedName>
    <definedName name="NOCONFLICT_1_2_4_3" hidden="1">{#N/A,#N/A,FALSE,"TMCOMP96";#N/A,#N/A,FALSE,"MAT96";#N/A,#N/A,FALSE,"FANDA96";#N/A,#N/A,FALSE,"INTRAN96";#N/A,#N/A,FALSE,"NAA9697";#N/A,#N/A,FALSE,"ECWEBB";#N/A,#N/A,FALSE,"MFT96";#N/A,#N/A,FALSE,"CTrecon"}</definedName>
    <definedName name="NOCONFLICT_1_2_4_4" hidden="1">{#N/A,#N/A,FALSE,"TMCOMP96";#N/A,#N/A,FALSE,"MAT96";#N/A,#N/A,FALSE,"FANDA96";#N/A,#N/A,FALSE,"INTRAN96";#N/A,#N/A,FALSE,"NAA9697";#N/A,#N/A,FALSE,"ECWEBB";#N/A,#N/A,FALSE,"MFT96";#N/A,#N/A,FALSE,"CTrecon"}</definedName>
    <definedName name="NOCONFLICT_1_2_4_5" hidden="1">{#N/A,#N/A,FALSE,"TMCOMP96";#N/A,#N/A,FALSE,"MAT96";#N/A,#N/A,FALSE,"FANDA96";#N/A,#N/A,FALSE,"INTRAN96";#N/A,#N/A,FALSE,"NAA9697";#N/A,#N/A,FALSE,"ECWEBB";#N/A,#N/A,FALSE,"MFT96";#N/A,#N/A,FALSE,"CTrecon"}</definedName>
    <definedName name="NOCONFLICT_1_2_5" hidden="1">{#N/A,#N/A,FALSE,"TMCOMP96";#N/A,#N/A,FALSE,"MAT96";#N/A,#N/A,FALSE,"FANDA96";#N/A,#N/A,FALSE,"INTRAN96";#N/A,#N/A,FALSE,"NAA9697";#N/A,#N/A,FALSE,"ECWEBB";#N/A,#N/A,FALSE,"MFT96";#N/A,#N/A,FALSE,"CTrecon"}</definedName>
    <definedName name="NOCONFLICT_1_2_5_1" hidden="1">{#N/A,#N/A,FALSE,"TMCOMP96";#N/A,#N/A,FALSE,"MAT96";#N/A,#N/A,FALSE,"FANDA96";#N/A,#N/A,FALSE,"INTRAN96";#N/A,#N/A,FALSE,"NAA9697";#N/A,#N/A,FALSE,"ECWEBB";#N/A,#N/A,FALSE,"MFT96";#N/A,#N/A,FALSE,"CTrecon"}</definedName>
    <definedName name="NOCONFLICT_1_2_5_2" hidden="1">{#N/A,#N/A,FALSE,"TMCOMP96";#N/A,#N/A,FALSE,"MAT96";#N/A,#N/A,FALSE,"FANDA96";#N/A,#N/A,FALSE,"INTRAN96";#N/A,#N/A,FALSE,"NAA9697";#N/A,#N/A,FALSE,"ECWEBB";#N/A,#N/A,FALSE,"MFT96";#N/A,#N/A,FALSE,"CTrecon"}</definedName>
    <definedName name="NOCONFLICT_1_2_5_3" hidden="1">{#N/A,#N/A,FALSE,"TMCOMP96";#N/A,#N/A,FALSE,"MAT96";#N/A,#N/A,FALSE,"FANDA96";#N/A,#N/A,FALSE,"INTRAN96";#N/A,#N/A,FALSE,"NAA9697";#N/A,#N/A,FALSE,"ECWEBB";#N/A,#N/A,FALSE,"MFT96";#N/A,#N/A,FALSE,"CTrecon"}</definedName>
    <definedName name="NOCONFLICT_1_2_5_4" hidden="1">{#N/A,#N/A,FALSE,"TMCOMP96";#N/A,#N/A,FALSE,"MAT96";#N/A,#N/A,FALSE,"FANDA96";#N/A,#N/A,FALSE,"INTRAN96";#N/A,#N/A,FALSE,"NAA9697";#N/A,#N/A,FALSE,"ECWEBB";#N/A,#N/A,FALSE,"MFT96";#N/A,#N/A,FALSE,"CTrecon"}</definedName>
    <definedName name="NOCONFLICT_1_2_5_5" hidden="1">{#N/A,#N/A,FALSE,"TMCOMP96";#N/A,#N/A,FALSE,"MAT96";#N/A,#N/A,FALSE,"FANDA96";#N/A,#N/A,FALSE,"INTRAN96";#N/A,#N/A,FALSE,"NAA9697";#N/A,#N/A,FALSE,"ECWEBB";#N/A,#N/A,FALSE,"MFT96";#N/A,#N/A,FALSE,"CTrecon"}</definedName>
    <definedName name="NOCONFLICT_1_3" hidden="1">{#N/A,#N/A,FALSE,"TMCOMP96";#N/A,#N/A,FALSE,"MAT96";#N/A,#N/A,FALSE,"FANDA96";#N/A,#N/A,FALSE,"INTRAN96";#N/A,#N/A,FALSE,"NAA9697";#N/A,#N/A,FALSE,"ECWEBB";#N/A,#N/A,FALSE,"MFT96";#N/A,#N/A,FALSE,"CTrecon"}</definedName>
    <definedName name="NOCONFLICT_1_3_1" hidden="1">{#N/A,#N/A,FALSE,"TMCOMP96";#N/A,#N/A,FALSE,"MAT96";#N/A,#N/A,FALSE,"FANDA96";#N/A,#N/A,FALSE,"INTRAN96";#N/A,#N/A,FALSE,"NAA9697";#N/A,#N/A,FALSE,"ECWEBB";#N/A,#N/A,FALSE,"MFT96";#N/A,#N/A,FALSE,"CTrecon"}</definedName>
    <definedName name="NOCONFLICT_1_3_1_1" hidden="1">{#N/A,#N/A,FALSE,"TMCOMP96";#N/A,#N/A,FALSE,"MAT96";#N/A,#N/A,FALSE,"FANDA96";#N/A,#N/A,FALSE,"INTRAN96";#N/A,#N/A,FALSE,"NAA9697";#N/A,#N/A,FALSE,"ECWEBB";#N/A,#N/A,FALSE,"MFT96";#N/A,#N/A,FALSE,"CTrecon"}</definedName>
    <definedName name="NOCONFLICT_1_3_1_1_1" hidden="1">{#N/A,#N/A,FALSE,"TMCOMP96";#N/A,#N/A,FALSE,"MAT96";#N/A,#N/A,FALSE,"FANDA96";#N/A,#N/A,FALSE,"INTRAN96";#N/A,#N/A,FALSE,"NAA9697";#N/A,#N/A,FALSE,"ECWEBB";#N/A,#N/A,FALSE,"MFT96";#N/A,#N/A,FALSE,"CTrecon"}</definedName>
    <definedName name="NOCONFLICT_1_3_1_1_1_1" hidden="1">{#N/A,#N/A,FALSE,"TMCOMP96";#N/A,#N/A,FALSE,"MAT96";#N/A,#N/A,FALSE,"FANDA96";#N/A,#N/A,FALSE,"INTRAN96";#N/A,#N/A,FALSE,"NAA9697";#N/A,#N/A,FALSE,"ECWEBB";#N/A,#N/A,FALSE,"MFT96";#N/A,#N/A,FALSE,"CTrecon"}</definedName>
    <definedName name="NOCONFLICT_1_3_1_1_1_1_1" hidden="1">{#N/A,#N/A,FALSE,"TMCOMP96";#N/A,#N/A,FALSE,"MAT96";#N/A,#N/A,FALSE,"FANDA96";#N/A,#N/A,FALSE,"INTRAN96";#N/A,#N/A,FALSE,"NAA9697";#N/A,#N/A,FALSE,"ECWEBB";#N/A,#N/A,FALSE,"MFT96";#N/A,#N/A,FALSE,"CTrecon"}</definedName>
    <definedName name="NOCONFLICT_1_3_1_1_1_2" hidden="1">{#N/A,#N/A,FALSE,"TMCOMP96";#N/A,#N/A,FALSE,"MAT96";#N/A,#N/A,FALSE,"FANDA96";#N/A,#N/A,FALSE,"INTRAN96";#N/A,#N/A,FALSE,"NAA9697";#N/A,#N/A,FALSE,"ECWEBB";#N/A,#N/A,FALSE,"MFT96";#N/A,#N/A,FALSE,"CTrecon"}</definedName>
    <definedName name="NOCONFLICT_1_3_1_1_1_3" hidden="1">{#N/A,#N/A,FALSE,"TMCOMP96";#N/A,#N/A,FALSE,"MAT96";#N/A,#N/A,FALSE,"FANDA96";#N/A,#N/A,FALSE,"INTRAN96";#N/A,#N/A,FALSE,"NAA9697";#N/A,#N/A,FALSE,"ECWEBB";#N/A,#N/A,FALSE,"MFT96";#N/A,#N/A,FALSE,"CTrecon"}</definedName>
    <definedName name="NOCONFLICT_1_3_1_1_1_4" hidden="1">{#N/A,#N/A,FALSE,"TMCOMP96";#N/A,#N/A,FALSE,"MAT96";#N/A,#N/A,FALSE,"FANDA96";#N/A,#N/A,FALSE,"INTRAN96";#N/A,#N/A,FALSE,"NAA9697";#N/A,#N/A,FALSE,"ECWEBB";#N/A,#N/A,FALSE,"MFT96";#N/A,#N/A,FALSE,"CTrecon"}</definedName>
    <definedName name="NOCONFLICT_1_3_1_1_1_5" hidden="1">{#N/A,#N/A,FALSE,"TMCOMP96";#N/A,#N/A,FALSE,"MAT96";#N/A,#N/A,FALSE,"FANDA96";#N/A,#N/A,FALSE,"INTRAN96";#N/A,#N/A,FALSE,"NAA9697";#N/A,#N/A,FALSE,"ECWEBB";#N/A,#N/A,FALSE,"MFT96";#N/A,#N/A,FALSE,"CTrecon"}</definedName>
    <definedName name="NOCONFLICT_1_3_1_1_2" hidden="1">{#N/A,#N/A,FALSE,"TMCOMP96";#N/A,#N/A,FALSE,"MAT96";#N/A,#N/A,FALSE,"FANDA96";#N/A,#N/A,FALSE,"INTRAN96";#N/A,#N/A,FALSE,"NAA9697";#N/A,#N/A,FALSE,"ECWEBB";#N/A,#N/A,FALSE,"MFT96";#N/A,#N/A,FALSE,"CTrecon"}</definedName>
    <definedName name="NOCONFLICT_1_3_1_1_2_1" hidden="1">{#N/A,#N/A,FALSE,"TMCOMP96";#N/A,#N/A,FALSE,"MAT96";#N/A,#N/A,FALSE,"FANDA96";#N/A,#N/A,FALSE,"INTRAN96";#N/A,#N/A,FALSE,"NAA9697";#N/A,#N/A,FALSE,"ECWEBB";#N/A,#N/A,FALSE,"MFT96";#N/A,#N/A,FALSE,"CTrecon"}</definedName>
    <definedName name="NOCONFLICT_1_3_1_1_2_2" hidden="1">{#N/A,#N/A,FALSE,"TMCOMP96";#N/A,#N/A,FALSE,"MAT96";#N/A,#N/A,FALSE,"FANDA96";#N/A,#N/A,FALSE,"INTRAN96";#N/A,#N/A,FALSE,"NAA9697";#N/A,#N/A,FALSE,"ECWEBB";#N/A,#N/A,FALSE,"MFT96";#N/A,#N/A,FALSE,"CTrecon"}</definedName>
    <definedName name="NOCONFLICT_1_3_1_1_2_3" hidden="1">{#N/A,#N/A,FALSE,"TMCOMP96";#N/A,#N/A,FALSE,"MAT96";#N/A,#N/A,FALSE,"FANDA96";#N/A,#N/A,FALSE,"INTRAN96";#N/A,#N/A,FALSE,"NAA9697";#N/A,#N/A,FALSE,"ECWEBB";#N/A,#N/A,FALSE,"MFT96";#N/A,#N/A,FALSE,"CTrecon"}</definedName>
    <definedName name="NOCONFLICT_1_3_1_1_2_4" hidden="1">{#N/A,#N/A,FALSE,"TMCOMP96";#N/A,#N/A,FALSE,"MAT96";#N/A,#N/A,FALSE,"FANDA96";#N/A,#N/A,FALSE,"INTRAN96";#N/A,#N/A,FALSE,"NAA9697";#N/A,#N/A,FALSE,"ECWEBB";#N/A,#N/A,FALSE,"MFT96";#N/A,#N/A,FALSE,"CTrecon"}</definedName>
    <definedName name="NOCONFLICT_1_3_1_1_2_5" hidden="1">{#N/A,#N/A,FALSE,"TMCOMP96";#N/A,#N/A,FALSE,"MAT96";#N/A,#N/A,FALSE,"FANDA96";#N/A,#N/A,FALSE,"INTRAN96";#N/A,#N/A,FALSE,"NAA9697";#N/A,#N/A,FALSE,"ECWEBB";#N/A,#N/A,FALSE,"MFT96";#N/A,#N/A,FALSE,"CTrecon"}</definedName>
    <definedName name="NOCONFLICT_1_3_1_1_3" hidden="1">{#N/A,#N/A,FALSE,"TMCOMP96";#N/A,#N/A,FALSE,"MAT96";#N/A,#N/A,FALSE,"FANDA96";#N/A,#N/A,FALSE,"INTRAN96";#N/A,#N/A,FALSE,"NAA9697";#N/A,#N/A,FALSE,"ECWEBB";#N/A,#N/A,FALSE,"MFT96";#N/A,#N/A,FALSE,"CTrecon"}</definedName>
    <definedName name="NOCONFLICT_1_3_1_1_4" hidden="1">{#N/A,#N/A,FALSE,"TMCOMP96";#N/A,#N/A,FALSE,"MAT96";#N/A,#N/A,FALSE,"FANDA96";#N/A,#N/A,FALSE,"INTRAN96";#N/A,#N/A,FALSE,"NAA9697";#N/A,#N/A,FALSE,"ECWEBB";#N/A,#N/A,FALSE,"MFT96";#N/A,#N/A,FALSE,"CTrecon"}</definedName>
    <definedName name="NOCONFLICT_1_3_1_1_5" hidden="1">{#N/A,#N/A,FALSE,"TMCOMP96";#N/A,#N/A,FALSE,"MAT96";#N/A,#N/A,FALSE,"FANDA96";#N/A,#N/A,FALSE,"INTRAN96";#N/A,#N/A,FALSE,"NAA9697";#N/A,#N/A,FALSE,"ECWEBB";#N/A,#N/A,FALSE,"MFT96";#N/A,#N/A,FALSE,"CTrecon"}</definedName>
    <definedName name="NOCONFLICT_1_3_1_2" hidden="1">{#N/A,#N/A,FALSE,"TMCOMP96";#N/A,#N/A,FALSE,"MAT96";#N/A,#N/A,FALSE,"FANDA96";#N/A,#N/A,FALSE,"INTRAN96";#N/A,#N/A,FALSE,"NAA9697";#N/A,#N/A,FALSE,"ECWEBB";#N/A,#N/A,FALSE,"MFT96";#N/A,#N/A,FALSE,"CTrecon"}</definedName>
    <definedName name="NOCONFLICT_1_3_1_2_1" hidden="1">{#N/A,#N/A,FALSE,"TMCOMP96";#N/A,#N/A,FALSE,"MAT96";#N/A,#N/A,FALSE,"FANDA96";#N/A,#N/A,FALSE,"INTRAN96";#N/A,#N/A,FALSE,"NAA9697";#N/A,#N/A,FALSE,"ECWEBB";#N/A,#N/A,FALSE,"MFT96";#N/A,#N/A,FALSE,"CTrecon"}</definedName>
    <definedName name="NOCONFLICT_1_3_1_2_2" hidden="1">{#N/A,#N/A,FALSE,"TMCOMP96";#N/A,#N/A,FALSE,"MAT96";#N/A,#N/A,FALSE,"FANDA96";#N/A,#N/A,FALSE,"INTRAN96";#N/A,#N/A,FALSE,"NAA9697";#N/A,#N/A,FALSE,"ECWEBB";#N/A,#N/A,FALSE,"MFT96";#N/A,#N/A,FALSE,"CTrecon"}</definedName>
    <definedName name="NOCONFLICT_1_3_1_2_3" hidden="1">{#N/A,#N/A,FALSE,"TMCOMP96";#N/A,#N/A,FALSE,"MAT96";#N/A,#N/A,FALSE,"FANDA96";#N/A,#N/A,FALSE,"INTRAN96";#N/A,#N/A,FALSE,"NAA9697";#N/A,#N/A,FALSE,"ECWEBB";#N/A,#N/A,FALSE,"MFT96";#N/A,#N/A,FALSE,"CTrecon"}</definedName>
    <definedName name="NOCONFLICT_1_3_1_2_4" hidden="1">{#N/A,#N/A,FALSE,"TMCOMP96";#N/A,#N/A,FALSE,"MAT96";#N/A,#N/A,FALSE,"FANDA96";#N/A,#N/A,FALSE,"INTRAN96";#N/A,#N/A,FALSE,"NAA9697";#N/A,#N/A,FALSE,"ECWEBB";#N/A,#N/A,FALSE,"MFT96";#N/A,#N/A,FALSE,"CTrecon"}</definedName>
    <definedName name="NOCONFLICT_1_3_1_2_5" hidden="1">{#N/A,#N/A,FALSE,"TMCOMP96";#N/A,#N/A,FALSE,"MAT96";#N/A,#N/A,FALSE,"FANDA96";#N/A,#N/A,FALSE,"INTRAN96";#N/A,#N/A,FALSE,"NAA9697";#N/A,#N/A,FALSE,"ECWEBB";#N/A,#N/A,FALSE,"MFT96";#N/A,#N/A,FALSE,"CTrecon"}</definedName>
    <definedName name="NOCONFLICT_1_3_1_3" hidden="1">{#N/A,#N/A,FALSE,"TMCOMP96";#N/A,#N/A,FALSE,"MAT96";#N/A,#N/A,FALSE,"FANDA96";#N/A,#N/A,FALSE,"INTRAN96";#N/A,#N/A,FALSE,"NAA9697";#N/A,#N/A,FALSE,"ECWEBB";#N/A,#N/A,FALSE,"MFT96";#N/A,#N/A,FALSE,"CTrecon"}</definedName>
    <definedName name="NOCONFLICT_1_3_1_3_1" hidden="1">{#N/A,#N/A,FALSE,"TMCOMP96";#N/A,#N/A,FALSE,"MAT96";#N/A,#N/A,FALSE,"FANDA96";#N/A,#N/A,FALSE,"INTRAN96";#N/A,#N/A,FALSE,"NAA9697";#N/A,#N/A,FALSE,"ECWEBB";#N/A,#N/A,FALSE,"MFT96";#N/A,#N/A,FALSE,"CTrecon"}</definedName>
    <definedName name="NOCONFLICT_1_3_1_3_2" hidden="1">{#N/A,#N/A,FALSE,"TMCOMP96";#N/A,#N/A,FALSE,"MAT96";#N/A,#N/A,FALSE,"FANDA96";#N/A,#N/A,FALSE,"INTRAN96";#N/A,#N/A,FALSE,"NAA9697";#N/A,#N/A,FALSE,"ECWEBB";#N/A,#N/A,FALSE,"MFT96";#N/A,#N/A,FALSE,"CTrecon"}</definedName>
    <definedName name="NOCONFLICT_1_3_1_3_3" hidden="1">{#N/A,#N/A,FALSE,"TMCOMP96";#N/A,#N/A,FALSE,"MAT96";#N/A,#N/A,FALSE,"FANDA96";#N/A,#N/A,FALSE,"INTRAN96";#N/A,#N/A,FALSE,"NAA9697";#N/A,#N/A,FALSE,"ECWEBB";#N/A,#N/A,FALSE,"MFT96";#N/A,#N/A,FALSE,"CTrecon"}</definedName>
    <definedName name="NOCONFLICT_1_3_1_3_4" hidden="1">{#N/A,#N/A,FALSE,"TMCOMP96";#N/A,#N/A,FALSE,"MAT96";#N/A,#N/A,FALSE,"FANDA96";#N/A,#N/A,FALSE,"INTRAN96";#N/A,#N/A,FALSE,"NAA9697";#N/A,#N/A,FALSE,"ECWEBB";#N/A,#N/A,FALSE,"MFT96";#N/A,#N/A,FALSE,"CTrecon"}</definedName>
    <definedName name="NOCONFLICT_1_3_1_3_5" hidden="1">{#N/A,#N/A,FALSE,"TMCOMP96";#N/A,#N/A,FALSE,"MAT96";#N/A,#N/A,FALSE,"FANDA96";#N/A,#N/A,FALSE,"INTRAN96";#N/A,#N/A,FALSE,"NAA9697";#N/A,#N/A,FALSE,"ECWEBB";#N/A,#N/A,FALSE,"MFT96";#N/A,#N/A,FALSE,"CTrecon"}</definedName>
    <definedName name="NOCONFLICT_1_3_1_4" hidden="1">{#N/A,#N/A,FALSE,"TMCOMP96";#N/A,#N/A,FALSE,"MAT96";#N/A,#N/A,FALSE,"FANDA96";#N/A,#N/A,FALSE,"INTRAN96";#N/A,#N/A,FALSE,"NAA9697";#N/A,#N/A,FALSE,"ECWEBB";#N/A,#N/A,FALSE,"MFT96";#N/A,#N/A,FALSE,"CTrecon"}</definedName>
    <definedName name="NOCONFLICT_1_3_1_4_1" hidden="1">{#N/A,#N/A,FALSE,"TMCOMP96";#N/A,#N/A,FALSE,"MAT96";#N/A,#N/A,FALSE,"FANDA96";#N/A,#N/A,FALSE,"INTRAN96";#N/A,#N/A,FALSE,"NAA9697";#N/A,#N/A,FALSE,"ECWEBB";#N/A,#N/A,FALSE,"MFT96";#N/A,#N/A,FALSE,"CTrecon"}</definedName>
    <definedName name="NOCONFLICT_1_3_1_4_2" hidden="1">{#N/A,#N/A,FALSE,"TMCOMP96";#N/A,#N/A,FALSE,"MAT96";#N/A,#N/A,FALSE,"FANDA96";#N/A,#N/A,FALSE,"INTRAN96";#N/A,#N/A,FALSE,"NAA9697";#N/A,#N/A,FALSE,"ECWEBB";#N/A,#N/A,FALSE,"MFT96";#N/A,#N/A,FALSE,"CTrecon"}</definedName>
    <definedName name="NOCONFLICT_1_3_1_4_3" hidden="1">{#N/A,#N/A,FALSE,"TMCOMP96";#N/A,#N/A,FALSE,"MAT96";#N/A,#N/A,FALSE,"FANDA96";#N/A,#N/A,FALSE,"INTRAN96";#N/A,#N/A,FALSE,"NAA9697";#N/A,#N/A,FALSE,"ECWEBB";#N/A,#N/A,FALSE,"MFT96";#N/A,#N/A,FALSE,"CTrecon"}</definedName>
    <definedName name="NOCONFLICT_1_3_1_4_4" hidden="1">{#N/A,#N/A,FALSE,"TMCOMP96";#N/A,#N/A,FALSE,"MAT96";#N/A,#N/A,FALSE,"FANDA96";#N/A,#N/A,FALSE,"INTRAN96";#N/A,#N/A,FALSE,"NAA9697";#N/A,#N/A,FALSE,"ECWEBB";#N/A,#N/A,FALSE,"MFT96";#N/A,#N/A,FALSE,"CTrecon"}</definedName>
    <definedName name="NOCONFLICT_1_3_1_4_5" hidden="1">{#N/A,#N/A,FALSE,"TMCOMP96";#N/A,#N/A,FALSE,"MAT96";#N/A,#N/A,FALSE,"FANDA96";#N/A,#N/A,FALSE,"INTRAN96";#N/A,#N/A,FALSE,"NAA9697";#N/A,#N/A,FALSE,"ECWEBB";#N/A,#N/A,FALSE,"MFT96";#N/A,#N/A,FALSE,"CTrecon"}</definedName>
    <definedName name="NOCONFLICT_1_3_1_5" hidden="1">{#N/A,#N/A,FALSE,"TMCOMP96";#N/A,#N/A,FALSE,"MAT96";#N/A,#N/A,FALSE,"FANDA96";#N/A,#N/A,FALSE,"INTRAN96";#N/A,#N/A,FALSE,"NAA9697";#N/A,#N/A,FALSE,"ECWEBB";#N/A,#N/A,FALSE,"MFT96";#N/A,#N/A,FALSE,"CTrecon"}</definedName>
    <definedName name="NOCONFLICT_1_3_1_5_1" hidden="1">{#N/A,#N/A,FALSE,"TMCOMP96";#N/A,#N/A,FALSE,"MAT96";#N/A,#N/A,FALSE,"FANDA96";#N/A,#N/A,FALSE,"INTRAN96";#N/A,#N/A,FALSE,"NAA9697";#N/A,#N/A,FALSE,"ECWEBB";#N/A,#N/A,FALSE,"MFT96";#N/A,#N/A,FALSE,"CTrecon"}</definedName>
    <definedName name="NOCONFLICT_1_3_1_5_2" hidden="1">{#N/A,#N/A,FALSE,"TMCOMP96";#N/A,#N/A,FALSE,"MAT96";#N/A,#N/A,FALSE,"FANDA96";#N/A,#N/A,FALSE,"INTRAN96";#N/A,#N/A,FALSE,"NAA9697";#N/A,#N/A,FALSE,"ECWEBB";#N/A,#N/A,FALSE,"MFT96";#N/A,#N/A,FALSE,"CTrecon"}</definedName>
    <definedName name="NOCONFLICT_1_3_1_5_3" hidden="1">{#N/A,#N/A,FALSE,"TMCOMP96";#N/A,#N/A,FALSE,"MAT96";#N/A,#N/A,FALSE,"FANDA96";#N/A,#N/A,FALSE,"INTRAN96";#N/A,#N/A,FALSE,"NAA9697";#N/A,#N/A,FALSE,"ECWEBB";#N/A,#N/A,FALSE,"MFT96";#N/A,#N/A,FALSE,"CTrecon"}</definedName>
    <definedName name="NOCONFLICT_1_3_1_5_4" hidden="1">{#N/A,#N/A,FALSE,"TMCOMP96";#N/A,#N/A,FALSE,"MAT96";#N/A,#N/A,FALSE,"FANDA96";#N/A,#N/A,FALSE,"INTRAN96";#N/A,#N/A,FALSE,"NAA9697";#N/A,#N/A,FALSE,"ECWEBB";#N/A,#N/A,FALSE,"MFT96";#N/A,#N/A,FALSE,"CTrecon"}</definedName>
    <definedName name="NOCONFLICT_1_3_1_5_5" hidden="1">{#N/A,#N/A,FALSE,"TMCOMP96";#N/A,#N/A,FALSE,"MAT96";#N/A,#N/A,FALSE,"FANDA96";#N/A,#N/A,FALSE,"INTRAN96";#N/A,#N/A,FALSE,"NAA9697";#N/A,#N/A,FALSE,"ECWEBB";#N/A,#N/A,FALSE,"MFT96";#N/A,#N/A,FALSE,"CTrecon"}</definedName>
    <definedName name="NOCONFLICT_1_3_2" hidden="1">{#N/A,#N/A,FALSE,"TMCOMP96";#N/A,#N/A,FALSE,"MAT96";#N/A,#N/A,FALSE,"FANDA96";#N/A,#N/A,FALSE,"INTRAN96";#N/A,#N/A,FALSE,"NAA9697";#N/A,#N/A,FALSE,"ECWEBB";#N/A,#N/A,FALSE,"MFT96";#N/A,#N/A,FALSE,"CTrecon"}</definedName>
    <definedName name="NOCONFLICT_1_3_2_1" hidden="1">{#N/A,#N/A,FALSE,"TMCOMP96";#N/A,#N/A,FALSE,"MAT96";#N/A,#N/A,FALSE,"FANDA96";#N/A,#N/A,FALSE,"INTRAN96";#N/A,#N/A,FALSE,"NAA9697";#N/A,#N/A,FALSE,"ECWEBB";#N/A,#N/A,FALSE,"MFT96";#N/A,#N/A,FALSE,"CTrecon"}</definedName>
    <definedName name="NOCONFLICT_1_3_2_2" hidden="1">{#N/A,#N/A,FALSE,"TMCOMP96";#N/A,#N/A,FALSE,"MAT96";#N/A,#N/A,FALSE,"FANDA96";#N/A,#N/A,FALSE,"INTRAN96";#N/A,#N/A,FALSE,"NAA9697";#N/A,#N/A,FALSE,"ECWEBB";#N/A,#N/A,FALSE,"MFT96";#N/A,#N/A,FALSE,"CTrecon"}</definedName>
    <definedName name="NOCONFLICT_1_3_2_3" hidden="1">{#N/A,#N/A,FALSE,"TMCOMP96";#N/A,#N/A,FALSE,"MAT96";#N/A,#N/A,FALSE,"FANDA96";#N/A,#N/A,FALSE,"INTRAN96";#N/A,#N/A,FALSE,"NAA9697";#N/A,#N/A,FALSE,"ECWEBB";#N/A,#N/A,FALSE,"MFT96";#N/A,#N/A,FALSE,"CTrecon"}</definedName>
    <definedName name="NOCONFLICT_1_3_2_4" hidden="1">{#N/A,#N/A,FALSE,"TMCOMP96";#N/A,#N/A,FALSE,"MAT96";#N/A,#N/A,FALSE,"FANDA96";#N/A,#N/A,FALSE,"INTRAN96";#N/A,#N/A,FALSE,"NAA9697";#N/A,#N/A,FALSE,"ECWEBB";#N/A,#N/A,FALSE,"MFT96";#N/A,#N/A,FALSE,"CTrecon"}</definedName>
    <definedName name="NOCONFLICT_1_3_2_5" hidden="1">{#N/A,#N/A,FALSE,"TMCOMP96";#N/A,#N/A,FALSE,"MAT96";#N/A,#N/A,FALSE,"FANDA96";#N/A,#N/A,FALSE,"INTRAN96";#N/A,#N/A,FALSE,"NAA9697";#N/A,#N/A,FALSE,"ECWEBB";#N/A,#N/A,FALSE,"MFT96";#N/A,#N/A,FALSE,"CTrecon"}</definedName>
    <definedName name="NOCONFLICT_1_3_3" hidden="1">{#N/A,#N/A,FALSE,"TMCOMP96";#N/A,#N/A,FALSE,"MAT96";#N/A,#N/A,FALSE,"FANDA96";#N/A,#N/A,FALSE,"INTRAN96";#N/A,#N/A,FALSE,"NAA9697";#N/A,#N/A,FALSE,"ECWEBB";#N/A,#N/A,FALSE,"MFT96";#N/A,#N/A,FALSE,"CTrecon"}</definedName>
    <definedName name="NOCONFLICT_1_3_3_1" hidden="1">{#N/A,#N/A,FALSE,"TMCOMP96";#N/A,#N/A,FALSE,"MAT96";#N/A,#N/A,FALSE,"FANDA96";#N/A,#N/A,FALSE,"INTRAN96";#N/A,#N/A,FALSE,"NAA9697";#N/A,#N/A,FALSE,"ECWEBB";#N/A,#N/A,FALSE,"MFT96";#N/A,#N/A,FALSE,"CTrecon"}</definedName>
    <definedName name="NOCONFLICT_1_3_3_2" hidden="1">{#N/A,#N/A,FALSE,"TMCOMP96";#N/A,#N/A,FALSE,"MAT96";#N/A,#N/A,FALSE,"FANDA96";#N/A,#N/A,FALSE,"INTRAN96";#N/A,#N/A,FALSE,"NAA9697";#N/A,#N/A,FALSE,"ECWEBB";#N/A,#N/A,FALSE,"MFT96";#N/A,#N/A,FALSE,"CTrecon"}</definedName>
    <definedName name="NOCONFLICT_1_3_3_3" hidden="1">{#N/A,#N/A,FALSE,"TMCOMP96";#N/A,#N/A,FALSE,"MAT96";#N/A,#N/A,FALSE,"FANDA96";#N/A,#N/A,FALSE,"INTRAN96";#N/A,#N/A,FALSE,"NAA9697";#N/A,#N/A,FALSE,"ECWEBB";#N/A,#N/A,FALSE,"MFT96";#N/A,#N/A,FALSE,"CTrecon"}</definedName>
    <definedName name="NOCONFLICT_1_3_3_4" hidden="1">{#N/A,#N/A,FALSE,"TMCOMP96";#N/A,#N/A,FALSE,"MAT96";#N/A,#N/A,FALSE,"FANDA96";#N/A,#N/A,FALSE,"INTRAN96";#N/A,#N/A,FALSE,"NAA9697";#N/A,#N/A,FALSE,"ECWEBB";#N/A,#N/A,FALSE,"MFT96";#N/A,#N/A,FALSE,"CTrecon"}</definedName>
    <definedName name="NOCONFLICT_1_3_3_5" hidden="1">{#N/A,#N/A,FALSE,"TMCOMP96";#N/A,#N/A,FALSE,"MAT96";#N/A,#N/A,FALSE,"FANDA96";#N/A,#N/A,FALSE,"INTRAN96";#N/A,#N/A,FALSE,"NAA9697";#N/A,#N/A,FALSE,"ECWEBB";#N/A,#N/A,FALSE,"MFT96";#N/A,#N/A,FALSE,"CTrecon"}</definedName>
    <definedName name="NOCONFLICT_1_3_4" hidden="1">{#N/A,#N/A,FALSE,"TMCOMP96";#N/A,#N/A,FALSE,"MAT96";#N/A,#N/A,FALSE,"FANDA96";#N/A,#N/A,FALSE,"INTRAN96";#N/A,#N/A,FALSE,"NAA9697";#N/A,#N/A,FALSE,"ECWEBB";#N/A,#N/A,FALSE,"MFT96";#N/A,#N/A,FALSE,"CTrecon"}</definedName>
    <definedName name="NOCONFLICT_1_3_4_1" hidden="1">{#N/A,#N/A,FALSE,"TMCOMP96";#N/A,#N/A,FALSE,"MAT96";#N/A,#N/A,FALSE,"FANDA96";#N/A,#N/A,FALSE,"INTRAN96";#N/A,#N/A,FALSE,"NAA9697";#N/A,#N/A,FALSE,"ECWEBB";#N/A,#N/A,FALSE,"MFT96";#N/A,#N/A,FALSE,"CTrecon"}</definedName>
    <definedName name="NOCONFLICT_1_3_4_2" hidden="1">{#N/A,#N/A,FALSE,"TMCOMP96";#N/A,#N/A,FALSE,"MAT96";#N/A,#N/A,FALSE,"FANDA96";#N/A,#N/A,FALSE,"INTRAN96";#N/A,#N/A,FALSE,"NAA9697";#N/A,#N/A,FALSE,"ECWEBB";#N/A,#N/A,FALSE,"MFT96";#N/A,#N/A,FALSE,"CTrecon"}</definedName>
    <definedName name="NOCONFLICT_1_3_4_3" hidden="1">{#N/A,#N/A,FALSE,"TMCOMP96";#N/A,#N/A,FALSE,"MAT96";#N/A,#N/A,FALSE,"FANDA96";#N/A,#N/A,FALSE,"INTRAN96";#N/A,#N/A,FALSE,"NAA9697";#N/A,#N/A,FALSE,"ECWEBB";#N/A,#N/A,FALSE,"MFT96";#N/A,#N/A,FALSE,"CTrecon"}</definedName>
    <definedName name="NOCONFLICT_1_3_4_4" hidden="1">{#N/A,#N/A,FALSE,"TMCOMP96";#N/A,#N/A,FALSE,"MAT96";#N/A,#N/A,FALSE,"FANDA96";#N/A,#N/A,FALSE,"INTRAN96";#N/A,#N/A,FALSE,"NAA9697";#N/A,#N/A,FALSE,"ECWEBB";#N/A,#N/A,FALSE,"MFT96";#N/A,#N/A,FALSE,"CTrecon"}</definedName>
    <definedName name="NOCONFLICT_1_3_4_5" hidden="1">{#N/A,#N/A,FALSE,"TMCOMP96";#N/A,#N/A,FALSE,"MAT96";#N/A,#N/A,FALSE,"FANDA96";#N/A,#N/A,FALSE,"INTRAN96";#N/A,#N/A,FALSE,"NAA9697";#N/A,#N/A,FALSE,"ECWEBB";#N/A,#N/A,FALSE,"MFT96";#N/A,#N/A,FALSE,"CTrecon"}</definedName>
    <definedName name="NOCONFLICT_1_3_5" hidden="1">{#N/A,#N/A,FALSE,"TMCOMP96";#N/A,#N/A,FALSE,"MAT96";#N/A,#N/A,FALSE,"FANDA96";#N/A,#N/A,FALSE,"INTRAN96";#N/A,#N/A,FALSE,"NAA9697";#N/A,#N/A,FALSE,"ECWEBB";#N/A,#N/A,FALSE,"MFT96";#N/A,#N/A,FALSE,"CTrecon"}</definedName>
    <definedName name="NOCONFLICT_1_3_5_1" hidden="1">{#N/A,#N/A,FALSE,"TMCOMP96";#N/A,#N/A,FALSE,"MAT96";#N/A,#N/A,FALSE,"FANDA96";#N/A,#N/A,FALSE,"INTRAN96";#N/A,#N/A,FALSE,"NAA9697";#N/A,#N/A,FALSE,"ECWEBB";#N/A,#N/A,FALSE,"MFT96";#N/A,#N/A,FALSE,"CTrecon"}</definedName>
    <definedName name="NOCONFLICT_1_3_5_2" hidden="1">{#N/A,#N/A,FALSE,"TMCOMP96";#N/A,#N/A,FALSE,"MAT96";#N/A,#N/A,FALSE,"FANDA96";#N/A,#N/A,FALSE,"INTRAN96";#N/A,#N/A,FALSE,"NAA9697";#N/A,#N/A,FALSE,"ECWEBB";#N/A,#N/A,FALSE,"MFT96";#N/A,#N/A,FALSE,"CTrecon"}</definedName>
    <definedName name="NOCONFLICT_1_3_5_3" hidden="1">{#N/A,#N/A,FALSE,"TMCOMP96";#N/A,#N/A,FALSE,"MAT96";#N/A,#N/A,FALSE,"FANDA96";#N/A,#N/A,FALSE,"INTRAN96";#N/A,#N/A,FALSE,"NAA9697";#N/A,#N/A,FALSE,"ECWEBB";#N/A,#N/A,FALSE,"MFT96";#N/A,#N/A,FALSE,"CTrecon"}</definedName>
    <definedName name="NOCONFLICT_1_3_5_4" hidden="1">{#N/A,#N/A,FALSE,"TMCOMP96";#N/A,#N/A,FALSE,"MAT96";#N/A,#N/A,FALSE,"FANDA96";#N/A,#N/A,FALSE,"INTRAN96";#N/A,#N/A,FALSE,"NAA9697";#N/A,#N/A,FALSE,"ECWEBB";#N/A,#N/A,FALSE,"MFT96";#N/A,#N/A,FALSE,"CTrecon"}</definedName>
    <definedName name="NOCONFLICT_1_3_5_5" hidden="1">{#N/A,#N/A,FALSE,"TMCOMP96";#N/A,#N/A,FALSE,"MAT96";#N/A,#N/A,FALSE,"FANDA96";#N/A,#N/A,FALSE,"INTRAN96";#N/A,#N/A,FALSE,"NAA9697";#N/A,#N/A,FALSE,"ECWEBB";#N/A,#N/A,FALSE,"MFT96";#N/A,#N/A,FALSE,"CTrecon"}</definedName>
    <definedName name="NOCONFLICT_1_4" hidden="1">{#N/A,#N/A,FALSE,"TMCOMP96";#N/A,#N/A,FALSE,"MAT96";#N/A,#N/A,FALSE,"FANDA96";#N/A,#N/A,FALSE,"INTRAN96";#N/A,#N/A,FALSE,"NAA9697";#N/A,#N/A,FALSE,"ECWEBB";#N/A,#N/A,FALSE,"MFT96";#N/A,#N/A,FALSE,"CTrecon"}</definedName>
    <definedName name="NOCONFLICT_1_4_1" hidden="1">{#N/A,#N/A,FALSE,"TMCOMP96";#N/A,#N/A,FALSE,"MAT96";#N/A,#N/A,FALSE,"FANDA96";#N/A,#N/A,FALSE,"INTRAN96";#N/A,#N/A,FALSE,"NAA9697";#N/A,#N/A,FALSE,"ECWEBB";#N/A,#N/A,FALSE,"MFT96";#N/A,#N/A,FALSE,"CTrecon"}</definedName>
    <definedName name="NOCONFLICT_1_4_1_1" hidden="1">{#N/A,#N/A,FALSE,"TMCOMP96";#N/A,#N/A,FALSE,"MAT96";#N/A,#N/A,FALSE,"FANDA96";#N/A,#N/A,FALSE,"INTRAN96";#N/A,#N/A,FALSE,"NAA9697";#N/A,#N/A,FALSE,"ECWEBB";#N/A,#N/A,FALSE,"MFT96";#N/A,#N/A,FALSE,"CTrecon"}</definedName>
    <definedName name="NOCONFLICT_1_4_1_1_1" hidden="1">{#N/A,#N/A,FALSE,"TMCOMP96";#N/A,#N/A,FALSE,"MAT96";#N/A,#N/A,FALSE,"FANDA96";#N/A,#N/A,FALSE,"INTRAN96";#N/A,#N/A,FALSE,"NAA9697";#N/A,#N/A,FALSE,"ECWEBB";#N/A,#N/A,FALSE,"MFT96";#N/A,#N/A,FALSE,"CTrecon"}</definedName>
    <definedName name="NOCONFLICT_1_4_1_1_1_1" hidden="1">{#N/A,#N/A,FALSE,"TMCOMP96";#N/A,#N/A,FALSE,"MAT96";#N/A,#N/A,FALSE,"FANDA96";#N/A,#N/A,FALSE,"INTRAN96";#N/A,#N/A,FALSE,"NAA9697";#N/A,#N/A,FALSE,"ECWEBB";#N/A,#N/A,FALSE,"MFT96";#N/A,#N/A,FALSE,"CTrecon"}</definedName>
    <definedName name="NOCONFLICT_1_4_1_1_2" hidden="1">{#N/A,#N/A,FALSE,"TMCOMP96";#N/A,#N/A,FALSE,"MAT96";#N/A,#N/A,FALSE,"FANDA96";#N/A,#N/A,FALSE,"INTRAN96";#N/A,#N/A,FALSE,"NAA9697";#N/A,#N/A,FALSE,"ECWEBB";#N/A,#N/A,FALSE,"MFT96";#N/A,#N/A,FALSE,"CTrecon"}</definedName>
    <definedName name="NOCONFLICT_1_4_1_1_3" hidden="1">{#N/A,#N/A,FALSE,"TMCOMP96";#N/A,#N/A,FALSE,"MAT96";#N/A,#N/A,FALSE,"FANDA96";#N/A,#N/A,FALSE,"INTRAN96";#N/A,#N/A,FALSE,"NAA9697";#N/A,#N/A,FALSE,"ECWEBB";#N/A,#N/A,FALSE,"MFT96";#N/A,#N/A,FALSE,"CTrecon"}</definedName>
    <definedName name="NOCONFLICT_1_4_1_1_4" hidden="1">{#N/A,#N/A,FALSE,"TMCOMP96";#N/A,#N/A,FALSE,"MAT96";#N/A,#N/A,FALSE,"FANDA96";#N/A,#N/A,FALSE,"INTRAN96";#N/A,#N/A,FALSE,"NAA9697";#N/A,#N/A,FALSE,"ECWEBB";#N/A,#N/A,FALSE,"MFT96";#N/A,#N/A,FALSE,"CTrecon"}</definedName>
    <definedName name="NOCONFLICT_1_4_1_1_5" hidden="1">{#N/A,#N/A,FALSE,"TMCOMP96";#N/A,#N/A,FALSE,"MAT96";#N/A,#N/A,FALSE,"FANDA96";#N/A,#N/A,FALSE,"INTRAN96";#N/A,#N/A,FALSE,"NAA9697";#N/A,#N/A,FALSE,"ECWEBB";#N/A,#N/A,FALSE,"MFT96";#N/A,#N/A,FALSE,"CTrecon"}</definedName>
    <definedName name="NOCONFLICT_1_4_1_2" hidden="1">{#N/A,#N/A,FALSE,"TMCOMP96";#N/A,#N/A,FALSE,"MAT96";#N/A,#N/A,FALSE,"FANDA96";#N/A,#N/A,FALSE,"INTRAN96";#N/A,#N/A,FALSE,"NAA9697";#N/A,#N/A,FALSE,"ECWEBB";#N/A,#N/A,FALSE,"MFT96";#N/A,#N/A,FALSE,"CTrecon"}</definedName>
    <definedName name="NOCONFLICT_1_4_1_2_1" hidden="1">{#N/A,#N/A,FALSE,"TMCOMP96";#N/A,#N/A,FALSE,"MAT96";#N/A,#N/A,FALSE,"FANDA96";#N/A,#N/A,FALSE,"INTRAN96";#N/A,#N/A,FALSE,"NAA9697";#N/A,#N/A,FALSE,"ECWEBB";#N/A,#N/A,FALSE,"MFT96";#N/A,#N/A,FALSE,"CTrecon"}</definedName>
    <definedName name="NOCONFLICT_1_4_1_2_2" hidden="1">{#N/A,#N/A,FALSE,"TMCOMP96";#N/A,#N/A,FALSE,"MAT96";#N/A,#N/A,FALSE,"FANDA96";#N/A,#N/A,FALSE,"INTRAN96";#N/A,#N/A,FALSE,"NAA9697";#N/A,#N/A,FALSE,"ECWEBB";#N/A,#N/A,FALSE,"MFT96";#N/A,#N/A,FALSE,"CTrecon"}</definedName>
    <definedName name="NOCONFLICT_1_4_1_2_3" hidden="1">{#N/A,#N/A,FALSE,"TMCOMP96";#N/A,#N/A,FALSE,"MAT96";#N/A,#N/A,FALSE,"FANDA96";#N/A,#N/A,FALSE,"INTRAN96";#N/A,#N/A,FALSE,"NAA9697";#N/A,#N/A,FALSE,"ECWEBB";#N/A,#N/A,FALSE,"MFT96";#N/A,#N/A,FALSE,"CTrecon"}</definedName>
    <definedName name="NOCONFLICT_1_4_1_2_4" hidden="1">{#N/A,#N/A,FALSE,"TMCOMP96";#N/A,#N/A,FALSE,"MAT96";#N/A,#N/A,FALSE,"FANDA96";#N/A,#N/A,FALSE,"INTRAN96";#N/A,#N/A,FALSE,"NAA9697";#N/A,#N/A,FALSE,"ECWEBB";#N/A,#N/A,FALSE,"MFT96";#N/A,#N/A,FALSE,"CTrecon"}</definedName>
    <definedName name="NOCONFLICT_1_4_1_2_5" hidden="1">{#N/A,#N/A,FALSE,"TMCOMP96";#N/A,#N/A,FALSE,"MAT96";#N/A,#N/A,FALSE,"FANDA96";#N/A,#N/A,FALSE,"INTRAN96";#N/A,#N/A,FALSE,"NAA9697";#N/A,#N/A,FALSE,"ECWEBB";#N/A,#N/A,FALSE,"MFT96";#N/A,#N/A,FALSE,"CTrecon"}</definedName>
    <definedName name="NOCONFLICT_1_4_1_3" hidden="1">{#N/A,#N/A,FALSE,"TMCOMP96";#N/A,#N/A,FALSE,"MAT96";#N/A,#N/A,FALSE,"FANDA96";#N/A,#N/A,FALSE,"INTRAN96";#N/A,#N/A,FALSE,"NAA9697";#N/A,#N/A,FALSE,"ECWEBB";#N/A,#N/A,FALSE,"MFT96";#N/A,#N/A,FALSE,"CTrecon"}</definedName>
    <definedName name="NOCONFLICT_1_4_1_3_1" hidden="1">{#N/A,#N/A,FALSE,"TMCOMP96";#N/A,#N/A,FALSE,"MAT96";#N/A,#N/A,FALSE,"FANDA96";#N/A,#N/A,FALSE,"INTRAN96";#N/A,#N/A,FALSE,"NAA9697";#N/A,#N/A,FALSE,"ECWEBB";#N/A,#N/A,FALSE,"MFT96";#N/A,#N/A,FALSE,"CTrecon"}</definedName>
    <definedName name="NOCONFLICT_1_4_1_3_2" hidden="1">{#N/A,#N/A,FALSE,"TMCOMP96";#N/A,#N/A,FALSE,"MAT96";#N/A,#N/A,FALSE,"FANDA96";#N/A,#N/A,FALSE,"INTRAN96";#N/A,#N/A,FALSE,"NAA9697";#N/A,#N/A,FALSE,"ECWEBB";#N/A,#N/A,FALSE,"MFT96";#N/A,#N/A,FALSE,"CTrecon"}</definedName>
    <definedName name="NOCONFLICT_1_4_1_3_3" hidden="1">{#N/A,#N/A,FALSE,"TMCOMP96";#N/A,#N/A,FALSE,"MAT96";#N/A,#N/A,FALSE,"FANDA96";#N/A,#N/A,FALSE,"INTRAN96";#N/A,#N/A,FALSE,"NAA9697";#N/A,#N/A,FALSE,"ECWEBB";#N/A,#N/A,FALSE,"MFT96";#N/A,#N/A,FALSE,"CTrecon"}</definedName>
    <definedName name="NOCONFLICT_1_4_1_3_4" hidden="1">{#N/A,#N/A,FALSE,"TMCOMP96";#N/A,#N/A,FALSE,"MAT96";#N/A,#N/A,FALSE,"FANDA96";#N/A,#N/A,FALSE,"INTRAN96";#N/A,#N/A,FALSE,"NAA9697";#N/A,#N/A,FALSE,"ECWEBB";#N/A,#N/A,FALSE,"MFT96";#N/A,#N/A,FALSE,"CTrecon"}</definedName>
    <definedName name="NOCONFLICT_1_4_1_3_5" hidden="1">{#N/A,#N/A,FALSE,"TMCOMP96";#N/A,#N/A,FALSE,"MAT96";#N/A,#N/A,FALSE,"FANDA96";#N/A,#N/A,FALSE,"INTRAN96";#N/A,#N/A,FALSE,"NAA9697";#N/A,#N/A,FALSE,"ECWEBB";#N/A,#N/A,FALSE,"MFT96";#N/A,#N/A,FALSE,"CTrecon"}</definedName>
    <definedName name="NOCONFLICT_1_4_1_4" hidden="1">{#N/A,#N/A,FALSE,"TMCOMP96";#N/A,#N/A,FALSE,"MAT96";#N/A,#N/A,FALSE,"FANDA96";#N/A,#N/A,FALSE,"INTRAN96";#N/A,#N/A,FALSE,"NAA9697";#N/A,#N/A,FALSE,"ECWEBB";#N/A,#N/A,FALSE,"MFT96";#N/A,#N/A,FALSE,"CTrecon"}</definedName>
    <definedName name="NOCONFLICT_1_4_1_4_1" hidden="1">{#N/A,#N/A,FALSE,"TMCOMP96";#N/A,#N/A,FALSE,"MAT96";#N/A,#N/A,FALSE,"FANDA96";#N/A,#N/A,FALSE,"INTRAN96";#N/A,#N/A,FALSE,"NAA9697";#N/A,#N/A,FALSE,"ECWEBB";#N/A,#N/A,FALSE,"MFT96";#N/A,#N/A,FALSE,"CTrecon"}</definedName>
    <definedName name="NOCONFLICT_1_4_1_4_2" hidden="1">{#N/A,#N/A,FALSE,"TMCOMP96";#N/A,#N/A,FALSE,"MAT96";#N/A,#N/A,FALSE,"FANDA96";#N/A,#N/A,FALSE,"INTRAN96";#N/A,#N/A,FALSE,"NAA9697";#N/A,#N/A,FALSE,"ECWEBB";#N/A,#N/A,FALSE,"MFT96";#N/A,#N/A,FALSE,"CTrecon"}</definedName>
    <definedName name="NOCONFLICT_1_4_1_4_3" hidden="1">{#N/A,#N/A,FALSE,"TMCOMP96";#N/A,#N/A,FALSE,"MAT96";#N/A,#N/A,FALSE,"FANDA96";#N/A,#N/A,FALSE,"INTRAN96";#N/A,#N/A,FALSE,"NAA9697";#N/A,#N/A,FALSE,"ECWEBB";#N/A,#N/A,FALSE,"MFT96";#N/A,#N/A,FALSE,"CTrecon"}</definedName>
    <definedName name="NOCONFLICT_1_4_1_4_4" hidden="1">{#N/A,#N/A,FALSE,"TMCOMP96";#N/A,#N/A,FALSE,"MAT96";#N/A,#N/A,FALSE,"FANDA96";#N/A,#N/A,FALSE,"INTRAN96";#N/A,#N/A,FALSE,"NAA9697";#N/A,#N/A,FALSE,"ECWEBB";#N/A,#N/A,FALSE,"MFT96";#N/A,#N/A,FALSE,"CTrecon"}</definedName>
    <definedName name="NOCONFLICT_1_4_1_4_5" hidden="1">{#N/A,#N/A,FALSE,"TMCOMP96";#N/A,#N/A,FALSE,"MAT96";#N/A,#N/A,FALSE,"FANDA96";#N/A,#N/A,FALSE,"INTRAN96";#N/A,#N/A,FALSE,"NAA9697";#N/A,#N/A,FALSE,"ECWEBB";#N/A,#N/A,FALSE,"MFT96";#N/A,#N/A,FALSE,"CTrecon"}</definedName>
    <definedName name="NOCONFLICT_1_4_1_5" hidden="1">{#N/A,#N/A,FALSE,"TMCOMP96";#N/A,#N/A,FALSE,"MAT96";#N/A,#N/A,FALSE,"FANDA96";#N/A,#N/A,FALSE,"INTRAN96";#N/A,#N/A,FALSE,"NAA9697";#N/A,#N/A,FALSE,"ECWEBB";#N/A,#N/A,FALSE,"MFT96";#N/A,#N/A,FALSE,"CTrecon"}</definedName>
    <definedName name="NOCONFLICT_1_4_1_5_1" hidden="1">{#N/A,#N/A,FALSE,"TMCOMP96";#N/A,#N/A,FALSE,"MAT96";#N/A,#N/A,FALSE,"FANDA96";#N/A,#N/A,FALSE,"INTRAN96";#N/A,#N/A,FALSE,"NAA9697";#N/A,#N/A,FALSE,"ECWEBB";#N/A,#N/A,FALSE,"MFT96";#N/A,#N/A,FALSE,"CTrecon"}</definedName>
    <definedName name="NOCONFLICT_1_4_1_5_2" hidden="1">{#N/A,#N/A,FALSE,"TMCOMP96";#N/A,#N/A,FALSE,"MAT96";#N/A,#N/A,FALSE,"FANDA96";#N/A,#N/A,FALSE,"INTRAN96";#N/A,#N/A,FALSE,"NAA9697";#N/A,#N/A,FALSE,"ECWEBB";#N/A,#N/A,FALSE,"MFT96";#N/A,#N/A,FALSE,"CTrecon"}</definedName>
    <definedName name="NOCONFLICT_1_4_1_5_3" hidden="1">{#N/A,#N/A,FALSE,"TMCOMP96";#N/A,#N/A,FALSE,"MAT96";#N/A,#N/A,FALSE,"FANDA96";#N/A,#N/A,FALSE,"INTRAN96";#N/A,#N/A,FALSE,"NAA9697";#N/A,#N/A,FALSE,"ECWEBB";#N/A,#N/A,FALSE,"MFT96";#N/A,#N/A,FALSE,"CTrecon"}</definedName>
    <definedName name="NOCONFLICT_1_4_1_5_4" hidden="1">{#N/A,#N/A,FALSE,"TMCOMP96";#N/A,#N/A,FALSE,"MAT96";#N/A,#N/A,FALSE,"FANDA96";#N/A,#N/A,FALSE,"INTRAN96";#N/A,#N/A,FALSE,"NAA9697";#N/A,#N/A,FALSE,"ECWEBB";#N/A,#N/A,FALSE,"MFT96";#N/A,#N/A,FALSE,"CTrecon"}</definedName>
    <definedName name="NOCONFLICT_1_4_1_5_5" hidden="1">{#N/A,#N/A,FALSE,"TMCOMP96";#N/A,#N/A,FALSE,"MAT96";#N/A,#N/A,FALSE,"FANDA96";#N/A,#N/A,FALSE,"INTRAN96";#N/A,#N/A,FALSE,"NAA9697";#N/A,#N/A,FALSE,"ECWEBB";#N/A,#N/A,FALSE,"MFT96";#N/A,#N/A,FALSE,"CTrecon"}</definedName>
    <definedName name="NOCONFLICT_1_4_2" hidden="1">{#N/A,#N/A,FALSE,"TMCOMP96";#N/A,#N/A,FALSE,"MAT96";#N/A,#N/A,FALSE,"FANDA96";#N/A,#N/A,FALSE,"INTRAN96";#N/A,#N/A,FALSE,"NAA9697";#N/A,#N/A,FALSE,"ECWEBB";#N/A,#N/A,FALSE,"MFT96";#N/A,#N/A,FALSE,"CTrecon"}</definedName>
    <definedName name="NOCONFLICT_1_4_2_1" hidden="1">{#N/A,#N/A,FALSE,"TMCOMP96";#N/A,#N/A,FALSE,"MAT96";#N/A,#N/A,FALSE,"FANDA96";#N/A,#N/A,FALSE,"INTRAN96";#N/A,#N/A,FALSE,"NAA9697";#N/A,#N/A,FALSE,"ECWEBB";#N/A,#N/A,FALSE,"MFT96";#N/A,#N/A,FALSE,"CTrecon"}</definedName>
    <definedName name="NOCONFLICT_1_4_2_2" hidden="1">{#N/A,#N/A,FALSE,"TMCOMP96";#N/A,#N/A,FALSE,"MAT96";#N/A,#N/A,FALSE,"FANDA96";#N/A,#N/A,FALSE,"INTRAN96";#N/A,#N/A,FALSE,"NAA9697";#N/A,#N/A,FALSE,"ECWEBB";#N/A,#N/A,FALSE,"MFT96";#N/A,#N/A,FALSE,"CTrecon"}</definedName>
    <definedName name="NOCONFLICT_1_4_2_3" hidden="1">{#N/A,#N/A,FALSE,"TMCOMP96";#N/A,#N/A,FALSE,"MAT96";#N/A,#N/A,FALSE,"FANDA96";#N/A,#N/A,FALSE,"INTRAN96";#N/A,#N/A,FALSE,"NAA9697";#N/A,#N/A,FALSE,"ECWEBB";#N/A,#N/A,FALSE,"MFT96";#N/A,#N/A,FALSE,"CTrecon"}</definedName>
    <definedName name="NOCONFLICT_1_4_2_4" hidden="1">{#N/A,#N/A,FALSE,"TMCOMP96";#N/A,#N/A,FALSE,"MAT96";#N/A,#N/A,FALSE,"FANDA96";#N/A,#N/A,FALSE,"INTRAN96";#N/A,#N/A,FALSE,"NAA9697";#N/A,#N/A,FALSE,"ECWEBB";#N/A,#N/A,FALSE,"MFT96";#N/A,#N/A,FALSE,"CTrecon"}</definedName>
    <definedName name="NOCONFLICT_1_4_2_5" hidden="1">{#N/A,#N/A,FALSE,"TMCOMP96";#N/A,#N/A,FALSE,"MAT96";#N/A,#N/A,FALSE,"FANDA96";#N/A,#N/A,FALSE,"INTRAN96";#N/A,#N/A,FALSE,"NAA9697";#N/A,#N/A,FALSE,"ECWEBB";#N/A,#N/A,FALSE,"MFT96";#N/A,#N/A,FALSE,"CTrecon"}</definedName>
    <definedName name="NOCONFLICT_1_4_3" hidden="1">{#N/A,#N/A,FALSE,"TMCOMP96";#N/A,#N/A,FALSE,"MAT96";#N/A,#N/A,FALSE,"FANDA96";#N/A,#N/A,FALSE,"INTRAN96";#N/A,#N/A,FALSE,"NAA9697";#N/A,#N/A,FALSE,"ECWEBB";#N/A,#N/A,FALSE,"MFT96";#N/A,#N/A,FALSE,"CTrecon"}</definedName>
    <definedName name="NOCONFLICT_1_4_3_1" hidden="1">{#N/A,#N/A,FALSE,"TMCOMP96";#N/A,#N/A,FALSE,"MAT96";#N/A,#N/A,FALSE,"FANDA96";#N/A,#N/A,FALSE,"INTRAN96";#N/A,#N/A,FALSE,"NAA9697";#N/A,#N/A,FALSE,"ECWEBB";#N/A,#N/A,FALSE,"MFT96";#N/A,#N/A,FALSE,"CTrecon"}</definedName>
    <definedName name="NOCONFLICT_1_4_3_2" hidden="1">{#N/A,#N/A,FALSE,"TMCOMP96";#N/A,#N/A,FALSE,"MAT96";#N/A,#N/A,FALSE,"FANDA96";#N/A,#N/A,FALSE,"INTRAN96";#N/A,#N/A,FALSE,"NAA9697";#N/A,#N/A,FALSE,"ECWEBB";#N/A,#N/A,FALSE,"MFT96";#N/A,#N/A,FALSE,"CTrecon"}</definedName>
    <definedName name="NOCONFLICT_1_4_3_3" hidden="1">{#N/A,#N/A,FALSE,"TMCOMP96";#N/A,#N/A,FALSE,"MAT96";#N/A,#N/A,FALSE,"FANDA96";#N/A,#N/A,FALSE,"INTRAN96";#N/A,#N/A,FALSE,"NAA9697";#N/A,#N/A,FALSE,"ECWEBB";#N/A,#N/A,FALSE,"MFT96";#N/A,#N/A,FALSE,"CTrecon"}</definedName>
    <definedName name="NOCONFLICT_1_4_3_4" hidden="1">{#N/A,#N/A,FALSE,"TMCOMP96";#N/A,#N/A,FALSE,"MAT96";#N/A,#N/A,FALSE,"FANDA96";#N/A,#N/A,FALSE,"INTRAN96";#N/A,#N/A,FALSE,"NAA9697";#N/A,#N/A,FALSE,"ECWEBB";#N/A,#N/A,FALSE,"MFT96";#N/A,#N/A,FALSE,"CTrecon"}</definedName>
    <definedName name="NOCONFLICT_1_4_3_5" hidden="1">{#N/A,#N/A,FALSE,"TMCOMP96";#N/A,#N/A,FALSE,"MAT96";#N/A,#N/A,FALSE,"FANDA96";#N/A,#N/A,FALSE,"INTRAN96";#N/A,#N/A,FALSE,"NAA9697";#N/A,#N/A,FALSE,"ECWEBB";#N/A,#N/A,FALSE,"MFT96";#N/A,#N/A,FALSE,"CTrecon"}</definedName>
    <definedName name="NOCONFLICT_1_4_4" hidden="1">{#N/A,#N/A,FALSE,"TMCOMP96";#N/A,#N/A,FALSE,"MAT96";#N/A,#N/A,FALSE,"FANDA96";#N/A,#N/A,FALSE,"INTRAN96";#N/A,#N/A,FALSE,"NAA9697";#N/A,#N/A,FALSE,"ECWEBB";#N/A,#N/A,FALSE,"MFT96";#N/A,#N/A,FALSE,"CTrecon"}</definedName>
    <definedName name="NOCONFLICT_1_4_4_1" hidden="1">{#N/A,#N/A,FALSE,"TMCOMP96";#N/A,#N/A,FALSE,"MAT96";#N/A,#N/A,FALSE,"FANDA96";#N/A,#N/A,FALSE,"INTRAN96";#N/A,#N/A,FALSE,"NAA9697";#N/A,#N/A,FALSE,"ECWEBB";#N/A,#N/A,FALSE,"MFT96";#N/A,#N/A,FALSE,"CTrecon"}</definedName>
    <definedName name="NOCONFLICT_1_4_4_2" hidden="1">{#N/A,#N/A,FALSE,"TMCOMP96";#N/A,#N/A,FALSE,"MAT96";#N/A,#N/A,FALSE,"FANDA96";#N/A,#N/A,FALSE,"INTRAN96";#N/A,#N/A,FALSE,"NAA9697";#N/A,#N/A,FALSE,"ECWEBB";#N/A,#N/A,FALSE,"MFT96";#N/A,#N/A,FALSE,"CTrecon"}</definedName>
    <definedName name="NOCONFLICT_1_4_4_3" hidden="1">{#N/A,#N/A,FALSE,"TMCOMP96";#N/A,#N/A,FALSE,"MAT96";#N/A,#N/A,FALSE,"FANDA96";#N/A,#N/A,FALSE,"INTRAN96";#N/A,#N/A,FALSE,"NAA9697";#N/A,#N/A,FALSE,"ECWEBB";#N/A,#N/A,FALSE,"MFT96";#N/A,#N/A,FALSE,"CTrecon"}</definedName>
    <definedName name="NOCONFLICT_1_4_4_4" hidden="1">{#N/A,#N/A,FALSE,"TMCOMP96";#N/A,#N/A,FALSE,"MAT96";#N/A,#N/A,FALSE,"FANDA96";#N/A,#N/A,FALSE,"INTRAN96";#N/A,#N/A,FALSE,"NAA9697";#N/A,#N/A,FALSE,"ECWEBB";#N/A,#N/A,FALSE,"MFT96";#N/A,#N/A,FALSE,"CTrecon"}</definedName>
    <definedName name="NOCONFLICT_1_4_4_5" hidden="1">{#N/A,#N/A,FALSE,"TMCOMP96";#N/A,#N/A,FALSE,"MAT96";#N/A,#N/A,FALSE,"FANDA96";#N/A,#N/A,FALSE,"INTRAN96";#N/A,#N/A,FALSE,"NAA9697";#N/A,#N/A,FALSE,"ECWEBB";#N/A,#N/A,FALSE,"MFT96";#N/A,#N/A,FALSE,"CTrecon"}</definedName>
    <definedName name="NOCONFLICT_1_4_5" hidden="1">{#N/A,#N/A,FALSE,"TMCOMP96";#N/A,#N/A,FALSE,"MAT96";#N/A,#N/A,FALSE,"FANDA96";#N/A,#N/A,FALSE,"INTRAN96";#N/A,#N/A,FALSE,"NAA9697";#N/A,#N/A,FALSE,"ECWEBB";#N/A,#N/A,FALSE,"MFT96";#N/A,#N/A,FALSE,"CTrecon"}</definedName>
    <definedName name="NOCONFLICT_1_4_5_1" hidden="1">{#N/A,#N/A,FALSE,"TMCOMP96";#N/A,#N/A,FALSE,"MAT96";#N/A,#N/A,FALSE,"FANDA96";#N/A,#N/A,FALSE,"INTRAN96";#N/A,#N/A,FALSE,"NAA9697";#N/A,#N/A,FALSE,"ECWEBB";#N/A,#N/A,FALSE,"MFT96";#N/A,#N/A,FALSE,"CTrecon"}</definedName>
    <definedName name="NOCONFLICT_1_4_5_2" hidden="1">{#N/A,#N/A,FALSE,"TMCOMP96";#N/A,#N/A,FALSE,"MAT96";#N/A,#N/A,FALSE,"FANDA96";#N/A,#N/A,FALSE,"INTRAN96";#N/A,#N/A,FALSE,"NAA9697";#N/A,#N/A,FALSE,"ECWEBB";#N/A,#N/A,FALSE,"MFT96";#N/A,#N/A,FALSE,"CTrecon"}</definedName>
    <definedName name="NOCONFLICT_1_4_5_3" hidden="1">{#N/A,#N/A,FALSE,"TMCOMP96";#N/A,#N/A,FALSE,"MAT96";#N/A,#N/A,FALSE,"FANDA96";#N/A,#N/A,FALSE,"INTRAN96";#N/A,#N/A,FALSE,"NAA9697";#N/A,#N/A,FALSE,"ECWEBB";#N/A,#N/A,FALSE,"MFT96";#N/A,#N/A,FALSE,"CTrecon"}</definedName>
    <definedName name="NOCONFLICT_1_4_5_4" hidden="1">{#N/A,#N/A,FALSE,"TMCOMP96";#N/A,#N/A,FALSE,"MAT96";#N/A,#N/A,FALSE,"FANDA96";#N/A,#N/A,FALSE,"INTRAN96";#N/A,#N/A,FALSE,"NAA9697";#N/A,#N/A,FALSE,"ECWEBB";#N/A,#N/A,FALSE,"MFT96";#N/A,#N/A,FALSE,"CTrecon"}</definedName>
    <definedName name="NOCONFLICT_1_4_5_5" hidden="1">{#N/A,#N/A,FALSE,"TMCOMP96";#N/A,#N/A,FALSE,"MAT96";#N/A,#N/A,FALSE,"FANDA96";#N/A,#N/A,FALSE,"INTRAN96";#N/A,#N/A,FALSE,"NAA9697";#N/A,#N/A,FALSE,"ECWEBB";#N/A,#N/A,FALSE,"MFT96";#N/A,#N/A,FALSE,"CTrecon"}</definedName>
    <definedName name="NOCONFLICT_1_5" hidden="1">{#N/A,#N/A,FALSE,"TMCOMP96";#N/A,#N/A,FALSE,"MAT96";#N/A,#N/A,FALSE,"FANDA96";#N/A,#N/A,FALSE,"INTRAN96";#N/A,#N/A,FALSE,"NAA9697";#N/A,#N/A,FALSE,"ECWEBB";#N/A,#N/A,FALSE,"MFT96";#N/A,#N/A,FALSE,"CTrecon"}</definedName>
    <definedName name="NOCONFLICT_1_5_1" hidden="1">{#N/A,#N/A,FALSE,"TMCOMP96";#N/A,#N/A,FALSE,"MAT96";#N/A,#N/A,FALSE,"FANDA96";#N/A,#N/A,FALSE,"INTRAN96";#N/A,#N/A,FALSE,"NAA9697";#N/A,#N/A,FALSE,"ECWEBB";#N/A,#N/A,FALSE,"MFT96";#N/A,#N/A,FALSE,"CTrecon"}</definedName>
    <definedName name="NOCONFLICT_1_5_1_1" hidden="1">{#N/A,#N/A,FALSE,"TMCOMP96";#N/A,#N/A,FALSE,"MAT96";#N/A,#N/A,FALSE,"FANDA96";#N/A,#N/A,FALSE,"INTRAN96";#N/A,#N/A,FALSE,"NAA9697";#N/A,#N/A,FALSE,"ECWEBB";#N/A,#N/A,FALSE,"MFT96";#N/A,#N/A,FALSE,"CTrecon"}</definedName>
    <definedName name="NOCONFLICT_1_5_1_2" hidden="1">{#N/A,#N/A,FALSE,"TMCOMP96";#N/A,#N/A,FALSE,"MAT96";#N/A,#N/A,FALSE,"FANDA96";#N/A,#N/A,FALSE,"INTRAN96";#N/A,#N/A,FALSE,"NAA9697";#N/A,#N/A,FALSE,"ECWEBB";#N/A,#N/A,FALSE,"MFT96";#N/A,#N/A,FALSE,"CTrecon"}</definedName>
    <definedName name="NOCONFLICT_1_5_1_3" hidden="1">{#N/A,#N/A,FALSE,"TMCOMP96";#N/A,#N/A,FALSE,"MAT96";#N/A,#N/A,FALSE,"FANDA96";#N/A,#N/A,FALSE,"INTRAN96";#N/A,#N/A,FALSE,"NAA9697";#N/A,#N/A,FALSE,"ECWEBB";#N/A,#N/A,FALSE,"MFT96";#N/A,#N/A,FALSE,"CTrecon"}</definedName>
    <definedName name="NOCONFLICT_1_5_1_4" hidden="1">{#N/A,#N/A,FALSE,"TMCOMP96";#N/A,#N/A,FALSE,"MAT96";#N/A,#N/A,FALSE,"FANDA96";#N/A,#N/A,FALSE,"INTRAN96";#N/A,#N/A,FALSE,"NAA9697";#N/A,#N/A,FALSE,"ECWEBB";#N/A,#N/A,FALSE,"MFT96";#N/A,#N/A,FALSE,"CTrecon"}</definedName>
    <definedName name="NOCONFLICT_1_5_1_5" hidden="1">{#N/A,#N/A,FALSE,"TMCOMP96";#N/A,#N/A,FALSE,"MAT96";#N/A,#N/A,FALSE,"FANDA96";#N/A,#N/A,FALSE,"INTRAN96";#N/A,#N/A,FALSE,"NAA9697";#N/A,#N/A,FALSE,"ECWEBB";#N/A,#N/A,FALSE,"MFT96";#N/A,#N/A,FALSE,"CTrecon"}</definedName>
    <definedName name="NOCONFLICT_1_5_2" hidden="1">{#N/A,#N/A,FALSE,"TMCOMP96";#N/A,#N/A,FALSE,"MAT96";#N/A,#N/A,FALSE,"FANDA96";#N/A,#N/A,FALSE,"INTRAN96";#N/A,#N/A,FALSE,"NAA9697";#N/A,#N/A,FALSE,"ECWEBB";#N/A,#N/A,FALSE,"MFT96";#N/A,#N/A,FALSE,"CTrecon"}</definedName>
    <definedName name="NOCONFLICT_1_5_2_1" hidden="1">{#N/A,#N/A,FALSE,"TMCOMP96";#N/A,#N/A,FALSE,"MAT96";#N/A,#N/A,FALSE,"FANDA96";#N/A,#N/A,FALSE,"INTRAN96";#N/A,#N/A,FALSE,"NAA9697";#N/A,#N/A,FALSE,"ECWEBB";#N/A,#N/A,FALSE,"MFT96";#N/A,#N/A,FALSE,"CTrecon"}</definedName>
    <definedName name="NOCONFLICT_1_5_2_2" hidden="1">{#N/A,#N/A,FALSE,"TMCOMP96";#N/A,#N/A,FALSE,"MAT96";#N/A,#N/A,FALSE,"FANDA96";#N/A,#N/A,FALSE,"INTRAN96";#N/A,#N/A,FALSE,"NAA9697";#N/A,#N/A,FALSE,"ECWEBB";#N/A,#N/A,FALSE,"MFT96";#N/A,#N/A,FALSE,"CTrecon"}</definedName>
    <definedName name="NOCONFLICT_1_5_2_3" hidden="1">{#N/A,#N/A,FALSE,"TMCOMP96";#N/A,#N/A,FALSE,"MAT96";#N/A,#N/A,FALSE,"FANDA96";#N/A,#N/A,FALSE,"INTRAN96";#N/A,#N/A,FALSE,"NAA9697";#N/A,#N/A,FALSE,"ECWEBB";#N/A,#N/A,FALSE,"MFT96";#N/A,#N/A,FALSE,"CTrecon"}</definedName>
    <definedName name="NOCONFLICT_1_5_2_4" hidden="1">{#N/A,#N/A,FALSE,"TMCOMP96";#N/A,#N/A,FALSE,"MAT96";#N/A,#N/A,FALSE,"FANDA96";#N/A,#N/A,FALSE,"INTRAN96";#N/A,#N/A,FALSE,"NAA9697";#N/A,#N/A,FALSE,"ECWEBB";#N/A,#N/A,FALSE,"MFT96";#N/A,#N/A,FALSE,"CTrecon"}</definedName>
    <definedName name="NOCONFLICT_1_5_2_5" hidden="1">{#N/A,#N/A,FALSE,"TMCOMP96";#N/A,#N/A,FALSE,"MAT96";#N/A,#N/A,FALSE,"FANDA96";#N/A,#N/A,FALSE,"INTRAN96";#N/A,#N/A,FALSE,"NAA9697";#N/A,#N/A,FALSE,"ECWEBB";#N/A,#N/A,FALSE,"MFT96";#N/A,#N/A,FALSE,"CTrecon"}</definedName>
    <definedName name="NOCONFLICT_1_5_3" hidden="1">{#N/A,#N/A,FALSE,"TMCOMP96";#N/A,#N/A,FALSE,"MAT96";#N/A,#N/A,FALSE,"FANDA96";#N/A,#N/A,FALSE,"INTRAN96";#N/A,#N/A,FALSE,"NAA9697";#N/A,#N/A,FALSE,"ECWEBB";#N/A,#N/A,FALSE,"MFT96";#N/A,#N/A,FALSE,"CTrecon"}</definedName>
    <definedName name="NOCONFLICT_1_5_3_1" hidden="1">{#N/A,#N/A,FALSE,"TMCOMP96";#N/A,#N/A,FALSE,"MAT96";#N/A,#N/A,FALSE,"FANDA96";#N/A,#N/A,FALSE,"INTRAN96";#N/A,#N/A,FALSE,"NAA9697";#N/A,#N/A,FALSE,"ECWEBB";#N/A,#N/A,FALSE,"MFT96";#N/A,#N/A,FALSE,"CTrecon"}</definedName>
    <definedName name="NOCONFLICT_1_5_3_2" hidden="1">{#N/A,#N/A,FALSE,"TMCOMP96";#N/A,#N/A,FALSE,"MAT96";#N/A,#N/A,FALSE,"FANDA96";#N/A,#N/A,FALSE,"INTRAN96";#N/A,#N/A,FALSE,"NAA9697";#N/A,#N/A,FALSE,"ECWEBB";#N/A,#N/A,FALSE,"MFT96";#N/A,#N/A,FALSE,"CTrecon"}</definedName>
    <definedName name="NOCONFLICT_1_5_3_3" hidden="1">{#N/A,#N/A,FALSE,"TMCOMP96";#N/A,#N/A,FALSE,"MAT96";#N/A,#N/A,FALSE,"FANDA96";#N/A,#N/A,FALSE,"INTRAN96";#N/A,#N/A,FALSE,"NAA9697";#N/A,#N/A,FALSE,"ECWEBB";#N/A,#N/A,FALSE,"MFT96";#N/A,#N/A,FALSE,"CTrecon"}</definedName>
    <definedName name="NOCONFLICT_1_5_3_4" hidden="1">{#N/A,#N/A,FALSE,"TMCOMP96";#N/A,#N/A,FALSE,"MAT96";#N/A,#N/A,FALSE,"FANDA96";#N/A,#N/A,FALSE,"INTRAN96";#N/A,#N/A,FALSE,"NAA9697";#N/A,#N/A,FALSE,"ECWEBB";#N/A,#N/A,FALSE,"MFT96";#N/A,#N/A,FALSE,"CTrecon"}</definedName>
    <definedName name="NOCONFLICT_1_5_3_5" hidden="1">{#N/A,#N/A,FALSE,"TMCOMP96";#N/A,#N/A,FALSE,"MAT96";#N/A,#N/A,FALSE,"FANDA96";#N/A,#N/A,FALSE,"INTRAN96";#N/A,#N/A,FALSE,"NAA9697";#N/A,#N/A,FALSE,"ECWEBB";#N/A,#N/A,FALSE,"MFT96";#N/A,#N/A,FALSE,"CTrecon"}</definedName>
    <definedName name="NOCONFLICT_1_5_4" hidden="1">{#N/A,#N/A,FALSE,"TMCOMP96";#N/A,#N/A,FALSE,"MAT96";#N/A,#N/A,FALSE,"FANDA96";#N/A,#N/A,FALSE,"INTRAN96";#N/A,#N/A,FALSE,"NAA9697";#N/A,#N/A,FALSE,"ECWEBB";#N/A,#N/A,FALSE,"MFT96";#N/A,#N/A,FALSE,"CTrecon"}</definedName>
    <definedName name="NOCONFLICT_1_5_4_1" hidden="1">{#N/A,#N/A,FALSE,"TMCOMP96";#N/A,#N/A,FALSE,"MAT96";#N/A,#N/A,FALSE,"FANDA96";#N/A,#N/A,FALSE,"INTRAN96";#N/A,#N/A,FALSE,"NAA9697";#N/A,#N/A,FALSE,"ECWEBB";#N/A,#N/A,FALSE,"MFT96";#N/A,#N/A,FALSE,"CTrecon"}</definedName>
    <definedName name="NOCONFLICT_1_5_4_2" hidden="1">{#N/A,#N/A,FALSE,"TMCOMP96";#N/A,#N/A,FALSE,"MAT96";#N/A,#N/A,FALSE,"FANDA96";#N/A,#N/A,FALSE,"INTRAN96";#N/A,#N/A,FALSE,"NAA9697";#N/A,#N/A,FALSE,"ECWEBB";#N/A,#N/A,FALSE,"MFT96";#N/A,#N/A,FALSE,"CTrecon"}</definedName>
    <definedName name="NOCONFLICT_1_5_4_3" hidden="1">{#N/A,#N/A,FALSE,"TMCOMP96";#N/A,#N/A,FALSE,"MAT96";#N/A,#N/A,FALSE,"FANDA96";#N/A,#N/A,FALSE,"INTRAN96";#N/A,#N/A,FALSE,"NAA9697";#N/A,#N/A,FALSE,"ECWEBB";#N/A,#N/A,FALSE,"MFT96";#N/A,#N/A,FALSE,"CTrecon"}</definedName>
    <definedName name="NOCONFLICT_1_5_4_4" hidden="1">{#N/A,#N/A,FALSE,"TMCOMP96";#N/A,#N/A,FALSE,"MAT96";#N/A,#N/A,FALSE,"FANDA96";#N/A,#N/A,FALSE,"INTRAN96";#N/A,#N/A,FALSE,"NAA9697";#N/A,#N/A,FALSE,"ECWEBB";#N/A,#N/A,FALSE,"MFT96";#N/A,#N/A,FALSE,"CTrecon"}</definedName>
    <definedName name="NOCONFLICT_1_5_4_5" hidden="1">{#N/A,#N/A,FALSE,"TMCOMP96";#N/A,#N/A,FALSE,"MAT96";#N/A,#N/A,FALSE,"FANDA96";#N/A,#N/A,FALSE,"INTRAN96";#N/A,#N/A,FALSE,"NAA9697";#N/A,#N/A,FALSE,"ECWEBB";#N/A,#N/A,FALSE,"MFT96";#N/A,#N/A,FALSE,"CTrecon"}</definedName>
    <definedName name="NOCONFLICT_1_5_5" hidden="1">{#N/A,#N/A,FALSE,"TMCOMP96";#N/A,#N/A,FALSE,"MAT96";#N/A,#N/A,FALSE,"FANDA96";#N/A,#N/A,FALSE,"INTRAN96";#N/A,#N/A,FALSE,"NAA9697";#N/A,#N/A,FALSE,"ECWEBB";#N/A,#N/A,FALSE,"MFT96";#N/A,#N/A,FALSE,"CTrecon"}</definedName>
    <definedName name="NOCONFLICT_1_5_5_1" hidden="1">{#N/A,#N/A,FALSE,"TMCOMP96";#N/A,#N/A,FALSE,"MAT96";#N/A,#N/A,FALSE,"FANDA96";#N/A,#N/A,FALSE,"INTRAN96";#N/A,#N/A,FALSE,"NAA9697";#N/A,#N/A,FALSE,"ECWEBB";#N/A,#N/A,FALSE,"MFT96";#N/A,#N/A,FALSE,"CTrecon"}</definedName>
    <definedName name="NOCONFLICT_1_5_5_2" hidden="1">{#N/A,#N/A,FALSE,"TMCOMP96";#N/A,#N/A,FALSE,"MAT96";#N/A,#N/A,FALSE,"FANDA96";#N/A,#N/A,FALSE,"INTRAN96";#N/A,#N/A,FALSE,"NAA9697";#N/A,#N/A,FALSE,"ECWEBB";#N/A,#N/A,FALSE,"MFT96";#N/A,#N/A,FALSE,"CTrecon"}</definedName>
    <definedName name="NOCONFLICT_1_5_5_3" hidden="1">{#N/A,#N/A,FALSE,"TMCOMP96";#N/A,#N/A,FALSE,"MAT96";#N/A,#N/A,FALSE,"FANDA96";#N/A,#N/A,FALSE,"INTRAN96";#N/A,#N/A,FALSE,"NAA9697";#N/A,#N/A,FALSE,"ECWEBB";#N/A,#N/A,FALSE,"MFT96";#N/A,#N/A,FALSE,"CTrecon"}</definedName>
    <definedName name="NOCONFLICT_1_5_5_4" hidden="1">{#N/A,#N/A,FALSE,"TMCOMP96";#N/A,#N/A,FALSE,"MAT96";#N/A,#N/A,FALSE,"FANDA96";#N/A,#N/A,FALSE,"INTRAN96";#N/A,#N/A,FALSE,"NAA9697";#N/A,#N/A,FALSE,"ECWEBB";#N/A,#N/A,FALSE,"MFT96";#N/A,#N/A,FALSE,"CTrecon"}</definedName>
    <definedName name="NOCONFLICT_1_5_5_5" hidden="1">{#N/A,#N/A,FALSE,"TMCOMP96";#N/A,#N/A,FALSE,"MAT96";#N/A,#N/A,FALSE,"FANDA96";#N/A,#N/A,FALSE,"INTRAN96";#N/A,#N/A,FALSE,"NAA9697";#N/A,#N/A,FALSE,"ECWEBB";#N/A,#N/A,FALSE,"MFT96";#N/A,#N/A,FALSE,"CTrecon"}</definedName>
    <definedName name="NOCONFLICT_2" hidden="1">{#N/A,#N/A,FALSE,"TMCOMP96";#N/A,#N/A,FALSE,"MAT96";#N/A,#N/A,FALSE,"FANDA96";#N/A,#N/A,FALSE,"INTRAN96";#N/A,#N/A,FALSE,"NAA9697";#N/A,#N/A,FALSE,"ECWEBB";#N/A,#N/A,FALSE,"MFT96";#N/A,#N/A,FALSE,"CTrecon"}</definedName>
    <definedName name="NOCONFLICT_2_1" hidden="1">{#N/A,#N/A,FALSE,"TMCOMP96";#N/A,#N/A,FALSE,"MAT96";#N/A,#N/A,FALSE,"FANDA96";#N/A,#N/A,FALSE,"INTRAN96";#N/A,#N/A,FALSE,"NAA9697";#N/A,#N/A,FALSE,"ECWEBB";#N/A,#N/A,FALSE,"MFT96";#N/A,#N/A,FALSE,"CTrecon"}</definedName>
    <definedName name="NOCONFLICT_2_1_1" hidden="1">{#N/A,#N/A,FALSE,"TMCOMP96";#N/A,#N/A,FALSE,"MAT96";#N/A,#N/A,FALSE,"FANDA96";#N/A,#N/A,FALSE,"INTRAN96";#N/A,#N/A,FALSE,"NAA9697";#N/A,#N/A,FALSE,"ECWEBB";#N/A,#N/A,FALSE,"MFT96";#N/A,#N/A,FALSE,"CTrecon"}</definedName>
    <definedName name="NOCONFLICT_2_1_1_1" hidden="1">{#N/A,#N/A,FALSE,"TMCOMP96";#N/A,#N/A,FALSE,"MAT96";#N/A,#N/A,FALSE,"FANDA96";#N/A,#N/A,FALSE,"INTRAN96";#N/A,#N/A,FALSE,"NAA9697";#N/A,#N/A,FALSE,"ECWEBB";#N/A,#N/A,FALSE,"MFT96";#N/A,#N/A,FALSE,"CTrecon"}</definedName>
    <definedName name="NOCONFLICT_2_1_1_1_1" hidden="1">{#N/A,#N/A,FALSE,"TMCOMP96";#N/A,#N/A,FALSE,"MAT96";#N/A,#N/A,FALSE,"FANDA96";#N/A,#N/A,FALSE,"INTRAN96";#N/A,#N/A,FALSE,"NAA9697";#N/A,#N/A,FALSE,"ECWEBB";#N/A,#N/A,FALSE,"MFT96";#N/A,#N/A,FALSE,"CTrecon"}</definedName>
    <definedName name="NOCONFLICT_2_1_1_1_1_1" hidden="1">{#N/A,#N/A,FALSE,"TMCOMP96";#N/A,#N/A,FALSE,"MAT96";#N/A,#N/A,FALSE,"FANDA96";#N/A,#N/A,FALSE,"INTRAN96";#N/A,#N/A,FALSE,"NAA9697";#N/A,#N/A,FALSE,"ECWEBB";#N/A,#N/A,FALSE,"MFT96";#N/A,#N/A,FALSE,"CTrecon"}</definedName>
    <definedName name="NOCONFLICT_2_1_1_1_2" hidden="1">{#N/A,#N/A,FALSE,"TMCOMP96";#N/A,#N/A,FALSE,"MAT96";#N/A,#N/A,FALSE,"FANDA96";#N/A,#N/A,FALSE,"INTRAN96";#N/A,#N/A,FALSE,"NAA9697";#N/A,#N/A,FALSE,"ECWEBB";#N/A,#N/A,FALSE,"MFT96";#N/A,#N/A,FALSE,"CTrecon"}</definedName>
    <definedName name="NOCONFLICT_2_1_1_1_3" hidden="1">{#N/A,#N/A,FALSE,"TMCOMP96";#N/A,#N/A,FALSE,"MAT96";#N/A,#N/A,FALSE,"FANDA96";#N/A,#N/A,FALSE,"INTRAN96";#N/A,#N/A,FALSE,"NAA9697";#N/A,#N/A,FALSE,"ECWEBB";#N/A,#N/A,FALSE,"MFT96";#N/A,#N/A,FALSE,"CTrecon"}</definedName>
    <definedName name="NOCONFLICT_2_1_1_1_4" hidden="1">{#N/A,#N/A,FALSE,"TMCOMP96";#N/A,#N/A,FALSE,"MAT96";#N/A,#N/A,FALSE,"FANDA96";#N/A,#N/A,FALSE,"INTRAN96";#N/A,#N/A,FALSE,"NAA9697";#N/A,#N/A,FALSE,"ECWEBB";#N/A,#N/A,FALSE,"MFT96";#N/A,#N/A,FALSE,"CTrecon"}</definedName>
    <definedName name="NOCONFLICT_2_1_1_1_5" hidden="1">{#N/A,#N/A,FALSE,"TMCOMP96";#N/A,#N/A,FALSE,"MAT96";#N/A,#N/A,FALSE,"FANDA96";#N/A,#N/A,FALSE,"INTRAN96";#N/A,#N/A,FALSE,"NAA9697";#N/A,#N/A,FALSE,"ECWEBB";#N/A,#N/A,FALSE,"MFT96";#N/A,#N/A,FALSE,"CTrecon"}</definedName>
    <definedName name="NOCONFLICT_2_1_1_2" hidden="1">{#N/A,#N/A,FALSE,"TMCOMP96";#N/A,#N/A,FALSE,"MAT96";#N/A,#N/A,FALSE,"FANDA96";#N/A,#N/A,FALSE,"INTRAN96";#N/A,#N/A,FALSE,"NAA9697";#N/A,#N/A,FALSE,"ECWEBB";#N/A,#N/A,FALSE,"MFT96";#N/A,#N/A,FALSE,"CTrecon"}</definedName>
    <definedName name="NOCONFLICT_2_1_1_2_1" hidden="1">{#N/A,#N/A,FALSE,"TMCOMP96";#N/A,#N/A,FALSE,"MAT96";#N/A,#N/A,FALSE,"FANDA96";#N/A,#N/A,FALSE,"INTRAN96";#N/A,#N/A,FALSE,"NAA9697";#N/A,#N/A,FALSE,"ECWEBB";#N/A,#N/A,FALSE,"MFT96";#N/A,#N/A,FALSE,"CTrecon"}</definedName>
    <definedName name="NOCONFLICT_2_1_1_2_2" hidden="1">{#N/A,#N/A,FALSE,"TMCOMP96";#N/A,#N/A,FALSE,"MAT96";#N/A,#N/A,FALSE,"FANDA96";#N/A,#N/A,FALSE,"INTRAN96";#N/A,#N/A,FALSE,"NAA9697";#N/A,#N/A,FALSE,"ECWEBB";#N/A,#N/A,FALSE,"MFT96";#N/A,#N/A,FALSE,"CTrecon"}</definedName>
    <definedName name="NOCONFLICT_2_1_1_2_3" hidden="1">{#N/A,#N/A,FALSE,"TMCOMP96";#N/A,#N/A,FALSE,"MAT96";#N/A,#N/A,FALSE,"FANDA96";#N/A,#N/A,FALSE,"INTRAN96";#N/A,#N/A,FALSE,"NAA9697";#N/A,#N/A,FALSE,"ECWEBB";#N/A,#N/A,FALSE,"MFT96";#N/A,#N/A,FALSE,"CTrecon"}</definedName>
    <definedName name="NOCONFLICT_2_1_1_2_4" hidden="1">{#N/A,#N/A,FALSE,"TMCOMP96";#N/A,#N/A,FALSE,"MAT96";#N/A,#N/A,FALSE,"FANDA96";#N/A,#N/A,FALSE,"INTRAN96";#N/A,#N/A,FALSE,"NAA9697";#N/A,#N/A,FALSE,"ECWEBB";#N/A,#N/A,FALSE,"MFT96";#N/A,#N/A,FALSE,"CTrecon"}</definedName>
    <definedName name="NOCONFLICT_2_1_1_2_5" hidden="1">{#N/A,#N/A,FALSE,"TMCOMP96";#N/A,#N/A,FALSE,"MAT96";#N/A,#N/A,FALSE,"FANDA96";#N/A,#N/A,FALSE,"INTRAN96";#N/A,#N/A,FALSE,"NAA9697";#N/A,#N/A,FALSE,"ECWEBB";#N/A,#N/A,FALSE,"MFT96";#N/A,#N/A,FALSE,"CTrecon"}</definedName>
    <definedName name="NOCONFLICT_2_1_1_3" hidden="1">{#N/A,#N/A,FALSE,"TMCOMP96";#N/A,#N/A,FALSE,"MAT96";#N/A,#N/A,FALSE,"FANDA96";#N/A,#N/A,FALSE,"INTRAN96";#N/A,#N/A,FALSE,"NAA9697";#N/A,#N/A,FALSE,"ECWEBB";#N/A,#N/A,FALSE,"MFT96";#N/A,#N/A,FALSE,"CTrecon"}</definedName>
    <definedName name="NOCONFLICT_2_1_1_4" hidden="1">{#N/A,#N/A,FALSE,"TMCOMP96";#N/A,#N/A,FALSE,"MAT96";#N/A,#N/A,FALSE,"FANDA96";#N/A,#N/A,FALSE,"INTRAN96";#N/A,#N/A,FALSE,"NAA9697";#N/A,#N/A,FALSE,"ECWEBB";#N/A,#N/A,FALSE,"MFT96";#N/A,#N/A,FALSE,"CTrecon"}</definedName>
    <definedName name="NOCONFLICT_2_1_1_5" hidden="1">{#N/A,#N/A,FALSE,"TMCOMP96";#N/A,#N/A,FALSE,"MAT96";#N/A,#N/A,FALSE,"FANDA96";#N/A,#N/A,FALSE,"INTRAN96";#N/A,#N/A,FALSE,"NAA9697";#N/A,#N/A,FALSE,"ECWEBB";#N/A,#N/A,FALSE,"MFT96";#N/A,#N/A,FALSE,"CTrecon"}</definedName>
    <definedName name="NOCONFLICT_2_1_2" hidden="1">{#N/A,#N/A,FALSE,"TMCOMP96";#N/A,#N/A,FALSE,"MAT96";#N/A,#N/A,FALSE,"FANDA96";#N/A,#N/A,FALSE,"INTRAN96";#N/A,#N/A,FALSE,"NAA9697";#N/A,#N/A,FALSE,"ECWEBB";#N/A,#N/A,FALSE,"MFT96";#N/A,#N/A,FALSE,"CTrecon"}</definedName>
    <definedName name="NOCONFLICT_2_1_2_1" hidden="1">{#N/A,#N/A,FALSE,"TMCOMP96";#N/A,#N/A,FALSE,"MAT96";#N/A,#N/A,FALSE,"FANDA96";#N/A,#N/A,FALSE,"INTRAN96";#N/A,#N/A,FALSE,"NAA9697";#N/A,#N/A,FALSE,"ECWEBB";#N/A,#N/A,FALSE,"MFT96";#N/A,#N/A,FALSE,"CTrecon"}</definedName>
    <definedName name="NOCONFLICT_2_1_2_1_1" hidden="1">{#N/A,#N/A,FALSE,"TMCOMP96";#N/A,#N/A,FALSE,"MAT96";#N/A,#N/A,FALSE,"FANDA96";#N/A,#N/A,FALSE,"INTRAN96";#N/A,#N/A,FALSE,"NAA9697";#N/A,#N/A,FALSE,"ECWEBB";#N/A,#N/A,FALSE,"MFT96";#N/A,#N/A,FALSE,"CTrecon"}</definedName>
    <definedName name="NOCONFLICT_2_1_2_2" hidden="1">{#N/A,#N/A,FALSE,"TMCOMP96";#N/A,#N/A,FALSE,"MAT96";#N/A,#N/A,FALSE,"FANDA96";#N/A,#N/A,FALSE,"INTRAN96";#N/A,#N/A,FALSE,"NAA9697";#N/A,#N/A,FALSE,"ECWEBB";#N/A,#N/A,FALSE,"MFT96";#N/A,#N/A,FALSE,"CTrecon"}</definedName>
    <definedName name="NOCONFLICT_2_1_2_3" hidden="1">{#N/A,#N/A,FALSE,"TMCOMP96";#N/A,#N/A,FALSE,"MAT96";#N/A,#N/A,FALSE,"FANDA96";#N/A,#N/A,FALSE,"INTRAN96";#N/A,#N/A,FALSE,"NAA9697";#N/A,#N/A,FALSE,"ECWEBB";#N/A,#N/A,FALSE,"MFT96";#N/A,#N/A,FALSE,"CTrecon"}</definedName>
    <definedName name="NOCONFLICT_2_1_2_4" hidden="1">{#N/A,#N/A,FALSE,"TMCOMP96";#N/A,#N/A,FALSE,"MAT96";#N/A,#N/A,FALSE,"FANDA96";#N/A,#N/A,FALSE,"INTRAN96";#N/A,#N/A,FALSE,"NAA9697";#N/A,#N/A,FALSE,"ECWEBB";#N/A,#N/A,FALSE,"MFT96";#N/A,#N/A,FALSE,"CTrecon"}</definedName>
    <definedName name="NOCONFLICT_2_1_2_5" hidden="1">{#N/A,#N/A,FALSE,"TMCOMP96";#N/A,#N/A,FALSE,"MAT96";#N/A,#N/A,FALSE,"FANDA96";#N/A,#N/A,FALSE,"INTRAN96";#N/A,#N/A,FALSE,"NAA9697";#N/A,#N/A,FALSE,"ECWEBB";#N/A,#N/A,FALSE,"MFT96";#N/A,#N/A,FALSE,"CTrecon"}</definedName>
    <definedName name="NOCONFLICT_2_1_3" hidden="1">{#N/A,#N/A,FALSE,"TMCOMP96";#N/A,#N/A,FALSE,"MAT96";#N/A,#N/A,FALSE,"FANDA96";#N/A,#N/A,FALSE,"INTRAN96";#N/A,#N/A,FALSE,"NAA9697";#N/A,#N/A,FALSE,"ECWEBB";#N/A,#N/A,FALSE,"MFT96";#N/A,#N/A,FALSE,"CTrecon"}</definedName>
    <definedName name="NOCONFLICT_2_1_3_1" hidden="1">{#N/A,#N/A,FALSE,"TMCOMP96";#N/A,#N/A,FALSE,"MAT96";#N/A,#N/A,FALSE,"FANDA96";#N/A,#N/A,FALSE,"INTRAN96";#N/A,#N/A,FALSE,"NAA9697";#N/A,#N/A,FALSE,"ECWEBB";#N/A,#N/A,FALSE,"MFT96";#N/A,#N/A,FALSE,"CTrecon"}</definedName>
    <definedName name="NOCONFLICT_2_1_3_1_1" hidden="1">{#N/A,#N/A,FALSE,"TMCOMP96";#N/A,#N/A,FALSE,"MAT96";#N/A,#N/A,FALSE,"FANDA96";#N/A,#N/A,FALSE,"INTRAN96";#N/A,#N/A,FALSE,"NAA9697";#N/A,#N/A,FALSE,"ECWEBB";#N/A,#N/A,FALSE,"MFT96";#N/A,#N/A,FALSE,"CTrecon"}</definedName>
    <definedName name="NOCONFLICT_2_1_3_2" hidden="1">{#N/A,#N/A,FALSE,"TMCOMP96";#N/A,#N/A,FALSE,"MAT96";#N/A,#N/A,FALSE,"FANDA96";#N/A,#N/A,FALSE,"INTRAN96";#N/A,#N/A,FALSE,"NAA9697";#N/A,#N/A,FALSE,"ECWEBB";#N/A,#N/A,FALSE,"MFT96";#N/A,#N/A,FALSE,"CTrecon"}</definedName>
    <definedName name="NOCONFLICT_2_1_3_3" hidden="1">{#N/A,#N/A,FALSE,"TMCOMP96";#N/A,#N/A,FALSE,"MAT96";#N/A,#N/A,FALSE,"FANDA96";#N/A,#N/A,FALSE,"INTRAN96";#N/A,#N/A,FALSE,"NAA9697";#N/A,#N/A,FALSE,"ECWEBB";#N/A,#N/A,FALSE,"MFT96";#N/A,#N/A,FALSE,"CTrecon"}</definedName>
    <definedName name="NOCONFLICT_2_1_3_4" hidden="1">{#N/A,#N/A,FALSE,"TMCOMP96";#N/A,#N/A,FALSE,"MAT96";#N/A,#N/A,FALSE,"FANDA96";#N/A,#N/A,FALSE,"INTRAN96";#N/A,#N/A,FALSE,"NAA9697";#N/A,#N/A,FALSE,"ECWEBB";#N/A,#N/A,FALSE,"MFT96";#N/A,#N/A,FALSE,"CTrecon"}</definedName>
    <definedName name="NOCONFLICT_2_1_3_5" hidden="1">{#N/A,#N/A,FALSE,"TMCOMP96";#N/A,#N/A,FALSE,"MAT96";#N/A,#N/A,FALSE,"FANDA96";#N/A,#N/A,FALSE,"INTRAN96";#N/A,#N/A,FALSE,"NAA9697";#N/A,#N/A,FALSE,"ECWEBB";#N/A,#N/A,FALSE,"MFT96";#N/A,#N/A,FALSE,"CTrecon"}</definedName>
    <definedName name="NOCONFLICT_2_1_4" hidden="1">{#N/A,#N/A,FALSE,"TMCOMP96";#N/A,#N/A,FALSE,"MAT96";#N/A,#N/A,FALSE,"FANDA96";#N/A,#N/A,FALSE,"INTRAN96";#N/A,#N/A,FALSE,"NAA9697";#N/A,#N/A,FALSE,"ECWEBB";#N/A,#N/A,FALSE,"MFT96";#N/A,#N/A,FALSE,"CTrecon"}</definedName>
    <definedName name="NOCONFLICT_2_1_4_1" hidden="1">{#N/A,#N/A,FALSE,"TMCOMP96";#N/A,#N/A,FALSE,"MAT96";#N/A,#N/A,FALSE,"FANDA96";#N/A,#N/A,FALSE,"INTRAN96";#N/A,#N/A,FALSE,"NAA9697";#N/A,#N/A,FALSE,"ECWEBB";#N/A,#N/A,FALSE,"MFT96";#N/A,#N/A,FALSE,"CTrecon"}</definedName>
    <definedName name="NOCONFLICT_2_1_4_2" hidden="1">{#N/A,#N/A,FALSE,"TMCOMP96";#N/A,#N/A,FALSE,"MAT96";#N/A,#N/A,FALSE,"FANDA96";#N/A,#N/A,FALSE,"INTRAN96";#N/A,#N/A,FALSE,"NAA9697";#N/A,#N/A,FALSE,"ECWEBB";#N/A,#N/A,FALSE,"MFT96";#N/A,#N/A,FALSE,"CTrecon"}</definedName>
    <definedName name="NOCONFLICT_2_1_4_3" hidden="1">{#N/A,#N/A,FALSE,"TMCOMP96";#N/A,#N/A,FALSE,"MAT96";#N/A,#N/A,FALSE,"FANDA96";#N/A,#N/A,FALSE,"INTRAN96";#N/A,#N/A,FALSE,"NAA9697";#N/A,#N/A,FALSE,"ECWEBB";#N/A,#N/A,FALSE,"MFT96";#N/A,#N/A,FALSE,"CTrecon"}</definedName>
    <definedName name="NOCONFLICT_2_1_4_4" hidden="1">{#N/A,#N/A,FALSE,"TMCOMP96";#N/A,#N/A,FALSE,"MAT96";#N/A,#N/A,FALSE,"FANDA96";#N/A,#N/A,FALSE,"INTRAN96";#N/A,#N/A,FALSE,"NAA9697";#N/A,#N/A,FALSE,"ECWEBB";#N/A,#N/A,FALSE,"MFT96";#N/A,#N/A,FALSE,"CTrecon"}</definedName>
    <definedName name="NOCONFLICT_2_1_4_5" hidden="1">{#N/A,#N/A,FALSE,"TMCOMP96";#N/A,#N/A,FALSE,"MAT96";#N/A,#N/A,FALSE,"FANDA96";#N/A,#N/A,FALSE,"INTRAN96";#N/A,#N/A,FALSE,"NAA9697";#N/A,#N/A,FALSE,"ECWEBB";#N/A,#N/A,FALSE,"MFT96";#N/A,#N/A,FALSE,"CTrecon"}</definedName>
    <definedName name="NOCONFLICT_2_1_5" hidden="1">{#N/A,#N/A,FALSE,"TMCOMP96";#N/A,#N/A,FALSE,"MAT96";#N/A,#N/A,FALSE,"FANDA96";#N/A,#N/A,FALSE,"INTRAN96";#N/A,#N/A,FALSE,"NAA9697";#N/A,#N/A,FALSE,"ECWEBB";#N/A,#N/A,FALSE,"MFT96";#N/A,#N/A,FALSE,"CTrecon"}</definedName>
    <definedName name="NOCONFLICT_2_1_5_1" hidden="1">{#N/A,#N/A,FALSE,"TMCOMP96";#N/A,#N/A,FALSE,"MAT96";#N/A,#N/A,FALSE,"FANDA96";#N/A,#N/A,FALSE,"INTRAN96";#N/A,#N/A,FALSE,"NAA9697";#N/A,#N/A,FALSE,"ECWEBB";#N/A,#N/A,FALSE,"MFT96";#N/A,#N/A,FALSE,"CTrecon"}</definedName>
    <definedName name="NOCONFLICT_2_1_5_2" hidden="1">{#N/A,#N/A,FALSE,"TMCOMP96";#N/A,#N/A,FALSE,"MAT96";#N/A,#N/A,FALSE,"FANDA96";#N/A,#N/A,FALSE,"INTRAN96";#N/A,#N/A,FALSE,"NAA9697";#N/A,#N/A,FALSE,"ECWEBB";#N/A,#N/A,FALSE,"MFT96";#N/A,#N/A,FALSE,"CTrecon"}</definedName>
    <definedName name="NOCONFLICT_2_1_5_3" hidden="1">{#N/A,#N/A,FALSE,"TMCOMP96";#N/A,#N/A,FALSE,"MAT96";#N/A,#N/A,FALSE,"FANDA96";#N/A,#N/A,FALSE,"INTRAN96";#N/A,#N/A,FALSE,"NAA9697";#N/A,#N/A,FALSE,"ECWEBB";#N/A,#N/A,FALSE,"MFT96";#N/A,#N/A,FALSE,"CTrecon"}</definedName>
    <definedName name="NOCONFLICT_2_1_5_4" hidden="1">{#N/A,#N/A,FALSE,"TMCOMP96";#N/A,#N/A,FALSE,"MAT96";#N/A,#N/A,FALSE,"FANDA96";#N/A,#N/A,FALSE,"INTRAN96";#N/A,#N/A,FALSE,"NAA9697";#N/A,#N/A,FALSE,"ECWEBB";#N/A,#N/A,FALSE,"MFT96";#N/A,#N/A,FALSE,"CTrecon"}</definedName>
    <definedName name="NOCONFLICT_2_1_5_5" hidden="1">{#N/A,#N/A,FALSE,"TMCOMP96";#N/A,#N/A,FALSE,"MAT96";#N/A,#N/A,FALSE,"FANDA96";#N/A,#N/A,FALSE,"INTRAN96";#N/A,#N/A,FALSE,"NAA9697";#N/A,#N/A,FALSE,"ECWEBB";#N/A,#N/A,FALSE,"MFT96";#N/A,#N/A,FALSE,"CTrecon"}</definedName>
    <definedName name="NOCONFLICT_2_2" hidden="1">{#N/A,#N/A,FALSE,"TMCOMP96";#N/A,#N/A,FALSE,"MAT96";#N/A,#N/A,FALSE,"FANDA96";#N/A,#N/A,FALSE,"INTRAN96";#N/A,#N/A,FALSE,"NAA9697";#N/A,#N/A,FALSE,"ECWEBB";#N/A,#N/A,FALSE,"MFT96";#N/A,#N/A,FALSE,"CTrecon"}</definedName>
    <definedName name="NOCONFLICT_2_2_1" hidden="1">{#N/A,#N/A,FALSE,"TMCOMP96";#N/A,#N/A,FALSE,"MAT96";#N/A,#N/A,FALSE,"FANDA96";#N/A,#N/A,FALSE,"INTRAN96";#N/A,#N/A,FALSE,"NAA9697";#N/A,#N/A,FALSE,"ECWEBB";#N/A,#N/A,FALSE,"MFT96";#N/A,#N/A,FALSE,"CTrecon"}</definedName>
    <definedName name="NOCONFLICT_2_2_1_1" hidden="1">{#N/A,#N/A,FALSE,"TMCOMP96";#N/A,#N/A,FALSE,"MAT96";#N/A,#N/A,FALSE,"FANDA96";#N/A,#N/A,FALSE,"INTRAN96";#N/A,#N/A,FALSE,"NAA9697";#N/A,#N/A,FALSE,"ECWEBB";#N/A,#N/A,FALSE,"MFT96";#N/A,#N/A,FALSE,"CTrecon"}</definedName>
    <definedName name="NOCONFLICT_2_2_2" hidden="1">{#N/A,#N/A,FALSE,"TMCOMP96";#N/A,#N/A,FALSE,"MAT96";#N/A,#N/A,FALSE,"FANDA96";#N/A,#N/A,FALSE,"INTRAN96";#N/A,#N/A,FALSE,"NAA9697";#N/A,#N/A,FALSE,"ECWEBB";#N/A,#N/A,FALSE,"MFT96";#N/A,#N/A,FALSE,"CTrecon"}</definedName>
    <definedName name="NOCONFLICT_2_2_3" hidden="1">{#N/A,#N/A,FALSE,"TMCOMP96";#N/A,#N/A,FALSE,"MAT96";#N/A,#N/A,FALSE,"FANDA96";#N/A,#N/A,FALSE,"INTRAN96";#N/A,#N/A,FALSE,"NAA9697";#N/A,#N/A,FALSE,"ECWEBB";#N/A,#N/A,FALSE,"MFT96";#N/A,#N/A,FALSE,"CTrecon"}</definedName>
    <definedName name="NOCONFLICT_2_2_4" hidden="1">{#N/A,#N/A,FALSE,"TMCOMP96";#N/A,#N/A,FALSE,"MAT96";#N/A,#N/A,FALSE,"FANDA96";#N/A,#N/A,FALSE,"INTRAN96";#N/A,#N/A,FALSE,"NAA9697";#N/A,#N/A,FALSE,"ECWEBB";#N/A,#N/A,FALSE,"MFT96";#N/A,#N/A,FALSE,"CTrecon"}</definedName>
    <definedName name="NOCONFLICT_2_2_5" hidden="1">{#N/A,#N/A,FALSE,"TMCOMP96";#N/A,#N/A,FALSE,"MAT96";#N/A,#N/A,FALSE,"FANDA96";#N/A,#N/A,FALSE,"INTRAN96";#N/A,#N/A,FALSE,"NAA9697";#N/A,#N/A,FALSE,"ECWEBB";#N/A,#N/A,FALSE,"MFT96";#N/A,#N/A,FALSE,"CTrecon"}</definedName>
    <definedName name="NOCONFLICT_2_3" hidden="1">{#N/A,#N/A,FALSE,"TMCOMP96";#N/A,#N/A,FALSE,"MAT96";#N/A,#N/A,FALSE,"FANDA96";#N/A,#N/A,FALSE,"INTRAN96";#N/A,#N/A,FALSE,"NAA9697";#N/A,#N/A,FALSE,"ECWEBB";#N/A,#N/A,FALSE,"MFT96";#N/A,#N/A,FALSE,"CTrecon"}</definedName>
    <definedName name="NOCONFLICT_2_3_1" hidden="1">{#N/A,#N/A,FALSE,"TMCOMP96";#N/A,#N/A,FALSE,"MAT96";#N/A,#N/A,FALSE,"FANDA96";#N/A,#N/A,FALSE,"INTRAN96";#N/A,#N/A,FALSE,"NAA9697";#N/A,#N/A,FALSE,"ECWEBB";#N/A,#N/A,FALSE,"MFT96";#N/A,#N/A,FALSE,"CTrecon"}</definedName>
    <definedName name="NOCONFLICT_2_3_1_1" hidden="1">{#N/A,#N/A,FALSE,"TMCOMP96";#N/A,#N/A,FALSE,"MAT96";#N/A,#N/A,FALSE,"FANDA96";#N/A,#N/A,FALSE,"INTRAN96";#N/A,#N/A,FALSE,"NAA9697";#N/A,#N/A,FALSE,"ECWEBB";#N/A,#N/A,FALSE,"MFT96";#N/A,#N/A,FALSE,"CTrecon"}</definedName>
    <definedName name="NOCONFLICT_2_3_2" hidden="1">{#N/A,#N/A,FALSE,"TMCOMP96";#N/A,#N/A,FALSE,"MAT96";#N/A,#N/A,FALSE,"FANDA96";#N/A,#N/A,FALSE,"INTRAN96";#N/A,#N/A,FALSE,"NAA9697";#N/A,#N/A,FALSE,"ECWEBB";#N/A,#N/A,FALSE,"MFT96";#N/A,#N/A,FALSE,"CTrecon"}</definedName>
    <definedName name="NOCONFLICT_2_3_3" hidden="1">{#N/A,#N/A,FALSE,"TMCOMP96";#N/A,#N/A,FALSE,"MAT96";#N/A,#N/A,FALSE,"FANDA96";#N/A,#N/A,FALSE,"INTRAN96";#N/A,#N/A,FALSE,"NAA9697";#N/A,#N/A,FALSE,"ECWEBB";#N/A,#N/A,FALSE,"MFT96";#N/A,#N/A,FALSE,"CTrecon"}</definedName>
    <definedName name="NOCONFLICT_2_3_4" hidden="1">{#N/A,#N/A,FALSE,"TMCOMP96";#N/A,#N/A,FALSE,"MAT96";#N/A,#N/A,FALSE,"FANDA96";#N/A,#N/A,FALSE,"INTRAN96";#N/A,#N/A,FALSE,"NAA9697";#N/A,#N/A,FALSE,"ECWEBB";#N/A,#N/A,FALSE,"MFT96";#N/A,#N/A,FALSE,"CTrecon"}</definedName>
    <definedName name="NOCONFLICT_2_3_5" hidden="1">{#N/A,#N/A,FALSE,"TMCOMP96";#N/A,#N/A,FALSE,"MAT96";#N/A,#N/A,FALSE,"FANDA96";#N/A,#N/A,FALSE,"INTRAN96";#N/A,#N/A,FALSE,"NAA9697";#N/A,#N/A,FALSE,"ECWEBB";#N/A,#N/A,FALSE,"MFT96";#N/A,#N/A,FALSE,"CTrecon"}</definedName>
    <definedName name="NOCONFLICT_2_4" hidden="1">{#N/A,#N/A,FALSE,"TMCOMP96";#N/A,#N/A,FALSE,"MAT96";#N/A,#N/A,FALSE,"FANDA96";#N/A,#N/A,FALSE,"INTRAN96";#N/A,#N/A,FALSE,"NAA9697";#N/A,#N/A,FALSE,"ECWEBB";#N/A,#N/A,FALSE,"MFT96";#N/A,#N/A,FALSE,"CTrecon"}</definedName>
    <definedName name="NOCONFLICT_2_4_1" hidden="1">{#N/A,#N/A,FALSE,"TMCOMP96";#N/A,#N/A,FALSE,"MAT96";#N/A,#N/A,FALSE,"FANDA96";#N/A,#N/A,FALSE,"INTRAN96";#N/A,#N/A,FALSE,"NAA9697";#N/A,#N/A,FALSE,"ECWEBB";#N/A,#N/A,FALSE,"MFT96";#N/A,#N/A,FALSE,"CTrecon"}</definedName>
    <definedName name="NOCONFLICT_2_4_1_1" hidden="1">{#N/A,#N/A,FALSE,"TMCOMP96";#N/A,#N/A,FALSE,"MAT96";#N/A,#N/A,FALSE,"FANDA96";#N/A,#N/A,FALSE,"INTRAN96";#N/A,#N/A,FALSE,"NAA9697";#N/A,#N/A,FALSE,"ECWEBB";#N/A,#N/A,FALSE,"MFT96";#N/A,#N/A,FALSE,"CTrecon"}</definedName>
    <definedName name="NOCONFLICT_2_4_2" hidden="1">{#N/A,#N/A,FALSE,"TMCOMP96";#N/A,#N/A,FALSE,"MAT96";#N/A,#N/A,FALSE,"FANDA96";#N/A,#N/A,FALSE,"INTRAN96";#N/A,#N/A,FALSE,"NAA9697";#N/A,#N/A,FALSE,"ECWEBB";#N/A,#N/A,FALSE,"MFT96";#N/A,#N/A,FALSE,"CTrecon"}</definedName>
    <definedName name="NOCONFLICT_2_4_3" hidden="1">{#N/A,#N/A,FALSE,"TMCOMP96";#N/A,#N/A,FALSE,"MAT96";#N/A,#N/A,FALSE,"FANDA96";#N/A,#N/A,FALSE,"INTRAN96";#N/A,#N/A,FALSE,"NAA9697";#N/A,#N/A,FALSE,"ECWEBB";#N/A,#N/A,FALSE,"MFT96";#N/A,#N/A,FALSE,"CTrecon"}</definedName>
    <definedName name="NOCONFLICT_2_4_4" hidden="1">{#N/A,#N/A,FALSE,"TMCOMP96";#N/A,#N/A,FALSE,"MAT96";#N/A,#N/A,FALSE,"FANDA96";#N/A,#N/A,FALSE,"INTRAN96";#N/A,#N/A,FALSE,"NAA9697";#N/A,#N/A,FALSE,"ECWEBB";#N/A,#N/A,FALSE,"MFT96";#N/A,#N/A,FALSE,"CTrecon"}</definedName>
    <definedName name="NOCONFLICT_2_4_5" hidden="1">{#N/A,#N/A,FALSE,"TMCOMP96";#N/A,#N/A,FALSE,"MAT96";#N/A,#N/A,FALSE,"FANDA96";#N/A,#N/A,FALSE,"INTRAN96";#N/A,#N/A,FALSE,"NAA9697";#N/A,#N/A,FALSE,"ECWEBB";#N/A,#N/A,FALSE,"MFT96";#N/A,#N/A,FALSE,"CTrecon"}</definedName>
    <definedName name="NOCONFLICT_2_5" hidden="1">{#N/A,#N/A,FALSE,"TMCOMP96";#N/A,#N/A,FALSE,"MAT96";#N/A,#N/A,FALSE,"FANDA96";#N/A,#N/A,FALSE,"INTRAN96";#N/A,#N/A,FALSE,"NAA9697";#N/A,#N/A,FALSE,"ECWEBB";#N/A,#N/A,FALSE,"MFT96";#N/A,#N/A,FALSE,"CTrecon"}</definedName>
    <definedName name="NOCONFLICT_2_5_1" hidden="1">{#N/A,#N/A,FALSE,"TMCOMP96";#N/A,#N/A,FALSE,"MAT96";#N/A,#N/A,FALSE,"FANDA96";#N/A,#N/A,FALSE,"INTRAN96";#N/A,#N/A,FALSE,"NAA9697";#N/A,#N/A,FALSE,"ECWEBB";#N/A,#N/A,FALSE,"MFT96";#N/A,#N/A,FALSE,"CTrecon"}</definedName>
    <definedName name="NOCONFLICT_2_5_2" hidden="1">{#N/A,#N/A,FALSE,"TMCOMP96";#N/A,#N/A,FALSE,"MAT96";#N/A,#N/A,FALSE,"FANDA96";#N/A,#N/A,FALSE,"INTRAN96";#N/A,#N/A,FALSE,"NAA9697";#N/A,#N/A,FALSE,"ECWEBB";#N/A,#N/A,FALSE,"MFT96";#N/A,#N/A,FALSE,"CTrecon"}</definedName>
    <definedName name="NOCONFLICT_2_5_3" hidden="1">{#N/A,#N/A,FALSE,"TMCOMP96";#N/A,#N/A,FALSE,"MAT96";#N/A,#N/A,FALSE,"FANDA96";#N/A,#N/A,FALSE,"INTRAN96";#N/A,#N/A,FALSE,"NAA9697";#N/A,#N/A,FALSE,"ECWEBB";#N/A,#N/A,FALSE,"MFT96";#N/A,#N/A,FALSE,"CTrecon"}</definedName>
    <definedName name="NOCONFLICT_2_5_4" hidden="1">{#N/A,#N/A,FALSE,"TMCOMP96";#N/A,#N/A,FALSE,"MAT96";#N/A,#N/A,FALSE,"FANDA96";#N/A,#N/A,FALSE,"INTRAN96";#N/A,#N/A,FALSE,"NAA9697";#N/A,#N/A,FALSE,"ECWEBB";#N/A,#N/A,FALSE,"MFT96";#N/A,#N/A,FALSE,"CTrecon"}</definedName>
    <definedName name="NOCONFLICT_2_5_5" hidden="1">{#N/A,#N/A,FALSE,"TMCOMP96";#N/A,#N/A,FALSE,"MAT96";#N/A,#N/A,FALSE,"FANDA96";#N/A,#N/A,FALSE,"INTRAN96";#N/A,#N/A,FALSE,"NAA9697";#N/A,#N/A,FALSE,"ECWEBB";#N/A,#N/A,FALSE,"MFT96";#N/A,#N/A,FALSE,"CTrecon"}</definedName>
    <definedName name="NOCONFLICT_3" hidden="1">{#N/A,#N/A,FALSE,"TMCOMP96";#N/A,#N/A,FALSE,"MAT96";#N/A,#N/A,FALSE,"FANDA96";#N/A,#N/A,FALSE,"INTRAN96";#N/A,#N/A,FALSE,"NAA9697";#N/A,#N/A,FALSE,"ECWEBB";#N/A,#N/A,FALSE,"MFT96";#N/A,#N/A,FALSE,"CTrecon"}</definedName>
    <definedName name="NOCONFLICT_3_1" hidden="1">{#N/A,#N/A,FALSE,"TMCOMP96";#N/A,#N/A,FALSE,"MAT96";#N/A,#N/A,FALSE,"FANDA96";#N/A,#N/A,FALSE,"INTRAN96";#N/A,#N/A,FALSE,"NAA9697";#N/A,#N/A,FALSE,"ECWEBB";#N/A,#N/A,FALSE,"MFT96";#N/A,#N/A,FALSE,"CTrecon"}</definedName>
    <definedName name="NOCONFLICT_3_1_1" hidden="1">{#N/A,#N/A,FALSE,"TMCOMP96";#N/A,#N/A,FALSE,"MAT96";#N/A,#N/A,FALSE,"FANDA96";#N/A,#N/A,FALSE,"INTRAN96";#N/A,#N/A,FALSE,"NAA9697";#N/A,#N/A,FALSE,"ECWEBB";#N/A,#N/A,FALSE,"MFT96";#N/A,#N/A,FALSE,"CTrecon"}</definedName>
    <definedName name="NOCONFLICT_3_1_1_1" hidden="1">{#N/A,#N/A,FALSE,"TMCOMP96";#N/A,#N/A,FALSE,"MAT96";#N/A,#N/A,FALSE,"FANDA96";#N/A,#N/A,FALSE,"INTRAN96";#N/A,#N/A,FALSE,"NAA9697";#N/A,#N/A,FALSE,"ECWEBB";#N/A,#N/A,FALSE,"MFT96";#N/A,#N/A,FALSE,"CTrecon"}</definedName>
    <definedName name="NOCONFLICT_3_1_1_1_1" hidden="1">{#N/A,#N/A,FALSE,"TMCOMP96";#N/A,#N/A,FALSE,"MAT96";#N/A,#N/A,FALSE,"FANDA96";#N/A,#N/A,FALSE,"INTRAN96";#N/A,#N/A,FALSE,"NAA9697";#N/A,#N/A,FALSE,"ECWEBB";#N/A,#N/A,FALSE,"MFT96";#N/A,#N/A,FALSE,"CTrecon"}</definedName>
    <definedName name="NOCONFLICT_3_1_1_1_1_1" hidden="1">{#N/A,#N/A,FALSE,"TMCOMP96";#N/A,#N/A,FALSE,"MAT96";#N/A,#N/A,FALSE,"FANDA96";#N/A,#N/A,FALSE,"INTRAN96";#N/A,#N/A,FALSE,"NAA9697";#N/A,#N/A,FALSE,"ECWEBB";#N/A,#N/A,FALSE,"MFT96";#N/A,#N/A,FALSE,"CTrecon"}</definedName>
    <definedName name="NOCONFLICT_3_1_1_1_2" hidden="1">{#N/A,#N/A,FALSE,"TMCOMP96";#N/A,#N/A,FALSE,"MAT96";#N/A,#N/A,FALSE,"FANDA96";#N/A,#N/A,FALSE,"INTRAN96";#N/A,#N/A,FALSE,"NAA9697";#N/A,#N/A,FALSE,"ECWEBB";#N/A,#N/A,FALSE,"MFT96";#N/A,#N/A,FALSE,"CTrecon"}</definedName>
    <definedName name="NOCONFLICT_3_1_1_1_3" hidden="1">{#N/A,#N/A,FALSE,"TMCOMP96";#N/A,#N/A,FALSE,"MAT96";#N/A,#N/A,FALSE,"FANDA96";#N/A,#N/A,FALSE,"INTRAN96";#N/A,#N/A,FALSE,"NAA9697";#N/A,#N/A,FALSE,"ECWEBB";#N/A,#N/A,FALSE,"MFT96";#N/A,#N/A,FALSE,"CTrecon"}</definedName>
    <definedName name="NOCONFLICT_3_1_1_1_4" hidden="1">{#N/A,#N/A,FALSE,"TMCOMP96";#N/A,#N/A,FALSE,"MAT96";#N/A,#N/A,FALSE,"FANDA96";#N/A,#N/A,FALSE,"INTRAN96";#N/A,#N/A,FALSE,"NAA9697";#N/A,#N/A,FALSE,"ECWEBB";#N/A,#N/A,FALSE,"MFT96";#N/A,#N/A,FALSE,"CTrecon"}</definedName>
    <definedName name="NOCONFLICT_3_1_1_1_5" hidden="1">{#N/A,#N/A,FALSE,"TMCOMP96";#N/A,#N/A,FALSE,"MAT96";#N/A,#N/A,FALSE,"FANDA96";#N/A,#N/A,FALSE,"INTRAN96";#N/A,#N/A,FALSE,"NAA9697";#N/A,#N/A,FALSE,"ECWEBB";#N/A,#N/A,FALSE,"MFT96";#N/A,#N/A,FALSE,"CTrecon"}</definedName>
    <definedName name="NOCONFLICT_3_1_1_2" hidden="1">{#N/A,#N/A,FALSE,"TMCOMP96";#N/A,#N/A,FALSE,"MAT96";#N/A,#N/A,FALSE,"FANDA96";#N/A,#N/A,FALSE,"INTRAN96";#N/A,#N/A,FALSE,"NAA9697";#N/A,#N/A,FALSE,"ECWEBB";#N/A,#N/A,FALSE,"MFT96";#N/A,#N/A,FALSE,"CTrecon"}</definedName>
    <definedName name="NOCONFLICT_3_1_1_2_1" hidden="1">{#N/A,#N/A,FALSE,"TMCOMP96";#N/A,#N/A,FALSE,"MAT96";#N/A,#N/A,FALSE,"FANDA96";#N/A,#N/A,FALSE,"INTRAN96";#N/A,#N/A,FALSE,"NAA9697";#N/A,#N/A,FALSE,"ECWEBB";#N/A,#N/A,FALSE,"MFT96";#N/A,#N/A,FALSE,"CTrecon"}</definedName>
    <definedName name="NOCONFLICT_3_1_1_2_2" hidden="1">{#N/A,#N/A,FALSE,"TMCOMP96";#N/A,#N/A,FALSE,"MAT96";#N/A,#N/A,FALSE,"FANDA96";#N/A,#N/A,FALSE,"INTRAN96";#N/A,#N/A,FALSE,"NAA9697";#N/A,#N/A,FALSE,"ECWEBB";#N/A,#N/A,FALSE,"MFT96";#N/A,#N/A,FALSE,"CTrecon"}</definedName>
    <definedName name="NOCONFLICT_3_1_1_2_3" hidden="1">{#N/A,#N/A,FALSE,"TMCOMP96";#N/A,#N/A,FALSE,"MAT96";#N/A,#N/A,FALSE,"FANDA96";#N/A,#N/A,FALSE,"INTRAN96";#N/A,#N/A,FALSE,"NAA9697";#N/A,#N/A,FALSE,"ECWEBB";#N/A,#N/A,FALSE,"MFT96";#N/A,#N/A,FALSE,"CTrecon"}</definedName>
    <definedName name="NOCONFLICT_3_1_1_2_4" hidden="1">{#N/A,#N/A,FALSE,"TMCOMP96";#N/A,#N/A,FALSE,"MAT96";#N/A,#N/A,FALSE,"FANDA96";#N/A,#N/A,FALSE,"INTRAN96";#N/A,#N/A,FALSE,"NAA9697";#N/A,#N/A,FALSE,"ECWEBB";#N/A,#N/A,FALSE,"MFT96";#N/A,#N/A,FALSE,"CTrecon"}</definedName>
    <definedName name="NOCONFLICT_3_1_1_2_5" hidden="1">{#N/A,#N/A,FALSE,"TMCOMP96";#N/A,#N/A,FALSE,"MAT96";#N/A,#N/A,FALSE,"FANDA96";#N/A,#N/A,FALSE,"INTRAN96";#N/A,#N/A,FALSE,"NAA9697";#N/A,#N/A,FALSE,"ECWEBB";#N/A,#N/A,FALSE,"MFT96";#N/A,#N/A,FALSE,"CTrecon"}</definedName>
    <definedName name="NOCONFLICT_3_1_1_3" hidden="1">{#N/A,#N/A,FALSE,"TMCOMP96";#N/A,#N/A,FALSE,"MAT96";#N/A,#N/A,FALSE,"FANDA96";#N/A,#N/A,FALSE,"INTRAN96";#N/A,#N/A,FALSE,"NAA9697";#N/A,#N/A,FALSE,"ECWEBB";#N/A,#N/A,FALSE,"MFT96";#N/A,#N/A,FALSE,"CTrecon"}</definedName>
    <definedName name="NOCONFLICT_3_1_1_4" hidden="1">{#N/A,#N/A,FALSE,"TMCOMP96";#N/A,#N/A,FALSE,"MAT96";#N/A,#N/A,FALSE,"FANDA96";#N/A,#N/A,FALSE,"INTRAN96";#N/A,#N/A,FALSE,"NAA9697";#N/A,#N/A,FALSE,"ECWEBB";#N/A,#N/A,FALSE,"MFT96";#N/A,#N/A,FALSE,"CTrecon"}</definedName>
    <definedName name="NOCONFLICT_3_1_1_5" hidden="1">{#N/A,#N/A,FALSE,"TMCOMP96";#N/A,#N/A,FALSE,"MAT96";#N/A,#N/A,FALSE,"FANDA96";#N/A,#N/A,FALSE,"INTRAN96";#N/A,#N/A,FALSE,"NAA9697";#N/A,#N/A,FALSE,"ECWEBB";#N/A,#N/A,FALSE,"MFT96";#N/A,#N/A,FALSE,"CTrecon"}</definedName>
    <definedName name="NOCONFLICT_3_1_2" hidden="1">{#N/A,#N/A,FALSE,"TMCOMP96";#N/A,#N/A,FALSE,"MAT96";#N/A,#N/A,FALSE,"FANDA96";#N/A,#N/A,FALSE,"INTRAN96";#N/A,#N/A,FALSE,"NAA9697";#N/A,#N/A,FALSE,"ECWEBB";#N/A,#N/A,FALSE,"MFT96";#N/A,#N/A,FALSE,"CTrecon"}</definedName>
    <definedName name="NOCONFLICT_3_1_2_1" hidden="1">{#N/A,#N/A,FALSE,"TMCOMP96";#N/A,#N/A,FALSE,"MAT96";#N/A,#N/A,FALSE,"FANDA96";#N/A,#N/A,FALSE,"INTRAN96";#N/A,#N/A,FALSE,"NAA9697";#N/A,#N/A,FALSE,"ECWEBB";#N/A,#N/A,FALSE,"MFT96";#N/A,#N/A,FALSE,"CTrecon"}</definedName>
    <definedName name="NOCONFLICT_3_1_2_1_1" hidden="1">{#N/A,#N/A,FALSE,"TMCOMP96";#N/A,#N/A,FALSE,"MAT96";#N/A,#N/A,FALSE,"FANDA96";#N/A,#N/A,FALSE,"INTRAN96";#N/A,#N/A,FALSE,"NAA9697";#N/A,#N/A,FALSE,"ECWEBB";#N/A,#N/A,FALSE,"MFT96";#N/A,#N/A,FALSE,"CTrecon"}</definedName>
    <definedName name="NOCONFLICT_3_1_2_2" hidden="1">{#N/A,#N/A,FALSE,"TMCOMP96";#N/A,#N/A,FALSE,"MAT96";#N/A,#N/A,FALSE,"FANDA96";#N/A,#N/A,FALSE,"INTRAN96";#N/A,#N/A,FALSE,"NAA9697";#N/A,#N/A,FALSE,"ECWEBB";#N/A,#N/A,FALSE,"MFT96";#N/A,#N/A,FALSE,"CTrecon"}</definedName>
    <definedName name="NOCONFLICT_3_1_2_3" hidden="1">{#N/A,#N/A,FALSE,"TMCOMP96";#N/A,#N/A,FALSE,"MAT96";#N/A,#N/A,FALSE,"FANDA96";#N/A,#N/A,FALSE,"INTRAN96";#N/A,#N/A,FALSE,"NAA9697";#N/A,#N/A,FALSE,"ECWEBB";#N/A,#N/A,FALSE,"MFT96";#N/A,#N/A,FALSE,"CTrecon"}</definedName>
    <definedName name="NOCONFLICT_3_1_2_4" hidden="1">{#N/A,#N/A,FALSE,"TMCOMP96";#N/A,#N/A,FALSE,"MAT96";#N/A,#N/A,FALSE,"FANDA96";#N/A,#N/A,FALSE,"INTRAN96";#N/A,#N/A,FALSE,"NAA9697";#N/A,#N/A,FALSE,"ECWEBB";#N/A,#N/A,FALSE,"MFT96";#N/A,#N/A,FALSE,"CTrecon"}</definedName>
    <definedName name="NOCONFLICT_3_1_2_5" hidden="1">{#N/A,#N/A,FALSE,"TMCOMP96";#N/A,#N/A,FALSE,"MAT96";#N/A,#N/A,FALSE,"FANDA96";#N/A,#N/A,FALSE,"INTRAN96";#N/A,#N/A,FALSE,"NAA9697";#N/A,#N/A,FALSE,"ECWEBB";#N/A,#N/A,FALSE,"MFT96";#N/A,#N/A,FALSE,"CTrecon"}</definedName>
    <definedName name="NOCONFLICT_3_1_3" hidden="1">{#N/A,#N/A,FALSE,"TMCOMP96";#N/A,#N/A,FALSE,"MAT96";#N/A,#N/A,FALSE,"FANDA96";#N/A,#N/A,FALSE,"INTRAN96";#N/A,#N/A,FALSE,"NAA9697";#N/A,#N/A,FALSE,"ECWEBB";#N/A,#N/A,FALSE,"MFT96";#N/A,#N/A,FALSE,"CTrecon"}</definedName>
    <definedName name="NOCONFLICT_3_1_3_1" hidden="1">{#N/A,#N/A,FALSE,"TMCOMP96";#N/A,#N/A,FALSE,"MAT96";#N/A,#N/A,FALSE,"FANDA96";#N/A,#N/A,FALSE,"INTRAN96";#N/A,#N/A,FALSE,"NAA9697";#N/A,#N/A,FALSE,"ECWEBB";#N/A,#N/A,FALSE,"MFT96";#N/A,#N/A,FALSE,"CTrecon"}</definedName>
    <definedName name="NOCONFLICT_3_1_3_1_1" hidden="1">{#N/A,#N/A,FALSE,"TMCOMP96";#N/A,#N/A,FALSE,"MAT96";#N/A,#N/A,FALSE,"FANDA96";#N/A,#N/A,FALSE,"INTRAN96";#N/A,#N/A,FALSE,"NAA9697";#N/A,#N/A,FALSE,"ECWEBB";#N/A,#N/A,FALSE,"MFT96";#N/A,#N/A,FALSE,"CTrecon"}</definedName>
    <definedName name="NOCONFLICT_3_1_3_2" hidden="1">{#N/A,#N/A,FALSE,"TMCOMP96";#N/A,#N/A,FALSE,"MAT96";#N/A,#N/A,FALSE,"FANDA96";#N/A,#N/A,FALSE,"INTRAN96";#N/A,#N/A,FALSE,"NAA9697";#N/A,#N/A,FALSE,"ECWEBB";#N/A,#N/A,FALSE,"MFT96";#N/A,#N/A,FALSE,"CTrecon"}</definedName>
    <definedName name="NOCONFLICT_3_1_3_3" hidden="1">{#N/A,#N/A,FALSE,"TMCOMP96";#N/A,#N/A,FALSE,"MAT96";#N/A,#N/A,FALSE,"FANDA96";#N/A,#N/A,FALSE,"INTRAN96";#N/A,#N/A,FALSE,"NAA9697";#N/A,#N/A,FALSE,"ECWEBB";#N/A,#N/A,FALSE,"MFT96";#N/A,#N/A,FALSE,"CTrecon"}</definedName>
    <definedName name="NOCONFLICT_3_1_3_4" hidden="1">{#N/A,#N/A,FALSE,"TMCOMP96";#N/A,#N/A,FALSE,"MAT96";#N/A,#N/A,FALSE,"FANDA96";#N/A,#N/A,FALSE,"INTRAN96";#N/A,#N/A,FALSE,"NAA9697";#N/A,#N/A,FALSE,"ECWEBB";#N/A,#N/A,FALSE,"MFT96";#N/A,#N/A,FALSE,"CTrecon"}</definedName>
    <definedName name="NOCONFLICT_3_1_3_5" hidden="1">{#N/A,#N/A,FALSE,"TMCOMP96";#N/A,#N/A,FALSE,"MAT96";#N/A,#N/A,FALSE,"FANDA96";#N/A,#N/A,FALSE,"INTRAN96";#N/A,#N/A,FALSE,"NAA9697";#N/A,#N/A,FALSE,"ECWEBB";#N/A,#N/A,FALSE,"MFT96";#N/A,#N/A,FALSE,"CTrecon"}</definedName>
    <definedName name="NOCONFLICT_3_1_4" hidden="1">{#N/A,#N/A,FALSE,"TMCOMP96";#N/A,#N/A,FALSE,"MAT96";#N/A,#N/A,FALSE,"FANDA96";#N/A,#N/A,FALSE,"INTRAN96";#N/A,#N/A,FALSE,"NAA9697";#N/A,#N/A,FALSE,"ECWEBB";#N/A,#N/A,FALSE,"MFT96";#N/A,#N/A,FALSE,"CTrecon"}</definedName>
    <definedName name="NOCONFLICT_3_1_4_1" hidden="1">{#N/A,#N/A,FALSE,"TMCOMP96";#N/A,#N/A,FALSE,"MAT96";#N/A,#N/A,FALSE,"FANDA96";#N/A,#N/A,FALSE,"INTRAN96";#N/A,#N/A,FALSE,"NAA9697";#N/A,#N/A,FALSE,"ECWEBB";#N/A,#N/A,FALSE,"MFT96";#N/A,#N/A,FALSE,"CTrecon"}</definedName>
    <definedName name="NOCONFLICT_3_1_4_2" hidden="1">{#N/A,#N/A,FALSE,"TMCOMP96";#N/A,#N/A,FALSE,"MAT96";#N/A,#N/A,FALSE,"FANDA96";#N/A,#N/A,FALSE,"INTRAN96";#N/A,#N/A,FALSE,"NAA9697";#N/A,#N/A,FALSE,"ECWEBB";#N/A,#N/A,FALSE,"MFT96";#N/A,#N/A,FALSE,"CTrecon"}</definedName>
    <definedName name="NOCONFLICT_3_1_4_3" hidden="1">{#N/A,#N/A,FALSE,"TMCOMP96";#N/A,#N/A,FALSE,"MAT96";#N/A,#N/A,FALSE,"FANDA96";#N/A,#N/A,FALSE,"INTRAN96";#N/A,#N/A,FALSE,"NAA9697";#N/A,#N/A,FALSE,"ECWEBB";#N/A,#N/A,FALSE,"MFT96";#N/A,#N/A,FALSE,"CTrecon"}</definedName>
    <definedName name="NOCONFLICT_3_1_4_4" hidden="1">{#N/A,#N/A,FALSE,"TMCOMP96";#N/A,#N/A,FALSE,"MAT96";#N/A,#N/A,FALSE,"FANDA96";#N/A,#N/A,FALSE,"INTRAN96";#N/A,#N/A,FALSE,"NAA9697";#N/A,#N/A,FALSE,"ECWEBB";#N/A,#N/A,FALSE,"MFT96";#N/A,#N/A,FALSE,"CTrecon"}</definedName>
    <definedName name="NOCONFLICT_3_1_4_5" hidden="1">{#N/A,#N/A,FALSE,"TMCOMP96";#N/A,#N/A,FALSE,"MAT96";#N/A,#N/A,FALSE,"FANDA96";#N/A,#N/A,FALSE,"INTRAN96";#N/A,#N/A,FALSE,"NAA9697";#N/A,#N/A,FALSE,"ECWEBB";#N/A,#N/A,FALSE,"MFT96";#N/A,#N/A,FALSE,"CTrecon"}</definedName>
    <definedName name="NOCONFLICT_3_1_5" hidden="1">{#N/A,#N/A,FALSE,"TMCOMP96";#N/A,#N/A,FALSE,"MAT96";#N/A,#N/A,FALSE,"FANDA96";#N/A,#N/A,FALSE,"INTRAN96";#N/A,#N/A,FALSE,"NAA9697";#N/A,#N/A,FALSE,"ECWEBB";#N/A,#N/A,FALSE,"MFT96";#N/A,#N/A,FALSE,"CTrecon"}</definedName>
    <definedName name="NOCONFLICT_3_1_5_1" hidden="1">{#N/A,#N/A,FALSE,"TMCOMP96";#N/A,#N/A,FALSE,"MAT96";#N/A,#N/A,FALSE,"FANDA96";#N/A,#N/A,FALSE,"INTRAN96";#N/A,#N/A,FALSE,"NAA9697";#N/A,#N/A,FALSE,"ECWEBB";#N/A,#N/A,FALSE,"MFT96";#N/A,#N/A,FALSE,"CTrecon"}</definedName>
    <definedName name="NOCONFLICT_3_1_5_2" hidden="1">{#N/A,#N/A,FALSE,"TMCOMP96";#N/A,#N/A,FALSE,"MAT96";#N/A,#N/A,FALSE,"FANDA96";#N/A,#N/A,FALSE,"INTRAN96";#N/A,#N/A,FALSE,"NAA9697";#N/A,#N/A,FALSE,"ECWEBB";#N/A,#N/A,FALSE,"MFT96";#N/A,#N/A,FALSE,"CTrecon"}</definedName>
    <definedName name="NOCONFLICT_3_1_5_3" hidden="1">{#N/A,#N/A,FALSE,"TMCOMP96";#N/A,#N/A,FALSE,"MAT96";#N/A,#N/A,FALSE,"FANDA96";#N/A,#N/A,FALSE,"INTRAN96";#N/A,#N/A,FALSE,"NAA9697";#N/A,#N/A,FALSE,"ECWEBB";#N/A,#N/A,FALSE,"MFT96";#N/A,#N/A,FALSE,"CTrecon"}</definedName>
    <definedName name="NOCONFLICT_3_1_5_4" hidden="1">{#N/A,#N/A,FALSE,"TMCOMP96";#N/A,#N/A,FALSE,"MAT96";#N/A,#N/A,FALSE,"FANDA96";#N/A,#N/A,FALSE,"INTRAN96";#N/A,#N/A,FALSE,"NAA9697";#N/A,#N/A,FALSE,"ECWEBB";#N/A,#N/A,FALSE,"MFT96";#N/A,#N/A,FALSE,"CTrecon"}</definedName>
    <definedName name="NOCONFLICT_3_1_5_5" hidden="1">{#N/A,#N/A,FALSE,"TMCOMP96";#N/A,#N/A,FALSE,"MAT96";#N/A,#N/A,FALSE,"FANDA96";#N/A,#N/A,FALSE,"INTRAN96";#N/A,#N/A,FALSE,"NAA9697";#N/A,#N/A,FALSE,"ECWEBB";#N/A,#N/A,FALSE,"MFT96";#N/A,#N/A,FALSE,"CTrecon"}</definedName>
    <definedName name="NOCONFLICT_3_2" hidden="1">{#N/A,#N/A,FALSE,"TMCOMP96";#N/A,#N/A,FALSE,"MAT96";#N/A,#N/A,FALSE,"FANDA96";#N/A,#N/A,FALSE,"INTRAN96";#N/A,#N/A,FALSE,"NAA9697";#N/A,#N/A,FALSE,"ECWEBB";#N/A,#N/A,FALSE,"MFT96";#N/A,#N/A,FALSE,"CTrecon"}</definedName>
    <definedName name="NOCONFLICT_3_2_1" hidden="1">{#N/A,#N/A,FALSE,"TMCOMP96";#N/A,#N/A,FALSE,"MAT96";#N/A,#N/A,FALSE,"FANDA96";#N/A,#N/A,FALSE,"INTRAN96";#N/A,#N/A,FALSE,"NAA9697";#N/A,#N/A,FALSE,"ECWEBB";#N/A,#N/A,FALSE,"MFT96";#N/A,#N/A,FALSE,"CTrecon"}</definedName>
    <definedName name="NOCONFLICT_3_2_1_1" hidden="1">{#N/A,#N/A,FALSE,"TMCOMP96";#N/A,#N/A,FALSE,"MAT96";#N/A,#N/A,FALSE,"FANDA96";#N/A,#N/A,FALSE,"INTRAN96";#N/A,#N/A,FALSE,"NAA9697";#N/A,#N/A,FALSE,"ECWEBB";#N/A,#N/A,FALSE,"MFT96";#N/A,#N/A,FALSE,"CTrecon"}</definedName>
    <definedName name="NOCONFLICT_3_2_2" hidden="1">{#N/A,#N/A,FALSE,"TMCOMP96";#N/A,#N/A,FALSE,"MAT96";#N/A,#N/A,FALSE,"FANDA96";#N/A,#N/A,FALSE,"INTRAN96";#N/A,#N/A,FALSE,"NAA9697";#N/A,#N/A,FALSE,"ECWEBB";#N/A,#N/A,FALSE,"MFT96";#N/A,#N/A,FALSE,"CTrecon"}</definedName>
    <definedName name="NOCONFLICT_3_2_3" hidden="1">{#N/A,#N/A,FALSE,"TMCOMP96";#N/A,#N/A,FALSE,"MAT96";#N/A,#N/A,FALSE,"FANDA96";#N/A,#N/A,FALSE,"INTRAN96";#N/A,#N/A,FALSE,"NAA9697";#N/A,#N/A,FALSE,"ECWEBB";#N/A,#N/A,FALSE,"MFT96";#N/A,#N/A,FALSE,"CTrecon"}</definedName>
    <definedName name="NOCONFLICT_3_2_4" hidden="1">{#N/A,#N/A,FALSE,"TMCOMP96";#N/A,#N/A,FALSE,"MAT96";#N/A,#N/A,FALSE,"FANDA96";#N/A,#N/A,FALSE,"INTRAN96";#N/A,#N/A,FALSE,"NAA9697";#N/A,#N/A,FALSE,"ECWEBB";#N/A,#N/A,FALSE,"MFT96";#N/A,#N/A,FALSE,"CTrecon"}</definedName>
    <definedName name="NOCONFLICT_3_2_5" hidden="1">{#N/A,#N/A,FALSE,"TMCOMP96";#N/A,#N/A,FALSE,"MAT96";#N/A,#N/A,FALSE,"FANDA96";#N/A,#N/A,FALSE,"INTRAN96";#N/A,#N/A,FALSE,"NAA9697";#N/A,#N/A,FALSE,"ECWEBB";#N/A,#N/A,FALSE,"MFT96";#N/A,#N/A,FALSE,"CTrecon"}</definedName>
    <definedName name="NOCONFLICT_3_3" hidden="1">{#N/A,#N/A,FALSE,"TMCOMP96";#N/A,#N/A,FALSE,"MAT96";#N/A,#N/A,FALSE,"FANDA96";#N/A,#N/A,FALSE,"INTRAN96";#N/A,#N/A,FALSE,"NAA9697";#N/A,#N/A,FALSE,"ECWEBB";#N/A,#N/A,FALSE,"MFT96";#N/A,#N/A,FALSE,"CTrecon"}</definedName>
    <definedName name="NOCONFLICT_3_3_1" hidden="1">{#N/A,#N/A,FALSE,"TMCOMP96";#N/A,#N/A,FALSE,"MAT96";#N/A,#N/A,FALSE,"FANDA96";#N/A,#N/A,FALSE,"INTRAN96";#N/A,#N/A,FALSE,"NAA9697";#N/A,#N/A,FALSE,"ECWEBB";#N/A,#N/A,FALSE,"MFT96";#N/A,#N/A,FALSE,"CTrecon"}</definedName>
    <definedName name="NOCONFLICT_3_3_1_1" hidden="1">{#N/A,#N/A,FALSE,"TMCOMP96";#N/A,#N/A,FALSE,"MAT96";#N/A,#N/A,FALSE,"FANDA96";#N/A,#N/A,FALSE,"INTRAN96";#N/A,#N/A,FALSE,"NAA9697";#N/A,#N/A,FALSE,"ECWEBB";#N/A,#N/A,FALSE,"MFT96";#N/A,#N/A,FALSE,"CTrecon"}</definedName>
    <definedName name="NOCONFLICT_3_3_2" hidden="1">{#N/A,#N/A,FALSE,"TMCOMP96";#N/A,#N/A,FALSE,"MAT96";#N/A,#N/A,FALSE,"FANDA96";#N/A,#N/A,FALSE,"INTRAN96";#N/A,#N/A,FALSE,"NAA9697";#N/A,#N/A,FALSE,"ECWEBB";#N/A,#N/A,FALSE,"MFT96";#N/A,#N/A,FALSE,"CTrecon"}</definedName>
    <definedName name="NOCONFLICT_3_3_3" hidden="1">{#N/A,#N/A,FALSE,"TMCOMP96";#N/A,#N/A,FALSE,"MAT96";#N/A,#N/A,FALSE,"FANDA96";#N/A,#N/A,FALSE,"INTRAN96";#N/A,#N/A,FALSE,"NAA9697";#N/A,#N/A,FALSE,"ECWEBB";#N/A,#N/A,FALSE,"MFT96";#N/A,#N/A,FALSE,"CTrecon"}</definedName>
    <definedName name="NOCONFLICT_3_3_4" hidden="1">{#N/A,#N/A,FALSE,"TMCOMP96";#N/A,#N/A,FALSE,"MAT96";#N/A,#N/A,FALSE,"FANDA96";#N/A,#N/A,FALSE,"INTRAN96";#N/A,#N/A,FALSE,"NAA9697";#N/A,#N/A,FALSE,"ECWEBB";#N/A,#N/A,FALSE,"MFT96";#N/A,#N/A,FALSE,"CTrecon"}</definedName>
    <definedName name="NOCONFLICT_3_3_5" hidden="1">{#N/A,#N/A,FALSE,"TMCOMP96";#N/A,#N/A,FALSE,"MAT96";#N/A,#N/A,FALSE,"FANDA96";#N/A,#N/A,FALSE,"INTRAN96";#N/A,#N/A,FALSE,"NAA9697";#N/A,#N/A,FALSE,"ECWEBB";#N/A,#N/A,FALSE,"MFT96";#N/A,#N/A,FALSE,"CTrecon"}</definedName>
    <definedName name="NOCONFLICT_3_4" hidden="1">{#N/A,#N/A,FALSE,"TMCOMP96";#N/A,#N/A,FALSE,"MAT96";#N/A,#N/A,FALSE,"FANDA96";#N/A,#N/A,FALSE,"INTRAN96";#N/A,#N/A,FALSE,"NAA9697";#N/A,#N/A,FALSE,"ECWEBB";#N/A,#N/A,FALSE,"MFT96";#N/A,#N/A,FALSE,"CTrecon"}</definedName>
    <definedName name="NOCONFLICT_3_4_1" hidden="1">{#N/A,#N/A,FALSE,"TMCOMP96";#N/A,#N/A,FALSE,"MAT96";#N/A,#N/A,FALSE,"FANDA96";#N/A,#N/A,FALSE,"INTRAN96";#N/A,#N/A,FALSE,"NAA9697";#N/A,#N/A,FALSE,"ECWEBB";#N/A,#N/A,FALSE,"MFT96";#N/A,#N/A,FALSE,"CTrecon"}</definedName>
    <definedName name="NOCONFLICT_3_4_1_1" hidden="1">{#N/A,#N/A,FALSE,"TMCOMP96";#N/A,#N/A,FALSE,"MAT96";#N/A,#N/A,FALSE,"FANDA96";#N/A,#N/A,FALSE,"INTRAN96";#N/A,#N/A,FALSE,"NAA9697";#N/A,#N/A,FALSE,"ECWEBB";#N/A,#N/A,FALSE,"MFT96";#N/A,#N/A,FALSE,"CTrecon"}</definedName>
    <definedName name="NOCONFLICT_3_4_2" hidden="1">{#N/A,#N/A,FALSE,"TMCOMP96";#N/A,#N/A,FALSE,"MAT96";#N/A,#N/A,FALSE,"FANDA96";#N/A,#N/A,FALSE,"INTRAN96";#N/A,#N/A,FALSE,"NAA9697";#N/A,#N/A,FALSE,"ECWEBB";#N/A,#N/A,FALSE,"MFT96";#N/A,#N/A,FALSE,"CTrecon"}</definedName>
    <definedName name="NOCONFLICT_3_4_3" hidden="1">{#N/A,#N/A,FALSE,"TMCOMP96";#N/A,#N/A,FALSE,"MAT96";#N/A,#N/A,FALSE,"FANDA96";#N/A,#N/A,FALSE,"INTRAN96";#N/A,#N/A,FALSE,"NAA9697";#N/A,#N/A,FALSE,"ECWEBB";#N/A,#N/A,FALSE,"MFT96";#N/A,#N/A,FALSE,"CTrecon"}</definedName>
    <definedName name="NOCONFLICT_3_4_4" hidden="1">{#N/A,#N/A,FALSE,"TMCOMP96";#N/A,#N/A,FALSE,"MAT96";#N/A,#N/A,FALSE,"FANDA96";#N/A,#N/A,FALSE,"INTRAN96";#N/A,#N/A,FALSE,"NAA9697";#N/A,#N/A,FALSE,"ECWEBB";#N/A,#N/A,FALSE,"MFT96";#N/A,#N/A,FALSE,"CTrecon"}</definedName>
    <definedName name="NOCONFLICT_3_4_5" hidden="1">{#N/A,#N/A,FALSE,"TMCOMP96";#N/A,#N/A,FALSE,"MAT96";#N/A,#N/A,FALSE,"FANDA96";#N/A,#N/A,FALSE,"INTRAN96";#N/A,#N/A,FALSE,"NAA9697";#N/A,#N/A,FALSE,"ECWEBB";#N/A,#N/A,FALSE,"MFT96";#N/A,#N/A,FALSE,"CTrecon"}</definedName>
    <definedName name="NOCONFLICT_3_5" hidden="1">{#N/A,#N/A,FALSE,"TMCOMP96";#N/A,#N/A,FALSE,"MAT96";#N/A,#N/A,FALSE,"FANDA96";#N/A,#N/A,FALSE,"INTRAN96";#N/A,#N/A,FALSE,"NAA9697";#N/A,#N/A,FALSE,"ECWEBB";#N/A,#N/A,FALSE,"MFT96";#N/A,#N/A,FALSE,"CTrecon"}</definedName>
    <definedName name="NOCONFLICT_3_5_1" hidden="1">{#N/A,#N/A,FALSE,"TMCOMP96";#N/A,#N/A,FALSE,"MAT96";#N/A,#N/A,FALSE,"FANDA96";#N/A,#N/A,FALSE,"INTRAN96";#N/A,#N/A,FALSE,"NAA9697";#N/A,#N/A,FALSE,"ECWEBB";#N/A,#N/A,FALSE,"MFT96";#N/A,#N/A,FALSE,"CTrecon"}</definedName>
    <definedName name="NOCONFLICT_3_5_2" hidden="1">{#N/A,#N/A,FALSE,"TMCOMP96";#N/A,#N/A,FALSE,"MAT96";#N/A,#N/A,FALSE,"FANDA96";#N/A,#N/A,FALSE,"INTRAN96";#N/A,#N/A,FALSE,"NAA9697";#N/A,#N/A,FALSE,"ECWEBB";#N/A,#N/A,FALSE,"MFT96";#N/A,#N/A,FALSE,"CTrecon"}</definedName>
    <definedName name="NOCONFLICT_3_5_3" hidden="1">{#N/A,#N/A,FALSE,"TMCOMP96";#N/A,#N/A,FALSE,"MAT96";#N/A,#N/A,FALSE,"FANDA96";#N/A,#N/A,FALSE,"INTRAN96";#N/A,#N/A,FALSE,"NAA9697";#N/A,#N/A,FALSE,"ECWEBB";#N/A,#N/A,FALSE,"MFT96";#N/A,#N/A,FALSE,"CTrecon"}</definedName>
    <definedName name="NOCONFLICT_3_5_4" hidden="1">{#N/A,#N/A,FALSE,"TMCOMP96";#N/A,#N/A,FALSE,"MAT96";#N/A,#N/A,FALSE,"FANDA96";#N/A,#N/A,FALSE,"INTRAN96";#N/A,#N/A,FALSE,"NAA9697";#N/A,#N/A,FALSE,"ECWEBB";#N/A,#N/A,FALSE,"MFT96";#N/A,#N/A,FALSE,"CTrecon"}</definedName>
    <definedName name="NOCONFLICT_3_5_5" hidden="1">{#N/A,#N/A,FALSE,"TMCOMP96";#N/A,#N/A,FALSE,"MAT96";#N/A,#N/A,FALSE,"FANDA96";#N/A,#N/A,FALSE,"INTRAN96";#N/A,#N/A,FALSE,"NAA9697";#N/A,#N/A,FALSE,"ECWEBB";#N/A,#N/A,FALSE,"MFT96";#N/A,#N/A,FALSE,"CTrecon"}</definedName>
    <definedName name="NOCONFLICT_4" hidden="1">{#N/A,#N/A,FALSE,"TMCOMP96";#N/A,#N/A,FALSE,"MAT96";#N/A,#N/A,FALSE,"FANDA96";#N/A,#N/A,FALSE,"INTRAN96";#N/A,#N/A,FALSE,"NAA9697";#N/A,#N/A,FALSE,"ECWEBB";#N/A,#N/A,FALSE,"MFT96";#N/A,#N/A,FALSE,"CTrecon"}</definedName>
    <definedName name="NOCONFLICT_4_1" hidden="1">{#N/A,#N/A,FALSE,"TMCOMP96";#N/A,#N/A,FALSE,"MAT96";#N/A,#N/A,FALSE,"FANDA96";#N/A,#N/A,FALSE,"INTRAN96";#N/A,#N/A,FALSE,"NAA9697";#N/A,#N/A,FALSE,"ECWEBB";#N/A,#N/A,FALSE,"MFT96";#N/A,#N/A,FALSE,"CTrecon"}</definedName>
    <definedName name="NOCONFLICT_4_1_1" hidden="1">{#N/A,#N/A,FALSE,"TMCOMP96";#N/A,#N/A,FALSE,"MAT96";#N/A,#N/A,FALSE,"FANDA96";#N/A,#N/A,FALSE,"INTRAN96";#N/A,#N/A,FALSE,"NAA9697";#N/A,#N/A,FALSE,"ECWEBB";#N/A,#N/A,FALSE,"MFT96";#N/A,#N/A,FALSE,"CTrecon"}</definedName>
    <definedName name="NOCONFLICT_4_1_1_1" hidden="1">{#N/A,#N/A,FALSE,"TMCOMP96";#N/A,#N/A,FALSE,"MAT96";#N/A,#N/A,FALSE,"FANDA96";#N/A,#N/A,FALSE,"INTRAN96";#N/A,#N/A,FALSE,"NAA9697";#N/A,#N/A,FALSE,"ECWEBB";#N/A,#N/A,FALSE,"MFT96";#N/A,#N/A,FALSE,"CTrecon"}</definedName>
    <definedName name="NOCONFLICT_4_1_1_1_1" hidden="1">{#N/A,#N/A,FALSE,"TMCOMP96";#N/A,#N/A,FALSE,"MAT96";#N/A,#N/A,FALSE,"FANDA96";#N/A,#N/A,FALSE,"INTRAN96";#N/A,#N/A,FALSE,"NAA9697";#N/A,#N/A,FALSE,"ECWEBB";#N/A,#N/A,FALSE,"MFT96";#N/A,#N/A,FALSE,"CTrecon"}</definedName>
    <definedName name="NOCONFLICT_4_1_1_1_1_1" hidden="1">{#N/A,#N/A,FALSE,"TMCOMP96";#N/A,#N/A,FALSE,"MAT96";#N/A,#N/A,FALSE,"FANDA96";#N/A,#N/A,FALSE,"INTRAN96";#N/A,#N/A,FALSE,"NAA9697";#N/A,#N/A,FALSE,"ECWEBB";#N/A,#N/A,FALSE,"MFT96";#N/A,#N/A,FALSE,"CTrecon"}</definedName>
    <definedName name="NOCONFLICT_4_1_1_1_2" hidden="1">{#N/A,#N/A,FALSE,"TMCOMP96";#N/A,#N/A,FALSE,"MAT96";#N/A,#N/A,FALSE,"FANDA96";#N/A,#N/A,FALSE,"INTRAN96";#N/A,#N/A,FALSE,"NAA9697";#N/A,#N/A,FALSE,"ECWEBB";#N/A,#N/A,FALSE,"MFT96";#N/A,#N/A,FALSE,"CTrecon"}</definedName>
    <definedName name="NOCONFLICT_4_1_1_1_3" hidden="1">{#N/A,#N/A,FALSE,"TMCOMP96";#N/A,#N/A,FALSE,"MAT96";#N/A,#N/A,FALSE,"FANDA96";#N/A,#N/A,FALSE,"INTRAN96";#N/A,#N/A,FALSE,"NAA9697";#N/A,#N/A,FALSE,"ECWEBB";#N/A,#N/A,FALSE,"MFT96";#N/A,#N/A,FALSE,"CTrecon"}</definedName>
    <definedName name="NOCONFLICT_4_1_1_1_4" hidden="1">{#N/A,#N/A,FALSE,"TMCOMP96";#N/A,#N/A,FALSE,"MAT96";#N/A,#N/A,FALSE,"FANDA96";#N/A,#N/A,FALSE,"INTRAN96";#N/A,#N/A,FALSE,"NAA9697";#N/A,#N/A,FALSE,"ECWEBB";#N/A,#N/A,FALSE,"MFT96";#N/A,#N/A,FALSE,"CTrecon"}</definedName>
    <definedName name="NOCONFLICT_4_1_1_1_5" hidden="1">{#N/A,#N/A,FALSE,"TMCOMP96";#N/A,#N/A,FALSE,"MAT96";#N/A,#N/A,FALSE,"FANDA96";#N/A,#N/A,FALSE,"INTRAN96";#N/A,#N/A,FALSE,"NAA9697";#N/A,#N/A,FALSE,"ECWEBB";#N/A,#N/A,FALSE,"MFT96";#N/A,#N/A,FALSE,"CTrecon"}</definedName>
    <definedName name="NOCONFLICT_4_1_1_2" hidden="1">{#N/A,#N/A,FALSE,"TMCOMP96";#N/A,#N/A,FALSE,"MAT96";#N/A,#N/A,FALSE,"FANDA96";#N/A,#N/A,FALSE,"INTRAN96";#N/A,#N/A,FALSE,"NAA9697";#N/A,#N/A,FALSE,"ECWEBB";#N/A,#N/A,FALSE,"MFT96";#N/A,#N/A,FALSE,"CTrecon"}</definedName>
    <definedName name="NOCONFLICT_4_1_1_2_1" hidden="1">{#N/A,#N/A,FALSE,"TMCOMP96";#N/A,#N/A,FALSE,"MAT96";#N/A,#N/A,FALSE,"FANDA96";#N/A,#N/A,FALSE,"INTRAN96";#N/A,#N/A,FALSE,"NAA9697";#N/A,#N/A,FALSE,"ECWEBB";#N/A,#N/A,FALSE,"MFT96";#N/A,#N/A,FALSE,"CTrecon"}</definedName>
    <definedName name="NOCONFLICT_4_1_1_2_2" hidden="1">{#N/A,#N/A,FALSE,"TMCOMP96";#N/A,#N/A,FALSE,"MAT96";#N/A,#N/A,FALSE,"FANDA96";#N/A,#N/A,FALSE,"INTRAN96";#N/A,#N/A,FALSE,"NAA9697";#N/A,#N/A,FALSE,"ECWEBB";#N/A,#N/A,FALSE,"MFT96";#N/A,#N/A,FALSE,"CTrecon"}</definedName>
    <definedName name="NOCONFLICT_4_1_1_2_3" hidden="1">{#N/A,#N/A,FALSE,"TMCOMP96";#N/A,#N/A,FALSE,"MAT96";#N/A,#N/A,FALSE,"FANDA96";#N/A,#N/A,FALSE,"INTRAN96";#N/A,#N/A,FALSE,"NAA9697";#N/A,#N/A,FALSE,"ECWEBB";#N/A,#N/A,FALSE,"MFT96";#N/A,#N/A,FALSE,"CTrecon"}</definedName>
    <definedName name="NOCONFLICT_4_1_1_2_4" hidden="1">{#N/A,#N/A,FALSE,"TMCOMP96";#N/A,#N/A,FALSE,"MAT96";#N/A,#N/A,FALSE,"FANDA96";#N/A,#N/A,FALSE,"INTRAN96";#N/A,#N/A,FALSE,"NAA9697";#N/A,#N/A,FALSE,"ECWEBB";#N/A,#N/A,FALSE,"MFT96";#N/A,#N/A,FALSE,"CTrecon"}</definedName>
    <definedName name="NOCONFLICT_4_1_1_2_5" hidden="1">{#N/A,#N/A,FALSE,"TMCOMP96";#N/A,#N/A,FALSE,"MAT96";#N/A,#N/A,FALSE,"FANDA96";#N/A,#N/A,FALSE,"INTRAN96";#N/A,#N/A,FALSE,"NAA9697";#N/A,#N/A,FALSE,"ECWEBB";#N/A,#N/A,FALSE,"MFT96";#N/A,#N/A,FALSE,"CTrecon"}</definedName>
    <definedName name="NOCONFLICT_4_1_1_3" hidden="1">{#N/A,#N/A,FALSE,"TMCOMP96";#N/A,#N/A,FALSE,"MAT96";#N/A,#N/A,FALSE,"FANDA96";#N/A,#N/A,FALSE,"INTRAN96";#N/A,#N/A,FALSE,"NAA9697";#N/A,#N/A,FALSE,"ECWEBB";#N/A,#N/A,FALSE,"MFT96";#N/A,#N/A,FALSE,"CTrecon"}</definedName>
    <definedName name="NOCONFLICT_4_1_1_4" hidden="1">{#N/A,#N/A,FALSE,"TMCOMP96";#N/A,#N/A,FALSE,"MAT96";#N/A,#N/A,FALSE,"FANDA96";#N/A,#N/A,FALSE,"INTRAN96";#N/A,#N/A,FALSE,"NAA9697";#N/A,#N/A,FALSE,"ECWEBB";#N/A,#N/A,FALSE,"MFT96";#N/A,#N/A,FALSE,"CTrecon"}</definedName>
    <definedName name="NOCONFLICT_4_1_1_5" hidden="1">{#N/A,#N/A,FALSE,"TMCOMP96";#N/A,#N/A,FALSE,"MAT96";#N/A,#N/A,FALSE,"FANDA96";#N/A,#N/A,FALSE,"INTRAN96";#N/A,#N/A,FALSE,"NAA9697";#N/A,#N/A,FALSE,"ECWEBB";#N/A,#N/A,FALSE,"MFT96";#N/A,#N/A,FALSE,"CTrecon"}</definedName>
    <definedName name="NOCONFLICT_4_1_2" hidden="1">{#N/A,#N/A,FALSE,"TMCOMP96";#N/A,#N/A,FALSE,"MAT96";#N/A,#N/A,FALSE,"FANDA96";#N/A,#N/A,FALSE,"INTRAN96";#N/A,#N/A,FALSE,"NAA9697";#N/A,#N/A,FALSE,"ECWEBB";#N/A,#N/A,FALSE,"MFT96";#N/A,#N/A,FALSE,"CTrecon"}</definedName>
    <definedName name="NOCONFLICT_4_1_2_1" hidden="1">{#N/A,#N/A,FALSE,"TMCOMP96";#N/A,#N/A,FALSE,"MAT96";#N/A,#N/A,FALSE,"FANDA96";#N/A,#N/A,FALSE,"INTRAN96";#N/A,#N/A,FALSE,"NAA9697";#N/A,#N/A,FALSE,"ECWEBB";#N/A,#N/A,FALSE,"MFT96";#N/A,#N/A,FALSE,"CTrecon"}</definedName>
    <definedName name="NOCONFLICT_4_1_2_2" hidden="1">{#N/A,#N/A,FALSE,"TMCOMP96";#N/A,#N/A,FALSE,"MAT96";#N/A,#N/A,FALSE,"FANDA96";#N/A,#N/A,FALSE,"INTRAN96";#N/A,#N/A,FALSE,"NAA9697";#N/A,#N/A,FALSE,"ECWEBB";#N/A,#N/A,FALSE,"MFT96";#N/A,#N/A,FALSE,"CTrecon"}</definedName>
    <definedName name="NOCONFLICT_4_1_2_3" hidden="1">{#N/A,#N/A,FALSE,"TMCOMP96";#N/A,#N/A,FALSE,"MAT96";#N/A,#N/A,FALSE,"FANDA96";#N/A,#N/A,FALSE,"INTRAN96";#N/A,#N/A,FALSE,"NAA9697";#N/A,#N/A,FALSE,"ECWEBB";#N/A,#N/A,FALSE,"MFT96";#N/A,#N/A,FALSE,"CTrecon"}</definedName>
    <definedName name="NOCONFLICT_4_1_2_4" hidden="1">{#N/A,#N/A,FALSE,"TMCOMP96";#N/A,#N/A,FALSE,"MAT96";#N/A,#N/A,FALSE,"FANDA96";#N/A,#N/A,FALSE,"INTRAN96";#N/A,#N/A,FALSE,"NAA9697";#N/A,#N/A,FALSE,"ECWEBB";#N/A,#N/A,FALSE,"MFT96";#N/A,#N/A,FALSE,"CTrecon"}</definedName>
    <definedName name="NOCONFLICT_4_1_2_5" hidden="1">{#N/A,#N/A,FALSE,"TMCOMP96";#N/A,#N/A,FALSE,"MAT96";#N/A,#N/A,FALSE,"FANDA96";#N/A,#N/A,FALSE,"INTRAN96";#N/A,#N/A,FALSE,"NAA9697";#N/A,#N/A,FALSE,"ECWEBB";#N/A,#N/A,FALSE,"MFT96";#N/A,#N/A,FALSE,"CTrecon"}</definedName>
    <definedName name="NOCONFLICT_4_1_3" hidden="1">{#N/A,#N/A,FALSE,"TMCOMP96";#N/A,#N/A,FALSE,"MAT96";#N/A,#N/A,FALSE,"FANDA96";#N/A,#N/A,FALSE,"INTRAN96";#N/A,#N/A,FALSE,"NAA9697";#N/A,#N/A,FALSE,"ECWEBB";#N/A,#N/A,FALSE,"MFT96";#N/A,#N/A,FALSE,"CTrecon"}</definedName>
    <definedName name="NOCONFLICT_4_1_3_1" hidden="1">{#N/A,#N/A,FALSE,"TMCOMP96";#N/A,#N/A,FALSE,"MAT96";#N/A,#N/A,FALSE,"FANDA96";#N/A,#N/A,FALSE,"INTRAN96";#N/A,#N/A,FALSE,"NAA9697";#N/A,#N/A,FALSE,"ECWEBB";#N/A,#N/A,FALSE,"MFT96";#N/A,#N/A,FALSE,"CTrecon"}</definedName>
    <definedName name="NOCONFLICT_4_1_3_2" hidden="1">{#N/A,#N/A,FALSE,"TMCOMP96";#N/A,#N/A,FALSE,"MAT96";#N/A,#N/A,FALSE,"FANDA96";#N/A,#N/A,FALSE,"INTRAN96";#N/A,#N/A,FALSE,"NAA9697";#N/A,#N/A,FALSE,"ECWEBB";#N/A,#N/A,FALSE,"MFT96";#N/A,#N/A,FALSE,"CTrecon"}</definedName>
    <definedName name="NOCONFLICT_4_1_3_3" hidden="1">{#N/A,#N/A,FALSE,"TMCOMP96";#N/A,#N/A,FALSE,"MAT96";#N/A,#N/A,FALSE,"FANDA96";#N/A,#N/A,FALSE,"INTRAN96";#N/A,#N/A,FALSE,"NAA9697";#N/A,#N/A,FALSE,"ECWEBB";#N/A,#N/A,FALSE,"MFT96";#N/A,#N/A,FALSE,"CTrecon"}</definedName>
    <definedName name="NOCONFLICT_4_1_3_4" hidden="1">{#N/A,#N/A,FALSE,"TMCOMP96";#N/A,#N/A,FALSE,"MAT96";#N/A,#N/A,FALSE,"FANDA96";#N/A,#N/A,FALSE,"INTRAN96";#N/A,#N/A,FALSE,"NAA9697";#N/A,#N/A,FALSE,"ECWEBB";#N/A,#N/A,FALSE,"MFT96";#N/A,#N/A,FALSE,"CTrecon"}</definedName>
    <definedName name="NOCONFLICT_4_1_3_5" hidden="1">{#N/A,#N/A,FALSE,"TMCOMP96";#N/A,#N/A,FALSE,"MAT96";#N/A,#N/A,FALSE,"FANDA96";#N/A,#N/A,FALSE,"INTRAN96";#N/A,#N/A,FALSE,"NAA9697";#N/A,#N/A,FALSE,"ECWEBB";#N/A,#N/A,FALSE,"MFT96";#N/A,#N/A,FALSE,"CTrecon"}</definedName>
    <definedName name="NOCONFLICT_4_1_4" hidden="1">{#N/A,#N/A,FALSE,"TMCOMP96";#N/A,#N/A,FALSE,"MAT96";#N/A,#N/A,FALSE,"FANDA96";#N/A,#N/A,FALSE,"INTRAN96";#N/A,#N/A,FALSE,"NAA9697";#N/A,#N/A,FALSE,"ECWEBB";#N/A,#N/A,FALSE,"MFT96";#N/A,#N/A,FALSE,"CTrecon"}</definedName>
    <definedName name="NOCONFLICT_4_1_4_1" hidden="1">{#N/A,#N/A,FALSE,"TMCOMP96";#N/A,#N/A,FALSE,"MAT96";#N/A,#N/A,FALSE,"FANDA96";#N/A,#N/A,FALSE,"INTRAN96";#N/A,#N/A,FALSE,"NAA9697";#N/A,#N/A,FALSE,"ECWEBB";#N/A,#N/A,FALSE,"MFT96";#N/A,#N/A,FALSE,"CTrecon"}</definedName>
    <definedName name="NOCONFLICT_4_1_4_2" hidden="1">{#N/A,#N/A,FALSE,"TMCOMP96";#N/A,#N/A,FALSE,"MAT96";#N/A,#N/A,FALSE,"FANDA96";#N/A,#N/A,FALSE,"INTRAN96";#N/A,#N/A,FALSE,"NAA9697";#N/A,#N/A,FALSE,"ECWEBB";#N/A,#N/A,FALSE,"MFT96";#N/A,#N/A,FALSE,"CTrecon"}</definedName>
    <definedName name="NOCONFLICT_4_1_4_3" hidden="1">{#N/A,#N/A,FALSE,"TMCOMP96";#N/A,#N/A,FALSE,"MAT96";#N/A,#N/A,FALSE,"FANDA96";#N/A,#N/A,FALSE,"INTRAN96";#N/A,#N/A,FALSE,"NAA9697";#N/A,#N/A,FALSE,"ECWEBB";#N/A,#N/A,FALSE,"MFT96";#N/A,#N/A,FALSE,"CTrecon"}</definedName>
    <definedName name="NOCONFLICT_4_1_4_4" hidden="1">{#N/A,#N/A,FALSE,"TMCOMP96";#N/A,#N/A,FALSE,"MAT96";#N/A,#N/A,FALSE,"FANDA96";#N/A,#N/A,FALSE,"INTRAN96";#N/A,#N/A,FALSE,"NAA9697";#N/A,#N/A,FALSE,"ECWEBB";#N/A,#N/A,FALSE,"MFT96";#N/A,#N/A,FALSE,"CTrecon"}</definedName>
    <definedName name="NOCONFLICT_4_1_4_5" hidden="1">{#N/A,#N/A,FALSE,"TMCOMP96";#N/A,#N/A,FALSE,"MAT96";#N/A,#N/A,FALSE,"FANDA96";#N/A,#N/A,FALSE,"INTRAN96";#N/A,#N/A,FALSE,"NAA9697";#N/A,#N/A,FALSE,"ECWEBB";#N/A,#N/A,FALSE,"MFT96";#N/A,#N/A,FALSE,"CTrecon"}</definedName>
    <definedName name="NOCONFLICT_4_1_5" hidden="1">{#N/A,#N/A,FALSE,"TMCOMP96";#N/A,#N/A,FALSE,"MAT96";#N/A,#N/A,FALSE,"FANDA96";#N/A,#N/A,FALSE,"INTRAN96";#N/A,#N/A,FALSE,"NAA9697";#N/A,#N/A,FALSE,"ECWEBB";#N/A,#N/A,FALSE,"MFT96";#N/A,#N/A,FALSE,"CTrecon"}</definedName>
    <definedName name="NOCONFLICT_4_1_5_1" hidden="1">{#N/A,#N/A,FALSE,"TMCOMP96";#N/A,#N/A,FALSE,"MAT96";#N/A,#N/A,FALSE,"FANDA96";#N/A,#N/A,FALSE,"INTRAN96";#N/A,#N/A,FALSE,"NAA9697";#N/A,#N/A,FALSE,"ECWEBB";#N/A,#N/A,FALSE,"MFT96";#N/A,#N/A,FALSE,"CTrecon"}</definedName>
    <definedName name="NOCONFLICT_4_1_5_2" hidden="1">{#N/A,#N/A,FALSE,"TMCOMP96";#N/A,#N/A,FALSE,"MAT96";#N/A,#N/A,FALSE,"FANDA96";#N/A,#N/A,FALSE,"INTRAN96";#N/A,#N/A,FALSE,"NAA9697";#N/A,#N/A,FALSE,"ECWEBB";#N/A,#N/A,FALSE,"MFT96";#N/A,#N/A,FALSE,"CTrecon"}</definedName>
    <definedName name="NOCONFLICT_4_1_5_3" hidden="1">{#N/A,#N/A,FALSE,"TMCOMP96";#N/A,#N/A,FALSE,"MAT96";#N/A,#N/A,FALSE,"FANDA96";#N/A,#N/A,FALSE,"INTRAN96";#N/A,#N/A,FALSE,"NAA9697";#N/A,#N/A,FALSE,"ECWEBB";#N/A,#N/A,FALSE,"MFT96";#N/A,#N/A,FALSE,"CTrecon"}</definedName>
    <definedName name="NOCONFLICT_4_1_5_4" hidden="1">{#N/A,#N/A,FALSE,"TMCOMP96";#N/A,#N/A,FALSE,"MAT96";#N/A,#N/A,FALSE,"FANDA96";#N/A,#N/A,FALSE,"INTRAN96";#N/A,#N/A,FALSE,"NAA9697";#N/A,#N/A,FALSE,"ECWEBB";#N/A,#N/A,FALSE,"MFT96";#N/A,#N/A,FALSE,"CTrecon"}</definedName>
    <definedName name="NOCONFLICT_4_1_5_5" hidden="1">{#N/A,#N/A,FALSE,"TMCOMP96";#N/A,#N/A,FALSE,"MAT96";#N/A,#N/A,FALSE,"FANDA96";#N/A,#N/A,FALSE,"INTRAN96";#N/A,#N/A,FALSE,"NAA9697";#N/A,#N/A,FALSE,"ECWEBB";#N/A,#N/A,FALSE,"MFT96";#N/A,#N/A,FALSE,"CTrecon"}</definedName>
    <definedName name="NOCONFLICT_4_2" hidden="1">{#N/A,#N/A,FALSE,"TMCOMP96";#N/A,#N/A,FALSE,"MAT96";#N/A,#N/A,FALSE,"FANDA96";#N/A,#N/A,FALSE,"INTRAN96";#N/A,#N/A,FALSE,"NAA9697";#N/A,#N/A,FALSE,"ECWEBB";#N/A,#N/A,FALSE,"MFT96";#N/A,#N/A,FALSE,"CTrecon"}</definedName>
    <definedName name="NOCONFLICT_4_2_1" hidden="1">{#N/A,#N/A,FALSE,"TMCOMP96";#N/A,#N/A,FALSE,"MAT96";#N/A,#N/A,FALSE,"FANDA96";#N/A,#N/A,FALSE,"INTRAN96";#N/A,#N/A,FALSE,"NAA9697";#N/A,#N/A,FALSE,"ECWEBB";#N/A,#N/A,FALSE,"MFT96";#N/A,#N/A,FALSE,"CTrecon"}</definedName>
    <definedName name="NOCONFLICT_4_2_1_1" hidden="1">{#N/A,#N/A,FALSE,"TMCOMP96";#N/A,#N/A,FALSE,"MAT96";#N/A,#N/A,FALSE,"FANDA96";#N/A,#N/A,FALSE,"INTRAN96";#N/A,#N/A,FALSE,"NAA9697";#N/A,#N/A,FALSE,"ECWEBB";#N/A,#N/A,FALSE,"MFT96";#N/A,#N/A,FALSE,"CTrecon"}</definedName>
    <definedName name="NOCONFLICT_4_2_2" hidden="1">{#N/A,#N/A,FALSE,"TMCOMP96";#N/A,#N/A,FALSE,"MAT96";#N/A,#N/A,FALSE,"FANDA96";#N/A,#N/A,FALSE,"INTRAN96";#N/A,#N/A,FALSE,"NAA9697";#N/A,#N/A,FALSE,"ECWEBB";#N/A,#N/A,FALSE,"MFT96";#N/A,#N/A,FALSE,"CTrecon"}</definedName>
    <definedName name="NOCONFLICT_4_2_3" hidden="1">{#N/A,#N/A,FALSE,"TMCOMP96";#N/A,#N/A,FALSE,"MAT96";#N/A,#N/A,FALSE,"FANDA96";#N/A,#N/A,FALSE,"INTRAN96";#N/A,#N/A,FALSE,"NAA9697";#N/A,#N/A,FALSE,"ECWEBB";#N/A,#N/A,FALSE,"MFT96";#N/A,#N/A,FALSE,"CTrecon"}</definedName>
    <definedName name="NOCONFLICT_4_2_4" hidden="1">{#N/A,#N/A,FALSE,"TMCOMP96";#N/A,#N/A,FALSE,"MAT96";#N/A,#N/A,FALSE,"FANDA96";#N/A,#N/A,FALSE,"INTRAN96";#N/A,#N/A,FALSE,"NAA9697";#N/A,#N/A,FALSE,"ECWEBB";#N/A,#N/A,FALSE,"MFT96";#N/A,#N/A,FALSE,"CTrecon"}</definedName>
    <definedName name="NOCONFLICT_4_2_5" hidden="1">{#N/A,#N/A,FALSE,"TMCOMP96";#N/A,#N/A,FALSE,"MAT96";#N/A,#N/A,FALSE,"FANDA96";#N/A,#N/A,FALSE,"INTRAN96";#N/A,#N/A,FALSE,"NAA9697";#N/A,#N/A,FALSE,"ECWEBB";#N/A,#N/A,FALSE,"MFT96";#N/A,#N/A,FALSE,"CTrecon"}</definedName>
    <definedName name="NOCONFLICT_4_3" hidden="1">{#N/A,#N/A,FALSE,"TMCOMP96";#N/A,#N/A,FALSE,"MAT96";#N/A,#N/A,FALSE,"FANDA96";#N/A,#N/A,FALSE,"INTRAN96";#N/A,#N/A,FALSE,"NAA9697";#N/A,#N/A,FALSE,"ECWEBB";#N/A,#N/A,FALSE,"MFT96";#N/A,#N/A,FALSE,"CTrecon"}</definedName>
    <definedName name="NOCONFLICT_4_3_1" hidden="1">{#N/A,#N/A,FALSE,"TMCOMP96";#N/A,#N/A,FALSE,"MAT96";#N/A,#N/A,FALSE,"FANDA96";#N/A,#N/A,FALSE,"INTRAN96";#N/A,#N/A,FALSE,"NAA9697";#N/A,#N/A,FALSE,"ECWEBB";#N/A,#N/A,FALSE,"MFT96";#N/A,#N/A,FALSE,"CTrecon"}</definedName>
    <definedName name="NOCONFLICT_4_3_1_1" hidden="1">{#N/A,#N/A,FALSE,"TMCOMP96";#N/A,#N/A,FALSE,"MAT96";#N/A,#N/A,FALSE,"FANDA96";#N/A,#N/A,FALSE,"INTRAN96";#N/A,#N/A,FALSE,"NAA9697";#N/A,#N/A,FALSE,"ECWEBB";#N/A,#N/A,FALSE,"MFT96";#N/A,#N/A,FALSE,"CTrecon"}</definedName>
    <definedName name="NOCONFLICT_4_3_2" hidden="1">{#N/A,#N/A,FALSE,"TMCOMP96";#N/A,#N/A,FALSE,"MAT96";#N/A,#N/A,FALSE,"FANDA96";#N/A,#N/A,FALSE,"INTRAN96";#N/A,#N/A,FALSE,"NAA9697";#N/A,#N/A,FALSE,"ECWEBB";#N/A,#N/A,FALSE,"MFT96";#N/A,#N/A,FALSE,"CTrecon"}</definedName>
    <definedName name="NOCONFLICT_4_3_3" hidden="1">{#N/A,#N/A,FALSE,"TMCOMP96";#N/A,#N/A,FALSE,"MAT96";#N/A,#N/A,FALSE,"FANDA96";#N/A,#N/A,FALSE,"INTRAN96";#N/A,#N/A,FALSE,"NAA9697";#N/A,#N/A,FALSE,"ECWEBB";#N/A,#N/A,FALSE,"MFT96";#N/A,#N/A,FALSE,"CTrecon"}</definedName>
    <definedName name="NOCONFLICT_4_3_4" hidden="1">{#N/A,#N/A,FALSE,"TMCOMP96";#N/A,#N/A,FALSE,"MAT96";#N/A,#N/A,FALSE,"FANDA96";#N/A,#N/A,FALSE,"INTRAN96";#N/A,#N/A,FALSE,"NAA9697";#N/A,#N/A,FALSE,"ECWEBB";#N/A,#N/A,FALSE,"MFT96";#N/A,#N/A,FALSE,"CTrecon"}</definedName>
    <definedName name="NOCONFLICT_4_3_5" hidden="1">{#N/A,#N/A,FALSE,"TMCOMP96";#N/A,#N/A,FALSE,"MAT96";#N/A,#N/A,FALSE,"FANDA96";#N/A,#N/A,FALSE,"INTRAN96";#N/A,#N/A,FALSE,"NAA9697";#N/A,#N/A,FALSE,"ECWEBB";#N/A,#N/A,FALSE,"MFT96";#N/A,#N/A,FALSE,"CTrecon"}</definedName>
    <definedName name="NOCONFLICT_4_4" hidden="1">{#N/A,#N/A,FALSE,"TMCOMP96";#N/A,#N/A,FALSE,"MAT96";#N/A,#N/A,FALSE,"FANDA96";#N/A,#N/A,FALSE,"INTRAN96";#N/A,#N/A,FALSE,"NAA9697";#N/A,#N/A,FALSE,"ECWEBB";#N/A,#N/A,FALSE,"MFT96";#N/A,#N/A,FALSE,"CTrecon"}</definedName>
    <definedName name="NOCONFLICT_4_4_1" hidden="1">{#N/A,#N/A,FALSE,"TMCOMP96";#N/A,#N/A,FALSE,"MAT96";#N/A,#N/A,FALSE,"FANDA96";#N/A,#N/A,FALSE,"INTRAN96";#N/A,#N/A,FALSE,"NAA9697";#N/A,#N/A,FALSE,"ECWEBB";#N/A,#N/A,FALSE,"MFT96";#N/A,#N/A,FALSE,"CTrecon"}</definedName>
    <definedName name="NOCONFLICT_4_4_2" hidden="1">{#N/A,#N/A,FALSE,"TMCOMP96";#N/A,#N/A,FALSE,"MAT96";#N/A,#N/A,FALSE,"FANDA96";#N/A,#N/A,FALSE,"INTRAN96";#N/A,#N/A,FALSE,"NAA9697";#N/A,#N/A,FALSE,"ECWEBB";#N/A,#N/A,FALSE,"MFT96";#N/A,#N/A,FALSE,"CTrecon"}</definedName>
    <definedName name="NOCONFLICT_4_4_3" hidden="1">{#N/A,#N/A,FALSE,"TMCOMP96";#N/A,#N/A,FALSE,"MAT96";#N/A,#N/A,FALSE,"FANDA96";#N/A,#N/A,FALSE,"INTRAN96";#N/A,#N/A,FALSE,"NAA9697";#N/A,#N/A,FALSE,"ECWEBB";#N/A,#N/A,FALSE,"MFT96";#N/A,#N/A,FALSE,"CTrecon"}</definedName>
    <definedName name="NOCONFLICT_4_4_4" hidden="1">{#N/A,#N/A,FALSE,"TMCOMP96";#N/A,#N/A,FALSE,"MAT96";#N/A,#N/A,FALSE,"FANDA96";#N/A,#N/A,FALSE,"INTRAN96";#N/A,#N/A,FALSE,"NAA9697";#N/A,#N/A,FALSE,"ECWEBB";#N/A,#N/A,FALSE,"MFT96";#N/A,#N/A,FALSE,"CTrecon"}</definedName>
    <definedName name="NOCONFLICT_4_4_5" hidden="1">{#N/A,#N/A,FALSE,"TMCOMP96";#N/A,#N/A,FALSE,"MAT96";#N/A,#N/A,FALSE,"FANDA96";#N/A,#N/A,FALSE,"INTRAN96";#N/A,#N/A,FALSE,"NAA9697";#N/A,#N/A,FALSE,"ECWEBB";#N/A,#N/A,FALSE,"MFT96";#N/A,#N/A,FALSE,"CTrecon"}</definedName>
    <definedName name="NOCONFLICT_4_5" hidden="1">{#N/A,#N/A,FALSE,"TMCOMP96";#N/A,#N/A,FALSE,"MAT96";#N/A,#N/A,FALSE,"FANDA96";#N/A,#N/A,FALSE,"INTRAN96";#N/A,#N/A,FALSE,"NAA9697";#N/A,#N/A,FALSE,"ECWEBB";#N/A,#N/A,FALSE,"MFT96";#N/A,#N/A,FALSE,"CTrecon"}</definedName>
    <definedName name="NOCONFLICT_4_5_1" hidden="1">{#N/A,#N/A,FALSE,"TMCOMP96";#N/A,#N/A,FALSE,"MAT96";#N/A,#N/A,FALSE,"FANDA96";#N/A,#N/A,FALSE,"INTRAN96";#N/A,#N/A,FALSE,"NAA9697";#N/A,#N/A,FALSE,"ECWEBB";#N/A,#N/A,FALSE,"MFT96";#N/A,#N/A,FALSE,"CTrecon"}</definedName>
    <definedName name="NOCONFLICT_4_5_2" hidden="1">{#N/A,#N/A,FALSE,"TMCOMP96";#N/A,#N/A,FALSE,"MAT96";#N/A,#N/A,FALSE,"FANDA96";#N/A,#N/A,FALSE,"INTRAN96";#N/A,#N/A,FALSE,"NAA9697";#N/A,#N/A,FALSE,"ECWEBB";#N/A,#N/A,FALSE,"MFT96";#N/A,#N/A,FALSE,"CTrecon"}</definedName>
    <definedName name="NOCONFLICT_4_5_3" hidden="1">{#N/A,#N/A,FALSE,"TMCOMP96";#N/A,#N/A,FALSE,"MAT96";#N/A,#N/A,FALSE,"FANDA96";#N/A,#N/A,FALSE,"INTRAN96";#N/A,#N/A,FALSE,"NAA9697";#N/A,#N/A,FALSE,"ECWEBB";#N/A,#N/A,FALSE,"MFT96";#N/A,#N/A,FALSE,"CTrecon"}</definedName>
    <definedName name="NOCONFLICT_4_5_4" hidden="1">{#N/A,#N/A,FALSE,"TMCOMP96";#N/A,#N/A,FALSE,"MAT96";#N/A,#N/A,FALSE,"FANDA96";#N/A,#N/A,FALSE,"INTRAN96";#N/A,#N/A,FALSE,"NAA9697";#N/A,#N/A,FALSE,"ECWEBB";#N/A,#N/A,FALSE,"MFT96";#N/A,#N/A,FALSE,"CTrecon"}</definedName>
    <definedName name="NOCONFLICT_4_5_5" hidden="1">{#N/A,#N/A,FALSE,"TMCOMP96";#N/A,#N/A,FALSE,"MAT96";#N/A,#N/A,FALSE,"FANDA96";#N/A,#N/A,FALSE,"INTRAN96";#N/A,#N/A,FALSE,"NAA9697";#N/A,#N/A,FALSE,"ECWEBB";#N/A,#N/A,FALSE,"MFT96";#N/A,#N/A,FALSE,"CTrecon"}</definedName>
    <definedName name="NOCONFLICT_5" hidden="1">{#N/A,#N/A,FALSE,"TMCOMP96";#N/A,#N/A,FALSE,"MAT96";#N/A,#N/A,FALSE,"FANDA96";#N/A,#N/A,FALSE,"INTRAN96";#N/A,#N/A,FALSE,"NAA9697";#N/A,#N/A,FALSE,"ECWEBB";#N/A,#N/A,FALSE,"MFT96";#N/A,#N/A,FALSE,"CTrecon"}</definedName>
    <definedName name="NOCONFLICT_5_1" hidden="1">{#N/A,#N/A,FALSE,"TMCOMP96";#N/A,#N/A,FALSE,"MAT96";#N/A,#N/A,FALSE,"FANDA96";#N/A,#N/A,FALSE,"INTRAN96";#N/A,#N/A,FALSE,"NAA9697";#N/A,#N/A,FALSE,"ECWEBB";#N/A,#N/A,FALSE,"MFT96";#N/A,#N/A,FALSE,"CTrecon"}</definedName>
    <definedName name="NOCONFLICT_5_1_1" hidden="1">{#N/A,#N/A,FALSE,"TMCOMP96";#N/A,#N/A,FALSE,"MAT96";#N/A,#N/A,FALSE,"FANDA96";#N/A,#N/A,FALSE,"INTRAN96";#N/A,#N/A,FALSE,"NAA9697";#N/A,#N/A,FALSE,"ECWEBB";#N/A,#N/A,FALSE,"MFT96";#N/A,#N/A,FALSE,"CTrecon"}</definedName>
    <definedName name="NOCONFLICT_5_1_1_1" hidden="1">{#N/A,#N/A,FALSE,"TMCOMP96";#N/A,#N/A,FALSE,"MAT96";#N/A,#N/A,FALSE,"FANDA96";#N/A,#N/A,FALSE,"INTRAN96";#N/A,#N/A,FALSE,"NAA9697";#N/A,#N/A,FALSE,"ECWEBB";#N/A,#N/A,FALSE,"MFT96";#N/A,#N/A,FALSE,"CTrecon"}</definedName>
    <definedName name="NOCONFLICT_5_1_1_1_1" hidden="1">{#N/A,#N/A,FALSE,"TMCOMP96";#N/A,#N/A,FALSE,"MAT96";#N/A,#N/A,FALSE,"FANDA96";#N/A,#N/A,FALSE,"INTRAN96";#N/A,#N/A,FALSE,"NAA9697";#N/A,#N/A,FALSE,"ECWEBB";#N/A,#N/A,FALSE,"MFT96";#N/A,#N/A,FALSE,"CTrecon"}</definedName>
    <definedName name="NOCONFLICT_5_1_1_1_1_1" hidden="1">{#N/A,#N/A,FALSE,"TMCOMP96";#N/A,#N/A,FALSE,"MAT96";#N/A,#N/A,FALSE,"FANDA96";#N/A,#N/A,FALSE,"INTRAN96";#N/A,#N/A,FALSE,"NAA9697";#N/A,#N/A,FALSE,"ECWEBB";#N/A,#N/A,FALSE,"MFT96";#N/A,#N/A,FALSE,"CTrecon"}</definedName>
    <definedName name="NOCONFLICT_5_1_1_1_2" hidden="1">{#N/A,#N/A,FALSE,"TMCOMP96";#N/A,#N/A,FALSE,"MAT96";#N/A,#N/A,FALSE,"FANDA96";#N/A,#N/A,FALSE,"INTRAN96";#N/A,#N/A,FALSE,"NAA9697";#N/A,#N/A,FALSE,"ECWEBB";#N/A,#N/A,FALSE,"MFT96";#N/A,#N/A,FALSE,"CTrecon"}</definedName>
    <definedName name="NOCONFLICT_5_1_1_1_3" hidden="1">{#N/A,#N/A,FALSE,"TMCOMP96";#N/A,#N/A,FALSE,"MAT96";#N/A,#N/A,FALSE,"FANDA96";#N/A,#N/A,FALSE,"INTRAN96";#N/A,#N/A,FALSE,"NAA9697";#N/A,#N/A,FALSE,"ECWEBB";#N/A,#N/A,FALSE,"MFT96";#N/A,#N/A,FALSE,"CTrecon"}</definedName>
    <definedName name="NOCONFLICT_5_1_1_1_4" hidden="1">{#N/A,#N/A,FALSE,"TMCOMP96";#N/A,#N/A,FALSE,"MAT96";#N/A,#N/A,FALSE,"FANDA96";#N/A,#N/A,FALSE,"INTRAN96";#N/A,#N/A,FALSE,"NAA9697";#N/A,#N/A,FALSE,"ECWEBB";#N/A,#N/A,FALSE,"MFT96";#N/A,#N/A,FALSE,"CTrecon"}</definedName>
    <definedName name="NOCONFLICT_5_1_1_1_5" hidden="1">{#N/A,#N/A,FALSE,"TMCOMP96";#N/A,#N/A,FALSE,"MAT96";#N/A,#N/A,FALSE,"FANDA96";#N/A,#N/A,FALSE,"INTRAN96";#N/A,#N/A,FALSE,"NAA9697";#N/A,#N/A,FALSE,"ECWEBB";#N/A,#N/A,FALSE,"MFT96";#N/A,#N/A,FALSE,"CTrecon"}</definedName>
    <definedName name="NOCONFLICT_5_1_1_2" hidden="1">{#N/A,#N/A,FALSE,"TMCOMP96";#N/A,#N/A,FALSE,"MAT96";#N/A,#N/A,FALSE,"FANDA96";#N/A,#N/A,FALSE,"INTRAN96";#N/A,#N/A,FALSE,"NAA9697";#N/A,#N/A,FALSE,"ECWEBB";#N/A,#N/A,FALSE,"MFT96";#N/A,#N/A,FALSE,"CTrecon"}</definedName>
    <definedName name="NOCONFLICT_5_1_1_2_1" hidden="1">{#N/A,#N/A,FALSE,"TMCOMP96";#N/A,#N/A,FALSE,"MAT96";#N/A,#N/A,FALSE,"FANDA96";#N/A,#N/A,FALSE,"INTRAN96";#N/A,#N/A,FALSE,"NAA9697";#N/A,#N/A,FALSE,"ECWEBB";#N/A,#N/A,FALSE,"MFT96";#N/A,#N/A,FALSE,"CTrecon"}</definedName>
    <definedName name="NOCONFLICT_5_1_1_2_2" hidden="1">{#N/A,#N/A,FALSE,"TMCOMP96";#N/A,#N/A,FALSE,"MAT96";#N/A,#N/A,FALSE,"FANDA96";#N/A,#N/A,FALSE,"INTRAN96";#N/A,#N/A,FALSE,"NAA9697";#N/A,#N/A,FALSE,"ECWEBB";#N/A,#N/A,FALSE,"MFT96";#N/A,#N/A,FALSE,"CTrecon"}</definedName>
    <definedName name="NOCONFLICT_5_1_1_2_3" hidden="1">{#N/A,#N/A,FALSE,"TMCOMP96";#N/A,#N/A,FALSE,"MAT96";#N/A,#N/A,FALSE,"FANDA96";#N/A,#N/A,FALSE,"INTRAN96";#N/A,#N/A,FALSE,"NAA9697";#N/A,#N/A,FALSE,"ECWEBB";#N/A,#N/A,FALSE,"MFT96";#N/A,#N/A,FALSE,"CTrecon"}</definedName>
    <definedName name="NOCONFLICT_5_1_1_2_4" hidden="1">{#N/A,#N/A,FALSE,"TMCOMP96";#N/A,#N/A,FALSE,"MAT96";#N/A,#N/A,FALSE,"FANDA96";#N/A,#N/A,FALSE,"INTRAN96";#N/A,#N/A,FALSE,"NAA9697";#N/A,#N/A,FALSE,"ECWEBB";#N/A,#N/A,FALSE,"MFT96";#N/A,#N/A,FALSE,"CTrecon"}</definedName>
    <definedName name="NOCONFLICT_5_1_1_2_5" hidden="1">{#N/A,#N/A,FALSE,"TMCOMP96";#N/A,#N/A,FALSE,"MAT96";#N/A,#N/A,FALSE,"FANDA96";#N/A,#N/A,FALSE,"INTRAN96";#N/A,#N/A,FALSE,"NAA9697";#N/A,#N/A,FALSE,"ECWEBB";#N/A,#N/A,FALSE,"MFT96";#N/A,#N/A,FALSE,"CTrecon"}</definedName>
    <definedName name="NOCONFLICT_5_1_1_3" hidden="1">{#N/A,#N/A,FALSE,"TMCOMP96";#N/A,#N/A,FALSE,"MAT96";#N/A,#N/A,FALSE,"FANDA96";#N/A,#N/A,FALSE,"INTRAN96";#N/A,#N/A,FALSE,"NAA9697";#N/A,#N/A,FALSE,"ECWEBB";#N/A,#N/A,FALSE,"MFT96";#N/A,#N/A,FALSE,"CTrecon"}</definedName>
    <definedName name="NOCONFLICT_5_1_1_4" hidden="1">{#N/A,#N/A,FALSE,"TMCOMP96";#N/A,#N/A,FALSE,"MAT96";#N/A,#N/A,FALSE,"FANDA96";#N/A,#N/A,FALSE,"INTRAN96";#N/A,#N/A,FALSE,"NAA9697";#N/A,#N/A,FALSE,"ECWEBB";#N/A,#N/A,FALSE,"MFT96";#N/A,#N/A,FALSE,"CTrecon"}</definedName>
    <definedName name="NOCONFLICT_5_1_1_5" hidden="1">{#N/A,#N/A,FALSE,"TMCOMP96";#N/A,#N/A,FALSE,"MAT96";#N/A,#N/A,FALSE,"FANDA96";#N/A,#N/A,FALSE,"INTRAN96";#N/A,#N/A,FALSE,"NAA9697";#N/A,#N/A,FALSE,"ECWEBB";#N/A,#N/A,FALSE,"MFT96";#N/A,#N/A,FALSE,"CTrecon"}</definedName>
    <definedName name="NOCONFLICT_5_1_2" hidden="1">{#N/A,#N/A,FALSE,"TMCOMP96";#N/A,#N/A,FALSE,"MAT96";#N/A,#N/A,FALSE,"FANDA96";#N/A,#N/A,FALSE,"INTRAN96";#N/A,#N/A,FALSE,"NAA9697";#N/A,#N/A,FALSE,"ECWEBB";#N/A,#N/A,FALSE,"MFT96";#N/A,#N/A,FALSE,"CTrecon"}</definedName>
    <definedName name="NOCONFLICT_5_1_2_1" hidden="1">{#N/A,#N/A,FALSE,"TMCOMP96";#N/A,#N/A,FALSE,"MAT96";#N/A,#N/A,FALSE,"FANDA96";#N/A,#N/A,FALSE,"INTRAN96";#N/A,#N/A,FALSE,"NAA9697";#N/A,#N/A,FALSE,"ECWEBB";#N/A,#N/A,FALSE,"MFT96";#N/A,#N/A,FALSE,"CTrecon"}</definedName>
    <definedName name="NOCONFLICT_5_1_2_2" hidden="1">{#N/A,#N/A,FALSE,"TMCOMP96";#N/A,#N/A,FALSE,"MAT96";#N/A,#N/A,FALSE,"FANDA96";#N/A,#N/A,FALSE,"INTRAN96";#N/A,#N/A,FALSE,"NAA9697";#N/A,#N/A,FALSE,"ECWEBB";#N/A,#N/A,FALSE,"MFT96";#N/A,#N/A,FALSE,"CTrecon"}</definedName>
    <definedName name="NOCONFLICT_5_1_2_3" hidden="1">{#N/A,#N/A,FALSE,"TMCOMP96";#N/A,#N/A,FALSE,"MAT96";#N/A,#N/A,FALSE,"FANDA96";#N/A,#N/A,FALSE,"INTRAN96";#N/A,#N/A,FALSE,"NAA9697";#N/A,#N/A,FALSE,"ECWEBB";#N/A,#N/A,FALSE,"MFT96";#N/A,#N/A,FALSE,"CTrecon"}</definedName>
    <definedName name="NOCONFLICT_5_1_2_4" hidden="1">{#N/A,#N/A,FALSE,"TMCOMP96";#N/A,#N/A,FALSE,"MAT96";#N/A,#N/A,FALSE,"FANDA96";#N/A,#N/A,FALSE,"INTRAN96";#N/A,#N/A,FALSE,"NAA9697";#N/A,#N/A,FALSE,"ECWEBB";#N/A,#N/A,FALSE,"MFT96";#N/A,#N/A,FALSE,"CTrecon"}</definedName>
    <definedName name="NOCONFLICT_5_1_2_5" hidden="1">{#N/A,#N/A,FALSE,"TMCOMP96";#N/A,#N/A,FALSE,"MAT96";#N/A,#N/A,FALSE,"FANDA96";#N/A,#N/A,FALSE,"INTRAN96";#N/A,#N/A,FALSE,"NAA9697";#N/A,#N/A,FALSE,"ECWEBB";#N/A,#N/A,FALSE,"MFT96";#N/A,#N/A,FALSE,"CTrecon"}</definedName>
    <definedName name="NOCONFLICT_5_1_3" hidden="1">{#N/A,#N/A,FALSE,"TMCOMP96";#N/A,#N/A,FALSE,"MAT96";#N/A,#N/A,FALSE,"FANDA96";#N/A,#N/A,FALSE,"INTRAN96";#N/A,#N/A,FALSE,"NAA9697";#N/A,#N/A,FALSE,"ECWEBB";#N/A,#N/A,FALSE,"MFT96";#N/A,#N/A,FALSE,"CTrecon"}</definedName>
    <definedName name="NOCONFLICT_5_1_3_1" hidden="1">{#N/A,#N/A,FALSE,"TMCOMP96";#N/A,#N/A,FALSE,"MAT96";#N/A,#N/A,FALSE,"FANDA96";#N/A,#N/A,FALSE,"INTRAN96";#N/A,#N/A,FALSE,"NAA9697";#N/A,#N/A,FALSE,"ECWEBB";#N/A,#N/A,FALSE,"MFT96";#N/A,#N/A,FALSE,"CTrecon"}</definedName>
    <definedName name="NOCONFLICT_5_1_3_2" hidden="1">{#N/A,#N/A,FALSE,"TMCOMP96";#N/A,#N/A,FALSE,"MAT96";#N/A,#N/A,FALSE,"FANDA96";#N/A,#N/A,FALSE,"INTRAN96";#N/A,#N/A,FALSE,"NAA9697";#N/A,#N/A,FALSE,"ECWEBB";#N/A,#N/A,FALSE,"MFT96";#N/A,#N/A,FALSE,"CTrecon"}</definedName>
    <definedName name="NOCONFLICT_5_1_3_3" hidden="1">{#N/A,#N/A,FALSE,"TMCOMP96";#N/A,#N/A,FALSE,"MAT96";#N/A,#N/A,FALSE,"FANDA96";#N/A,#N/A,FALSE,"INTRAN96";#N/A,#N/A,FALSE,"NAA9697";#N/A,#N/A,FALSE,"ECWEBB";#N/A,#N/A,FALSE,"MFT96";#N/A,#N/A,FALSE,"CTrecon"}</definedName>
    <definedName name="NOCONFLICT_5_1_3_4" hidden="1">{#N/A,#N/A,FALSE,"TMCOMP96";#N/A,#N/A,FALSE,"MAT96";#N/A,#N/A,FALSE,"FANDA96";#N/A,#N/A,FALSE,"INTRAN96";#N/A,#N/A,FALSE,"NAA9697";#N/A,#N/A,FALSE,"ECWEBB";#N/A,#N/A,FALSE,"MFT96";#N/A,#N/A,FALSE,"CTrecon"}</definedName>
    <definedName name="NOCONFLICT_5_1_3_5" hidden="1">{#N/A,#N/A,FALSE,"TMCOMP96";#N/A,#N/A,FALSE,"MAT96";#N/A,#N/A,FALSE,"FANDA96";#N/A,#N/A,FALSE,"INTRAN96";#N/A,#N/A,FALSE,"NAA9697";#N/A,#N/A,FALSE,"ECWEBB";#N/A,#N/A,FALSE,"MFT96";#N/A,#N/A,FALSE,"CTrecon"}</definedName>
    <definedName name="NOCONFLICT_5_1_4" hidden="1">{#N/A,#N/A,FALSE,"TMCOMP96";#N/A,#N/A,FALSE,"MAT96";#N/A,#N/A,FALSE,"FANDA96";#N/A,#N/A,FALSE,"INTRAN96";#N/A,#N/A,FALSE,"NAA9697";#N/A,#N/A,FALSE,"ECWEBB";#N/A,#N/A,FALSE,"MFT96";#N/A,#N/A,FALSE,"CTrecon"}</definedName>
    <definedName name="NOCONFLICT_5_1_4_1" hidden="1">{#N/A,#N/A,FALSE,"TMCOMP96";#N/A,#N/A,FALSE,"MAT96";#N/A,#N/A,FALSE,"FANDA96";#N/A,#N/A,FALSE,"INTRAN96";#N/A,#N/A,FALSE,"NAA9697";#N/A,#N/A,FALSE,"ECWEBB";#N/A,#N/A,FALSE,"MFT96";#N/A,#N/A,FALSE,"CTrecon"}</definedName>
    <definedName name="NOCONFLICT_5_1_4_2" hidden="1">{#N/A,#N/A,FALSE,"TMCOMP96";#N/A,#N/A,FALSE,"MAT96";#N/A,#N/A,FALSE,"FANDA96";#N/A,#N/A,FALSE,"INTRAN96";#N/A,#N/A,FALSE,"NAA9697";#N/A,#N/A,FALSE,"ECWEBB";#N/A,#N/A,FALSE,"MFT96";#N/A,#N/A,FALSE,"CTrecon"}</definedName>
    <definedName name="NOCONFLICT_5_1_4_3" hidden="1">{#N/A,#N/A,FALSE,"TMCOMP96";#N/A,#N/A,FALSE,"MAT96";#N/A,#N/A,FALSE,"FANDA96";#N/A,#N/A,FALSE,"INTRAN96";#N/A,#N/A,FALSE,"NAA9697";#N/A,#N/A,FALSE,"ECWEBB";#N/A,#N/A,FALSE,"MFT96";#N/A,#N/A,FALSE,"CTrecon"}</definedName>
    <definedName name="NOCONFLICT_5_1_4_4" hidden="1">{#N/A,#N/A,FALSE,"TMCOMP96";#N/A,#N/A,FALSE,"MAT96";#N/A,#N/A,FALSE,"FANDA96";#N/A,#N/A,FALSE,"INTRAN96";#N/A,#N/A,FALSE,"NAA9697";#N/A,#N/A,FALSE,"ECWEBB";#N/A,#N/A,FALSE,"MFT96";#N/A,#N/A,FALSE,"CTrecon"}</definedName>
    <definedName name="NOCONFLICT_5_1_4_5" hidden="1">{#N/A,#N/A,FALSE,"TMCOMP96";#N/A,#N/A,FALSE,"MAT96";#N/A,#N/A,FALSE,"FANDA96";#N/A,#N/A,FALSE,"INTRAN96";#N/A,#N/A,FALSE,"NAA9697";#N/A,#N/A,FALSE,"ECWEBB";#N/A,#N/A,FALSE,"MFT96";#N/A,#N/A,FALSE,"CTrecon"}</definedName>
    <definedName name="NOCONFLICT_5_1_5" hidden="1">{#N/A,#N/A,FALSE,"TMCOMP96";#N/A,#N/A,FALSE,"MAT96";#N/A,#N/A,FALSE,"FANDA96";#N/A,#N/A,FALSE,"INTRAN96";#N/A,#N/A,FALSE,"NAA9697";#N/A,#N/A,FALSE,"ECWEBB";#N/A,#N/A,FALSE,"MFT96";#N/A,#N/A,FALSE,"CTrecon"}</definedName>
    <definedName name="NOCONFLICT_5_1_5_1" hidden="1">{#N/A,#N/A,FALSE,"TMCOMP96";#N/A,#N/A,FALSE,"MAT96";#N/A,#N/A,FALSE,"FANDA96";#N/A,#N/A,FALSE,"INTRAN96";#N/A,#N/A,FALSE,"NAA9697";#N/A,#N/A,FALSE,"ECWEBB";#N/A,#N/A,FALSE,"MFT96";#N/A,#N/A,FALSE,"CTrecon"}</definedName>
    <definedName name="NOCONFLICT_5_1_5_2" hidden="1">{#N/A,#N/A,FALSE,"TMCOMP96";#N/A,#N/A,FALSE,"MAT96";#N/A,#N/A,FALSE,"FANDA96";#N/A,#N/A,FALSE,"INTRAN96";#N/A,#N/A,FALSE,"NAA9697";#N/A,#N/A,FALSE,"ECWEBB";#N/A,#N/A,FALSE,"MFT96";#N/A,#N/A,FALSE,"CTrecon"}</definedName>
    <definedName name="NOCONFLICT_5_1_5_3" hidden="1">{#N/A,#N/A,FALSE,"TMCOMP96";#N/A,#N/A,FALSE,"MAT96";#N/A,#N/A,FALSE,"FANDA96";#N/A,#N/A,FALSE,"INTRAN96";#N/A,#N/A,FALSE,"NAA9697";#N/A,#N/A,FALSE,"ECWEBB";#N/A,#N/A,FALSE,"MFT96";#N/A,#N/A,FALSE,"CTrecon"}</definedName>
    <definedName name="NOCONFLICT_5_1_5_4" hidden="1">{#N/A,#N/A,FALSE,"TMCOMP96";#N/A,#N/A,FALSE,"MAT96";#N/A,#N/A,FALSE,"FANDA96";#N/A,#N/A,FALSE,"INTRAN96";#N/A,#N/A,FALSE,"NAA9697";#N/A,#N/A,FALSE,"ECWEBB";#N/A,#N/A,FALSE,"MFT96";#N/A,#N/A,FALSE,"CTrecon"}</definedName>
    <definedName name="NOCONFLICT_5_1_5_5" hidden="1">{#N/A,#N/A,FALSE,"TMCOMP96";#N/A,#N/A,FALSE,"MAT96";#N/A,#N/A,FALSE,"FANDA96";#N/A,#N/A,FALSE,"INTRAN96";#N/A,#N/A,FALSE,"NAA9697";#N/A,#N/A,FALSE,"ECWEBB";#N/A,#N/A,FALSE,"MFT96";#N/A,#N/A,FALSE,"CTrecon"}</definedName>
    <definedName name="NOCONFLICT_5_2" hidden="1">{#N/A,#N/A,FALSE,"TMCOMP96";#N/A,#N/A,FALSE,"MAT96";#N/A,#N/A,FALSE,"FANDA96";#N/A,#N/A,FALSE,"INTRAN96";#N/A,#N/A,FALSE,"NAA9697";#N/A,#N/A,FALSE,"ECWEBB";#N/A,#N/A,FALSE,"MFT96";#N/A,#N/A,FALSE,"CTrecon"}</definedName>
    <definedName name="NOCONFLICT_5_2_1" hidden="1">{#N/A,#N/A,FALSE,"TMCOMP96";#N/A,#N/A,FALSE,"MAT96";#N/A,#N/A,FALSE,"FANDA96";#N/A,#N/A,FALSE,"INTRAN96";#N/A,#N/A,FALSE,"NAA9697";#N/A,#N/A,FALSE,"ECWEBB";#N/A,#N/A,FALSE,"MFT96";#N/A,#N/A,FALSE,"CTrecon"}</definedName>
    <definedName name="NOCONFLICT_5_2_2" hidden="1">{#N/A,#N/A,FALSE,"TMCOMP96";#N/A,#N/A,FALSE,"MAT96";#N/A,#N/A,FALSE,"FANDA96";#N/A,#N/A,FALSE,"INTRAN96";#N/A,#N/A,FALSE,"NAA9697";#N/A,#N/A,FALSE,"ECWEBB";#N/A,#N/A,FALSE,"MFT96";#N/A,#N/A,FALSE,"CTrecon"}</definedName>
    <definedName name="NOCONFLICT_5_2_3" hidden="1">{#N/A,#N/A,FALSE,"TMCOMP96";#N/A,#N/A,FALSE,"MAT96";#N/A,#N/A,FALSE,"FANDA96";#N/A,#N/A,FALSE,"INTRAN96";#N/A,#N/A,FALSE,"NAA9697";#N/A,#N/A,FALSE,"ECWEBB";#N/A,#N/A,FALSE,"MFT96";#N/A,#N/A,FALSE,"CTrecon"}</definedName>
    <definedName name="NOCONFLICT_5_2_4" hidden="1">{#N/A,#N/A,FALSE,"TMCOMP96";#N/A,#N/A,FALSE,"MAT96";#N/A,#N/A,FALSE,"FANDA96";#N/A,#N/A,FALSE,"INTRAN96";#N/A,#N/A,FALSE,"NAA9697";#N/A,#N/A,FALSE,"ECWEBB";#N/A,#N/A,FALSE,"MFT96";#N/A,#N/A,FALSE,"CTrecon"}</definedName>
    <definedName name="NOCONFLICT_5_2_5" hidden="1">{#N/A,#N/A,FALSE,"TMCOMP96";#N/A,#N/A,FALSE,"MAT96";#N/A,#N/A,FALSE,"FANDA96";#N/A,#N/A,FALSE,"INTRAN96";#N/A,#N/A,FALSE,"NAA9697";#N/A,#N/A,FALSE,"ECWEBB";#N/A,#N/A,FALSE,"MFT96";#N/A,#N/A,FALSE,"CTrecon"}</definedName>
    <definedName name="NOCONFLICT_5_3" hidden="1">{#N/A,#N/A,FALSE,"TMCOMP96";#N/A,#N/A,FALSE,"MAT96";#N/A,#N/A,FALSE,"FANDA96";#N/A,#N/A,FALSE,"INTRAN96";#N/A,#N/A,FALSE,"NAA9697";#N/A,#N/A,FALSE,"ECWEBB";#N/A,#N/A,FALSE,"MFT96";#N/A,#N/A,FALSE,"CTrecon"}</definedName>
    <definedName name="NOCONFLICT_5_3_1" hidden="1">{#N/A,#N/A,FALSE,"TMCOMP96";#N/A,#N/A,FALSE,"MAT96";#N/A,#N/A,FALSE,"FANDA96";#N/A,#N/A,FALSE,"INTRAN96";#N/A,#N/A,FALSE,"NAA9697";#N/A,#N/A,FALSE,"ECWEBB";#N/A,#N/A,FALSE,"MFT96";#N/A,#N/A,FALSE,"CTrecon"}</definedName>
    <definedName name="NOCONFLICT_5_3_2" hidden="1">{#N/A,#N/A,FALSE,"TMCOMP96";#N/A,#N/A,FALSE,"MAT96";#N/A,#N/A,FALSE,"FANDA96";#N/A,#N/A,FALSE,"INTRAN96";#N/A,#N/A,FALSE,"NAA9697";#N/A,#N/A,FALSE,"ECWEBB";#N/A,#N/A,FALSE,"MFT96";#N/A,#N/A,FALSE,"CTrecon"}</definedName>
    <definedName name="NOCONFLICT_5_3_3" hidden="1">{#N/A,#N/A,FALSE,"TMCOMP96";#N/A,#N/A,FALSE,"MAT96";#N/A,#N/A,FALSE,"FANDA96";#N/A,#N/A,FALSE,"INTRAN96";#N/A,#N/A,FALSE,"NAA9697";#N/A,#N/A,FALSE,"ECWEBB";#N/A,#N/A,FALSE,"MFT96";#N/A,#N/A,FALSE,"CTrecon"}</definedName>
    <definedName name="NOCONFLICT_5_3_4" hidden="1">{#N/A,#N/A,FALSE,"TMCOMP96";#N/A,#N/A,FALSE,"MAT96";#N/A,#N/A,FALSE,"FANDA96";#N/A,#N/A,FALSE,"INTRAN96";#N/A,#N/A,FALSE,"NAA9697";#N/A,#N/A,FALSE,"ECWEBB";#N/A,#N/A,FALSE,"MFT96";#N/A,#N/A,FALSE,"CTrecon"}</definedName>
    <definedName name="NOCONFLICT_5_3_5" hidden="1">{#N/A,#N/A,FALSE,"TMCOMP96";#N/A,#N/A,FALSE,"MAT96";#N/A,#N/A,FALSE,"FANDA96";#N/A,#N/A,FALSE,"INTRAN96";#N/A,#N/A,FALSE,"NAA9697";#N/A,#N/A,FALSE,"ECWEBB";#N/A,#N/A,FALSE,"MFT96";#N/A,#N/A,FALSE,"CTrecon"}</definedName>
    <definedName name="NOCONFLICT_5_4" hidden="1">{#N/A,#N/A,FALSE,"TMCOMP96";#N/A,#N/A,FALSE,"MAT96";#N/A,#N/A,FALSE,"FANDA96";#N/A,#N/A,FALSE,"INTRAN96";#N/A,#N/A,FALSE,"NAA9697";#N/A,#N/A,FALSE,"ECWEBB";#N/A,#N/A,FALSE,"MFT96";#N/A,#N/A,FALSE,"CTrecon"}</definedName>
    <definedName name="NOCONFLICT_5_4_1" hidden="1">{#N/A,#N/A,FALSE,"TMCOMP96";#N/A,#N/A,FALSE,"MAT96";#N/A,#N/A,FALSE,"FANDA96";#N/A,#N/A,FALSE,"INTRAN96";#N/A,#N/A,FALSE,"NAA9697";#N/A,#N/A,FALSE,"ECWEBB";#N/A,#N/A,FALSE,"MFT96";#N/A,#N/A,FALSE,"CTrecon"}</definedName>
    <definedName name="NOCONFLICT_5_4_2" hidden="1">{#N/A,#N/A,FALSE,"TMCOMP96";#N/A,#N/A,FALSE,"MAT96";#N/A,#N/A,FALSE,"FANDA96";#N/A,#N/A,FALSE,"INTRAN96";#N/A,#N/A,FALSE,"NAA9697";#N/A,#N/A,FALSE,"ECWEBB";#N/A,#N/A,FALSE,"MFT96";#N/A,#N/A,FALSE,"CTrecon"}</definedName>
    <definedName name="NOCONFLICT_5_4_3" hidden="1">{#N/A,#N/A,FALSE,"TMCOMP96";#N/A,#N/A,FALSE,"MAT96";#N/A,#N/A,FALSE,"FANDA96";#N/A,#N/A,FALSE,"INTRAN96";#N/A,#N/A,FALSE,"NAA9697";#N/A,#N/A,FALSE,"ECWEBB";#N/A,#N/A,FALSE,"MFT96";#N/A,#N/A,FALSE,"CTrecon"}</definedName>
    <definedName name="NOCONFLICT_5_4_4" hidden="1">{#N/A,#N/A,FALSE,"TMCOMP96";#N/A,#N/A,FALSE,"MAT96";#N/A,#N/A,FALSE,"FANDA96";#N/A,#N/A,FALSE,"INTRAN96";#N/A,#N/A,FALSE,"NAA9697";#N/A,#N/A,FALSE,"ECWEBB";#N/A,#N/A,FALSE,"MFT96";#N/A,#N/A,FALSE,"CTrecon"}</definedName>
    <definedName name="NOCONFLICT_5_4_5" hidden="1">{#N/A,#N/A,FALSE,"TMCOMP96";#N/A,#N/A,FALSE,"MAT96";#N/A,#N/A,FALSE,"FANDA96";#N/A,#N/A,FALSE,"INTRAN96";#N/A,#N/A,FALSE,"NAA9697";#N/A,#N/A,FALSE,"ECWEBB";#N/A,#N/A,FALSE,"MFT96";#N/A,#N/A,FALSE,"CTrecon"}</definedName>
    <definedName name="NOCONFLICT_5_5" hidden="1">{#N/A,#N/A,FALSE,"TMCOMP96";#N/A,#N/A,FALSE,"MAT96";#N/A,#N/A,FALSE,"FANDA96";#N/A,#N/A,FALSE,"INTRAN96";#N/A,#N/A,FALSE,"NAA9697";#N/A,#N/A,FALSE,"ECWEBB";#N/A,#N/A,FALSE,"MFT96";#N/A,#N/A,FALSE,"CTrecon"}</definedName>
    <definedName name="NOCONFLICT_5_5_1" hidden="1">{#N/A,#N/A,FALSE,"TMCOMP96";#N/A,#N/A,FALSE,"MAT96";#N/A,#N/A,FALSE,"FANDA96";#N/A,#N/A,FALSE,"INTRAN96";#N/A,#N/A,FALSE,"NAA9697";#N/A,#N/A,FALSE,"ECWEBB";#N/A,#N/A,FALSE,"MFT96";#N/A,#N/A,FALSE,"CTrecon"}</definedName>
    <definedName name="NOCONFLICT_5_5_2" hidden="1">{#N/A,#N/A,FALSE,"TMCOMP96";#N/A,#N/A,FALSE,"MAT96";#N/A,#N/A,FALSE,"FANDA96";#N/A,#N/A,FALSE,"INTRAN96";#N/A,#N/A,FALSE,"NAA9697";#N/A,#N/A,FALSE,"ECWEBB";#N/A,#N/A,FALSE,"MFT96";#N/A,#N/A,FALSE,"CTrecon"}</definedName>
    <definedName name="NOCONFLICT_5_5_3" hidden="1">{#N/A,#N/A,FALSE,"TMCOMP96";#N/A,#N/A,FALSE,"MAT96";#N/A,#N/A,FALSE,"FANDA96";#N/A,#N/A,FALSE,"INTRAN96";#N/A,#N/A,FALSE,"NAA9697";#N/A,#N/A,FALSE,"ECWEBB";#N/A,#N/A,FALSE,"MFT96";#N/A,#N/A,FALSE,"CTrecon"}</definedName>
    <definedName name="NOCONFLICT_5_5_4" hidden="1">{#N/A,#N/A,FALSE,"TMCOMP96";#N/A,#N/A,FALSE,"MAT96";#N/A,#N/A,FALSE,"FANDA96";#N/A,#N/A,FALSE,"INTRAN96";#N/A,#N/A,FALSE,"NAA9697";#N/A,#N/A,FALSE,"ECWEBB";#N/A,#N/A,FALSE,"MFT96";#N/A,#N/A,FALSE,"CTrecon"}</definedName>
    <definedName name="NOCONFLICT_5_5_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1_1" hidden="1">{#N/A,#N/A,FALSE,"TMCOMP96";#N/A,#N/A,FALSE,"MAT96";#N/A,#N/A,FALSE,"FANDA96";#N/A,#N/A,FALSE,"INTRAN96";#N/A,#N/A,FALSE,"NAA9697";#N/A,#N/A,FALSE,"ECWEBB";#N/A,#N/A,FALSE,"MFT96";#N/A,#N/A,FALSE,"CTrecon"}</definedName>
    <definedName name="Option2_1_1_1" hidden="1">{#N/A,#N/A,FALSE,"TMCOMP96";#N/A,#N/A,FALSE,"MAT96";#N/A,#N/A,FALSE,"FANDA96";#N/A,#N/A,FALSE,"INTRAN96";#N/A,#N/A,FALSE,"NAA9697";#N/A,#N/A,FALSE,"ECWEBB";#N/A,#N/A,FALSE,"MFT96";#N/A,#N/A,FALSE,"CTrecon"}</definedName>
    <definedName name="Option2_1_1_1_1" hidden="1">{#N/A,#N/A,FALSE,"TMCOMP96";#N/A,#N/A,FALSE,"MAT96";#N/A,#N/A,FALSE,"FANDA96";#N/A,#N/A,FALSE,"INTRAN96";#N/A,#N/A,FALSE,"NAA9697";#N/A,#N/A,FALSE,"ECWEBB";#N/A,#N/A,FALSE,"MFT96";#N/A,#N/A,FALSE,"CTrecon"}</definedName>
    <definedName name="Option2_1_1_1_1_1" hidden="1">{#N/A,#N/A,FALSE,"TMCOMP96";#N/A,#N/A,FALSE,"MAT96";#N/A,#N/A,FALSE,"FANDA96";#N/A,#N/A,FALSE,"INTRAN96";#N/A,#N/A,FALSE,"NAA9697";#N/A,#N/A,FALSE,"ECWEBB";#N/A,#N/A,FALSE,"MFT96";#N/A,#N/A,FALSE,"CTrecon"}</definedName>
    <definedName name="Option2_1_1_1_1_1_1" hidden="1">{#N/A,#N/A,FALSE,"TMCOMP96";#N/A,#N/A,FALSE,"MAT96";#N/A,#N/A,FALSE,"FANDA96";#N/A,#N/A,FALSE,"INTRAN96";#N/A,#N/A,FALSE,"NAA9697";#N/A,#N/A,FALSE,"ECWEBB";#N/A,#N/A,FALSE,"MFT96";#N/A,#N/A,FALSE,"CTrecon"}</definedName>
    <definedName name="Option2_1_1_1_1_1_1_1" hidden="1">{#N/A,#N/A,FALSE,"TMCOMP96";#N/A,#N/A,FALSE,"MAT96";#N/A,#N/A,FALSE,"FANDA96";#N/A,#N/A,FALSE,"INTRAN96";#N/A,#N/A,FALSE,"NAA9697";#N/A,#N/A,FALSE,"ECWEBB";#N/A,#N/A,FALSE,"MFT96";#N/A,#N/A,FALSE,"CTrecon"}</definedName>
    <definedName name="Option2_1_1_1_1_1_2" hidden="1">{#N/A,#N/A,FALSE,"TMCOMP96";#N/A,#N/A,FALSE,"MAT96";#N/A,#N/A,FALSE,"FANDA96";#N/A,#N/A,FALSE,"INTRAN96";#N/A,#N/A,FALSE,"NAA9697";#N/A,#N/A,FALSE,"ECWEBB";#N/A,#N/A,FALSE,"MFT96";#N/A,#N/A,FALSE,"CTrecon"}</definedName>
    <definedName name="Option2_1_1_1_1_1_3" hidden="1">{#N/A,#N/A,FALSE,"TMCOMP96";#N/A,#N/A,FALSE,"MAT96";#N/A,#N/A,FALSE,"FANDA96";#N/A,#N/A,FALSE,"INTRAN96";#N/A,#N/A,FALSE,"NAA9697";#N/A,#N/A,FALSE,"ECWEBB";#N/A,#N/A,FALSE,"MFT96";#N/A,#N/A,FALSE,"CTrecon"}</definedName>
    <definedName name="Option2_1_1_1_1_1_4" hidden="1">{#N/A,#N/A,FALSE,"TMCOMP96";#N/A,#N/A,FALSE,"MAT96";#N/A,#N/A,FALSE,"FANDA96";#N/A,#N/A,FALSE,"INTRAN96";#N/A,#N/A,FALSE,"NAA9697";#N/A,#N/A,FALSE,"ECWEBB";#N/A,#N/A,FALSE,"MFT96";#N/A,#N/A,FALSE,"CTrecon"}</definedName>
    <definedName name="Option2_1_1_1_1_1_5" hidden="1">{#N/A,#N/A,FALSE,"TMCOMP96";#N/A,#N/A,FALSE,"MAT96";#N/A,#N/A,FALSE,"FANDA96";#N/A,#N/A,FALSE,"INTRAN96";#N/A,#N/A,FALSE,"NAA9697";#N/A,#N/A,FALSE,"ECWEBB";#N/A,#N/A,FALSE,"MFT96";#N/A,#N/A,FALSE,"CTrecon"}</definedName>
    <definedName name="Option2_1_1_1_1_2" hidden="1">{#N/A,#N/A,FALSE,"TMCOMP96";#N/A,#N/A,FALSE,"MAT96";#N/A,#N/A,FALSE,"FANDA96";#N/A,#N/A,FALSE,"INTRAN96";#N/A,#N/A,FALSE,"NAA9697";#N/A,#N/A,FALSE,"ECWEBB";#N/A,#N/A,FALSE,"MFT96";#N/A,#N/A,FALSE,"CTrecon"}</definedName>
    <definedName name="Option2_1_1_1_1_2_1" hidden="1">{#N/A,#N/A,FALSE,"TMCOMP96";#N/A,#N/A,FALSE,"MAT96";#N/A,#N/A,FALSE,"FANDA96";#N/A,#N/A,FALSE,"INTRAN96";#N/A,#N/A,FALSE,"NAA9697";#N/A,#N/A,FALSE,"ECWEBB";#N/A,#N/A,FALSE,"MFT96";#N/A,#N/A,FALSE,"CTrecon"}</definedName>
    <definedName name="Option2_1_1_1_1_2_2" hidden="1">{#N/A,#N/A,FALSE,"TMCOMP96";#N/A,#N/A,FALSE,"MAT96";#N/A,#N/A,FALSE,"FANDA96";#N/A,#N/A,FALSE,"INTRAN96";#N/A,#N/A,FALSE,"NAA9697";#N/A,#N/A,FALSE,"ECWEBB";#N/A,#N/A,FALSE,"MFT96";#N/A,#N/A,FALSE,"CTrecon"}</definedName>
    <definedName name="Option2_1_1_1_1_2_3" hidden="1">{#N/A,#N/A,FALSE,"TMCOMP96";#N/A,#N/A,FALSE,"MAT96";#N/A,#N/A,FALSE,"FANDA96";#N/A,#N/A,FALSE,"INTRAN96";#N/A,#N/A,FALSE,"NAA9697";#N/A,#N/A,FALSE,"ECWEBB";#N/A,#N/A,FALSE,"MFT96";#N/A,#N/A,FALSE,"CTrecon"}</definedName>
    <definedName name="Option2_1_1_1_1_2_4" hidden="1">{#N/A,#N/A,FALSE,"TMCOMP96";#N/A,#N/A,FALSE,"MAT96";#N/A,#N/A,FALSE,"FANDA96";#N/A,#N/A,FALSE,"INTRAN96";#N/A,#N/A,FALSE,"NAA9697";#N/A,#N/A,FALSE,"ECWEBB";#N/A,#N/A,FALSE,"MFT96";#N/A,#N/A,FALSE,"CTrecon"}</definedName>
    <definedName name="Option2_1_1_1_1_2_5" hidden="1">{#N/A,#N/A,FALSE,"TMCOMP96";#N/A,#N/A,FALSE,"MAT96";#N/A,#N/A,FALSE,"FANDA96";#N/A,#N/A,FALSE,"INTRAN96";#N/A,#N/A,FALSE,"NAA9697";#N/A,#N/A,FALSE,"ECWEBB";#N/A,#N/A,FALSE,"MFT96";#N/A,#N/A,FALSE,"CTrecon"}</definedName>
    <definedName name="Option2_1_1_1_1_3" hidden="1">{#N/A,#N/A,FALSE,"TMCOMP96";#N/A,#N/A,FALSE,"MAT96";#N/A,#N/A,FALSE,"FANDA96";#N/A,#N/A,FALSE,"INTRAN96";#N/A,#N/A,FALSE,"NAA9697";#N/A,#N/A,FALSE,"ECWEBB";#N/A,#N/A,FALSE,"MFT96";#N/A,#N/A,FALSE,"CTrecon"}</definedName>
    <definedName name="Option2_1_1_1_1_4" hidden="1">{#N/A,#N/A,FALSE,"TMCOMP96";#N/A,#N/A,FALSE,"MAT96";#N/A,#N/A,FALSE,"FANDA96";#N/A,#N/A,FALSE,"INTRAN96";#N/A,#N/A,FALSE,"NAA9697";#N/A,#N/A,FALSE,"ECWEBB";#N/A,#N/A,FALSE,"MFT96";#N/A,#N/A,FALSE,"CTrecon"}</definedName>
    <definedName name="Option2_1_1_1_1_5" hidden="1">{#N/A,#N/A,FALSE,"TMCOMP96";#N/A,#N/A,FALSE,"MAT96";#N/A,#N/A,FALSE,"FANDA96";#N/A,#N/A,FALSE,"INTRAN96";#N/A,#N/A,FALSE,"NAA9697";#N/A,#N/A,FALSE,"ECWEBB";#N/A,#N/A,FALSE,"MFT96";#N/A,#N/A,FALSE,"CTrecon"}</definedName>
    <definedName name="Option2_1_1_1_2" hidden="1">{#N/A,#N/A,FALSE,"TMCOMP96";#N/A,#N/A,FALSE,"MAT96";#N/A,#N/A,FALSE,"FANDA96";#N/A,#N/A,FALSE,"INTRAN96";#N/A,#N/A,FALSE,"NAA9697";#N/A,#N/A,FALSE,"ECWEBB";#N/A,#N/A,FALSE,"MFT96";#N/A,#N/A,FALSE,"CTrecon"}</definedName>
    <definedName name="Option2_1_1_1_2_1" hidden="1">{#N/A,#N/A,FALSE,"TMCOMP96";#N/A,#N/A,FALSE,"MAT96";#N/A,#N/A,FALSE,"FANDA96";#N/A,#N/A,FALSE,"INTRAN96";#N/A,#N/A,FALSE,"NAA9697";#N/A,#N/A,FALSE,"ECWEBB";#N/A,#N/A,FALSE,"MFT96";#N/A,#N/A,FALSE,"CTrecon"}</definedName>
    <definedName name="Option2_1_1_1_2_2" hidden="1">{#N/A,#N/A,FALSE,"TMCOMP96";#N/A,#N/A,FALSE,"MAT96";#N/A,#N/A,FALSE,"FANDA96";#N/A,#N/A,FALSE,"INTRAN96";#N/A,#N/A,FALSE,"NAA9697";#N/A,#N/A,FALSE,"ECWEBB";#N/A,#N/A,FALSE,"MFT96";#N/A,#N/A,FALSE,"CTrecon"}</definedName>
    <definedName name="Option2_1_1_1_2_3" hidden="1">{#N/A,#N/A,FALSE,"TMCOMP96";#N/A,#N/A,FALSE,"MAT96";#N/A,#N/A,FALSE,"FANDA96";#N/A,#N/A,FALSE,"INTRAN96";#N/A,#N/A,FALSE,"NAA9697";#N/A,#N/A,FALSE,"ECWEBB";#N/A,#N/A,FALSE,"MFT96";#N/A,#N/A,FALSE,"CTrecon"}</definedName>
    <definedName name="Option2_1_1_1_2_4" hidden="1">{#N/A,#N/A,FALSE,"TMCOMP96";#N/A,#N/A,FALSE,"MAT96";#N/A,#N/A,FALSE,"FANDA96";#N/A,#N/A,FALSE,"INTRAN96";#N/A,#N/A,FALSE,"NAA9697";#N/A,#N/A,FALSE,"ECWEBB";#N/A,#N/A,FALSE,"MFT96";#N/A,#N/A,FALSE,"CTrecon"}</definedName>
    <definedName name="Option2_1_1_1_2_5" hidden="1">{#N/A,#N/A,FALSE,"TMCOMP96";#N/A,#N/A,FALSE,"MAT96";#N/A,#N/A,FALSE,"FANDA96";#N/A,#N/A,FALSE,"INTRAN96";#N/A,#N/A,FALSE,"NAA9697";#N/A,#N/A,FALSE,"ECWEBB";#N/A,#N/A,FALSE,"MFT96";#N/A,#N/A,FALSE,"CTrecon"}</definedName>
    <definedName name="Option2_1_1_1_3" hidden="1">{#N/A,#N/A,FALSE,"TMCOMP96";#N/A,#N/A,FALSE,"MAT96";#N/A,#N/A,FALSE,"FANDA96";#N/A,#N/A,FALSE,"INTRAN96";#N/A,#N/A,FALSE,"NAA9697";#N/A,#N/A,FALSE,"ECWEBB";#N/A,#N/A,FALSE,"MFT96";#N/A,#N/A,FALSE,"CTrecon"}</definedName>
    <definedName name="Option2_1_1_1_3_1" hidden="1">{#N/A,#N/A,FALSE,"TMCOMP96";#N/A,#N/A,FALSE,"MAT96";#N/A,#N/A,FALSE,"FANDA96";#N/A,#N/A,FALSE,"INTRAN96";#N/A,#N/A,FALSE,"NAA9697";#N/A,#N/A,FALSE,"ECWEBB";#N/A,#N/A,FALSE,"MFT96";#N/A,#N/A,FALSE,"CTrecon"}</definedName>
    <definedName name="Option2_1_1_1_3_2" hidden="1">{#N/A,#N/A,FALSE,"TMCOMP96";#N/A,#N/A,FALSE,"MAT96";#N/A,#N/A,FALSE,"FANDA96";#N/A,#N/A,FALSE,"INTRAN96";#N/A,#N/A,FALSE,"NAA9697";#N/A,#N/A,FALSE,"ECWEBB";#N/A,#N/A,FALSE,"MFT96";#N/A,#N/A,FALSE,"CTrecon"}</definedName>
    <definedName name="Option2_1_1_1_3_3" hidden="1">{#N/A,#N/A,FALSE,"TMCOMP96";#N/A,#N/A,FALSE,"MAT96";#N/A,#N/A,FALSE,"FANDA96";#N/A,#N/A,FALSE,"INTRAN96";#N/A,#N/A,FALSE,"NAA9697";#N/A,#N/A,FALSE,"ECWEBB";#N/A,#N/A,FALSE,"MFT96";#N/A,#N/A,FALSE,"CTrecon"}</definedName>
    <definedName name="Option2_1_1_1_3_4" hidden="1">{#N/A,#N/A,FALSE,"TMCOMP96";#N/A,#N/A,FALSE,"MAT96";#N/A,#N/A,FALSE,"FANDA96";#N/A,#N/A,FALSE,"INTRAN96";#N/A,#N/A,FALSE,"NAA9697";#N/A,#N/A,FALSE,"ECWEBB";#N/A,#N/A,FALSE,"MFT96";#N/A,#N/A,FALSE,"CTrecon"}</definedName>
    <definedName name="Option2_1_1_1_3_5" hidden="1">{#N/A,#N/A,FALSE,"TMCOMP96";#N/A,#N/A,FALSE,"MAT96";#N/A,#N/A,FALSE,"FANDA96";#N/A,#N/A,FALSE,"INTRAN96";#N/A,#N/A,FALSE,"NAA9697";#N/A,#N/A,FALSE,"ECWEBB";#N/A,#N/A,FALSE,"MFT96";#N/A,#N/A,FALSE,"CTrecon"}</definedName>
    <definedName name="Option2_1_1_1_4" hidden="1">{#N/A,#N/A,FALSE,"TMCOMP96";#N/A,#N/A,FALSE,"MAT96";#N/A,#N/A,FALSE,"FANDA96";#N/A,#N/A,FALSE,"INTRAN96";#N/A,#N/A,FALSE,"NAA9697";#N/A,#N/A,FALSE,"ECWEBB";#N/A,#N/A,FALSE,"MFT96";#N/A,#N/A,FALSE,"CTrecon"}</definedName>
    <definedName name="Option2_1_1_1_4_1" hidden="1">{#N/A,#N/A,FALSE,"TMCOMP96";#N/A,#N/A,FALSE,"MAT96";#N/A,#N/A,FALSE,"FANDA96";#N/A,#N/A,FALSE,"INTRAN96";#N/A,#N/A,FALSE,"NAA9697";#N/A,#N/A,FALSE,"ECWEBB";#N/A,#N/A,FALSE,"MFT96";#N/A,#N/A,FALSE,"CTrecon"}</definedName>
    <definedName name="Option2_1_1_1_4_2" hidden="1">{#N/A,#N/A,FALSE,"TMCOMP96";#N/A,#N/A,FALSE,"MAT96";#N/A,#N/A,FALSE,"FANDA96";#N/A,#N/A,FALSE,"INTRAN96";#N/A,#N/A,FALSE,"NAA9697";#N/A,#N/A,FALSE,"ECWEBB";#N/A,#N/A,FALSE,"MFT96";#N/A,#N/A,FALSE,"CTrecon"}</definedName>
    <definedName name="Option2_1_1_1_4_3" hidden="1">{#N/A,#N/A,FALSE,"TMCOMP96";#N/A,#N/A,FALSE,"MAT96";#N/A,#N/A,FALSE,"FANDA96";#N/A,#N/A,FALSE,"INTRAN96";#N/A,#N/A,FALSE,"NAA9697";#N/A,#N/A,FALSE,"ECWEBB";#N/A,#N/A,FALSE,"MFT96";#N/A,#N/A,FALSE,"CTrecon"}</definedName>
    <definedName name="Option2_1_1_1_4_4" hidden="1">{#N/A,#N/A,FALSE,"TMCOMP96";#N/A,#N/A,FALSE,"MAT96";#N/A,#N/A,FALSE,"FANDA96";#N/A,#N/A,FALSE,"INTRAN96";#N/A,#N/A,FALSE,"NAA9697";#N/A,#N/A,FALSE,"ECWEBB";#N/A,#N/A,FALSE,"MFT96";#N/A,#N/A,FALSE,"CTrecon"}</definedName>
    <definedName name="Option2_1_1_1_4_5" hidden="1">{#N/A,#N/A,FALSE,"TMCOMP96";#N/A,#N/A,FALSE,"MAT96";#N/A,#N/A,FALSE,"FANDA96";#N/A,#N/A,FALSE,"INTRAN96";#N/A,#N/A,FALSE,"NAA9697";#N/A,#N/A,FALSE,"ECWEBB";#N/A,#N/A,FALSE,"MFT96";#N/A,#N/A,FALSE,"CTrecon"}</definedName>
    <definedName name="Option2_1_1_1_5" hidden="1">{#N/A,#N/A,FALSE,"TMCOMP96";#N/A,#N/A,FALSE,"MAT96";#N/A,#N/A,FALSE,"FANDA96";#N/A,#N/A,FALSE,"INTRAN96";#N/A,#N/A,FALSE,"NAA9697";#N/A,#N/A,FALSE,"ECWEBB";#N/A,#N/A,FALSE,"MFT96";#N/A,#N/A,FALSE,"CTrecon"}</definedName>
    <definedName name="Option2_1_1_1_5_1" hidden="1">{#N/A,#N/A,FALSE,"TMCOMP96";#N/A,#N/A,FALSE,"MAT96";#N/A,#N/A,FALSE,"FANDA96";#N/A,#N/A,FALSE,"INTRAN96";#N/A,#N/A,FALSE,"NAA9697";#N/A,#N/A,FALSE,"ECWEBB";#N/A,#N/A,FALSE,"MFT96";#N/A,#N/A,FALSE,"CTrecon"}</definedName>
    <definedName name="Option2_1_1_1_5_2" hidden="1">{#N/A,#N/A,FALSE,"TMCOMP96";#N/A,#N/A,FALSE,"MAT96";#N/A,#N/A,FALSE,"FANDA96";#N/A,#N/A,FALSE,"INTRAN96";#N/A,#N/A,FALSE,"NAA9697";#N/A,#N/A,FALSE,"ECWEBB";#N/A,#N/A,FALSE,"MFT96";#N/A,#N/A,FALSE,"CTrecon"}</definedName>
    <definedName name="Option2_1_1_1_5_3" hidden="1">{#N/A,#N/A,FALSE,"TMCOMP96";#N/A,#N/A,FALSE,"MAT96";#N/A,#N/A,FALSE,"FANDA96";#N/A,#N/A,FALSE,"INTRAN96";#N/A,#N/A,FALSE,"NAA9697";#N/A,#N/A,FALSE,"ECWEBB";#N/A,#N/A,FALSE,"MFT96";#N/A,#N/A,FALSE,"CTrecon"}</definedName>
    <definedName name="Option2_1_1_1_5_4" hidden="1">{#N/A,#N/A,FALSE,"TMCOMP96";#N/A,#N/A,FALSE,"MAT96";#N/A,#N/A,FALSE,"FANDA96";#N/A,#N/A,FALSE,"INTRAN96";#N/A,#N/A,FALSE,"NAA9697";#N/A,#N/A,FALSE,"ECWEBB";#N/A,#N/A,FALSE,"MFT96";#N/A,#N/A,FALSE,"CTrecon"}</definedName>
    <definedName name="Option2_1_1_1_5_5" hidden="1">{#N/A,#N/A,FALSE,"TMCOMP96";#N/A,#N/A,FALSE,"MAT96";#N/A,#N/A,FALSE,"FANDA96";#N/A,#N/A,FALSE,"INTRAN96";#N/A,#N/A,FALSE,"NAA9697";#N/A,#N/A,FALSE,"ECWEBB";#N/A,#N/A,FALSE,"MFT96";#N/A,#N/A,FALSE,"CTrecon"}</definedName>
    <definedName name="Option2_1_1_2" hidden="1">{#N/A,#N/A,FALSE,"TMCOMP96";#N/A,#N/A,FALSE,"MAT96";#N/A,#N/A,FALSE,"FANDA96";#N/A,#N/A,FALSE,"INTRAN96";#N/A,#N/A,FALSE,"NAA9697";#N/A,#N/A,FALSE,"ECWEBB";#N/A,#N/A,FALSE,"MFT96";#N/A,#N/A,FALSE,"CTrecon"}</definedName>
    <definedName name="Option2_1_1_2_1" hidden="1">{#N/A,#N/A,FALSE,"TMCOMP96";#N/A,#N/A,FALSE,"MAT96";#N/A,#N/A,FALSE,"FANDA96";#N/A,#N/A,FALSE,"INTRAN96";#N/A,#N/A,FALSE,"NAA9697";#N/A,#N/A,FALSE,"ECWEBB";#N/A,#N/A,FALSE,"MFT96";#N/A,#N/A,FALSE,"CTrecon"}</definedName>
    <definedName name="Option2_1_1_2_1_1" hidden="1">{#N/A,#N/A,FALSE,"TMCOMP96";#N/A,#N/A,FALSE,"MAT96";#N/A,#N/A,FALSE,"FANDA96";#N/A,#N/A,FALSE,"INTRAN96";#N/A,#N/A,FALSE,"NAA9697";#N/A,#N/A,FALSE,"ECWEBB";#N/A,#N/A,FALSE,"MFT96";#N/A,#N/A,FALSE,"CTrecon"}</definedName>
    <definedName name="Option2_1_1_2_2" hidden="1">{#N/A,#N/A,FALSE,"TMCOMP96";#N/A,#N/A,FALSE,"MAT96";#N/A,#N/A,FALSE,"FANDA96";#N/A,#N/A,FALSE,"INTRAN96";#N/A,#N/A,FALSE,"NAA9697";#N/A,#N/A,FALSE,"ECWEBB";#N/A,#N/A,FALSE,"MFT96";#N/A,#N/A,FALSE,"CTrecon"}</definedName>
    <definedName name="Option2_1_1_2_3" hidden="1">{#N/A,#N/A,FALSE,"TMCOMP96";#N/A,#N/A,FALSE,"MAT96";#N/A,#N/A,FALSE,"FANDA96";#N/A,#N/A,FALSE,"INTRAN96";#N/A,#N/A,FALSE,"NAA9697";#N/A,#N/A,FALSE,"ECWEBB";#N/A,#N/A,FALSE,"MFT96";#N/A,#N/A,FALSE,"CTrecon"}</definedName>
    <definedName name="Option2_1_1_2_4" hidden="1">{#N/A,#N/A,FALSE,"TMCOMP96";#N/A,#N/A,FALSE,"MAT96";#N/A,#N/A,FALSE,"FANDA96";#N/A,#N/A,FALSE,"INTRAN96";#N/A,#N/A,FALSE,"NAA9697";#N/A,#N/A,FALSE,"ECWEBB";#N/A,#N/A,FALSE,"MFT96";#N/A,#N/A,FALSE,"CTrecon"}</definedName>
    <definedName name="Option2_1_1_2_5" hidden="1">{#N/A,#N/A,FALSE,"TMCOMP96";#N/A,#N/A,FALSE,"MAT96";#N/A,#N/A,FALSE,"FANDA96";#N/A,#N/A,FALSE,"INTRAN96";#N/A,#N/A,FALSE,"NAA9697";#N/A,#N/A,FALSE,"ECWEBB";#N/A,#N/A,FALSE,"MFT96";#N/A,#N/A,FALSE,"CTrecon"}</definedName>
    <definedName name="Option2_1_1_3" hidden="1">{#N/A,#N/A,FALSE,"TMCOMP96";#N/A,#N/A,FALSE,"MAT96";#N/A,#N/A,FALSE,"FANDA96";#N/A,#N/A,FALSE,"INTRAN96";#N/A,#N/A,FALSE,"NAA9697";#N/A,#N/A,FALSE,"ECWEBB";#N/A,#N/A,FALSE,"MFT96";#N/A,#N/A,FALSE,"CTrecon"}</definedName>
    <definedName name="Option2_1_1_3_1" hidden="1">{#N/A,#N/A,FALSE,"TMCOMP96";#N/A,#N/A,FALSE,"MAT96";#N/A,#N/A,FALSE,"FANDA96";#N/A,#N/A,FALSE,"INTRAN96";#N/A,#N/A,FALSE,"NAA9697";#N/A,#N/A,FALSE,"ECWEBB";#N/A,#N/A,FALSE,"MFT96";#N/A,#N/A,FALSE,"CTrecon"}</definedName>
    <definedName name="Option2_1_1_3_1_1" hidden="1">{#N/A,#N/A,FALSE,"TMCOMP96";#N/A,#N/A,FALSE,"MAT96";#N/A,#N/A,FALSE,"FANDA96";#N/A,#N/A,FALSE,"INTRAN96";#N/A,#N/A,FALSE,"NAA9697";#N/A,#N/A,FALSE,"ECWEBB";#N/A,#N/A,FALSE,"MFT96";#N/A,#N/A,FALSE,"CTrecon"}</definedName>
    <definedName name="Option2_1_1_3_2" hidden="1">{#N/A,#N/A,FALSE,"TMCOMP96";#N/A,#N/A,FALSE,"MAT96";#N/A,#N/A,FALSE,"FANDA96";#N/A,#N/A,FALSE,"INTRAN96";#N/A,#N/A,FALSE,"NAA9697";#N/A,#N/A,FALSE,"ECWEBB";#N/A,#N/A,FALSE,"MFT96";#N/A,#N/A,FALSE,"CTrecon"}</definedName>
    <definedName name="Option2_1_1_3_3" hidden="1">{#N/A,#N/A,FALSE,"TMCOMP96";#N/A,#N/A,FALSE,"MAT96";#N/A,#N/A,FALSE,"FANDA96";#N/A,#N/A,FALSE,"INTRAN96";#N/A,#N/A,FALSE,"NAA9697";#N/A,#N/A,FALSE,"ECWEBB";#N/A,#N/A,FALSE,"MFT96";#N/A,#N/A,FALSE,"CTrecon"}</definedName>
    <definedName name="Option2_1_1_3_4" hidden="1">{#N/A,#N/A,FALSE,"TMCOMP96";#N/A,#N/A,FALSE,"MAT96";#N/A,#N/A,FALSE,"FANDA96";#N/A,#N/A,FALSE,"INTRAN96";#N/A,#N/A,FALSE,"NAA9697";#N/A,#N/A,FALSE,"ECWEBB";#N/A,#N/A,FALSE,"MFT96";#N/A,#N/A,FALSE,"CTrecon"}</definedName>
    <definedName name="Option2_1_1_3_5" hidden="1">{#N/A,#N/A,FALSE,"TMCOMP96";#N/A,#N/A,FALSE,"MAT96";#N/A,#N/A,FALSE,"FANDA96";#N/A,#N/A,FALSE,"INTRAN96";#N/A,#N/A,FALSE,"NAA9697";#N/A,#N/A,FALSE,"ECWEBB";#N/A,#N/A,FALSE,"MFT96";#N/A,#N/A,FALSE,"CTrecon"}</definedName>
    <definedName name="Option2_1_1_4" hidden="1">{#N/A,#N/A,FALSE,"TMCOMP96";#N/A,#N/A,FALSE,"MAT96";#N/A,#N/A,FALSE,"FANDA96";#N/A,#N/A,FALSE,"INTRAN96";#N/A,#N/A,FALSE,"NAA9697";#N/A,#N/A,FALSE,"ECWEBB";#N/A,#N/A,FALSE,"MFT96";#N/A,#N/A,FALSE,"CTrecon"}</definedName>
    <definedName name="Option2_1_1_4_1" hidden="1">{#N/A,#N/A,FALSE,"TMCOMP96";#N/A,#N/A,FALSE,"MAT96";#N/A,#N/A,FALSE,"FANDA96";#N/A,#N/A,FALSE,"INTRAN96";#N/A,#N/A,FALSE,"NAA9697";#N/A,#N/A,FALSE,"ECWEBB";#N/A,#N/A,FALSE,"MFT96";#N/A,#N/A,FALSE,"CTrecon"}</definedName>
    <definedName name="Option2_1_1_4_2" hidden="1">{#N/A,#N/A,FALSE,"TMCOMP96";#N/A,#N/A,FALSE,"MAT96";#N/A,#N/A,FALSE,"FANDA96";#N/A,#N/A,FALSE,"INTRAN96";#N/A,#N/A,FALSE,"NAA9697";#N/A,#N/A,FALSE,"ECWEBB";#N/A,#N/A,FALSE,"MFT96";#N/A,#N/A,FALSE,"CTrecon"}</definedName>
    <definedName name="Option2_1_1_4_3" hidden="1">{#N/A,#N/A,FALSE,"TMCOMP96";#N/A,#N/A,FALSE,"MAT96";#N/A,#N/A,FALSE,"FANDA96";#N/A,#N/A,FALSE,"INTRAN96";#N/A,#N/A,FALSE,"NAA9697";#N/A,#N/A,FALSE,"ECWEBB";#N/A,#N/A,FALSE,"MFT96";#N/A,#N/A,FALSE,"CTrecon"}</definedName>
    <definedName name="Option2_1_1_4_4" hidden="1">{#N/A,#N/A,FALSE,"TMCOMP96";#N/A,#N/A,FALSE,"MAT96";#N/A,#N/A,FALSE,"FANDA96";#N/A,#N/A,FALSE,"INTRAN96";#N/A,#N/A,FALSE,"NAA9697";#N/A,#N/A,FALSE,"ECWEBB";#N/A,#N/A,FALSE,"MFT96";#N/A,#N/A,FALSE,"CTrecon"}</definedName>
    <definedName name="Option2_1_1_4_5" hidden="1">{#N/A,#N/A,FALSE,"TMCOMP96";#N/A,#N/A,FALSE,"MAT96";#N/A,#N/A,FALSE,"FANDA96";#N/A,#N/A,FALSE,"INTRAN96";#N/A,#N/A,FALSE,"NAA9697";#N/A,#N/A,FALSE,"ECWEBB";#N/A,#N/A,FALSE,"MFT96";#N/A,#N/A,FALSE,"CTrecon"}</definedName>
    <definedName name="Option2_1_1_5" hidden="1">{#N/A,#N/A,FALSE,"TMCOMP96";#N/A,#N/A,FALSE,"MAT96";#N/A,#N/A,FALSE,"FANDA96";#N/A,#N/A,FALSE,"INTRAN96";#N/A,#N/A,FALSE,"NAA9697";#N/A,#N/A,FALSE,"ECWEBB";#N/A,#N/A,FALSE,"MFT96";#N/A,#N/A,FALSE,"CTrecon"}</definedName>
    <definedName name="Option2_1_1_5_1" hidden="1">{#N/A,#N/A,FALSE,"TMCOMP96";#N/A,#N/A,FALSE,"MAT96";#N/A,#N/A,FALSE,"FANDA96";#N/A,#N/A,FALSE,"INTRAN96";#N/A,#N/A,FALSE,"NAA9697";#N/A,#N/A,FALSE,"ECWEBB";#N/A,#N/A,FALSE,"MFT96";#N/A,#N/A,FALSE,"CTrecon"}</definedName>
    <definedName name="Option2_1_1_5_2" hidden="1">{#N/A,#N/A,FALSE,"TMCOMP96";#N/A,#N/A,FALSE,"MAT96";#N/A,#N/A,FALSE,"FANDA96";#N/A,#N/A,FALSE,"INTRAN96";#N/A,#N/A,FALSE,"NAA9697";#N/A,#N/A,FALSE,"ECWEBB";#N/A,#N/A,FALSE,"MFT96";#N/A,#N/A,FALSE,"CTrecon"}</definedName>
    <definedName name="Option2_1_1_5_3" hidden="1">{#N/A,#N/A,FALSE,"TMCOMP96";#N/A,#N/A,FALSE,"MAT96";#N/A,#N/A,FALSE,"FANDA96";#N/A,#N/A,FALSE,"INTRAN96";#N/A,#N/A,FALSE,"NAA9697";#N/A,#N/A,FALSE,"ECWEBB";#N/A,#N/A,FALSE,"MFT96";#N/A,#N/A,FALSE,"CTrecon"}</definedName>
    <definedName name="Option2_1_1_5_4" hidden="1">{#N/A,#N/A,FALSE,"TMCOMP96";#N/A,#N/A,FALSE,"MAT96";#N/A,#N/A,FALSE,"FANDA96";#N/A,#N/A,FALSE,"INTRAN96";#N/A,#N/A,FALSE,"NAA9697";#N/A,#N/A,FALSE,"ECWEBB";#N/A,#N/A,FALSE,"MFT96";#N/A,#N/A,FALSE,"CTrecon"}</definedName>
    <definedName name="Option2_1_1_5_5" hidden="1">{#N/A,#N/A,FALSE,"TMCOMP96";#N/A,#N/A,FALSE,"MAT96";#N/A,#N/A,FALSE,"FANDA96";#N/A,#N/A,FALSE,"INTRAN96";#N/A,#N/A,FALSE,"NAA9697";#N/A,#N/A,FALSE,"ECWEBB";#N/A,#N/A,FALSE,"MFT96";#N/A,#N/A,FALSE,"CTrecon"}</definedName>
    <definedName name="Option2_1_2" hidden="1">{#N/A,#N/A,FALSE,"TMCOMP96";#N/A,#N/A,FALSE,"MAT96";#N/A,#N/A,FALSE,"FANDA96";#N/A,#N/A,FALSE,"INTRAN96";#N/A,#N/A,FALSE,"NAA9697";#N/A,#N/A,FALSE,"ECWEBB";#N/A,#N/A,FALSE,"MFT96";#N/A,#N/A,FALSE,"CTrecon"}</definedName>
    <definedName name="Option2_1_2_1" hidden="1">{#N/A,#N/A,FALSE,"TMCOMP96";#N/A,#N/A,FALSE,"MAT96";#N/A,#N/A,FALSE,"FANDA96";#N/A,#N/A,FALSE,"INTRAN96";#N/A,#N/A,FALSE,"NAA9697";#N/A,#N/A,FALSE,"ECWEBB";#N/A,#N/A,FALSE,"MFT96";#N/A,#N/A,FALSE,"CTrecon"}</definedName>
    <definedName name="Option2_1_2_1_1" hidden="1">{#N/A,#N/A,FALSE,"TMCOMP96";#N/A,#N/A,FALSE,"MAT96";#N/A,#N/A,FALSE,"FANDA96";#N/A,#N/A,FALSE,"INTRAN96";#N/A,#N/A,FALSE,"NAA9697";#N/A,#N/A,FALSE,"ECWEBB";#N/A,#N/A,FALSE,"MFT96";#N/A,#N/A,FALSE,"CTrecon"}</definedName>
    <definedName name="Option2_1_2_1_1_1" hidden="1">{#N/A,#N/A,FALSE,"TMCOMP96";#N/A,#N/A,FALSE,"MAT96";#N/A,#N/A,FALSE,"FANDA96";#N/A,#N/A,FALSE,"INTRAN96";#N/A,#N/A,FALSE,"NAA9697";#N/A,#N/A,FALSE,"ECWEBB";#N/A,#N/A,FALSE,"MFT96";#N/A,#N/A,FALSE,"CTrecon"}</definedName>
    <definedName name="Option2_1_2_1_1_1_1" hidden="1">{#N/A,#N/A,FALSE,"TMCOMP96";#N/A,#N/A,FALSE,"MAT96";#N/A,#N/A,FALSE,"FANDA96";#N/A,#N/A,FALSE,"INTRAN96";#N/A,#N/A,FALSE,"NAA9697";#N/A,#N/A,FALSE,"ECWEBB";#N/A,#N/A,FALSE,"MFT96";#N/A,#N/A,FALSE,"CTrecon"}</definedName>
    <definedName name="Option2_1_2_1_1_1_1_1" hidden="1">{#N/A,#N/A,FALSE,"TMCOMP96";#N/A,#N/A,FALSE,"MAT96";#N/A,#N/A,FALSE,"FANDA96";#N/A,#N/A,FALSE,"INTRAN96";#N/A,#N/A,FALSE,"NAA9697";#N/A,#N/A,FALSE,"ECWEBB";#N/A,#N/A,FALSE,"MFT96";#N/A,#N/A,FALSE,"CTrecon"}</definedName>
    <definedName name="Option2_1_2_1_1_1_2" hidden="1">{#N/A,#N/A,FALSE,"TMCOMP96";#N/A,#N/A,FALSE,"MAT96";#N/A,#N/A,FALSE,"FANDA96";#N/A,#N/A,FALSE,"INTRAN96";#N/A,#N/A,FALSE,"NAA9697";#N/A,#N/A,FALSE,"ECWEBB";#N/A,#N/A,FALSE,"MFT96";#N/A,#N/A,FALSE,"CTrecon"}</definedName>
    <definedName name="Option2_1_2_1_1_1_3" hidden="1">{#N/A,#N/A,FALSE,"TMCOMP96";#N/A,#N/A,FALSE,"MAT96";#N/A,#N/A,FALSE,"FANDA96";#N/A,#N/A,FALSE,"INTRAN96";#N/A,#N/A,FALSE,"NAA9697";#N/A,#N/A,FALSE,"ECWEBB";#N/A,#N/A,FALSE,"MFT96";#N/A,#N/A,FALSE,"CTrecon"}</definedName>
    <definedName name="Option2_1_2_1_1_1_4" hidden="1">{#N/A,#N/A,FALSE,"TMCOMP96";#N/A,#N/A,FALSE,"MAT96";#N/A,#N/A,FALSE,"FANDA96";#N/A,#N/A,FALSE,"INTRAN96";#N/A,#N/A,FALSE,"NAA9697";#N/A,#N/A,FALSE,"ECWEBB";#N/A,#N/A,FALSE,"MFT96";#N/A,#N/A,FALSE,"CTrecon"}</definedName>
    <definedName name="Option2_1_2_1_1_1_5" hidden="1">{#N/A,#N/A,FALSE,"TMCOMP96";#N/A,#N/A,FALSE,"MAT96";#N/A,#N/A,FALSE,"FANDA96";#N/A,#N/A,FALSE,"INTRAN96";#N/A,#N/A,FALSE,"NAA9697";#N/A,#N/A,FALSE,"ECWEBB";#N/A,#N/A,FALSE,"MFT96";#N/A,#N/A,FALSE,"CTrecon"}</definedName>
    <definedName name="Option2_1_2_1_1_2" hidden="1">{#N/A,#N/A,FALSE,"TMCOMP96";#N/A,#N/A,FALSE,"MAT96";#N/A,#N/A,FALSE,"FANDA96";#N/A,#N/A,FALSE,"INTRAN96";#N/A,#N/A,FALSE,"NAA9697";#N/A,#N/A,FALSE,"ECWEBB";#N/A,#N/A,FALSE,"MFT96";#N/A,#N/A,FALSE,"CTrecon"}</definedName>
    <definedName name="Option2_1_2_1_1_2_1" hidden="1">{#N/A,#N/A,FALSE,"TMCOMP96";#N/A,#N/A,FALSE,"MAT96";#N/A,#N/A,FALSE,"FANDA96";#N/A,#N/A,FALSE,"INTRAN96";#N/A,#N/A,FALSE,"NAA9697";#N/A,#N/A,FALSE,"ECWEBB";#N/A,#N/A,FALSE,"MFT96";#N/A,#N/A,FALSE,"CTrecon"}</definedName>
    <definedName name="Option2_1_2_1_1_2_2" hidden="1">{#N/A,#N/A,FALSE,"TMCOMP96";#N/A,#N/A,FALSE,"MAT96";#N/A,#N/A,FALSE,"FANDA96";#N/A,#N/A,FALSE,"INTRAN96";#N/A,#N/A,FALSE,"NAA9697";#N/A,#N/A,FALSE,"ECWEBB";#N/A,#N/A,FALSE,"MFT96";#N/A,#N/A,FALSE,"CTrecon"}</definedName>
    <definedName name="Option2_1_2_1_1_2_3" hidden="1">{#N/A,#N/A,FALSE,"TMCOMP96";#N/A,#N/A,FALSE,"MAT96";#N/A,#N/A,FALSE,"FANDA96";#N/A,#N/A,FALSE,"INTRAN96";#N/A,#N/A,FALSE,"NAA9697";#N/A,#N/A,FALSE,"ECWEBB";#N/A,#N/A,FALSE,"MFT96";#N/A,#N/A,FALSE,"CTrecon"}</definedName>
    <definedName name="Option2_1_2_1_1_2_4" hidden="1">{#N/A,#N/A,FALSE,"TMCOMP96";#N/A,#N/A,FALSE,"MAT96";#N/A,#N/A,FALSE,"FANDA96";#N/A,#N/A,FALSE,"INTRAN96";#N/A,#N/A,FALSE,"NAA9697";#N/A,#N/A,FALSE,"ECWEBB";#N/A,#N/A,FALSE,"MFT96";#N/A,#N/A,FALSE,"CTrecon"}</definedName>
    <definedName name="Option2_1_2_1_1_2_5" hidden="1">{#N/A,#N/A,FALSE,"TMCOMP96";#N/A,#N/A,FALSE,"MAT96";#N/A,#N/A,FALSE,"FANDA96";#N/A,#N/A,FALSE,"INTRAN96";#N/A,#N/A,FALSE,"NAA9697";#N/A,#N/A,FALSE,"ECWEBB";#N/A,#N/A,FALSE,"MFT96";#N/A,#N/A,FALSE,"CTrecon"}</definedName>
    <definedName name="Option2_1_2_1_1_3" hidden="1">{#N/A,#N/A,FALSE,"TMCOMP96";#N/A,#N/A,FALSE,"MAT96";#N/A,#N/A,FALSE,"FANDA96";#N/A,#N/A,FALSE,"INTRAN96";#N/A,#N/A,FALSE,"NAA9697";#N/A,#N/A,FALSE,"ECWEBB";#N/A,#N/A,FALSE,"MFT96";#N/A,#N/A,FALSE,"CTrecon"}</definedName>
    <definedName name="Option2_1_2_1_1_4" hidden="1">{#N/A,#N/A,FALSE,"TMCOMP96";#N/A,#N/A,FALSE,"MAT96";#N/A,#N/A,FALSE,"FANDA96";#N/A,#N/A,FALSE,"INTRAN96";#N/A,#N/A,FALSE,"NAA9697";#N/A,#N/A,FALSE,"ECWEBB";#N/A,#N/A,FALSE,"MFT96";#N/A,#N/A,FALSE,"CTrecon"}</definedName>
    <definedName name="Option2_1_2_1_1_5" hidden="1">{#N/A,#N/A,FALSE,"TMCOMP96";#N/A,#N/A,FALSE,"MAT96";#N/A,#N/A,FALSE,"FANDA96";#N/A,#N/A,FALSE,"INTRAN96";#N/A,#N/A,FALSE,"NAA9697";#N/A,#N/A,FALSE,"ECWEBB";#N/A,#N/A,FALSE,"MFT96";#N/A,#N/A,FALSE,"CTrecon"}</definedName>
    <definedName name="Option2_1_2_1_2" hidden="1">{#N/A,#N/A,FALSE,"TMCOMP96";#N/A,#N/A,FALSE,"MAT96";#N/A,#N/A,FALSE,"FANDA96";#N/A,#N/A,FALSE,"INTRAN96";#N/A,#N/A,FALSE,"NAA9697";#N/A,#N/A,FALSE,"ECWEBB";#N/A,#N/A,FALSE,"MFT96";#N/A,#N/A,FALSE,"CTrecon"}</definedName>
    <definedName name="Option2_1_2_1_2_1" hidden="1">{#N/A,#N/A,FALSE,"TMCOMP96";#N/A,#N/A,FALSE,"MAT96";#N/A,#N/A,FALSE,"FANDA96";#N/A,#N/A,FALSE,"INTRAN96";#N/A,#N/A,FALSE,"NAA9697";#N/A,#N/A,FALSE,"ECWEBB";#N/A,#N/A,FALSE,"MFT96";#N/A,#N/A,FALSE,"CTrecon"}</definedName>
    <definedName name="Option2_1_2_1_2_2" hidden="1">{#N/A,#N/A,FALSE,"TMCOMP96";#N/A,#N/A,FALSE,"MAT96";#N/A,#N/A,FALSE,"FANDA96";#N/A,#N/A,FALSE,"INTRAN96";#N/A,#N/A,FALSE,"NAA9697";#N/A,#N/A,FALSE,"ECWEBB";#N/A,#N/A,FALSE,"MFT96";#N/A,#N/A,FALSE,"CTrecon"}</definedName>
    <definedName name="Option2_1_2_1_2_3" hidden="1">{#N/A,#N/A,FALSE,"TMCOMP96";#N/A,#N/A,FALSE,"MAT96";#N/A,#N/A,FALSE,"FANDA96";#N/A,#N/A,FALSE,"INTRAN96";#N/A,#N/A,FALSE,"NAA9697";#N/A,#N/A,FALSE,"ECWEBB";#N/A,#N/A,FALSE,"MFT96";#N/A,#N/A,FALSE,"CTrecon"}</definedName>
    <definedName name="Option2_1_2_1_2_4" hidden="1">{#N/A,#N/A,FALSE,"TMCOMP96";#N/A,#N/A,FALSE,"MAT96";#N/A,#N/A,FALSE,"FANDA96";#N/A,#N/A,FALSE,"INTRAN96";#N/A,#N/A,FALSE,"NAA9697";#N/A,#N/A,FALSE,"ECWEBB";#N/A,#N/A,FALSE,"MFT96";#N/A,#N/A,FALSE,"CTrecon"}</definedName>
    <definedName name="Option2_1_2_1_2_5" hidden="1">{#N/A,#N/A,FALSE,"TMCOMP96";#N/A,#N/A,FALSE,"MAT96";#N/A,#N/A,FALSE,"FANDA96";#N/A,#N/A,FALSE,"INTRAN96";#N/A,#N/A,FALSE,"NAA9697";#N/A,#N/A,FALSE,"ECWEBB";#N/A,#N/A,FALSE,"MFT96";#N/A,#N/A,FALSE,"CTrecon"}</definedName>
    <definedName name="Option2_1_2_1_3" hidden="1">{#N/A,#N/A,FALSE,"TMCOMP96";#N/A,#N/A,FALSE,"MAT96";#N/A,#N/A,FALSE,"FANDA96";#N/A,#N/A,FALSE,"INTRAN96";#N/A,#N/A,FALSE,"NAA9697";#N/A,#N/A,FALSE,"ECWEBB";#N/A,#N/A,FALSE,"MFT96";#N/A,#N/A,FALSE,"CTrecon"}</definedName>
    <definedName name="Option2_1_2_1_3_1" hidden="1">{#N/A,#N/A,FALSE,"TMCOMP96";#N/A,#N/A,FALSE,"MAT96";#N/A,#N/A,FALSE,"FANDA96";#N/A,#N/A,FALSE,"INTRAN96";#N/A,#N/A,FALSE,"NAA9697";#N/A,#N/A,FALSE,"ECWEBB";#N/A,#N/A,FALSE,"MFT96";#N/A,#N/A,FALSE,"CTrecon"}</definedName>
    <definedName name="Option2_1_2_1_3_2" hidden="1">{#N/A,#N/A,FALSE,"TMCOMP96";#N/A,#N/A,FALSE,"MAT96";#N/A,#N/A,FALSE,"FANDA96";#N/A,#N/A,FALSE,"INTRAN96";#N/A,#N/A,FALSE,"NAA9697";#N/A,#N/A,FALSE,"ECWEBB";#N/A,#N/A,FALSE,"MFT96";#N/A,#N/A,FALSE,"CTrecon"}</definedName>
    <definedName name="Option2_1_2_1_3_3" hidden="1">{#N/A,#N/A,FALSE,"TMCOMP96";#N/A,#N/A,FALSE,"MAT96";#N/A,#N/A,FALSE,"FANDA96";#N/A,#N/A,FALSE,"INTRAN96";#N/A,#N/A,FALSE,"NAA9697";#N/A,#N/A,FALSE,"ECWEBB";#N/A,#N/A,FALSE,"MFT96";#N/A,#N/A,FALSE,"CTrecon"}</definedName>
    <definedName name="Option2_1_2_1_3_4" hidden="1">{#N/A,#N/A,FALSE,"TMCOMP96";#N/A,#N/A,FALSE,"MAT96";#N/A,#N/A,FALSE,"FANDA96";#N/A,#N/A,FALSE,"INTRAN96";#N/A,#N/A,FALSE,"NAA9697";#N/A,#N/A,FALSE,"ECWEBB";#N/A,#N/A,FALSE,"MFT96";#N/A,#N/A,FALSE,"CTrecon"}</definedName>
    <definedName name="Option2_1_2_1_3_5" hidden="1">{#N/A,#N/A,FALSE,"TMCOMP96";#N/A,#N/A,FALSE,"MAT96";#N/A,#N/A,FALSE,"FANDA96";#N/A,#N/A,FALSE,"INTRAN96";#N/A,#N/A,FALSE,"NAA9697";#N/A,#N/A,FALSE,"ECWEBB";#N/A,#N/A,FALSE,"MFT96";#N/A,#N/A,FALSE,"CTrecon"}</definedName>
    <definedName name="Option2_1_2_1_4" hidden="1">{#N/A,#N/A,FALSE,"TMCOMP96";#N/A,#N/A,FALSE,"MAT96";#N/A,#N/A,FALSE,"FANDA96";#N/A,#N/A,FALSE,"INTRAN96";#N/A,#N/A,FALSE,"NAA9697";#N/A,#N/A,FALSE,"ECWEBB";#N/A,#N/A,FALSE,"MFT96";#N/A,#N/A,FALSE,"CTrecon"}</definedName>
    <definedName name="Option2_1_2_1_4_1" hidden="1">{#N/A,#N/A,FALSE,"TMCOMP96";#N/A,#N/A,FALSE,"MAT96";#N/A,#N/A,FALSE,"FANDA96";#N/A,#N/A,FALSE,"INTRAN96";#N/A,#N/A,FALSE,"NAA9697";#N/A,#N/A,FALSE,"ECWEBB";#N/A,#N/A,FALSE,"MFT96";#N/A,#N/A,FALSE,"CTrecon"}</definedName>
    <definedName name="Option2_1_2_1_4_2" hidden="1">{#N/A,#N/A,FALSE,"TMCOMP96";#N/A,#N/A,FALSE,"MAT96";#N/A,#N/A,FALSE,"FANDA96";#N/A,#N/A,FALSE,"INTRAN96";#N/A,#N/A,FALSE,"NAA9697";#N/A,#N/A,FALSE,"ECWEBB";#N/A,#N/A,FALSE,"MFT96";#N/A,#N/A,FALSE,"CTrecon"}</definedName>
    <definedName name="Option2_1_2_1_4_3" hidden="1">{#N/A,#N/A,FALSE,"TMCOMP96";#N/A,#N/A,FALSE,"MAT96";#N/A,#N/A,FALSE,"FANDA96";#N/A,#N/A,FALSE,"INTRAN96";#N/A,#N/A,FALSE,"NAA9697";#N/A,#N/A,FALSE,"ECWEBB";#N/A,#N/A,FALSE,"MFT96";#N/A,#N/A,FALSE,"CTrecon"}</definedName>
    <definedName name="Option2_1_2_1_4_4" hidden="1">{#N/A,#N/A,FALSE,"TMCOMP96";#N/A,#N/A,FALSE,"MAT96";#N/A,#N/A,FALSE,"FANDA96";#N/A,#N/A,FALSE,"INTRAN96";#N/A,#N/A,FALSE,"NAA9697";#N/A,#N/A,FALSE,"ECWEBB";#N/A,#N/A,FALSE,"MFT96";#N/A,#N/A,FALSE,"CTrecon"}</definedName>
    <definedName name="Option2_1_2_1_4_5" hidden="1">{#N/A,#N/A,FALSE,"TMCOMP96";#N/A,#N/A,FALSE,"MAT96";#N/A,#N/A,FALSE,"FANDA96";#N/A,#N/A,FALSE,"INTRAN96";#N/A,#N/A,FALSE,"NAA9697";#N/A,#N/A,FALSE,"ECWEBB";#N/A,#N/A,FALSE,"MFT96";#N/A,#N/A,FALSE,"CTrecon"}</definedName>
    <definedName name="Option2_1_2_1_5" hidden="1">{#N/A,#N/A,FALSE,"TMCOMP96";#N/A,#N/A,FALSE,"MAT96";#N/A,#N/A,FALSE,"FANDA96";#N/A,#N/A,FALSE,"INTRAN96";#N/A,#N/A,FALSE,"NAA9697";#N/A,#N/A,FALSE,"ECWEBB";#N/A,#N/A,FALSE,"MFT96";#N/A,#N/A,FALSE,"CTrecon"}</definedName>
    <definedName name="Option2_1_2_1_5_1" hidden="1">{#N/A,#N/A,FALSE,"TMCOMP96";#N/A,#N/A,FALSE,"MAT96";#N/A,#N/A,FALSE,"FANDA96";#N/A,#N/A,FALSE,"INTRAN96";#N/A,#N/A,FALSE,"NAA9697";#N/A,#N/A,FALSE,"ECWEBB";#N/A,#N/A,FALSE,"MFT96";#N/A,#N/A,FALSE,"CTrecon"}</definedName>
    <definedName name="Option2_1_2_1_5_2" hidden="1">{#N/A,#N/A,FALSE,"TMCOMP96";#N/A,#N/A,FALSE,"MAT96";#N/A,#N/A,FALSE,"FANDA96";#N/A,#N/A,FALSE,"INTRAN96";#N/A,#N/A,FALSE,"NAA9697";#N/A,#N/A,FALSE,"ECWEBB";#N/A,#N/A,FALSE,"MFT96";#N/A,#N/A,FALSE,"CTrecon"}</definedName>
    <definedName name="Option2_1_2_1_5_3" hidden="1">{#N/A,#N/A,FALSE,"TMCOMP96";#N/A,#N/A,FALSE,"MAT96";#N/A,#N/A,FALSE,"FANDA96";#N/A,#N/A,FALSE,"INTRAN96";#N/A,#N/A,FALSE,"NAA9697";#N/A,#N/A,FALSE,"ECWEBB";#N/A,#N/A,FALSE,"MFT96";#N/A,#N/A,FALSE,"CTrecon"}</definedName>
    <definedName name="Option2_1_2_1_5_4" hidden="1">{#N/A,#N/A,FALSE,"TMCOMP96";#N/A,#N/A,FALSE,"MAT96";#N/A,#N/A,FALSE,"FANDA96";#N/A,#N/A,FALSE,"INTRAN96";#N/A,#N/A,FALSE,"NAA9697";#N/A,#N/A,FALSE,"ECWEBB";#N/A,#N/A,FALSE,"MFT96";#N/A,#N/A,FALSE,"CTrecon"}</definedName>
    <definedName name="Option2_1_2_1_5_5" hidden="1">{#N/A,#N/A,FALSE,"TMCOMP96";#N/A,#N/A,FALSE,"MAT96";#N/A,#N/A,FALSE,"FANDA96";#N/A,#N/A,FALSE,"INTRAN96";#N/A,#N/A,FALSE,"NAA9697";#N/A,#N/A,FALSE,"ECWEBB";#N/A,#N/A,FALSE,"MFT96";#N/A,#N/A,FALSE,"CTrecon"}</definedName>
    <definedName name="Option2_1_2_2" hidden="1">{#N/A,#N/A,FALSE,"TMCOMP96";#N/A,#N/A,FALSE,"MAT96";#N/A,#N/A,FALSE,"FANDA96";#N/A,#N/A,FALSE,"INTRAN96";#N/A,#N/A,FALSE,"NAA9697";#N/A,#N/A,FALSE,"ECWEBB";#N/A,#N/A,FALSE,"MFT96";#N/A,#N/A,FALSE,"CTrecon"}</definedName>
    <definedName name="Option2_1_2_2_1" hidden="1">{#N/A,#N/A,FALSE,"TMCOMP96";#N/A,#N/A,FALSE,"MAT96";#N/A,#N/A,FALSE,"FANDA96";#N/A,#N/A,FALSE,"INTRAN96";#N/A,#N/A,FALSE,"NAA9697";#N/A,#N/A,FALSE,"ECWEBB";#N/A,#N/A,FALSE,"MFT96";#N/A,#N/A,FALSE,"CTrecon"}</definedName>
    <definedName name="Option2_1_2_2_2" hidden="1">{#N/A,#N/A,FALSE,"TMCOMP96";#N/A,#N/A,FALSE,"MAT96";#N/A,#N/A,FALSE,"FANDA96";#N/A,#N/A,FALSE,"INTRAN96";#N/A,#N/A,FALSE,"NAA9697";#N/A,#N/A,FALSE,"ECWEBB";#N/A,#N/A,FALSE,"MFT96";#N/A,#N/A,FALSE,"CTrecon"}</definedName>
    <definedName name="Option2_1_2_2_3" hidden="1">{#N/A,#N/A,FALSE,"TMCOMP96";#N/A,#N/A,FALSE,"MAT96";#N/A,#N/A,FALSE,"FANDA96";#N/A,#N/A,FALSE,"INTRAN96";#N/A,#N/A,FALSE,"NAA9697";#N/A,#N/A,FALSE,"ECWEBB";#N/A,#N/A,FALSE,"MFT96";#N/A,#N/A,FALSE,"CTrecon"}</definedName>
    <definedName name="Option2_1_2_2_4" hidden="1">{#N/A,#N/A,FALSE,"TMCOMP96";#N/A,#N/A,FALSE,"MAT96";#N/A,#N/A,FALSE,"FANDA96";#N/A,#N/A,FALSE,"INTRAN96";#N/A,#N/A,FALSE,"NAA9697";#N/A,#N/A,FALSE,"ECWEBB";#N/A,#N/A,FALSE,"MFT96";#N/A,#N/A,FALSE,"CTrecon"}</definedName>
    <definedName name="Option2_1_2_2_5" hidden="1">{#N/A,#N/A,FALSE,"TMCOMP96";#N/A,#N/A,FALSE,"MAT96";#N/A,#N/A,FALSE,"FANDA96";#N/A,#N/A,FALSE,"INTRAN96";#N/A,#N/A,FALSE,"NAA9697";#N/A,#N/A,FALSE,"ECWEBB";#N/A,#N/A,FALSE,"MFT96";#N/A,#N/A,FALSE,"CTrecon"}</definedName>
    <definedName name="Option2_1_2_3" hidden="1">{#N/A,#N/A,FALSE,"TMCOMP96";#N/A,#N/A,FALSE,"MAT96";#N/A,#N/A,FALSE,"FANDA96";#N/A,#N/A,FALSE,"INTRAN96";#N/A,#N/A,FALSE,"NAA9697";#N/A,#N/A,FALSE,"ECWEBB";#N/A,#N/A,FALSE,"MFT96";#N/A,#N/A,FALSE,"CTrecon"}</definedName>
    <definedName name="Option2_1_2_3_1" hidden="1">{#N/A,#N/A,FALSE,"TMCOMP96";#N/A,#N/A,FALSE,"MAT96";#N/A,#N/A,FALSE,"FANDA96";#N/A,#N/A,FALSE,"INTRAN96";#N/A,#N/A,FALSE,"NAA9697";#N/A,#N/A,FALSE,"ECWEBB";#N/A,#N/A,FALSE,"MFT96";#N/A,#N/A,FALSE,"CTrecon"}</definedName>
    <definedName name="Option2_1_2_3_2" hidden="1">{#N/A,#N/A,FALSE,"TMCOMP96";#N/A,#N/A,FALSE,"MAT96";#N/A,#N/A,FALSE,"FANDA96";#N/A,#N/A,FALSE,"INTRAN96";#N/A,#N/A,FALSE,"NAA9697";#N/A,#N/A,FALSE,"ECWEBB";#N/A,#N/A,FALSE,"MFT96";#N/A,#N/A,FALSE,"CTrecon"}</definedName>
    <definedName name="Option2_1_2_3_3" hidden="1">{#N/A,#N/A,FALSE,"TMCOMP96";#N/A,#N/A,FALSE,"MAT96";#N/A,#N/A,FALSE,"FANDA96";#N/A,#N/A,FALSE,"INTRAN96";#N/A,#N/A,FALSE,"NAA9697";#N/A,#N/A,FALSE,"ECWEBB";#N/A,#N/A,FALSE,"MFT96";#N/A,#N/A,FALSE,"CTrecon"}</definedName>
    <definedName name="Option2_1_2_3_4" hidden="1">{#N/A,#N/A,FALSE,"TMCOMP96";#N/A,#N/A,FALSE,"MAT96";#N/A,#N/A,FALSE,"FANDA96";#N/A,#N/A,FALSE,"INTRAN96";#N/A,#N/A,FALSE,"NAA9697";#N/A,#N/A,FALSE,"ECWEBB";#N/A,#N/A,FALSE,"MFT96";#N/A,#N/A,FALSE,"CTrecon"}</definedName>
    <definedName name="Option2_1_2_3_5" hidden="1">{#N/A,#N/A,FALSE,"TMCOMP96";#N/A,#N/A,FALSE,"MAT96";#N/A,#N/A,FALSE,"FANDA96";#N/A,#N/A,FALSE,"INTRAN96";#N/A,#N/A,FALSE,"NAA9697";#N/A,#N/A,FALSE,"ECWEBB";#N/A,#N/A,FALSE,"MFT96";#N/A,#N/A,FALSE,"CTrecon"}</definedName>
    <definedName name="Option2_1_2_4" hidden="1">{#N/A,#N/A,FALSE,"TMCOMP96";#N/A,#N/A,FALSE,"MAT96";#N/A,#N/A,FALSE,"FANDA96";#N/A,#N/A,FALSE,"INTRAN96";#N/A,#N/A,FALSE,"NAA9697";#N/A,#N/A,FALSE,"ECWEBB";#N/A,#N/A,FALSE,"MFT96";#N/A,#N/A,FALSE,"CTrecon"}</definedName>
    <definedName name="Option2_1_2_4_1" hidden="1">{#N/A,#N/A,FALSE,"TMCOMP96";#N/A,#N/A,FALSE,"MAT96";#N/A,#N/A,FALSE,"FANDA96";#N/A,#N/A,FALSE,"INTRAN96";#N/A,#N/A,FALSE,"NAA9697";#N/A,#N/A,FALSE,"ECWEBB";#N/A,#N/A,FALSE,"MFT96";#N/A,#N/A,FALSE,"CTrecon"}</definedName>
    <definedName name="Option2_1_2_4_2" hidden="1">{#N/A,#N/A,FALSE,"TMCOMP96";#N/A,#N/A,FALSE,"MAT96";#N/A,#N/A,FALSE,"FANDA96";#N/A,#N/A,FALSE,"INTRAN96";#N/A,#N/A,FALSE,"NAA9697";#N/A,#N/A,FALSE,"ECWEBB";#N/A,#N/A,FALSE,"MFT96";#N/A,#N/A,FALSE,"CTrecon"}</definedName>
    <definedName name="Option2_1_2_4_3" hidden="1">{#N/A,#N/A,FALSE,"TMCOMP96";#N/A,#N/A,FALSE,"MAT96";#N/A,#N/A,FALSE,"FANDA96";#N/A,#N/A,FALSE,"INTRAN96";#N/A,#N/A,FALSE,"NAA9697";#N/A,#N/A,FALSE,"ECWEBB";#N/A,#N/A,FALSE,"MFT96";#N/A,#N/A,FALSE,"CTrecon"}</definedName>
    <definedName name="Option2_1_2_4_4" hidden="1">{#N/A,#N/A,FALSE,"TMCOMP96";#N/A,#N/A,FALSE,"MAT96";#N/A,#N/A,FALSE,"FANDA96";#N/A,#N/A,FALSE,"INTRAN96";#N/A,#N/A,FALSE,"NAA9697";#N/A,#N/A,FALSE,"ECWEBB";#N/A,#N/A,FALSE,"MFT96";#N/A,#N/A,FALSE,"CTrecon"}</definedName>
    <definedName name="Option2_1_2_4_5" hidden="1">{#N/A,#N/A,FALSE,"TMCOMP96";#N/A,#N/A,FALSE,"MAT96";#N/A,#N/A,FALSE,"FANDA96";#N/A,#N/A,FALSE,"INTRAN96";#N/A,#N/A,FALSE,"NAA9697";#N/A,#N/A,FALSE,"ECWEBB";#N/A,#N/A,FALSE,"MFT96";#N/A,#N/A,FALSE,"CTrecon"}</definedName>
    <definedName name="Option2_1_2_5" hidden="1">{#N/A,#N/A,FALSE,"TMCOMP96";#N/A,#N/A,FALSE,"MAT96";#N/A,#N/A,FALSE,"FANDA96";#N/A,#N/A,FALSE,"INTRAN96";#N/A,#N/A,FALSE,"NAA9697";#N/A,#N/A,FALSE,"ECWEBB";#N/A,#N/A,FALSE,"MFT96";#N/A,#N/A,FALSE,"CTrecon"}</definedName>
    <definedName name="Option2_1_2_5_1" hidden="1">{#N/A,#N/A,FALSE,"TMCOMP96";#N/A,#N/A,FALSE,"MAT96";#N/A,#N/A,FALSE,"FANDA96";#N/A,#N/A,FALSE,"INTRAN96";#N/A,#N/A,FALSE,"NAA9697";#N/A,#N/A,FALSE,"ECWEBB";#N/A,#N/A,FALSE,"MFT96";#N/A,#N/A,FALSE,"CTrecon"}</definedName>
    <definedName name="Option2_1_2_5_2" hidden="1">{#N/A,#N/A,FALSE,"TMCOMP96";#N/A,#N/A,FALSE,"MAT96";#N/A,#N/A,FALSE,"FANDA96";#N/A,#N/A,FALSE,"INTRAN96";#N/A,#N/A,FALSE,"NAA9697";#N/A,#N/A,FALSE,"ECWEBB";#N/A,#N/A,FALSE,"MFT96";#N/A,#N/A,FALSE,"CTrecon"}</definedName>
    <definedName name="Option2_1_2_5_3" hidden="1">{#N/A,#N/A,FALSE,"TMCOMP96";#N/A,#N/A,FALSE,"MAT96";#N/A,#N/A,FALSE,"FANDA96";#N/A,#N/A,FALSE,"INTRAN96";#N/A,#N/A,FALSE,"NAA9697";#N/A,#N/A,FALSE,"ECWEBB";#N/A,#N/A,FALSE,"MFT96";#N/A,#N/A,FALSE,"CTrecon"}</definedName>
    <definedName name="Option2_1_2_5_4" hidden="1">{#N/A,#N/A,FALSE,"TMCOMP96";#N/A,#N/A,FALSE,"MAT96";#N/A,#N/A,FALSE,"FANDA96";#N/A,#N/A,FALSE,"INTRAN96";#N/A,#N/A,FALSE,"NAA9697";#N/A,#N/A,FALSE,"ECWEBB";#N/A,#N/A,FALSE,"MFT96";#N/A,#N/A,FALSE,"CTrecon"}</definedName>
    <definedName name="Option2_1_2_5_5" hidden="1">{#N/A,#N/A,FALSE,"TMCOMP96";#N/A,#N/A,FALSE,"MAT96";#N/A,#N/A,FALSE,"FANDA96";#N/A,#N/A,FALSE,"INTRAN96";#N/A,#N/A,FALSE,"NAA9697";#N/A,#N/A,FALSE,"ECWEBB";#N/A,#N/A,FALSE,"MFT96";#N/A,#N/A,FALSE,"CTrecon"}</definedName>
    <definedName name="Option2_1_3" hidden="1">{#N/A,#N/A,FALSE,"TMCOMP96";#N/A,#N/A,FALSE,"MAT96";#N/A,#N/A,FALSE,"FANDA96";#N/A,#N/A,FALSE,"INTRAN96";#N/A,#N/A,FALSE,"NAA9697";#N/A,#N/A,FALSE,"ECWEBB";#N/A,#N/A,FALSE,"MFT96";#N/A,#N/A,FALSE,"CTrecon"}</definedName>
    <definedName name="Option2_1_3_1" hidden="1">{#N/A,#N/A,FALSE,"TMCOMP96";#N/A,#N/A,FALSE,"MAT96";#N/A,#N/A,FALSE,"FANDA96";#N/A,#N/A,FALSE,"INTRAN96";#N/A,#N/A,FALSE,"NAA9697";#N/A,#N/A,FALSE,"ECWEBB";#N/A,#N/A,FALSE,"MFT96";#N/A,#N/A,FALSE,"CTrecon"}</definedName>
    <definedName name="Option2_1_3_1_1" hidden="1">{#N/A,#N/A,FALSE,"TMCOMP96";#N/A,#N/A,FALSE,"MAT96";#N/A,#N/A,FALSE,"FANDA96";#N/A,#N/A,FALSE,"INTRAN96";#N/A,#N/A,FALSE,"NAA9697";#N/A,#N/A,FALSE,"ECWEBB";#N/A,#N/A,FALSE,"MFT96";#N/A,#N/A,FALSE,"CTrecon"}</definedName>
    <definedName name="Option2_1_3_1_1_1" hidden="1">{#N/A,#N/A,FALSE,"TMCOMP96";#N/A,#N/A,FALSE,"MAT96";#N/A,#N/A,FALSE,"FANDA96";#N/A,#N/A,FALSE,"INTRAN96";#N/A,#N/A,FALSE,"NAA9697";#N/A,#N/A,FALSE,"ECWEBB";#N/A,#N/A,FALSE,"MFT96";#N/A,#N/A,FALSE,"CTrecon"}</definedName>
    <definedName name="Option2_1_3_1_1_1_1" hidden="1">{#N/A,#N/A,FALSE,"TMCOMP96";#N/A,#N/A,FALSE,"MAT96";#N/A,#N/A,FALSE,"FANDA96";#N/A,#N/A,FALSE,"INTRAN96";#N/A,#N/A,FALSE,"NAA9697";#N/A,#N/A,FALSE,"ECWEBB";#N/A,#N/A,FALSE,"MFT96";#N/A,#N/A,FALSE,"CTrecon"}</definedName>
    <definedName name="Option2_1_3_1_1_1_1_1" hidden="1">{#N/A,#N/A,FALSE,"TMCOMP96";#N/A,#N/A,FALSE,"MAT96";#N/A,#N/A,FALSE,"FANDA96";#N/A,#N/A,FALSE,"INTRAN96";#N/A,#N/A,FALSE,"NAA9697";#N/A,#N/A,FALSE,"ECWEBB";#N/A,#N/A,FALSE,"MFT96";#N/A,#N/A,FALSE,"CTrecon"}</definedName>
    <definedName name="Option2_1_3_1_1_1_2" hidden="1">{#N/A,#N/A,FALSE,"TMCOMP96";#N/A,#N/A,FALSE,"MAT96";#N/A,#N/A,FALSE,"FANDA96";#N/A,#N/A,FALSE,"INTRAN96";#N/A,#N/A,FALSE,"NAA9697";#N/A,#N/A,FALSE,"ECWEBB";#N/A,#N/A,FALSE,"MFT96";#N/A,#N/A,FALSE,"CTrecon"}</definedName>
    <definedName name="Option2_1_3_1_1_1_3" hidden="1">{#N/A,#N/A,FALSE,"TMCOMP96";#N/A,#N/A,FALSE,"MAT96";#N/A,#N/A,FALSE,"FANDA96";#N/A,#N/A,FALSE,"INTRAN96";#N/A,#N/A,FALSE,"NAA9697";#N/A,#N/A,FALSE,"ECWEBB";#N/A,#N/A,FALSE,"MFT96";#N/A,#N/A,FALSE,"CTrecon"}</definedName>
    <definedName name="Option2_1_3_1_1_1_4" hidden="1">{#N/A,#N/A,FALSE,"TMCOMP96";#N/A,#N/A,FALSE,"MAT96";#N/A,#N/A,FALSE,"FANDA96";#N/A,#N/A,FALSE,"INTRAN96";#N/A,#N/A,FALSE,"NAA9697";#N/A,#N/A,FALSE,"ECWEBB";#N/A,#N/A,FALSE,"MFT96";#N/A,#N/A,FALSE,"CTrecon"}</definedName>
    <definedName name="Option2_1_3_1_1_1_5" hidden="1">{#N/A,#N/A,FALSE,"TMCOMP96";#N/A,#N/A,FALSE,"MAT96";#N/A,#N/A,FALSE,"FANDA96";#N/A,#N/A,FALSE,"INTRAN96";#N/A,#N/A,FALSE,"NAA9697";#N/A,#N/A,FALSE,"ECWEBB";#N/A,#N/A,FALSE,"MFT96";#N/A,#N/A,FALSE,"CTrecon"}</definedName>
    <definedName name="Option2_1_3_1_1_2" hidden="1">{#N/A,#N/A,FALSE,"TMCOMP96";#N/A,#N/A,FALSE,"MAT96";#N/A,#N/A,FALSE,"FANDA96";#N/A,#N/A,FALSE,"INTRAN96";#N/A,#N/A,FALSE,"NAA9697";#N/A,#N/A,FALSE,"ECWEBB";#N/A,#N/A,FALSE,"MFT96";#N/A,#N/A,FALSE,"CTrecon"}</definedName>
    <definedName name="Option2_1_3_1_1_2_1" hidden="1">{#N/A,#N/A,FALSE,"TMCOMP96";#N/A,#N/A,FALSE,"MAT96";#N/A,#N/A,FALSE,"FANDA96";#N/A,#N/A,FALSE,"INTRAN96";#N/A,#N/A,FALSE,"NAA9697";#N/A,#N/A,FALSE,"ECWEBB";#N/A,#N/A,FALSE,"MFT96";#N/A,#N/A,FALSE,"CTrecon"}</definedName>
    <definedName name="Option2_1_3_1_1_2_2" hidden="1">{#N/A,#N/A,FALSE,"TMCOMP96";#N/A,#N/A,FALSE,"MAT96";#N/A,#N/A,FALSE,"FANDA96";#N/A,#N/A,FALSE,"INTRAN96";#N/A,#N/A,FALSE,"NAA9697";#N/A,#N/A,FALSE,"ECWEBB";#N/A,#N/A,FALSE,"MFT96";#N/A,#N/A,FALSE,"CTrecon"}</definedName>
    <definedName name="Option2_1_3_1_1_2_3" hidden="1">{#N/A,#N/A,FALSE,"TMCOMP96";#N/A,#N/A,FALSE,"MAT96";#N/A,#N/A,FALSE,"FANDA96";#N/A,#N/A,FALSE,"INTRAN96";#N/A,#N/A,FALSE,"NAA9697";#N/A,#N/A,FALSE,"ECWEBB";#N/A,#N/A,FALSE,"MFT96";#N/A,#N/A,FALSE,"CTrecon"}</definedName>
    <definedName name="Option2_1_3_1_1_2_4" hidden="1">{#N/A,#N/A,FALSE,"TMCOMP96";#N/A,#N/A,FALSE,"MAT96";#N/A,#N/A,FALSE,"FANDA96";#N/A,#N/A,FALSE,"INTRAN96";#N/A,#N/A,FALSE,"NAA9697";#N/A,#N/A,FALSE,"ECWEBB";#N/A,#N/A,FALSE,"MFT96";#N/A,#N/A,FALSE,"CTrecon"}</definedName>
    <definedName name="Option2_1_3_1_1_2_5" hidden="1">{#N/A,#N/A,FALSE,"TMCOMP96";#N/A,#N/A,FALSE,"MAT96";#N/A,#N/A,FALSE,"FANDA96";#N/A,#N/A,FALSE,"INTRAN96";#N/A,#N/A,FALSE,"NAA9697";#N/A,#N/A,FALSE,"ECWEBB";#N/A,#N/A,FALSE,"MFT96";#N/A,#N/A,FALSE,"CTrecon"}</definedName>
    <definedName name="Option2_1_3_1_1_3" hidden="1">{#N/A,#N/A,FALSE,"TMCOMP96";#N/A,#N/A,FALSE,"MAT96";#N/A,#N/A,FALSE,"FANDA96";#N/A,#N/A,FALSE,"INTRAN96";#N/A,#N/A,FALSE,"NAA9697";#N/A,#N/A,FALSE,"ECWEBB";#N/A,#N/A,FALSE,"MFT96";#N/A,#N/A,FALSE,"CTrecon"}</definedName>
    <definedName name="Option2_1_3_1_1_4" hidden="1">{#N/A,#N/A,FALSE,"TMCOMP96";#N/A,#N/A,FALSE,"MAT96";#N/A,#N/A,FALSE,"FANDA96";#N/A,#N/A,FALSE,"INTRAN96";#N/A,#N/A,FALSE,"NAA9697";#N/A,#N/A,FALSE,"ECWEBB";#N/A,#N/A,FALSE,"MFT96";#N/A,#N/A,FALSE,"CTrecon"}</definedName>
    <definedName name="Option2_1_3_1_1_5" hidden="1">{#N/A,#N/A,FALSE,"TMCOMP96";#N/A,#N/A,FALSE,"MAT96";#N/A,#N/A,FALSE,"FANDA96";#N/A,#N/A,FALSE,"INTRAN96";#N/A,#N/A,FALSE,"NAA9697";#N/A,#N/A,FALSE,"ECWEBB";#N/A,#N/A,FALSE,"MFT96";#N/A,#N/A,FALSE,"CTrecon"}</definedName>
    <definedName name="Option2_1_3_1_2" hidden="1">{#N/A,#N/A,FALSE,"TMCOMP96";#N/A,#N/A,FALSE,"MAT96";#N/A,#N/A,FALSE,"FANDA96";#N/A,#N/A,FALSE,"INTRAN96";#N/A,#N/A,FALSE,"NAA9697";#N/A,#N/A,FALSE,"ECWEBB";#N/A,#N/A,FALSE,"MFT96";#N/A,#N/A,FALSE,"CTrecon"}</definedName>
    <definedName name="Option2_1_3_1_2_1" hidden="1">{#N/A,#N/A,FALSE,"TMCOMP96";#N/A,#N/A,FALSE,"MAT96";#N/A,#N/A,FALSE,"FANDA96";#N/A,#N/A,FALSE,"INTRAN96";#N/A,#N/A,FALSE,"NAA9697";#N/A,#N/A,FALSE,"ECWEBB";#N/A,#N/A,FALSE,"MFT96";#N/A,#N/A,FALSE,"CTrecon"}</definedName>
    <definedName name="Option2_1_3_1_2_2" hidden="1">{#N/A,#N/A,FALSE,"TMCOMP96";#N/A,#N/A,FALSE,"MAT96";#N/A,#N/A,FALSE,"FANDA96";#N/A,#N/A,FALSE,"INTRAN96";#N/A,#N/A,FALSE,"NAA9697";#N/A,#N/A,FALSE,"ECWEBB";#N/A,#N/A,FALSE,"MFT96";#N/A,#N/A,FALSE,"CTrecon"}</definedName>
    <definedName name="Option2_1_3_1_2_3" hidden="1">{#N/A,#N/A,FALSE,"TMCOMP96";#N/A,#N/A,FALSE,"MAT96";#N/A,#N/A,FALSE,"FANDA96";#N/A,#N/A,FALSE,"INTRAN96";#N/A,#N/A,FALSE,"NAA9697";#N/A,#N/A,FALSE,"ECWEBB";#N/A,#N/A,FALSE,"MFT96";#N/A,#N/A,FALSE,"CTrecon"}</definedName>
    <definedName name="Option2_1_3_1_2_4" hidden="1">{#N/A,#N/A,FALSE,"TMCOMP96";#N/A,#N/A,FALSE,"MAT96";#N/A,#N/A,FALSE,"FANDA96";#N/A,#N/A,FALSE,"INTRAN96";#N/A,#N/A,FALSE,"NAA9697";#N/A,#N/A,FALSE,"ECWEBB";#N/A,#N/A,FALSE,"MFT96";#N/A,#N/A,FALSE,"CTrecon"}</definedName>
    <definedName name="Option2_1_3_1_2_5" hidden="1">{#N/A,#N/A,FALSE,"TMCOMP96";#N/A,#N/A,FALSE,"MAT96";#N/A,#N/A,FALSE,"FANDA96";#N/A,#N/A,FALSE,"INTRAN96";#N/A,#N/A,FALSE,"NAA9697";#N/A,#N/A,FALSE,"ECWEBB";#N/A,#N/A,FALSE,"MFT96";#N/A,#N/A,FALSE,"CTrecon"}</definedName>
    <definedName name="Option2_1_3_1_3" hidden="1">{#N/A,#N/A,FALSE,"TMCOMP96";#N/A,#N/A,FALSE,"MAT96";#N/A,#N/A,FALSE,"FANDA96";#N/A,#N/A,FALSE,"INTRAN96";#N/A,#N/A,FALSE,"NAA9697";#N/A,#N/A,FALSE,"ECWEBB";#N/A,#N/A,FALSE,"MFT96";#N/A,#N/A,FALSE,"CTrecon"}</definedName>
    <definedName name="Option2_1_3_1_3_1" hidden="1">{#N/A,#N/A,FALSE,"TMCOMP96";#N/A,#N/A,FALSE,"MAT96";#N/A,#N/A,FALSE,"FANDA96";#N/A,#N/A,FALSE,"INTRAN96";#N/A,#N/A,FALSE,"NAA9697";#N/A,#N/A,FALSE,"ECWEBB";#N/A,#N/A,FALSE,"MFT96";#N/A,#N/A,FALSE,"CTrecon"}</definedName>
    <definedName name="Option2_1_3_1_3_2" hidden="1">{#N/A,#N/A,FALSE,"TMCOMP96";#N/A,#N/A,FALSE,"MAT96";#N/A,#N/A,FALSE,"FANDA96";#N/A,#N/A,FALSE,"INTRAN96";#N/A,#N/A,FALSE,"NAA9697";#N/A,#N/A,FALSE,"ECWEBB";#N/A,#N/A,FALSE,"MFT96";#N/A,#N/A,FALSE,"CTrecon"}</definedName>
    <definedName name="Option2_1_3_1_3_3" hidden="1">{#N/A,#N/A,FALSE,"TMCOMP96";#N/A,#N/A,FALSE,"MAT96";#N/A,#N/A,FALSE,"FANDA96";#N/A,#N/A,FALSE,"INTRAN96";#N/A,#N/A,FALSE,"NAA9697";#N/A,#N/A,FALSE,"ECWEBB";#N/A,#N/A,FALSE,"MFT96";#N/A,#N/A,FALSE,"CTrecon"}</definedName>
    <definedName name="Option2_1_3_1_3_4" hidden="1">{#N/A,#N/A,FALSE,"TMCOMP96";#N/A,#N/A,FALSE,"MAT96";#N/A,#N/A,FALSE,"FANDA96";#N/A,#N/A,FALSE,"INTRAN96";#N/A,#N/A,FALSE,"NAA9697";#N/A,#N/A,FALSE,"ECWEBB";#N/A,#N/A,FALSE,"MFT96";#N/A,#N/A,FALSE,"CTrecon"}</definedName>
    <definedName name="Option2_1_3_1_3_5" hidden="1">{#N/A,#N/A,FALSE,"TMCOMP96";#N/A,#N/A,FALSE,"MAT96";#N/A,#N/A,FALSE,"FANDA96";#N/A,#N/A,FALSE,"INTRAN96";#N/A,#N/A,FALSE,"NAA9697";#N/A,#N/A,FALSE,"ECWEBB";#N/A,#N/A,FALSE,"MFT96";#N/A,#N/A,FALSE,"CTrecon"}</definedName>
    <definedName name="Option2_1_3_1_4" hidden="1">{#N/A,#N/A,FALSE,"TMCOMP96";#N/A,#N/A,FALSE,"MAT96";#N/A,#N/A,FALSE,"FANDA96";#N/A,#N/A,FALSE,"INTRAN96";#N/A,#N/A,FALSE,"NAA9697";#N/A,#N/A,FALSE,"ECWEBB";#N/A,#N/A,FALSE,"MFT96";#N/A,#N/A,FALSE,"CTrecon"}</definedName>
    <definedName name="Option2_1_3_1_4_1" hidden="1">{#N/A,#N/A,FALSE,"TMCOMP96";#N/A,#N/A,FALSE,"MAT96";#N/A,#N/A,FALSE,"FANDA96";#N/A,#N/A,FALSE,"INTRAN96";#N/A,#N/A,FALSE,"NAA9697";#N/A,#N/A,FALSE,"ECWEBB";#N/A,#N/A,FALSE,"MFT96";#N/A,#N/A,FALSE,"CTrecon"}</definedName>
    <definedName name="Option2_1_3_1_4_2" hidden="1">{#N/A,#N/A,FALSE,"TMCOMP96";#N/A,#N/A,FALSE,"MAT96";#N/A,#N/A,FALSE,"FANDA96";#N/A,#N/A,FALSE,"INTRAN96";#N/A,#N/A,FALSE,"NAA9697";#N/A,#N/A,FALSE,"ECWEBB";#N/A,#N/A,FALSE,"MFT96";#N/A,#N/A,FALSE,"CTrecon"}</definedName>
    <definedName name="Option2_1_3_1_4_3" hidden="1">{#N/A,#N/A,FALSE,"TMCOMP96";#N/A,#N/A,FALSE,"MAT96";#N/A,#N/A,FALSE,"FANDA96";#N/A,#N/A,FALSE,"INTRAN96";#N/A,#N/A,FALSE,"NAA9697";#N/A,#N/A,FALSE,"ECWEBB";#N/A,#N/A,FALSE,"MFT96";#N/A,#N/A,FALSE,"CTrecon"}</definedName>
    <definedName name="Option2_1_3_1_4_4" hidden="1">{#N/A,#N/A,FALSE,"TMCOMP96";#N/A,#N/A,FALSE,"MAT96";#N/A,#N/A,FALSE,"FANDA96";#N/A,#N/A,FALSE,"INTRAN96";#N/A,#N/A,FALSE,"NAA9697";#N/A,#N/A,FALSE,"ECWEBB";#N/A,#N/A,FALSE,"MFT96";#N/A,#N/A,FALSE,"CTrecon"}</definedName>
    <definedName name="Option2_1_3_1_4_5" hidden="1">{#N/A,#N/A,FALSE,"TMCOMP96";#N/A,#N/A,FALSE,"MAT96";#N/A,#N/A,FALSE,"FANDA96";#N/A,#N/A,FALSE,"INTRAN96";#N/A,#N/A,FALSE,"NAA9697";#N/A,#N/A,FALSE,"ECWEBB";#N/A,#N/A,FALSE,"MFT96";#N/A,#N/A,FALSE,"CTrecon"}</definedName>
    <definedName name="Option2_1_3_1_5" hidden="1">{#N/A,#N/A,FALSE,"TMCOMP96";#N/A,#N/A,FALSE,"MAT96";#N/A,#N/A,FALSE,"FANDA96";#N/A,#N/A,FALSE,"INTRAN96";#N/A,#N/A,FALSE,"NAA9697";#N/A,#N/A,FALSE,"ECWEBB";#N/A,#N/A,FALSE,"MFT96";#N/A,#N/A,FALSE,"CTrecon"}</definedName>
    <definedName name="Option2_1_3_1_5_1" hidden="1">{#N/A,#N/A,FALSE,"TMCOMP96";#N/A,#N/A,FALSE,"MAT96";#N/A,#N/A,FALSE,"FANDA96";#N/A,#N/A,FALSE,"INTRAN96";#N/A,#N/A,FALSE,"NAA9697";#N/A,#N/A,FALSE,"ECWEBB";#N/A,#N/A,FALSE,"MFT96";#N/A,#N/A,FALSE,"CTrecon"}</definedName>
    <definedName name="Option2_1_3_1_5_2" hidden="1">{#N/A,#N/A,FALSE,"TMCOMP96";#N/A,#N/A,FALSE,"MAT96";#N/A,#N/A,FALSE,"FANDA96";#N/A,#N/A,FALSE,"INTRAN96";#N/A,#N/A,FALSE,"NAA9697";#N/A,#N/A,FALSE,"ECWEBB";#N/A,#N/A,FALSE,"MFT96";#N/A,#N/A,FALSE,"CTrecon"}</definedName>
    <definedName name="Option2_1_3_1_5_3" hidden="1">{#N/A,#N/A,FALSE,"TMCOMP96";#N/A,#N/A,FALSE,"MAT96";#N/A,#N/A,FALSE,"FANDA96";#N/A,#N/A,FALSE,"INTRAN96";#N/A,#N/A,FALSE,"NAA9697";#N/A,#N/A,FALSE,"ECWEBB";#N/A,#N/A,FALSE,"MFT96";#N/A,#N/A,FALSE,"CTrecon"}</definedName>
    <definedName name="Option2_1_3_1_5_4" hidden="1">{#N/A,#N/A,FALSE,"TMCOMP96";#N/A,#N/A,FALSE,"MAT96";#N/A,#N/A,FALSE,"FANDA96";#N/A,#N/A,FALSE,"INTRAN96";#N/A,#N/A,FALSE,"NAA9697";#N/A,#N/A,FALSE,"ECWEBB";#N/A,#N/A,FALSE,"MFT96";#N/A,#N/A,FALSE,"CTrecon"}</definedName>
    <definedName name="Option2_1_3_1_5_5" hidden="1">{#N/A,#N/A,FALSE,"TMCOMP96";#N/A,#N/A,FALSE,"MAT96";#N/A,#N/A,FALSE,"FANDA96";#N/A,#N/A,FALSE,"INTRAN96";#N/A,#N/A,FALSE,"NAA9697";#N/A,#N/A,FALSE,"ECWEBB";#N/A,#N/A,FALSE,"MFT96";#N/A,#N/A,FALSE,"CTrecon"}</definedName>
    <definedName name="Option2_1_3_2" hidden="1">{#N/A,#N/A,FALSE,"TMCOMP96";#N/A,#N/A,FALSE,"MAT96";#N/A,#N/A,FALSE,"FANDA96";#N/A,#N/A,FALSE,"INTRAN96";#N/A,#N/A,FALSE,"NAA9697";#N/A,#N/A,FALSE,"ECWEBB";#N/A,#N/A,FALSE,"MFT96";#N/A,#N/A,FALSE,"CTrecon"}</definedName>
    <definedName name="Option2_1_3_2_1" hidden="1">{#N/A,#N/A,FALSE,"TMCOMP96";#N/A,#N/A,FALSE,"MAT96";#N/A,#N/A,FALSE,"FANDA96";#N/A,#N/A,FALSE,"INTRAN96";#N/A,#N/A,FALSE,"NAA9697";#N/A,#N/A,FALSE,"ECWEBB";#N/A,#N/A,FALSE,"MFT96";#N/A,#N/A,FALSE,"CTrecon"}</definedName>
    <definedName name="Option2_1_3_2_2" hidden="1">{#N/A,#N/A,FALSE,"TMCOMP96";#N/A,#N/A,FALSE,"MAT96";#N/A,#N/A,FALSE,"FANDA96";#N/A,#N/A,FALSE,"INTRAN96";#N/A,#N/A,FALSE,"NAA9697";#N/A,#N/A,FALSE,"ECWEBB";#N/A,#N/A,FALSE,"MFT96";#N/A,#N/A,FALSE,"CTrecon"}</definedName>
    <definedName name="Option2_1_3_2_3" hidden="1">{#N/A,#N/A,FALSE,"TMCOMP96";#N/A,#N/A,FALSE,"MAT96";#N/A,#N/A,FALSE,"FANDA96";#N/A,#N/A,FALSE,"INTRAN96";#N/A,#N/A,FALSE,"NAA9697";#N/A,#N/A,FALSE,"ECWEBB";#N/A,#N/A,FALSE,"MFT96";#N/A,#N/A,FALSE,"CTrecon"}</definedName>
    <definedName name="Option2_1_3_2_4" hidden="1">{#N/A,#N/A,FALSE,"TMCOMP96";#N/A,#N/A,FALSE,"MAT96";#N/A,#N/A,FALSE,"FANDA96";#N/A,#N/A,FALSE,"INTRAN96";#N/A,#N/A,FALSE,"NAA9697";#N/A,#N/A,FALSE,"ECWEBB";#N/A,#N/A,FALSE,"MFT96";#N/A,#N/A,FALSE,"CTrecon"}</definedName>
    <definedName name="Option2_1_3_2_5" hidden="1">{#N/A,#N/A,FALSE,"TMCOMP96";#N/A,#N/A,FALSE,"MAT96";#N/A,#N/A,FALSE,"FANDA96";#N/A,#N/A,FALSE,"INTRAN96";#N/A,#N/A,FALSE,"NAA9697";#N/A,#N/A,FALSE,"ECWEBB";#N/A,#N/A,FALSE,"MFT96";#N/A,#N/A,FALSE,"CTrecon"}</definedName>
    <definedName name="Option2_1_3_3" hidden="1">{#N/A,#N/A,FALSE,"TMCOMP96";#N/A,#N/A,FALSE,"MAT96";#N/A,#N/A,FALSE,"FANDA96";#N/A,#N/A,FALSE,"INTRAN96";#N/A,#N/A,FALSE,"NAA9697";#N/A,#N/A,FALSE,"ECWEBB";#N/A,#N/A,FALSE,"MFT96";#N/A,#N/A,FALSE,"CTrecon"}</definedName>
    <definedName name="Option2_1_3_3_1" hidden="1">{#N/A,#N/A,FALSE,"TMCOMP96";#N/A,#N/A,FALSE,"MAT96";#N/A,#N/A,FALSE,"FANDA96";#N/A,#N/A,FALSE,"INTRAN96";#N/A,#N/A,FALSE,"NAA9697";#N/A,#N/A,FALSE,"ECWEBB";#N/A,#N/A,FALSE,"MFT96";#N/A,#N/A,FALSE,"CTrecon"}</definedName>
    <definedName name="Option2_1_3_3_2" hidden="1">{#N/A,#N/A,FALSE,"TMCOMP96";#N/A,#N/A,FALSE,"MAT96";#N/A,#N/A,FALSE,"FANDA96";#N/A,#N/A,FALSE,"INTRAN96";#N/A,#N/A,FALSE,"NAA9697";#N/A,#N/A,FALSE,"ECWEBB";#N/A,#N/A,FALSE,"MFT96";#N/A,#N/A,FALSE,"CTrecon"}</definedName>
    <definedName name="Option2_1_3_3_3" hidden="1">{#N/A,#N/A,FALSE,"TMCOMP96";#N/A,#N/A,FALSE,"MAT96";#N/A,#N/A,FALSE,"FANDA96";#N/A,#N/A,FALSE,"INTRAN96";#N/A,#N/A,FALSE,"NAA9697";#N/A,#N/A,FALSE,"ECWEBB";#N/A,#N/A,FALSE,"MFT96";#N/A,#N/A,FALSE,"CTrecon"}</definedName>
    <definedName name="Option2_1_3_3_4" hidden="1">{#N/A,#N/A,FALSE,"TMCOMP96";#N/A,#N/A,FALSE,"MAT96";#N/A,#N/A,FALSE,"FANDA96";#N/A,#N/A,FALSE,"INTRAN96";#N/A,#N/A,FALSE,"NAA9697";#N/A,#N/A,FALSE,"ECWEBB";#N/A,#N/A,FALSE,"MFT96";#N/A,#N/A,FALSE,"CTrecon"}</definedName>
    <definedName name="Option2_1_3_3_5" hidden="1">{#N/A,#N/A,FALSE,"TMCOMP96";#N/A,#N/A,FALSE,"MAT96";#N/A,#N/A,FALSE,"FANDA96";#N/A,#N/A,FALSE,"INTRAN96";#N/A,#N/A,FALSE,"NAA9697";#N/A,#N/A,FALSE,"ECWEBB";#N/A,#N/A,FALSE,"MFT96";#N/A,#N/A,FALSE,"CTrecon"}</definedName>
    <definedName name="Option2_1_3_4" hidden="1">{#N/A,#N/A,FALSE,"TMCOMP96";#N/A,#N/A,FALSE,"MAT96";#N/A,#N/A,FALSE,"FANDA96";#N/A,#N/A,FALSE,"INTRAN96";#N/A,#N/A,FALSE,"NAA9697";#N/A,#N/A,FALSE,"ECWEBB";#N/A,#N/A,FALSE,"MFT96";#N/A,#N/A,FALSE,"CTrecon"}</definedName>
    <definedName name="Option2_1_3_4_1" hidden="1">{#N/A,#N/A,FALSE,"TMCOMP96";#N/A,#N/A,FALSE,"MAT96";#N/A,#N/A,FALSE,"FANDA96";#N/A,#N/A,FALSE,"INTRAN96";#N/A,#N/A,FALSE,"NAA9697";#N/A,#N/A,FALSE,"ECWEBB";#N/A,#N/A,FALSE,"MFT96";#N/A,#N/A,FALSE,"CTrecon"}</definedName>
    <definedName name="Option2_1_3_4_2" hidden="1">{#N/A,#N/A,FALSE,"TMCOMP96";#N/A,#N/A,FALSE,"MAT96";#N/A,#N/A,FALSE,"FANDA96";#N/A,#N/A,FALSE,"INTRAN96";#N/A,#N/A,FALSE,"NAA9697";#N/A,#N/A,FALSE,"ECWEBB";#N/A,#N/A,FALSE,"MFT96";#N/A,#N/A,FALSE,"CTrecon"}</definedName>
    <definedName name="Option2_1_3_4_3" hidden="1">{#N/A,#N/A,FALSE,"TMCOMP96";#N/A,#N/A,FALSE,"MAT96";#N/A,#N/A,FALSE,"FANDA96";#N/A,#N/A,FALSE,"INTRAN96";#N/A,#N/A,FALSE,"NAA9697";#N/A,#N/A,FALSE,"ECWEBB";#N/A,#N/A,FALSE,"MFT96";#N/A,#N/A,FALSE,"CTrecon"}</definedName>
    <definedName name="Option2_1_3_4_4" hidden="1">{#N/A,#N/A,FALSE,"TMCOMP96";#N/A,#N/A,FALSE,"MAT96";#N/A,#N/A,FALSE,"FANDA96";#N/A,#N/A,FALSE,"INTRAN96";#N/A,#N/A,FALSE,"NAA9697";#N/A,#N/A,FALSE,"ECWEBB";#N/A,#N/A,FALSE,"MFT96";#N/A,#N/A,FALSE,"CTrecon"}</definedName>
    <definedName name="Option2_1_3_4_5" hidden="1">{#N/A,#N/A,FALSE,"TMCOMP96";#N/A,#N/A,FALSE,"MAT96";#N/A,#N/A,FALSE,"FANDA96";#N/A,#N/A,FALSE,"INTRAN96";#N/A,#N/A,FALSE,"NAA9697";#N/A,#N/A,FALSE,"ECWEBB";#N/A,#N/A,FALSE,"MFT96";#N/A,#N/A,FALSE,"CTrecon"}</definedName>
    <definedName name="Option2_1_3_5" hidden="1">{#N/A,#N/A,FALSE,"TMCOMP96";#N/A,#N/A,FALSE,"MAT96";#N/A,#N/A,FALSE,"FANDA96";#N/A,#N/A,FALSE,"INTRAN96";#N/A,#N/A,FALSE,"NAA9697";#N/A,#N/A,FALSE,"ECWEBB";#N/A,#N/A,FALSE,"MFT96";#N/A,#N/A,FALSE,"CTrecon"}</definedName>
    <definedName name="Option2_1_3_5_1" hidden="1">{#N/A,#N/A,FALSE,"TMCOMP96";#N/A,#N/A,FALSE,"MAT96";#N/A,#N/A,FALSE,"FANDA96";#N/A,#N/A,FALSE,"INTRAN96";#N/A,#N/A,FALSE,"NAA9697";#N/A,#N/A,FALSE,"ECWEBB";#N/A,#N/A,FALSE,"MFT96";#N/A,#N/A,FALSE,"CTrecon"}</definedName>
    <definedName name="Option2_1_3_5_2" hidden="1">{#N/A,#N/A,FALSE,"TMCOMP96";#N/A,#N/A,FALSE,"MAT96";#N/A,#N/A,FALSE,"FANDA96";#N/A,#N/A,FALSE,"INTRAN96";#N/A,#N/A,FALSE,"NAA9697";#N/A,#N/A,FALSE,"ECWEBB";#N/A,#N/A,FALSE,"MFT96";#N/A,#N/A,FALSE,"CTrecon"}</definedName>
    <definedName name="Option2_1_3_5_3" hidden="1">{#N/A,#N/A,FALSE,"TMCOMP96";#N/A,#N/A,FALSE,"MAT96";#N/A,#N/A,FALSE,"FANDA96";#N/A,#N/A,FALSE,"INTRAN96";#N/A,#N/A,FALSE,"NAA9697";#N/A,#N/A,FALSE,"ECWEBB";#N/A,#N/A,FALSE,"MFT96";#N/A,#N/A,FALSE,"CTrecon"}</definedName>
    <definedName name="Option2_1_3_5_4" hidden="1">{#N/A,#N/A,FALSE,"TMCOMP96";#N/A,#N/A,FALSE,"MAT96";#N/A,#N/A,FALSE,"FANDA96";#N/A,#N/A,FALSE,"INTRAN96";#N/A,#N/A,FALSE,"NAA9697";#N/A,#N/A,FALSE,"ECWEBB";#N/A,#N/A,FALSE,"MFT96";#N/A,#N/A,FALSE,"CTrecon"}</definedName>
    <definedName name="Option2_1_3_5_5" hidden="1">{#N/A,#N/A,FALSE,"TMCOMP96";#N/A,#N/A,FALSE,"MAT96";#N/A,#N/A,FALSE,"FANDA96";#N/A,#N/A,FALSE,"INTRAN96";#N/A,#N/A,FALSE,"NAA9697";#N/A,#N/A,FALSE,"ECWEBB";#N/A,#N/A,FALSE,"MFT96";#N/A,#N/A,FALSE,"CTrecon"}</definedName>
    <definedName name="Option2_1_4" hidden="1">{#N/A,#N/A,FALSE,"TMCOMP96";#N/A,#N/A,FALSE,"MAT96";#N/A,#N/A,FALSE,"FANDA96";#N/A,#N/A,FALSE,"INTRAN96";#N/A,#N/A,FALSE,"NAA9697";#N/A,#N/A,FALSE,"ECWEBB";#N/A,#N/A,FALSE,"MFT96";#N/A,#N/A,FALSE,"CTrecon"}</definedName>
    <definedName name="Option2_1_4_1" hidden="1">{#N/A,#N/A,FALSE,"TMCOMP96";#N/A,#N/A,FALSE,"MAT96";#N/A,#N/A,FALSE,"FANDA96";#N/A,#N/A,FALSE,"INTRAN96";#N/A,#N/A,FALSE,"NAA9697";#N/A,#N/A,FALSE,"ECWEBB";#N/A,#N/A,FALSE,"MFT96";#N/A,#N/A,FALSE,"CTrecon"}</definedName>
    <definedName name="Option2_1_4_1_1" hidden="1">{#N/A,#N/A,FALSE,"TMCOMP96";#N/A,#N/A,FALSE,"MAT96";#N/A,#N/A,FALSE,"FANDA96";#N/A,#N/A,FALSE,"INTRAN96";#N/A,#N/A,FALSE,"NAA9697";#N/A,#N/A,FALSE,"ECWEBB";#N/A,#N/A,FALSE,"MFT96";#N/A,#N/A,FALSE,"CTrecon"}</definedName>
    <definedName name="Option2_1_4_1_1_1" hidden="1">{#N/A,#N/A,FALSE,"TMCOMP96";#N/A,#N/A,FALSE,"MAT96";#N/A,#N/A,FALSE,"FANDA96";#N/A,#N/A,FALSE,"INTRAN96";#N/A,#N/A,FALSE,"NAA9697";#N/A,#N/A,FALSE,"ECWEBB";#N/A,#N/A,FALSE,"MFT96";#N/A,#N/A,FALSE,"CTrecon"}</definedName>
    <definedName name="Option2_1_4_1_1_1_1" hidden="1">{#N/A,#N/A,FALSE,"TMCOMP96";#N/A,#N/A,FALSE,"MAT96";#N/A,#N/A,FALSE,"FANDA96";#N/A,#N/A,FALSE,"INTRAN96";#N/A,#N/A,FALSE,"NAA9697";#N/A,#N/A,FALSE,"ECWEBB";#N/A,#N/A,FALSE,"MFT96";#N/A,#N/A,FALSE,"CTrecon"}</definedName>
    <definedName name="Option2_1_4_1_1_2" hidden="1">{#N/A,#N/A,FALSE,"TMCOMP96";#N/A,#N/A,FALSE,"MAT96";#N/A,#N/A,FALSE,"FANDA96";#N/A,#N/A,FALSE,"INTRAN96";#N/A,#N/A,FALSE,"NAA9697";#N/A,#N/A,FALSE,"ECWEBB";#N/A,#N/A,FALSE,"MFT96";#N/A,#N/A,FALSE,"CTrecon"}</definedName>
    <definedName name="Option2_1_4_1_1_3" hidden="1">{#N/A,#N/A,FALSE,"TMCOMP96";#N/A,#N/A,FALSE,"MAT96";#N/A,#N/A,FALSE,"FANDA96";#N/A,#N/A,FALSE,"INTRAN96";#N/A,#N/A,FALSE,"NAA9697";#N/A,#N/A,FALSE,"ECWEBB";#N/A,#N/A,FALSE,"MFT96";#N/A,#N/A,FALSE,"CTrecon"}</definedName>
    <definedName name="Option2_1_4_1_1_4" hidden="1">{#N/A,#N/A,FALSE,"TMCOMP96";#N/A,#N/A,FALSE,"MAT96";#N/A,#N/A,FALSE,"FANDA96";#N/A,#N/A,FALSE,"INTRAN96";#N/A,#N/A,FALSE,"NAA9697";#N/A,#N/A,FALSE,"ECWEBB";#N/A,#N/A,FALSE,"MFT96";#N/A,#N/A,FALSE,"CTrecon"}</definedName>
    <definedName name="Option2_1_4_1_1_5" hidden="1">{#N/A,#N/A,FALSE,"TMCOMP96";#N/A,#N/A,FALSE,"MAT96";#N/A,#N/A,FALSE,"FANDA96";#N/A,#N/A,FALSE,"INTRAN96";#N/A,#N/A,FALSE,"NAA9697";#N/A,#N/A,FALSE,"ECWEBB";#N/A,#N/A,FALSE,"MFT96";#N/A,#N/A,FALSE,"CTrecon"}</definedName>
    <definedName name="Option2_1_4_1_2" hidden="1">{#N/A,#N/A,FALSE,"TMCOMP96";#N/A,#N/A,FALSE,"MAT96";#N/A,#N/A,FALSE,"FANDA96";#N/A,#N/A,FALSE,"INTRAN96";#N/A,#N/A,FALSE,"NAA9697";#N/A,#N/A,FALSE,"ECWEBB";#N/A,#N/A,FALSE,"MFT96";#N/A,#N/A,FALSE,"CTrecon"}</definedName>
    <definedName name="Option2_1_4_1_2_1" hidden="1">{#N/A,#N/A,FALSE,"TMCOMP96";#N/A,#N/A,FALSE,"MAT96";#N/A,#N/A,FALSE,"FANDA96";#N/A,#N/A,FALSE,"INTRAN96";#N/A,#N/A,FALSE,"NAA9697";#N/A,#N/A,FALSE,"ECWEBB";#N/A,#N/A,FALSE,"MFT96";#N/A,#N/A,FALSE,"CTrecon"}</definedName>
    <definedName name="Option2_1_4_1_2_2" hidden="1">{#N/A,#N/A,FALSE,"TMCOMP96";#N/A,#N/A,FALSE,"MAT96";#N/A,#N/A,FALSE,"FANDA96";#N/A,#N/A,FALSE,"INTRAN96";#N/A,#N/A,FALSE,"NAA9697";#N/A,#N/A,FALSE,"ECWEBB";#N/A,#N/A,FALSE,"MFT96";#N/A,#N/A,FALSE,"CTrecon"}</definedName>
    <definedName name="Option2_1_4_1_2_3" hidden="1">{#N/A,#N/A,FALSE,"TMCOMP96";#N/A,#N/A,FALSE,"MAT96";#N/A,#N/A,FALSE,"FANDA96";#N/A,#N/A,FALSE,"INTRAN96";#N/A,#N/A,FALSE,"NAA9697";#N/A,#N/A,FALSE,"ECWEBB";#N/A,#N/A,FALSE,"MFT96";#N/A,#N/A,FALSE,"CTrecon"}</definedName>
    <definedName name="Option2_1_4_1_2_4" hidden="1">{#N/A,#N/A,FALSE,"TMCOMP96";#N/A,#N/A,FALSE,"MAT96";#N/A,#N/A,FALSE,"FANDA96";#N/A,#N/A,FALSE,"INTRAN96";#N/A,#N/A,FALSE,"NAA9697";#N/A,#N/A,FALSE,"ECWEBB";#N/A,#N/A,FALSE,"MFT96";#N/A,#N/A,FALSE,"CTrecon"}</definedName>
    <definedName name="Option2_1_4_1_2_5" hidden="1">{#N/A,#N/A,FALSE,"TMCOMP96";#N/A,#N/A,FALSE,"MAT96";#N/A,#N/A,FALSE,"FANDA96";#N/A,#N/A,FALSE,"INTRAN96";#N/A,#N/A,FALSE,"NAA9697";#N/A,#N/A,FALSE,"ECWEBB";#N/A,#N/A,FALSE,"MFT96";#N/A,#N/A,FALSE,"CTrecon"}</definedName>
    <definedName name="Option2_1_4_1_3" hidden="1">{#N/A,#N/A,FALSE,"TMCOMP96";#N/A,#N/A,FALSE,"MAT96";#N/A,#N/A,FALSE,"FANDA96";#N/A,#N/A,FALSE,"INTRAN96";#N/A,#N/A,FALSE,"NAA9697";#N/A,#N/A,FALSE,"ECWEBB";#N/A,#N/A,FALSE,"MFT96";#N/A,#N/A,FALSE,"CTrecon"}</definedName>
    <definedName name="Option2_1_4_1_3_1" hidden="1">{#N/A,#N/A,FALSE,"TMCOMP96";#N/A,#N/A,FALSE,"MAT96";#N/A,#N/A,FALSE,"FANDA96";#N/A,#N/A,FALSE,"INTRAN96";#N/A,#N/A,FALSE,"NAA9697";#N/A,#N/A,FALSE,"ECWEBB";#N/A,#N/A,FALSE,"MFT96";#N/A,#N/A,FALSE,"CTrecon"}</definedName>
    <definedName name="Option2_1_4_1_3_2" hidden="1">{#N/A,#N/A,FALSE,"TMCOMP96";#N/A,#N/A,FALSE,"MAT96";#N/A,#N/A,FALSE,"FANDA96";#N/A,#N/A,FALSE,"INTRAN96";#N/A,#N/A,FALSE,"NAA9697";#N/A,#N/A,FALSE,"ECWEBB";#N/A,#N/A,FALSE,"MFT96";#N/A,#N/A,FALSE,"CTrecon"}</definedName>
    <definedName name="Option2_1_4_1_3_3" hidden="1">{#N/A,#N/A,FALSE,"TMCOMP96";#N/A,#N/A,FALSE,"MAT96";#N/A,#N/A,FALSE,"FANDA96";#N/A,#N/A,FALSE,"INTRAN96";#N/A,#N/A,FALSE,"NAA9697";#N/A,#N/A,FALSE,"ECWEBB";#N/A,#N/A,FALSE,"MFT96";#N/A,#N/A,FALSE,"CTrecon"}</definedName>
    <definedName name="Option2_1_4_1_3_4" hidden="1">{#N/A,#N/A,FALSE,"TMCOMP96";#N/A,#N/A,FALSE,"MAT96";#N/A,#N/A,FALSE,"FANDA96";#N/A,#N/A,FALSE,"INTRAN96";#N/A,#N/A,FALSE,"NAA9697";#N/A,#N/A,FALSE,"ECWEBB";#N/A,#N/A,FALSE,"MFT96";#N/A,#N/A,FALSE,"CTrecon"}</definedName>
    <definedName name="Option2_1_4_1_3_5" hidden="1">{#N/A,#N/A,FALSE,"TMCOMP96";#N/A,#N/A,FALSE,"MAT96";#N/A,#N/A,FALSE,"FANDA96";#N/A,#N/A,FALSE,"INTRAN96";#N/A,#N/A,FALSE,"NAA9697";#N/A,#N/A,FALSE,"ECWEBB";#N/A,#N/A,FALSE,"MFT96";#N/A,#N/A,FALSE,"CTrecon"}</definedName>
    <definedName name="Option2_1_4_1_4" hidden="1">{#N/A,#N/A,FALSE,"TMCOMP96";#N/A,#N/A,FALSE,"MAT96";#N/A,#N/A,FALSE,"FANDA96";#N/A,#N/A,FALSE,"INTRAN96";#N/A,#N/A,FALSE,"NAA9697";#N/A,#N/A,FALSE,"ECWEBB";#N/A,#N/A,FALSE,"MFT96";#N/A,#N/A,FALSE,"CTrecon"}</definedName>
    <definedName name="Option2_1_4_1_4_1" hidden="1">{#N/A,#N/A,FALSE,"TMCOMP96";#N/A,#N/A,FALSE,"MAT96";#N/A,#N/A,FALSE,"FANDA96";#N/A,#N/A,FALSE,"INTRAN96";#N/A,#N/A,FALSE,"NAA9697";#N/A,#N/A,FALSE,"ECWEBB";#N/A,#N/A,FALSE,"MFT96";#N/A,#N/A,FALSE,"CTrecon"}</definedName>
    <definedName name="Option2_1_4_1_4_2" hidden="1">{#N/A,#N/A,FALSE,"TMCOMP96";#N/A,#N/A,FALSE,"MAT96";#N/A,#N/A,FALSE,"FANDA96";#N/A,#N/A,FALSE,"INTRAN96";#N/A,#N/A,FALSE,"NAA9697";#N/A,#N/A,FALSE,"ECWEBB";#N/A,#N/A,FALSE,"MFT96";#N/A,#N/A,FALSE,"CTrecon"}</definedName>
    <definedName name="Option2_1_4_1_4_3" hidden="1">{#N/A,#N/A,FALSE,"TMCOMP96";#N/A,#N/A,FALSE,"MAT96";#N/A,#N/A,FALSE,"FANDA96";#N/A,#N/A,FALSE,"INTRAN96";#N/A,#N/A,FALSE,"NAA9697";#N/A,#N/A,FALSE,"ECWEBB";#N/A,#N/A,FALSE,"MFT96";#N/A,#N/A,FALSE,"CTrecon"}</definedName>
    <definedName name="Option2_1_4_1_4_4" hidden="1">{#N/A,#N/A,FALSE,"TMCOMP96";#N/A,#N/A,FALSE,"MAT96";#N/A,#N/A,FALSE,"FANDA96";#N/A,#N/A,FALSE,"INTRAN96";#N/A,#N/A,FALSE,"NAA9697";#N/A,#N/A,FALSE,"ECWEBB";#N/A,#N/A,FALSE,"MFT96";#N/A,#N/A,FALSE,"CTrecon"}</definedName>
    <definedName name="Option2_1_4_1_4_5" hidden="1">{#N/A,#N/A,FALSE,"TMCOMP96";#N/A,#N/A,FALSE,"MAT96";#N/A,#N/A,FALSE,"FANDA96";#N/A,#N/A,FALSE,"INTRAN96";#N/A,#N/A,FALSE,"NAA9697";#N/A,#N/A,FALSE,"ECWEBB";#N/A,#N/A,FALSE,"MFT96";#N/A,#N/A,FALSE,"CTrecon"}</definedName>
    <definedName name="Option2_1_4_1_5" hidden="1">{#N/A,#N/A,FALSE,"TMCOMP96";#N/A,#N/A,FALSE,"MAT96";#N/A,#N/A,FALSE,"FANDA96";#N/A,#N/A,FALSE,"INTRAN96";#N/A,#N/A,FALSE,"NAA9697";#N/A,#N/A,FALSE,"ECWEBB";#N/A,#N/A,FALSE,"MFT96";#N/A,#N/A,FALSE,"CTrecon"}</definedName>
    <definedName name="Option2_1_4_1_5_1" hidden="1">{#N/A,#N/A,FALSE,"TMCOMP96";#N/A,#N/A,FALSE,"MAT96";#N/A,#N/A,FALSE,"FANDA96";#N/A,#N/A,FALSE,"INTRAN96";#N/A,#N/A,FALSE,"NAA9697";#N/A,#N/A,FALSE,"ECWEBB";#N/A,#N/A,FALSE,"MFT96";#N/A,#N/A,FALSE,"CTrecon"}</definedName>
    <definedName name="Option2_1_4_1_5_2" hidden="1">{#N/A,#N/A,FALSE,"TMCOMP96";#N/A,#N/A,FALSE,"MAT96";#N/A,#N/A,FALSE,"FANDA96";#N/A,#N/A,FALSE,"INTRAN96";#N/A,#N/A,FALSE,"NAA9697";#N/A,#N/A,FALSE,"ECWEBB";#N/A,#N/A,FALSE,"MFT96";#N/A,#N/A,FALSE,"CTrecon"}</definedName>
    <definedName name="Option2_1_4_1_5_3" hidden="1">{#N/A,#N/A,FALSE,"TMCOMP96";#N/A,#N/A,FALSE,"MAT96";#N/A,#N/A,FALSE,"FANDA96";#N/A,#N/A,FALSE,"INTRAN96";#N/A,#N/A,FALSE,"NAA9697";#N/A,#N/A,FALSE,"ECWEBB";#N/A,#N/A,FALSE,"MFT96";#N/A,#N/A,FALSE,"CTrecon"}</definedName>
    <definedName name="Option2_1_4_1_5_4" hidden="1">{#N/A,#N/A,FALSE,"TMCOMP96";#N/A,#N/A,FALSE,"MAT96";#N/A,#N/A,FALSE,"FANDA96";#N/A,#N/A,FALSE,"INTRAN96";#N/A,#N/A,FALSE,"NAA9697";#N/A,#N/A,FALSE,"ECWEBB";#N/A,#N/A,FALSE,"MFT96";#N/A,#N/A,FALSE,"CTrecon"}</definedName>
    <definedName name="Option2_1_4_1_5_5" hidden="1">{#N/A,#N/A,FALSE,"TMCOMP96";#N/A,#N/A,FALSE,"MAT96";#N/A,#N/A,FALSE,"FANDA96";#N/A,#N/A,FALSE,"INTRAN96";#N/A,#N/A,FALSE,"NAA9697";#N/A,#N/A,FALSE,"ECWEBB";#N/A,#N/A,FALSE,"MFT96";#N/A,#N/A,FALSE,"CTrecon"}</definedName>
    <definedName name="Option2_1_4_2" hidden="1">{#N/A,#N/A,FALSE,"TMCOMP96";#N/A,#N/A,FALSE,"MAT96";#N/A,#N/A,FALSE,"FANDA96";#N/A,#N/A,FALSE,"INTRAN96";#N/A,#N/A,FALSE,"NAA9697";#N/A,#N/A,FALSE,"ECWEBB";#N/A,#N/A,FALSE,"MFT96";#N/A,#N/A,FALSE,"CTrecon"}</definedName>
    <definedName name="Option2_1_4_2_1" hidden="1">{#N/A,#N/A,FALSE,"TMCOMP96";#N/A,#N/A,FALSE,"MAT96";#N/A,#N/A,FALSE,"FANDA96";#N/A,#N/A,FALSE,"INTRAN96";#N/A,#N/A,FALSE,"NAA9697";#N/A,#N/A,FALSE,"ECWEBB";#N/A,#N/A,FALSE,"MFT96";#N/A,#N/A,FALSE,"CTrecon"}</definedName>
    <definedName name="Option2_1_4_2_2" hidden="1">{#N/A,#N/A,FALSE,"TMCOMP96";#N/A,#N/A,FALSE,"MAT96";#N/A,#N/A,FALSE,"FANDA96";#N/A,#N/A,FALSE,"INTRAN96";#N/A,#N/A,FALSE,"NAA9697";#N/A,#N/A,FALSE,"ECWEBB";#N/A,#N/A,FALSE,"MFT96";#N/A,#N/A,FALSE,"CTrecon"}</definedName>
    <definedName name="Option2_1_4_2_3" hidden="1">{#N/A,#N/A,FALSE,"TMCOMP96";#N/A,#N/A,FALSE,"MAT96";#N/A,#N/A,FALSE,"FANDA96";#N/A,#N/A,FALSE,"INTRAN96";#N/A,#N/A,FALSE,"NAA9697";#N/A,#N/A,FALSE,"ECWEBB";#N/A,#N/A,FALSE,"MFT96";#N/A,#N/A,FALSE,"CTrecon"}</definedName>
    <definedName name="Option2_1_4_2_4" hidden="1">{#N/A,#N/A,FALSE,"TMCOMP96";#N/A,#N/A,FALSE,"MAT96";#N/A,#N/A,FALSE,"FANDA96";#N/A,#N/A,FALSE,"INTRAN96";#N/A,#N/A,FALSE,"NAA9697";#N/A,#N/A,FALSE,"ECWEBB";#N/A,#N/A,FALSE,"MFT96";#N/A,#N/A,FALSE,"CTrecon"}</definedName>
    <definedName name="Option2_1_4_2_5" hidden="1">{#N/A,#N/A,FALSE,"TMCOMP96";#N/A,#N/A,FALSE,"MAT96";#N/A,#N/A,FALSE,"FANDA96";#N/A,#N/A,FALSE,"INTRAN96";#N/A,#N/A,FALSE,"NAA9697";#N/A,#N/A,FALSE,"ECWEBB";#N/A,#N/A,FALSE,"MFT96";#N/A,#N/A,FALSE,"CTrecon"}</definedName>
    <definedName name="Option2_1_4_3" hidden="1">{#N/A,#N/A,FALSE,"TMCOMP96";#N/A,#N/A,FALSE,"MAT96";#N/A,#N/A,FALSE,"FANDA96";#N/A,#N/A,FALSE,"INTRAN96";#N/A,#N/A,FALSE,"NAA9697";#N/A,#N/A,FALSE,"ECWEBB";#N/A,#N/A,FALSE,"MFT96";#N/A,#N/A,FALSE,"CTrecon"}</definedName>
    <definedName name="Option2_1_4_3_1" hidden="1">{#N/A,#N/A,FALSE,"TMCOMP96";#N/A,#N/A,FALSE,"MAT96";#N/A,#N/A,FALSE,"FANDA96";#N/A,#N/A,FALSE,"INTRAN96";#N/A,#N/A,FALSE,"NAA9697";#N/A,#N/A,FALSE,"ECWEBB";#N/A,#N/A,FALSE,"MFT96";#N/A,#N/A,FALSE,"CTrecon"}</definedName>
    <definedName name="Option2_1_4_3_2" hidden="1">{#N/A,#N/A,FALSE,"TMCOMP96";#N/A,#N/A,FALSE,"MAT96";#N/A,#N/A,FALSE,"FANDA96";#N/A,#N/A,FALSE,"INTRAN96";#N/A,#N/A,FALSE,"NAA9697";#N/A,#N/A,FALSE,"ECWEBB";#N/A,#N/A,FALSE,"MFT96";#N/A,#N/A,FALSE,"CTrecon"}</definedName>
    <definedName name="Option2_1_4_3_3" hidden="1">{#N/A,#N/A,FALSE,"TMCOMP96";#N/A,#N/A,FALSE,"MAT96";#N/A,#N/A,FALSE,"FANDA96";#N/A,#N/A,FALSE,"INTRAN96";#N/A,#N/A,FALSE,"NAA9697";#N/A,#N/A,FALSE,"ECWEBB";#N/A,#N/A,FALSE,"MFT96";#N/A,#N/A,FALSE,"CTrecon"}</definedName>
    <definedName name="Option2_1_4_3_4" hidden="1">{#N/A,#N/A,FALSE,"TMCOMP96";#N/A,#N/A,FALSE,"MAT96";#N/A,#N/A,FALSE,"FANDA96";#N/A,#N/A,FALSE,"INTRAN96";#N/A,#N/A,FALSE,"NAA9697";#N/A,#N/A,FALSE,"ECWEBB";#N/A,#N/A,FALSE,"MFT96";#N/A,#N/A,FALSE,"CTrecon"}</definedName>
    <definedName name="Option2_1_4_3_5" hidden="1">{#N/A,#N/A,FALSE,"TMCOMP96";#N/A,#N/A,FALSE,"MAT96";#N/A,#N/A,FALSE,"FANDA96";#N/A,#N/A,FALSE,"INTRAN96";#N/A,#N/A,FALSE,"NAA9697";#N/A,#N/A,FALSE,"ECWEBB";#N/A,#N/A,FALSE,"MFT96";#N/A,#N/A,FALSE,"CTrecon"}</definedName>
    <definedName name="Option2_1_4_4" hidden="1">{#N/A,#N/A,FALSE,"TMCOMP96";#N/A,#N/A,FALSE,"MAT96";#N/A,#N/A,FALSE,"FANDA96";#N/A,#N/A,FALSE,"INTRAN96";#N/A,#N/A,FALSE,"NAA9697";#N/A,#N/A,FALSE,"ECWEBB";#N/A,#N/A,FALSE,"MFT96";#N/A,#N/A,FALSE,"CTrecon"}</definedName>
    <definedName name="Option2_1_4_4_1" hidden="1">{#N/A,#N/A,FALSE,"TMCOMP96";#N/A,#N/A,FALSE,"MAT96";#N/A,#N/A,FALSE,"FANDA96";#N/A,#N/A,FALSE,"INTRAN96";#N/A,#N/A,FALSE,"NAA9697";#N/A,#N/A,FALSE,"ECWEBB";#N/A,#N/A,FALSE,"MFT96";#N/A,#N/A,FALSE,"CTrecon"}</definedName>
    <definedName name="Option2_1_4_4_2" hidden="1">{#N/A,#N/A,FALSE,"TMCOMP96";#N/A,#N/A,FALSE,"MAT96";#N/A,#N/A,FALSE,"FANDA96";#N/A,#N/A,FALSE,"INTRAN96";#N/A,#N/A,FALSE,"NAA9697";#N/A,#N/A,FALSE,"ECWEBB";#N/A,#N/A,FALSE,"MFT96";#N/A,#N/A,FALSE,"CTrecon"}</definedName>
    <definedName name="Option2_1_4_4_3" hidden="1">{#N/A,#N/A,FALSE,"TMCOMP96";#N/A,#N/A,FALSE,"MAT96";#N/A,#N/A,FALSE,"FANDA96";#N/A,#N/A,FALSE,"INTRAN96";#N/A,#N/A,FALSE,"NAA9697";#N/A,#N/A,FALSE,"ECWEBB";#N/A,#N/A,FALSE,"MFT96";#N/A,#N/A,FALSE,"CTrecon"}</definedName>
    <definedName name="Option2_1_4_4_4" hidden="1">{#N/A,#N/A,FALSE,"TMCOMP96";#N/A,#N/A,FALSE,"MAT96";#N/A,#N/A,FALSE,"FANDA96";#N/A,#N/A,FALSE,"INTRAN96";#N/A,#N/A,FALSE,"NAA9697";#N/A,#N/A,FALSE,"ECWEBB";#N/A,#N/A,FALSE,"MFT96";#N/A,#N/A,FALSE,"CTrecon"}</definedName>
    <definedName name="Option2_1_4_4_5" hidden="1">{#N/A,#N/A,FALSE,"TMCOMP96";#N/A,#N/A,FALSE,"MAT96";#N/A,#N/A,FALSE,"FANDA96";#N/A,#N/A,FALSE,"INTRAN96";#N/A,#N/A,FALSE,"NAA9697";#N/A,#N/A,FALSE,"ECWEBB";#N/A,#N/A,FALSE,"MFT96";#N/A,#N/A,FALSE,"CTrecon"}</definedName>
    <definedName name="Option2_1_4_5" hidden="1">{#N/A,#N/A,FALSE,"TMCOMP96";#N/A,#N/A,FALSE,"MAT96";#N/A,#N/A,FALSE,"FANDA96";#N/A,#N/A,FALSE,"INTRAN96";#N/A,#N/A,FALSE,"NAA9697";#N/A,#N/A,FALSE,"ECWEBB";#N/A,#N/A,FALSE,"MFT96";#N/A,#N/A,FALSE,"CTrecon"}</definedName>
    <definedName name="Option2_1_4_5_1" hidden="1">{#N/A,#N/A,FALSE,"TMCOMP96";#N/A,#N/A,FALSE,"MAT96";#N/A,#N/A,FALSE,"FANDA96";#N/A,#N/A,FALSE,"INTRAN96";#N/A,#N/A,FALSE,"NAA9697";#N/A,#N/A,FALSE,"ECWEBB";#N/A,#N/A,FALSE,"MFT96";#N/A,#N/A,FALSE,"CTrecon"}</definedName>
    <definedName name="Option2_1_4_5_2" hidden="1">{#N/A,#N/A,FALSE,"TMCOMP96";#N/A,#N/A,FALSE,"MAT96";#N/A,#N/A,FALSE,"FANDA96";#N/A,#N/A,FALSE,"INTRAN96";#N/A,#N/A,FALSE,"NAA9697";#N/A,#N/A,FALSE,"ECWEBB";#N/A,#N/A,FALSE,"MFT96";#N/A,#N/A,FALSE,"CTrecon"}</definedName>
    <definedName name="Option2_1_4_5_3" hidden="1">{#N/A,#N/A,FALSE,"TMCOMP96";#N/A,#N/A,FALSE,"MAT96";#N/A,#N/A,FALSE,"FANDA96";#N/A,#N/A,FALSE,"INTRAN96";#N/A,#N/A,FALSE,"NAA9697";#N/A,#N/A,FALSE,"ECWEBB";#N/A,#N/A,FALSE,"MFT96";#N/A,#N/A,FALSE,"CTrecon"}</definedName>
    <definedName name="Option2_1_4_5_4" hidden="1">{#N/A,#N/A,FALSE,"TMCOMP96";#N/A,#N/A,FALSE,"MAT96";#N/A,#N/A,FALSE,"FANDA96";#N/A,#N/A,FALSE,"INTRAN96";#N/A,#N/A,FALSE,"NAA9697";#N/A,#N/A,FALSE,"ECWEBB";#N/A,#N/A,FALSE,"MFT96";#N/A,#N/A,FALSE,"CTrecon"}</definedName>
    <definedName name="Option2_1_4_5_5" hidden="1">{#N/A,#N/A,FALSE,"TMCOMP96";#N/A,#N/A,FALSE,"MAT96";#N/A,#N/A,FALSE,"FANDA96";#N/A,#N/A,FALSE,"INTRAN96";#N/A,#N/A,FALSE,"NAA9697";#N/A,#N/A,FALSE,"ECWEBB";#N/A,#N/A,FALSE,"MFT96";#N/A,#N/A,FALSE,"CTrecon"}</definedName>
    <definedName name="Option2_1_5" hidden="1">{#N/A,#N/A,FALSE,"TMCOMP96";#N/A,#N/A,FALSE,"MAT96";#N/A,#N/A,FALSE,"FANDA96";#N/A,#N/A,FALSE,"INTRAN96";#N/A,#N/A,FALSE,"NAA9697";#N/A,#N/A,FALSE,"ECWEBB";#N/A,#N/A,FALSE,"MFT96";#N/A,#N/A,FALSE,"CTrecon"}</definedName>
    <definedName name="Option2_1_5_1" hidden="1">{#N/A,#N/A,FALSE,"TMCOMP96";#N/A,#N/A,FALSE,"MAT96";#N/A,#N/A,FALSE,"FANDA96";#N/A,#N/A,FALSE,"INTRAN96";#N/A,#N/A,FALSE,"NAA9697";#N/A,#N/A,FALSE,"ECWEBB";#N/A,#N/A,FALSE,"MFT96";#N/A,#N/A,FALSE,"CTrecon"}</definedName>
    <definedName name="Option2_1_5_1_1" hidden="1">{#N/A,#N/A,FALSE,"TMCOMP96";#N/A,#N/A,FALSE,"MAT96";#N/A,#N/A,FALSE,"FANDA96";#N/A,#N/A,FALSE,"INTRAN96";#N/A,#N/A,FALSE,"NAA9697";#N/A,#N/A,FALSE,"ECWEBB";#N/A,#N/A,FALSE,"MFT96";#N/A,#N/A,FALSE,"CTrecon"}</definedName>
    <definedName name="Option2_1_5_1_2" hidden="1">{#N/A,#N/A,FALSE,"TMCOMP96";#N/A,#N/A,FALSE,"MAT96";#N/A,#N/A,FALSE,"FANDA96";#N/A,#N/A,FALSE,"INTRAN96";#N/A,#N/A,FALSE,"NAA9697";#N/A,#N/A,FALSE,"ECWEBB";#N/A,#N/A,FALSE,"MFT96";#N/A,#N/A,FALSE,"CTrecon"}</definedName>
    <definedName name="Option2_1_5_1_3" hidden="1">{#N/A,#N/A,FALSE,"TMCOMP96";#N/A,#N/A,FALSE,"MAT96";#N/A,#N/A,FALSE,"FANDA96";#N/A,#N/A,FALSE,"INTRAN96";#N/A,#N/A,FALSE,"NAA9697";#N/A,#N/A,FALSE,"ECWEBB";#N/A,#N/A,FALSE,"MFT96";#N/A,#N/A,FALSE,"CTrecon"}</definedName>
    <definedName name="Option2_1_5_1_4" hidden="1">{#N/A,#N/A,FALSE,"TMCOMP96";#N/A,#N/A,FALSE,"MAT96";#N/A,#N/A,FALSE,"FANDA96";#N/A,#N/A,FALSE,"INTRAN96";#N/A,#N/A,FALSE,"NAA9697";#N/A,#N/A,FALSE,"ECWEBB";#N/A,#N/A,FALSE,"MFT96";#N/A,#N/A,FALSE,"CTrecon"}</definedName>
    <definedName name="Option2_1_5_1_5" hidden="1">{#N/A,#N/A,FALSE,"TMCOMP96";#N/A,#N/A,FALSE,"MAT96";#N/A,#N/A,FALSE,"FANDA96";#N/A,#N/A,FALSE,"INTRAN96";#N/A,#N/A,FALSE,"NAA9697";#N/A,#N/A,FALSE,"ECWEBB";#N/A,#N/A,FALSE,"MFT96";#N/A,#N/A,FALSE,"CTrecon"}</definedName>
    <definedName name="Option2_1_5_2" hidden="1">{#N/A,#N/A,FALSE,"TMCOMP96";#N/A,#N/A,FALSE,"MAT96";#N/A,#N/A,FALSE,"FANDA96";#N/A,#N/A,FALSE,"INTRAN96";#N/A,#N/A,FALSE,"NAA9697";#N/A,#N/A,FALSE,"ECWEBB";#N/A,#N/A,FALSE,"MFT96";#N/A,#N/A,FALSE,"CTrecon"}</definedName>
    <definedName name="Option2_1_5_2_1" hidden="1">{#N/A,#N/A,FALSE,"TMCOMP96";#N/A,#N/A,FALSE,"MAT96";#N/A,#N/A,FALSE,"FANDA96";#N/A,#N/A,FALSE,"INTRAN96";#N/A,#N/A,FALSE,"NAA9697";#N/A,#N/A,FALSE,"ECWEBB";#N/A,#N/A,FALSE,"MFT96";#N/A,#N/A,FALSE,"CTrecon"}</definedName>
    <definedName name="Option2_1_5_2_2" hidden="1">{#N/A,#N/A,FALSE,"TMCOMP96";#N/A,#N/A,FALSE,"MAT96";#N/A,#N/A,FALSE,"FANDA96";#N/A,#N/A,FALSE,"INTRAN96";#N/A,#N/A,FALSE,"NAA9697";#N/A,#N/A,FALSE,"ECWEBB";#N/A,#N/A,FALSE,"MFT96";#N/A,#N/A,FALSE,"CTrecon"}</definedName>
    <definedName name="Option2_1_5_2_3" hidden="1">{#N/A,#N/A,FALSE,"TMCOMP96";#N/A,#N/A,FALSE,"MAT96";#N/A,#N/A,FALSE,"FANDA96";#N/A,#N/A,FALSE,"INTRAN96";#N/A,#N/A,FALSE,"NAA9697";#N/A,#N/A,FALSE,"ECWEBB";#N/A,#N/A,FALSE,"MFT96";#N/A,#N/A,FALSE,"CTrecon"}</definedName>
    <definedName name="Option2_1_5_2_4" hidden="1">{#N/A,#N/A,FALSE,"TMCOMP96";#N/A,#N/A,FALSE,"MAT96";#N/A,#N/A,FALSE,"FANDA96";#N/A,#N/A,FALSE,"INTRAN96";#N/A,#N/A,FALSE,"NAA9697";#N/A,#N/A,FALSE,"ECWEBB";#N/A,#N/A,FALSE,"MFT96";#N/A,#N/A,FALSE,"CTrecon"}</definedName>
    <definedName name="Option2_1_5_2_5" hidden="1">{#N/A,#N/A,FALSE,"TMCOMP96";#N/A,#N/A,FALSE,"MAT96";#N/A,#N/A,FALSE,"FANDA96";#N/A,#N/A,FALSE,"INTRAN96";#N/A,#N/A,FALSE,"NAA9697";#N/A,#N/A,FALSE,"ECWEBB";#N/A,#N/A,FALSE,"MFT96";#N/A,#N/A,FALSE,"CTrecon"}</definedName>
    <definedName name="Option2_1_5_3" hidden="1">{#N/A,#N/A,FALSE,"TMCOMP96";#N/A,#N/A,FALSE,"MAT96";#N/A,#N/A,FALSE,"FANDA96";#N/A,#N/A,FALSE,"INTRAN96";#N/A,#N/A,FALSE,"NAA9697";#N/A,#N/A,FALSE,"ECWEBB";#N/A,#N/A,FALSE,"MFT96";#N/A,#N/A,FALSE,"CTrecon"}</definedName>
    <definedName name="Option2_1_5_3_1" hidden="1">{#N/A,#N/A,FALSE,"TMCOMP96";#N/A,#N/A,FALSE,"MAT96";#N/A,#N/A,FALSE,"FANDA96";#N/A,#N/A,FALSE,"INTRAN96";#N/A,#N/A,FALSE,"NAA9697";#N/A,#N/A,FALSE,"ECWEBB";#N/A,#N/A,FALSE,"MFT96";#N/A,#N/A,FALSE,"CTrecon"}</definedName>
    <definedName name="Option2_1_5_3_2" hidden="1">{#N/A,#N/A,FALSE,"TMCOMP96";#N/A,#N/A,FALSE,"MAT96";#N/A,#N/A,FALSE,"FANDA96";#N/A,#N/A,FALSE,"INTRAN96";#N/A,#N/A,FALSE,"NAA9697";#N/A,#N/A,FALSE,"ECWEBB";#N/A,#N/A,FALSE,"MFT96";#N/A,#N/A,FALSE,"CTrecon"}</definedName>
    <definedName name="Option2_1_5_3_3" hidden="1">{#N/A,#N/A,FALSE,"TMCOMP96";#N/A,#N/A,FALSE,"MAT96";#N/A,#N/A,FALSE,"FANDA96";#N/A,#N/A,FALSE,"INTRAN96";#N/A,#N/A,FALSE,"NAA9697";#N/A,#N/A,FALSE,"ECWEBB";#N/A,#N/A,FALSE,"MFT96";#N/A,#N/A,FALSE,"CTrecon"}</definedName>
    <definedName name="Option2_1_5_3_4" hidden="1">{#N/A,#N/A,FALSE,"TMCOMP96";#N/A,#N/A,FALSE,"MAT96";#N/A,#N/A,FALSE,"FANDA96";#N/A,#N/A,FALSE,"INTRAN96";#N/A,#N/A,FALSE,"NAA9697";#N/A,#N/A,FALSE,"ECWEBB";#N/A,#N/A,FALSE,"MFT96";#N/A,#N/A,FALSE,"CTrecon"}</definedName>
    <definedName name="Option2_1_5_3_5" hidden="1">{#N/A,#N/A,FALSE,"TMCOMP96";#N/A,#N/A,FALSE,"MAT96";#N/A,#N/A,FALSE,"FANDA96";#N/A,#N/A,FALSE,"INTRAN96";#N/A,#N/A,FALSE,"NAA9697";#N/A,#N/A,FALSE,"ECWEBB";#N/A,#N/A,FALSE,"MFT96";#N/A,#N/A,FALSE,"CTrecon"}</definedName>
    <definedName name="Option2_1_5_4" hidden="1">{#N/A,#N/A,FALSE,"TMCOMP96";#N/A,#N/A,FALSE,"MAT96";#N/A,#N/A,FALSE,"FANDA96";#N/A,#N/A,FALSE,"INTRAN96";#N/A,#N/A,FALSE,"NAA9697";#N/A,#N/A,FALSE,"ECWEBB";#N/A,#N/A,FALSE,"MFT96";#N/A,#N/A,FALSE,"CTrecon"}</definedName>
    <definedName name="Option2_1_5_4_1" hidden="1">{#N/A,#N/A,FALSE,"TMCOMP96";#N/A,#N/A,FALSE,"MAT96";#N/A,#N/A,FALSE,"FANDA96";#N/A,#N/A,FALSE,"INTRAN96";#N/A,#N/A,FALSE,"NAA9697";#N/A,#N/A,FALSE,"ECWEBB";#N/A,#N/A,FALSE,"MFT96";#N/A,#N/A,FALSE,"CTrecon"}</definedName>
    <definedName name="Option2_1_5_4_2" hidden="1">{#N/A,#N/A,FALSE,"TMCOMP96";#N/A,#N/A,FALSE,"MAT96";#N/A,#N/A,FALSE,"FANDA96";#N/A,#N/A,FALSE,"INTRAN96";#N/A,#N/A,FALSE,"NAA9697";#N/A,#N/A,FALSE,"ECWEBB";#N/A,#N/A,FALSE,"MFT96";#N/A,#N/A,FALSE,"CTrecon"}</definedName>
    <definedName name="Option2_1_5_4_3" hidden="1">{#N/A,#N/A,FALSE,"TMCOMP96";#N/A,#N/A,FALSE,"MAT96";#N/A,#N/A,FALSE,"FANDA96";#N/A,#N/A,FALSE,"INTRAN96";#N/A,#N/A,FALSE,"NAA9697";#N/A,#N/A,FALSE,"ECWEBB";#N/A,#N/A,FALSE,"MFT96";#N/A,#N/A,FALSE,"CTrecon"}</definedName>
    <definedName name="Option2_1_5_4_4" hidden="1">{#N/A,#N/A,FALSE,"TMCOMP96";#N/A,#N/A,FALSE,"MAT96";#N/A,#N/A,FALSE,"FANDA96";#N/A,#N/A,FALSE,"INTRAN96";#N/A,#N/A,FALSE,"NAA9697";#N/A,#N/A,FALSE,"ECWEBB";#N/A,#N/A,FALSE,"MFT96";#N/A,#N/A,FALSE,"CTrecon"}</definedName>
    <definedName name="Option2_1_5_4_5" hidden="1">{#N/A,#N/A,FALSE,"TMCOMP96";#N/A,#N/A,FALSE,"MAT96";#N/A,#N/A,FALSE,"FANDA96";#N/A,#N/A,FALSE,"INTRAN96";#N/A,#N/A,FALSE,"NAA9697";#N/A,#N/A,FALSE,"ECWEBB";#N/A,#N/A,FALSE,"MFT96";#N/A,#N/A,FALSE,"CTrecon"}</definedName>
    <definedName name="Option2_1_5_5" hidden="1">{#N/A,#N/A,FALSE,"TMCOMP96";#N/A,#N/A,FALSE,"MAT96";#N/A,#N/A,FALSE,"FANDA96";#N/A,#N/A,FALSE,"INTRAN96";#N/A,#N/A,FALSE,"NAA9697";#N/A,#N/A,FALSE,"ECWEBB";#N/A,#N/A,FALSE,"MFT96";#N/A,#N/A,FALSE,"CTrecon"}</definedName>
    <definedName name="Option2_1_5_5_1" hidden="1">{#N/A,#N/A,FALSE,"TMCOMP96";#N/A,#N/A,FALSE,"MAT96";#N/A,#N/A,FALSE,"FANDA96";#N/A,#N/A,FALSE,"INTRAN96";#N/A,#N/A,FALSE,"NAA9697";#N/A,#N/A,FALSE,"ECWEBB";#N/A,#N/A,FALSE,"MFT96";#N/A,#N/A,FALSE,"CTrecon"}</definedName>
    <definedName name="Option2_1_5_5_2" hidden="1">{#N/A,#N/A,FALSE,"TMCOMP96";#N/A,#N/A,FALSE,"MAT96";#N/A,#N/A,FALSE,"FANDA96";#N/A,#N/A,FALSE,"INTRAN96";#N/A,#N/A,FALSE,"NAA9697";#N/A,#N/A,FALSE,"ECWEBB";#N/A,#N/A,FALSE,"MFT96";#N/A,#N/A,FALSE,"CTrecon"}</definedName>
    <definedName name="Option2_1_5_5_3" hidden="1">{#N/A,#N/A,FALSE,"TMCOMP96";#N/A,#N/A,FALSE,"MAT96";#N/A,#N/A,FALSE,"FANDA96";#N/A,#N/A,FALSE,"INTRAN96";#N/A,#N/A,FALSE,"NAA9697";#N/A,#N/A,FALSE,"ECWEBB";#N/A,#N/A,FALSE,"MFT96";#N/A,#N/A,FALSE,"CTrecon"}</definedName>
    <definedName name="Option2_1_5_5_4" hidden="1">{#N/A,#N/A,FALSE,"TMCOMP96";#N/A,#N/A,FALSE,"MAT96";#N/A,#N/A,FALSE,"FANDA96";#N/A,#N/A,FALSE,"INTRAN96";#N/A,#N/A,FALSE,"NAA9697";#N/A,#N/A,FALSE,"ECWEBB";#N/A,#N/A,FALSE,"MFT96";#N/A,#N/A,FALSE,"CTrecon"}</definedName>
    <definedName name="Option2_1_5_5_5"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Option2_2_1" hidden="1">{#N/A,#N/A,FALSE,"TMCOMP96";#N/A,#N/A,FALSE,"MAT96";#N/A,#N/A,FALSE,"FANDA96";#N/A,#N/A,FALSE,"INTRAN96";#N/A,#N/A,FALSE,"NAA9697";#N/A,#N/A,FALSE,"ECWEBB";#N/A,#N/A,FALSE,"MFT96";#N/A,#N/A,FALSE,"CTrecon"}</definedName>
    <definedName name="Option2_2_1_1" hidden="1">{#N/A,#N/A,FALSE,"TMCOMP96";#N/A,#N/A,FALSE,"MAT96";#N/A,#N/A,FALSE,"FANDA96";#N/A,#N/A,FALSE,"INTRAN96";#N/A,#N/A,FALSE,"NAA9697";#N/A,#N/A,FALSE,"ECWEBB";#N/A,#N/A,FALSE,"MFT96";#N/A,#N/A,FALSE,"CTrecon"}</definedName>
    <definedName name="Option2_2_1_1_1" hidden="1">{#N/A,#N/A,FALSE,"TMCOMP96";#N/A,#N/A,FALSE,"MAT96";#N/A,#N/A,FALSE,"FANDA96";#N/A,#N/A,FALSE,"INTRAN96";#N/A,#N/A,FALSE,"NAA9697";#N/A,#N/A,FALSE,"ECWEBB";#N/A,#N/A,FALSE,"MFT96";#N/A,#N/A,FALSE,"CTrecon"}</definedName>
    <definedName name="Option2_2_1_1_1_1" hidden="1">{#N/A,#N/A,FALSE,"TMCOMP96";#N/A,#N/A,FALSE,"MAT96";#N/A,#N/A,FALSE,"FANDA96";#N/A,#N/A,FALSE,"INTRAN96";#N/A,#N/A,FALSE,"NAA9697";#N/A,#N/A,FALSE,"ECWEBB";#N/A,#N/A,FALSE,"MFT96";#N/A,#N/A,FALSE,"CTrecon"}</definedName>
    <definedName name="Option2_2_1_1_1_1_1" hidden="1">{#N/A,#N/A,FALSE,"TMCOMP96";#N/A,#N/A,FALSE,"MAT96";#N/A,#N/A,FALSE,"FANDA96";#N/A,#N/A,FALSE,"INTRAN96";#N/A,#N/A,FALSE,"NAA9697";#N/A,#N/A,FALSE,"ECWEBB";#N/A,#N/A,FALSE,"MFT96";#N/A,#N/A,FALSE,"CTrecon"}</definedName>
    <definedName name="Option2_2_1_1_1_2" hidden="1">{#N/A,#N/A,FALSE,"TMCOMP96";#N/A,#N/A,FALSE,"MAT96";#N/A,#N/A,FALSE,"FANDA96";#N/A,#N/A,FALSE,"INTRAN96";#N/A,#N/A,FALSE,"NAA9697";#N/A,#N/A,FALSE,"ECWEBB";#N/A,#N/A,FALSE,"MFT96";#N/A,#N/A,FALSE,"CTrecon"}</definedName>
    <definedName name="Option2_2_1_1_1_3" hidden="1">{#N/A,#N/A,FALSE,"TMCOMP96";#N/A,#N/A,FALSE,"MAT96";#N/A,#N/A,FALSE,"FANDA96";#N/A,#N/A,FALSE,"INTRAN96";#N/A,#N/A,FALSE,"NAA9697";#N/A,#N/A,FALSE,"ECWEBB";#N/A,#N/A,FALSE,"MFT96";#N/A,#N/A,FALSE,"CTrecon"}</definedName>
    <definedName name="Option2_2_1_1_1_4" hidden="1">{#N/A,#N/A,FALSE,"TMCOMP96";#N/A,#N/A,FALSE,"MAT96";#N/A,#N/A,FALSE,"FANDA96";#N/A,#N/A,FALSE,"INTRAN96";#N/A,#N/A,FALSE,"NAA9697";#N/A,#N/A,FALSE,"ECWEBB";#N/A,#N/A,FALSE,"MFT96";#N/A,#N/A,FALSE,"CTrecon"}</definedName>
    <definedName name="Option2_2_1_1_1_5" hidden="1">{#N/A,#N/A,FALSE,"TMCOMP96";#N/A,#N/A,FALSE,"MAT96";#N/A,#N/A,FALSE,"FANDA96";#N/A,#N/A,FALSE,"INTRAN96";#N/A,#N/A,FALSE,"NAA9697";#N/A,#N/A,FALSE,"ECWEBB";#N/A,#N/A,FALSE,"MFT96";#N/A,#N/A,FALSE,"CTrecon"}</definedName>
    <definedName name="Option2_2_1_1_2" hidden="1">{#N/A,#N/A,FALSE,"TMCOMP96";#N/A,#N/A,FALSE,"MAT96";#N/A,#N/A,FALSE,"FANDA96";#N/A,#N/A,FALSE,"INTRAN96";#N/A,#N/A,FALSE,"NAA9697";#N/A,#N/A,FALSE,"ECWEBB";#N/A,#N/A,FALSE,"MFT96";#N/A,#N/A,FALSE,"CTrecon"}</definedName>
    <definedName name="Option2_2_1_1_2_1" hidden="1">{#N/A,#N/A,FALSE,"TMCOMP96";#N/A,#N/A,FALSE,"MAT96";#N/A,#N/A,FALSE,"FANDA96";#N/A,#N/A,FALSE,"INTRAN96";#N/A,#N/A,FALSE,"NAA9697";#N/A,#N/A,FALSE,"ECWEBB";#N/A,#N/A,FALSE,"MFT96";#N/A,#N/A,FALSE,"CTrecon"}</definedName>
    <definedName name="Option2_2_1_1_2_2" hidden="1">{#N/A,#N/A,FALSE,"TMCOMP96";#N/A,#N/A,FALSE,"MAT96";#N/A,#N/A,FALSE,"FANDA96";#N/A,#N/A,FALSE,"INTRAN96";#N/A,#N/A,FALSE,"NAA9697";#N/A,#N/A,FALSE,"ECWEBB";#N/A,#N/A,FALSE,"MFT96";#N/A,#N/A,FALSE,"CTrecon"}</definedName>
    <definedName name="Option2_2_1_1_2_3" hidden="1">{#N/A,#N/A,FALSE,"TMCOMP96";#N/A,#N/A,FALSE,"MAT96";#N/A,#N/A,FALSE,"FANDA96";#N/A,#N/A,FALSE,"INTRAN96";#N/A,#N/A,FALSE,"NAA9697";#N/A,#N/A,FALSE,"ECWEBB";#N/A,#N/A,FALSE,"MFT96";#N/A,#N/A,FALSE,"CTrecon"}</definedName>
    <definedName name="Option2_2_1_1_2_4" hidden="1">{#N/A,#N/A,FALSE,"TMCOMP96";#N/A,#N/A,FALSE,"MAT96";#N/A,#N/A,FALSE,"FANDA96";#N/A,#N/A,FALSE,"INTRAN96";#N/A,#N/A,FALSE,"NAA9697";#N/A,#N/A,FALSE,"ECWEBB";#N/A,#N/A,FALSE,"MFT96";#N/A,#N/A,FALSE,"CTrecon"}</definedName>
    <definedName name="Option2_2_1_1_2_5" hidden="1">{#N/A,#N/A,FALSE,"TMCOMP96";#N/A,#N/A,FALSE,"MAT96";#N/A,#N/A,FALSE,"FANDA96";#N/A,#N/A,FALSE,"INTRAN96";#N/A,#N/A,FALSE,"NAA9697";#N/A,#N/A,FALSE,"ECWEBB";#N/A,#N/A,FALSE,"MFT96";#N/A,#N/A,FALSE,"CTrecon"}</definedName>
    <definedName name="Option2_2_1_1_3" hidden="1">{#N/A,#N/A,FALSE,"TMCOMP96";#N/A,#N/A,FALSE,"MAT96";#N/A,#N/A,FALSE,"FANDA96";#N/A,#N/A,FALSE,"INTRAN96";#N/A,#N/A,FALSE,"NAA9697";#N/A,#N/A,FALSE,"ECWEBB";#N/A,#N/A,FALSE,"MFT96";#N/A,#N/A,FALSE,"CTrecon"}</definedName>
    <definedName name="Option2_2_1_1_4" hidden="1">{#N/A,#N/A,FALSE,"TMCOMP96";#N/A,#N/A,FALSE,"MAT96";#N/A,#N/A,FALSE,"FANDA96";#N/A,#N/A,FALSE,"INTRAN96";#N/A,#N/A,FALSE,"NAA9697";#N/A,#N/A,FALSE,"ECWEBB";#N/A,#N/A,FALSE,"MFT96";#N/A,#N/A,FALSE,"CTrecon"}</definedName>
    <definedName name="Option2_2_1_1_5" hidden="1">{#N/A,#N/A,FALSE,"TMCOMP96";#N/A,#N/A,FALSE,"MAT96";#N/A,#N/A,FALSE,"FANDA96";#N/A,#N/A,FALSE,"INTRAN96";#N/A,#N/A,FALSE,"NAA9697";#N/A,#N/A,FALSE,"ECWEBB";#N/A,#N/A,FALSE,"MFT96";#N/A,#N/A,FALSE,"CTrecon"}</definedName>
    <definedName name="Option2_2_1_2" hidden="1">{#N/A,#N/A,FALSE,"TMCOMP96";#N/A,#N/A,FALSE,"MAT96";#N/A,#N/A,FALSE,"FANDA96";#N/A,#N/A,FALSE,"INTRAN96";#N/A,#N/A,FALSE,"NAA9697";#N/A,#N/A,FALSE,"ECWEBB";#N/A,#N/A,FALSE,"MFT96";#N/A,#N/A,FALSE,"CTrecon"}</definedName>
    <definedName name="Option2_2_1_2_1" hidden="1">{#N/A,#N/A,FALSE,"TMCOMP96";#N/A,#N/A,FALSE,"MAT96";#N/A,#N/A,FALSE,"FANDA96";#N/A,#N/A,FALSE,"INTRAN96";#N/A,#N/A,FALSE,"NAA9697";#N/A,#N/A,FALSE,"ECWEBB";#N/A,#N/A,FALSE,"MFT96";#N/A,#N/A,FALSE,"CTrecon"}</definedName>
    <definedName name="Option2_2_1_2_1_1" hidden="1">{#N/A,#N/A,FALSE,"TMCOMP96";#N/A,#N/A,FALSE,"MAT96";#N/A,#N/A,FALSE,"FANDA96";#N/A,#N/A,FALSE,"INTRAN96";#N/A,#N/A,FALSE,"NAA9697";#N/A,#N/A,FALSE,"ECWEBB";#N/A,#N/A,FALSE,"MFT96";#N/A,#N/A,FALSE,"CTrecon"}</definedName>
    <definedName name="Option2_2_1_2_2" hidden="1">{#N/A,#N/A,FALSE,"TMCOMP96";#N/A,#N/A,FALSE,"MAT96";#N/A,#N/A,FALSE,"FANDA96";#N/A,#N/A,FALSE,"INTRAN96";#N/A,#N/A,FALSE,"NAA9697";#N/A,#N/A,FALSE,"ECWEBB";#N/A,#N/A,FALSE,"MFT96";#N/A,#N/A,FALSE,"CTrecon"}</definedName>
    <definedName name="Option2_2_1_2_3" hidden="1">{#N/A,#N/A,FALSE,"TMCOMP96";#N/A,#N/A,FALSE,"MAT96";#N/A,#N/A,FALSE,"FANDA96";#N/A,#N/A,FALSE,"INTRAN96";#N/A,#N/A,FALSE,"NAA9697";#N/A,#N/A,FALSE,"ECWEBB";#N/A,#N/A,FALSE,"MFT96";#N/A,#N/A,FALSE,"CTrecon"}</definedName>
    <definedName name="Option2_2_1_2_4" hidden="1">{#N/A,#N/A,FALSE,"TMCOMP96";#N/A,#N/A,FALSE,"MAT96";#N/A,#N/A,FALSE,"FANDA96";#N/A,#N/A,FALSE,"INTRAN96";#N/A,#N/A,FALSE,"NAA9697";#N/A,#N/A,FALSE,"ECWEBB";#N/A,#N/A,FALSE,"MFT96";#N/A,#N/A,FALSE,"CTrecon"}</definedName>
    <definedName name="Option2_2_1_2_5" hidden="1">{#N/A,#N/A,FALSE,"TMCOMP96";#N/A,#N/A,FALSE,"MAT96";#N/A,#N/A,FALSE,"FANDA96";#N/A,#N/A,FALSE,"INTRAN96";#N/A,#N/A,FALSE,"NAA9697";#N/A,#N/A,FALSE,"ECWEBB";#N/A,#N/A,FALSE,"MFT96";#N/A,#N/A,FALSE,"CTrecon"}</definedName>
    <definedName name="Option2_2_1_3" hidden="1">{#N/A,#N/A,FALSE,"TMCOMP96";#N/A,#N/A,FALSE,"MAT96";#N/A,#N/A,FALSE,"FANDA96";#N/A,#N/A,FALSE,"INTRAN96";#N/A,#N/A,FALSE,"NAA9697";#N/A,#N/A,FALSE,"ECWEBB";#N/A,#N/A,FALSE,"MFT96";#N/A,#N/A,FALSE,"CTrecon"}</definedName>
    <definedName name="Option2_2_1_3_1" hidden="1">{#N/A,#N/A,FALSE,"TMCOMP96";#N/A,#N/A,FALSE,"MAT96";#N/A,#N/A,FALSE,"FANDA96";#N/A,#N/A,FALSE,"INTRAN96";#N/A,#N/A,FALSE,"NAA9697";#N/A,#N/A,FALSE,"ECWEBB";#N/A,#N/A,FALSE,"MFT96";#N/A,#N/A,FALSE,"CTrecon"}</definedName>
    <definedName name="Option2_2_1_3_1_1" hidden="1">{#N/A,#N/A,FALSE,"TMCOMP96";#N/A,#N/A,FALSE,"MAT96";#N/A,#N/A,FALSE,"FANDA96";#N/A,#N/A,FALSE,"INTRAN96";#N/A,#N/A,FALSE,"NAA9697";#N/A,#N/A,FALSE,"ECWEBB";#N/A,#N/A,FALSE,"MFT96";#N/A,#N/A,FALSE,"CTrecon"}</definedName>
    <definedName name="Option2_2_1_3_2" hidden="1">{#N/A,#N/A,FALSE,"TMCOMP96";#N/A,#N/A,FALSE,"MAT96";#N/A,#N/A,FALSE,"FANDA96";#N/A,#N/A,FALSE,"INTRAN96";#N/A,#N/A,FALSE,"NAA9697";#N/A,#N/A,FALSE,"ECWEBB";#N/A,#N/A,FALSE,"MFT96";#N/A,#N/A,FALSE,"CTrecon"}</definedName>
    <definedName name="Option2_2_1_3_3" hidden="1">{#N/A,#N/A,FALSE,"TMCOMP96";#N/A,#N/A,FALSE,"MAT96";#N/A,#N/A,FALSE,"FANDA96";#N/A,#N/A,FALSE,"INTRAN96";#N/A,#N/A,FALSE,"NAA9697";#N/A,#N/A,FALSE,"ECWEBB";#N/A,#N/A,FALSE,"MFT96";#N/A,#N/A,FALSE,"CTrecon"}</definedName>
    <definedName name="Option2_2_1_3_4" hidden="1">{#N/A,#N/A,FALSE,"TMCOMP96";#N/A,#N/A,FALSE,"MAT96";#N/A,#N/A,FALSE,"FANDA96";#N/A,#N/A,FALSE,"INTRAN96";#N/A,#N/A,FALSE,"NAA9697";#N/A,#N/A,FALSE,"ECWEBB";#N/A,#N/A,FALSE,"MFT96";#N/A,#N/A,FALSE,"CTrecon"}</definedName>
    <definedName name="Option2_2_1_3_5" hidden="1">{#N/A,#N/A,FALSE,"TMCOMP96";#N/A,#N/A,FALSE,"MAT96";#N/A,#N/A,FALSE,"FANDA96";#N/A,#N/A,FALSE,"INTRAN96";#N/A,#N/A,FALSE,"NAA9697";#N/A,#N/A,FALSE,"ECWEBB";#N/A,#N/A,FALSE,"MFT96";#N/A,#N/A,FALSE,"CTrecon"}</definedName>
    <definedName name="Option2_2_1_4" hidden="1">{#N/A,#N/A,FALSE,"TMCOMP96";#N/A,#N/A,FALSE,"MAT96";#N/A,#N/A,FALSE,"FANDA96";#N/A,#N/A,FALSE,"INTRAN96";#N/A,#N/A,FALSE,"NAA9697";#N/A,#N/A,FALSE,"ECWEBB";#N/A,#N/A,FALSE,"MFT96";#N/A,#N/A,FALSE,"CTrecon"}</definedName>
    <definedName name="Option2_2_1_4_1" hidden="1">{#N/A,#N/A,FALSE,"TMCOMP96";#N/A,#N/A,FALSE,"MAT96";#N/A,#N/A,FALSE,"FANDA96";#N/A,#N/A,FALSE,"INTRAN96";#N/A,#N/A,FALSE,"NAA9697";#N/A,#N/A,FALSE,"ECWEBB";#N/A,#N/A,FALSE,"MFT96";#N/A,#N/A,FALSE,"CTrecon"}</definedName>
    <definedName name="Option2_2_1_4_2" hidden="1">{#N/A,#N/A,FALSE,"TMCOMP96";#N/A,#N/A,FALSE,"MAT96";#N/A,#N/A,FALSE,"FANDA96";#N/A,#N/A,FALSE,"INTRAN96";#N/A,#N/A,FALSE,"NAA9697";#N/A,#N/A,FALSE,"ECWEBB";#N/A,#N/A,FALSE,"MFT96";#N/A,#N/A,FALSE,"CTrecon"}</definedName>
    <definedName name="Option2_2_1_4_3" hidden="1">{#N/A,#N/A,FALSE,"TMCOMP96";#N/A,#N/A,FALSE,"MAT96";#N/A,#N/A,FALSE,"FANDA96";#N/A,#N/A,FALSE,"INTRAN96";#N/A,#N/A,FALSE,"NAA9697";#N/A,#N/A,FALSE,"ECWEBB";#N/A,#N/A,FALSE,"MFT96";#N/A,#N/A,FALSE,"CTrecon"}</definedName>
    <definedName name="Option2_2_1_4_4" hidden="1">{#N/A,#N/A,FALSE,"TMCOMP96";#N/A,#N/A,FALSE,"MAT96";#N/A,#N/A,FALSE,"FANDA96";#N/A,#N/A,FALSE,"INTRAN96";#N/A,#N/A,FALSE,"NAA9697";#N/A,#N/A,FALSE,"ECWEBB";#N/A,#N/A,FALSE,"MFT96";#N/A,#N/A,FALSE,"CTrecon"}</definedName>
    <definedName name="Option2_2_1_4_5" hidden="1">{#N/A,#N/A,FALSE,"TMCOMP96";#N/A,#N/A,FALSE,"MAT96";#N/A,#N/A,FALSE,"FANDA96";#N/A,#N/A,FALSE,"INTRAN96";#N/A,#N/A,FALSE,"NAA9697";#N/A,#N/A,FALSE,"ECWEBB";#N/A,#N/A,FALSE,"MFT96";#N/A,#N/A,FALSE,"CTrecon"}</definedName>
    <definedName name="Option2_2_1_5" hidden="1">{#N/A,#N/A,FALSE,"TMCOMP96";#N/A,#N/A,FALSE,"MAT96";#N/A,#N/A,FALSE,"FANDA96";#N/A,#N/A,FALSE,"INTRAN96";#N/A,#N/A,FALSE,"NAA9697";#N/A,#N/A,FALSE,"ECWEBB";#N/A,#N/A,FALSE,"MFT96";#N/A,#N/A,FALSE,"CTrecon"}</definedName>
    <definedName name="Option2_2_1_5_1" hidden="1">{#N/A,#N/A,FALSE,"TMCOMP96";#N/A,#N/A,FALSE,"MAT96";#N/A,#N/A,FALSE,"FANDA96";#N/A,#N/A,FALSE,"INTRAN96";#N/A,#N/A,FALSE,"NAA9697";#N/A,#N/A,FALSE,"ECWEBB";#N/A,#N/A,FALSE,"MFT96";#N/A,#N/A,FALSE,"CTrecon"}</definedName>
    <definedName name="Option2_2_1_5_2" hidden="1">{#N/A,#N/A,FALSE,"TMCOMP96";#N/A,#N/A,FALSE,"MAT96";#N/A,#N/A,FALSE,"FANDA96";#N/A,#N/A,FALSE,"INTRAN96";#N/A,#N/A,FALSE,"NAA9697";#N/A,#N/A,FALSE,"ECWEBB";#N/A,#N/A,FALSE,"MFT96";#N/A,#N/A,FALSE,"CTrecon"}</definedName>
    <definedName name="Option2_2_1_5_3" hidden="1">{#N/A,#N/A,FALSE,"TMCOMP96";#N/A,#N/A,FALSE,"MAT96";#N/A,#N/A,FALSE,"FANDA96";#N/A,#N/A,FALSE,"INTRAN96";#N/A,#N/A,FALSE,"NAA9697";#N/A,#N/A,FALSE,"ECWEBB";#N/A,#N/A,FALSE,"MFT96";#N/A,#N/A,FALSE,"CTrecon"}</definedName>
    <definedName name="Option2_2_1_5_4" hidden="1">{#N/A,#N/A,FALSE,"TMCOMP96";#N/A,#N/A,FALSE,"MAT96";#N/A,#N/A,FALSE,"FANDA96";#N/A,#N/A,FALSE,"INTRAN96";#N/A,#N/A,FALSE,"NAA9697";#N/A,#N/A,FALSE,"ECWEBB";#N/A,#N/A,FALSE,"MFT96";#N/A,#N/A,FALSE,"CTrecon"}</definedName>
    <definedName name="Option2_2_1_5_5" hidden="1">{#N/A,#N/A,FALSE,"TMCOMP96";#N/A,#N/A,FALSE,"MAT96";#N/A,#N/A,FALSE,"FANDA96";#N/A,#N/A,FALSE,"INTRAN96";#N/A,#N/A,FALSE,"NAA9697";#N/A,#N/A,FALSE,"ECWEBB";#N/A,#N/A,FALSE,"MFT96";#N/A,#N/A,FALSE,"CTrecon"}</definedName>
    <definedName name="Option2_2_2" hidden="1">{#N/A,#N/A,FALSE,"TMCOMP96";#N/A,#N/A,FALSE,"MAT96";#N/A,#N/A,FALSE,"FANDA96";#N/A,#N/A,FALSE,"INTRAN96";#N/A,#N/A,FALSE,"NAA9697";#N/A,#N/A,FALSE,"ECWEBB";#N/A,#N/A,FALSE,"MFT96";#N/A,#N/A,FALSE,"CTrecon"}</definedName>
    <definedName name="Option2_2_2_1" hidden="1">{#N/A,#N/A,FALSE,"TMCOMP96";#N/A,#N/A,FALSE,"MAT96";#N/A,#N/A,FALSE,"FANDA96";#N/A,#N/A,FALSE,"INTRAN96";#N/A,#N/A,FALSE,"NAA9697";#N/A,#N/A,FALSE,"ECWEBB";#N/A,#N/A,FALSE,"MFT96";#N/A,#N/A,FALSE,"CTrecon"}</definedName>
    <definedName name="Option2_2_2_1_1" hidden="1">{#N/A,#N/A,FALSE,"TMCOMP96";#N/A,#N/A,FALSE,"MAT96";#N/A,#N/A,FALSE,"FANDA96";#N/A,#N/A,FALSE,"INTRAN96";#N/A,#N/A,FALSE,"NAA9697";#N/A,#N/A,FALSE,"ECWEBB";#N/A,#N/A,FALSE,"MFT96";#N/A,#N/A,FALSE,"CTrecon"}</definedName>
    <definedName name="Option2_2_2_2" hidden="1">{#N/A,#N/A,FALSE,"TMCOMP96";#N/A,#N/A,FALSE,"MAT96";#N/A,#N/A,FALSE,"FANDA96";#N/A,#N/A,FALSE,"INTRAN96";#N/A,#N/A,FALSE,"NAA9697";#N/A,#N/A,FALSE,"ECWEBB";#N/A,#N/A,FALSE,"MFT96";#N/A,#N/A,FALSE,"CTrecon"}</definedName>
    <definedName name="Option2_2_2_3" hidden="1">{#N/A,#N/A,FALSE,"TMCOMP96";#N/A,#N/A,FALSE,"MAT96";#N/A,#N/A,FALSE,"FANDA96";#N/A,#N/A,FALSE,"INTRAN96";#N/A,#N/A,FALSE,"NAA9697";#N/A,#N/A,FALSE,"ECWEBB";#N/A,#N/A,FALSE,"MFT96";#N/A,#N/A,FALSE,"CTrecon"}</definedName>
    <definedName name="Option2_2_2_4" hidden="1">{#N/A,#N/A,FALSE,"TMCOMP96";#N/A,#N/A,FALSE,"MAT96";#N/A,#N/A,FALSE,"FANDA96";#N/A,#N/A,FALSE,"INTRAN96";#N/A,#N/A,FALSE,"NAA9697";#N/A,#N/A,FALSE,"ECWEBB";#N/A,#N/A,FALSE,"MFT96";#N/A,#N/A,FALSE,"CTrecon"}</definedName>
    <definedName name="Option2_2_2_5" hidden="1">{#N/A,#N/A,FALSE,"TMCOMP96";#N/A,#N/A,FALSE,"MAT96";#N/A,#N/A,FALSE,"FANDA96";#N/A,#N/A,FALSE,"INTRAN96";#N/A,#N/A,FALSE,"NAA9697";#N/A,#N/A,FALSE,"ECWEBB";#N/A,#N/A,FALSE,"MFT96";#N/A,#N/A,FALSE,"CTrecon"}</definedName>
    <definedName name="Option2_2_3" hidden="1">{#N/A,#N/A,FALSE,"TMCOMP96";#N/A,#N/A,FALSE,"MAT96";#N/A,#N/A,FALSE,"FANDA96";#N/A,#N/A,FALSE,"INTRAN96";#N/A,#N/A,FALSE,"NAA9697";#N/A,#N/A,FALSE,"ECWEBB";#N/A,#N/A,FALSE,"MFT96";#N/A,#N/A,FALSE,"CTrecon"}</definedName>
    <definedName name="Option2_2_3_1" hidden="1">{#N/A,#N/A,FALSE,"TMCOMP96";#N/A,#N/A,FALSE,"MAT96";#N/A,#N/A,FALSE,"FANDA96";#N/A,#N/A,FALSE,"INTRAN96";#N/A,#N/A,FALSE,"NAA9697";#N/A,#N/A,FALSE,"ECWEBB";#N/A,#N/A,FALSE,"MFT96";#N/A,#N/A,FALSE,"CTrecon"}</definedName>
    <definedName name="Option2_2_3_1_1" hidden="1">{#N/A,#N/A,FALSE,"TMCOMP96";#N/A,#N/A,FALSE,"MAT96";#N/A,#N/A,FALSE,"FANDA96";#N/A,#N/A,FALSE,"INTRAN96";#N/A,#N/A,FALSE,"NAA9697";#N/A,#N/A,FALSE,"ECWEBB";#N/A,#N/A,FALSE,"MFT96";#N/A,#N/A,FALSE,"CTrecon"}</definedName>
    <definedName name="Option2_2_3_2" hidden="1">{#N/A,#N/A,FALSE,"TMCOMP96";#N/A,#N/A,FALSE,"MAT96";#N/A,#N/A,FALSE,"FANDA96";#N/A,#N/A,FALSE,"INTRAN96";#N/A,#N/A,FALSE,"NAA9697";#N/A,#N/A,FALSE,"ECWEBB";#N/A,#N/A,FALSE,"MFT96";#N/A,#N/A,FALSE,"CTrecon"}</definedName>
    <definedName name="Option2_2_3_3" hidden="1">{#N/A,#N/A,FALSE,"TMCOMP96";#N/A,#N/A,FALSE,"MAT96";#N/A,#N/A,FALSE,"FANDA96";#N/A,#N/A,FALSE,"INTRAN96";#N/A,#N/A,FALSE,"NAA9697";#N/A,#N/A,FALSE,"ECWEBB";#N/A,#N/A,FALSE,"MFT96";#N/A,#N/A,FALSE,"CTrecon"}</definedName>
    <definedName name="Option2_2_3_4" hidden="1">{#N/A,#N/A,FALSE,"TMCOMP96";#N/A,#N/A,FALSE,"MAT96";#N/A,#N/A,FALSE,"FANDA96";#N/A,#N/A,FALSE,"INTRAN96";#N/A,#N/A,FALSE,"NAA9697";#N/A,#N/A,FALSE,"ECWEBB";#N/A,#N/A,FALSE,"MFT96";#N/A,#N/A,FALSE,"CTrecon"}</definedName>
    <definedName name="Option2_2_3_5" hidden="1">{#N/A,#N/A,FALSE,"TMCOMP96";#N/A,#N/A,FALSE,"MAT96";#N/A,#N/A,FALSE,"FANDA96";#N/A,#N/A,FALSE,"INTRAN96";#N/A,#N/A,FALSE,"NAA9697";#N/A,#N/A,FALSE,"ECWEBB";#N/A,#N/A,FALSE,"MFT96";#N/A,#N/A,FALSE,"CTrecon"}</definedName>
    <definedName name="Option2_2_4" hidden="1">{#N/A,#N/A,FALSE,"TMCOMP96";#N/A,#N/A,FALSE,"MAT96";#N/A,#N/A,FALSE,"FANDA96";#N/A,#N/A,FALSE,"INTRAN96";#N/A,#N/A,FALSE,"NAA9697";#N/A,#N/A,FALSE,"ECWEBB";#N/A,#N/A,FALSE,"MFT96";#N/A,#N/A,FALSE,"CTrecon"}</definedName>
    <definedName name="Option2_2_4_1" hidden="1">{#N/A,#N/A,FALSE,"TMCOMP96";#N/A,#N/A,FALSE,"MAT96";#N/A,#N/A,FALSE,"FANDA96";#N/A,#N/A,FALSE,"INTRAN96";#N/A,#N/A,FALSE,"NAA9697";#N/A,#N/A,FALSE,"ECWEBB";#N/A,#N/A,FALSE,"MFT96";#N/A,#N/A,FALSE,"CTrecon"}</definedName>
    <definedName name="Option2_2_4_1_1" hidden="1">{#N/A,#N/A,FALSE,"TMCOMP96";#N/A,#N/A,FALSE,"MAT96";#N/A,#N/A,FALSE,"FANDA96";#N/A,#N/A,FALSE,"INTRAN96";#N/A,#N/A,FALSE,"NAA9697";#N/A,#N/A,FALSE,"ECWEBB";#N/A,#N/A,FALSE,"MFT96";#N/A,#N/A,FALSE,"CTrecon"}</definedName>
    <definedName name="Option2_2_4_2" hidden="1">{#N/A,#N/A,FALSE,"TMCOMP96";#N/A,#N/A,FALSE,"MAT96";#N/A,#N/A,FALSE,"FANDA96";#N/A,#N/A,FALSE,"INTRAN96";#N/A,#N/A,FALSE,"NAA9697";#N/A,#N/A,FALSE,"ECWEBB";#N/A,#N/A,FALSE,"MFT96";#N/A,#N/A,FALSE,"CTrecon"}</definedName>
    <definedName name="Option2_2_4_3" hidden="1">{#N/A,#N/A,FALSE,"TMCOMP96";#N/A,#N/A,FALSE,"MAT96";#N/A,#N/A,FALSE,"FANDA96";#N/A,#N/A,FALSE,"INTRAN96";#N/A,#N/A,FALSE,"NAA9697";#N/A,#N/A,FALSE,"ECWEBB";#N/A,#N/A,FALSE,"MFT96";#N/A,#N/A,FALSE,"CTrecon"}</definedName>
    <definedName name="Option2_2_4_4" hidden="1">{#N/A,#N/A,FALSE,"TMCOMP96";#N/A,#N/A,FALSE,"MAT96";#N/A,#N/A,FALSE,"FANDA96";#N/A,#N/A,FALSE,"INTRAN96";#N/A,#N/A,FALSE,"NAA9697";#N/A,#N/A,FALSE,"ECWEBB";#N/A,#N/A,FALSE,"MFT96";#N/A,#N/A,FALSE,"CTrecon"}</definedName>
    <definedName name="Option2_2_4_5" hidden="1">{#N/A,#N/A,FALSE,"TMCOMP96";#N/A,#N/A,FALSE,"MAT96";#N/A,#N/A,FALSE,"FANDA96";#N/A,#N/A,FALSE,"INTRAN96";#N/A,#N/A,FALSE,"NAA9697";#N/A,#N/A,FALSE,"ECWEBB";#N/A,#N/A,FALSE,"MFT96";#N/A,#N/A,FALSE,"CTrecon"}</definedName>
    <definedName name="Option2_2_5" hidden="1">{#N/A,#N/A,FALSE,"TMCOMP96";#N/A,#N/A,FALSE,"MAT96";#N/A,#N/A,FALSE,"FANDA96";#N/A,#N/A,FALSE,"INTRAN96";#N/A,#N/A,FALSE,"NAA9697";#N/A,#N/A,FALSE,"ECWEBB";#N/A,#N/A,FALSE,"MFT96";#N/A,#N/A,FALSE,"CTrecon"}</definedName>
    <definedName name="Option2_2_5_1" hidden="1">{#N/A,#N/A,FALSE,"TMCOMP96";#N/A,#N/A,FALSE,"MAT96";#N/A,#N/A,FALSE,"FANDA96";#N/A,#N/A,FALSE,"INTRAN96";#N/A,#N/A,FALSE,"NAA9697";#N/A,#N/A,FALSE,"ECWEBB";#N/A,#N/A,FALSE,"MFT96";#N/A,#N/A,FALSE,"CTrecon"}</definedName>
    <definedName name="Option2_2_5_2" hidden="1">{#N/A,#N/A,FALSE,"TMCOMP96";#N/A,#N/A,FALSE,"MAT96";#N/A,#N/A,FALSE,"FANDA96";#N/A,#N/A,FALSE,"INTRAN96";#N/A,#N/A,FALSE,"NAA9697";#N/A,#N/A,FALSE,"ECWEBB";#N/A,#N/A,FALSE,"MFT96";#N/A,#N/A,FALSE,"CTrecon"}</definedName>
    <definedName name="Option2_2_5_3" hidden="1">{#N/A,#N/A,FALSE,"TMCOMP96";#N/A,#N/A,FALSE,"MAT96";#N/A,#N/A,FALSE,"FANDA96";#N/A,#N/A,FALSE,"INTRAN96";#N/A,#N/A,FALSE,"NAA9697";#N/A,#N/A,FALSE,"ECWEBB";#N/A,#N/A,FALSE,"MFT96";#N/A,#N/A,FALSE,"CTrecon"}</definedName>
    <definedName name="Option2_2_5_4" hidden="1">{#N/A,#N/A,FALSE,"TMCOMP96";#N/A,#N/A,FALSE,"MAT96";#N/A,#N/A,FALSE,"FANDA96";#N/A,#N/A,FALSE,"INTRAN96";#N/A,#N/A,FALSE,"NAA9697";#N/A,#N/A,FALSE,"ECWEBB";#N/A,#N/A,FALSE,"MFT96";#N/A,#N/A,FALSE,"CTrecon"}</definedName>
    <definedName name="Option2_2_5_5" hidden="1">{#N/A,#N/A,FALSE,"TMCOMP96";#N/A,#N/A,FALSE,"MAT96";#N/A,#N/A,FALSE,"FANDA96";#N/A,#N/A,FALSE,"INTRAN96";#N/A,#N/A,FALSE,"NAA9697";#N/A,#N/A,FALSE,"ECWEBB";#N/A,#N/A,FALSE,"MFT96";#N/A,#N/A,FALSE,"CTrecon"}</definedName>
    <definedName name="Option2_3" hidden="1">{#N/A,#N/A,FALSE,"TMCOMP96";#N/A,#N/A,FALSE,"MAT96";#N/A,#N/A,FALSE,"FANDA96";#N/A,#N/A,FALSE,"INTRAN96";#N/A,#N/A,FALSE,"NAA9697";#N/A,#N/A,FALSE,"ECWEBB";#N/A,#N/A,FALSE,"MFT96";#N/A,#N/A,FALSE,"CTrecon"}</definedName>
    <definedName name="Option2_3_1" hidden="1">{#N/A,#N/A,FALSE,"TMCOMP96";#N/A,#N/A,FALSE,"MAT96";#N/A,#N/A,FALSE,"FANDA96";#N/A,#N/A,FALSE,"INTRAN96";#N/A,#N/A,FALSE,"NAA9697";#N/A,#N/A,FALSE,"ECWEBB";#N/A,#N/A,FALSE,"MFT96";#N/A,#N/A,FALSE,"CTrecon"}</definedName>
    <definedName name="Option2_3_1_1" hidden="1">{#N/A,#N/A,FALSE,"TMCOMP96";#N/A,#N/A,FALSE,"MAT96";#N/A,#N/A,FALSE,"FANDA96";#N/A,#N/A,FALSE,"INTRAN96";#N/A,#N/A,FALSE,"NAA9697";#N/A,#N/A,FALSE,"ECWEBB";#N/A,#N/A,FALSE,"MFT96";#N/A,#N/A,FALSE,"CTrecon"}</definedName>
    <definedName name="Option2_3_1_1_1" hidden="1">{#N/A,#N/A,FALSE,"TMCOMP96";#N/A,#N/A,FALSE,"MAT96";#N/A,#N/A,FALSE,"FANDA96";#N/A,#N/A,FALSE,"INTRAN96";#N/A,#N/A,FALSE,"NAA9697";#N/A,#N/A,FALSE,"ECWEBB";#N/A,#N/A,FALSE,"MFT96";#N/A,#N/A,FALSE,"CTrecon"}</definedName>
    <definedName name="Option2_3_1_1_1_1" hidden="1">{#N/A,#N/A,FALSE,"TMCOMP96";#N/A,#N/A,FALSE,"MAT96";#N/A,#N/A,FALSE,"FANDA96";#N/A,#N/A,FALSE,"INTRAN96";#N/A,#N/A,FALSE,"NAA9697";#N/A,#N/A,FALSE,"ECWEBB";#N/A,#N/A,FALSE,"MFT96";#N/A,#N/A,FALSE,"CTrecon"}</definedName>
    <definedName name="Option2_3_1_1_1_1_1" hidden="1">{#N/A,#N/A,FALSE,"TMCOMP96";#N/A,#N/A,FALSE,"MAT96";#N/A,#N/A,FALSE,"FANDA96";#N/A,#N/A,FALSE,"INTRAN96";#N/A,#N/A,FALSE,"NAA9697";#N/A,#N/A,FALSE,"ECWEBB";#N/A,#N/A,FALSE,"MFT96";#N/A,#N/A,FALSE,"CTrecon"}</definedName>
    <definedName name="Option2_3_1_1_1_2" hidden="1">{#N/A,#N/A,FALSE,"TMCOMP96";#N/A,#N/A,FALSE,"MAT96";#N/A,#N/A,FALSE,"FANDA96";#N/A,#N/A,FALSE,"INTRAN96";#N/A,#N/A,FALSE,"NAA9697";#N/A,#N/A,FALSE,"ECWEBB";#N/A,#N/A,FALSE,"MFT96";#N/A,#N/A,FALSE,"CTrecon"}</definedName>
    <definedName name="Option2_3_1_1_1_3" hidden="1">{#N/A,#N/A,FALSE,"TMCOMP96";#N/A,#N/A,FALSE,"MAT96";#N/A,#N/A,FALSE,"FANDA96";#N/A,#N/A,FALSE,"INTRAN96";#N/A,#N/A,FALSE,"NAA9697";#N/A,#N/A,FALSE,"ECWEBB";#N/A,#N/A,FALSE,"MFT96";#N/A,#N/A,FALSE,"CTrecon"}</definedName>
    <definedName name="Option2_3_1_1_1_4" hidden="1">{#N/A,#N/A,FALSE,"TMCOMP96";#N/A,#N/A,FALSE,"MAT96";#N/A,#N/A,FALSE,"FANDA96";#N/A,#N/A,FALSE,"INTRAN96";#N/A,#N/A,FALSE,"NAA9697";#N/A,#N/A,FALSE,"ECWEBB";#N/A,#N/A,FALSE,"MFT96";#N/A,#N/A,FALSE,"CTrecon"}</definedName>
    <definedName name="Option2_3_1_1_1_5" hidden="1">{#N/A,#N/A,FALSE,"TMCOMP96";#N/A,#N/A,FALSE,"MAT96";#N/A,#N/A,FALSE,"FANDA96";#N/A,#N/A,FALSE,"INTRAN96";#N/A,#N/A,FALSE,"NAA9697";#N/A,#N/A,FALSE,"ECWEBB";#N/A,#N/A,FALSE,"MFT96";#N/A,#N/A,FALSE,"CTrecon"}</definedName>
    <definedName name="Option2_3_1_1_2" hidden="1">{#N/A,#N/A,FALSE,"TMCOMP96";#N/A,#N/A,FALSE,"MAT96";#N/A,#N/A,FALSE,"FANDA96";#N/A,#N/A,FALSE,"INTRAN96";#N/A,#N/A,FALSE,"NAA9697";#N/A,#N/A,FALSE,"ECWEBB";#N/A,#N/A,FALSE,"MFT96";#N/A,#N/A,FALSE,"CTrecon"}</definedName>
    <definedName name="Option2_3_1_1_2_1" hidden="1">{#N/A,#N/A,FALSE,"TMCOMP96";#N/A,#N/A,FALSE,"MAT96";#N/A,#N/A,FALSE,"FANDA96";#N/A,#N/A,FALSE,"INTRAN96";#N/A,#N/A,FALSE,"NAA9697";#N/A,#N/A,FALSE,"ECWEBB";#N/A,#N/A,FALSE,"MFT96";#N/A,#N/A,FALSE,"CTrecon"}</definedName>
    <definedName name="Option2_3_1_1_2_2" hidden="1">{#N/A,#N/A,FALSE,"TMCOMP96";#N/A,#N/A,FALSE,"MAT96";#N/A,#N/A,FALSE,"FANDA96";#N/A,#N/A,FALSE,"INTRAN96";#N/A,#N/A,FALSE,"NAA9697";#N/A,#N/A,FALSE,"ECWEBB";#N/A,#N/A,FALSE,"MFT96";#N/A,#N/A,FALSE,"CTrecon"}</definedName>
    <definedName name="Option2_3_1_1_2_3" hidden="1">{#N/A,#N/A,FALSE,"TMCOMP96";#N/A,#N/A,FALSE,"MAT96";#N/A,#N/A,FALSE,"FANDA96";#N/A,#N/A,FALSE,"INTRAN96";#N/A,#N/A,FALSE,"NAA9697";#N/A,#N/A,FALSE,"ECWEBB";#N/A,#N/A,FALSE,"MFT96";#N/A,#N/A,FALSE,"CTrecon"}</definedName>
    <definedName name="Option2_3_1_1_2_4" hidden="1">{#N/A,#N/A,FALSE,"TMCOMP96";#N/A,#N/A,FALSE,"MAT96";#N/A,#N/A,FALSE,"FANDA96";#N/A,#N/A,FALSE,"INTRAN96";#N/A,#N/A,FALSE,"NAA9697";#N/A,#N/A,FALSE,"ECWEBB";#N/A,#N/A,FALSE,"MFT96";#N/A,#N/A,FALSE,"CTrecon"}</definedName>
    <definedName name="Option2_3_1_1_2_5" hidden="1">{#N/A,#N/A,FALSE,"TMCOMP96";#N/A,#N/A,FALSE,"MAT96";#N/A,#N/A,FALSE,"FANDA96";#N/A,#N/A,FALSE,"INTRAN96";#N/A,#N/A,FALSE,"NAA9697";#N/A,#N/A,FALSE,"ECWEBB";#N/A,#N/A,FALSE,"MFT96";#N/A,#N/A,FALSE,"CTrecon"}</definedName>
    <definedName name="Option2_3_1_1_3" hidden="1">{#N/A,#N/A,FALSE,"TMCOMP96";#N/A,#N/A,FALSE,"MAT96";#N/A,#N/A,FALSE,"FANDA96";#N/A,#N/A,FALSE,"INTRAN96";#N/A,#N/A,FALSE,"NAA9697";#N/A,#N/A,FALSE,"ECWEBB";#N/A,#N/A,FALSE,"MFT96";#N/A,#N/A,FALSE,"CTrecon"}</definedName>
    <definedName name="Option2_3_1_1_4" hidden="1">{#N/A,#N/A,FALSE,"TMCOMP96";#N/A,#N/A,FALSE,"MAT96";#N/A,#N/A,FALSE,"FANDA96";#N/A,#N/A,FALSE,"INTRAN96";#N/A,#N/A,FALSE,"NAA9697";#N/A,#N/A,FALSE,"ECWEBB";#N/A,#N/A,FALSE,"MFT96";#N/A,#N/A,FALSE,"CTrecon"}</definedName>
    <definedName name="Option2_3_1_1_5" hidden="1">{#N/A,#N/A,FALSE,"TMCOMP96";#N/A,#N/A,FALSE,"MAT96";#N/A,#N/A,FALSE,"FANDA96";#N/A,#N/A,FALSE,"INTRAN96";#N/A,#N/A,FALSE,"NAA9697";#N/A,#N/A,FALSE,"ECWEBB";#N/A,#N/A,FALSE,"MFT96";#N/A,#N/A,FALSE,"CTrecon"}</definedName>
    <definedName name="Option2_3_1_2" hidden="1">{#N/A,#N/A,FALSE,"TMCOMP96";#N/A,#N/A,FALSE,"MAT96";#N/A,#N/A,FALSE,"FANDA96";#N/A,#N/A,FALSE,"INTRAN96";#N/A,#N/A,FALSE,"NAA9697";#N/A,#N/A,FALSE,"ECWEBB";#N/A,#N/A,FALSE,"MFT96";#N/A,#N/A,FALSE,"CTrecon"}</definedName>
    <definedName name="Option2_3_1_2_1" hidden="1">{#N/A,#N/A,FALSE,"TMCOMP96";#N/A,#N/A,FALSE,"MAT96";#N/A,#N/A,FALSE,"FANDA96";#N/A,#N/A,FALSE,"INTRAN96";#N/A,#N/A,FALSE,"NAA9697";#N/A,#N/A,FALSE,"ECWEBB";#N/A,#N/A,FALSE,"MFT96";#N/A,#N/A,FALSE,"CTrecon"}</definedName>
    <definedName name="Option2_3_1_2_1_1" hidden="1">{#N/A,#N/A,FALSE,"TMCOMP96";#N/A,#N/A,FALSE,"MAT96";#N/A,#N/A,FALSE,"FANDA96";#N/A,#N/A,FALSE,"INTRAN96";#N/A,#N/A,FALSE,"NAA9697";#N/A,#N/A,FALSE,"ECWEBB";#N/A,#N/A,FALSE,"MFT96";#N/A,#N/A,FALSE,"CTrecon"}</definedName>
    <definedName name="Option2_3_1_2_2" hidden="1">{#N/A,#N/A,FALSE,"TMCOMP96";#N/A,#N/A,FALSE,"MAT96";#N/A,#N/A,FALSE,"FANDA96";#N/A,#N/A,FALSE,"INTRAN96";#N/A,#N/A,FALSE,"NAA9697";#N/A,#N/A,FALSE,"ECWEBB";#N/A,#N/A,FALSE,"MFT96";#N/A,#N/A,FALSE,"CTrecon"}</definedName>
    <definedName name="Option2_3_1_2_3" hidden="1">{#N/A,#N/A,FALSE,"TMCOMP96";#N/A,#N/A,FALSE,"MAT96";#N/A,#N/A,FALSE,"FANDA96";#N/A,#N/A,FALSE,"INTRAN96";#N/A,#N/A,FALSE,"NAA9697";#N/A,#N/A,FALSE,"ECWEBB";#N/A,#N/A,FALSE,"MFT96";#N/A,#N/A,FALSE,"CTrecon"}</definedName>
    <definedName name="Option2_3_1_2_4" hidden="1">{#N/A,#N/A,FALSE,"TMCOMP96";#N/A,#N/A,FALSE,"MAT96";#N/A,#N/A,FALSE,"FANDA96";#N/A,#N/A,FALSE,"INTRAN96";#N/A,#N/A,FALSE,"NAA9697";#N/A,#N/A,FALSE,"ECWEBB";#N/A,#N/A,FALSE,"MFT96";#N/A,#N/A,FALSE,"CTrecon"}</definedName>
    <definedName name="Option2_3_1_2_5" hidden="1">{#N/A,#N/A,FALSE,"TMCOMP96";#N/A,#N/A,FALSE,"MAT96";#N/A,#N/A,FALSE,"FANDA96";#N/A,#N/A,FALSE,"INTRAN96";#N/A,#N/A,FALSE,"NAA9697";#N/A,#N/A,FALSE,"ECWEBB";#N/A,#N/A,FALSE,"MFT96";#N/A,#N/A,FALSE,"CTrecon"}</definedName>
    <definedName name="Option2_3_1_3" hidden="1">{#N/A,#N/A,FALSE,"TMCOMP96";#N/A,#N/A,FALSE,"MAT96";#N/A,#N/A,FALSE,"FANDA96";#N/A,#N/A,FALSE,"INTRAN96";#N/A,#N/A,FALSE,"NAA9697";#N/A,#N/A,FALSE,"ECWEBB";#N/A,#N/A,FALSE,"MFT96";#N/A,#N/A,FALSE,"CTrecon"}</definedName>
    <definedName name="Option2_3_1_3_1" hidden="1">{#N/A,#N/A,FALSE,"TMCOMP96";#N/A,#N/A,FALSE,"MAT96";#N/A,#N/A,FALSE,"FANDA96";#N/A,#N/A,FALSE,"INTRAN96";#N/A,#N/A,FALSE,"NAA9697";#N/A,#N/A,FALSE,"ECWEBB";#N/A,#N/A,FALSE,"MFT96";#N/A,#N/A,FALSE,"CTrecon"}</definedName>
    <definedName name="Option2_3_1_3_1_1" hidden="1">{#N/A,#N/A,FALSE,"TMCOMP96";#N/A,#N/A,FALSE,"MAT96";#N/A,#N/A,FALSE,"FANDA96";#N/A,#N/A,FALSE,"INTRAN96";#N/A,#N/A,FALSE,"NAA9697";#N/A,#N/A,FALSE,"ECWEBB";#N/A,#N/A,FALSE,"MFT96";#N/A,#N/A,FALSE,"CTrecon"}</definedName>
    <definedName name="Option2_3_1_3_2" hidden="1">{#N/A,#N/A,FALSE,"TMCOMP96";#N/A,#N/A,FALSE,"MAT96";#N/A,#N/A,FALSE,"FANDA96";#N/A,#N/A,FALSE,"INTRAN96";#N/A,#N/A,FALSE,"NAA9697";#N/A,#N/A,FALSE,"ECWEBB";#N/A,#N/A,FALSE,"MFT96";#N/A,#N/A,FALSE,"CTrecon"}</definedName>
    <definedName name="Option2_3_1_3_3" hidden="1">{#N/A,#N/A,FALSE,"TMCOMP96";#N/A,#N/A,FALSE,"MAT96";#N/A,#N/A,FALSE,"FANDA96";#N/A,#N/A,FALSE,"INTRAN96";#N/A,#N/A,FALSE,"NAA9697";#N/A,#N/A,FALSE,"ECWEBB";#N/A,#N/A,FALSE,"MFT96";#N/A,#N/A,FALSE,"CTrecon"}</definedName>
    <definedName name="Option2_3_1_3_4" hidden="1">{#N/A,#N/A,FALSE,"TMCOMP96";#N/A,#N/A,FALSE,"MAT96";#N/A,#N/A,FALSE,"FANDA96";#N/A,#N/A,FALSE,"INTRAN96";#N/A,#N/A,FALSE,"NAA9697";#N/A,#N/A,FALSE,"ECWEBB";#N/A,#N/A,FALSE,"MFT96";#N/A,#N/A,FALSE,"CTrecon"}</definedName>
    <definedName name="Option2_3_1_3_5" hidden="1">{#N/A,#N/A,FALSE,"TMCOMP96";#N/A,#N/A,FALSE,"MAT96";#N/A,#N/A,FALSE,"FANDA96";#N/A,#N/A,FALSE,"INTRAN96";#N/A,#N/A,FALSE,"NAA9697";#N/A,#N/A,FALSE,"ECWEBB";#N/A,#N/A,FALSE,"MFT96";#N/A,#N/A,FALSE,"CTrecon"}</definedName>
    <definedName name="Option2_3_1_4" hidden="1">{#N/A,#N/A,FALSE,"TMCOMP96";#N/A,#N/A,FALSE,"MAT96";#N/A,#N/A,FALSE,"FANDA96";#N/A,#N/A,FALSE,"INTRAN96";#N/A,#N/A,FALSE,"NAA9697";#N/A,#N/A,FALSE,"ECWEBB";#N/A,#N/A,FALSE,"MFT96";#N/A,#N/A,FALSE,"CTrecon"}</definedName>
    <definedName name="Option2_3_1_4_1" hidden="1">{#N/A,#N/A,FALSE,"TMCOMP96";#N/A,#N/A,FALSE,"MAT96";#N/A,#N/A,FALSE,"FANDA96";#N/A,#N/A,FALSE,"INTRAN96";#N/A,#N/A,FALSE,"NAA9697";#N/A,#N/A,FALSE,"ECWEBB";#N/A,#N/A,FALSE,"MFT96";#N/A,#N/A,FALSE,"CTrecon"}</definedName>
    <definedName name="Option2_3_1_4_2" hidden="1">{#N/A,#N/A,FALSE,"TMCOMP96";#N/A,#N/A,FALSE,"MAT96";#N/A,#N/A,FALSE,"FANDA96";#N/A,#N/A,FALSE,"INTRAN96";#N/A,#N/A,FALSE,"NAA9697";#N/A,#N/A,FALSE,"ECWEBB";#N/A,#N/A,FALSE,"MFT96";#N/A,#N/A,FALSE,"CTrecon"}</definedName>
    <definedName name="Option2_3_1_4_3" hidden="1">{#N/A,#N/A,FALSE,"TMCOMP96";#N/A,#N/A,FALSE,"MAT96";#N/A,#N/A,FALSE,"FANDA96";#N/A,#N/A,FALSE,"INTRAN96";#N/A,#N/A,FALSE,"NAA9697";#N/A,#N/A,FALSE,"ECWEBB";#N/A,#N/A,FALSE,"MFT96";#N/A,#N/A,FALSE,"CTrecon"}</definedName>
    <definedName name="Option2_3_1_4_4" hidden="1">{#N/A,#N/A,FALSE,"TMCOMP96";#N/A,#N/A,FALSE,"MAT96";#N/A,#N/A,FALSE,"FANDA96";#N/A,#N/A,FALSE,"INTRAN96";#N/A,#N/A,FALSE,"NAA9697";#N/A,#N/A,FALSE,"ECWEBB";#N/A,#N/A,FALSE,"MFT96";#N/A,#N/A,FALSE,"CTrecon"}</definedName>
    <definedName name="Option2_3_1_4_5" hidden="1">{#N/A,#N/A,FALSE,"TMCOMP96";#N/A,#N/A,FALSE,"MAT96";#N/A,#N/A,FALSE,"FANDA96";#N/A,#N/A,FALSE,"INTRAN96";#N/A,#N/A,FALSE,"NAA9697";#N/A,#N/A,FALSE,"ECWEBB";#N/A,#N/A,FALSE,"MFT96";#N/A,#N/A,FALSE,"CTrecon"}</definedName>
    <definedName name="Option2_3_1_5" hidden="1">{#N/A,#N/A,FALSE,"TMCOMP96";#N/A,#N/A,FALSE,"MAT96";#N/A,#N/A,FALSE,"FANDA96";#N/A,#N/A,FALSE,"INTRAN96";#N/A,#N/A,FALSE,"NAA9697";#N/A,#N/A,FALSE,"ECWEBB";#N/A,#N/A,FALSE,"MFT96";#N/A,#N/A,FALSE,"CTrecon"}</definedName>
    <definedName name="Option2_3_1_5_1" hidden="1">{#N/A,#N/A,FALSE,"TMCOMP96";#N/A,#N/A,FALSE,"MAT96";#N/A,#N/A,FALSE,"FANDA96";#N/A,#N/A,FALSE,"INTRAN96";#N/A,#N/A,FALSE,"NAA9697";#N/A,#N/A,FALSE,"ECWEBB";#N/A,#N/A,FALSE,"MFT96";#N/A,#N/A,FALSE,"CTrecon"}</definedName>
    <definedName name="Option2_3_1_5_2" hidden="1">{#N/A,#N/A,FALSE,"TMCOMP96";#N/A,#N/A,FALSE,"MAT96";#N/A,#N/A,FALSE,"FANDA96";#N/A,#N/A,FALSE,"INTRAN96";#N/A,#N/A,FALSE,"NAA9697";#N/A,#N/A,FALSE,"ECWEBB";#N/A,#N/A,FALSE,"MFT96";#N/A,#N/A,FALSE,"CTrecon"}</definedName>
    <definedName name="Option2_3_1_5_3" hidden="1">{#N/A,#N/A,FALSE,"TMCOMP96";#N/A,#N/A,FALSE,"MAT96";#N/A,#N/A,FALSE,"FANDA96";#N/A,#N/A,FALSE,"INTRAN96";#N/A,#N/A,FALSE,"NAA9697";#N/A,#N/A,FALSE,"ECWEBB";#N/A,#N/A,FALSE,"MFT96";#N/A,#N/A,FALSE,"CTrecon"}</definedName>
    <definedName name="Option2_3_1_5_4" hidden="1">{#N/A,#N/A,FALSE,"TMCOMP96";#N/A,#N/A,FALSE,"MAT96";#N/A,#N/A,FALSE,"FANDA96";#N/A,#N/A,FALSE,"INTRAN96";#N/A,#N/A,FALSE,"NAA9697";#N/A,#N/A,FALSE,"ECWEBB";#N/A,#N/A,FALSE,"MFT96";#N/A,#N/A,FALSE,"CTrecon"}</definedName>
    <definedName name="Option2_3_1_5_5" hidden="1">{#N/A,#N/A,FALSE,"TMCOMP96";#N/A,#N/A,FALSE,"MAT96";#N/A,#N/A,FALSE,"FANDA96";#N/A,#N/A,FALSE,"INTRAN96";#N/A,#N/A,FALSE,"NAA9697";#N/A,#N/A,FALSE,"ECWEBB";#N/A,#N/A,FALSE,"MFT96";#N/A,#N/A,FALSE,"CTrecon"}</definedName>
    <definedName name="Option2_3_2" hidden="1">{#N/A,#N/A,FALSE,"TMCOMP96";#N/A,#N/A,FALSE,"MAT96";#N/A,#N/A,FALSE,"FANDA96";#N/A,#N/A,FALSE,"INTRAN96";#N/A,#N/A,FALSE,"NAA9697";#N/A,#N/A,FALSE,"ECWEBB";#N/A,#N/A,FALSE,"MFT96";#N/A,#N/A,FALSE,"CTrecon"}</definedName>
    <definedName name="Option2_3_2_1" hidden="1">{#N/A,#N/A,FALSE,"TMCOMP96";#N/A,#N/A,FALSE,"MAT96";#N/A,#N/A,FALSE,"FANDA96";#N/A,#N/A,FALSE,"INTRAN96";#N/A,#N/A,FALSE,"NAA9697";#N/A,#N/A,FALSE,"ECWEBB";#N/A,#N/A,FALSE,"MFT96";#N/A,#N/A,FALSE,"CTrecon"}</definedName>
    <definedName name="Option2_3_2_1_1" hidden="1">{#N/A,#N/A,FALSE,"TMCOMP96";#N/A,#N/A,FALSE,"MAT96";#N/A,#N/A,FALSE,"FANDA96";#N/A,#N/A,FALSE,"INTRAN96";#N/A,#N/A,FALSE,"NAA9697";#N/A,#N/A,FALSE,"ECWEBB";#N/A,#N/A,FALSE,"MFT96";#N/A,#N/A,FALSE,"CTrecon"}</definedName>
    <definedName name="Option2_3_2_2" hidden="1">{#N/A,#N/A,FALSE,"TMCOMP96";#N/A,#N/A,FALSE,"MAT96";#N/A,#N/A,FALSE,"FANDA96";#N/A,#N/A,FALSE,"INTRAN96";#N/A,#N/A,FALSE,"NAA9697";#N/A,#N/A,FALSE,"ECWEBB";#N/A,#N/A,FALSE,"MFT96";#N/A,#N/A,FALSE,"CTrecon"}</definedName>
    <definedName name="Option2_3_2_3" hidden="1">{#N/A,#N/A,FALSE,"TMCOMP96";#N/A,#N/A,FALSE,"MAT96";#N/A,#N/A,FALSE,"FANDA96";#N/A,#N/A,FALSE,"INTRAN96";#N/A,#N/A,FALSE,"NAA9697";#N/A,#N/A,FALSE,"ECWEBB";#N/A,#N/A,FALSE,"MFT96";#N/A,#N/A,FALSE,"CTrecon"}</definedName>
    <definedName name="Option2_3_2_4" hidden="1">{#N/A,#N/A,FALSE,"TMCOMP96";#N/A,#N/A,FALSE,"MAT96";#N/A,#N/A,FALSE,"FANDA96";#N/A,#N/A,FALSE,"INTRAN96";#N/A,#N/A,FALSE,"NAA9697";#N/A,#N/A,FALSE,"ECWEBB";#N/A,#N/A,FALSE,"MFT96";#N/A,#N/A,FALSE,"CTrecon"}</definedName>
    <definedName name="Option2_3_2_5" hidden="1">{#N/A,#N/A,FALSE,"TMCOMP96";#N/A,#N/A,FALSE,"MAT96";#N/A,#N/A,FALSE,"FANDA96";#N/A,#N/A,FALSE,"INTRAN96";#N/A,#N/A,FALSE,"NAA9697";#N/A,#N/A,FALSE,"ECWEBB";#N/A,#N/A,FALSE,"MFT96";#N/A,#N/A,FALSE,"CTrecon"}</definedName>
    <definedName name="Option2_3_3" hidden="1">{#N/A,#N/A,FALSE,"TMCOMP96";#N/A,#N/A,FALSE,"MAT96";#N/A,#N/A,FALSE,"FANDA96";#N/A,#N/A,FALSE,"INTRAN96";#N/A,#N/A,FALSE,"NAA9697";#N/A,#N/A,FALSE,"ECWEBB";#N/A,#N/A,FALSE,"MFT96";#N/A,#N/A,FALSE,"CTrecon"}</definedName>
    <definedName name="Option2_3_3_1" hidden="1">{#N/A,#N/A,FALSE,"TMCOMP96";#N/A,#N/A,FALSE,"MAT96";#N/A,#N/A,FALSE,"FANDA96";#N/A,#N/A,FALSE,"INTRAN96";#N/A,#N/A,FALSE,"NAA9697";#N/A,#N/A,FALSE,"ECWEBB";#N/A,#N/A,FALSE,"MFT96";#N/A,#N/A,FALSE,"CTrecon"}</definedName>
    <definedName name="Option2_3_3_1_1" hidden="1">{#N/A,#N/A,FALSE,"TMCOMP96";#N/A,#N/A,FALSE,"MAT96";#N/A,#N/A,FALSE,"FANDA96";#N/A,#N/A,FALSE,"INTRAN96";#N/A,#N/A,FALSE,"NAA9697";#N/A,#N/A,FALSE,"ECWEBB";#N/A,#N/A,FALSE,"MFT96";#N/A,#N/A,FALSE,"CTrecon"}</definedName>
    <definedName name="Option2_3_3_2" hidden="1">{#N/A,#N/A,FALSE,"TMCOMP96";#N/A,#N/A,FALSE,"MAT96";#N/A,#N/A,FALSE,"FANDA96";#N/A,#N/A,FALSE,"INTRAN96";#N/A,#N/A,FALSE,"NAA9697";#N/A,#N/A,FALSE,"ECWEBB";#N/A,#N/A,FALSE,"MFT96";#N/A,#N/A,FALSE,"CTrecon"}</definedName>
    <definedName name="Option2_3_3_3" hidden="1">{#N/A,#N/A,FALSE,"TMCOMP96";#N/A,#N/A,FALSE,"MAT96";#N/A,#N/A,FALSE,"FANDA96";#N/A,#N/A,FALSE,"INTRAN96";#N/A,#N/A,FALSE,"NAA9697";#N/A,#N/A,FALSE,"ECWEBB";#N/A,#N/A,FALSE,"MFT96";#N/A,#N/A,FALSE,"CTrecon"}</definedName>
    <definedName name="Option2_3_3_4" hidden="1">{#N/A,#N/A,FALSE,"TMCOMP96";#N/A,#N/A,FALSE,"MAT96";#N/A,#N/A,FALSE,"FANDA96";#N/A,#N/A,FALSE,"INTRAN96";#N/A,#N/A,FALSE,"NAA9697";#N/A,#N/A,FALSE,"ECWEBB";#N/A,#N/A,FALSE,"MFT96";#N/A,#N/A,FALSE,"CTrecon"}</definedName>
    <definedName name="Option2_3_3_5" hidden="1">{#N/A,#N/A,FALSE,"TMCOMP96";#N/A,#N/A,FALSE,"MAT96";#N/A,#N/A,FALSE,"FANDA96";#N/A,#N/A,FALSE,"INTRAN96";#N/A,#N/A,FALSE,"NAA9697";#N/A,#N/A,FALSE,"ECWEBB";#N/A,#N/A,FALSE,"MFT96";#N/A,#N/A,FALSE,"CTrecon"}</definedName>
    <definedName name="Option2_3_4" hidden="1">{#N/A,#N/A,FALSE,"TMCOMP96";#N/A,#N/A,FALSE,"MAT96";#N/A,#N/A,FALSE,"FANDA96";#N/A,#N/A,FALSE,"INTRAN96";#N/A,#N/A,FALSE,"NAA9697";#N/A,#N/A,FALSE,"ECWEBB";#N/A,#N/A,FALSE,"MFT96";#N/A,#N/A,FALSE,"CTrecon"}</definedName>
    <definedName name="Option2_3_4_1" hidden="1">{#N/A,#N/A,FALSE,"TMCOMP96";#N/A,#N/A,FALSE,"MAT96";#N/A,#N/A,FALSE,"FANDA96";#N/A,#N/A,FALSE,"INTRAN96";#N/A,#N/A,FALSE,"NAA9697";#N/A,#N/A,FALSE,"ECWEBB";#N/A,#N/A,FALSE,"MFT96";#N/A,#N/A,FALSE,"CTrecon"}</definedName>
    <definedName name="Option2_3_4_1_1" hidden="1">{#N/A,#N/A,FALSE,"TMCOMP96";#N/A,#N/A,FALSE,"MAT96";#N/A,#N/A,FALSE,"FANDA96";#N/A,#N/A,FALSE,"INTRAN96";#N/A,#N/A,FALSE,"NAA9697";#N/A,#N/A,FALSE,"ECWEBB";#N/A,#N/A,FALSE,"MFT96";#N/A,#N/A,FALSE,"CTrecon"}</definedName>
    <definedName name="Option2_3_4_2" hidden="1">{#N/A,#N/A,FALSE,"TMCOMP96";#N/A,#N/A,FALSE,"MAT96";#N/A,#N/A,FALSE,"FANDA96";#N/A,#N/A,FALSE,"INTRAN96";#N/A,#N/A,FALSE,"NAA9697";#N/A,#N/A,FALSE,"ECWEBB";#N/A,#N/A,FALSE,"MFT96";#N/A,#N/A,FALSE,"CTrecon"}</definedName>
    <definedName name="Option2_3_4_3" hidden="1">{#N/A,#N/A,FALSE,"TMCOMP96";#N/A,#N/A,FALSE,"MAT96";#N/A,#N/A,FALSE,"FANDA96";#N/A,#N/A,FALSE,"INTRAN96";#N/A,#N/A,FALSE,"NAA9697";#N/A,#N/A,FALSE,"ECWEBB";#N/A,#N/A,FALSE,"MFT96";#N/A,#N/A,FALSE,"CTrecon"}</definedName>
    <definedName name="Option2_3_4_4" hidden="1">{#N/A,#N/A,FALSE,"TMCOMP96";#N/A,#N/A,FALSE,"MAT96";#N/A,#N/A,FALSE,"FANDA96";#N/A,#N/A,FALSE,"INTRAN96";#N/A,#N/A,FALSE,"NAA9697";#N/A,#N/A,FALSE,"ECWEBB";#N/A,#N/A,FALSE,"MFT96";#N/A,#N/A,FALSE,"CTrecon"}</definedName>
    <definedName name="Option2_3_4_5" hidden="1">{#N/A,#N/A,FALSE,"TMCOMP96";#N/A,#N/A,FALSE,"MAT96";#N/A,#N/A,FALSE,"FANDA96";#N/A,#N/A,FALSE,"INTRAN96";#N/A,#N/A,FALSE,"NAA9697";#N/A,#N/A,FALSE,"ECWEBB";#N/A,#N/A,FALSE,"MFT96";#N/A,#N/A,FALSE,"CTrecon"}</definedName>
    <definedName name="Option2_3_5" hidden="1">{#N/A,#N/A,FALSE,"TMCOMP96";#N/A,#N/A,FALSE,"MAT96";#N/A,#N/A,FALSE,"FANDA96";#N/A,#N/A,FALSE,"INTRAN96";#N/A,#N/A,FALSE,"NAA9697";#N/A,#N/A,FALSE,"ECWEBB";#N/A,#N/A,FALSE,"MFT96";#N/A,#N/A,FALSE,"CTrecon"}</definedName>
    <definedName name="Option2_3_5_1" hidden="1">{#N/A,#N/A,FALSE,"TMCOMP96";#N/A,#N/A,FALSE,"MAT96";#N/A,#N/A,FALSE,"FANDA96";#N/A,#N/A,FALSE,"INTRAN96";#N/A,#N/A,FALSE,"NAA9697";#N/A,#N/A,FALSE,"ECWEBB";#N/A,#N/A,FALSE,"MFT96";#N/A,#N/A,FALSE,"CTrecon"}</definedName>
    <definedName name="Option2_3_5_2" hidden="1">{#N/A,#N/A,FALSE,"TMCOMP96";#N/A,#N/A,FALSE,"MAT96";#N/A,#N/A,FALSE,"FANDA96";#N/A,#N/A,FALSE,"INTRAN96";#N/A,#N/A,FALSE,"NAA9697";#N/A,#N/A,FALSE,"ECWEBB";#N/A,#N/A,FALSE,"MFT96";#N/A,#N/A,FALSE,"CTrecon"}</definedName>
    <definedName name="Option2_3_5_3" hidden="1">{#N/A,#N/A,FALSE,"TMCOMP96";#N/A,#N/A,FALSE,"MAT96";#N/A,#N/A,FALSE,"FANDA96";#N/A,#N/A,FALSE,"INTRAN96";#N/A,#N/A,FALSE,"NAA9697";#N/A,#N/A,FALSE,"ECWEBB";#N/A,#N/A,FALSE,"MFT96";#N/A,#N/A,FALSE,"CTrecon"}</definedName>
    <definedName name="Option2_3_5_4" hidden="1">{#N/A,#N/A,FALSE,"TMCOMP96";#N/A,#N/A,FALSE,"MAT96";#N/A,#N/A,FALSE,"FANDA96";#N/A,#N/A,FALSE,"INTRAN96";#N/A,#N/A,FALSE,"NAA9697";#N/A,#N/A,FALSE,"ECWEBB";#N/A,#N/A,FALSE,"MFT96";#N/A,#N/A,FALSE,"CTrecon"}</definedName>
    <definedName name="Option2_3_5_5" hidden="1">{#N/A,#N/A,FALSE,"TMCOMP96";#N/A,#N/A,FALSE,"MAT96";#N/A,#N/A,FALSE,"FANDA96";#N/A,#N/A,FALSE,"INTRAN96";#N/A,#N/A,FALSE,"NAA9697";#N/A,#N/A,FALSE,"ECWEBB";#N/A,#N/A,FALSE,"MFT96";#N/A,#N/A,FALSE,"CTrecon"}</definedName>
    <definedName name="Option2_4" hidden="1">{#N/A,#N/A,FALSE,"TMCOMP96";#N/A,#N/A,FALSE,"MAT96";#N/A,#N/A,FALSE,"FANDA96";#N/A,#N/A,FALSE,"INTRAN96";#N/A,#N/A,FALSE,"NAA9697";#N/A,#N/A,FALSE,"ECWEBB";#N/A,#N/A,FALSE,"MFT96";#N/A,#N/A,FALSE,"CTrecon"}</definedName>
    <definedName name="Option2_4_1" hidden="1">{#N/A,#N/A,FALSE,"TMCOMP96";#N/A,#N/A,FALSE,"MAT96";#N/A,#N/A,FALSE,"FANDA96";#N/A,#N/A,FALSE,"INTRAN96";#N/A,#N/A,FALSE,"NAA9697";#N/A,#N/A,FALSE,"ECWEBB";#N/A,#N/A,FALSE,"MFT96";#N/A,#N/A,FALSE,"CTrecon"}</definedName>
    <definedName name="Option2_4_1_1" hidden="1">{#N/A,#N/A,FALSE,"TMCOMP96";#N/A,#N/A,FALSE,"MAT96";#N/A,#N/A,FALSE,"FANDA96";#N/A,#N/A,FALSE,"INTRAN96";#N/A,#N/A,FALSE,"NAA9697";#N/A,#N/A,FALSE,"ECWEBB";#N/A,#N/A,FALSE,"MFT96";#N/A,#N/A,FALSE,"CTrecon"}</definedName>
    <definedName name="Option2_4_1_1_1" hidden="1">{#N/A,#N/A,FALSE,"TMCOMP96";#N/A,#N/A,FALSE,"MAT96";#N/A,#N/A,FALSE,"FANDA96";#N/A,#N/A,FALSE,"INTRAN96";#N/A,#N/A,FALSE,"NAA9697";#N/A,#N/A,FALSE,"ECWEBB";#N/A,#N/A,FALSE,"MFT96";#N/A,#N/A,FALSE,"CTrecon"}</definedName>
    <definedName name="Option2_4_1_1_1_1" hidden="1">{#N/A,#N/A,FALSE,"TMCOMP96";#N/A,#N/A,FALSE,"MAT96";#N/A,#N/A,FALSE,"FANDA96";#N/A,#N/A,FALSE,"INTRAN96";#N/A,#N/A,FALSE,"NAA9697";#N/A,#N/A,FALSE,"ECWEBB";#N/A,#N/A,FALSE,"MFT96";#N/A,#N/A,FALSE,"CTrecon"}</definedName>
    <definedName name="Option2_4_1_1_1_1_1" hidden="1">{#N/A,#N/A,FALSE,"TMCOMP96";#N/A,#N/A,FALSE,"MAT96";#N/A,#N/A,FALSE,"FANDA96";#N/A,#N/A,FALSE,"INTRAN96";#N/A,#N/A,FALSE,"NAA9697";#N/A,#N/A,FALSE,"ECWEBB";#N/A,#N/A,FALSE,"MFT96";#N/A,#N/A,FALSE,"CTrecon"}</definedName>
    <definedName name="Option2_4_1_1_1_2" hidden="1">{#N/A,#N/A,FALSE,"TMCOMP96";#N/A,#N/A,FALSE,"MAT96";#N/A,#N/A,FALSE,"FANDA96";#N/A,#N/A,FALSE,"INTRAN96";#N/A,#N/A,FALSE,"NAA9697";#N/A,#N/A,FALSE,"ECWEBB";#N/A,#N/A,FALSE,"MFT96";#N/A,#N/A,FALSE,"CTrecon"}</definedName>
    <definedName name="Option2_4_1_1_1_3" hidden="1">{#N/A,#N/A,FALSE,"TMCOMP96";#N/A,#N/A,FALSE,"MAT96";#N/A,#N/A,FALSE,"FANDA96";#N/A,#N/A,FALSE,"INTRAN96";#N/A,#N/A,FALSE,"NAA9697";#N/A,#N/A,FALSE,"ECWEBB";#N/A,#N/A,FALSE,"MFT96";#N/A,#N/A,FALSE,"CTrecon"}</definedName>
    <definedName name="Option2_4_1_1_1_4" hidden="1">{#N/A,#N/A,FALSE,"TMCOMP96";#N/A,#N/A,FALSE,"MAT96";#N/A,#N/A,FALSE,"FANDA96";#N/A,#N/A,FALSE,"INTRAN96";#N/A,#N/A,FALSE,"NAA9697";#N/A,#N/A,FALSE,"ECWEBB";#N/A,#N/A,FALSE,"MFT96";#N/A,#N/A,FALSE,"CTrecon"}</definedName>
    <definedName name="Option2_4_1_1_1_5" hidden="1">{#N/A,#N/A,FALSE,"TMCOMP96";#N/A,#N/A,FALSE,"MAT96";#N/A,#N/A,FALSE,"FANDA96";#N/A,#N/A,FALSE,"INTRAN96";#N/A,#N/A,FALSE,"NAA9697";#N/A,#N/A,FALSE,"ECWEBB";#N/A,#N/A,FALSE,"MFT96";#N/A,#N/A,FALSE,"CTrecon"}</definedName>
    <definedName name="Option2_4_1_1_2" hidden="1">{#N/A,#N/A,FALSE,"TMCOMP96";#N/A,#N/A,FALSE,"MAT96";#N/A,#N/A,FALSE,"FANDA96";#N/A,#N/A,FALSE,"INTRAN96";#N/A,#N/A,FALSE,"NAA9697";#N/A,#N/A,FALSE,"ECWEBB";#N/A,#N/A,FALSE,"MFT96";#N/A,#N/A,FALSE,"CTrecon"}</definedName>
    <definedName name="Option2_4_1_1_2_1" hidden="1">{#N/A,#N/A,FALSE,"TMCOMP96";#N/A,#N/A,FALSE,"MAT96";#N/A,#N/A,FALSE,"FANDA96";#N/A,#N/A,FALSE,"INTRAN96";#N/A,#N/A,FALSE,"NAA9697";#N/A,#N/A,FALSE,"ECWEBB";#N/A,#N/A,FALSE,"MFT96";#N/A,#N/A,FALSE,"CTrecon"}</definedName>
    <definedName name="Option2_4_1_1_2_2" hidden="1">{#N/A,#N/A,FALSE,"TMCOMP96";#N/A,#N/A,FALSE,"MAT96";#N/A,#N/A,FALSE,"FANDA96";#N/A,#N/A,FALSE,"INTRAN96";#N/A,#N/A,FALSE,"NAA9697";#N/A,#N/A,FALSE,"ECWEBB";#N/A,#N/A,FALSE,"MFT96";#N/A,#N/A,FALSE,"CTrecon"}</definedName>
    <definedName name="Option2_4_1_1_2_3" hidden="1">{#N/A,#N/A,FALSE,"TMCOMP96";#N/A,#N/A,FALSE,"MAT96";#N/A,#N/A,FALSE,"FANDA96";#N/A,#N/A,FALSE,"INTRAN96";#N/A,#N/A,FALSE,"NAA9697";#N/A,#N/A,FALSE,"ECWEBB";#N/A,#N/A,FALSE,"MFT96";#N/A,#N/A,FALSE,"CTrecon"}</definedName>
    <definedName name="Option2_4_1_1_2_4" hidden="1">{#N/A,#N/A,FALSE,"TMCOMP96";#N/A,#N/A,FALSE,"MAT96";#N/A,#N/A,FALSE,"FANDA96";#N/A,#N/A,FALSE,"INTRAN96";#N/A,#N/A,FALSE,"NAA9697";#N/A,#N/A,FALSE,"ECWEBB";#N/A,#N/A,FALSE,"MFT96";#N/A,#N/A,FALSE,"CTrecon"}</definedName>
    <definedName name="Option2_4_1_1_2_5" hidden="1">{#N/A,#N/A,FALSE,"TMCOMP96";#N/A,#N/A,FALSE,"MAT96";#N/A,#N/A,FALSE,"FANDA96";#N/A,#N/A,FALSE,"INTRAN96";#N/A,#N/A,FALSE,"NAA9697";#N/A,#N/A,FALSE,"ECWEBB";#N/A,#N/A,FALSE,"MFT96";#N/A,#N/A,FALSE,"CTrecon"}</definedName>
    <definedName name="Option2_4_1_1_3" hidden="1">{#N/A,#N/A,FALSE,"TMCOMP96";#N/A,#N/A,FALSE,"MAT96";#N/A,#N/A,FALSE,"FANDA96";#N/A,#N/A,FALSE,"INTRAN96";#N/A,#N/A,FALSE,"NAA9697";#N/A,#N/A,FALSE,"ECWEBB";#N/A,#N/A,FALSE,"MFT96";#N/A,#N/A,FALSE,"CTrecon"}</definedName>
    <definedName name="Option2_4_1_1_4" hidden="1">{#N/A,#N/A,FALSE,"TMCOMP96";#N/A,#N/A,FALSE,"MAT96";#N/A,#N/A,FALSE,"FANDA96";#N/A,#N/A,FALSE,"INTRAN96";#N/A,#N/A,FALSE,"NAA9697";#N/A,#N/A,FALSE,"ECWEBB";#N/A,#N/A,FALSE,"MFT96";#N/A,#N/A,FALSE,"CTrecon"}</definedName>
    <definedName name="Option2_4_1_1_5" hidden="1">{#N/A,#N/A,FALSE,"TMCOMP96";#N/A,#N/A,FALSE,"MAT96";#N/A,#N/A,FALSE,"FANDA96";#N/A,#N/A,FALSE,"INTRAN96";#N/A,#N/A,FALSE,"NAA9697";#N/A,#N/A,FALSE,"ECWEBB";#N/A,#N/A,FALSE,"MFT96";#N/A,#N/A,FALSE,"CTrecon"}</definedName>
    <definedName name="Option2_4_1_2" hidden="1">{#N/A,#N/A,FALSE,"TMCOMP96";#N/A,#N/A,FALSE,"MAT96";#N/A,#N/A,FALSE,"FANDA96";#N/A,#N/A,FALSE,"INTRAN96";#N/A,#N/A,FALSE,"NAA9697";#N/A,#N/A,FALSE,"ECWEBB";#N/A,#N/A,FALSE,"MFT96";#N/A,#N/A,FALSE,"CTrecon"}</definedName>
    <definedName name="Option2_4_1_2_1" hidden="1">{#N/A,#N/A,FALSE,"TMCOMP96";#N/A,#N/A,FALSE,"MAT96";#N/A,#N/A,FALSE,"FANDA96";#N/A,#N/A,FALSE,"INTRAN96";#N/A,#N/A,FALSE,"NAA9697";#N/A,#N/A,FALSE,"ECWEBB";#N/A,#N/A,FALSE,"MFT96";#N/A,#N/A,FALSE,"CTrecon"}</definedName>
    <definedName name="Option2_4_1_2_2" hidden="1">{#N/A,#N/A,FALSE,"TMCOMP96";#N/A,#N/A,FALSE,"MAT96";#N/A,#N/A,FALSE,"FANDA96";#N/A,#N/A,FALSE,"INTRAN96";#N/A,#N/A,FALSE,"NAA9697";#N/A,#N/A,FALSE,"ECWEBB";#N/A,#N/A,FALSE,"MFT96";#N/A,#N/A,FALSE,"CTrecon"}</definedName>
    <definedName name="Option2_4_1_2_3" hidden="1">{#N/A,#N/A,FALSE,"TMCOMP96";#N/A,#N/A,FALSE,"MAT96";#N/A,#N/A,FALSE,"FANDA96";#N/A,#N/A,FALSE,"INTRAN96";#N/A,#N/A,FALSE,"NAA9697";#N/A,#N/A,FALSE,"ECWEBB";#N/A,#N/A,FALSE,"MFT96";#N/A,#N/A,FALSE,"CTrecon"}</definedName>
    <definedName name="Option2_4_1_2_4" hidden="1">{#N/A,#N/A,FALSE,"TMCOMP96";#N/A,#N/A,FALSE,"MAT96";#N/A,#N/A,FALSE,"FANDA96";#N/A,#N/A,FALSE,"INTRAN96";#N/A,#N/A,FALSE,"NAA9697";#N/A,#N/A,FALSE,"ECWEBB";#N/A,#N/A,FALSE,"MFT96";#N/A,#N/A,FALSE,"CTrecon"}</definedName>
    <definedName name="Option2_4_1_2_5" hidden="1">{#N/A,#N/A,FALSE,"TMCOMP96";#N/A,#N/A,FALSE,"MAT96";#N/A,#N/A,FALSE,"FANDA96";#N/A,#N/A,FALSE,"INTRAN96";#N/A,#N/A,FALSE,"NAA9697";#N/A,#N/A,FALSE,"ECWEBB";#N/A,#N/A,FALSE,"MFT96";#N/A,#N/A,FALSE,"CTrecon"}</definedName>
    <definedName name="Option2_4_1_3" hidden="1">{#N/A,#N/A,FALSE,"TMCOMP96";#N/A,#N/A,FALSE,"MAT96";#N/A,#N/A,FALSE,"FANDA96";#N/A,#N/A,FALSE,"INTRAN96";#N/A,#N/A,FALSE,"NAA9697";#N/A,#N/A,FALSE,"ECWEBB";#N/A,#N/A,FALSE,"MFT96";#N/A,#N/A,FALSE,"CTrecon"}</definedName>
    <definedName name="Option2_4_1_3_1" hidden="1">{#N/A,#N/A,FALSE,"TMCOMP96";#N/A,#N/A,FALSE,"MAT96";#N/A,#N/A,FALSE,"FANDA96";#N/A,#N/A,FALSE,"INTRAN96";#N/A,#N/A,FALSE,"NAA9697";#N/A,#N/A,FALSE,"ECWEBB";#N/A,#N/A,FALSE,"MFT96";#N/A,#N/A,FALSE,"CTrecon"}</definedName>
    <definedName name="Option2_4_1_3_2" hidden="1">{#N/A,#N/A,FALSE,"TMCOMP96";#N/A,#N/A,FALSE,"MAT96";#N/A,#N/A,FALSE,"FANDA96";#N/A,#N/A,FALSE,"INTRAN96";#N/A,#N/A,FALSE,"NAA9697";#N/A,#N/A,FALSE,"ECWEBB";#N/A,#N/A,FALSE,"MFT96";#N/A,#N/A,FALSE,"CTrecon"}</definedName>
    <definedName name="Option2_4_1_3_3" hidden="1">{#N/A,#N/A,FALSE,"TMCOMP96";#N/A,#N/A,FALSE,"MAT96";#N/A,#N/A,FALSE,"FANDA96";#N/A,#N/A,FALSE,"INTRAN96";#N/A,#N/A,FALSE,"NAA9697";#N/A,#N/A,FALSE,"ECWEBB";#N/A,#N/A,FALSE,"MFT96";#N/A,#N/A,FALSE,"CTrecon"}</definedName>
    <definedName name="Option2_4_1_3_4" hidden="1">{#N/A,#N/A,FALSE,"TMCOMP96";#N/A,#N/A,FALSE,"MAT96";#N/A,#N/A,FALSE,"FANDA96";#N/A,#N/A,FALSE,"INTRAN96";#N/A,#N/A,FALSE,"NAA9697";#N/A,#N/A,FALSE,"ECWEBB";#N/A,#N/A,FALSE,"MFT96";#N/A,#N/A,FALSE,"CTrecon"}</definedName>
    <definedName name="Option2_4_1_3_5" hidden="1">{#N/A,#N/A,FALSE,"TMCOMP96";#N/A,#N/A,FALSE,"MAT96";#N/A,#N/A,FALSE,"FANDA96";#N/A,#N/A,FALSE,"INTRAN96";#N/A,#N/A,FALSE,"NAA9697";#N/A,#N/A,FALSE,"ECWEBB";#N/A,#N/A,FALSE,"MFT96";#N/A,#N/A,FALSE,"CTrecon"}</definedName>
    <definedName name="Option2_4_1_4" hidden="1">{#N/A,#N/A,FALSE,"TMCOMP96";#N/A,#N/A,FALSE,"MAT96";#N/A,#N/A,FALSE,"FANDA96";#N/A,#N/A,FALSE,"INTRAN96";#N/A,#N/A,FALSE,"NAA9697";#N/A,#N/A,FALSE,"ECWEBB";#N/A,#N/A,FALSE,"MFT96";#N/A,#N/A,FALSE,"CTrecon"}</definedName>
    <definedName name="Option2_4_1_4_1" hidden="1">{#N/A,#N/A,FALSE,"TMCOMP96";#N/A,#N/A,FALSE,"MAT96";#N/A,#N/A,FALSE,"FANDA96";#N/A,#N/A,FALSE,"INTRAN96";#N/A,#N/A,FALSE,"NAA9697";#N/A,#N/A,FALSE,"ECWEBB";#N/A,#N/A,FALSE,"MFT96";#N/A,#N/A,FALSE,"CTrecon"}</definedName>
    <definedName name="Option2_4_1_4_2" hidden="1">{#N/A,#N/A,FALSE,"TMCOMP96";#N/A,#N/A,FALSE,"MAT96";#N/A,#N/A,FALSE,"FANDA96";#N/A,#N/A,FALSE,"INTRAN96";#N/A,#N/A,FALSE,"NAA9697";#N/A,#N/A,FALSE,"ECWEBB";#N/A,#N/A,FALSE,"MFT96";#N/A,#N/A,FALSE,"CTrecon"}</definedName>
    <definedName name="Option2_4_1_4_3" hidden="1">{#N/A,#N/A,FALSE,"TMCOMP96";#N/A,#N/A,FALSE,"MAT96";#N/A,#N/A,FALSE,"FANDA96";#N/A,#N/A,FALSE,"INTRAN96";#N/A,#N/A,FALSE,"NAA9697";#N/A,#N/A,FALSE,"ECWEBB";#N/A,#N/A,FALSE,"MFT96";#N/A,#N/A,FALSE,"CTrecon"}</definedName>
    <definedName name="Option2_4_1_4_4" hidden="1">{#N/A,#N/A,FALSE,"TMCOMP96";#N/A,#N/A,FALSE,"MAT96";#N/A,#N/A,FALSE,"FANDA96";#N/A,#N/A,FALSE,"INTRAN96";#N/A,#N/A,FALSE,"NAA9697";#N/A,#N/A,FALSE,"ECWEBB";#N/A,#N/A,FALSE,"MFT96";#N/A,#N/A,FALSE,"CTrecon"}</definedName>
    <definedName name="Option2_4_1_4_5" hidden="1">{#N/A,#N/A,FALSE,"TMCOMP96";#N/A,#N/A,FALSE,"MAT96";#N/A,#N/A,FALSE,"FANDA96";#N/A,#N/A,FALSE,"INTRAN96";#N/A,#N/A,FALSE,"NAA9697";#N/A,#N/A,FALSE,"ECWEBB";#N/A,#N/A,FALSE,"MFT96";#N/A,#N/A,FALSE,"CTrecon"}</definedName>
    <definedName name="Option2_4_1_5" hidden="1">{#N/A,#N/A,FALSE,"TMCOMP96";#N/A,#N/A,FALSE,"MAT96";#N/A,#N/A,FALSE,"FANDA96";#N/A,#N/A,FALSE,"INTRAN96";#N/A,#N/A,FALSE,"NAA9697";#N/A,#N/A,FALSE,"ECWEBB";#N/A,#N/A,FALSE,"MFT96";#N/A,#N/A,FALSE,"CTrecon"}</definedName>
    <definedName name="Option2_4_1_5_1" hidden="1">{#N/A,#N/A,FALSE,"TMCOMP96";#N/A,#N/A,FALSE,"MAT96";#N/A,#N/A,FALSE,"FANDA96";#N/A,#N/A,FALSE,"INTRAN96";#N/A,#N/A,FALSE,"NAA9697";#N/A,#N/A,FALSE,"ECWEBB";#N/A,#N/A,FALSE,"MFT96";#N/A,#N/A,FALSE,"CTrecon"}</definedName>
    <definedName name="Option2_4_1_5_2" hidden="1">{#N/A,#N/A,FALSE,"TMCOMP96";#N/A,#N/A,FALSE,"MAT96";#N/A,#N/A,FALSE,"FANDA96";#N/A,#N/A,FALSE,"INTRAN96";#N/A,#N/A,FALSE,"NAA9697";#N/A,#N/A,FALSE,"ECWEBB";#N/A,#N/A,FALSE,"MFT96";#N/A,#N/A,FALSE,"CTrecon"}</definedName>
    <definedName name="Option2_4_1_5_3" hidden="1">{#N/A,#N/A,FALSE,"TMCOMP96";#N/A,#N/A,FALSE,"MAT96";#N/A,#N/A,FALSE,"FANDA96";#N/A,#N/A,FALSE,"INTRAN96";#N/A,#N/A,FALSE,"NAA9697";#N/A,#N/A,FALSE,"ECWEBB";#N/A,#N/A,FALSE,"MFT96";#N/A,#N/A,FALSE,"CTrecon"}</definedName>
    <definedName name="Option2_4_1_5_4" hidden="1">{#N/A,#N/A,FALSE,"TMCOMP96";#N/A,#N/A,FALSE,"MAT96";#N/A,#N/A,FALSE,"FANDA96";#N/A,#N/A,FALSE,"INTRAN96";#N/A,#N/A,FALSE,"NAA9697";#N/A,#N/A,FALSE,"ECWEBB";#N/A,#N/A,FALSE,"MFT96";#N/A,#N/A,FALSE,"CTrecon"}</definedName>
    <definedName name="Option2_4_1_5_5" hidden="1">{#N/A,#N/A,FALSE,"TMCOMP96";#N/A,#N/A,FALSE,"MAT96";#N/A,#N/A,FALSE,"FANDA96";#N/A,#N/A,FALSE,"INTRAN96";#N/A,#N/A,FALSE,"NAA9697";#N/A,#N/A,FALSE,"ECWEBB";#N/A,#N/A,FALSE,"MFT96";#N/A,#N/A,FALSE,"CTrecon"}</definedName>
    <definedName name="Option2_4_2" hidden="1">{#N/A,#N/A,FALSE,"TMCOMP96";#N/A,#N/A,FALSE,"MAT96";#N/A,#N/A,FALSE,"FANDA96";#N/A,#N/A,FALSE,"INTRAN96";#N/A,#N/A,FALSE,"NAA9697";#N/A,#N/A,FALSE,"ECWEBB";#N/A,#N/A,FALSE,"MFT96";#N/A,#N/A,FALSE,"CTrecon"}</definedName>
    <definedName name="Option2_4_2_1" hidden="1">{#N/A,#N/A,FALSE,"TMCOMP96";#N/A,#N/A,FALSE,"MAT96";#N/A,#N/A,FALSE,"FANDA96";#N/A,#N/A,FALSE,"INTRAN96";#N/A,#N/A,FALSE,"NAA9697";#N/A,#N/A,FALSE,"ECWEBB";#N/A,#N/A,FALSE,"MFT96";#N/A,#N/A,FALSE,"CTrecon"}</definedName>
    <definedName name="Option2_4_2_1_1" hidden="1">{#N/A,#N/A,FALSE,"TMCOMP96";#N/A,#N/A,FALSE,"MAT96";#N/A,#N/A,FALSE,"FANDA96";#N/A,#N/A,FALSE,"INTRAN96";#N/A,#N/A,FALSE,"NAA9697";#N/A,#N/A,FALSE,"ECWEBB";#N/A,#N/A,FALSE,"MFT96";#N/A,#N/A,FALSE,"CTrecon"}</definedName>
    <definedName name="Option2_4_2_2" hidden="1">{#N/A,#N/A,FALSE,"TMCOMP96";#N/A,#N/A,FALSE,"MAT96";#N/A,#N/A,FALSE,"FANDA96";#N/A,#N/A,FALSE,"INTRAN96";#N/A,#N/A,FALSE,"NAA9697";#N/A,#N/A,FALSE,"ECWEBB";#N/A,#N/A,FALSE,"MFT96";#N/A,#N/A,FALSE,"CTrecon"}</definedName>
    <definedName name="Option2_4_2_3" hidden="1">{#N/A,#N/A,FALSE,"TMCOMP96";#N/A,#N/A,FALSE,"MAT96";#N/A,#N/A,FALSE,"FANDA96";#N/A,#N/A,FALSE,"INTRAN96";#N/A,#N/A,FALSE,"NAA9697";#N/A,#N/A,FALSE,"ECWEBB";#N/A,#N/A,FALSE,"MFT96";#N/A,#N/A,FALSE,"CTrecon"}</definedName>
    <definedName name="Option2_4_2_4" hidden="1">{#N/A,#N/A,FALSE,"TMCOMP96";#N/A,#N/A,FALSE,"MAT96";#N/A,#N/A,FALSE,"FANDA96";#N/A,#N/A,FALSE,"INTRAN96";#N/A,#N/A,FALSE,"NAA9697";#N/A,#N/A,FALSE,"ECWEBB";#N/A,#N/A,FALSE,"MFT96";#N/A,#N/A,FALSE,"CTrecon"}</definedName>
    <definedName name="Option2_4_2_5" hidden="1">{#N/A,#N/A,FALSE,"TMCOMP96";#N/A,#N/A,FALSE,"MAT96";#N/A,#N/A,FALSE,"FANDA96";#N/A,#N/A,FALSE,"INTRAN96";#N/A,#N/A,FALSE,"NAA9697";#N/A,#N/A,FALSE,"ECWEBB";#N/A,#N/A,FALSE,"MFT96";#N/A,#N/A,FALSE,"CTrecon"}</definedName>
    <definedName name="Option2_4_3" hidden="1">{#N/A,#N/A,FALSE,"TMCOMP96";#N/A,#N/A,FALSE,"MAT96";#N/A,#N/A,FALSE,"FANDA96";#N/A,#N/A,FALSE,"INTRAN96";#N/A,#N/A,FALSE,"NAA9697";#N/A,#N/A,FALSE,"ECWEBB";#N/A,#N/A,FALSE,"MFT96";#N/A,#N/A,FALSE,"CTrecon"}</definedName>
    <definedName name="Option2_4_3_1" hidden="1">{#N/A,#N/A,FALSE,"TMCOMP96";#N/A,#N/A,FALSE,"MAT96";#N/A,#N/A,FALSE,"FANDA96";#N/A,#N/A,FALSE,"INTRAN96";#N/A,#N/A,FALSE,"NAA9697";#N/A,#N/A,FALSE,"ECWEBB";#N/A,#N/A,FALSE,"MFT96";#N/A,#N/A,FALSE,"CTrecon"}</definedName>
    <definedName name="Option2_4_3_1_1" hidden="1">{#N/A,#N/A,FALSE,"TMCOMP96";#N/A,#N/A,FALSE,"MAT96";#N/A,#N/A,FALSE,"FANDA96";#N/A,#N/A,FALSE,"INTRAN96";#N/A,#N/A,FALSE,"NAA9697";#N/A,#N/A,FALSE,"ECWEBB";#N/A,#N/A,FALSE,"MFT96";#N/A,#N/A,FALSE,"CTrecon"}</definedName>
    <definedName name="Option2_4_3_2" hidden="1">{#N/A,#N/A,FALSE,"TMCOMP96";#N/A,#N/A,FALSE,"MAT96";#N/A,#N/A,FALSE,"FANDA96";#N/A,#N/A,FALSE,"INTRAN96";#N/A,#N/A,FALSE,"NAA9697";#N/A,#N/A,FALSE,"ECWEBB";#N/A,#N/A,FALSE,"MFT96";#N/A,#N/A,FALSE,"CTrecon"}</definedName>
    <definedName name="Option2_4_3_3" hidden="1">{#N/A,#N/A,FALSE,"TMCOMP96";#N/A,#N/A,FALSE,"MAT96";#N/A,#N/A,FALSE,"FANDA96";#N/A,#N/A,FALSE,"INTRAN96";#N/A,#N/A,FALSE,"NAA9697";#N/A,#N/A,FALSE,"ECWEBB";#N/A,#N/A,FALSE,"MFT96";#N/A,#N/A,FALSE,"CTrecon"}</definedName>
    <definedName name="Option2_4_3_4" hidden="1">{#N/A,#N/A,FALSE,"TMCOMP96";#N/A,#N/A,FALSE,"MAT96";#N/A,#N/A,FALSE,"FANDA96";#N/A,#N/A,FALSE,"INTRAN96";#N/A,#N/A,FALSE,"NAA9697";#N/A,#N/A,FALSE,"ECWEBB";#N/A,#N/A,FALSE,"MFT96";#N/A,#N/A,FALSE,"CTrecon"}</definedName>
    <definedName name="Option2_4_3_5" hidden="1">{#N/A,#N/A,FALSE,"TMCOMP96";#N/A,#N/A,FALSE,"MAT96";#N/A,#N/A,FALSE,"FANDA96";#N/A,#N/A,FALSE,"INTRAN96";#N/A,#N/A,FALSE,"NAA9697";#N/A,#N/A,FALSE,"ECWEBB";#N/A,#N/A,FALSE,"MFT96";#N/A,#N/A,FALSE,"CTrecon"}</definedName>
    <definedName name="Option2_4_4" hidden="1">{#N/A,#N/A,FALSE,"TMCOMP96";#N/A,#N/A,FALSE,"MAT96";#N/A,#N/A,FALSE,"FANDA96";#N/A,#N/A,FALSE,"INTRAN96";#N/A,#N/A,FALSE,"NAA9697";#N/A,#N/A,FALSE,"ECWEBB";#N/A,#N/A,FALSE,"MFT96";#N/A,#N/A,FALSE,"CTrecon"}</definedName>
    <definedName name="Option2_4_4_1" hidden="1">{#N/A,#N/A,FALSE,"TMCOMP96";#N/A,#N/A,FALSE,"MAT96";#N/A,#N/A,FALSE,"FANDA96";#N/A,#N/A,FALSE,"INTRAN96";#N/A,#N/A,FALSE,"NAA9697";#N/A,#N/A,FALSE,"ECWEBB";#N/A,#N/A,FALSE,"MFT96";#N/A,#N/A,FALSE,"CTrecon"}</definedName>
    <definedName name="Option2_4_4_2" hidden="1">{#N/A,#N/A,FALSE,"TMCOMP96";#N/A,#N/A,FALSE,"MAT96";#N/A,#N/A,FALSE,"FANDA96";#N/A,#N/A,FALSE,"INTRAN96";#N/A,#N/A,FALSE,"NAA9697";#N/A,#N/A,FALSE,"ECWEBB";#N/A,#N/A,FALSE,"MFT96";#N/A,#N/A,FALSE,"CTrecon"}</definedName>
    <definedName name="Option2_4_4_3" hidden="1">{#N/A,#N/A,FALSE,"TMCOMP96";#N/A,#N/A,FALSE,"MAT96";#N/A,#N/A,FALSE,"FANDA96";#N/A,#N/A,FALSE,"INTRAN96";#N/A,#N/A,FALSE,"NAA9697";#N/A,#N/A,FALSE,"ECWEBB";#N/A,#N/A,FALSE,"MFT96";#N/A,#N/A,FALSE,"CTrecon"}</definedName>
    <definedName name="Option2_4_4_4" hidden="1">{#N/A,#N/A,FALSE,"TMCOMP96";#N/A,#N/A,FALSE,"MAT96";#N/A,#N/A,FALSE,"FANDA96";#N/A,#N/A,FALSE,"INTRAN96";#N/A,#N/A,FALSE,"NAA9697";#N/A,#N/A,FALSE,"ECWEBB";#N/A,#N/A,FALSE,"MFT96";#N/A,#N/A,FALSE,"CTrecon"}</definedName>
    <definedName name="Option2_4_4_5" hidden="1">{#N/A,#N/A,FALSE,"TMCOMP96";#N/A,#N/A,FALSE,"MAT96";#N/A,#N/A,FALSE,"FANDA96";#N/A,#N/A,FALSE,"INTRAN96";#N/A,#N/A,FALSE,"NAA9697";#N/A,#N/A,FALSE,"ECWEBB";#N/A,#N/A,FALSE,"MFT96";#N/A,#N/A,FALSE,"CTrecon"}</definedName>
    <definedName name="Option2_4_5" hidden="1">{#N/A,#N/A,FALSE,"TMCOMP96";#N/A,#N/A,FALSE,"MAT96";#N/A,#N/A,FALSE,"FANDA96";#N/A,#N/A,FALSE,"INTRAN96";#N/A,#N/A,FALSE,"NAA9697";#N/A,#N/A,FALSE,"ECWEBB";#N/A,#N/A,FALSE,"MFT96";#N/A,#N/A,FALSE,"CTrecon"}</definedName>
    <definedName name="Option2_4_5_1" hidden="1">{#N/A,#N/A,FALSE,"TMCOMP96";#N/A,#N/A,FALSE,"MAT96";#N/A,#N/A,FALSE,"FANDA96";#N/A,#N/A,FALSE,"INTRAN96";#N/A,#N/A,FALSE,"NAA9697";#N/A,#N/A,FALSE,"ECWEBB";#N/A,#N/A,FALSE,"MFT96";#N/A,#N/A,FALSE,"CTrecon"}</definedName>
    <definedName name="Option2_4_5_2" hidden="1">{#N/A,#N/A,FALSE,"TMCOMP96";#N/A,#N/A,FALSE,"MAT96";#N/A,#N/A,FALSE,"FANDA96";#N/A,#N/A,FALSE,"INTRAN96";#N/A,#N/A,FALSE,"NAA9697";#N/A,#N/A,FALSE,"ECWEBB";#N/A,#N/A,FALSE,"MFT96";#N/A,#N/A,FALSE,"CTrecon"}</definedName>
    <definedName name="Option2_4_5_3" hidden="1">{#N/A,#N/A,FALSE,"TMCOMP96";#N/A,#N/A,FALSE,"MAT96";#N/A,#N/A,FALSE,"FANDA96";#N/A,#N/A,FALSE,"INTRAN96";#N/A,#N/A,FALSE,"NAA9697";#N/A,#N/A,FALSE,"ECWEBB";#N/A,#N/A,FALSE,"MFT96";#N/A,#N/A,FALSE,"CTrecon"}</definedName>
    <definedName name="Option2_4_5_4" hidden="1">{#N/A,#N/A,FALSE,"TMCOMP96";#N/A,#N/A,FALSE,"MAT96";#N/A,#N/A,FALSE,"FANDA96";#N/A,#N/A,FALSE,"INTRAN96";#N/A,#N/A,FALSE,"NAA9697";#N/A,#N/A,FALSE,"ECWEBB";#N/A,#N/A,FALSE,"MFT96";#N/A,#N/A,FALSE,"CTrecon"}</definedName>
    <definedName name="Option2_4_5_5" hidden="1">{#N/A,#N/A,FALSE,"TMCOMP96";#N/A,#N/A,FALSE,"MAT96";#N/A,#N/A,FALSE,"FANDA96";#N/A,#N/A,FALSE,"INTRAN96";#N/A,#N/A,FALSE,"NAA9697";#N/A,#N/A,FALSE,"ECWEBB";#N/A,#N/A,FALSE,"MFT96";#N/A,#N/A,FALSE,"CTrecon"}</definedName>
    <definedName name="Option2_5" hidden="1">{#N/A,#N/A,FALSE,"TMCOMP96";#N/A,#N/A,FALSE,"MAT96";#N/A,#N/A,FALSE,"FANDA96";#N/A,#N/A,FALSE,"INTRAN96";#N/A,#N/A,FALSE,"NAA9697";#N/A,#N/A,FALSE,"ECWEBB";#N/A,#N/A,FALSE,"MFT96";#N/A,#N/A,FALSE,"CTrecon"}</definedName>
    <definedName name="Option2_5_1" hidden="1">{#N/A,#N/A,FALSE,"TMCOMP96";#N/A,#N/A,FALSE,"MAT96";#N/A,#N/A,FALSE,"FANDA96";#N/A,#N/A,FALSE,"INTRAN96";#N/A,#N/A,FALSE,"NAA9697";#N/A,#N/A,FALSE,"ECWEBB";#N/A,#N/A,FALSE,"MFT96";#N/A,#N/A,FALSE,"CTrecon"}</definedName>
    <definedName name="Option2_5_1_1" hidden="1">{#N/A,#N/A,FALSE,"TMCOMP96";#N/A,#N/A,FALSE,"MAT96";#N/A,#N/A,FALSE,"FANDA96";#N/A,#N/A,FALSE,"INTRAN96";#N/A,#N/A,FALSE,"NAA9697";#N/A,#N/A,FALSE,"ECWEBB";#N/A,#N/A,FALSE,"MFT96";#N/A,#N/A,FALSE,"CTrecon"}</definedName>
    <definedName name="Option2_5_1_1_1" hidden="1">{#N/A,#N/A,FALSE,"TMCOMP96";#N/A,#N/A,FALSE,"MAT96";#N/A,#N/A,FALSE,"FANDA96";#N/A,#N/A,FALSE,"INTRAN96";#N/A,#N/A,FALSE,"NAA9697";#N/A,#N/A,FALSE,"ECWEBB";#N/A,#N/A,FALSE,"MFT96";#N/A,#N/A,FALSE,"CTrecon"}</definedName>
    <definedName name="Option2_5_1_1_1_1" hidden="1">{#N/A,#N/A,FALSE,"TMCOMP96";#N/A,#N/A,FALSE,"MAT96";#N/A,#N/A,FALSE,"FANDA96";#N/A,#N/A,FALSE,"INTRAN96";#N/A,#N/A,FALSE,"NAA9697";#N/A,#N/A,FALSE,"ECWEBB";#N/A,#N/A,FALSE,"MFT96";#N/A,#N/A,FALSE,"CTrecon"}</definedName>
    <definedName name="Option2_5_1_1_1_1_1" hidden="1">{#N/A,#N/A,FALSE,"TMCOMP96";#N/A,#N/A,FALSE,"MAT96";#N/A,#N/A,FALSE,"FANDA96";#N/A,#N/A,FALSE,"INTRAN96";#N/A,#N/A,FALSE,"NAA9697";#N/A,#N/A,FALSE,"ECWEBB";#N/A,#N/A,FALSE,"MFT96";#N/A,#N/A,FALSE,"CTrecon"}</definedName>
    <definedName name="Option2_5_1_1_1_2" hidden="1">{#N/A,#N/A,FALSE,"TMCOMP96";#N/A,#N/A,FALSE,"MAT96";#N/A,#N/A,FALSE,"FANDA96";#N/A,#N/A,FALSE,"INTRAN96";#N/A,#N/A,FALSE,"NAA9697";#N/A,#N/A,FALSE,"ECWEBB";#N/A,#N/A,FALSE,"MFT96";#N/A,#N/A,FALSE,"CTrecon"}</definedName>
    <definedName name="Option2_5_1_1_1_3" hidden="1">{#N/A,#N/A,FALSE,"TMCOMP96";#N/A,#N/A,FALSE,"MAT96";#N/A,#N/A,FALSE,"FANDA96";#N/A,#N/A,FALSE,"INTRAN96";#N/A,#N/A,FALSE,"NAA9697";#N/A,#N/A,FALSE,"ECWEBB";#N/A,#N/A,FALSE,"MFT96";#N/A,#N/A,FALSE,"CTrecon"}</definedName>
    <definedName name="Option2_5_1_1_1_4" hidden="1">{#N/A,#N/A,FALSE,"TMCOMP96";#N/A,#N/A,FALSE,"MAT96";#N/A,#N/A,FALSE,"FANDA96";#N/A,#N/A,FALSE,"INTRAN96";#N/A,#N/A,FALSE,"NAA9697";#N/A,#N/A,FALSE,"ECWEBB";#N/A,#N/A,FALSE,"MFT96";#N/A,#N/A,FALSE,"CTrecon"}</definedName>
    <definedName name="Option2_5_1_1_1_5" hidden="1">{#N/A,#N/A,FALSE,"TMCOMP96";#N/A,#N/A,FALSE,"MAT96";#N/A,#N/A,FALSE,"FANDA96";#N/A,#N/A,FALSE,"INTRAN96";#N/A,#N/A,FALSE,"NAA9697";#N/A,#N/A,FALSE,"ECWEBB";#N/A,#N/A,FALSE,"MFT96";#N/A,#N/A,FALSE,"CTrecon"}</definedName>
    <definedName name="Option2_5_1_1_2" hidden="1">{#N/A,#N/A,FALSE,"TMCOMP96";#N/A,#N/A,FALSE,"MAT96";#N/A,#N/A,FALSE,"FANDA96";#N/A,#N/A,FALSE,"INTRAN96";#N/A,#N/A,FALSE,"NAA9697";#N/A,#N/A,FALSE,"ECWEBB";#N/A,#N/A,FALSE,"MFT96";#N/A,#N/A,FALSE,"CTrecon"}</definedName>
    <definedName name="Option2_5_1_1_2_1" hidden="1">{#N/A,#N/A,FALSE,"TMCOMP96";#N/A,#N/A,FALSE,"MAT96";#N/A,#N/A,FALSE,"FANDA96";#N/A,#N/A,FALSE,"INTRAN96";#N/A,#N/A,FALSE,"NAA9697";#N/A,#N/A,FALSE,"ECWEBB";#N/A,#N/A,FALSE,"MFT96";#N/A,#N/A,FALSE,"CTrecon"}</definedName>
    <definedName name="Option2_5_1_1_2_2" hidden="1">{#N/A,#N/A,FALSE,"TMCOMP96";#N/A,#N/A,FALSE,"MAT96";#N/A,#N/A,FALSE,"FANDA96";#N/A,#N/A,FALSE,"INTRAN96";#N/A,#N/A,FALSE,"NAA9697";#N/A,#N/A,FALSE,"ECWEBB";#N/A,#N/A,FALSE,"MFT96";#N/A,#N/A,FALSE,"CTrecon"}</definedName>
    <definedName name="Option2_5_1_1_2_3" hidden="1">{#N/A,#N/A,FALSE,"TMCOMP96";#N/A,#N/A,FALSE,"MAT96";#N/A,#N/A,FALSE,"FANDA96";#N/A,#N/A,FALSE,"INTRAN96";#N/A,#N/A,FALSE,"NAA9697";#N/A,#N/A,FALSE,"ECWEBB";#N/A,#N/A,FALSE,"MFT96";#N/A,#N/A,FALSE,"CTrecon"}</definedName>
    <definedName name="Option2_5_1_1_2_4" hidden="1">{#N/A,#N/A,FALSE,"TMCOMP96";#N/A,#N/A,FALSE,"MAT96";#N/A,#N/A,FALSE,"FANDA96";#N/A,#N/A,FALSE,"INTRAN96";#N/A,#N/A,FALSE,"NAA9697";#N/A,#N/A,FALSE,"ECWEBB";#N/A,#N/A,FALSE,"MFT96";#N/A,#N/A,FALSE,"CTrecon"}</definedName>
    <definedName name="Option2_5_1_1_2_5" hidden="1">{#N/A,#N/A,FALSE,"TMCOMP96";#N/A,#N/A,FALSE,"MAT96";#N/A,#N/A,FALSE,"FANDA96";#N/A,#N/A,FALSE,"INTRAN96";#N/A,#N/A,FALSE,"NAA9697";#N/A,#N/A,FALSE,"ECWEBB";#N/A,#N/A,FALSE,"MFT96";#N/A,#N/A,FALSE,"CTrecon"}</definedName>
    <definedName name="Option2_5_1_1_3" hidden="1">{#N/A,#N/A,FALSE,"TMCOMP96";#N/A,#N/A,FALSE,"MAT96";#N/A,#N/A,FALSE,"FANDA96";#N/A,#N/A,FALSE,"INTRAN96";#N/A,#N/A,FALSE,"NAA9697";#N/A,#N/A,FALSE,"ECWEBB";#N/A,#N/A,FALSE,"MFT96";#N/A,#N/A,FALSE,"CTrecon"}</definedName>
    <definedName name="Option2_5_1_1_4" hidden="1">{#N/A,#N/A,FALSE,"TMCOMP96";#N/A,#N/A,FALSE,"MAT96";#N/A,#N/A,FALSE,"FANDA96";#N/A,#N/A,FALSE,"INTRAN96";#N/A,#N/A,FALSE,"NAA9697";#N/A,#N/A,FALSE,"ECWEBB";#N/A,#N/A,FALSE,"MFT96";#N/A,#N/A,FALSE,"CTrecon"}</definedName>
    <definedName name="Option2_5_1_1_5" hidden="1">{#N/A,#N/A,FALSE,"TMCOMP96";#N/A,#N/A,FALSE,"MAT96";#N/A,#N/A,FALSE,"FANDA96";#N/A,#N/A,FALSE,"INTRAN96";#N/A,#N/A,FALSE,"NAA9697";#N/A,#N/A,FALSE,"ECWEBB";#N/A,#N/A,FALSE,"MFT96";#N/A,#N/A,FALSE,"CTrecon"}</definedName>
    <definedName name="Option2_5_1_2" hidden="1">{#N/A,#N/A,FALSE,"TMCOMP96";#N/A,#N/A,FALSE,"MAT96";#N/A,#N/A,FALSE,"FANDA96";#N/A,#N/A,FALSE,"INTRAN96";#N/A,#N/A,FALSE,"NAA9697";#N/A,#N/A,FALSE,"ECWEBB";#N/A,#N/A,FALSE,"MFT96";#N/A,#N/A,FALSE,"CTrecon"}</definedName>
    <definedName name="Option2_5_1_2_1" hidden="1">{#N/A,#N/A,FALSE,"TMCOMP96";#N/A,#N/A,FALSE,"MAT96";#N/A,#N/A,FALSE,"FANDA96";#N/A,#N/A,FALSE,"INTRAN96";#N/A,#N/A,FALSE,"NAA9697";#N/A,#N/A,FALSE,"ECWEBB";#N/A,#N/A,FALSE,"MFT96";#N/A,#N/A,FALSE,"CTrecon"}</definedName>
    <definedName name="Option2_5_1_2_2" hidden="1">{#N/A,#N/A,FALSE,"TMCOMP96";#N/A,#N/A,FALSE,"MAT96";#N/A,#N/A,FALSE,"FANDA96";#N/A,#N/A,FALSE,"INTRAN96";#N/A,#N/A,FALSE,"NAA9697";#N/A,#N/A,FALSE,"ECWEBB";#N/A,#N/A,FALSE,"MFT96";#N/A,#N/A,FALSE,"CTrecon"}</definedName>
    <definedName name="Option2_5_1_2_3" hidden="1">{#N/A,#N/A,FALSE,"TMCOMP96";#N/A,#N/A,FALSE,"MAT96";#N/A,#N/A,FALSE,"FANDA96";#N/A,#N/A,FALSE,"INTRAN96";#N/A,#N/A,FALSE,"NAA9697";#N/A,#N/A,FALSE,"ECWEBB";#N/A,#N/A,FALSE,"MFT96";#N/A,#N/A,FALSE,"CTrecon"}</definedName>
    <definedName name="Option2_5_1_2_4" hidden="1">{#N/A,#N/A,FALSE,"TMCOMP96";#N/A,#N/A,FALSE,"MAT96";#N/A,#N/A,FALSE,"FANDA96";#N/A,#N/A,FALSE,"INTRAN96";#N/A,#N/A,FALSE,"NAA9697";#N/A,#N/A,FALSE,"ECWEBB";#N/A,#N/A,FALSE,"MFT96";#N/A,#N/A,FALSE,"CTrecon"}</definedName>
    <definedName name="Option2_5_1_2_5" hidden="1">{#N/A,#N/A,FALSE,"TMCOMP96";#N/A,#N/A,FALSE,"MAT96";#N/A,#N/A,FALSE,"FANDA96";#N/A,#N/A,FALSE,"INTRAN96";#N/A,#N/A,FALSE,"NAA9697";#N/A,#N/A,FALSE,"ECWEBB";#N/A,#N/A,FALSE,"MFT96";#N/A,#N/A,FALSE,"CTrecon"}</definedName>
    <definedName name="Option2_5_1_3" hidden="1">{#N/A,#N/A,FALSE,"TMCOMP96";#N/A,#N/A,FALSE,"MAT96";#N/A,#N/A,FALSE,"FANDA96";#N/A,#N/A,FALSE,"INTRAN96";#N/A,#N/A,FALSE,"NAA9697";#N/A,#N/A,FALSE,"ECWEBB";#N/A,#N/A,FALSE,"MFT96";#N/A,#N/A,FALSE,"CTrecon"}</definedName>
    <definedName name="Option2_5_1_3_1" hidden="1">{#N/A,#N/A,FALSE,"TMCOMP96";#N/A,#N/A,FALSE,"MAT96";#N/A,#N/A,FALSE,"FANDA96";#N/A,#N/A,FALSE,"INTRAN96";#N/A,#N/A,FALSE,"NAA9697";#N/A,#N/A,FALSE,"ECWEBB";#N/A,#N/A,FALSE,"MFT96";#N/A,#N/A,FALSE,"CTrecon"}</definedName>
    <definedName name="Option2_5_1_3_2" hidden="1">{#N/A,#N/A,FALSE,"TMCOMP96";#N/A,#N/A,FALSE,"MAT96";#N/A,#N/A,FALSE,"FANDA96";#N/A,#N/A,FALSE,"INTRAN96";#N/A,#N/A,FALSE,"NAA9697";#N/A,#N/A,FALSE,"ECWEBB";#N/A,#N/A,FALSE,"MFT96";#N/A,#N/A,FALSE,"CTrecon"}</definedName>
    <definedName name="Option2_5_1_3_3" hidden="1">{#N/A,#N/A,FALSE,"TMCOMP96";#N/A,#N/A,FALSE,"MAT96";#N/A,#N/A,FALSE,"FANDA96";#N/A,#N/A,FALSE,"INTRAN96";#N/A,#N/A,FALSE,"NAA9697";#N/A,#N/A,FALSE,"ECWEBB";#N/A,#N/A,FALSE,"MFT96";#N/A,#N/A,FALSE,"CTrecon"}</definedName>
    <definedName name="Option2_5_1_3_4" hidden="1">{#N/A,#N/A,FALSE,"TMCOMP96";#N/A,#N/A,FALSE,"MAT96";#N/A,#N/A,FALSE,"FANDA96";#N/A,#N/A,FALSE,"INTRAN96";#N/A,#N/A,FALSE,"NAA9697";#N/A,#N/A,FALSE,"ECWEBB";#N/A,#N/A,FALSE,"MFT96";#N/A,#N/A,FALSE,"CTrecon"}</definedName>
    <definedName name="Option2_5_1_3_5" hidden="1">{#N/A,#N/A,FALSE,"TMCOMP96";#N/A,#N/A,FALSE,"MAT96";#N/A,#N/A,FALSE,"FANDA96";#N/A,#N/A,FALSE,"INTRAN96";#N/A,#N/A,FALSE,"NAA9697";#N/A,#N/A,FALSE,"ECWEBB";#N/A,#N/A,FALSE,"MFT96";#N/A,#N/A,FALSE,"CTrecon"}</definedName>
    <definedName name="Option2_5_1_4" hidden="1">{#N/A,#N/A,FALSE,"TMCOMP96";#N/A,#N/A,FALSE,"MAT96";#N/A,#N/A,FALSE,"FANDA96";#N/A,#N/A,FALSE,"INTRAN96";#N/A,#N/A,FALSE,"NAA9697";#N/A,#N/A,FALSE,"ECWEBB";#N/A,#N/A,FALSE,"MFT96";#N/A,#N/A,FALSE,"CTrecon"}</definedName>
    <definedName name="Option2_5_1_4_1" hidden="1">{#N/A,#N/A,FALSE,"TMCOMP96";#N/A,#N/A,FALSE,"MAT96";#N/A,#N/A,FALSE,"FANDA96";#N/A,#N/A,FALSE,"INTRAN96";#N/A,#N/A,FALSE,"NAA9697";#N/A,#N/A,FALSE,"ECWEBB";#N/A,#N/A,FALSE,"MFT96";#N/A,#N/A,FALSE,"CTrecon"}</definedName>
    <definedName name="Option2_5_1_4_2" hidden="1">{#N/A,#N/A,FALSE,"TMCOMP96";#N/A,#N/A,FALSE,"MAT96";#N/A,#N/A,FALSE,"FANDA96";#N/A,#N/A,FALSE,"INTRAN96";#N/A,#N/A,FALSE,"NAA9697";#N/A,#N/A,FALSE,"ECWEBB";#N/A,#N/A,FALSE,"MFT96";#N/A,#N/A,FALSE,"CTrecon"}</definedName>
    <definedName name="Option2_5_1_4_3" hidden="1">{#N/A,#N/A,FALSE,"TMCOMP96";#N/A,#N/A,FALSE,"MAT96";#N/A,#N/A,FALSE,"FANDA96";#N/A,#N/A,FALSE,"INTRAN96";#N/A,#N/A,FALSE,"NAA9697";#N/A,#N/A,FALSE,"ECWEBB";#N/A,#N/A,FALSE,"MFT96";#N/A,#N/A,FALSE,"CTrecon"}</definedName>
    <definedName name="Option2_5_1_4_4" hidden="1">{#N/A,#N/A,FALSE,"TMCOMP96";#N/A,#N/A,FALSE,"MAT96";#N/A,#N/A,FALSE,"FANDA96";#N/A,#N/A,FALSE,"INTRAN96";#N/A,#N/A,FALSE,"NAA9697";#N/A,#N/A,FALSE,"ECWEBB";#N/A,#N/A,FALSE,"MFT96";#N/A,#N/A,FALSE,"CTrecon"}</definedName>
    <definedName name="Option2_5_1_4_5" hidden="1">{#N/A,#N/A,FALSE,"TMCOMP96";#N/A,#N/A,FALSE,"MAT96";#N/A,#N/A,FALSE,"FANDA96";#N/A,#N/A,FALSE,"INTRAN96";#N/A,#N/A,FALSE,"NAA9697";#N/A,#N/A,FALSE,"ECWEBB";#N/A,#N/A,FALSE,"MFT96";#N/A,#N/A,FALSE,"CTrecon"}</definedName>
    <definedName name="Option2_5_1_5" hidden="1">{#N/A,#N/A,FALSE,"TMCOMP96";#N/A,#N/A,FALSE,"MAT96";#N/A,#N/A,FALSE,"FANDA96";#N/A,#N/A,FALSE,"INTRAN96";#N/A,#N/A,FALSE,"NAA9697";#N/A,#N/A,FALSE,"ECWEBB";#N/A,#N/A,FALSE,"MFT96";#N/A,#N/A,FALSE,"CTrecon"}</definedName>
    <definedName name="Option2_5_1_5_1" hidden="1">{#N/A,#N/A,FALSE,"TMCOMP96";#N/A,#N/A,FALSE,"MAT96";#N/A,#N/A,FALSE,"FANDA96";#N/A,#N/A,FALSE,"INTRAN96";#N/A,#N/A,FALSE,"NAA9697";#N/A,#N/A,FALSE,"ECWEBB";#N/A,#N/A,FALSE,"MFT96";#N/A,#N/A,FALSE,"CTrecon"}</definedName>
    <definedName name="Option2_5_1_5_2" hidden="1">{#N/A,#N/A,FALSE,"TMCOMP96";#N/A,#N/A,FALSE,"MAT96";#N/A,#N/A,FALSE,"FANDA96";#N/A,#N/A,FALSE,"INTRAN96";#N/A,#N/A,FALSE,"NAA9697";#N/A,#N/A,FALSE,"ECWEBB";#N/A,#N/A,FALSE,"MFT96";#N/A,#N/A,FALSE,"CTrecon"}</definedName>
    <definedName name="Option2_5_1_5_3" hidden="1">{#N/A,#N/A,FALSE,"TMCOMP96";#N/A,#N/A,FALSE,"MAT96";#N/A,#N/A,FALSE,"FANDA96";#N/A,#N/A,FALSE,"INTRAN96";#N/A,#N/A,FALSE,"NAA9697";#N/A,#N/A,FALSE,"ECWEBB";#N/A,#N/A,FALSE,"MFT96";#N/A,#N/A,FALSE,"CTrecon"}</definedName>
    <definedName name="Option2_5_1_5_4" hidden="1">{#N/A,#N/A,FALSE,"TMCOMP96";#N/A,#N/A,FALSE,"MAT96";#N/A,#N/A,FALSE,"FANDA96";#N/A,#N/A,FALSE,"INTRAN96";#N/A,#N/A,FALSE,"NAA9697";#N/A,#N/A,FALSE,"ECWEBB";#N/A,#N/A,FALSE,"MFT96";#N/A,#N/A,FALSE,"CTrecon"}</definedName>
    <definedName name="Option2_5_1_5_5" hidden="1">{#N/A,#N/A,FALSE,"TMCOMP96";#N/A,#N/A,FALSE,"MAT96";#N/A,#N/A,FALSE,"FANDA96";#N/A,#N/A,FALSE,"INTRAN96";#N/A,#N/A,FALSE,"NAA9697";#N/A,#N/A,FALSE,"ECWEBB";#N/A,#N/A,FALSE,"MFT96";#N/A,#N/A,FALSE,"CTrecon"}</definedName>
    <definedName name="Option2_5_2" hidden="1">{#N/A,#N/A,FALSE,"TMCOMP96";#N/A,#N/A,FALSE,"MAT96";#N/A,#N/A,FALSE,"FANDA96";#N/A,#N/A,FALSE,"INTRAN96";#N/A,#N/A,FALSE,"NAA9697";#N/A,#N/A,FALSE,"ECWEBB";#N/A,#N/A,FALSE,"MFT96";#N/A,#N/A,FALSE,"CTrecon"}</definedName>
    <definedName name="Option2_5_2_1" hidden="1">{#N/A,#N/A,FALSE,"TMCOMP96";#N/A,#N/A,FALSE,"MAT96";#N/A,#N/A,FALSE,"FANDA96";#N/A,#N/A,FALSE,"INTRAN96";#N/A,#N/A,FALSE,"NAA9697";#N/A,#N/A,FALSE,"ECWEBB";#N/A,#N/A,FALSE,"MFT96";#N/A,#N/A,FALSE,"CTrecon"}</definedName>
    <definedName name="Option2_5_2_2" hidden="1">{#N/A,#N/A,FALSE,"TMCOMP96";#N/A,#N/A,FALSE,"MAT96";#N/A,#N/A,FALSE,"FANDA96";#N/A,#N/A,FALSE,"INTRAN96";#N/A,#N/A,FALSE,"NAA9697";#N/A,#N/A,FALSE,"ECWEBB";#N/A,#N/A,FALSE,"MFT96";#N/A,#N/A,FALSE,"CTrecon"}</definedName>
    <definedName name="Option2_5_2_3" hidden="1">{#N/A,#N/A,FALSE,"TMCOMP96";#N/A,#N/A,FALSE,"MAT96";#N/A,#N/A,FALSE,"FANDA96";#N/A,#N/A,FALSE,"INTRAN96";#N/A,#N/A,FALSE,"NAA9697";#N/A,#N/A,FALSE,"ECWEBB";#N/A,#N/A,FALSE,"MFT96";#N/A,#N/A,FALSE,"CTrecon"}</definedName>
    <definedName name="Option2_5_2_4" hidden="1">{#N/A,#N/A,FALSE,"TMCOMP96";#N/A,#N/A,FALSE,"MAT96";#N/A,#N/A,FALSE,"FANDA96";#N/A,#N/A,FALSE,"INTRAN96";#N/A,#N/A,FALSE,"NAA9697";#N/A,#N/A,FALSE,"ECWEBB";#N/A,#N/A,FALSE,"MFT96";#N/A,#N/A,FALSE,"CTrecon"}</definedName>
    <definedName name="Option2_5_2_5" hidden="1">{#N/A,#N/A,FALSE,"TMCOMP96";#N/A,#N/A,FALSE,"MAT96";#N/A,#N/A,FALSE,"FANDA96";#N/A,#N/A,FALSE,"INTRAN96";#N/A,#N/A,FALSE,"NAA9697";#N/A,#N/A,FALSE,"ECWEBB";#N/A,#N/A,FALSE,"MFT96";#N/A,#N/A,FALSE,"CTrecon"}</definedName>
    <definedName name="Option2_5_3" hidden="1">{#N/A,#N/A,FALSE,"TMCOMP96";#N/A,#N/A,FALSE,"MAT96";#N/A,#N/A,FALSE,"FANDA96";#N/A,#N/A,FALSE,"INTRAN96";#N/A,#N/A,FALSE,"NAA9697";#N/A,#N/A,FALSE,"ECWEBB";#N/A,#N/A,FALSE,"MFT96";#N/A,#N/A,FALSE,"CTrecon"}</definedName>
    <definedName name="Option2_5_3_1" hidden="1">{#N/A,#N/A,FALSE,"TMCOMP96";#N/A,#N/A,FALSE,"MAT96";#N/A,#N/A,FALSE,"FANDA96";#N/A,#N/A,FALSE,"INTRAN96";#N/A,#N/A,FALSE,"NAA9697";#N/A,#N/A,FALSE,"ECWEBB";#N/A,#N/A,FALSE,"MFT96";#N/A,#N/A,FALSE,"CTrecon"}</definedName>
    <definedName name="Option2_5_3_2" hidden="1">{#N/A,#N/A,FALSE,"TMCOMP96";#N/A,#N/A,FALSE,"MAT96";#N/A,#N/A,FALSE,"FANDA96";#N/A,#N/A,FALSE,"INTRAN96";#N/A,#N/A,FALSE,"NAA9697";#N/A,#N/A,FALSE,"ECWEBB";#N/A,#N/A,FALSE,"MFT96";#N/A,#N/A,FALSE,"CTrecon"}</definedName>
    <definedName name="Option2_5_3_3" hidden="1">{#N/A,#N/A,FALSE,"TMCOMP96";#N/A,#N/A,FALSE,"MAT96";#N/A,#N/A,FALSE,"FANDA96";#N/A,#N/A,FALSE,"INTRAN96";#N/A,#N/A,FALSE,"NAA9697";#N/A,#N/A,FALSE,"ECWEBB";#N/A,#N/A,FALSE,"MFT96";#N/A,#N/A,FALSE,"CTrecon"}</definedName>
    <definedName name="Option2_5_3_4" hidden="1">{#N/A,#N/A,FALSE,"TMCOMP96";#N/A,#N/A,FALSE,"MAT96";#N/A,#N/A,FALSE,"FANDA96";#N/A,#N/A,FALSE,"INTRAN96";#N/A,#N/A,FALSE,"NAA9697";#N/A,#N/A,FALSE,"ECWEBB";#N/A,#N/A,FALSE,"MFT96";#N/A,#N/A,FALSE,"CTrecon"}</definedName>
    <definedName name="Option2_5_3_5" hidden="1">{#N/A,#N/A,FALSE,"TMCOMP96";#N/A,#N/A,FALSE,"MAT96";#N/A,#N/A,FALSE,"FANDA96";#N/A,#N/A,FALSE,"INTRAN96";#N/A,#N/A,FALSE,"NAA9697";#N/A,#N/A,FALSE,"ECWEBB";#N/A,#N/A,FALSE,"MFT96";#N/A,#N/A,FALSE,"CTrecon"}</definedName>
    <definedName name="Option2_5_4" hidden="1">{#N/A,#N/A,FALSE,"TMCOMP96";#N/A,#N/A,FALSE,"MAT96";#N/A,#N/A,FALSE,"FANDA96";#N/A,#N/A,FALSE,"INTRAN96";#N/A,#N/A,FALSE,"NAA9697";#N/A,#N/A,FALSE,"ECWEBB";#N/A,#N/A,FALSE,"MFT96";#N/A,#N/A,FALSE,"CTrecon"}</definedName>
    <definedName name="Option2_5_4_1" hidden="1">{#N/A,#N/A,FALSE,"TMCOMP96";#N/A,#N/A,FALSE,"MAT96";#N/A,#N/A,FALSE,"FANDA96";#N/A,#N/A,FALSE,"INTRAN96";#N/A,#N/A,FALSE,"NAA9697";#N/A,#N/A,FALSE,"ECWEBB";#N/A,#N/A,FALSE,"MFT96";#N/A,#N/A,FALSE,"CTrecon"}</definedName>
    <definedName name="Option2_5_4_2" hidden="1">{#N/A,#N/A,FALSE,"TMCOMP96";#N/A,#N/A,FALSE,"MAT96";#N/A,#N/A,FALSE,"FANDA96";#N/A,#N/A,FALSE,"INTRAN96";#N/A,#N/A,FALSE,"NAA9697";#N/A,#N/A,FALSE,"ECWEBB";#N/A,#N/A,FALSE,"MFT96";#N/A,#N/A,FALSE,"CTrecon"}</definedName>
    <definedName name="Option2_5_4_3" hidden="1">{#N/A,#N/A,FALSE,"TMCOMP96";#N/A,#N/A,FALSE,"MAT96";#N/A,#N/A,FALSE,"FANDA96";#N/A,#N/A,FALSE,"INTRAN96";#N/A,#N/A,FALSE,"NAA9697";#N/A,#N/A,FALSE,"ECWEBB";#N/A,#N/A,FALSE,"MFT96";#N/A,#N/A,FALSE,"CTrecon"}</definedName>
    <definedName name="Option2_5_4_4" hidden="1">{#N/A,#N/A,FALSE,"TMCOMP96";#N/A,#N/A,FALSE,"MAT96";#N/A,#N/A,FALSE,"FANDA96";#N/A,#N/A,FALSE,"INTRAN96";#N/A,#N/A,FALSE,"NAA9697";#N/A,#N/A,FALSE,"ECWEBB";#N/A,#N/A,FALSE,"MFT96";#N/A,#N/A,FALSE,"CTrecon"}</definedName>
    <definedName name="Option2_5_4_5" hidden="1">{#N/A,#N/A,FALSE,"TMCOMP96";#N/A,#N/A,FALSE,"MAT96";#N/A,#N/A,FALSE,"FANDA96";#N/A,#N/A,FALSE,"INTRAN96";#N/A,#N/A,FALSE,"NAA9697";#N/A,#N/A,FALSE,"ECWEBB";#N/A,#N/A,FALSE,"MFT96";#N/A,#N/A,FALSE,"CTrecon"}</definedName>
    <definedName name="Option2_5_5" hidden="1">{#N/A,#N/A,FALSE,"TMCOMP96";#N/A,#N/A,FALSE,"MAT96";#N/A,#N/A,FALSE,"FANDA96";#N/A,#N/A,FALSE,"INTRAN96";#N/A,#N/A,FALSE,"NAA9697";#N/A,#N/A,FALSE,"ECWEBB";#N/A,#N/A,FALSE,"MFT96";#N/A,#N/A,FALSE,"CTrecon"}</definedName>
    <definedName name="Option2_5_5_1" hidden="1">{#N/A,#N/A,FALSE,"TMCOMP96";#N/A,#N/A,FALSE,"MAT96";#N/A,#N/A,FALSE,"FANDA96";#N/A,#N/A,FALSE,"INTRAN96";#N/A,#N/A,FALSE,"NAA9697";#N/A,#N/A,FALSE,"ECWEBB";#N/A,#N/A,FALSE,"MFT96";#N/A,#N/A,FALSE,"CTrecon"}</definedName>
    <definedName name="Option2_5_5_2" hidden="1">{#N/A,#N/A,FALSE,"TMCOMP96";#N/A,#N/A,FALSE,"MAT96";#N/A,#N/A,FALSE,"FANDA96";#N/A,#N/A,FALSE,"INTRAN96";#N/A,#N/A,FALSE,"NAA9697";#N/A,#N/A,FALSE,"ECWEBB";#N/A,#N/A,FALSE,"MFT96";#N/A,#N/A,FALSE,"CTrecon"}</definedName>
    <definedName name="Option2_5_5_3" hidden="1">{#N/A,#N/A,FALSE,"TMCOMP96";#N/A,#N/A,FALSE,"MAT96";#N/A,#N/A,FALSE,"FANDA96";#N/A,#N/A,FALSE,"INTRAN96";#N/A,#N/A,FALSE,"NAA9697";#N/A,#N/A,FALSE,"ECWEBB";#N/A,#N/A,FALSE,"MFT96";#N/A,#N/A,FALSE,"CTrecon"}</definedName>
    <definedName name="Option2_5_5_4" hidden="1">{#N/A,#N/A,FALSE,"TMCOMP96";#N/A,#N/A,FALSE,"MAT96";#N/A,#N/A,FALSE,"FANDA96";#N/A,#N/A,FALSE,"INTRAN96";#N/A,#N/A,FALSE,"NAA9697";#N/A,#N/A,FALSE,"ECWEBB";#N/A,#N/A,FALSE,"MFT96";#N/A,#N/A,FALSE,"CTrecon"}</definedName>
    <definedName name="Option2_5_5_5" hidden="1">{#N/A,#N/A,FALSE,"TMCOMP96";#N/A,#N/A,FALSE,"MAT96";#N/A,#N/A,FALSE,"FANDA96";#N/A,#N/A,FALSE,"INTRAN96";#N/A,#N/A,FALSE,"NAA9697";#N/A,#N/A,FALSE,"ECWEBB";#N/A,#N/A,FALSE,"MFT96";#N/A,#N/A,FALSE,"CTrecon"}</definedName>
    <definedName name="Pal_Workbook_GUID" hidden="1">"N7IQZZD5YBE28RGZHB5UQVKH"</definedName>
    <definedName name="Prev_Yr">Reference!$B$3</definedName>
    <definedName name="_xlnm.Print_Area" localSheetId="13">Data!$AX$1:$BJ$297</definedName>
    <definedName name="_xlnm.Print_Area" localSheetId="11">'EZ list'!$A$1:$E$460</definedName>
    <definedName name="_xlnm.Print_Area" localSheetId="8">'Main Validation'!$A$1:$P$61</definedName>
    <definedName name="_xlnm.Print_Area" localSheetId="2">'Part 1'!$B$1:$U$281</definedName>
    <definedName name="_xlnm.Print_Area" localSheetId="3">'Part 2'!$A$1:$P$210</definedName>
    <definedName name="_xlnm.Print_Area" localSheetId="4">'Part 3'!$A$1:$O$71</definedName>
    <definedName name="_xlnm.Print_Area" localSheetId="5">'Part 3 DA summary'!$A$1:$U$56</definedName>
    <definedName name="_xlnm.Print_Area" localSheetId="6">'Part 4'!$A$1:$K$81</definedName>
    <definedName name="_xlnm.Print_Area" localSheetId="7">'Supplementary Information'!$A$1:$I$154</definedName>
    <definedName name="_xlnm.Print_Area" localSheetId="9">'Supplementary Validation'!$A$1:$Q$61</definedName>
    <definedName name="_xlnm.Print_Area" localSheetId="12">TierSplit!$A$1:$AM$302</definedName>
    <definedName name="_xlnm.Print_Area" localSheetId="1">Title!$A$1:$D$65</definedName>
    <definedName name="_xlnm.Print_Titles" localSheetId="13">Data!$1:$3</definedName>
    <definedName name="_xlnm.Print_Titles" localSheetId="11">'EZ list'!$3:$3</definedName>
    <definedName name="_xlnm.Print_Titles" localSheetId="8">'Main Validation'!$1:$18</definedName>
    <definedName name="_xlnm.Print_Titles" localSheetId="2">'Part 1'!$1:$9</definedName>
    <definedName name="_xlnm.Print_Titles" localSheetId="3">'Part 2'!$1:$9</definedName>
    <definedName name="_xlnm.Print_Titles" localSheetId="5">'Part 3 DA summary'!$1:$4</definedName>
    <definedName name="_xlnm.Print_Titles" localSheetId="9">'Supplementary Validation'!$1:$18</definedName>
    <definedName name="Ref_LA_Codes">Data!$C:$C</definedName>
    <definedName name="Ref_LA_Codes2">TierSplit!$A:$A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BRR_Multiple">'[1]Part 1'!$N$266</definedName>
    <definedName name="SBRR_supp_historic">'Part 1'!$F$290</definedName>
    <definedName name="SBRR_Supplement">'Part 1'!$Q$288</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1_1" hidden="1">{#N/A,#N/A,FALSE,"TMCOMP96";#N/A,#N/A,FALSE,"MAT96";#N/A,#N/A,FALSE,"FANDA96";#N/A,#N/A,FALSE,"INTRAN96";#N/A,#N/A,FALSE,"NAA9697";#N/A,#N/A,FALSE,"ECWEBB";#N/A,#N/A,FALSE,"MFT96";#N/A,#N/A,FALSE,"CTrecon"}</definedName>
    <definedName name="sdf_1_1_1" hidden="1">{#N/A,#N/A,FALSE,"TMCOMP96";#N/A,#N/A,FALSE,"MAT96";#N/A,#N/A,FALSE,"FANDA96";#N/A,#N/A,FALSE,"INTRAN96";#N/A,#N/A,FALSE,"NAA9697";#N/A,#N/A,FALSE,"ECWEBB";#N/A,#N/A,FALSE,"MFT96";#N/A,#N/A,FALSE,"CTrecon"}</definedName>
    <definedName name="sdf_1_1_1_1" hidden="1">{#N/A,#N/A,FALSE,"TMCOMP96";#N/A,#N/A,FALSE,"MAT96";#N/A,#N/A,FALSE,"FANDA96";#N/A,#N/A,FALSE,"INTRAN96";#N/A,#N/A,FALSE,"NAA9697";#N/A,#N/A,FALSE,"ECWEBB";#N/A,#N/A,FALSE,"MFT96";#N/A,#N/A,FALSE,"CTrecon"}</definedName>
    <definedName name="sdf_1_1_1_1_1" hidden="1">{#N/A,#N/A,FALSE,"TMCOMP96";#N/A,#N/A,FALSE,"MAT96";#N/A,#N/A,FALSE,"FANDA96";#N/A,#N/A,FALSE,"INTRAN96";#N/A,#N/A,FALSE,"NAA9697";#N/A,#N/A,FALSE,"ECWEBB";#N/A,#N/A,FALSE,"MFT96";#N/A,#N/A,FALSE,"CTrecon"}</definedName>
    <definedName name="sdf_1_1_1_1_1_1" hidden="1">{#N/A,#N/A,FALSE,"TMCOMP96";#N/A,#N/A,FALSE,"MAT96";#N/A,#N/A,FALSE,"FANDA96";#N/A,#N/A,FALSE,"INTRAN96";#N/A,#N/A,FALSE,"NAA9697";#N/A,#N/A,FALSE,"ECWEBB";#N/A,#N/A,FALSE,"MFT96";#N/A,#N/A,FALSE,"CTrecon"}</definedName>
    <definedName name="sdf_1_1_1_1_1_1_1" hidden="1">{#N/A,#N/A,FALSE,"TMCOMP96";#N/A,#N/A,FALSE,"MAT96";#N/A,#N/A,FALSE,"FANDA96";#N/A,#N/A,FALSE,"INTRAN96";#N/A,#N/A,FALSE,"NAA9697";#N/A,#N/A,FALSE,"ECWEBB";#N/A,#N/A,FALSE,"MFT96";#N/A,#N/A,FALSE,"CTrecon"}</definedName>
    <definedName name="sdf_1_1_1_1_1_2" hidden="1">{#N/A,#N/A,FALSE,"TMCOMP96";#N/A,#N/A,FALSE,"MAT96";#N/A,#N/A,FALSE,"FANDA96";#N/A,#N/A,FALSE,"INTRAN96";#N/A,#N/A,FALSE,"NAA9697";#N/A,#N/A,FALSE,"ECWEBB";#N/A,#N/A,FALSE,"MFT96";#N/A,#N/A,FALSE,"CTrecon"}</definedName>
    <definedName name="sdf_1_1_1_1_1_3" hidden="1">{#N/A,#N/A,FALSE,"TMCOMP96";#N/A,#N/A,FALSE,"MAT96";#N/A,#N/A,FALSE,"FANDA96";#N/A,#N/A,FALSE,"INTRAN96";#N/A,#N/A,FALSE,"NAA9697";#N/A,#N/A,FALSE,"ECWEBB";#N/A,#N/A,FALSE,"MFT96";#N/A,#N/A,FALSE,"CTrecon"}</definedName>
    <definedName name="sdf_1_1_1_1_1_4" hidden="1">{#N/A,#N/A,FALSE,"TMCOMP96";#N/A,#N/A,FALSE,"MAT96";#N/A,#N/A,FALSE,"FANDA96";#N/A,#N/A,FALSE,"INTRAN96";#N/A,#N/A,FALSE,"NAA9697";#N/A,#N/A,FALSE,"ECWEBB";#N/A,#N/A,FALSE,"MFT96";#N/A,#N/A,FALSE,"CTrecon"}</definedName>
    <definedName name="sdf_1_1_1_1_1_5" hidden="1">{#N/A,#N/A,FALSE,"TMCOMP96";#N/A,#N/A,FALSE,"MAT96";#N/A,#N/A,FALSE,"FANDA96";#N/A,#N/A,FALSE,"INTRAN96";#N/A,#N/A,FALSE,"NAA9697";#N/A,#N/A,FALSE,"ECWEBB";#N/A,#N/A,FALSE,"MFT96";#N/A,#N/A,FALSE,"CTrecon"}</definedName>
    <definedName name="sdf_1_1_1_1_2" hidden="1">{#N/A,#N/A,FALSE,"TMCOMP96";#N/A,#N/A,FALSE,"MAT96";#N/A,#N/A,FALSE,"FANDA96";#N/A,#N/A,FALSE,"INTRAN96";#N/A,#N/A,FALSE,"NAA9697";#N/A,#N/A,FALSE,"ECWEBB";#N/A,#N/A,FALSE,"MFT96";#N/A,#N/A,FALSE,"CTrecon"}</definedName>
    <definedName name="sdf_1_1_1_1_2_1" hidden="1">{#N/A,#N/A,FALSE,"TMCOMP96";#N/A,#N/A,FALSE,"MAT96";#N/A,#N/A,FALSE,"FANDA96";#N/A,#N/A,FALSE,"INTRAN96";#N/A,#N/A,FALSE,"NAA9697";#N/A,#N/A,FALSE,"ECWEBB";#N/A,#N/A,FALSE,"MFT96";#N/A,#N/A,FALSE,"CTrecon"}</definedName>
    <definedName name="sdf_1_1_1_1_2_2" hidden="1">{#N/A,#N/A,FALSE,"TMCOMP96";#N/A,#N/A,FALSE,"MAT96";#N/A,#N/A,FALSE,"FANDA96";#N/A,#N/A,FALSE,"INTRAN96";#N/A,#N/A,FALSE,"NAA9697";#N/A,#N/A,FALSE,"ECWEBB";#N/A,#N/A,FALSE,"MFT96";#N/A,#N/A,FALSE,"CTrecon"}</definedName>
    <definedName name="sdf_1_1_1_1_2_3" hidden="1">{#N/A,#N/A,FALSE,"TMCOMP96";#N/A,#N/A,FALSE,"MAT96";#N/A,#N/A,FALSE,"FANDA96";#N/A,#N/A,FALSE,"INTRAN96";#N/A,#N/A,FALSE,"NAA9697";#N/A,#N/A,FALSE,"ECWEBB";#N/A,#N/A,FALSE,"MFT96";#N/A,#N/A,FALSE,"CTrecon"}</definedName>
    <definedName name="sdf_1_1_1_1_2_4" hidden="1">{#N/A,#N/A,FALSE,"TMCOMP96";#N/A,#N/A,FALSE,"MAT96";#N/A,#N/A,FALSE,"FANDA96";#N/A,#N/A,FALSE,"INTRAN96";#N/A,#N/A,FALSE,"NAA9697";#N/A,#N/A,FALSE,"ECWEBB";#N/A,#N/A,FALSE,"MFT96";#N/A,#N/A,FALSE,"CTrecon"}</definedName>
    <definedName name="sdf_1_1_1_1_2_5" hidden="1">{#N/A,#N/A,FALSE,"TMCOMP96";#N/A,#N/A,FALSE,"MAT96";#N/A,#N/A,FALSE,"FANDA96";#N/A,#N/A,FALSE,"INTRAN96";#N/A,#N/A,FALSE,"NAA9697";#N/A,#N/A,FALSE,"ECWEBB";#N/A,#N/A,FALSE,"MFT96";#N/A,#N/A,FALSE,"CTrecon"}</definedName>
    <definedName name="sdf_1_1_1_1_3" hidden="1">{#N/A,#N/A,FALSE,"TMCOMP96";#N/A,#N/A,FALSE,"MAT96";#N/A,#N/A,FALSE,"FANDA96";#N/A,#N/A,FALSE,"INTRAN96";#N/A,#N/A,FALSE,"NAA9697";#N/A,#N/A,FALSE,"ECWEBB";#N/A,#N/A,FALSE,"MFT96";#N/A,#N/A,FALSE,"CTrecon"}</definedName>
    <definedName name="sdf_1_1_1_1_4" hidden="1">{#N/A,#N/A,FALSE,"TMCOMP96";#N/A,#N/A,FALSE,"MAT96";#N/A,#N/A,FALSE,"FANDA96";#N/A,#N/A,FALSE,"INTRAN96";#N/A,#N/A,FALSE,"NAA9697";#N/A,#N/A,FALSE,"ECWEBB";#N/A,#N/A,FALSE,"MFT96";#N/A,#N/A,FALSE,"CTrecon"}</definedName>
    <definedName name="sdf_1_1_1_1_5" hidden="1">{#N/A,#N/A,FALSE,"TMCOMP96";#N/A,#N/A,FALSE,"MAT96";#N/A,#N/A,FALSE,"FANDA96";#N/A,#N/A,FALSE,"INTRAN96";#N/A,#N/A,FALSE,"NAA9697";#N/A,#N/A,FALSE,"ECWEBB";#N/A,#N/A,FALSE,"MFT96";#N/A,#N/A,FALSE,"CTrecon"}</definedName>
    <definedName name="sdf_1_1_1_2" hidden="1">{#N/A,#N/A,FALSE,"TMCOMP96";#N/A,#N/A,FALSE,"MAT96";#N/A,#N/A,FALSE,"FANDA96";#N/A,#N/A,FALSE,"INTRAN96";#N/A,#N/A,FALSE,"NAA9697";#N/A,#N/A,FALSE,"ECWEBB";#N/A,#N/A,FALSE,"MFT96";#N/A,#N/A,FALSE,"CTrecon"}</definedName>
    <definedName name="sdf_1_1_1_2_1" hidden="1">{#N/A,#N/A,FALSE,"TMCOMP96";#N/A,#N/A,FALSE,"MAT96";#N/A,#N/A,FALSE,"FANDA96";#N/A,#N/A,FALSE,"INTRAN96";#N/A,#N/A,FALSE,"NAA9697";#N/A,#N/A,FALSE,"ECWEBB";#N/A,#N/A,FALSE,"MFT96";#N/A,#N/A,FALSE,"CTrecon"}</definedName>
    <definedName name="sdf_1_1_1_2_2" hidden="1">{#N/A,#N/A,FALSE,"TMCOMP96";#N/A,#N/A,FALSE,"MAT96";#N/A,#N/A,FALSE,"FANDA96";#N/A,#N/A,FALSE,"INTRAN96";#N/A,#N/A,FALSE,"NAA9697";#N/A,#N/A,FALSE,"ECWEBB";#N/A,#N/A,FALSE,"MFT96";#N/A,#N/A,FALSE,"CTrecon"}</definedName>
    <definedName name="sdf_1_1_1_2_3" hidden="1">{#N/A,#N/A,FALSE,"TMCOMP96";#N/A,#N/A,FALSE,"MAT96";#N/A,#N/A,FALSE,"FANDA96";#N/A,#N/A,FALSE,"INTRAN96";#N/A,#N/A,FALSE,"NAA9697";#N/A,#N/A,FALSE,"ECWEBB";#N/A,#N/A,FALSE,"MFT96";#N/A,#N/A,FALSE,"CTrecon"}</definedName>
    <definedName name="sdf_1_1_1_2_4" hidden="1">{#N/A,#N/A,FALSE,"TMCOMP96";#N/A,#N/A,FALSE,"MAT96";#N/A,#N/A,FALSE,"FANDA96";#N/A,#N/A,FALSE,"INTRAN96";#N/A,#N/A,FALSE,"NAA9697";#N/A,#N/A,FALSE,"ECWEBB";#N/A,#N/A,FALSE,"MFT96";#N/A,#N/A,FALSE,"CTrecon"}</definedName>
    <definedName name="sdf_1_1_1_2_5" hidden="1">{#N/A,#N/A,FALSE,"TMCOMP96";#N/A,#N/A,FALSE,"MAT96";#N/A,#N/A,FALSE,"FANDA96";#N/A,#N/A,FALSE,"INTRAN96";#N/A,#N/A,FALSE,"NAA9697";#N/A,#N/A,FALSE,"ECWEBB";#N/A,#N/A,FALSE,"MFT96";#N/A,#N/A,FALSE,"CTrecon"}</definedName>
    <definedName name="sdf_1_1_1_3" hidden="1">{#N/A,#N/A,FALSE,"TMCOMP96";#N/A,#N/A,FALSE,"MAT96";#N/A,#N/A,FALSE,"FANDA96";#N/A,#N/A,FALSE,"INTRAN96";#N/A,#N/A,FALSE,"NAA9697";#N/A,#N/A,FALSE,"ECWEBB";#N/A,#N/A,FALSE,"MFT96";#N/A,#N/A,FALSE,"CTrecon"}</definedName>
    <definedName name="sdf_1_1_1_3_1" hidden="1">{#N/A,#N/A,FALSE,"TMCOMP96";#N/A,#N/A,FALSE,"MAT96";#N/A,#N/A,FALSE,"FANDA96";#N/A,#N/A,FALSE,"INTRAN96";#N/A,#N/A,FALSE,"NAA9697";#N/A,#N/A,FALSE,"ECWEBB";#N/A,#N/A,FALSE,"MFT96";#N/A,#N/A,FALSE,"CTrecon"}</definedName>
    <definedName name="sdf_1_1_1_3_2" hidden="1">{#N/A,#N/A,FALSE,"TMCOMP96";#N/A,#N/A,FALSE,"MAT96";#N/A,#N/A,FALSE,"FANDA96";#N/A,#N/A,FALSE,"INTRAN96";#N/A,#N/A,FALSE,"NAA9697";#N/A,#N/A,FALSE,"ECWEBB";#N/A,#N/A,FALSE,"MFT96";#N/A,#N/A,FALSE,"CTrecon"}</definedName>
    <definedName name="sdf_1_1_1_3_3" hidden="1">{#N/A,#N/A,FALSE,"TMCOMP96";#N/A,#N/A,FALSE,"MAT96";#N/A,#N/A,FALSE,"FANDA96";#N/A,#N/A,FALSE,"INTRAN96";#N/A,#N/A,FALSE,"NAA9697";#N/A,#N/A,FALSE,"ECWEBB";#N/A,#N/A,FALSE,"MFT96";#N/A,#N/A,FALSE,"CTrecon"}</definedName>
    <definedName name="sdf_1_1_1_3_4" hidden="1">{#N/A,#N/A,FALSE,"TMCOMP96";#N/A,#N/A,FALSE,"MAT96";#N/A,#N/A,FALSE,"FANDA96";#N/A,#N/A,FALSE,"INTRAN96";#N/A,#N/A,FALSE,"NAA9697";#N/A,#N/A,FALSE,"ECWEBB";#N/A,#N/A,FALSE,"MFT96";#N/A,#N/A,FALSE,"CTrecon"}</definedName>
    <definedName name="sdf_1_1_1_3_5" hidden="1">{#N/A,#N/A,FALSE,"TMCOMP96";#N/A,#N/A,FALSE,"MAT96";#N/A,#N/A,FALSE,"FANDA96";#N/A,#N/A,FALSE,"INTRAN96";#N/A,#N/A,FALSE,"NAA9697";#N/A,#N/A,FALSE,"ECWEBB";#N/A,#N/A,FALSE,"MFT96";#N/A,#N/A,FALSE,"CTrecon"}</definedName>
    <definedName name="sdf_1_1_1_4" hidden="1">{#N/A,#N/A,FALSE,"TMCOMP96";#N/A,#N/A,FALSE,"MAT96";#N/A,#N/A,FALSE,"FANDA96";#N/A,#N/A,FALSE,"INTRAN96";#N/A,#N/A,FALSE,"NAA9697";#N/A,#N/A,FALSE,"ECWEBB";#N/A,#N/A,FALSE,"MFT96";#N/A,#N/A,FALSE,"CTrecon"}</definedName>
    <definedName name="sdf_1_1_1_4_1" hidden="1">{#N/A,#N/A,FALSE,"TMCOMP96";#N/A,#N/A,FALSE,"MAT96";#N/A,#N/A,FALSE,"FANDA96";#N/A,#N/A,FALSE,"INTRAN96";#N/A,#N/A,FALSE,"NAA9697";#N/A,#N/A,FALSE,"ECWEBB";#N/A,#N/A,FALSE,"MFT96";#N/A,#N/A,FALSE,"CTrecon"}</definedName>
    <definedName name="sdf_1_1_1_4_2" hidden="1">{#N/A,#N/A,FALSE,"TMCOMP96";#N/A,#N/A,FALSE,"MAT96";#N/A,#N/A,FALSE,"FANDA96";#N/A,#N/A,FALSE,"INTRAN96";#N/A,#N/A,FALSE,"NAA9697";#N/A,#N/A,FALSE,"ECWEBB";#N/A,#N/A,FALSE,"MFT96";#N/A,#N/A,FALSE,"CTrecon"}</definedName>
    <definedName name="sdf_1_1_1_4_3" hidden="1">{#N/A,#N/A,FALSE,"TMCOMP96";#N/A,#N/A,FALSE,"MAT96";#N/A,#N/A,FALSE,"FANDA96";#N/A,#N/A,FALSE,"INTRAN96";#N/A,#N/A,FALSE,"NAA9697";#N/A,#N/A,FALSE,"ECWEBB";#N/A,#N/A,FALSE,"MFT96";#N/A,#N/A,FALSE,"CTrecon"}</definedName>
    <definedName name="sdf_1_1_1_4_4" hidden="1">{#N/A,#N/A,FALSE,"TMCOMP96";#N/A,#N/A,FALSE,"MAT96";#N/A,#N/A,FALSE,"FANDA96";#N/A,#N/A,FALSE,"INTRAN96";#N/A,#N/A,FALSE,"NAA9697";#N/A,#N/A,FALSE,"ECWEBB";#N/A,#N/A,FALSE,"MFT96";#N/A,#N/A,FALSE,"CTrecon"}</definedName>
    <definedName name="sdf_1_1_1_4_5" hidden="1">{#N/A,#N/A,FALSE,"TMCOMP96";#N/A,#N/A,FALSE,"MAT96";#N/A,#N/A,FALSE,"FANDA96";#N/A,#N/A,FALSE,"INTRAN96";#N/A,#N/A,FALSE,"NAA9697";#N/A,#N/A,FALSE,"ECWEBB";#N/A,#N/A,FALSE,"MFT96";#N/A,#N/A,FALSE,"CTrecon"}</definedName>
    <definedName name="sdf_1_1_1_5" hidden="1">{#N/A,#N/A,FALSE,"TMCOMP96";#N/A,#N/A,FALSE,"MAT96";#N/A,#N/A,FALSE,"FANDA96";#N/A,#N/A,FALSE,"INTRAN96";#N/A,#N/A,FALSE,"NAA9697";#N/A,#N/A,FALSE,"ECWEBB";#N/A,#N/A,FALSE,"MFT96";#N/A,#N/A,FALSE,"CTrecon"}</definedName>
    <definedName name="sdf_1_1_1_5_1" hidden="1">{#N/A,#N/A,FALSE,"TMCOMP96";#N/A,#N/A,FALSE,"MAT96";#N/A,#N/A,FALSE,"FANDA96";#N/A,#N/A,FALSE,"INTRAN96";#N/A,#N/A,FALSE,"NAA9697";#N/A,#N/A,FALSE,"ECWEBB";#N/A,#N/A,FALSE,"MFT96";#N/A,#N/A,FALSE,"CTrecon"}</definedName>
    <definedName name="sdf_1_1_1_5_2" hidden="1">{#N/A,#N/A,FALSE,"TMCOMP96";#N/A,#N/A,FALSE,"MAT96";#N/A,#N/A,FALSE,"FANDA96";#N/A,#N/A,FALSE,"INTRAN96";#N/A,#N/A,FALSE,"NAA9697";#N/A,#N/A,FALSE,"ECWEBB";#N/A,#N/A,FALSE,"MFT96";#N/A,#N/A,FALSE,"CTrecon"}</definedName>
    <definedName name="sdf_1_1_1_5_3" hidden="1">{#N/A,#N/A,FALSE,"TMCOMP96";#N/A,#N/A,FALSE,"MAT96";#N/A,#N/A,FALSE,"FANDA96";#N/A,#N/A,FALSE,"INTRAN96";#N/A,#N/A,FALSE,"NAA9697";#N/A,#N/A,FALSE,"ECWEBB";#N/A,#N/A,FALSE,"MFT96";#N/A,#N/A,FALSE,"CTrecon"}</definedName>
    <definedName name="sdf_1_1_1_5_4" hidden="1">{#N/A,#N/A,FALSE,"TMCOMP96";#N/A,#N/A,FALSE,"MAT96";#N/A,#N/A,FALSE,"FANDA96";#N/A,#N/A,FALSE,"INTRAN96";#N/A,#N/A,FALSE,"NAA9697";#N/A,#N/A,FALSE,"ECWEBB";#N/A,#N/A,FALSE,"MFT96";#N/A,#N/A,FALSE,"CTrecon"}</definedName>
    <definedName name="sdf_1_1_1_5_5" hidden="1">{#N/A,#N/A,FALSE,"TMCOMP96";#N/A,#N/A,FALSE,"MAT96";#N/A,#N/A,FALSE,"FANDA96";#N/A,#N/A,FALSE,"INTRAN96";#N/A,#N/A,FALSE,"NAA9697";#N/A,#N/A,FALSE,"ECWEBB";#N/A,#N/A,FALSE,"MFT96";#N/A,#N/A,FALSE,"CTrecon"}</definedName>
    <definedName name="sdf_1_1_2" hidden="1">{#N/A,#N/A,FALSE,"TMCOMP96";#N/A,#N/A,FALSE,"MAT96";#N/A,#N/A,FALSE,"FANDA96";#N/A,#N/A,FALSE,"INTRAN96";#N/A,#N/A,FALSE,"NAA9697";#N/A,#N/A,FALSE,"ECWEBB";#N/A,#N/A,FALSE,"MFT96";#N/A,#N/A,FALSE,"CTrecon"}</definedName>
    <definedName name="sdf_1_1_2_1" hidden="1">{#N/A,#N/A,FALSE,"TMCOMP96";#N/A,#N/A,FALSE,"MAT96";#N/A,#N/A,FALSE,"FANDA96";#N/A,#N/A,FALSE,"INTRAN96";#N/A,#N/A,FALSE,"NAA9697";#N/A,#N/A,FALSE,"ECWEBB";#N/A,#N/A,FALSE,"MFT96";#N/A,#N/A,FALSE,"CTrecon"}</definedName>
    <definedName name="sdf_1_1_2_1_1" hidden="1">{#N/A,#N/A,FALSE,"TMCOMP96";#N/A,#N/A,FALSE,"MAT96";#N/A,#N/A,FALSE,"FANDA96";#N/A,#N/A,FALSE,"INTRAN96";#N/A,#N/A,FALSE,"NAA9697";#N/A,#N/A,FALSE,"ECWEBB";#N/A,#N/A,FALSE,"MFT96";#N/A,#N/A,FALSE,"CTrecon"}</definedName>
    <definedName name="sdf_1_1_2_2" hidden="1">{#N/A,#N/A,FALSE,"TMCOMP96";#N/A,#N/A,FALSE,"MAT96";#N/A,#N/A,FALSE,"FANDA96";#N/A,#N/A,FALSE,"INTRAN96";#N/A,#N/A,FALSE,"NAA9697";#N/A,#N/A,FALSE,"ECWEBB";#N/A,#N/A,FALSE,"MFT96";#N/A,#N/A,FALSE,"CTrecon"}</definedName>
    <definedName name="sdf_1_1_2_3" hidden="1">{#N/A,#N/A,FALSE,"TMCOMP96";#N/A,#N/A,FALSE,"MAT96";#N/A,#N/A,FALSE,"FANDA96";#N/A,#N/A,FALSE,"INTRAN96";#N/A,#N/A,FALSE,"NAA9697";#N/A,#N/A,FALSE,"ECWEBB";#N/A,#N/A,FALSE,"MFT96";#N/A,#N/A,FALSE,"CTrecon"}</definedName>
    <definedName name="sdf_1_1_2_4" hidden="1">{#N/A,#N/A,FALSE,"TMCOMP96";#N/A,#N/A,FALSE,"MAT96";#N/A,#N/A,FALSE,"FANDA96";#N/A,#N/A,FALSE,"INTRAN96";#N/A,#N/A,FALSE,"NAA9697";#N/A,#N/A,FALSE,"ECWEBB";#N/A,#N/A,FALSE,"MFT96";#N/A,#N/A,FALSE,"CTrecon"}</definedName>
    <definedName name="sdf_1_1_2_5" hidden="1">{#N/A,#N/A,FALSE,"TMCOMP96";#N/A,#N/A,FALSE,"MAT96";#N/A,#N/A,FALSE,"FANDA96";#N/A,#N/A,FALSE,"INTRAN96";#N/A,#N/A,FALSE,"NAA9697";#N/A,#N/A,FALSE,"ECWEBB";#N/A,#N/A,FALSE,"MFT96";#N/A,#N/A,FALSE,"CTrecon"}</definedName>
    <definedName name="sdf_1_1_3" hidden="1">{#N/A,#N/A,FALSE,"TMCOMP96";#N/A,#N/A,FALSE,"MAT96";#N/A,#N/A,FALSE,"FANDA96";#N/A,#N/A,FALSE,"INTRAN96";#N/A,#N/A,FALSE,"NAA9697";#N/A,#N/A,FALSE,"ECWEBB";#N/A,#N/A,FALSE,"MFT96";#N/A,#N/A,FALSE,"CTrecon"}</definedName>
    <definedName name="sdf_1_1_3_1" hidden="1">{#N/A,#N/A,FALSE,"TMCOMP96";#N/A,#N/A,FALSE,"MAT96";#N/A,#N/A,FALSE,"FANDA96";#N/A,#N/A,FALSE,"INTRAN96";#N/A,#N/A,FALSE,"NAA9697";#N/A,#N/A,FALSE,"ECWEBB";#N/A,#N/A,FALSE,"MFT96";#N/A,#N/A,FALSE,"CTrecon"}</definedName>
    <definedName name="sdf_1_1_3_1_1" hidden="1">{#N/A,#N/A,FALSE,"TMCOMP96";#N/A,#N/A,FALSE,"MAT96";#N/A,#N/A,FALSE,"FANDA96";#N/A,#N/A,FALSE,"INTRAN96";#N/A,#N/A,FALSE,"NAA9697";#N/A,#N/A,FALSE,"ECWEBB";#N/A,#N/A,FALSE,"MFT96";#N/A,#N/A,FALSE,"CTrecon"}</definedName>
    <definedName name="sdf_1_1_3_2" hidden="1">{#N/A,#N/A,FALSE,"TMCOMP96";#N/A,#N/A,FALSE,"MAT96";#N/A,#N/A,FALSE,"FANDA96";#N/A,#N/A,FALSE,"INTRAN96";#N/A,#N/A,FALSE,"NAA9697";#N/A,#N/A,FALSE,"ECWEBB";#N/A,#N/A,FALSE,"MFT96";#N/A,#N/A,FALSE,"CTrecon"}</definedName>
    <definedName name="sdf_1_1_3_3" hidden="1">{#N/A,#N/A,FALSE,"TMCOMP96";#N/A,#N/A,FALSE,"MAT96";#N/A,#N/A,FALSE,"FANDA96";#N/A,#N/A,FALSE,"INTRAN96";#N/A,#N/A,FALSE,"NAA9697";#N/A,#N/A,FALSE,"ECWEBB";#N/A,#N/A,FALSE,"MFT96";#N/A,#N/A,FALSE,"CTrecon"}</definedName>
    <definedName name="sdf_1_1_3_4" hidden="1">{#N/A,#N/A,FALSE,"TMCOMP96";#N/A,#N/A,FALSE,"MAT96";#N/A,#N/A,FALSE,"FANDA96";#N/A,#N/A,FALSE,"INTRAN96";#N/A,#N/A,FALSE,"NAA9697";#N/A,#N/A,FALSE,"ECWEBB";#N/A,#N/A,FALSE,"MFT96";#N/A,#N/A,FALSE,"CTrecon"}</definedName>
    <definedName name="sdf_1_1_3_5" hidden="1">{#N/A,#N/A,FALSE,"TMCOMP96";#N/A,#N/A,FALSE,"MAT96";#N/A,#N/A,FALSE,"FANDA96";#N/A,#N/A,FALSE,"INTRAN96";#N/A,#N/A,FALSE,"NAA9697";#N/A,#N/A,FALSE,"ECWEBB";#N/A,#N/A,FALSE,"MFT96";#N/A,#N/A,FALSE,"CTrecon"}</definedName>
    <definedName name="sdf_1_1_4" hidden="1">{#N/A,#N/A,FALSE,"TMCOMP96";#N/A,#N/A,FALSE,"MAT96";#N/A,#N/A,FALSE,"FANDA96";#N/A,#N/A,FALSE,"INTRAN96";#N/A,#N/A,FALSE,"NAA9697";#N/A,#N/A,FALSE,"ECWEBB";#N/A,#N/A,FALSE,"MFT96";#N/A,#N/A,FALSE,"CTrecon"}</definedName>
    <definedName name="sdf_1_1_4_1" hidden="1">{#N/A,#N/A,FALSE,"TMCOMP96";#N/A,#N/A,FALSE,"MAT96";#N/A,#N/A,FALSE,"FANDA96";#N/A,#N/A,FALSE,"INTRAN96";#N/A,#N/A,FALSE,"NAA9697";#N/A,#N/A,FALSE,"ECWEBB";#N/A,#N/A,FALSE,"MFT96";#N/A,#N/A,FALSE,"CTrecon"}</definedName>
    <definedName name="sdf_1_1_4_2" hidden="1">{#N/A,#N/A,FALSE,"TMCOMP96";#N/A,#N/A,FALSE,"MAT96";#N/A,#N/A,FALSE,"FANDA96";#N/A,#N/A,FALSE,"INTRAN96";#N/A,#N/A,FALSE,"NAA9697";#N/A,#N/A,FALSE,"ECWEBB";#N/A,#N/A,FALSE,"MFT96";#N/A,#N/A,FALSE,"CTrecon"}</definedName>
    <definedName name="sdf_1_1_4_3" hidden="1">{#N/A,#N/A,FALSE,"TMCOMP96";#N/A,#N/A,FALSE,"MAT96";#N/A,#N/A,FALSE,"FANDA96";#N/A,#N/A,FALSE,"INTRAN96";#N/A,#N/A,FALSE,"NAA9697";#N/A,#N/A,FALSE,"ECWEBB";#N/A,#N/A,FALSE,"MFT96";#N/A,#N/A,FALSE,"CTrecon"}</definedName>
    <definedName name="sdf_1_1_4_4" hidden="1">{#N/A,#N/A,FALSE,"TMCOMP96";#N/A,#N/A,FALSE,"MAT96";#N/A,#N/A,FALSE,"FANDA96";#N/A,#N/A,FALSE,"INTRAN96";#N/A,#N/A,FALSE,"NAA9697";#N/A,#N/A,FALSE,"ECWEBB";#N/A,#N/A,FALSE,"MFT96";#N/A,#N/A,FALSE,"CTrecon"}</definedName>
    <definedName name="sdf_1_1_4_5" hidden="1">{#N/A,#N/A,FALSE,"TMCOMP96";#N/A,#N/A,FALSE,"MAT96";#N/A,#N/A,FALSE,"FANDA96";#N/A,#N/A,FALSE,"INTRAN96";#N/A,#N/A,FALSE,"NAA9697";#N/A,#N/A,FALSE,"ECWEBB";#N/A,#N/A,FALSE,"MFT96";#N/A,#N/A,FALSE,"CTrecon"}</definedName>
    <definedName name="sdf_1_1_5" hidden="1">{#N/A,#N/A,FALSE,"TMCOMP96";#N/A,#N/A,FALSE,"MAT96";#N/A,#N/A,FALSE,"FANDA96";#N/A,#N/A,FALSE,"INTRAN96";#N/A,#N/A,FALSE,"NAA9697";#N/A,#N/A,FALSE,"ECWEBB";#N/A,#N/A,FALSE,"MFT96";#N/A,#N/A,FALSE,"CTrecon"}</definedName>
    <definedName name="sdf_1_1_5_1" hidden="1">{#N/A,#N/A,FALSE,"TMCOMP96";#N/A,#N/A,FALSE,"MAT96";#N/A,#N/A,FALSE,"FANDA96";#N/A,#N/A,FALSE,"INTRAN96";#N/A,#N/A,FALSE,"NAA9697";#N/A,#N/A,FALSE,"ECWEBB";#N/A,#N/A,FALSE,"MFT96";#N/A,#N/A,FALSE,"CTrecon"}</definedName>
    <definedName name="sdf_1_1_5_2" hidden="1">{#N/A,#N/A,FALSE,"TMCOMP96";#N/A,#N/A,FALSE,"MAT96";#N/A,#N/A,FALSE,"FANDA96";#N/A,#N/A,FALSE,"INTRAN96";#N/A,#N/A,FALSE,"NAA9697";#N/A,#N/A,FALSE,"ECWEBB";#N/A,#N/A,FALSE,"MFT96";#N/A,#N/A,FALSE,"CTrecon"}</definedName>
    <definedName name="sdf_1_1_5_3" hidden="1">{#N/A,#N/A,FALSE,"TMCOMP96";#N/A,#N/A,FALSE,"MAT96";#N/A,#N/A,FALSE,"FANDA96";#N/A,#N/A,FALSE,"INTRAN96";#N/A,#N/A,FALSE,"NAA9697";#N/A,#N/A,FALSE,"ECWEBB";#N/A,#N/A,FALSE,"MFT96";#N/A,#N/A,FALSE,"CTrecon"}</definedName>
    <definedName name="sdf_1_1_5_4" hidden="1">{#N/A,#N/A,FALSE,"TMCOMP96";#N/A,#N/A,FALSE,"MAT96";#N/A,#N/A,FALSE,"FANDA96";#N/A,#N/A,FALSE,"INTRAN96";#N/A,#N/A,FALSE,"NAA9697";#N/A,#N/A,FALSE,"ECWEBB";#N/A,#N/A,FALSE,"MFT96";#N/A,#N/A,FALSE,"CTrecon"}</definedName>
    <definedName name="sdf_1_1_5_5" hidden="1">{#N/A,#N/A,FALSE,"TMCOMP96";#N/A,#N/A,FALSE,"MAT96";#N/A,#N/A,FALSE,"FANDA96";#N/A,#N/A,FALSE,"INTRAN96";#N/A,#N/A,FALSE,"NAA9697";#N/A,#N/A,FALSE,"ECWEBB";#N/A,#N/A,FALSE,"MFT96";#N/A,#N/A,FALSE,"CTrecon"}</definedName>
    <definedName name="sdf_1_2" hidden="1">{#N/A,#N/A,FALSE,"TMCOMP96";#N/A,#N/A,FALSE,"MAT96";#N/A,#N/A,FALSE,"FANDA96";#N/A,#N/A,FALSE,"INTRAN96";#N/A,#N/A,FALSE,"NAA9697";#N/A,#N/A,FALSE,"ECWEBB";#N/A,#N/A,FALSE,"MFT96";#N/A,#N/A,FALSE,"CTrecon"}</definedName>
    <definedName name="sdf_1_2_1" hidden="1">{#N/A,#N/A,FALSE,"TMCOMP96";#N/A,#N/A,FALSE,"MAT96";#N/A,#N/A,FALSE,"FANDA96";#N/A,#N/A,FALSE,"INTRAN96";#N/A,#N/A,FALSE,"NAA9697";#N/A,#N/A,FALSE,"ECWEBB";#N/A,#N/A,FALSE,"MFT96";#N/A,#N/A,FALSE,"CTrecon"}</definedName>
    <definedName name="sdf_1_2_1_1" hidden="1">{#N/A,#N/A,FALSE,"TMCOMP96";#N/A,#N/A,FALSE,"MAT96";#N/A,#N/A,FALSE,"FANDA96";#N/A,#N/A,FALSE,"INTRAN96";#N/A,#N/A,FALSE,"NAA9697";#N/A,#N/A,FALSE,"ECWEBB";#N/A,#N/A,FALSE,"MFT96";#N/A,#N/A,FALSE,"CTrecon"}</definedName>
    <definedName name="sdf_1_2_1_1_1" hidden="1">{#N/A,#N/A,FALSE,"TMCOMP96";#N/A,#N/A,FALSE,"MAT96";#N/A,#N/A,FALSE,"FANDA96";#N/A,#N/A,FALSE,"INTRAN96";#N/A,#N/A,FALSE,"NAA9697";#N/A,#N/A,FALSE,"ECWEBB";#N/A,#N/A,FALSE,"MFT96";#N/A,#N/A,FALSE,"CTrecon"}</definedName>
    <definedName name="sdf_1_2_1_1_1_1" hidden="1">{#N/A,#N/A,FALSE,"TMCOMP96";#N/A,#N/A,FALSE,"MAT96";#N/A,#N/A,FALSE,"FANDA96";#N/A,#N/A,FALSE,"INTRAN96";#N/A,#N/A,FALSE,"NAA9697";#N/A,#N/A,FALSE,"ECWEBB";#N/A,#N/A,FALSE,"MFT96";#N/A,#N/A,FALSE,"CTrecon"}</definedName>
    <definedName name="sdf_1_2_1_1_1_1_1" hidden="1">{#N/A,#N/A,FALSE,"TMCOMP96";#N/A,#N/A,FALSE,"MAT96";#N/A,#N/A,FALSE,"FANDA96";#N/A,#N/A,FALSE,"INTRAN96";#N/A,#N/A,FALSE,"NAA9697";#N/A,#N/A,FALSE,"ECWEBB";#N/A,#N/A,FALSE,"MFT96";#N/A,#N/A,FALSE,"CTrecon"}</definedName>
    <definedName name="sdf_1_2_1_1_1_2" hidden="1">{#N/A,#N/A,FALSE,"TMCOMP96";#N/A,#N/A,FALSE,"MAT96";#N/A,#N/A,FALSE,"FANDA96";#N/A,#N/A,FALSE,"INTRAN96";#N/A,#N/A,FALSE,"NAA9697";#N/A,#N/A,FALSE,"ECWEBB";#N/A,#N/A,FALSE,"MFT96";#N/A,#N/A,FALSE,"CTrecon"}</definedName>
    <definedName name="sdf_1_2_1_1_1_3" hidden="1">{#N/A,#N/A,FALSE,"TMCOMP96";#N/A,#N/A,FALSE,"MAT96";#N/A,#N/A,FALSE,"FANDA96";#N/A,#N/A,FALSE,"INTRAN96";#N/A,#N/A,FALSE,"NAA9697";#N/A,#N/A,FALSE,"ECWEBB";#N/A,#N/A,FALSE,"MFT96";#N/A,#N/A,FALSE,"CTrecon"}</definedName>
    <definedName name="sdf_1_2_1_1_1_4" hidden="1">{#N/A,#N/A,FALSE,"TMCOMP96";#N/A,#N/A,FALSE,"MAT96";#N/A,#N/A,FALSE,"FANDA96";#N/A,#N/A,FALSE,"INTRAN96";#N/A,#N/A,FALSE,"NAA9697";#N/A,#N/A,FALSE,"ECWEBB";#N/A,#N/A,FALSE,"MFT96";#N/A,#N/A,FALSE,"CTrecon"}</definedName>
    <definedName name="sdf_1_2_1_1_1_5" hidden="1">{#N/A,#N/A,FALSE,"TMCOMP96";#N/A,#N/A,FALSE,"MAT96";#N/A,#N/A,FALSE,"FANDA96";#N/A,#N/A,FALSE,"INTRAN96";#N/A,#N/A,FALSE,"NAA9697";#N/A,#N/A,FALSE,"ECWEBB";#N/A,#N/A,FALSE,"MFT96";#N/A,#N/A,FALSE,"CTrecon"}</definedName>
    <definedName name="sdf_1_2_1_1_2" hidden="1">{#N/A,#N/A,FALSE,"TMCOMP96";#N/A,#N/A,FALSE,"MAT96";#N/A,#N/A,FALSE,"FANDA96";#N/A,#N/A,FALSE,"INTRAN96";#N/A,#N/A,FALSE,"NAA9697";#N/A,#N/A,FALSE,"ECWEBB";#N/A,#N/A,FALSE,"MFT96";#N/A,#N/A,FALSE,"CTrecon"}</definedName>
    <definedName name="sdf_1_2_1_1_2_1" hidden="1">{#N/A,#N/A,FALSE,"TMCOMP96";#N/A,#N/A,FALSE,"MAT96";#N/A,#N/A,FALSE,"FANDA96";#N/A,#N/A,FALSE,"INTRAN96";#N/A,#N/A,FALSE,"NAA9697";#N/A,#N/A,FALSE,"ECWEBB";#N/A,#N/A,FALSE,"MFT96";#N/A,#N/A,FALSE,"CTrecon"}</definedName>
    <definedName name="sdf_1_2_1_1_2_2" hidden="1">{#N/A,#N/A,FALSE,"TMCOMP96";#N/A,#N/A,FALSE,"MAT96";#N/A,#N/A,FALSE,"FANDA96";#N/A,#N/A,FALSE,"INTRAN96";#N/A,#N/A,FALSE,"NAA9697";#N/A,#N/A,FALSE,"ECWEBB";#N/A,#N/A,FALSE,"MFT96";#N/A,#N/A,FALSE,"CTrecon"}</definedName>
    <definedName name="sdf_1_2_1_1_2_3" hidden="1">{#N/A,#N/A,FALSE,"TMCOMP96";#N/A,#N/A,FALSE,"MAT96";#N/A,#N/A,FALSE,"FANDA96";#N/A,#N/A,FALSE,"INTRAN96";#N/A,#N/A,FALSE,"NAA9697";#N/A,#N/A,FALSE,"ECWEBB";#N/A,#N/A,FALSE,"MFT96";#N/A,#N/A,FALSE,"CTrecon"}</definedName>
    <definedName name="sdf_1_2_1_1_2_4" hidden="1">{#N/A,#N/A,FALSE,"TMCOMP96";#N/A,#N/A,FALSE,"MAT96";#N/A,#N/A,FALSE,"FANDA96";#N/A,#N/A,FALSE,"INTRAN96";#N/A,#N/A,FALSE,"NAA9697";#N/A,#N/A,FALSE,"ECWEBB";#N/A,#N/A,FALSE,"MFT96";#N/A,#N/A,FALSE,"CTrecon"}</definedName>
    <definedName name="sdf_1_2_1_1_2_5" hidden="1">{#N/A,#N/A,FALSE,"TMCOMP96";#N/A,#N/A,FALSE,"MAT96";#N/A,#N/A,FALSE,"FANDA96";#N/A,#N/A,FALSE,"INTRAN96";#N/A,#N/A,FALSE,"NAA9697";#N/A,#N/A,FALSE,"ECWEBB";#N/A,#N/A,FALSE,"MFT96";#N/A,#N/A,FALSE,"CTrecon"}</definedName>
    <definedName name="sdf_1_2_1_1_3" hidden="1">{#N/A,#N/A,FALSE,"TMCOMP96";#N/A,#N/A,FALSE,"MAT96";#N/A,#N/A,FALSE,"FANDA96";#N/A,#N/A,FALSE,"INTRAN96";#N/A,#N/A,FALSE,"NAA9697";#N/A,#N/A,FALSE,"ECWEBB";#N/A,#N/A,FALSE,"MFT96";#N/A,#N/A,FALSE,"CTrecon"}</definedName>
    <definedName name="sdf_1_2_1_1_4" hidden="1">{#N/A,#N/A,FALSE,"TMCOMP96";#N/A,#N/A,FALSE,"MAT96";#N/A,#N/A,FALSE,"FANDA96";#N/A,#N/A,FALSE,"INTRAN96";#N/A,#N/A,FALSE,"NAA9697";#N/A,#N/A,FALSE,"ECWEBB";#N/A,#N/A,FALSE,"MFT96";#N/A,#N/A,FALSE,"CTrecon"}</definedName>
    <definedName name="sdf_1_2_1_1_5" hidden="1">{#N/A,#N/A,FALSE,"TMCOMP96";#N/A,#N/A,FALSE,"MAT96";#N/A,#N/A,FALSE,"FANDA96";#N/A,#N/A,FALSE,"INTRAN96";#N/A,#N/A,FALSE,"NAA9697";#N/A,#N/A,FALSE,"ECWEBB";#N/A,#N/A,FALSE,"MFT96";#N/A,#N/A,FALSE,"CTrecon"}</definedName>
    <definedName name="sdf_1_2_1_2" hidden="1">{#N/A,#N/A,FALSE,"TMCOMP96";#N/A,#N/A,FALSE,"MAT96";#N/A,#N/A,FALSE,"FANDA96";#N/A,#N/A,FALSE,"INTRAN96";#N/A,#N/A,FALSE,"NAA9697";#N/A,#N/A,FALSE,"ECWEBB";#N/A,#N/A,FALSE,"MFT96";#N/A,#N/A,FALSE,"CTrecon"}</definedName>
    <definedName name="sdf_1_2_1_2_1" hidden="1">{#N/A,#N/A,FALSE,"TMCOMP96";#N/A,#N/A,FALSE,"MAT96";#N/A,#N/A,FALSE,"FANDA96";#N/A,#N/A,FALSE,"INTRAN96";#N/A,#N/A,FALSE,"NAA9697";#N/A,#N/A,FALSE,"ECWEBB";#N/A,#N/A,FALSE,"MFT96";#N/A,#N/A,FALSE,"CTrecon"}</definedName>
    <definedName name="sdf_1_2_1_2_2" hidden="1">{#N/A,#N/A,FALSE,"TMCOMP96";#N/A,#N/A,FALSE,"MAT96";#N/A,#N/A,FALSE,"FANDA96";#N/A,#N/A,FALSE,"INTRAN96";#N/A,#N/A,FALSE,"NAA9697";#N/A,#N/A,FALSE,"ECWEBB";#N/A,#N/A,FALSE,"MFT96";#N/A,#N/A,FALSE,"CTrecon"}</definedName>
    <definedName name="sdf_1_2_1_2_3" hidden="1">{#N/A,#N/A,FALSE,"TMCOMP96";#N/A,#N/A,FALSE,"MAT96";#N/A,#N/A,FALSE,"FANDA96";#N/A,#N/A,FALSE,"INTRAN96";#N/A,#N/A,FALSE,"NAA9697";#N/A,#N/A,FALSE,"ECWEBB";#N/A,#N/A,FALSE,"MFT96";#N/A,#N/A,FALSE,"CTrecon"}</definedName>
    <definedName name="sdf_1_2_1_2_4" hidden="1">{#N/A,#N/A,FALSE,"TMCOMP96";#N/A,#N/A,FALSE,"MAT96";#N/A,#N/A,FALSE,"FANDA96";#N/A,#N/A,FALSE,"INTRAN96";#N/A,#N/A,FALSE,"NAA9697";#N/A,#N/A,FALSE,"ECWEBB";#N/A,#N/A,FALSE,"MFT96";#N/A,#N/A,FALSE,"CTrecon"}</definedName>
    <definedName name="sdf_1_2_1_2_5" hidden="1">{#N/A,#N/A,FALSE,"TMCOMP96";#N/A,#N/A,FALSE,"MAT96";#N/A,#N/A,FALSE,"FANDA96";#N/A,#N/A,FALSE,"INTRAN96";#N/A,#N/A,FALSE,"NAA9697";#N/A,#N/A,FALSE,"ECWEBB";#N/A,#N/A,FALSE,"MFT96";#N/A,#N/A,FALSE,"CTrecon"}</definedName>
    <definedName name="sdf_1_2_1_3" hidden="1">{#N/A,#N/A,FALSE,"TMCOMP96";#N/A,#N/A,FALSE,"MAT96";#N/A,#N/A,FALSE,"FANDA96";#N/A,#N/A,FALSE,"INTRAN96";#N/A,#N/A,FALSE,"NAA9697";#N/A,#N/A,FALSE,"ECWEBB";#N/A,#N/A,FALSE,"MFT96";#N/A,#N/A,FALSE,"CTrecon"}</definedName>
    <definedName name="sdf_1_2_1_3_1" hidden="1">{#N/A,#N/A,FALSE,"TMCOMP96";#N/A,#N/A,FALSE,"MAT96";#N/A,#N/A,FALSE,"FANDA96";#N/A,#N/A,FALSE,"INTRAN96";#N/A,#N/A,FALSE,"NAA9697";#N/A,#N/A,FALSE,"ECWEBB";#N/A,#N/A,FALSE,"MFT96";#N/A,#N/A,FALSE,"CTrecon"}</definedName>
    <definedName name="sdf_1_2_1_3_2" hidden="1">{#N/A,#N/A,FALSE,"TMCOMP96";#N/A,#N/A,FALSE,"MAT96";#N/A,#N/A,FALSE,"FANDA96";#N/A,#N/A,FALSE,"INTRAN96";#N/A,#N/A,FALSE,"NAA9697";#N/A,#N/A,FALSE,"ECWEBB";#N/A,#N/A,FALSE,"MFT96";#N/A,#N/A,FALSE,"CTrecon"}</definedName>
    <definedName name="sdf_1_2_1_3_3" hidden="1">{#N/A,#N/A,FALSE,"TMCOMP96";#N/A,#N/A,FALSE,"MAT96";#N/A,#N/A,FALSE,"FANDA96";#N/A,#N/A,FALSE,"INTRAN96";#N/A,#N/A,FALSE,"NAA9697";#N/A,#N/A,FALSE,"ECWEBB";#N/A,#N/A,FALSE,"MFT96";#N/A,#N/A,FALSE,"CTrecon"}</definedName>
    <definedName name="sdf_1_2_1_3_4" hidden="1">{#N/A,#N/A,FALSE,"TMCOMP96";#N/A,#N/A,FALSE,"MAT96";#N/A,#N/A,FALSE,"FANDA96";#N/A,#N/A,FALSE,"INTRAN96";#N/A,#N/A,FALSE,"NAA9697";#N/A,#N/A,FALSE,"ECWEBB";#N/A,#N/A,FALSE,"MFT96";#N/A,#N/A,FALSE,"CTrecon"}</definedName>
    <definedName name="sdf_1_2_1_3_5" hidden="1">{#N/A,#N/A,FALSE,"TMCOMP96";#N/A,#N/A,FALSE,"MAT96";#N/A,#N/A,FALSE,"FANDA96";#N/A,#N/A,FALSE,"INTRAN96";#N/A,#N/A,FALSE,"NAA9697";#N/A,#N/A,FALSE,"ECWEBB";#N/A,#N/A,FALSE,"MFT96";#N/A,#N/A,FALSE,"CTrecon"}</definedName>
    <definedName name="sdf_1_2_1_4" hidden="1">{#N/A,#N/A,FALSE,"TMCOMP96";#N/A,#N/A,FALSE,"MAT96";#N/A,#N/A,FALSE,"FANDA96";#N/A,#N/A,FALSE,"INTRAN96";#N/A,#N/A,FALSE,"NAA9697";#N/A,#N/A,FALSE,"ECWEBB";#N/A,#N/A,FALSE,"MFT96";#N/A,#N/A,FALSE,"CTrecon"}</definedName>
    <definedName name="sdf_1_2_1_4_1" hidden="1">{#N/A,#N/A,FALSE,"TMCOMP96";#N/A,#N/A,FALSE,"MAT96";#N/A,#N/A,FALSE,"FANDA96";#N/A,#N/A,FALSE,"INTRAN96";#N/A,#N/A,FALSE,"NAA9697";#N/A,#N/A,FALSE,"ECWEBB";#N/A,#N/A,FALSE,"MFT96";#N/A,#N/A,FALSE,"CTrecon"}</definedName>
    <definedName name="sdf_1_2_1_4_2" hidden="1">{#N/A,#N/A,FALSE,"TMCOMP96";#N/A,#N/A,FALSE,"MAT96";#N/A,#N/A,FALSE,"FANDA96";#N/A,#N/A,FALSE,"INTRAN96";#N/A,#N/A,FALSE,"NAA9697";#N/A,#N/A,FALSE,"ECWEBB";#N/A,#N/A,FALSE,"MFT96";#N/A,#N/A,FALSE,"CTrecon"}</definedName>
    <definedName name="sdf_1_2_1_4_3" hidden="1">{#N/A,#N/A,FALSE,"TMCOMP96";#N/A,#N/A,FALSE,"MAT96";#N/A,#N/A,FALSE,"FANDA96";#N/A,#N/A,FALSE,"INTRAN96";#N/A,#N/A,FALSE,"NAA9697";#N/A,#N/A,FALSE,"ECWEBB";#N/A,#N/A,FALSE,"MFT96";#N/A,#N/A,FALSE,"CTrecon"}</definedName>
    <definedName name="sdf_1_2_1_4_4" hidden="1">{#N/A,#N/A,FALSE,"TMCOMP96";#N/A,#N/A,FALSE,"MAT96";#N/A,#N/A,FALSE,"FANDA96";#N/A,#N/A,FALSE,"INTRAN96";#N/A,#N/A,FALSE,"NAA9697";#N/A,#N/A,FALSE,"ECWEBB";#N/A,#N/A,FALSE,"MFT96";#N/A,#N/A,FALSE,"CTrecon"}</definedName>
    <definedName name="sdf_1_2_1_4_5" hidden="1">{#N/A,#N/A,FALSE,"TMCOMP96";#N/A,#N/A,FALSE,"MAT96";#N/A,#N/A,FALSE,"FANDA96";#N/A,#N/A,FALSE,"INTRAN96";#N/A,#N/A,FALSE,"NAA9697";#N/A,#N/A,FALSE,"ECWEBB";#N/A,#N/A,FALSE,"MFT96";#N/A,#N/A,FALSE,"CTrecon"}</definedName>
    <definedName name="sdf_1_2_1_5" hidden="1">{#N/A,#N/A,FALSE,"TMCOMP96";#N/A,#N/A,FALSE,"MAT96";#N/A,#N/A,FALSE,"FANDA96";#N/A,#N/A,FALSE,"INTRAN96";#N/A,#N/A,FALSE,"NAA9697";#N/A,#N/A,FALSE,"ECWEBB";#N/A,#N/A,FALSE,"MFT96";#N/A,#N/A,FALSE,"CTrecon"}</definedName>
    <definedName name="sdf_1_2_1_5_1" hidden="1">{#N/A,#N/A,FALSE,"TMCOMP96";#N/A,#N/A,FALSE,"MAT96";#N/A,#N/A,FALSE,"FANDA96";#N/A,#N/A,FALSE,"INTRAN96";#N/A,#N/A,FALSE,"NAA9697";#N/A,#N/A,FALSE,"ECWEBB";#N/A,#N/A,FALSE,"MFT96";#N/A,#N/A,FALSE,"CTrecon"}</definedName>
    <definedName name="sdf_1_2_1_5_2" hidden="1">{#N/A,#N/A,FALSE,"TMCOMP96";#N/A,#N/A,FALSE,"MAT96";#N/A,#N/A,FALSE,"FANDA96";#N/A,#N/A,FALSE,"INTRAN96";#N/A,#N/A,FALSE,"NAA9697";#N/A,#N/A,FALSE,"ECWEBB";#N/A,#N/A,FALSE,"MFT96";#N/A,#N/A,FALSE,"CTrecon"}</definedName>
    <definedName name="sdf_1_2_1_5_3" hidden="1">{#N/A,#N/A,FALSE,"TMCOMP96";#N/A,#N/A,FALSE,"MAT96";#N/A,#N/A,FALSE,"FANDA96";#N/A,#N/A,FALSE,"INTRAN96";#N/A,#N/A,FALSE,"NAA9697";#N/A,#N/A,FALSE,"ECWEBB";#N/A,#N/A,FALSE,"MFT96";#N/A,#N/A,FALSE,"CTrecon"}</definedName>
    <definedName name="sdf_1_2_1_5_4" hidden="1">{#N/A,#N/A,FALSE,"TMCOMP96";#N/A,#N/A,FALSE,"MAT96";#N/A,#N/A,FALSE,"FANDA96";#N/A,#N/A,FALSE,"INTRAN96";#N/A,#N/A,FALSE,"NAA9697";#N/A,#N/A,FALSE,"ECWEBB";#N/A,#N/A,FALSE,"MFT96";#N/A,#N/A,FALSE,"CTrecon"}</definedName>
    <definedName name="sdf_1_2_1_5_5" hidden="1">{#N/A,#N/A,FALSE,"TMCOMP96";#N/A,#N/A,FALSE,"MAT96";#N/A,#N/A,FALSE,"FANDA96";#N/A,#N/A,FALSE,"INTRAN96";#N/A,#N/A,FALSE,"NAA9697";#N/A,#N/A,FALSE,"ECWEBB";#N/A,#N/A,FALSE,"MFT96";#N/A,#N/A,FALSE,"CTrecon"}</definedName>
    <definedName name="sdf_1_2_2" hidden="1">{#N/A,#N/A,FALSE,"TMCOMP96";#N/A,#N/A,FALSE,"MAT96";#N/A,#N/A,FALSE,"FANDA96";#N/A,#N/A,FALSE,"INTRAN96";#N/A,#N/A,FALSE,"NAA9697";#N/A,#N/A,FALSE,"ECWEBB";#N/A,#N/A,FALSE,"MFT96";#N/A,#N/A,FALSE,"CTrecon"}</definedName>
    <definedName name="sdf_1_2_2_1" hidden="1">{#N/A,#N/A,FALSE,"TMCOMP96";#N/A,#N/A,FALSE,"MAT96";#N/A,#N/A,FALSE,"FANDA96";#N/A,#N/A,FALSE,"INTRAN96";#N/A,#N/A,FALSE,"NAA9697";#N/A,#N/A,FALSE,"ECWEBB";#N/A,#N/A,FALSE,"MFT96";#N/A,#N/A,FALSE,"CTrecon"}</definedName>
    <definedName name="sdf_1_2_2_2" hidden="1">{#N/A,#N/A,FALSE,"TMCOMP96";#N/A,#N/A,FALSE,"MAT96";#N/A,#N/A,FALSE,"FANDA96";#N/A,#N/A,FALSE,"INTRAN96";#N/A,#N/A,FALSE,"NAA9697";#N/A,#N/A,FALSE,"ECWEBB";#N/A,#N/A,FALSE,"MFT96";#N/A,#N/A,FALSE,"CTrecon"}</definedName>
    <definedName name="sdf_1_2_2_3" hidden="1">{#N/A,#N/A,FALSE,"TMCOMP96";#N/A,#N/A,FALSE,"MAT96";#N/A,#N/A,FALSE,"FANDA96";#N/A,#N/A,FALSE,"INTRAN96";#N/A,#N/A,FALSE,"NAA9697";#N/A,#N/A,FALSE,"ECWEBB";#N/A,#N/A,FALSE,"MFT96";#N/A,#N/A,FALSE,"CTrecon"}</definedName>
    <definedName name="sdf_1_2_2_4" hidden="1">{#N/A,#N/A,FALSE,"TMCOMP96";#N/A,#N/A,FALSE,"MAT96";#N/A,#N/A,FALSE,"FANDA96";#N/A,#N/A,FALSE,"INTRAN96";#N/A,#N/A,FALSE,"NAA9697";#N/A,#N/A,FALSE,"ECWEBB";#N/A,#N/A,FALSE,"MFT96";#N/A,#N/A,FALSE,"CTrecon"}</definedName>
    <definedName name="sdf_1_2_2_5" hidden="1">{#N/A,#N/A,FALSE,"TMCOMP96";#N/A,#N/A,FALSE,"MAT96";#N/A,#N/A,FALSE,"FANDA96";#N/A,#N/A,FALSE,"INTRAN96";#N/A,#N/A,FALSE,"NAA9697";#N/A,#N/A,FALSE,"ECWEBB";#N/A,#N/A,FALSE,"MFT96";#N/A,#N/A,FALSE,"CTrecon"}</definedName>
    <definedName name="sdf_1_2_3" hidden="1">{#N/A,#N/A,FALSE,"TMCOMP96";#N/A,#N/A,FALSE,"MAT96";#N/A,#N/A,FALSE,"FANDA96";#N/A,#N/A,FALSE,"INTRAN96";#N/A,#N/A,FALSE,"NAA9697";#N/A,#N/A,FALSE,"ECWEBB";#N/A,#N/A,FALSE,"MFT96";#N/A,#N/A,FALSE,"CTrecon"}</definedName>
    <definedName name="sdf_1_2_3_1" hidden="1">{#N/A,#N/A,FALSE,"TMCOMP96";#N/A,#N/A,FALSE,"MAT96";#N/A,#N/A,FALSE,"FANDA96";#N/A,#N/A,FALSE,"INTRAN96";#N/A,#N/A,FALSE,"NAA9697";#N/A,#N/A,FALSE,"ECWEBB";#N/A,#N/A,FALSE,"MFT96";#N/A,#N/A,FALSE,"CTrecon"}</definedName>
    <definedName name="sdf_1_2_3_2" hidden="1">{#N/A,#N/A,FALSE,"TMCOMP96";#N/A,#N/A,FALSE,"MAT96";#N/A,#N/A,FALSE,"FANDA96";#N/A,#N/A,FALSE,"INTRAN96";#N/A,#N/A,FALSE,"NAA9697";#N/A,#N/A,FALSE,"ECWEBB";#N/A,#N/A,FALSE,"MFT96";#N/A,#N/A,FALSE,"CTrecon"}</definedName>
    <definedName name="sdf_1_2_3_3" hidden="1">{#N/A,#N/A,FALSE,"TMCOMP96";#N/A,#N/A,FALSE,"MAT96";#N/A,#N/A,FALSE,"FANDA96";#N/A,#N/A,FALSE,"INTRAN96";#N/A,#N/A,FALSE,"NAA9697";#N/A,#N/A,FALSE,"ECWEBB";#N/A,#N/A,FALSE,"MFT96";#N/A,#N/A,FALSE,"CTrecon"}</definedName>
    <definedName name="sdf_1_2_3_4" hidden="1">{#N/A,#N/A,FALSE,"TMCOMP96";#N/A,#N/A,FALSE,"MAT96";#N/A,#N/A,FALSE,"FANDA96";#N/A,#N/A,FALSE,"INTRAN96";#N/A,#N/A,FALSE,"NAA9697";#N/A,#N/A,FALSE,"ECWEBB";#N/A,#N/A,FALSE,"MFT96";#N/A,#N/A,FALSE,"CTrecon"}</definedName>
    <definedName name="sdf_1_2_3_5" hidden="1">{#N/A,#N/A,FALSE,"TMCOMP96";#N/A,#N/A,FALSE,"MAT96";#N/A,#N/A,FALSE,"FANDA96";#N/A,#N/A,FALSE,"INTRAN96";#N/A,#N/A,FALSE,"NAA9697";#N/A,#N/A,FALSE,"ECWEBB";#N/A,#N/A,FALSE,"MFT96";#N/A,#N/A,FALSE,"CTrecon"}</definedName>
    <definedName name="sdf_1_2_4" hidden="1">{#N/A,#N/A,FALSE,"TMCOMP96";#N/A,#N/A,FALSE,"MAT96";#N/A,#N/A,FALSE,"FANDA96";#N/A,#N/A,FALSE,"INTRAN96";#N/A,#N/A,FALSE,"NAA9697";#N/A,#N/A,FALSE,"ECWEBB";#N/A,#N/A,FALSE,"MFT96";#N/A,#N/A,FALSE,"CTrecon"}</definedName>
    <definedName name="sdf_1_2_4_1" hidden="1">{#N/A,#N/A,FALSE,"TMCOMP96";#N/A,#N/A,FALSE,"MAT96";#N/A,#N/A,FALSE,"FANDA96";#N/A,#N/A,FALSE,"INTRAN96";#N/A,#N/A,FALSE,"NAA9697";#N/A,#N/A,FALSE,"ECWEBB";#N/A,#N/A,FALSE,"MFT96";#N/A,#N/A,FALSE,"CTrecon"}</definedName>
    <definedName name="sdf_1_2_4_2" hidden="1">{#N/A,#N/A,FALSE,"TMCOMP96";#N/A,#N/A,FALSE,"MAT96";#N/A,#N/A,FALSE,"FANDA96";#N/A,#N/A,FALSE,"INTRAN96";#N/A,#N/A,FALSE,"NAA9697";#N/A,#N/A,FALSE,"ECWEBB";#N/A,#N/A,FALSE,"MFT96";#N/A,#N/A,FALSE,"CTrecon"}</definedName>
    <definedName name="sdf_1_2_4_3" hidden="1">{#N/A,#N/A,FALSE,"TMCOMP96";#N/A,#N/A,FALSE,"MAT96";#N/A,#N/A,FALSE,"FANDA96";#N/A,#N/A,FALSE,"INTRAN96";#N/A,#N/A,FALSE,"NAA9697";#N/A,#N/A,FALSE,"ECWEBB";#N/A,#N/A,FALSE,"MFT96";#N/A,#N/A,FALSE,"CTrecon"}</definedName>
    <definedName name="sdf_1_2_4_4" hidden="1">{#N/A,#N/A,FALSE,"TMCOMP96";#N/A,#N/A,FALSE,"MAT96";#N/A,#N/A,FALSE,"FANDA96";#N/A,#N/A,FALSE,"INTRAN96";#N/A,#N/A,FALSE,"NAA9697";#N/A,#N/A,FALSE,"ECWEBB";#N/A,#N/A,FALSE,"MFT96";#N/A,#N/A,FALSE,"CTrecon"}</definedName>
    <definedName name="sdf_1_2_4_5" hidden="1">{#N/A,#N/A,FALSE,"TMCOMP96";#N/A,#N/A,FALSE,"MAT96";#N/A,#N/A,FALSE,"FANDA96";#N/A,#N/A,FALSE,"INTRAN96";#N/A,#N/A,FALSE,"NAA9697";#N/A,#N/A,FALSE,"ECWEBB";#N/A,#N/A,FALSE,"MFT96";#N/A,#N/A,FALSE,"CTrecon"}</definedName>
    <definedName name="sdf_1_2_5" hidden="1">{#N/A,#N/A,FALSE,"TMCOMP96";#N/A,#N/A,FALSE,"MAT96";#N/A,#N/A,FALSE,"FANDA96";#N/A,#N/A,FALSE,"INTRAN96";#N/A,#N/A,FALSE,"NAA9697";#N/A,#N/A,FALSE,"ECWEBB";#N/A,#N/A,FALSE,"MFT96";#N/A,#N/A,FALSE,"CTrecon"}</definedName>
    <definedName name="sdf_1_2_5_1" hidden="1">{#N/A,#N/A,FALSE,"TMCOMP96";#N/A,#N/A,FALSE,"MAT96";#N/A,#N/A,FALSE,"FANDA96";#N/A,#N/A,FALSE,"INTRAN96";#N/A,#N/A,FALSE,"NAA9697";#N/A,#N/A,FALSE,"ECWEBB";#N/A,#N/A,FALSE,"MFT96";#N/A,#N/A,FALSE,"CTrecon"}</definedName>
    <definedName name="sdf_1_2_5_2" hidden="1">{#N/A,#N/A,FALSE,"TMCOMP96";#N/A,#N/A,FALSE,"MAT96";#N/A,#N/A,FALSE,"FANDA96";#N/A,#N/A,FALSE,"INTRAN96";#N/A,#N/A,FALSE,"NAA9697";#N/A,#N/A,FALSE,"ECWEBB";#N/A,#N/A,FALSE,"MFT96";#N/A,#N/A,FALSE,"CTrecon"}</definedName>
    <definedName name="sdf_1_2_5_3" hidden="1">{#N/A,#N/A,FALSE,"TMCOMP96";#N/A,#N/A,FALSE,"MAT96";#N/A,#N/A,FALSE,"FANDA96";#N/A,#N/A,FALSE,"INTRAN96";#N/A,#N/A,FALSE,"NAA9697";#N/A,#N/A,FALSE,"ECWEBB";#N/A,#N/A,FALSE,"MFT96";#N/A,#N/A,FALSE,"CTrecon"}</definedName>
    <definedName name="sdf_1_2_5_4" hidden="1">{#N/A,#N/A,FALSE,"TMCOMP96";#N/A,#N/A,FALSE,"MAT96";#N/A,#N/A,FALSE,"FANDA96";#N/A,#N/A,FALSE,"INTRAN96";#N/A,#N/A,FALSE,"NAA9697";#N/A,#N/A,FALSE,"ECWEBB";#N/A,#N/A,FALSE,"MFT96";#N/A,#N/A,FALSE,"CTrecon"}</definedName>
    <definedName name="sdf_1_2_5_5" hidden="1">{#N/A,#N/A,FALSE,"TMCOMP96";#N/A,#N/A,FALSE,"MAT96";#N/A,#N/A,FALSE,"FANDA96";#N/A,#N/A,FALSE,"INTRAN96";#N/A,#N/A,FALSE,"NAA9697";#N/A,#N/A,FALSE,"ECWEBB";#N/A,#N/A,FALSE,"MFT96";#N/A,#N/A,FALSE,"CTrecon"}</definedName>
    <definedName name="sdf_1_3" hidden="1">{#N/A,#N/A,FALSE,"TMCOMP96";#N/A,#N/A,FALSE,"MAT96";#N/A,#N/A,FALSE,"FANDA96";#N/A,#N/A,FALSE,"INTRAN96";#N/A,#N/A,FALSE,"NAA9697";#N/A,#N/A,FALSE,"ECWEBB";#N/A,#N/A,FALSE,"MFT96";#N/A,#N/A,FALSE,"CTrecon"}</definedName>
    <definedName name="sdf_1_3_1" hidden="1">{#N/A,#N/A,FALSE,"TMCOMP96";#N/A,#N/A,FALSE,"MAT96";#N/A,#N/A,FALSE,"FANDA96";#N/A,#N/A,FALSE,"INTRAN96";#N/A,#N/A,FALSE,"NAA9697";#N/A,#N/A,FALSE,"ECWEBB";#N/A,#N/A,FALSE,"MFT96";#N/A,#N/A,FALSE,"CTrecon"}</definedName>
    <definedName name="sdf_1_3_1_1" hidden="1">{#N/A,#N/A,FALSE,"TMCOMP96";#N/A,#N/A,FALSE,"MAT96";#N/A,#N/A,FALSE,"FANDA96";#N/A,#N/A,FALSE,"INTRAN96";#N/A,#N/A,FALSE,"NAA9697";#N/A,#N/A,FALSE,"ECWEBB";#N/A,#N/A,FALSE,"MFT96";#N/A,#N/A,FALSE,"CTrecon"}</definedName>
    <definedName name="sdf_1_3_1_1_1" hidden="1">{#N/A,#N/A,FALSE,"TMCOMP96";#N/A,#N/A,FALSE,"MAT96";#N/A,#N/A,FALSE,"FANDA96";#N/A,#N/A,FALSE,"INTRAN96";#N/A,#N/A,FALSE,"NAA9697";#N/A,#N/A,FALSE,"ECWEBB";#N/A,#N/A,FALSE,"MFT96";#N/A,#N/A,FALSE,"CTrecon"}</definedName>
    <definedName name="sdf_1_3_1_1_1_1" hidden="1">{#N/A,#N/A,FALSE,"TMCOMP96";#N/A,#N/A,FALSE,"MAT96";#N/A,#N/A,FALSE,"FANDA96";#N/A,#N/A,FALSE,"INTRAN96";#N/A,#N/A,FALSE,"NAA9697";#N/A,#N/A,FALSE,"ECWEBB";#N/A,#N/A,FALSE,"MFT96";#N/A,#N/A,FALSE,"CTrecon"}</definedName>
    <definedName name="sdf_1_3_1_1_1_1_1" hidden="1">{#N/A,#N/A,FALSE,"TMCOMP96";#N/A,#N/A,FALSE,"MAT96";#N/A,#N/A,FALSE,"FANDA96";#N/A,#N/A,FALSE,"INTRAN96";#N/A,#N/A,FALSE,"NAA9697";#N/A,#N/A,FALSE,"ECWEBB";#N/A,#N/A,FALSE,"MFT96";#N/A,#N/A,FALSE,"CTrecon"}</definedName>
    <definedName name="sdf_1_3_1_1_1_2" hidden="1">{#N/A,#N/A,FALSE,"TMCOMP96";#N/A,#N/A,FALSE,"MAT96";#N/A,#N/A,FALSE,"FANDA96";#N/A,#N/A,FALSE,"INTRAN96";#N/A,#N/A,FALSE,"NAA9697";#N/A,#N/A,FALSE,"ECWEBB";#N/A,#N/A,FALSE,"MFT96";#N/A,#N/A,FALSE,"CTrecon"}</definedName>
    <definedName name="sdf_1_3_1_1_1_3" hidden="1">{#N/A,#N/A,FALSE,"TMCOMP96";#N/A,#N/A,FALSE,"MAT96";#N/A,#N/A,FALSE,"FANDA96";#N/A,#N/A,FALSE,"INTRAN96";#N/A,#N/A,FALSE,"NAA9697";#N/A,#N/A,FALSE,"ECWEBB";#N/A,#N/A,FALSE,"MFT96";#N/A,#N/A,FALSE,"CTrecon"}</definedName>
    <definedName name="sdf_1_3_1_1_1_4" hidden="1">{#N/A,#N/A,FALSE,"TMCOMP96";#N/A,#N/A,FALSE,"MAT96";#N/A,#N/A,FALSE,"FANDA96";#N/A,#N/A,FALSE,"INTRAN96";#N/A,#N/A,FALSE,"NAA9697";#N/A,#N/A,FALSE,"ECWEBB";#N/A,#N/A,FALSE,"MFT96";#N/A,#N/A,FALSE,"CTrecon"}</definedName>
    <definedName name="sdf_1_3_1_1_1_5" hidden="1">{#N/A,#N/A,FALSE,"TMCOMP96";#N/A,#N/A,FALSE,"MAT96";#N/A,#N/A,FALSE,"FANDA96";#N/A,#N/A,FALSE,"INTRAN96";#N/A,#N/A,FALSE,"NAA9697";#N/A,#N/A,FALSE,"ECWEBB";#N/A,#N/A,FALSE,"MFT96";#N/A,#N/A,FALSE,"CTrecon"}</definedName>
    <definedName name="sdf_1_3_1_1_2" hidden="1">{#N/A,#N/A,FALSE,"TMCOMP96";#N/A,#N/A,FALSE,"MAT96";#N/A,#N/A,FALSE,"FANDA96";#N/A,#N/A,FALSE,"INTRAN96";#N/A,#N/A,FALSE,"NAA9697";#N/A,#N/A,FALSE,"ECWEBB";#N/A,#N/A,FALSE,"MFT96";#N/A,#N/A,FALSE,"CTrecon"}</definedName>
    <definedName name="sdf_1_3_1_1_2_1" hidden="1">{#N/A,#N/A,FALSE,"TMCOMP96";#N/A,#N/A,FALSE,"MAT96";#N/A,#N/A,FALSE,"FANDA96";#N/A,#N/A,FALSE,"INTRAN96";#N/A,#N/A,FALSE,"NAA9697";#N/A,#N/A,FALSE,"ECWEBB";#N/A,#N/A,FALSE,"MFT96";#N/A,#N/A,FALSE,"CTrecon"}</definedName>
    <definedName name="sdf_1_3_1_1_2_2" hidden="1">{#N/A,#N/A,FALSE,"TMCOMP96";#N/A,#N/A,FALSE,"MAT96";#N/A,#N/A,FALSE,"FANDA96";#N/A,#N/A,FALSE,"INTRAN96";#N/A,#N/A,FALSE,"NAA9697";#N/A,#N/A,FALSE,"ECWEBB";#N/A,#N/A,FALSE,"MFT96";#N/A,#N/A,FALSE,"CTrecon"}</definedName>
    <definedName name="sdf_1_3_1_1_2_3" hidden="1">{#N/A,#N/A,FALSE,"TMCOMP96";#N/A,#N/A,FALSE,"MAT96";#N/A,#N/A,FALSE,"FANDA96";#N/A,#N/A,FALSE,"INTRAN96";#N/A,#N/A,FALSE,"NAA9697";#N/A,#N/A,FALSE,"ECWEBB";#N/A,#N/A,FALSE,"MFT96";#N/A,#N/A,FALSE,"CTrecon"}</definedName>
    <definedName name="sdf_1_3_1_1_2_4" hidden="1">{#N/A,#N/A,FALSE,"TMCOMP96";#N/A,#N/A,FALSE,"MAT96";#N/A,#N/A,FALSE,"FANDA96";#N/A,#N/A,FALSE,"INTRAN96";#N/A,#N/A,FALSE,"NAA9697";#N/A,#N/A,FALSE,"ECWEBB";#N/A,#N/A,FALSE,"MFT96";#N/A,#N/A,FALSE,"CTrecon"}</definedName>
    <definedName name="sdf_1_3_1_1_2_5" hidden="1">{#N/A,#N/A,FALSE,"TMCOMP96";#N/A,#N/A,FALSE,"MAT96";#N/A,#N/A,FALSE,"FANDA96";#N/A,#N/A,FALSE,"INTRAN96";#N/A,#N/A,FALSE,"NAA9697";#N/A,#N/A,FALSE,"ECWEBB";#N/A,#N/A,FALSE,"MFT96";#N/A,#N/A,FALSE,"CTrecon"}</definedName>
    <definedName name="sdf_1_3_1_1_3" hidden="1">{#N/A,#N/A,FALSE,"TMCOMP96";#N/A,#N/A,FALSE,"MAT96";#N/A,#N/A,FALSE,"FANDA96";#N/A,#N/A,FALSE,"INTRAN96";#N/A,#N/A,FALSE,"NAA9697";#N/A,#N/A,FALSE,"ECWEBB";#N/A,#N/A,FALSE,"MFT96";#N/A,#N/A,FALSE,"CTrecon"}</definedName>
    <definedName name="sdf_1_3_1_1_4" hidden="1">{#N/A,#N/A,FALSE,"TMCOMP96";#N/A,#N/A,FALSE,"MAT96";#N/A,#N/A,FALSE,"FANDA96";#N/A,#N/A,FALSE,"INTRAN96";#N/A,#N/A,FALSE,"NAA9697";#N/A,#N/A,FALSE,"ECWEBB";#N/A,#N/A,FALSE,"MFT96";#N/A,#N/A,FALSE,"CTrecon"}</definedName>
    <definedName name="sdf_1_3_1_1_5" hidden="1">{#N/A,#N/A,FALSE,"TMCOMP96";#N/A,#N/A,FALSE,"MAT96";#N/A,#N/A,FALSE,"FANDA96";#N/A,#N/A,FALSE,"INTRAN96";#N/A,#N/A,FALSE,"NAA9697";#N/A,#N/A,FALSE,"ECWEBB";#N/A,#N/A,FALSE,"MFT96";#N/A,#N/A,FALSE,"CTrecon"}</definedName>
    <definedName name="sdf_1_3_1_2" hidden="1">{#N/A,#N/A,FALSE,"TMCOMP96";#N/A,#N/A,FALSE,"MAT96";#N/A,#N/A,FALSE,"FANDA96";#N/A,#N/A,FALSE,"INTRAN96";#N/A,#N/A,FALSE,"NAA9697";#N/A,#N/A,FALSE,"ECWEBB";#N/A,#N/A,FALSE,"MFT96";#N/A,#N/A,FALSE,"CTrecon"}</definedName>
    <definedName name="sdf_1_3_1_2_1" hidden="1">{#N/A,#N/A,FALSE,"TMCOMP96";#N/A,#N/A,FALSE,"MAT96";#N/A,#N/A,FALSE,"FANDA96";#N/A,#N/A,FALSE,"INTRAN96";#N/A,#N/A,FALSE,"NAA9697";#N/A,#N/A,FALSE,"ECWEBB";#N/A,#N/A,FALSE,"MFT96";#N/A,#N/A,FALSE,"CTrecon"}</definedName>
    <definedName name="sdf_1_3_1_2_2" hidden="1">{#N/A,#N/A,FALSE,"TMCOMP96";#N/A,#N/A,FALSE,"MAT96";#N/A,#N/A,FALSE,"FANDA96";#N/A,#N/A,FALSE,"INTRAN96";#N/A,#N/A,FALSE,"NAA9697";#N/A,#N/A,FALSE,"ECWEBB";#N/A,#N/A,FALSE,"MFT96";#N/A,#N/A,FALSE,"CTrecon"}</definedName>
    <definedName name="sdf_1_3_1_2_3" hidden="1">{#N/A,#N/A,FALSE,"TMCOMP96";#N/A,#N/A,FALSE,"MAT96";#N/A,#N/A,FALSE,"FANDA96";#N/A,#N/A,FALSE,"INTRAN96";#N/A,#N/A,FALSE,"NAA9697";#N/A,#N/A,FALSE,"ECWEBB";#N/A,#N/A,FALSE,"MFT96";#N/A,#N/A,FALSE,"CTrecon"}</definedName>
    <definedName name="sdf_1_3_1_2_4" hidden="1">{#N/A,#N/A,FALSE,"TMCOMP96";#N/A,#N/A,FALSE,"MAT96";#N/A,#N/A,FALSE,"FANDA96";#N/A,#N/A,FALSE,"INTRAN96";#N/A,#N/A,FALSE,"NAA9697";#N/A,#N/A,FALSE,"ECWEBB";#N/A,#N/A,FALSE,"MFT96";#N/A,#N/A,FALSE,"CTrecon"}</definedName>
    <definedName name="sdf_1_3_1_2_5" hidden="1">{#N/A,#N/A,FALSE,"TMCOMP96";#N/A,#N/A,FALSE,"MAT96";#N/A,#N/A,FALSE,"FANDA96";#N/A,#N/A,FALSE,"INTRAN96";#N/A,#N/A,FALSE,"NAA9697";#N/A,#N/A,FALSE,"ECWEBB";#N/A,#N/A,FALSE,"MFT96";#N/A,#N/A,FALSE,"CTrecon"}</definedName>
    <definedName name="sdf_1_3_1_3" hidden="1">{#N/A,#N/A,FALSE,"TMCOMP96";#N/A,#N/A,FALSE,"MAT96";#N/A,#N/A,FALSE,"FANDA96";#N/A,#N/A,FALSE,"INTRAN96";#N/A,#N/A,FALSE,"NAA9697";#N/A,#N/A,FALSE,"ECWEBB";#N/A,#N/A,FALSE,"MFT96";#N/A,#N/A,FALSE,"CTrecon"}</definedName>
    <definedName name="sdf_1_3_1_3_1" hidden="1">{#N/A,#N/A,FALSE,"TMCOMP96";#N/A,#N/A,FALSE,"MAT96";#N/A,#N/A,FALSE,"FANDA96";#N/A,#N/A,FALSE,"INTRAN96";#N/A,#N/A,FALSE,"NAA9697";#N/A,#N/A,FALSE,"ECWEBB";#N/A,#N/A,FALSE,"MFT96";#N/A,#N/A,FALSE,"CTrecon"}</definedName>
    <definedName name="sdf_1_3_1_3_2" hidden="1">{#N/A,#N/A,FALSE,"TMCOMP96";#N/A,#N/A,FALSE,"MAT96";#N/A,#N/A,FALSE,"FANDA96";#N/A,#N/A,FALSE,"INTRAN96";#N/A,#N/A,FALSE,"NAA9697";#N/A,#N/A,FALSE,"ECWEBB";#N/A,#N/A,FALSE,"MFT96";#N/A,#N/A,FALSE,"CTrecon"}</definedName>
    <definedName name="sdf_1_3_1_3_3" hidden="1">{#N/A,#N/A,FALSE,"TMCOMP96";#N/A,#N/A,FALSE,"MAT96";#N/A,#N/A,FALSE,"FANDA96";#N/A,#N/A,FALSE,"INTRAN96";#N/A,#N/A,FALSE,"NAA9697";#N/A,#N/A,FALSE,"ECWEBB";#N/A,#N/A,FALSE,"MFT96";#N/A,#N/A,FALSE,"CTrecon"}</definedName>
    <definedName name="sdf_1_3_1_3_4" hidden="1">{#N/A,#N/A,FALSE,"TMCOMP96";#N/A,#N/A,FALSE,"MAT96";#N/A,#N/A,FALSE,"FANDA96";#N/A,#N/A,FALSE,"INTRAN96";#N/A,#N/A,FALSE,"NAA9697";#N/A,#N/A,FALSE,"ECWEBB";#N/A,#N/A,FALSE,"MFT96";#N/A,#N/A,FALSE,"CTrecon"}</definedName>
    <definedName name="sdf_1_3_1_3_5" hidden="1">{#N/A,#N/A,FALSE,"TMCOMP96";#N/A,#N/A,FALSE,"MAT96";#N/A,#N/A,FALSE,"FANDA96";#N/A,#N/A,FALSE,"INTRAN96";#N/A,#N/A,FALSE,"NAA9697";#N/A,#N/A,FALSE,"ECWEBB";#N/A,#N/A,FALSE,"MFT96";#N/A,#N/A,FALSE,"CTrecon"}</definedName>
    <definedName name="sdf_1_3_1_4" hidden="1">{#N/A,#N/A,FALSE,"TMCOMP96";#N/A,#N/A,FALSE,"MAT96";#N/A,#N/A,FALSE,"FANDA96";#N/A,#N/A,FALSE,"INTRAN96";#N/A,#N/A,FALSE,"NAA9697";#N/A,#N/A,FALSE,"ECWEBB";#N/A,#N/A,FALSE,"MFT96";#N/A,#N/A,FALSE,"CTrecon"}</definedName>
    <definedName name="sdf_1_3_1_4_1" hidden="1">{#N/A,#N/A,FALSE,"TMCOMP96";#N/A,#N/A,FALSE,"MAT96";#N/A,#N/A,FALSE,"FANDA96";#N/A,#N/A,FALSE,"INTRAN96";#N/A,#N/A,FALSE,"NAA9697";#N/A,#N/A,FALSE,"ECWEBB";#N/A,#N/A,FALSE,"MFT96";#N/A,#N/A,FALSE,"CTrecon"}</definedName>
    <definedName name="sdf_1_3_1_4_2" hidden="1">{#N/A,#N/A,FALSE,"TMCOMP96";#N/A,#N/A,FALSE,"MAT96";#N/A,#N/A,FALSE,"FANDA96";#N/A,#N/A,FALSE,"INTRAN96";#N/A,#N/A,FALSE,"NAA9697";#N/A,#N/A,FALSE,"ECWEBB";#N/A,#N/A,FALSE,"MFT96";#N/A,#N/A,FALSE,"CTrecon"}</definedName>
    <definedName name="sdf_1_3_1_4_3" hidden="1">{#N/A,#N/A,FALSE,"TMCOMP96";#N/A,#N/A,FALSE,"MAT96";#N/A,#N/A,FALSE,"FANDA96";#N/A,#N/A,FALSE,"INTRAN96";#N/A,#N/A,FALSE,"NAA9697";#N/A,#N/A,FALSE,"ECWEBB";#N/A,#N/A,FALSE,"MFT96";#N/A,#N/A,FALSE,"CTrecon"}</definedName>
    <definedName name="sdf_1_3_1_4_4" hidden="1">{#N/A,#N/A,FALSE,"TMCOMP96";#N/A,#N/A,FALSE,"MAT96";#N/A,#N/A,FALSE,"FANDA96";#N/A,#N/A,FALSE,"INTRAN96";#N/A,#N/A,FALSE,"NAA9697";#N/A,#N/A,FALSE,"ECWEBB";#N/A,#N/A,FALSE,"MFT96";#N/A,#N/A,FALSE,"CTrecon"}</definedName>
    <definedName name="sdf_1_3_1_4_5" hidden="1">{#N/A,#N/A,FALSE,"TMCOMP96";#N/A,#N/A,FALSE,"MAT96";#N/A,#N/A,FALSE,"FANDA96";#N/A,#N/A,FALSE,"INTRAN96";#N/A,#N/A,FALSE,"NAA9697";#N/A,#N/A,FALSE,"ECWEBB";#N/A,#N/A,FALSE,"MFT96";#N/A,#N/A,FALSE,"CTrecon"}</definedName>
    <definedName name="sdf_1_3_1_5" hidden="1">{#N/A,#N/A,FALSE,"TMCOMP96";#N/A,#N/A,FALSE,"MAT96";#N/A,#N/A,FALSE,"FANDA96";#N/A,#N/A,FALSE,"INTRAN96";#N/A,#N/A,FALSE,"NAA9697";#N/A,#N/A,FALSE,"ECWEBB";#N/A,#N/A,FALSE,"MFT96";#N/A,#N/A,FALSE,"CTrecon"}</definedName>
    <definedName name="sdf_1_3_1_5_1" hidden="1">{#N/A,#N/A,FALSE,"TMCOMP96";#N/A,#N/A,FALSE,"MAT96";#N/A,#N/A,FALSE,"FANDA96";#N/A,#N/A,FALSE,"INTRAN96";#N/A,#N/A,FALSE,"NAA9697";#N/A,#N/A,FALSE,"ECWEBB";#N/A,#N/A,FALSE,"MFT96";#N/A,#N/A,FALSE,"CTrecon"}</definedName>
    <definedName name="sdf_1_3_1_5_2" hidden="1">{#N/A,#N/A,FALSE,"TMCOMP96";#N/A,#N/A,FALSE,"MAT96";#N/A,#N/A,FALSE,"FANDA96";#N/A,#N/A,FALSE,"INTRAN96";#N/A,#N/A,FALSE,"NAA9697";#N/A,#N/A,FALSE,"ECWEBB";#N/A,#N/A,FALSE,"MFT96";#N/A,#N/A,FALSE,"CTrecon"}</definedName>
    <definedName name="sdf_1_3_1_5_3" hidden="1">{#N/A,#N/A,FALSE,"TMCOMP96";#N/A,#N/A,FALSE,"MAT96";#N/A,#N/A,FALSE,"FANDA96";#N/A,#N/A,FALSE,"INTRAN96";#N/A,#N/A,FALSE,"NAA9697";#N/A,#N/A,FALSE,"ECWEBB";#N/A,#N/A,FALSE,"MFT96";#N/A,#N/A,FALSE,"CTrecon"}</definedName>
    <definedName name="sdf_1_3_1_5_4" hidden="1">{#N/A,#N/A,FALSE,"TMCOMP96";#N/A,#N/A,FALSE,"MAT96";#N/A,#N/A,FALSE,"FANDA96";#N/A,#N/A,FALSE,"INTRAN96";#N/A,#N/A,FALSE,"NAA9697";#N/A,#N/A,FALSE,"ECWEBB";#N/A,#N/A,FALSE,"MFT96";#N/A,#N/A,FALSE,"CTrecon"}</definedName>
    <definedName name="sdf_1_3_1_5_5" hidden="1">{#N/A,#N/A,FALSE,"TMCOMP96";#N/A,#N/A,FALSE,"MAT96";#N/A,#N/A,FALSE,"FANDA96";#N/A,#N/A,FALSE,"INTRAN96";#N/A,#N/A,FALSE,"NAA9697";#N/A,#N/A,FALSE,"ECWEBB";#N/A,#N/A,FALSE,"MFT96";#N/A,#N/A,FALSE,"CTrecon"}</definedName>
    <definedName name="sdf_1_3_2" hidden="1">{#N/A,#N/A,FALSE,"TMCOMP96";#N/A,#N/A,FALSE,"MAT96";#N/A,#N/A,FALSE,"FANDA96";#N/A,#N/A,FALSE,"INTRAN96";#N/A,#N/A,FALSE,"NAA9697";#N/A,#N/A,FALSE,"ECWEBB";#N/A,#N/A,FALSE,"MFT96";#N/A,#N/A,FALSE,"CTrecon"}</definedName>
    <definedName name="sdf_1_3_2_1" hidden="1">{#N/A,#N/A,FALSE,"TMCOMP96";#N/A,#N/A,FALSE,"MAT96";#N/A,#N/A,FALSE,"FANDA96";#N/A,#N/A,FALSE,"INTRAN96";#N/A,#N/A,FALSE,"NAA9697";#N/A,#N/A,FALSE,"ECWEBB";#N/A,#N/A,FALSE,"MFT96";#N/A,#N/A,FALSE,"CTrecon"}</definedName>
    <definedName name="sdf_1_3_2_2" hidden="1">{#N/A,#N/A,FALSE,"TMCOMP96";#N/A,#N/A,FALSE,"MAT96";#N/A,#N/A,FALSE,"FANDA96";#N/A,#N/A,FALSE,"INTRAN96";#N/A,#N/A,FALSE,"NAA9697";#N/A,#N/A,FALSE,"ECWEBB";#N/A,#N/A,FALSE,"MFT96";#N/A,#N/A,FALSE,"CTrecon"}</definedName>
    <definedName name="sdf_1_3_2_3" hidden="1">{#N/A,#N/A,FALSE,"TMCOMP96";#N/A,#N/A,FALSE,"MAT96";#N/A,#N/A,FALSE,"FANDA96";#N/A,#N/A,FALSE,"INTRAN96";#N/A,#N/A,FALSE,"NAA9697";#N/A,#N/A,FALSE,"ECWEBB";#N/A,#N/A,FALSE,"MFT96";#N/A,#N/A,FALSE,"CTrecon"}</definedName>
    <definedName name="sdf_1_3_2_4" hidden="1">{#N/A,#N/A,FALSE,"TMCOMP96";#N/A,#N/A,FALSE,"MAT96";#N/A,#N/A,FALSE,"FANDA96";#N/A,#N/A,FALSE,"INTRAN96";#N/A,#N/A,FALSE,"NAA9697";#N/A,#N/A,FALSE,"ECWEBB";#N/A,#N/A,FALSE,"MFT96";#N/A,#N/A,FALSE,"CTrecon"}</definedName>
    <definedName name="sdf_1_3_2_5" hidden="1">{#N/A,#N/A,FALSE,"TMCOMP96";#N/A,#N/A,FALSE,"MAT96";#N/A,#N/A,FALSE,"FANDA96";#N/A,#N/A,FALSE,"INTRAN96";#N/A,#N/A,FALSE,"NAA9697";#N/A,#N/A,FALSE,"ECWEBB";#N/A,#N/A,FALSE,"MFT96";#N/A,#N/A,FALSE,"CTrecon"}</definedName>
    <definedName name="sdf_1_3_3" hidden="1">{#N/A,#N/A,FALSE,"TMCOMP96";#N/A,#N/A,FALSE,"MAT96";#N/A,#N/A,FALSE,"FANDA96";#N/A,#N/A,FALSE,"INTRAN96";#N/A,#N/A,FALSE,"NAA9697";#N/A,#N/A,FALSE,"ECWEBB";#N/A,#N/A,FALSE,"MFT96";#N/A,#N/A,FALSE,"CTrecon"}</definedName>
    <definedName name="sdf_1_3_3_1" hidden="1">{#N/A,#N/A,FALSE,"TMCOMP96";#N/A,#N/A,FALSE,"MAT96";#N/A,#N/A,FALSE,"FANDA96";#N/A,#N/A,FALSE,"INTRAN96";#N/A,#N/A,FALSE,"NAA9697";#N/A,#N/A,FALSE,"ECWEBB";#N/A,#N/A,FALSE,"MFT96";#N/A,#N/A,FALSE,"CTrecon"}</definedName>
    <definedName name="sdf_1_3_3_2" hidden="1">{#N/A,#N/A,FALSE,"TMCOMP96";#N/A,#N/A,FALSE,"MAT96";#N/A,#N/A,FALSE,"FANDA96";#N/A,#N/A,FALSE,"INTRAN96";#N/A,#N/A,FALSE,"NAA9697";#N/A,#N/A,FALSE,"ECWEBB";#N/A,#N/A,FALSE,"MFT96";#N/A,#N/A,FALSE,"CTrecon"}</definedName>
    <definedName name="sdf_1_3_3_3" hidden="1">{#N/A,#N/A,FALSE,"TMCOMP96";#N/A,#N/A,FALSE,"MAT96";#N/A,#N/A,FALSE,"FANDA96";#N/A,#N/A,FALSE,"INTRAN96";#N/A,#N/A,FALSE,"NAA9697";#N/A,#N/A,FALSE,"ECWEBB";#N/A,#N/A,FALSE,"MFT96";#N/A,#N/A,FALSE,"CTrecon"}</definedName>
    <definedName name="sdf_1_3_3_4" hidden="1">{#N/A,#N/A,FALSE,"TMCOMP96";#N/A,#N/A,FALSE,"MAT96";#N/A,#N/A,FALSE,"FANDA96";#N/A,#N/A,FALSE,"INTRAN96";#N/A,#N/A,FALSE,"NAA9697";#N/A,#N/A,FALSE,"ECWEBB";#N/A,#N/A,FALSE,"MFT96";#N/A,#N/A,FALSE,"CTrecon"}</definedName>
    <definedName name="sdf_1_3_3_5" hidden="1">{#N/A,#N/A,FALSE,"TMCOMP96";#N/A,#N/A,FALSE,"MAT96";#N/A,#N/A,FALSE,"FANDA96";#N/A,#N/A,FALSE,"INTRAN96";#N/A,#N/A,FALSE,"NAA9697";#N/A,#N/A,FALSE,"ECWEBB";#N/A,#N/A,FALSE,"MFT96";#N/A,#N/A,FALSE,"CTrecon"}</definedName>
    <definedName name="sdf_1_3_4" hidden="1">{#N/A,#N/A,FALSE,"TMCOMP96";#N/A,#N/A,FALSE,"MAT96";#N/A,#N/A,FALSE,"FANDA96";#N/A,#N/A,FALSE,"INTRAN96";#N/A,#N/A,FALSE,"NAA9697";#N/A,#N/A,FALSE,"ECWEBB";#N/A,#N/A,FALSE,"MFT96";#N/A,#N/A,FALSE,"CTrecon"}</definedName>
    <definedName name="sdf_1_3_4_1" hidden="1">{#N/A,#N/A,FALSE,"TMCOMP96";#N/A,#N/A,FALSE,"MAT96";#N/A,#N/A,FALSE,"FANDA96";#N/A,#N/A,FALSE,"INTRAN96";#N/A,#N/A,FALSE,"NAA9697";#N/A,#N/A,FALSE,"ECWEBB";#N/A,#N/A,FALSE,"MFT96";#N/A,#N/A,FALSE,"CTrecon"}</definedName>
    <definedName name="sdf_1_3_4_2" hidden="1">{#N/A,#N/A,FALSE,"TMCOMP96";#N/A,#N/A,FALSE,"MAT96";#N/A,#N/A,FALSE,"FANDA96";#N/A,#N/A,FALSE,"INTRAN96";#N/A,#N/A,FALSE,"NAA9697";#N/A,#N/A,FALSE,"ECWEBB";#N/A,#N/A,FALSE,"MFT96";#N/A,#N/A,FALSE,"CTrecon"}</definedName>
    <definedName name="sdf_1_3_4_3" hidden="1">{#N/A,#N/A,FALSE,"TMCOMP96";#N/A,#N/A,FALSE,"MAT96";#N/A,#N/A,FALSE,"FANDA96";#N/A,#N/A,FALSE,"INTRAN96";#N/A,#N/A,FALSE,"NAA9697";#N/A,#N/A,FALSE,"ECWEBB";#N/A,#N/A,FALSE,"MFT96";#N/A,#N/A,FALSE,"CTrecon"}</definedName>
    <definedName name="sdf_1_3_4_4" hidden="1">{#N/A,#N/A,FALSE,"TMCOMP96";#N/A,#N/A,FALSE,"MAT96";#N/A,#N/A,FALSE,"FANDA96";#N/A,#N/A,FALSE,"INTRAN96";#N/A,#N/A,FALSE,"NAA9697";#N/A,#N/A,FALSE,"ECWEBB";#N/A,#N/A,FALSE,"MFT96";#N/A,#N/A,FALSE,"CTrecon"}</definedName>
    <definedName name="sdf_1_3_4_5" hidden="1">{#N/A,#N/A,FALSE,"TMCOMP96";#N/A,#N/A,FALSE,"MAT96";#N/A,#N/A,FALSE,"FANDA96";#N/A,#N/A,FALSE,"INTRAN96";#N/A,#N/A,FALSE,"NAA9697";#N/A,#N/A,FALSE,"ECWEBB";#N/A,#N/A,FALSE,"MFT96";#N/A,#N/A,FALSE,"CTrecon"}</definedName>
    <definedName name="sdf_1_3_5" hidden="1">{#N/A,#N/A,FALSE,"TMCOMP96";#N/A,#N/A,FALSE,"MAT96";#N/A,#N/A,FALSE,"FANDA96";#N/A,#N/A,FALSE,"INTRAN96";#N/A,#N/A,FALSE,"NAA9697";#N/A,#N/A,FALSE,"ECWEBB";#N/A,#N/A,FALSE,"MFT96";#N/A,#N/A,FALSE,"CTrecon"}</definedName>
    <definedName name="sdf_1_3_5_1" hidden="1">{#N/A,#N/A,FALSE,"TMCOMP96";#N/A,#N/A,FALSE,"MAT96";#N/A,#N/A,FALSE,"FANDA96";#N/A,#N/A,FALSE,"INTRAN96";#N/A,#N/A,FALSE,"NAA9697";#N/A,#N/A,FALSE,"ECWEBB";#N/A,#N/A,FALSE,"MFT96";#N/A,#N/A,FALSE,"CTrecon"}</definedName>
    <definedName name="sdf_1_3_5_2" hidden="1">{#N/A,#N/A,FALSE,"TMCOMP96";#N/A,#N/A,FALSE,"MAT96";#N/A,#N/A,FALSE,"FANDA96";#N/A,#N/A,FALSE,"INTRAN96";#N/A,#N/A,FALSE,"NAA9697";#N/A,#N/A,FALSE,"ECWEBB";#N/A,#N/A,FALSE,"MFT96";#N/A,#N/A,FALSE,"CTrecon"}</definedName>
    <definedName name="sdf_1_3_5_3" hidden="1">{#N/A,#N/A,FALSE,"TMCOMP96";#N/A,#N/A,FALSE,"MAT96";#N/A,#N/A,FALSE,"FANDA96";#N/A,#N/A,FALSE,"INTRAN96";#N/A,#N/A,FALSE,"NAA9697";#N/A,#N/A,FALSE,"ECWEBB";#N/A,#N/A,FALSE,"MFT96";#N/A,#N/A,FALSE,"CTrecon"}</definedName>
    <definedName name="sdf_1_3_5_4" hidden="1">{#N/A,#N/A,FALSE,"TMCOMP96";#N/A,#N/A,FALSE,"MAT96";#N/A,#N/A,FALSE,"FANDA96";#N/A,#N/A,FALSE,"INTRAN96";#N/A,#N/A,FALSE,"NAA9697";#N/A,#N/A,FALSE,"ECWEBB";#N/A,#N/A,FALSE,"MFT96";#N/A,#N/A,FALSE,"CTrecon"}</definedName>
    <definedName name="sdf_1_3_5_5" hidden="1">{#N/A,#N/A,FALSE,"TMCOMP96";#N/A,#N/A,FALSE,"MAT96";#N/A,#N/A,FALSE,"FANDA96";#N/A,#N/A,FALSE,"INTRAN96";#N/A,#N/A,FALSE,"NAA9697";#N/A,#N/A,FALSE,"ECWEBB";#N/A,#N/A,FALSE,"MFT96";#N/A,#N/A,FALSE,"CTrecon"}</definedName>
    <definedName name="sdf_1_4" hidden="1">{#N/A,#N/A,FALSE,"TMCOMP96";#N/A,#N/A,FALSE,"MAT96";#N/A,#N/A,FALSE,"FANDA96";#N/A,#N/A,FALSE,"INTRAN96";#N/A,#N/A,FALSE,"NAA9697";#N/A,#N/A,FALSE,"ECWEBB";#N/A,#N/A,FALSE,"MFT96";#N/A,#N/A,FALSE,"CTrecon"}</definedName>
    <definedName name="sdf_1_4_1" hidden="1">{#N/A,#N/A,FALSE,"TMCOMP96";#N/A,#N/A,FALSE,"MAT96";#N/A,#N/A,FALSE,"FANDA96";#N/A,#N/A,FALSE,"INTRAN96";#N/A,#N/A,FALSE,"NAA9697";#N/A,#N/A,FALSE,"ECWEBB";#N/A,#N/A,FALSE,"MFT96";#N/A,#N/A,FALSE,"CTrecon"}</definedName>
    <definedName name="sdf_1_4_1_1" hidden="1">{#N/A,#N/A,FALSE,"TMCOMP96";#N/A,#N/A,FALSE,"MAT96";#N/A,#N/A,FALSE,"FANDA96";#N/A,#N/A,FALSE,"INTRAN96";#N/A,#N/A,FALSE,"NAA9697";#N/A,#N/A,FALSE,"ECWEBB";#N/A,#N/A,FALSE,"MFT96";#N/A,#N/A,FALSE,"CTrecon"}</definedName>
    <definedName name="sdf_1_4_1_1_1" hidden="1">{#N/A,#N/A,FALSE,"TMCOMP96";#N/A,#N/A,FALSE,"MAT96";#N/A,#N/A,FALSE,"FANDA96";#N/A,#N/A,FALSE,"INTRAN96";#N/A,#N/A,FALSE,"NAA9697";#N/A,#N/A,FALSE,"ECWEBB";#N/A,#N/A,FALSE,"MFT96";#N/A,#N/A,FALSE,"CTrecon"}</definedName>
    <definedName name="sdf_1_4_1_1_1_1" hidden="1">{#N/A,#N/A,FALSE,"TMCOMP96";#N/A,#N/A,FALSE,"MAT96";#N/A,#N/A,FALSE,"FANDA96";#N/A,#N/A,FALSE,"INTRAN96";#N/A,#N/A,FALSE,"NAA9697";#N/A,#N/A,FALSE,"ECWEBB";#N/A,#N/A,FALSE,"MFT96";#N/A,#N/A,FALSE,"CTrecon"}</definedName>
    <definedName name="sdf_1_4_1_1_2" hidden="1">{#N/A,#N/A,FALSE,"TMCOMP96";#N/A,#N/A,FALSE,"MAT96";#N/A,#N/A,FALSE,"FANDA96";#N/A,#N/A,FALSE,"INTRAN96";#N/A,#N/A,FALSE,"NAA9697";#N/A,#N/A,FALSE,"ECWEBB";#N/A,#N/A,FALSE,"MFT96";#N/A,#N/A,FALSE,"CTrecon"}</definedName>
    <definedName name="sdf_1_4_1_1_3" hidden="1">{#N/A,#N/A,FALSE,"TMCOMP96";#N/A,#N/A,FALSE,"MAT96";#N/A,#N/A,FALSE,"FANDA96";#N/A,#N/A,FALSE,"INTRAN96";#N/A,#N/A,FALSE,"NAA9697";#N/A,#N/A,FALSE,"ECWEBB";#N/A,#N/A,FALSE,"MFT96";#N/A,#N/A,FALSE,"CTrecon"}</definedName>
    <definedName name="sdf_1_4_1_1_4" hidden="1">{#N/A,#N/A,FALSE,"TMCOMP96";#N/A,#N/A,FALSE,"MAT96";#N/A,#N/A,FALSE,"FANDA96";#N/A,#N/A,FALSE,"INTRAN96";#N/A,#N/A,FALSE,"NAA9697";#N/A,#N/A,FALSE,"ECWEBB";#N/A,#N/A,FALSE,"MFT96";#N/A,#N/A,FALSE,"CTrecon"}</definedName>
    <definedName name="sdf_1_4_1_1_5" hidden="1">{#N/A,#N/A,FALSE,"TMCOMP96";#N/A,#N/A,FALSE,"MAT96";#N/A,#N/A,FALSE,"FANDA96";#N/A,#N/A,FALSE,"INTRAN96";#N/A,#N/A,FALSE,"NAA9697";#N/A,#N/A,FALSE,"ECWEBB";#N/A,#N/A,FALSE,"MFT96";#N/A,#N/A,FALSE,"CTrecon"}</definedName>
    <definedName name="sdf_1_4_1_2" hidden="1">{#N/A,#N/A,FALSE,"TMCOMP96";#N/A,#N/A,FALSE,"MAT96";#N/A,#N/A,FALSE,"FANDA96";#N/A,#N/A,FALSE,"INTRAN96";#N/A,#N/A,FALSE,"NAA9697";#N/A,#N/A,FALSE,"ECWEBB";#N/A,#N/A,FALSE,"MFT96";#N/A,#N/A,FALSE,"CTrecon"}</definedName>
    <definedName name="sdf_1_4_1_2_1" hidden="1">{#N/A,#N/A,FALSE,"TMCOMP96";#N/A,#N/A,FALSE,"MAT96";#N/A,#N/A,FALSE,"FANDA96";#N/A,#N/A,FALSE,"INTRAN96";#N/A,#N/A,FALSE,"NAA9697";#N/A,#N/A,FALSE,"ECWEBB";#N/A,#N/A,FALSE,"MFT96";#N/A,#N/A,FALSE,"CTrecon"}</definedName>
    <definedName name="sdf_1_4_1_2_2" hidden="1">{#N/A,#N/A,FALSE,"TMCOMP96";#N/A,#N/A,FALSE,"MAT96";#N/A,#N/A,FALSE,"FANDA96";#N/A,#N/A,FALSE,"INTRAN96";#N/A,#N/A,FALSE,"NAA9697";#N/A,#N/A,FALSE,"ECWEBB";#N/A,#N/A,FALSE,"MFT96";#N/A,#N/A,FALSE,"CTrecon"}</definedName>
    <definedName name="sdf_1_4_1_2_3" hidden="1">{#N/A,#N/A,FALSE,"TMCOMP96";#N/A,#N/A,FALSE,"MAT96";#N/A,#N/A,FALSE,"FANDA96";#N/A,#N/A,FALSE,"INTRAN96";#N/A,#N/A,FALSE,"NAA9697";#N/A,#N/A,FALSE,"ECWEBB";#N/A,#N/A,FALSE,"MFT96";#N/A,#N/A,FALSE,"CTrecon"}</definedName>
    <definedName name="sdf_1_4_1_2_4" hidden="1">{#N/A,#N/A,FALSE,"TMCOMP96";#N/A,#N/A,FALSE,"MAT96";#N/A,#N/A,FALSE,"FANDA96";#N/A,#N/A,FALSE,"INTRAN96";#N/A,#N/A,FALSE,"NAA9697";#N/A,#N/A,FALSE,"ECWEBB";#N/A,#N/A,FALSE,"MFT96";#N/A,#N/A,FALSE,"CTrecon"}</definedName>
    <definedName name="sdf_1_4_1_2_5" hidden="1">{#N/A,#N/A,FALSE,"TMCOMP96";#N/A,#N/A,FALSE,"MAT96";#N/A,#N/A,FALSE,"FANDA96";#N/A,#N/A,FALSE,"INTRAN96";#N/A,#N/A,FALSE,"NAA9697";#N/A,#N/A,FALSE,"ECWEBB";#N/A,#N/A,FALSE,"MFT96";#N/A,#N/A,FALSE,"CTrecon"}</definedName>
    <definedName name="sdf_1_4_1_3" hidden="1">{#N/A,#N/A,FALSE,"TMCOMP96";#N/A,#N/A,FALSE,"MAT96";#N/A,#N/A,FALSE,"FANDA96";#N/A,#N/A,FALSE,"INTRAN96";#N/A,#N/A,FALSE,"NAA9697";#N/A,#N/A,FALSE,"ECWEBB";#N/A,#N/A,FALSE,"MFT96";#N/A,#N/A,FALSE,"CTrecon"}</definedName>
    <definedName name="sdf_1_4_1_3_1" hidden="1">{#N/A,#N/A,FALSE,"TMCOMP96";#N/A,#N/A,FALSE,"MAT96";#N/A,#N/A,FALSE,"FANDA96";#N/A,#N/A,FALSE,"INTRAN96";#N/A,#N/A,FALSE,"NAA9697";#N/A,#N/A,FALSE,"ECWEBB";#N/A,#N/A,FALSE,"MFT96";#N/A,#N/A,FALSE,"CTrecon"}</definedName>
    <definedName name="sdf_1_4_1_3_2" hidden="1">{#N/A,#N/A,FALSE,"TMCOMP96";#N/A,#N/A,FALSE,"MAT96";#N/A,#N/A,FALSE,"FANDA96";#N/A,#N/A,FALSE,"INTRAN96";#N/A,#N/A,FALSE,"NAA9697";#N/A,#N/A,FALSE,"ECWEBB";#N/A,#N/A,FALSE,"MFT96";#N/A,#N/A,FALSE,"CTrecon"}</definedName>
    <definedName name="sdf_1_4_1_3_3" hidden="1">{#N/A,#N/A,FALSE,"TMCOMP96";#N/A,#N/A,FALSE,"MAT96";#N/A,#N/A,FALSE,"FANDA96";#N/A,#N/A,FALSE,"INTRAN96";#N/A,#N/A,FALSE,"NAA9697";#N/A,#N/A,FALSE,"ECWEBB";#N/A,#N/A,FALSE,"MFT96";#N/A,#N/A,FALSE,"CTrecon"}</definedName>
    <definedName name="sdf_1_4_1_3_4" hidden="1">{#N/A,#N/A,FALSE,"TMCOMP96";#N/A,#N/A,FALSE,"MAT96";#N/A,#N/A,FALSE,"FANDA96";#N/A,#N/A,FALSE,"INTRAN96";#N/A,#N/A,FALSE,"NAA9697";#N/A,#N/A,FALSE,"ECWEBB";#N/A,#N/A,FALSE,"MFT96";#N/A,#N/A,FALSE,"CTrecon"}</definedName>
    <definedName name="sdf_1_4_1_3_5" hidden="1">{#N/A,#N/A,FALSE,"TMCOMP96";#N/A,#N/A,FALSE,"MAT96";#N/A,#N/A,FALSE,"FANDA96";#N/A,#N/A,FALSE,"INTRAN96";#N/A,#N/A,FALSE,"NAA9697";#N/A,#N/A,FALSE,"ECWEBB";#N/A,#N/A,FALSE,"MFT96";#N/A,#N/A,FALSE,"CTrecon"}</definedName>
    <definedName name="sdf_1_4_1_4" hidden="1">{#N/A,#N/A,FALSE,"TMCOMP96";#N/A,#N/A,FALSE,"MAT96";#N/A,#N/A,FALSE,"FANDA96";#N/A,#N/A,FALSE,"INTRAN96";#N/A,#N/A,FALSE,"NAA9697";#N/A,#N/A,FALSE,"ECWEBB";#N/A,#N/A,FALSE,"MFT96";#N/A,#N/A,FALSE,"CTrecon"}</definedName>
    <definedName name="sdf_1_4_1_4_1" hidden="1">{#N/A,#N/A,FALSE,"TMCOMP96";#N/A,#N/A,FALSE,"MAT96";#N/A,#N/A,FALSE,"FANDA96";#N/A,#N/A,FALSE,"INTRAN96";#N/A,#N/A,FALSE,"NAA9697";#N/A,#N/A,FALSE,"ECWEBB";#N/A,#N/A,FALSE,"MFT96";#N/A,#N/A,FALSE,"CTrecon"}</definedName>
    <definedName name="sdf_1_4_1_4_2" hidden="1">{#N/A,#N/A,FALSE,"TMCOMP96";#N/A,#N/A,FALSE,"MAT96";#N/A,#N/A,FALSE,"FANDA96";#N/A,#N/A,FALSE,"INTRAN96";#N/A,#N/A,FALSE,"NAA9697";#N/A,#N/A,FALSE,"ECWEBB";#N/A,#N/A,FALSE,"MFT96";#N/A,#N/A,FALSE,"CTrecon"}</definedName>
    <definedName name="sdf_1_4_1_4_3" hidden="1">{#N/A,#N/A,FALSE,"TMCOMP96";#N/A,#N/A,FALSE,"MAT96";#N/A,#N/A,FALSE,"FANDA96";#N/A,#N/A,FALSE,"INTRAN96";#N/A,#N/A,FALSE,"NAA9697";#N/A,#N/A,FALSE,"ECWEBB";#N/A,#N/A,FALSE,"MFT96";#N/A,#N/A,FALSE,"CTrecon"}</definedName>
    <definedName name="sdf_1_4_1_4_4" hidden="1">{#N/A,#N/A,FALSE,"TMCOMP96";#N/A,#N/A,FALSE,"MAT96";#N/A,#N/A,FALSE,"FANDA96";#N/A,#N/A,FALSE,"INTRAN96";#N/A,#N/A,FALSE,"NAA9697";#N/A,#N/A,FALSE,"ECWEBB";#N/A,#N/A,FALSE,"MFT96";#N/A,#N/A,FALSE,"CTrecon"}</definedName>
    <definedName name="sdf_1_4_1_4_5" hidden="1">{#N/A,#N/A,FALSE,"TMCOMP96";#N/A,#N/A,FALSE,"MAT96";#N/A,#N/A,FALSE,"FANDA96";#N/A,#N/A,FALSE,"INTRAN96";#N/A,#N/A,FALSE,"NAA9697";#N/A,#N/A,FALSE,"ECWEBB";#N/A,#N/A,FALSE,"MFT96";#N/A,#N/A,FALSE,"CTrecon"}</definedName>
    <definedName name="sdf_1_4_1_5" hidden="1">{#N/A,#N/A,FALSE,"TMCOMP96";#N/A,#N/A,FALSE,"MAT96";#N/A,#N/A,FALSE,"FANDA96";#N/A,#N/A,FALSE,"INTRAN96";#N/A,#N/A,FALSE,"NAA9697";#N/A,#N/A,FALSE,"ECWEBB";#N/A,#N/A,FALSE,"MFT96";#N/A,#N/A,FALSE,"CTrecon"}</definedName>
    <definedName name="sdf_1_4_1_5_1" hidden="1">{#N/A,#N/A,FALSE,"TMCOMP96";#N/A,#N/A,FALSE,"MAT96";#N/A,#N/A,FALSE,"FANDA96";#N/A,#N/A,FALSE,"INTRAN96";#N/A,#N/A,FALSE,"NAA9697";#N/A,#N/A,FALSE,"ECWEBB";#N/A,#N/A,FALSE,"MFT96";#N/A,#N/A,FALSE,"CTrecon"}</definedName>
    <definedName name="sdf_1_4_1_5_2" hidden="1">{#N/A,#N/A,FALSE,"TMCOMP96";#N/A,#N/A,FALSE,"MAT96";#N/A,#N/A,FALSE,"FANDA96";#N/A,#N/A,FALSE,"INTRAN96";#N/A,#N/A,FALSE,"NAA9697";#N/A,#N/A,FALSE,"ECWEBB";#N/A,#N/A,FALSE,"MFT96";#N/A,#N/A,FALSE,"CTrecon"}</definedName>
    <definedName name="sdf_1_4_1_5_3" hidden="1">{#N/A,#N/A,FALSE,"TMCOMP96";#N/A,#N/A,FALSE,"MAT96";#N/A,#N/A,FALSE,"FANDA96";#N/A,#N/A,FALSE,"INTRAN96";#N/A,#N/A,FALSE,"NAA9697";#N/A,#N/A,FALSE,"ECWEBB";#N/A,#N/A,FALSE,"MFT96";#N/A,#N/A,FALSE,"CTrecon"}</definedName>
    <definedName name="sdf_1_4_1_5_4" hidden="1">{#N/A,#N/A,FALSE,"TMCOMP96";#N/A,#N/A,FALSE,"MAT96";#N/A,#N/A,FALSE,"FANDA96";#N/A,#N/A,FALSE,"INTRAN96";#N/A,#N/A,FALSE,"NAA9697";#N/A,#N/A,FALSE,"ECWEBB";#N/A,#N/A,FALSE,"MFT96";#N/A,#N/A,FALSE,"CTrecon"}</definedName>
    <definedName name="sdf_1_4_1_5_5" hidden="1">{#N/A,#N/A,FALSE,"TMCOMP96";#N/A,#N/A,FALSE,"MAT96";#N/A,#N/A,FALSE,"FANDA96";#N/A,#N/A,FALSE,"INTRAN96";#N/A,#N/A,FALSE,"NAA9697";#N/A,#N/A,FALSE,"ECWEBB";#N/A,#N/A,FALSE,"MFT96";#N/A,#N/A,FALSE,"CTrecon"}</definedName>
    <definedName name="sdf_1_4_2" hidden="1">{#N/A,#N/A,FALSE,"TMCOMP96";#N/A,#N/A,FALSE,"MAT96";#N/A,#N/A,FALSE,"FANDA96";#N/A,#N/A,FALSE,"INTRAN96";#N/A,#N/A,FALSE,"NAA9697";#N/A,#N/A,FALSE,"ECWEBB";#N/A,#N/A,FALSE,"MFT96";#N/A,#N/A,FALSE,"CTrecon"}</definedName>
    <definedName name="sdf_1_4_2_1" hidden="1">{#N/A,#N/A,FALSE,"TMCOMP96";#N/A,#N/A,FALSE,"MAT96";#N/A,#N/A,FALSE,"FANDA96";#N/A,#N/A,FALSE,"INTRAN96";#N/A,#N/A,FALSE,"NAA9697";#N/A,#N/A,FALSE,"ECWEBB";#N/A,#N/A,FALSE,"MFT96";#N/A,#N/A,FALSE,"CTrecon"}</definedName>
    <definedName name="sdf_1_4_2_2" hidden="1">{#N/A,#N/A,FALSE,"TMCOMP96";#N/A,#N/A,FALSE,"MAT96";#N/A,#N/A,FALSE,"FANDA96";#N/A,#N/A,FALSE,"INTRAN96";#N/A,#N/A,FALSE,"NAA9697";#N/A,#N/A,FALSE,"ECWEBB";#N/A,#N/A,FALSE,"MFT96";#N/A,#N/A,FALSE,"CTrecon"}</definedName>
    <definedName name="sdf_1_4_2_3" hidden="1">{#N/A,#N/A,FALSE,"TMCOMP96";#N/A,#N/A,FALSE,"MAT96";#N/A,#N/A,FALSE,"FANDA96";#N/A,#N/A,FALSE,"INTRAN96";#N/A,#N/A,FALSE,"NAA9697";#N/A,#N/A,FALSE,"ECWEBB";#N/A,#N/A,FALSE,"MFT96";#N/A,#N/A,FALSE,"CTrecon"}</definedName>
    <definedName name="sdf_1_4_2_4" hidden="1">{#N/A,#N/A,FALSE,"TMCOMP96";#N/A,#N/A,FALSE,"MAT96";#N/A,#N/A,FALSE,"FANDA96";#N/A,#N/A,FALSE,"INTRAN96";#N/A,#N/A,FALSE,"NAA9697";#N/A,#N/A,FALSE,"ECWEBB";#N/A,#N/A,FALSE,"MFT96";#N/A,#N/A,FALSE,"CTrecon"}</definedName>
    <definedName name="sdf_1_4_2_5" hidden="1">{#N/A,#N/A,FALSE,"TMCOMP96";#N/A,#N/A,FALSE,"MAT96";#N/A,#N/A,FALSE,"FANDA96";#N/A,#N/A,FALSE,"INTRAN96";#N/A,#N/A,FALSE,"NAA9697";#N/A,#N/A,FALSE,"ECWEBB";#N/A,#N/A,FALSE,"MFT96";#N/A,#N/A,FALSE,"CTrecon"}</definedName>
    <definedName name="sdf_1_4_3" hidden="1">{#N/A,#N/A,FALSE,"TMCOMP96";#N/A,#N/A,FALSE,"MAT96";#N/A,#N/A,FALSE,"FANDA96";#N/A,#N/A,FALSE,"INTRAN96";#N/A,#N/A,FALSE,"NAA9697";#N/A,#N/A,FALSE,"ECWEBB";#N/A,#N/A,FALSE,"MFT96";#N/A,#N/A,FALSE,"CTrecon"}</definedName>
    <definedName name="sdf_1_4_3_1" hidden="1">{#N/A,#N/A,FALSE,"TMCOMP96";#N/A,#N/A,FALSE,"MAT96";#N/A,#N/A,FALSE,"FANDA96";#N/A,#N/A,FALSE,"INTRAN96";#N/A,#N/A,FALSE,"NAA9697";#N/A,#N/A,FALSE,"ECWEBB";#N/A,#N/A,FALSE,"MFT96";#N/A,#N/A,FALSE,"CTrecon"}</definedName>
    <definedName name="sdf_1_4_3_2" hidden="1">{#N/A,#N/A,FALSE,"TMCOMP96";#N/A,#N/A,FALSE,"MAT96";#N/A,#N/A,FALSE,"FANDA96";#N/A,#N/A,FALSE,"INTRAN96";#N/A,#N/A,FALSE,"NAA9697";#N/A,#N/A,FALSE,"ECWEBB";#N/A,#N/A,FALSE,"MFT96";#N/A,#N/A,FALSE,"CTrecon"}</definedName>
    <definedName name="sdf_1_4_3_3" hidden="1">{#N/A,#N/A,FALSE,"TMCOMP96";#N/A,#N/A,FALSE,"MAT96";#N/A,#N/A,FALSE,"FANDA96";#N/A,#N/A,FALSE,"INTRAN96";#N/A,#N/A,FALSE,"NAA9697";#N/A,#N/A,FALSE,"ECWEBB";#N/A,#N/A,FALSE,"MFT96";#N/A,#N/A,FALSE,"CTrecon"}</definedName>
    <definedName name="sdf_1_4_3_4" hidden="1">{#N/A,#N/A,FALSE,"TMCOMP96";#N/A,#N/A,FALSE,"MAT96";#N/A,#N/A,FALSE,"FANDA96";#N/A,#N/A,FALSE,"INTRAN96";#N/A,#N/A,FALSE,"NAA9697";#N/A,#N/A,FALSE,"ECWEBB";#N/A,#N/A,FALSE,"MFT96";#N/A,#N/A,FALSE,"CTrecon"}</definedName>
    <definedName name="sdf_1_4_3_5" hidden="1">{#N/A,#N/A,FALSE,"TMCOMP96";#N/A,#N/A,FALSE,"MAT96";#N/A,#N/A,FALSE,"FANDA96";#N/A,#N/A,FALSE,"INTRAN96";#N/A,#N/A,FALSE,"NAA9697";#N/A,#N/A,FALSE,"ECWEBB";#N/A,#N/A,FALSE,"MFT96";#N/A,#N/A,FALSE,"CTrecon"}</definedName>
    <definedName name="sdf_1_4_4" hidden="1">{#N/A,#N/A,FALSE,"TMCOMP96";#N/A,#N/A,FALSE,"MAT96";#N/A,#N/A,FALSE,"FANDA96";#N/A,#N/A,FALSE,"INTRAN96";#N/A,#N/A,FALSE,"NAA9697";#N/A,#N/A,FALSE,"ECWEBB";#N/A,#N/A,FALSE,"MFT96";#N/A,#N/A,FALSE,"CTrecon"}</definedName>
    <definedName name="sdf_1_4_4_1" hidden="1">{#N/A,#N/A,FALSE,"TMCOMP96";#N/A,#N/A,FALSE,"MAT96";#N/A,#N/A,FALSE,"FANDA96";#N/A,#N/A,FALSE,"INTRAN96";#N/A,#N/A,FALSE,"NAA9697";#N/A,#N/A,FALSE,"ECWEBB";#N/A,#N/A,FALSE,"MFT96";#N/A,#N/A,FALSE,"CTrecon"}</definedName>
    <definedName name="sdf_1_4_4_2" hidden="1">{#N/A,#N/A,FALSE,"TMCOMP96";#N/A,#N/A,FALSE,"MAT96";#N/A,#N/A,FALSE,"FANDA96";#N/A,#N/A,FALSE,"INTRAN96";#N/A,#N/A,FALSE,"NAA9697";#N/A,#N/A,FALSE,"ECWEBB";#N/A,#N/A,FALSE,"MFT96";#N/A,#N/A,FALSE,"CTrecon"}</definedName>
    <definedName name="sdf_1_4_4_3" hidden="1">{#N/A,#N/A,FALSE,"TMCOMP96";#N/A,#N/A,FALSE,"MAT96";#N/A,#N/A,FALSE,"FANDA96";#N/A,#N/A,FALSE,"INTRAN96";#N/A,#N/A,FALSE,"NAA9697";#N/A,#N/A,FALSE,"ECWEBB";#N/A,#N/A,FALSE,"MFT96";#N/A,#N/A,FALSE,"CTrecon"}</definedName>
    <definedName name="sdf_1_4_4_4" hidden="1">{#N/A,#N/A,FALSE,"TMCOMP96";#N/A,#N/A,FALSE,"MAT96";#N/A,#N/A,FALSE,"FANDA96";#N/A,#N/A,FALSE,"INTRAN96";#N/A,#N/A,FALSE,"NAA9697";#N/A,#N/A,FALSE,"ECWEBB";#N/A,#N/A,FALSE,"MFT96";#N/A,#N/A,FALSE,"CTrecon"}</definedName>
    <definedName name="sdf_1_4_4_5" hidden="1">{#N/A,#N/A,FALSE,"TMCOMP96";#N/A,#N/A,FALSE,"MAT96";#N/A,#N/A,FALSE,"FANDA96";#N/A,#N/A,FALSE,"INTRAN96";#N/A,#N/A,FALSE,"NAA9697";#N/A,#N/A,FALSE,"ECWEBB";#N/A,#N/A,FALSE,"MFT96";#N/A,#N/A,FALSE,"CTrecon"}</definedName>
    <definedName name="sdf_1_4_5" hidden="1">{#N/A,#N/A,FALSE,"TMCOMP96";#N/A,#N/A,FALSE,"MAT96";#N/A,#N/A,FALSE,"FANDA96";#N/A,#N/A,FALSE,"INTRAN96";#N/A,#N/A,FALSE,"NAA9697";#N/A,#N/A,FALSE,"ECWEBB";#N/A,#N/A,FALSE,"MFT96";#N/A,#N/A,FALSE,"CTrecon"}</definedName>
    <definedName name="sdf_1_4_5_1" hidden="1">{#N/A,#N/A,FALSE,"TMCOMP96";#N/A,#N/A,FALSE,"MAT96";#N/A,#N/A,FALSE,"FANDA96";#N/A,#N/A,FALSE,"INTRAN96";#N/A,#N/A,FALSE,"NAA9697";#N/A,#N/A,FALSE,"ECWEBB";#N/A,#N/A,FALSE,"MFT96";#N/A,#N/A,FALSE,"CTrecon"}</definedName>
    <definedName name="sdf_1_4_5_2" hidden="1">{#N/A,#N/A,FALSE,"TMCOMP96";#N/A,#N/A,FALSE,"MAT96";#N/A,#N/A,FALSE,"FANDA96";#N/A,#N/A,FALSE,"INTRAN96";#N/A,#N/A,FALSE,"NAA9697";#N/A,#N/A,FALSE,"ECWEBB";#N/A,#N/A,FALSE,"MFT96";#N/A,#N/A,FALSE,"CTrecon"}</definedName>
    <definedName name="sdf_1_4_5_3" hidden="1">{#N/A,#N/A,FALSE,"TMCOMP96";#N/A,#N/A,FALSE,"MAT96";#N/A,#N/A,FALSE,"FANDA96";#N/A,#N/A,FALSE,"INTRAN96";#N/A,#N/A,FALSE,"NAA9697";#N/A,#N/A,FALSE,"ECWEBB";#N/A,#N/A,FALSE,"MFT96";#N/A,#N/A,FALSE,"CTrecon"}</definedName>
    <definedName name="sdf_1_4_5_4" hidden="1">{#N/A,#N/A,FALSE,"TMCOMP96";#N/A,#N/A,FALSE,"MAT96";#N/A,#N/A,FALSE,"FANDA96";#N/A,#N/A,FALSE,"INTRAN96";#N/A,#N/A,FALSE,"NAA9697";#N/A,#N/A,FALSE,"ECWEBB";#N/A,#N/A,FALSE,"MFT96";#N/A,#N/A,FALSE,"CTrecon"}</definedName>
    <definedName name="sdf_1_4_5_5" hidden="1">{#N/A,#N/A,FALSE,"TMCOMP96";#N/A,#N/A,FALSE,"MAT96";#N/A,#N/A,FALSE,"FANDA96";#N/A,#N/A,FALSE,"INTRAN96";#N/A,#N/A,FALSE,"NAA9697";#N/A,#N/A,FALSE,"ECWEBB";#N/A,#N/A,FALSE,"MFT96";#N/A,#N/A,FALSE,"CTrecon"}</definedName>
    <definedName name="sdf_1_5" hidden="1">{#N/A,#N/A,FALSE,"TMCOMP96";#N/A,#N/A,FALSE,"MAT96";#N/A,#N/A,FALSE,"FANDA96";#N/A,#N/A,FALSE,"INTRAN96";#N/A,#N/A,FALSE,"NAA9697";#N/A,#N/A,FALSE,"ECWEBB";#N/A,#N/A,FALSE,"MFT96";#N/A,#N/A,FALSE,"CTrecon"}</definedName>
    <definedName name="sdf_1_5_1" hidden="1">{#N/A,#N/A,FALSE,"TMCOMP96";#N/A,#N/A,FALSE,"MAT96";#N/A,#N/A,FALSE,"FANDA96";#N/A,#N/A,FALSE,"INTRAN96";#N/A,#N/A,FALSE,"NAA9697";#N/A,#N/A,FALSE,"ECWEBB";#N/A,#N/A,FALSE,"MFT96";#N/A,#N/A,FALSE,"CTrecon"}</definedName>
    <definedName name="sdf_1_5_1_1" hidden="1">{#N/A,#N/A,FALSE,"TMCOMP96";#N/A,#N/A,FALSE,"MAT96";#N/A,#N/A,FALSE,"FANDA96";#N/A,#N/A,FALSE,"INTRAN96";#N/A,#N/A,FALSE,"NAA9697";#N/A,#N/A,FALSE,"ECWEBB";#N/A,#N/A,FALSE,"MFT96";#N/A,#N/A,FALSE,"CTrecon"}</definedName>
    <definedName name="sdf_1_5_1_2" hidden="1">{#N/A,#N/A,FALSE,"TMCOMP96";#N/A,#N/A,FALSE,"MAT96";#N/A,#N/A,FALSE,"FANDA96";#N/A,#N/A,FALSE,"INTRAN96";#N/A,#N/A,FALSE,"NAA9697";#N/A,#N/A,FALSE,"ECWEBB";#N/A,#N/A,FALSE,"MFT96";#N/A,#N/A,FALSE,"CTrecon"}</definedName>
    <definedName name="sdf_1_5_1_3" hidden="1">{#N/A,#N/A,FALSE,"TMCOMP96";#N/A,#N/A,FALSE,"MAT96";#N/A,#N/A,FALSE,"FANDA96";#N/A,#N/A,FALSE,"INTRAN96";#N/A,#N/A,FALSE,"NAA9697";#N/A,#N/A,FALSE,"ECWEBB";#N/A,#N/A,FALSE,"MFT96";#N/A,#N/A,FALSE,"CTrecon"}</definedName>
    <definedName name="sdf_1_5_1_4" hidden="1">{#N/A,#N/A,FALSE,"TMCOMP96";#N/A,#N/A,FALSE,"MAT96";#N/A,#N/A,FALSE,"FANDA96";#N/A,#N/A,FALSE,"INTRAN96";#N/A,#N/A,FALSE,"NAA9697";#N/A,#N/A,FALSE,"ECWEBB";#N/A,#N/A,FALSE,"MFT96";#N/A,#N/A,FALSE,"CTrecon"}</definedName>
    <definedName name="sdf_1_5_1_5" hidden="1">{#N/A,#N/A,FALSE,"TMCOMP96";#N/A,#N/A,FALSE,"MAT96";#N/A,#N/A,FALSE,"FANDA96";#N/A,#N/A,FALSE,"INTRAN96";#N/A,#N/A,FALSE,"NAA9697";#N/A,#N/A,FALSE,"ECWEBB";#N/A,#N/A,FALSE,"MFT96";#N/A,#N/A,FALSE,"CTrecon"}</definedName>
    <definedName name="sdf_1_5_2" hidden="1">{#N/A,#N/A,FALSE,"TMCOMP96";#N/A,#N/A,FALSE,"MAT96";#N/A,#N/A,FALSE,"FANDA96";#N/A,#N/A,FALSE,"INTRAN96";#N/A,#N/A,FALSE,"NAA9697";#N/A,#N/A,FALSE,"ECWEBB";#N/A,#N/A,FALSE,"MFT96";#N/A,#N/A,FALSE,"CTrecon"}</definedName>
    <definedName name="sdf_1_5_2_1" hidden="1">{#N/A,#N/A,FALSE,"TMCOMP96";#N/A,#N/A,FALSE,"MAT96";#N/A,#N/A,FALSE,"FANDA96";#N/A,#N/A,FALSE,"INTRAN96";#N/A,#N/A,FALSE,"NAA9697";#N/A,#N/A,FALSE,"ECWEBB";#N/A,#N/A,FALSE,"MFT96";#N/A,#N/A,FALSE,"CTrecon"}</definedName>
    <definedName name="sdf_1_5_2_2" hidden="1">{#N/A,#N/A,FALSE,"TMCOMP96";#N/A,#N/A,FALSE,"MAT96";#N/A,#N/A,FALSE,"FANDA96";#N/A,#N/A,FALSE,"INTRAN96";#N/A,#N/A,FALSE,"NAA9697";#N/A,#N/A,FALSE,"ECWEBB";#N/A,#N/A,FALSE,"MFT96";#N/A,#N/A,FALSE,"CTrecon"}</definedName>
    <definedName name="sdf_1_5_2_3" hidden="1">{#N/A,#N/A,FALSE,"TMCOMP96";#N/A,#N/A,FALSE,"MAT96";#N/A,#N/A,FALSE,"FANDA96";#N/A,#N/A,FALSE,"INTRAN96";#N/A,#N/A,FALSE,"NAA9697";#N/A,#N/A,FALSE,"ECWEBB";#N/A,#N/A,FALSE,"MFT96";#N/A,#N/A,FALSE,"CTrecon"}</definedName>
    <definedName name="sdf_1_5_2_4" hidden="1">{#N/A,#N/A,FALSE,"TMCOMP96";#N/A,#N/A,FALSE,"MAT96";#N/A,#N/A,FALSE,"FANDA96";#N/A,#N/A,FALSE,"INTRAN96";#N/A,#N/A,FALSE,"NAA9697";#N/A,#N/A,FALSE,"ECWEBB";#N/A,#N/A,FALSE,"MFT96";#N/A,#N/A,FALSE,"CTrecon"}</definedName>
    <definedName name="sdf_1_5_2_5" hidden="1">{#N/A,#N/A,FALSE,"TMCOMP96";#N/A,#N/A,FALSE,"MAT96";#N/A,#N/A,FALSE,"FANDA96";#N/A,#N/A,FALSE,"INTRAN96";#N/A,#N/A,FALSE,"NAA9697";#N/A,#N/A,FALSE,"ECWEBB";#N/A,#N/A,FALSE,"MFT96";#N/A,#N/A,FALSE,"CTrecon"}</definedName>
    <definedName name="sdf_1_5_3" hidden="1">{#N/A,#N/A,FALSE,"TMCOMP96";#N/A,#N/A,FALSE,"MAT96";#N/A,#N/A,FALSE,"FANDA96";#N/A,#N/A,FALSE,"INTRAN96";#N/A,#N/A,FALSE,"NAA9697";#N/A,#N/A,FALSE,"ECWEBB";#N/A,#N/A,FALSE,"MFT96";#N/A,#N/A,FALSE,"CTrecon"}</definedName>
    <definedName name="sdf_1_5_3_1" hidden="1">{#N/A,#N/A,FALSE,"TMCOMP96";#N/A,#N/A,FALSE,"MAT96";#N/A,#N/A,FALSE,"FANDA96";#N/A,#N/A,FALSE,"INTRAN96";#N/A,#N/A,FALSE,"NAA9697";#N/A,#N/A,FALSE,"ECWEBB";#N/A,#N/A,FALSE,"MFT96";#N/A,#N/A,FALSE,"CTrecon"}</definedName>
    <definedName name="sdf_1_5_3_2" hidden="1">{#N/A,#N/A,FALSE,"TMCOMP96";#N/A,#N/A,FALSE,"MAT96";#N/A,#N/A,FALSE,"FANDA96";#N/A,#N/A,FALSE,"INTRAN96";#N/A,#N/A,FALSE,"NAA9697";#N/A,#N/A,FALSE,"ECWEBB";#N/A,#N/A,FALSE,"MFT96";#N/A,#N/A,FALSE,"CTrecon"}</definedName>
    <definedName name="sdf_1_5_3_3" hidden="1">{#N/A,#N/A,FALSE,"TMCOMP96";#N/A,#N/A,FALSE,"MAT96";#N/A,#N/A,FALSE,"FANDA96";#N/A,#N/A,FALSE,"INTRAN96";#N/A,#N/A,FALSE,"NAA9697";#N/A,#N/A,FALSE,"ECWEBB";#N/A,#N/A,FALSE,"MFT96";#N/A,#N/A,FALSE,"CTrecon"}</definedName>
    <definedName name="sdf_1_5_3_4" hidden="1">{#N/A,#N/A,FALSE,"TMCOMP96";#N/A,#N/A,FALSE,"MAT96";#N/A,#N/A,FALSE,"FANDA96";#N/A,#N/A,FALSE,"INTRAN96";#N/A,#N/A,FALSE,"NAA9697";#N/A,#N/A,FALSE,"ECWEBB";#N/A,#N/A,FALSE,"MFT96";#N/A,#N/A,FALSE,"CTrecon"}</definedName>
    <definedName name="sdf_1_5_3_5" hidden="1">{#N/A,#N/A,FALSE,"TMCOMP96";#N/A,#N/A,FALSE,"MAT96";#N/A,#N/A,FALSE,"FANDA96";#N/A,#N/A,FALSE,"INTRAN96";#N/A,#N/A,FALSE,"NAA9697";#N/A,#N/A,FALSE,"ECWEBB";#N/A,#N/A,FALSE,"MFT96";#N/A,#N/A,FALSE,"CTrecon"}</definedName>
    <definedName name="sdf_1_5_4" hidden="1">{#N/A,#N/A,FALSE,"TMCOMP96";#N/A,#N/A,FALSE,"MAT96";#N/A,#N/A,FALSE,"FANDA96";#N/A,#N/A,FALSE,"INTRAN96";#N/A,#N/A,FALSE,"NAA9697";#N/A,#N/A,FALSE,"ECWEBB";#N/A,#N/A,FALSE,"MFT96";#N/A,#N/A,FALSE,"CTrecon"}</definedName>
    <definedName name="sdf_1_5_4_1" hidden="1">{#N/A,#N/A,FALSE,"TMCOMP96";#N/A,#N/A,FALSE,"MAT96";#N/A,#N/A,FALSE,"FANDA96";#N/A,#N/A,FALSE,"INTRAN96";#N/A,#N/A,FALSE,"NAA9697";#N/A,#N/A,FALSE,"ECWEBB";#N/A,#N/A,FALSE,"MFT96";#N/A,#N/A,FALSE,"CTrecon"}</definedName>
    <definedName name="sdf_1_5_4_2" hidden="1">{#N/A,#N/A,FALSE,"TMCOMP96";#N/A,#N/A,FALSE,"MAT96";#N/A,#N/A,FALSE,"FANDA96";#N/A,#N/A,FALSE,"INTRAN96";#N/A,#N/A,FALSE,"NAA9697";#N/A,#N/A,FALSE,"ECWEBB";#N/A,#N/A,FALSE,"MFT96";#N/A,#N/A,FALSE,"CTrecon"}</definedName>
    <definedName name="sdf_1_5_4_3" hidden="1">{#N/A,#N/A,FALSE,"TMCOMP96";#N/A,#N/A,FALSE,"MAT96";#N/A,#N/A,FALSE,"FANDA96";#N/A,#N/A,FALSE,"INTRAN96";#N/A,#N/A,FALSE,"NAA9697";#N/A,#N/A,FALSE,"ECWEBB";#N/A,#N/A,FALSE,"MFT96";#N/A,#N/A,FALSE,"CTrecon"}</definedName>
    <definedName name="sdf_1_5_4_4" hidden="1">{#N/A,#N/A,FALSE,"TMCOMP96";#N/A,#N/A,FALSE,"MAT96";#N/A,#N/A,FALSE,"FANDA96";#N/A,#N/A,FALSE,"INTRAN96";#N/A,#N/A,FALSE,"NAA9697";#N/A,#N/A,FALSE,"ECWEBB";#N/A,#N/A,FALSE,"MFT96";#N/A,#N/A,FALSE,"CTrecon"}</definedName>
    <definedName name="sdf_1_5_4_5" hidden="1">{#N/A,#N/A,FALSE,"TMCOMP96";#N/A,#N/A,FALSE,"MAT96";#N/A,#N/A,FALSE,"FANDA96";#N/A,#N/A,FALSE,"INTRAN96";#N/A,#N/A,FALSE,"NAA9697";#N/A,#N/A,FALSE,"ECWEBB";#N/A,#N/A,FALSE,"MFT96";#N/A,#N/A,FALSE,"CTrecon"}</definedName>
    <definedName name="sdf_1_5_5" hidden="1">{#N/A,#N/A,FALSE,"TMCOMP96";#N/A,#N/A,FALSE,"MAT96";#N/A,#N/A,FALSE,"FANDA96";#N/A,#N/A,FALSE,"INTRAN96";#N/A,#N/A,FALSE,"NAA9697";#N/A,#N/A,FALSE,"ECWEBB";#N/A,#N/A,FALSE,"MFT96";#N/A,#N/A,FALSE,"CTrecon"}</definedName>
    <definedName name="sdf_1_5_5_1" hidden="1">{#N/A,#N/A,FALSE,"TMCOMP96";#N/A,#N/A,FALSE,"MAT96";#N/A,#N/A,FALSE,"FANDA96";#N/A,#N/A,FALSE,"INTRAN96";#N/A,#N/A,FALSE,"NAA9697";#N/A,#N/A,FALSE,"ECWEBB";#N/A,#N/A,FALSE,"MFT96";#N/A,#N/A,FALSE,"CTrecon"}</definedName>
    <definedName name="sdf_1_5_5_2" hidden="1">{#N/A,#N/A,FALSE,"TMCOMP96";#N/A,#N/A,FALSE,"MAT96";#N/A,#N/A,FALSE,"FANDA96";#N/A,#N/A,FALSE,"INTRAN96";#N/A,#N/A,FALSE,"NAA9697";#N/A,#N/A,FALSE,"ECWEBB";#N/A,#N/A,FALSE,"MFT96";#N/A,#N/A,FALSE,"CTrecon"}</definedName>
    <definedName name="sdf_1_5_5_3" hidden="1">{#N/A,#N/A,FALSE,"TMCOMP96";#N/A,#N/A,FALSE,"MAT96";#N/A,#N/A,FALSE,"FANDA96";#N/A,#N/A,FALSE,"INTRAN96";#N/A,#N/A,FALSE,"NAA9697";#N/A,#N/A,FALSE,"ECWEBB";#N/A,#N/A,FALSE,"MFT96";#N/A,#N/A,FALSE,"CTrecon"}</definedName>
    <definedName name="sdf_1_5_5_4" hidden="1">{#N/A,#N/A,FALSE,"TMCOMP96";#N/A,#N/A,FALSE,"MAT96";#N/A,#N/A,FALSE,"FANDA96";#N/A,#N/A,FALSE,"INTRAN96";#N/A,#N/A,FALSE,"NAA9697";#N/A,#N/A,FALSE,"ECWEBB";#N/A,#N/A,FALSE,"MFT96";#N/A,#N/A,FALSE,"CTrecon"}</definedName>
    <definedName name="sdf_1_5_5_5"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_2_1" hidden="1">{#N/A,#N/A,FALSE,"TMCOMP96";#N/A,#N/A,FALSE,"MAT96";#N/A,#N/A,FALSE,"FANDA96";#N/A,#N/A,FALSE,"INTRAN96";#N/A,#N/A,FALSE,"NAA9697";#N/A,#N/A,FALSE,"ECWEBB";#N/A,#N/A,FALSE,"MFT96";#N/A,#N/A,FALSE,"CTrecon"}</definedName>
    <definedName name="sdf_2_1_1" hidden="1">{#N/A,#N/A,FALSE,"TMCOMP96";#N/A,#N/A,FALSE,"MAT96";#N/A,#N/A,FALSE,"FANDA96";#N/A,#N/A,FALSE,"INTRAN96";#N/A,#N/A,FALSE,"NAA9697";#N/A,#N/A,FALSE,"ECWEBB";#N/A,#N/A,FALSE,"MFT96";#N/A,#N/A,FALSE,"CTrecon"}</definedName>
    <definedName name="sdf_2_1_1_1" hidden="1">{#N/A,#N/A,FALSE,"TMCOMP96";#N/A,#N/A,FALSE,"MAT96";#N/A,#N/A,FALSE,"FANDA96";#N/A,#N/A,FALSE,"INTRAN96";#N/A,#N/A,FALSE,"NAA9697";#N/A,#N/A,FALSE,"ECWEBB";#N/A,#N/A,FALSE,"MFT96";#N/A,#N/A,FALSE,"CTrecon"}</definedName>
    <definedName name="sdf_2_1_1_1_1" hidden="1">{#N/A,#N/A,FALSE,"TMCOMP96";#N/A,#N/A,FALSE,"MAT96";#N/A,#N/A,FALSE,"FANDA96";#N/A,#N/A,FALSE,"INTRAN96";#N/A,#N/A,FALSE,"NAA9697";#N/A,#N/A,FALSE,"ECWEBB";#N/A,#N/A,FALSE,"MFT96";#N/A,#N/A,FALSE,"CTrecon"}</definedName>
    <definedName name="sdf_2_1_1_1_1_1" hidden="1">{#N/A,#N/A,FALSE,"TMCOMP96";#N/A,#N/A,FALSE,"MAT96";#N/A,#N/A,FALSE,"FANDA96";#N/A,#N/A,FALSE,"INTRAN96";#N/A,#N/A,FALSE,"NAA9697";#N/A,#N/A,FALSE,"ECWEBB";#N/A,#N/A,FALSE,"MFT96";#N/A,#N/A,FALSE,"CTrecon"}</definedName>
    <definedName name="sdf_2_1_1_1_2" hidden="1">{#N/A,#N/A,FALSE,"TMCOMP96";#N/A,#N/A,FALSE,"MAT96";#N/A,#N/A,FALSE,"FANDA96";#N/A,#N/A,FALSE,"INTRAN96";#N/A,#N/A,FALSE,"NAA9697";#N/A,#N/A,FALSE,"ECWEBB";#N/A,#N/A,FALSE,"MFT96";#N/A,#N/A,FALSE,"CTrecon"}</definedName>
    <definedName name="sdf_2_1_1_1_3" hidden="1">{#N/A,#N/A,FALSE,"TMCOMP96";#N/A,#N/A,FALSE,"MAT96";#N/A,#N/A,FALSE,"FANDA96";#N/A,#N/A,FALSE,"INTRAN96";#N/A,#N/A,FALSE,"NAA9697";#N/A,#N/A,FALSE,"ECWEBB";#N/A,#N/A,FALSE,"MFT96";#N/A,#N/A,FALSE,"CTrecon"}</definedName>
    <definedName name="sdf_2_1_1_1_4" hidden="1">{#N/A,#N/A,FALSE,"TMCOMP96";#N/A,#N/A,FALSE,"MAT96";#N/A,#N/A,FALSE,"FANDA96";#N/A,#N/A,FALSE,"INTRAN96";#N/A,#N/A,FALSE,"NAA9697";#N/A,#N/A,FALSE,"ECWEBB";#N/A,#N/A,FALSE,"MFT96";#N/A,#N/A,FALSE,"CTrecon"}</definedName>
    <definedName name="sdf_2_1_1_1_5" hidden="1">{#N/A,#N/A,FALSE,"TMCOMP96";#N/A,#N/A,FALSE,"MAT96";#N/A,#N/A,FALSE,"FANDA96";#N/A,#N/A,FALSE,"INTRAN96";#N/A,#N/A,FALSE,"NAA9697";#N/A,#N/A,FALSE,"ECWEBB";#N/A,#N/A,FALSE,"MFT96";#N/A,#N/A,FALSE,"CTrecon"}</definedName>
    <definedName name="sdf_2_1_1_2" hidden="1">{#N/A,#N/A,FALSE,"TMCOMP96";#N/A,#N/A,FALSE,"MAT96";#N/A,#N/A,FALSE,"FANDA96";#N/A,#N/A,FALSE,"INTRAN96";#N/A,#N/A,FALSE,"NAA9697";#N/A,#N/A,FALSE,"ECWEBB";#N/A,#N/A,FALSE,"MFT96";#N/A,#N/A,FALSE,"CTrecon"}</definedName>
    <definedName name="sdf_2_1_1_2_1" hidden="1">{#N/A,#N/A,FALSE,"TMCOMP96";#N/A,#N/A,FALSE,"MAT96";#N/A,#N/A,FALSE,"FANDA96";#N/A,#N/A,FALSE,"INTRAN96";#N/A,#N/A,FALSE,"NAA9697";#N/A,#N/A,FALSE,"ECWEBB";#N/A,#N/A,FALSE,"MFT96";#N/A,#N/A,FALSE,"CTrecon"}</definedName>
    <definedName name="sdf_2_1_1_2_2" hidden="1">{#N/A,#N/A,FALSE,"TMCOMP96";#N/A,#N/A,FALSE,"MAT96";#N/A,#N/A,FALSE,"FANDA96";#N/A,#N/A,FALSE,"INTRAN96";#N/A,#N/A,FALSE,"NAA9697";#N/A,#N/A,FALSE,"ECWEBB";#N/A,#N/A,FALSE,"MFT96";#N/A,#N/A,FALSE,"CTrecon"}</definedName>
    <definedName name="sdf_2_1_1_2_3" hidden="1">{#N/A,#N/A,FALSE,"TMCOMP96";#N/A,#N/A,FALSE,"MAT96";#N/A,#N/A,FALSE,"FANDA96";#N/A,#N/A,FALSE,"INTRAN96";#N/A,#N/A,FALSE,"NAA9697";#N/A,#N/A,FALSE,"ECWEBB";#N/A,#N/A,FALSE,"MFT96";#N/A,#N/A,FALSE,"CTrecon"}</definedName>
    <definedName name="sdf_2_1_1_2_4" hidden="1">{#N/A,#N/A,FALSE,"TMCOMP96";#N/A,#N/A,FALSE,"MAT96";#N/A,#N/A,FALSE,"FANDA96";#N/A,#N/A,FALSE,"INTRAN96";#N/A,#N/A,FALSE,"NAA9697";#N/A,#N/A,FALSE,"ECWEBB";#N/A,#N/A,FALSE,"MFT96";#N/A,#N/A,FALSE,"CTrecon"}</definedName>
    <definedName name="sdf_2_1_1_2_5" hidden="1">{#N/A,#N/A,FALSE,"TMCOMP96";#N/A,#N/A,FALSE,"MAT96";#N/A,#N/A,FALSE,"FANDA96";#N/A,#N/A,FALSE,"INTRAN96";#N/A,#N/A,FALSE,"NAA9697";#N/A,#N/A,FALSE,"ECWEBB";#N/A,#N/A,FALSE,"MFT96";#N/A,#N/A,FALSE,"CTrecon"}</definedName>
    <definedName name="sdf_2_1_1_3" hidden="1">{#N/A,#N/A,FALSE,"TMCOMP96";#N/A,#N/A,FALSE,"MAT96";#N/A,#N/A,FALSE,"FANDA96";#N/A,#N/A,FALSE,"INTRAN96";#N/A,#N/A,FALSE,"NAA9697";#N/A,#N/A,FALSE,"ECWEBB";#N/A,#N/A,FALSE,"MFT96";#N/A,#N/A,FALSE,"CTrecon"}</definedName>
    <definedName name="sdf_2_1_1_4" hidden="1">{#N/A,#N/A,FALSE,"TMCOMP96";#N/A,#N/A,FALSE,"MAT96";#N/A,#N/A,FALSE,"FANDA96";#N/A,#N/A,FALSE,"INTRAN96";#N/A,#N/A,FALSE,"NAA9697";#N/A,#N/A,FALSE,"ECWEBB";#N/A,#N/A,FALSE,"MFT96";#N/A,#N/A,FALSE,"CTrecon"}</definedName>
    <definedName name="sdf_2_1_1_5" hidden="1">{#N/A,#N/A,FALSE,"TMCOMP96";#N/A,#N/A,FALSE,"MAT96";#N/A,#N/A,FALSE,"FANDA96";#N/A,#N/A,FALSE,"INTRAN96";#N/A,#N/A,FALSE,"NAA9697";#N/A,#N/A,FALSE,"ECWEBB";#N/A,#N/A,FALSE,"MFT96";#N/A,#N/A,FALSE,"CTrecon"}</definedName>
    <definedName name="sdf_2_1_2" hidden="1">{#N/A,#N/A,FALSE,"TMCOMP96";#N/A,#N/A,FALSE,"MAT96";#N/A,#N/A,FALSE,"FANDA96";#N/A,#N/A,FALSE,"INTRAN96";#N/A,#N/A,FALSE,"NAA9697";#N/A,#N/A,FALSE,"ECWEBB";#N/A,#N/A,FALSE,"MFT96";#N/A,#N/A,FALSE,"CTrecon"}</definedName>
    <definedName name="sdf_2_1_2_1" hidden="1">{#N/A,#N/A,FALSE,"TMCOMP96";#N/A,#N/A,FALSE,"MAT96";#N/A,#N/A,FALSE,"FANDA96";#N/A,#N/A,FALSE,"INTRAN96";#N/A,#N/A,FALSE,"NAA9697";#N/A,#N/A,FALSE,"ECWEBB";#N/A,#N/A,FALSE,"MFT96";#N/A,#N/A,FALSE,"CTrecon"}</definedName>
    <definedName name="sdf_2_1_2_1_1" hidden="1">{#N/A,#N/A,FALSE,"TMCOMP96";#N/A,#N/A,FALSE,"MAT96";#N/A,#N/A,FALSE,"FANDA96";#N/A,#N/A,FALSE,"INTRAN96";#N/A,#N/A,FALSE,"NAA9697";#N/A,#N/A,FALSE,"ECWEBB";#N/A,#N/A,FALSE,"MFT96";#N/A,#N/A,FALSE,"CTrecon"}</definedName>
    <definedName name="sdf_2_1_2_2" hidden="1">{#N/A,#N/A,FALSE,"TMCOMP96";#N/A,#N/A,FALSE,"MAT96";#N/A,#N/A,FALSE,"FANDA96";#N/A,#N/A,FALSE,"INTRAN96";#N/A,#N/A,FALSE,"NAA9697";#N/A,#N/A,FALSE,"ECWEBB";#N/A,#N/A,FALSE,"MFT96";#N/A,#N/A,FALSE,"CTrecon"}</definedName>
    <definedName name="sdf_2_1_2_3" hidden="1">{#N/A,#N/A,FALSE,"TMCOMP96";#N/A,#N/A,FALSE,"MAT96";#N/A,#N/A,FALSE,"FANDA96";#N/A,#N/A,FALSE,"INTRAN96";#N/A,#N/A,FALSE,"NAA9697";#N/A,#N/A,FALSE,"ECWEBB";#N/A,#N/A,FALSE,"MFT96";#N/A,#N/A,FALSE,"CTrecon"}</definedName>
    <definedName name="sdf_2_1_2_4" hidden="1">{#N/A,#N/A,FALSE,"TMCOMP96";#N/A,#N/A,FALSE,"MAT96";#N/A,#N/A,FALSE,"FANDA96";#N/A,#N/A,FALSE,"INTRAN96";#N/A,#N/A,FALSE,"NAA9697";#N/A,#N/A,FALSE,"ECWEBB";#N/A,#N/A,FALSE,"MFT96";#N/A,#N/A,FALSE,"CTrecon"}</definedName>
    <definedName name="sdf_2_1_2_5" hidden="1">{#N/A,#N/A,FALSE,"TMCOMP96";#N/A,#N/A,FALSE,"MAT96";#N/A,#N/A,FALSE,"FANDA96";#N/A,#N/A,FALSE,"INTRAN96";#N/A,#N/A,FALSE,"NAA9697";#N/A,#N/A,FALSE,"ECWEBB";#N/A,#N/A,FALSE,"MFT96";#N/A,#N/A,FALSE,"CTrecon"}</definedName>
    <definedName name="sdf_2_1_3" hidden="1">{#N/A,#N/A,FALSE,"TMCOMP96";#N/A,#N/A,FALSE,"MAT96";#N/A,#N/A,FALSE,"FANDA96";#N/A,#N/A,FALSE,"INTRAN96";#N/A,#N/A,FALSE,"NAA9697";#N/A,#N/A,FALSE,"ECWEBB";#N/A,#N/A,FALSE,"MFT96";#N/A,#N/A,FALSE,"CTrecon"}</definedName>
    <definedName name="sdf_2_1_3_1" hidden="1">{#N/A,#N/A,FALSE,"TMCOMP96";#N/A,#N/A,FALSE,"MAT96";#N/A,#N/A,FALSE,"FANDA96";#N/A,#N/A,FALSE,"INTRAN96";#N/A,#N/A,FALSE,"NAA9697";#N/A,#N/A,FALSE,"ECWEBB";#N/A,#N/A,FALSE,"MFT96";#N/A,#N/A,FALSE,"CTrecon"}</definedName>
    <definedName name="sdf_2_1_3_1_1" hidden="1">{#N/A,#N/A,FALSE,"TMCOMP96";#N/A,#N/A,FALSE,"MAT96";#N/A,#N/A,FALSE,"FANDA96";#N/A,#N/A,FALSE,"INTRAN96";#N/A,#N/A,FALSE,"NAA9697";#N/A,#N/A,FALSE,"ECWEBB";#N/A,#N/A,FALSE,"MFT96";#N/A,#N/A,FALSE,"CTrecon"}</definedName>
    <definedName name="sdf_2_1_3_2" hidden="1">{#N/A,#N/A,FALSE,"TMCOMP96";#N/A,#N/A,FALSE,"MAT96";#N/A,#N/A,FALSE,"FANDA96";#N/A,#N/A,FALSE,"INTRAN96";#N/A,#N/A,FALSE,"NAA9697";#N/A,#N/A,FALSE,"ECWEBB";#N/A,#N/A,FALSE,"MFT96";#N/A,#N/A,FALSE,"CTrecon"}</definedName>
    <definedName name="sdf_2_1_3_3" hidden="1">{#N/A,#N/A,FALSE,"TMCOMP96";#N/A,#N/A,FALSE,"MAT96";#N/A,#N/A,FALSE,"FANDA96";#N/A,#N/A,FALSE,"INTRAN96";#N/A,#N/A,FALSE,"NAA9697";#N/A,#N/A,FALSE,"ECWEBB";#N/A,#N/A,FALSE,"MFT96";#N/A,#N/A,FALSE,"CTrecon"}</definedName>
    <definedName name="sdf_2_1_3_4" hidden="1">{#N/A,#N/A,FALSE,"TMCOMP96";#N/A,#N/A,FALSE,"MAT96";#N/A,#N/A,FALSE,"FANDA96";#N/A,#N/A,FALSE,"INTRAN96";#N/A,#N/A,FALSE,"NAA9697";#N/A,#N/A,FALSE,"ECWEBB";#N/A,#N/A,FALSE,"MFT96";#N/A,#N/A,FALSE,"CTrecon"}</definedName>
    <definedName name="sdf_2_1_3_5" hidden="1">{#N/A,#N/A,FALSE,"TMCOMP96";#N/A,#N/A,FALSE,"MAT96";#N/A,#N/A,FALSE,"FANDA96";#N/A,#N/A,FALSE,"INTRAN96";#N/A,#N/A,FALSE,"NAA9697";#N/A,#N/A,FALSE,"ECWEBB";#N/A,#N/A,FALSE,"MFT96";#N/A,#N/A,FALSE,"CTrecon"}</definedName>
    <definedName name="sdf_2_1_4" hidden="1">{#N/A,#N/A,FALSE,"TMCOMP96";#N/A,#N/A,FALSE,"MAT96";#N/A,#N/A,FALSE,"FANDA96";#N/A,#N/A,FALSE,"INTRAN96";#N/A,#N/A,FALSE,"NAA9697";#N/A,#N/A,FALSE,"ECWEBB";#N/A,#N/A,FALSE,"MFT96";#N/A,#N/A,FALSE,"CTrecon"}</definedName>
    <definedName name="sdf_2_1_4_1" hidden="1">{#N/A,#N/A,FALSE,"TMCOMP96";#N/A,#N/A,FALSE,"MAT96";#N/A,#N/A,FALSE,"FANDA96";#N/A,#N/A,FALSE,"INTRAN96";#N/A,#N/A,FALSE,"NAA9697";#N/A,#N/A,FALSE,"ECWEBB";#N/A,#N/A,FALSE,"MFT96";#N/A,#N/A,FALSE,"CTrecon"}</definedName>
    <definedName name="sdf_2_1_4_2" hidden="1">{#N/A,#N/A,FALSE,"TMCOMP96";#N/A,#N/A,FALSE,"MAT96";#N/A,#N/A,FALSE,"FANDA96";#N/A,#N/A,FALSE,"INTRAN96";#N/A,#N/A,FALSE,"NAA9697";#N/A,#N/A,FALSE,"ECWEBB";#N/A,#N/A,FALSE,"MFT96";#N/A,#N/A,FALSE,"CTrecon"}</definedName>
    <definedName name="sdf_2_1_4_3" hidden="1">{#N/A,#N/A,FALSE,"TMCOMP96";#N/A,#N/A,FALSE,"MAT96";#N/A,#N/A,FALSE,"FANDA96";#N/A,#N/A,FALSE,"INTRAN96";#N/A,#N/A,FALSE,"NAA9697";#N/A,#N/A,FALSE,"ECWEBB";#N/A,#N/A,FALSE,"MFT96";#N/A,#N/A,FALSE,"CTrecon"}</definedName>
    <definedName name="sdf_2_1_4_4" hidden="1">{#N/A,#N/A,FALSE,"TMCOMP96";#N/A,#N/A,FALSE,"MAT96";#N/A,#N/A,FALSE,"FANDA96";#N/A,#N/A,FALSE,"INTRAN96";#N/A,#N/A,FALSE,"NAA9697";#N/A,#N/A,FALSE,"ECWEBB";#N/A,#N/A,FALSE,"MFT96";#N/A,#N/A,FALSE,"CTrecon"}</definedName>
    <definedName name="sdf_2_1_4_5" hidden="1">{#N/A,#N/A,FALSE,"TMCOMP96";#N/A,#N/A,FALSE,"MAT96";#N/A,#N/A,FALSE,"FANDA96";#N/A,#N/A,FALSE,"INTRAN96";#N/A,#N/A,FALSE,"NAA9697";#N/A,#N/A,FALSE,"ECWEBB";#N/A,#N/A,FALSE,"MFT96";#N/A,#N/A,FALSE,"CTrecon"}</definedName>
    <definedName name="sdf_2_1_5" hidden="1">{#N/A,#N/A,FALSE,"TMCOMP96";#N/A,#N/A,FALSE,"MAT96";#N/A,#N/A,FALSE,"FANDA96";#N/A,#N/A,FALSE,"INTRAN96";#N/A,#N/A,FALSE,"NAA9697";#N/A,#N/A,FALSE,"ECWEBB";#N/A,#N/A,FALSE,"MFT96";#N/A,#N/A,FALSE,"CTrecon"}</definedName>
    <definedName name="sdf_2_1_5_1" hidden="1">{#N/A,#N/A,FALSE,"TMCOMP96";#N/A,#N/A,FALSE,"MAT96";#N/A,#N/A,FALSE,"FANDA96";#N/A,#N/A,FALSE,"INTRAN96";#N/A,#N/A,FALSE,"NAA9697";#N/A,#N/A,FALSE,"ECWEBB";#N/A,#N/A,FALSE,"MFT96";#N/A,#N/A,FALSE,"CTrecon"}</definedName>
    <definedName name="sdf_2_1_5_2" hidden="1">{#N/A,#N/A,FALSE,"TMCOMP96";#N/A,#N/A,FALSE,"MAT96";#N/A,#N/A,FALSE,"FANDA96";#N/A,#N/A,FALSE,"INTRAN96";#N/A,#N/A,FALSE,"NAA9697";#N/A,#N/A,FALSE,"ECWEBB";#N/A,#N/A,FALSE,"MFT96";#N/A,#N/A,FALSE,"CTrecon"}</definedName>
    <definedName name="sdf_2_1_5_3" hidden="1">{#N/A,#N/A,FALSE,"TMCOMP96";#N/A,#N/A,FALSE,"MAT96";#N/A,#N/A,FALSE,"FANDA96";#N/A,#N/A,FALSE,"INTRAN96";#N/A,#N/A,FALSE,"NAA9697";#N/A,#N/A,FALSE,"ECWEBB";#N/A,#N/A,FALSE,"MFT96";#N/A,#N/A,FALSE,"CTrecon"}</definedName>
    <definedName name="sdf_2_1_5_4" hidden="1">{#N/A,#N/A,FALSE,"TMCOMP96";#N/A,#N/A,FALSE,"MAT96";#N/A,#N/A,FALSE,"FANDA96";#N/A,#N/A,FALSE,"INTRAN96";#N/A,#N/A,FALSE,"NAA9697";#N/A,#N/A,FALSE,"ECWEBB";#N/A,#N/A,FALSE,"MFT96";#N/A,#N/A,FALSE,"CTrecon"}</definedName>
    <definedName name="sdf_2_1_5_5" hidden="1">{#N/A,#N/A,FALSE,"TMCOMP96";#N/A,#N/A,FALSE,"MAT96";#N/A,#N/A,FALSE,"FANDA96";#N/A,#N/A,FALSE,"INTRAN96";#N/A,#N/A,FALSE,"NAA9697";#N/A,#N/A,FALSE,"ECWEBB";#N/A,#N/A,FALSE,"MFT96";#N/A,#N/A,FALSE,"CTrecon"}</definedName>
    <definedName name="sdf_2_2" hidden="1">{#N/A,#N/A,FALSE,"TMCOMP96";#N/A,#N/A,FALSE,"MAT96";#N/A,#N/A,FALSE,"FANDA96";#N/A,#N/A,FALSE,"INTRAN96";#N/A,#N/A,FALSE,"NAA9697";#N/A,#N/A,FALSE,"ECWEBB";#N/A,#N/A,FALSE,"MFT96";#N/A,#N/A,FALSE,"CTrecon"}</definedName>
    <definedName name="sdf_2_2_1" hidden="1">{#N/A,#N/A,FALSE,"TMCOMP96";#N/A,#N/A,FALSE,"MAT96";#N/A,#N/A,FALSE,"FANDA96";#N/A,#N/A,FALSE,"INTRAN96";#N/A,#N/A,FALSE,"NAA9697";#N/A,#N/A,FALSE,"ECWEBB";#N/A,#N/A,FALSE,"MFT96";#N/A,#N/A,FALSE,"CTrecon"}</definedName>
    <definedName name="sdf_2_2_1_1" hidden="1">{#N/A,#N/A,FALSE,"TMCOMP96";#N/A,#N/A,FALSE,"MAT96";#N/A,#N/A,FALSE,"FANDA96";#N/A,#N/A,FALSE,"INTRAN96";#N/A,#N/A,FALSE,"NAA9697";#N/A,#N/A,FALSE,"ECWEBB";#N/A,#N/A,FALSE,"MFT96";#N/A,#N/A,FALSE,"CTrecon"}</definedName>
    <definedName name="sdf_2_2_2" hidden="1">{#N/A,#N/A,FALSE,"TMCOMP96";#N/A,#N/A,FALSE,"MAT96";#N/A,#N/A,FALSE,"FANDA96";#N/A,#N/A,FALSE,"INTRAN96";#N/A,#N/A,FALSE,"NAA9697";#N/A,#N/A,FALSE,"ECWEBB";#N/A,#N/A,FALSE,"MFT96";#N/A,#N/A,FALSE,"CTrecon"}</definedName>
    <definedName name="sdf_2_2_3" hidden="1">{#N/A,#N/A,FALSE,"TMCOMP96";#N/A,#N/A,FALSE,"MAT96";#N/A,#N/A,FALSE,"FANDA96";#N/A,#N/A,FALSE,"INTRAN96";#N/A,#N/A,FALSE,"NAA9697";#N/A,#N/A,FALSE,"ECWEBB";#N/A,#N/A,FALSE,"MFT96";#N/A,#N/A,FALSE,"CTrecon"}</definedName>
    <definedName name="sdf_2_2_4" hidden="1">{#N/A,#N/A,FALSE,"TMCOMP96";#N/A,#N/A,FALSE,"MAT96";#N/A,#N/A,FALSE,"FANDA96";#N/A,#N/A,FALSE,"INTRAN96";#N/A,#N/A,FALSE,"NAA9697";#N/A,#N/A,FALSE,"ECWEBB";#N/A,#N/A,FALSE,"MFT96";#N/A,#N/A,FALSE,"CTrecon"}</definedName>
    <definedName name="sdf_2_2_5" hidden="1">{#N/A,#N/A,FALSE,"TMCOMP96";#N/A,#N/A,FALSE,"MAT96";#N/A,#N/A,FALSE,"FANDA96";#N/A,#N/A,FALSE,"INTRAN96";#N/A,#N/A,FALSE,"NAA9697";#N/A,#N/A,FALSE,"ECWEBB";#N/A,#N/A,FALSE,"MFT96";#N/A,#N/A,FALSE,"CTrecon"}</definedName>
    <definedName name="sdf_2_3" hidden="1">{#N/A,#N/A,FALSE,"TMCOMP96";#N/A,#N/A,FALSE,"MAT96";#N/A,#N/A,FALSE,"FANDA96";#N/A,#N/A,FALSE,"INTRAN96";#N/A,#N/A,FALSE,"NAA9697";#N/A,#N/A,FALSE,"ECWEBB";#N/A,#N/A,FALSE,"MFT96";#N/A,#N/A,FALSE,"CTrecon"}</definedName>
    <definedName name="sdf_2_3_1" hidden="1">{#N/A,#N/A,FALSE,"TMCOMP96";#N/A,#N/A,FALSE,"MAT96";#N/A,#N/A,FALSE,"FANDA96";#N/A,#N/A,FALSE,"INTRAN96";#N/A,#N/A,FALSE,"NAA9697";#N/A,#N/A,FALSE,"ECWEBB";#N/A,#N/A,FALSE,"MFT96";#N/A,#N/A,FALSE,"CTrecon"}</definedName>
    <definedName name="sdf_2_3_1_1" hidden="1">{#N/A,#N/A,FALSE,"TMCOMP96";#N/A,#N/A,FALSE,"MAT96";#N/A,#N/A,FALSE,"FANDA96";#N/A,#N/A,FALSE,"INTRAN96";#N/A,#N/A,FALSE,"NAA9697";#N/A,#N/A,FALSE,"ECWEBB";#N/A,#N/A,FALSE,"MFT96";#N/A,#N/A,FALSE,"CTrecon"}</definedName>
    <definedName name="sdf_2_3_2" hidden="1">{#N/A,#N/A,FALSE,"TMCOMP96";#N/A,#N/A,FALSE,"MAT96";#N/A,#N/A,FALSE,"FANDA96";#N/A,#N/A,FALSE,"INTRAN96";#N/A,#N/A,FALSE,"NAA9697";#N/A,#N/A,FALSE,"ECWEBB";#N/A,#N/A,FALSE,"MFT96";#N/A,#N/A,FALSE,"CTrecon"}</definedName>
    <definedName name="sdf_2_3_3" hidden="1">{#N/A,#N/A,FALSE,"TMCOMP96";#N/A,#N/A,FALSE,"MAT96";#N/A,#N/A,FALSE,"FANDA96";#N/A,#N/A,FALSE,"INTRAN96";#N/A,#N/A,FALSE,"NAA9697";#N/A,#N/A,FALSE,"ECWEBB";#N/A,#N/A,FALSE,"MFT96";#N/A,#N/A,FALSE,"CTrecon"}</definedName>
    <definedName name="sdf_2_3_4" hidden="1">{#N/A,#N/A,FALSE,"TMCOMP96";#N/A,#N/A,FALSE,"MAT96";#N/A,#N/A,FALSE,"FANDA96";#N/A,#N/A,FALSE,"INTRAN96";#N/A,#N/A,FALSE,"NAA9697";#N/A,#N/A,FALSE,"ECWEBB";#N/A,#N/A,FALSE,"MFT96";#N/A,#N/A,FALSE,"CTrecon"}</definedName>
    <definedName name="sdf_2_3_5" hidden="1">{#N/A,#N/A,FALSE,"TMCOMP96";#N/A,#N/A,FALSE,"MAT96";#N/A,#N/A,FALSE,"FANDA96";#N/A,#N/A,FALSE,"INTRAN96";#N/A,#N/A,FALSE,"NAA9697";#N/A,#N/A,FALSE,"ECWEBB";#N/A,#N/A,FALSE,"MFT96";#N/A,#N/A,FALSE,"CTrecon"}</definedName>
    <definedName name="sdf_2_4" hidden="1">{#N/A,#N/A,FALSE,"TMCOMP96";#N/A,#N/A,FALSE,"MAT96";#N/A,#N/A,FALSE,"FANDA96";#N/A,#N/A,FALSE,"INTRAN96";#N/A,#N/A,FALSE,"NAA9697";#N/A,#N/A,FALSE,"ECWEBB";#N/A,#N/A,FALSE,"MFT96";#N/A,#N/A,FALSE,"CTrecon"}</definedName>
    <definedName name="sdf_2_4_1" hidden="1">{#N/A,#N/A,FALSE,"TMCOMP96";#N/A,#N/A,FALSE,"MAT96";#N/A,#N/A,FALSE,"FANDA96";#N/A,#N/A,FALSE,"INTRAN96";#N/A,#N/A,FALSE,"NAA9697";#N/A,#N/A,FALSE,"ECWEBB";#N/A,#N/A,FALSE,"MFT96";#N/A,#N/A,FALSE,"CTrecon"}</definedName>
    <definedName name="sdf_2_4_1_1" hidden="1">{#N/A,#N/A,FALSE,"TMCOMP96";#N/A,#N/A,FALSE,"MAT96";#N/A,#N/A,FALSE,"FANDA96";#N/A,#N/A,FALSE,"INTRAN96";#N/A,#N/A,FALSE,"NAA9697";#N/A,#N/A,FALSE,"ECWEBB";#N/A,#N/A,FALSE,"MFT96";#N/A,#N/A,FALSE,"CTrecon"}</definedName>
    <definedName name="sdf_2_4_2" hidden="1">{#N/A,#N/A,FALSE,"TMCOMP96";#N/A,#N/A,FALSE,"MAT96";#N/A,#N/A,FALSE,"FANDA96";#N/A,#N/A,FALSE,"INTRAN96";#N/A,#N/A,FALSE,"NAA9697";#N/A,#N/A,FALSE,"ECWEBB";#N/A,#N/A,FALSE,"MFT96";#N/A,#N/A,FALSE,"CTrecon"}</definedName>
    <definedName name="sdf_2_4_3" hidden="1">{#N/A,#N/A,FALSE,"TMCOMP96";#N/A,#N/A,FALSE,"MAT96";#N/A,#N/A,FALSE,"FANDA96";#N/A,#N/A,FALSE,"INTRAN96";#N/A,#N/A,FALSE,"NAA9697";#N/A,#N/A,FALSE,"ECWEBB";#N/A,#N/A,FALSE,"MFT96";#N/A,#N/A,FALSE,"CTrecon"}</definedName>
    <definedName name="sdf_2_4_4" hidden="1">{#N/A,#N/A,FALSE,"TMCOMP96";#N/A,#N/A,FALSE,"MAT96";#N/A,#N/A,FALSE,"FANDA96";#N/A,#N/A,FALSE,"INTRAN96";#N/A,#N/A,FALSE,"NAA9697";#N/A,#N/A,FALSE,"ECWEBB";#N/A,#N/A,FALSE,"MFT96";#N/A,#N/A,FALSE,"CTrecon"}</definedName>
    <definedName name="sdf_2_4_5" hidden="1">{#N/A,#N/A,FALSE,"TMCOMP96";#N/A,#N/A,FALSE,"MAT96";#N/A,#N/A,FALSE,"FANDA96";#N/A,#N/A,FALSE,"INTRAN96";#N/A,#N/A,FALSE,"NAA9697";#N/A,#N/A,FALSE,"ECWEBB";#N/A,#N/A,FALSE,"MFT96";#N/A,#N/A,FALSE,"CTrecon"}</definedName>
    <definedName name="sdf_2_5" hidden="1">{#N/A,#N/A,FALSE,"TMCOMP96";#N/A,#N/A,FALSE,"MAT96";#N/A,#N/A,FALSE,"FANDA96";#N/A,#N/A,FALSE,"INTRAN96";#N/A,#N/A,FALSE,"NAA9697";#N/A,#N/A,FALSE,"ECWEBB";#N/A,#N/A,FALSE,"MFT96";#N/A,#N/A,FALSE,"CTrecon"}</definedName>
    <definedName name="sdf_2_5_1" hidden="1">{#N/A,#N/A,FALSE,"TMCOMP96";#N/A,#N/A,FALSE,"MAT96";#N/A,#N/A,FALSE,"FANDA96";#N/A,#N/A,FALSE,"INTRAN96";#N/A,#N/A,FALSE,"NAA9697";#N/A,#N/A,FALSE,"ECWEBB";#N/A,#N/A,FALSE,"MFT96";#N/A,#N/A,FALSE,"CTrecon"}</definedName>
    <definedName name="sdf_2_5_2" hidden="1">{#N/A,#N/A,FALSE,"TMCOMP96";#N/A,#N/A,FALSE,"MAT96";#N/A,#N/A,FALSE,"FANDA96";#N/A,#N/A,FALSE,"INTRAN96";#N/A,#N/A,FALSE,"NAA9697";#N/A,#N/A,FALSE,"ECWEBB";#N/A,#N/A,FALSE,"MFT96";#N/A,#N/A,FALSE,"CTrecon"}</definedName>
    <definedName name="sdf_2_5_3" hidden="1">{#N/A,#N/A,FALSE,"TMCOMP96";#N/A,#N/A,FALSE,"MAT96";#N/A,#N/A,FALSE,"FANDA96";#N/A,#N/A,FALSE,"INTRAN96";#N/A,#N/A,FALSE,"NAA9697";#N/A,#N/A,FALSE,"ECWEBB";#N/A,#N/A,FALSE,"MFT96";#N/A,#N/A,FALSE,"CTrecon"}</definedName>
    <definedName name="sdf_2_5_4" hidden="1">{#N/A,#N/A,FALSE,"TMCOMP96";#N/A,#N/A,FALSE,"MAT96";#N/A,#N/A,FALSE,"FANDA96";#N/A,#N/A,FALSE,"INTRAN96";#N/A,#N/A,FALSE,"NAA9697";#N/A,#N/A,FALSE,"ECWEBB";#N/A,#N/A,FALSE,"MFT96";#N/A,#N/A,FALSE,"CTrecon"}</definedName>
    <definedName name="sdf_2_5_5" hidden="1">{#N/A,#N/A,FALSE,"TMCOMP96";#N/A,#N/A,FALSE,"MAT96";#N/A,#N/A,FALSE,"FANDA96";#N/A,#N/A,FALSE,"INTRAN96";#N/A,#N/A,FALSE,"NAA9697";#N/A,#N/A,FALSE,"ECWEBB";#N/A,#N/A,FALSE,"MFT96";#N/A,#N/A,FALSE,"CTrecon"}</definedName>
    <definedName name="sdf_3" hidden="1">{#N/A,#N/A,FALSE,"TMCOMP96";#N/A,#N/A,FALSE,"MAT96";#N/A,#N/A,FALSE,"FANDA96";#N/A,#N/A,FALSE,"INTRAN96";#N/A,#N/A,FALSE,"NAA9697";#N/A,#N/A,FALSE,"ECWEBB";#N/A,#N/A,FALSE,"MFT96";#N/A,#N/A,FALSE,"CTrecon"}</definedName>
    <definedName name="sdf_3_1" hidden="1">{#N/A,#N/A,FALSE,"TMCOMP96";#N/A,#N/A,FALSE,"MAT96";#N/A,#N/A,FALSE,"FANDA96";#N/A,#N/A,FALSE,"INTRAN96";#N/A,#N/A,FALSE,"NAA9697";#N/A,#N/A,FALSE,"ECWEBB";#N/A,#N/A,FALSE,"MFT96";#N/A,#N/A,FALSE,"CTrecon"}</definedName>
    <definedName name="sdf_3_1_1" hidden="1">{#N/A,#N/A,FALSE,"TMCOMP96";#N/A,#N/A,FALSE,"MAT96";#N/A,#N/A,FALSE,"FANDA96";#N/A,#N/A,FALSE,"INTRAN96";#N/A,#N/A,FALSE,"NAA9697";#N/A,#N/A,FALSE,"ECWEBB";#N/A,#N/A,FALSE,"MFT96";#N/A,#N/A,FALSE,"CTrecon"}</definedName>
    <definedName name="sdf_3_1_1_1" hidden="1">{#N/A,#N/A,FALSE,"TMCOMP96";#N/A,#N/A,FALSE,"MAT96";#N/A,#N/A,FALSE,"FANDA96";#N/A,#N/A,FALSE,"INTRAN96";#N/A,#N/A,FALSE,"NAA9697";#N/A,#N/A,FALSE,"ECWEBB";#N/A,#N/A,FALSE,"MFT96";#N/A,#N/A,FALSE,"CTrecon"}</definedName>
    <definedName name="sdf_3_1_1_1_1" hidden="1">{#N/A,#N/A,FALSE,"TMCOMP96";#N/A,#N/A,FALSE,"MAT96";#N/A,#N/A,FALSE,"FANDA96";#N/A,#N/A,FALSE,"INTRAN96";#N/A,#N/A,FALSE,"NAA9697";#N/A,#N/A,FALSE,"ECWEBB";#N/A,#N/A,FALSE,"MFT96";#N/A,#N/A,FALSE,"CTrecon"}</definedName>
    <definedName name="sdf_3_1_1_1_1_1" hidden="1">{#N/A,#N/A,FALSE,"TMCOMP96";#N/A,#N/A,FALSE,"MAT96";#N/A,#N/A,FALSE,"FANDA96";#N/A,#N/A,FALSE,"INTRAN96";#N/A,#N/A,FALSE,"NAA9697";#N/A,#N/A,FALSE,"ECWEBB";#N/A,#N/A,FALSE,"MFT96";#N/A,#N/A,FALSE,"CTrecon"}</definedName>
    <definedName name="sdf_3_1_1_1_2" hidden="1">{#N/A,#N/A,FALSE,"TMCOMP96";#N/A,#N/A,FALSE,"MAT96";#N/A,#N/A,FALSE,"FANDA96";#N/A,#N/A,FALSE,"INTRAN96";#N/A,#N/A,FALSE,"NAA9697";#N/A,#N/A,FALSE,"ECWEBB";#N/A,#N/A,FALSE,"MFT96";#N/A,#N/A,FALSE,"CTrecon"}</definedName>
    <definedName name="sdf_3_1_1_1_3" hidden="1">{#N/A,#N/A,FALSE,"TMCOMP96";#N/A,#N/A,FALSE,"MAT96";#N/A,#N/A,FALSE,"FANDA96";#N/A,#N/A,FALSE,"INTRAN96";#N/A,#N/A,FALSE,"NAA9697";#N/A,#N/A,FALSE,"ECWEBB";#N/A,#N/A,FALSE,"MFT96";#N/A,#N/A,FALSE,"CTrecon"}</definedName>
    <definedName name="sdf_3_1_1_1_4" hidden="1">{#N/A,#N/A,FALSE,"TMCOMP96";#N/A,#N/A,FALSE,"MAT96";#N/A,#N/A,FALSE,"FANDA96";#N/A,#N/A,FALSE,"INTRAN96";#N/A,#N/A,FALSE,"NAA9697";#N/A,#N/A,FALSE,"ECWEBB";#N/A,#N/A,FALSE,"MFT96";#N/A,#N/A,FALSE,"CTrecon"}</definedName>
    <definedName name="sdf_3_1_1_1_5" hidden="1">{#N/A,#N/A,FALSE,"TMCOMP96";#N/A,#N/A,FALSE,"MAT96";#N/A,#N/A,FALSE,"FANDA96";#N/A,#N/A,FALSE,"INTRAN96";#N/A,#N/A,FALSE,"NAA9697";#N/A,#N/A,FALSE,"ECWEBB";#N/A,#N/A,FALSE,"MFT96";#N/A,#N/A,FALSE,"CTrecon"}</definedName>
    <definedName name="sdf_3_1_1_2" hidden="1">{#N/A,#N/A,FALSE,"TMCOMP96";#N/A,#N/A,FALSE,"MAT96";#N/A,#N/A,FALSE,"FANDA96";#N/A,#N/A,FALSE,"INTRAN96";#N/A,#N/A,FALSE,"NAA9697";#N/A,#N/A,FALSE,"ECWEBB";#N/A,#N/A,FALSE,"MFT96";#N/A,#N/A,FALSE,"CTrecon"}</definedName>
    <definedName name="sdf_3_1_1_2_1" hidden="1">{#N/A,#N/A,FALSE,"TMCOMP96";#N/A,#N/A,FALSE,"MAT96";#N/A,#N/A,FALSE,"FANDA96";#N/A,#N/A,FALSE,"INTRAN96";#N/A,#N/A,FALSE,"NAA9697";#N/A,#N/A,FALSE,"ECWEBB";#N/A,#N/A,FALSE,"MFT96";#N/A,#N/A,FALSE,"CTrecon"}</definedName>
    <definedName name="sdf_3_1_1_2_2" hidden="1">{#N/A,#N/A,FALSE,"TMCOMP96";#N/A,#N/A,FALSE,"MAT96";#N/A,#N/A,FALSE,"FANDA96";#N/A,#N/A,FALSE,"INTRAN96";#N/A,#N/A,FALSE,"NAA9697";#N/A,#N/A,FALSE,"ECWEBB";#N/A,#N/A,FALSE,"MFT96";#N/A,#N/A,FALSE,"CTrecon"}</definedName>
    <definedName name="sdf_3_1_1_2_3" hidden="1">{#N/A,#N/A,FALSE,"TMCOMP96";#N/A,#N/A,FALSE,"MAT96";#N/A,#N/A,FALSE,"FANDA96";#N/A,#N/A,FALSE,"INTRAN96";#N/A,#N/A,FALSE,"NAA9697";#N/A,#N/A,FALSE,"ECWEBB";#N/A,#N/A,FALSE,"MFT96";#N/A,#N/A,FALSE,"CTrecon"}</definedName>
    <definedName name="sdf_3_1_1_2_4" hidden="1">{#N/A,#N/A,FALSE,"TMCOMP96";#N/A,#N/A,FALSE,"MAT96";#N/A,#N/A,FALSE,"FANDA96";#N/A,#N/A,FALSE,"INTRAN96";#N/A,#N/A,FALSE,"NAA9697";#N/A,#N/A,FALSE,"ECWEBB";#N/A,#N/A,FALSE,"MFT96";#N/A,#N/A,FALSE,"CTrecon"}</definedName>
    <definedName name="sdf_3_1_1_2_5" hidden="1">{#N/A,#N/A,FALSE,"TMCOMP96";#N/A,#N/A,FALSE,"MAT96";#N/A,#N/A,FALSE,"FANDA96";#N/A,#N/A,FALSE,"INTRAN96";#N/A,#N/A,FALSE,"NAA9697";#N/A,#N/A,FALSE,"ECWEBB";#N/A,#N/A,FALSE,"MFT96";#N/A,#N/A,FALSE,"CTrecon"}</definedName>
    <definedName name="sdf_3_1_1_3" hidden="1">{#N/A,#N/A,FALSE,"TMCOMP96";#N/A,#N/A,FALSE,"MAT96";#N/A,#N/A,FALSE,"FANDA96";#N/A,#N/A,FALSE,"INTRAN96";#N/A,#N/A,FALSE,"NAA9697";#N/A,#N/A,FALSE,"ECWEBB";#N/A,#N/A,FALSE,"MFT96";#N/A,#N/A,FALSE,"CTrecon"}</definedName>
    <definedName name="sdf_3_1_1_4" hidden="1">{#N/A,#N/A,FALSE,"TMCOMP96";#N/A,#N/A,FALSE,"MAT96";#N/A,#N/A,FALSE,"FANDA96";#N/A,#N/A,FALSE,"INTRAN96";#N/A,#N/A,FALSE,"NAA9697";#N/A,#N/A,FALSE,"ECWEBB";#N/A,#N/A,FALSE,"MFT96";#N/A,#N/A,FALSE,"CTrecon"}</definedName>
    <definedName name="sdf_3_1_1_5" hidden="1">{#N/A,#N/A,FALSE,"TMCOMP96";#N/A,#N/A,FALSE,"MAT96";#N/A,#N/A,FALSE,"FANDA96";#N/A,#N/A,FALSE,"INTRAN96";#N/A,#N/A,FALSE,"NAA9697";#N/A,#N/A,FALSE,"ECWEBB";#N/A,#N/A,FALSE,"MFT96";#N/A,#N/A,FALSE,"CTrecon"}</definedName>
    <definedName name="sdf_3_1_2" hidden="1">{#N/A,#N/A,FALSE,"TMCOMP96";#N/A,#N/A,FALSE,"MAT96";#N/A,#N/A,FALSE,"FANDA96";#N/A,#N/A,FALSE,"INTRAN96";#N/A,#N/A,FALSE,"NAA9697";#N/A,#N/A,FALSE,"ECWEBB";#N/A,#N/A,FALSE,"MFT96";#N/A,#N/A,FALSE,"CTrecon"}</definedName>
    <definedName name="sdf_3_1_2_1" hidden="1">{#N/A,#N/A,FALSE,"TMCOMP96";#N/A,#N/A,FALSE,"MAT96";#N/A,#N/A,FALSE,"FANDA96";#N/A,#N/A,FALSE,"INTRAN96";#N/A,#N/A,FALSE,"NAA9697";#N/A,#N/A,FALSE,"ECWEBB";#N/A,#N/A,FALSE,"MFT96";#N/A,#N/A,FALSE,"CTrecon"}</definedName>
    <definedName name="sdf_3_1_2_1_1" hidden="1">{#N/A,#N/A,FALSE,"TMCOMP96";#N/A,#N/A,FALSE,"MAT96";#N/A,#N/A,FALSE,"FANDA96";#N/A,#N/A,FALSE,"INTRAN96";#N/A,#N/A,FALSE,"NAA9697";#N/A,#N/A,FALSE,"ECWEBB";#N/A,#N/A,FALSE,"MFT96";#N/A,#N/A,FALSE,"CTrecon"}</definedName>
    <definedName name="sdf_3_1_2_2" hidden="1">{#N/A,#N/A,FALSE,"TMCOMP96";#N/A,#N/A,FALSE,"MAT96";#N/A,#N/A,FALSE,"FANDA96";#N/A,#N/A,FALSE,"INTRAN96";#N/A,#N/A,FALSE,"NAA9697";#N/A,#N/A,FALSE,"ECWEBB";#N/A,#N/A,FALSE,"MFT96";#N/A,#N/A,FALSE,"CTrecon"}</definedName>
    <definedName name="sdf_3_1_2_3" hidden="1">{#N/A,#N/A,FALSE,"TMCOMP96";#N/A,#N/A,FALSE,"MAT96";#N/A,#N/A,FALSE,"FANDA96";#N/A,#N/A,FALSE,"INTRAN96";#N/A,#N/A,FALSE,"NAA9697";#N/A,#N/A,FALSE,"ECWEBB";#N/A,#N/A,FALSE,"MFT96";#N/A,#N/A,FALSE,"CTrecon"}</definedName>
    <definedName name="sdf_3_1_2_4" hidden="1">{#N/A,#N/A,FALSE,"TMCOMP96";#N/A,#N/A,FALSE,"MAT96";#N/A,#N/A,FALSE,"FANDA96";#N/A,#N/A,FALSE,"INTRAN96";#N/A,#N/A,FALSE,"NAA9697";#N/A,#N/A,FALSE,"ECWEBB";#N/A,#N/A,FALSE,"MFT96";#N/A,#N/A,FALSE,"CTrecon"}</definedName>
    <definedName name="sdf_3_1_2_5" hidden="1">{#N/A,#N/A,FALSE,"TMCOMP96";#N/A,#N/A,FALSE,"MAT96";#N/A,#N/A,FALSE,"FANDA96";#N/A,#N/A,FALSE,"INTRAN96";#N/A,#N/A,FALSE,"NAA9697";#N/A,#N/A,FALSE,"ECWEBB";#N/A,#N/A,FALSE,"MFT96";#N/A,#N/A,FALSE,"CTrecon"}</definedName>
    <definedName name="sdf_3_1_3" hidden="1">{#N/A,#N/A,FALSE,"TMCOMP96";#N/A,#N/A,FALSE,"MAT96";#N/A,#N/A,FALSE,"FANDA96";#N/A,#N/A,FALSE,"INTRAN96";#N/A,#N/A,FALSE,"NAA9697";#N/A,#N/A,FALSE,"ECWEBB";#N/A,#N/A,FALSE,"MFT96";#N/A,#N/A,FALSE,"CTrecon"}</definedName>
    <definedName name="sdf_3_1_3_1" hidden="1">{#N/A,#N/A,FALSE,"TMCOMP96";#N/A,#N/A,FALSE,"MAT96";#N/A,#N/A,FALSE,"FANDA96";#N/A,#N/A,FALSE,"INTRAN96";#N/A,#N/A,FALSE,"NAA9697";#N/A,#N/A,FALSE,"ECWEBB";#N/A,#N/A,FALSE,"MFT96";#N/A,#N/A,FALSE,"CTrecon"}</definedName>
    <definedName name="sdf_3_1_3_1_1" hidden="1">{#N/A,#N/A,FALSE,"TMCOMP96";#N/A,#N/A,FALSE,"MAT96";#N/A,#N/A,FALSE,"FANDA96";#N/A,#N/A,FALSE,"INTRAN96";#N/A,#N/A,FALSE,"NAA9697";#N/A,#N/A,FALSE,"ECWEBB";#N/A,#N/A,FALSE,"MFT96";#N/A,#N/A,FALSE,"CTrecon"}</definedName>
    <definedName name="sdf_3_1_3_2" hidden="1">{#N/A,#N/A,FALSE,"TMCOMP96";#N/A,#N/A,FALSE,"MAT96";#N/A,#N/A,FALSE,"FANDA96";#N/A,#N/A,FALSE,"INTRAN96";#N/A,#N/A,FALSE,"NAA9697";#N/A,#N/A,FALSE,"ECWEBB";#N/A,#N/A,FALSE,"MFT96";#N/A,#N/A,FALSE,"CTrecon"}</definedName>
    <definedName name="sdf_3_1_3_3" hidden="1">{#N/A,#N/A,FALSE,"TMCOMP96";#N/A,#N/A,FALSE,"MAT96";#N/A,#N/A,FALSE,"FANDA96";#N/A,#N/A,FALSE,"INTRAN96";#N/A,#N/A,FALSE,"NAA9697";#N/A,#N/A,FALSE,"ECWEBB";#N/A,#N/A,FALSE,"MFT96";#N/A,#N/A,FALSE,"CTrecon"}</definedName>
    <definedName name="sdf_3_1_3_4" hidden="1">{#N/A,#N/A,FALSE,"TMCOMP96";#N/A,#N/A,FALSE,"MAT96";#N/A,#N/A,FALSE,"FANDA96";#N/A,#N/A,FALSE,"INTRAN96";#N/A,#N/A,FALSE,"NAA9697";#N/A,#N/A,FALSE,"ECWEBB";#N/A,#N/A,FALSE,"MFT96";#N/A,#N/A,FALSE,"CTrecon"}</definedName>
    <definedName name="sdf_3_1_3_5" hidden="1">{#N/A,#N/A,FALSE,"TMCOMP96";#N/A,#N/A,FALSE,"MAT96";#N/A,#N/A,FALSE,"FANDA96";#N/A,#N/A,FALSE,"INTRAN96";#N/A,#N/A,FALSE,"NAA9697";#N/A,#N/A,FALSE,"ECWEBB";#N/A,#N/A,FALSE,"MFT96";#N/A,#N/A,FALSE,"CTrecon"}</definedName>
    <definedName name="sdf_3_1_4" hidden="1">{#N/A,#N/A,FALSE,"TMCOMP96";#N/A,#N/A,FALSE,"MAT96";#N/A,#N/A,FALSE,"FANDA96";#N/A,#N/A,FALSE,"INTRAN96";#N/A,#N/A,FALSE,"NAA9697";#N/A,#N/A,FALSE,"ECWEBB";#N/A,#N/A,FALSE,"MFT96";#N/A,#N/A,FALSE,"CTrecon"}</definedName>
    <definedName name="sdf_3_1_4_1" hidden="1">{#N/A,#N/A,FALSE,"TMCOMP96";#N/A,#N/A,FALSE,"MAT96";#N/A,#N/A,FALSE,"FANDA96";#N/A,#N/A,FALSE,"INTRAN96";#N/A,#N/A,FALSE,"NAA9697";#N/A,#N/A,FALSE,"ECWEBB";#N/A,#N/A,FALSE,"MFT96";#N/A,#N/A,FALSE,"CTrecon"}</definedName>
    <definedName name="sdf_3_1_4_2" hidden="1">{#N/A,#N/A,FALSE,"TMCOMP96";#N/A,#N/A,FALSE,"MAT96";#N/A,#N/A,FALSE,"FANDA96";#N/A,#N/A,FALSE,"INTRAN96";#N/A,#N/A,FALSE,"NAA9697";#N/A,#N/A,FALSE,"ECWEBB";#N/A,#N/A,FALSE,"MFT96";#N/A,#N/A,FALSE,"CTrecon"}</definedName>
    <definedName name="sdf_3_1_4_3" hidden="1">{#N/A,#N/A,FALSE,"TMCOMP96";#N/A,#N/A,FALSE,"MAT96";#N/A,#N/A,FALSE,"FANDA96";#N/A,#N/A,FALSE,"INTRAN96";#N/A,#N/A,FALSE,"NAA9697";#N/A,#N/A,FALSE,"ECWEBB";#N/A,#N/A,FALSE,"MFT96";#N/A,#N/A,FALSE,"CTrecon"}</definedName>
    <definedName name="sdf_3_1_4_4" hidden="1">{#N/A,#N/A,FALSE,"TMCOMP96";#N/A,#N/A,FALSE,"MAT96";#N/A,#N/A,FALSE,"FANDA96";#N/A,#N/A,FALSE,"INTRAN96";#N/A,#N/A,FALSE,"NAA9697";#N/A,#N/A,FALSE,"ECWEBB";#N/A,#N/A,FALSE,"MFT96";#N/A,#N/A,FALSE,"CTrecon"}</definedName>
    <definedName name="sdf_3_1_4_5" hidden="1">{#N/A,#N/A,FALSE,"TMCOMP96";#N/A,#N/A,FALSE,"MAT96";#N/A,#N/A,FALSE,"FANDA96";#N/A,#N/A,FALSE,"INTRAN96";#N/A,#N/A,FALSE,"NAA9697";#N/A,#N/A,FALSE,"ECWEBB";#N/A,#N/A,FALSE,"MFT96";#N/A,#N/A,FALSE,"CTrecon"}</definedName>
    <definedName name="sdf_3_1_5" hidden="1">{#N/A,#N/A,FALSE,"TMCOMP96";#N/A,#N/A,FALSE,"MAT96";#N/A,#N/A,FALSE,"FANDA96";#N/A,#N/A,FALSE,"INTRAN96";#N/A,#N/A,FALSE,"NAA9697";#N/A,#N/A,FALSE,"ECWEBB";#N/A,#N/A,FALSE,"MFT96";#N/A,#N/A,FALSE,"CTrecon"}</definedName>
    <definedName name="sdf_3_1_5_1" hidden="1">{#N/A,#N/A,FALSE,"TMCOMP96";#N/A,#N/A,FALSE,"MAT96";#N/A,#N/A,FALSE,"FANDA96";#N/A,#N/A,FALSE,"INTRAN96";#N/A,#N/A,FALSE,"NAA9697";#N/A,#N/A,FALSE,"ECWEBB";#N/A,#N/A,FALSE,"MFT96";#N/A,#N/A,FALSE,"CTrecon"}</definedName>
    <definedName name="sdf_3_1_5_2" hidden="1">{#N/A,#N/A,FALSE,"TMCOMP96";#N/A,#N/A,FALSE,"MAT96";#N/A,#N/A,FALSE,"FANDA96";#N/A,#N/A,FALSE,"INTRAN96";#N/A,#N/A,FALSE,"NAA9697";#N/A,#N/A,FALSE,"ECWEBB";#N/A,#N/A,FALSE,"MFT96";#N/A,#N/A,FALSE,"CTrecon"}</definedName>
    <definedName name="sdf_3_1_5_3" hidden="1">{#N/A,#N/A,FALSE,"TMCOMP96";#N/A,#N/A,FALSE,"MAT96";#N/A,#N/A,FALSE,"FANDA96";#N/A,#N/A,FALSE,"INTRAN96";#N/A,#N/A,FALSE,"NAA9697";#N/A,#N/A,FALSE,"ECWEBB";#N/A,#N/A,FALSE,"MFT96";#N/A,#N/A,FALSE,"CTrecon"}</definedName>
    <definedName name="sdf_3_1_5_4" hidden="1">{#N/A,#N/A,FALSE,"TMCOMP96";#N/A,#N/A,FALSE,"MAT96";#N/A,#N/A,FALSE,"FANDA96";#N/A,#N/A,FALSE,"INTRAN96";#N/A,#N/A,FALSE,"NAA9697";#N/A,#N/A,FALSE,"ECWEBB";#N/A,#N/A,FALSE,"MFT96";#N/A,#N/A,FALSE,"CTrecon"}</definedName>
    <definedName name="sdf_3_1_5_5" hidden="1">{#N/A,#N/A,FALSE,"TMCOMP96";#N/A,#N/A,FALSE,"MAT96";#N/A,#N/A,FALSE,"FANDA96";#N/A,#N/A,FALSE,"INTRAN96";#N/A,#N/A,FALSE,"NAA9697";#N/A,#N/A,FALSE,"ECWEBB";#N/A,#N/A,FALSE,"MFT96";#N/A,#N/A,FALSE,"CTrecon"}</definedName>
    <definedName name="sdf_3_2" hidden="1">{#N/A,#N/A,FALSE,"TMCOMP96";#N/A,#N/A,FALSE,"MAT96";#N/A,#N/A,FALSE,"FANDA96";#N/A,#N/A,FALSE,"INTRAN96";#N/A,#N/A,FALSE,"NAA9697";#N/A,#N/A,FALSE,"ECWEBB";#N/A,#N/A,FALSE,"MFT96";#N/A,#N/A,FALSE,"CTrecon"}</definedName>
    <definedName name="sdf_3_2_1" hidden="1">{#N/A,#N/A,FALSE,"TMCOMP96";#N/A,#N/A,FALSE,"MAT96";#N/A,#N/A,FALSE,"FANDA96";#N/A,#N/A,FALSE,"INTRAN96";#N/A,#N/A,FALSE,"NAA9697";#N/A,#N/A,FALSE,"ECWEBB";#N/A,#N/A,FALSE,"MFT96";#N/A,#N/A,FALSE,"CTrecon"}</definedName>
    <definedName name="sdf_3_2_1_1" hidden="1">{#N/A,#N/A,FALSE,"TMCOMP96";#N/A,#N/A,FALSE,"MAT96";#N/A,#N/A,FALSE,"FANDA96";#N/A,#N/A,FALSE,"INTRAN96";#N/A,#N/A,FALSE,"NAA9697";#N/A,#N/A,FALSE,"ECWEBB";#N/A,#N/A,FALSE,"MFT96";#N/A,#N/A,FALSE,"CTrecon"}</definedName>
    <definedName name="sdf_3_2_2" hidden="1">{#N/A,#N/A,FALSE,"TMCOMP96";#N/A,#N/A,FALSE,"MAT96";#N/A,#N/A,FALSE,"FANDA96";#N/A,#N/A,FALSE,"INTRAN96";#N/A,#N/A,FALSE,"NAA9697";#N/A,#N/A,FALSE,"ECWEBB";#N/A,#N/A,FALSE,"MFT96";#N/A,#N/A,FALSE,"CTrecon"}</definedName>
    <definedName name="sdf_3_2_3" hidden="1">{#N/A,#N/A,FALSE,"TMCOMP96";#N/A,#N/A,FALSE,"MAT96";#N/A,#N/A,FALSE,"FANDA96";#N/A,#N/A,FALSE,"INTRAN96";#N/A,#N/A,FALSE,"NAA9697";#N/A,#N/A,FALSE,"ECWEBB";#N/A,#N/A,FALSE,"MFT96";#N/A,#N/A,FALSE,"CTrecon"}</definedName>
    <definedName name="sdf_3_2_4" hidden="1">{#N/A,#N/A,FALSE,"TMCOMP96";#N/A,#N/A,FALSE,"MAT96";#N/A,#N/A,FALSE,"FANDA96";#N/A,#N/A,FALSE,"INTRAN96";#N/A,#N/A,FALSE,"NAA9697";#N/A,#N/A,FALSE,"ECWEBB";#N/A,#N/A,FALSE,"MFT96";#N/A,#N/A,FALSE,"CTrecon"}</definedName>
    <definedName name="sdf_3_2_5" hidden="1">{#N/A,#N/A,FALSE,"TMCOMP96";#N/A,#N/A,FALSE,"MAT96";#N/A,#N/A,FALSE,"FANDA96";#N/A,#N/A,FALSE,"INTRAN96";#N/A,#N/A,FALSE,"NAA9697";#N/A,#N/A,FALSE,"ECWEBB";#N/A,#N/A,FALSE,"MFT96";#N/A,#N/A,FALSE,"CTrecon"}</definedName>
    <definedName name="sdf_3_3" hidden="1">{#N/A,#N/A,FALSE,"TMCOMP96";#N/A,#N/A,FALSE,"MAT96";#N/A,#N/A,FALSE,"FANDA96";#N/A,#N/A,FALSE,"INTRAN96";#N/A,#N/A,FALSE,"NAA9697";#N/A,#N/A,FALSE,"ECWEBB";#N/A,#N/A,FALSE,"MFT96";#N/A,#N/A,FALSE,"CTrecon"}</definedName>
    <definedName name="sdf_3_3_1" hidden="1">{#N/A,#N/A,FALSE,"TMCOMP96";#N/A,#N/A,FALSE,"MAT96";#N/A,#N/A,FALSE,"FANDA96";#N/A,#N/A,FALSE,"INTRAN96";#N/A,#N/A,FALSE,"NAA9697";#N/A,#N/A,FALSE,"ECWEBB";#N/A,#N/A,FALSE,"MFT96";#N/A,#N/A,FALSE,"CTrecon"}</definedName>
    <definedName name="sdf_3_3_1_1" hidden="1">{#N/A,#N/A,FALSE,"TMCOMP96";#N/A,#N/A,FALSE,"MAT96";#N/A,#N/A,FALSE,"FANDA96";#N/A,#N/A,FALSE,"INTRAN96";#N/A,#N/A,FALSE,"NAA9697";#N/A,#N/A,FALSE,"ECWEBB";#N/A,#N/A,FALSE,"MFT96";#N/A,#N/A,FALSE,"CTrecon"}</definedName>
    <definedName name="sdf_3_3_2" hidden="1">{#N/A,#N/A,FALSE,"TMCOMP96";#N/A,#N/A,FALSE,"MAT96";#N/A,#N/A,FALSE,"FANDA96";#N/A,#N/A,FALSE,"INTRAN96";#N/A,#N/A,FALSE,"NAA9697";#N/A,#N/A,FALSE,"ECWEBB";#N/A,#N/A,FALSE,"MFT96";#N/A,#N/A,FALSE,"CTrecon"}</definedName>
    <definedName name="sdf_3_3_3" hidden="1">{#N/A,#N/A,FALSE,"TMCOMP96";#N/A,#N/A,FALSE,"MAT96";#N/A,#N/A,FALSE,"FANDA96";#N/A,#N/A,FALSE,"INTRAN96";#N/A,#N/A,FALSE,"NAA9697";#N/A,#N/A,FALSE,"ECWEBB";#N/A,#N/A,FALSE,"MFT96";#N/A,#N/A,FALSE,"CTrecon"}</definedName>
    <definedName name="sdf_3_3_4" hidden="1">{#N/A,#N/A,FALSE,"TMCOMP96";#N/A,#N/A,FALSE,"MAT96";#N/A,#N/A,FALSE,"FANDA96";#N/A,#N/A,FALSE,"INTRAN96";#N/A,#N/A,FALSE,"NAA9697";#N/A,#N/A,FALSE,"ECWEBB";#N/A,#N/A,FALSE,"MFT96";#N/A,#N/A,FALSE,"CTrecon"}</definedName>
    <definedName name="sdf_3_3_5" hidden="1">{#N/A,#N/A,FALSE,"TMCOMP96";#N/A,#N/A,FALSE,"MAT96";#N/A,#N/A,FALSE,"FANDA96";#N/A,#N/A,FALSE,"INTRAN96";#N/A,#N/A,FALSE,"NAA9697";#N/A,#N/A,FALSE,"ECWEBB";#N/A,#N/A,FALSE,"MFT96";#N/A,#N/A,FALSE,"CTrecon"}</definedName>
    <definedName name="sdf_3_4" hidden="1">{#N/A,#N/A,FALSE,"TMCOMP96";#N/A,#N/A,FALSE,"MAT96";#N/A,#N/A,FALSE,"FANDA96";#N/A,#N/A,FALSE,"INTRAN96";#N/A,#N/A,FALSE,"NAA9697";#N/A,#N/A,FALSE,"ECWEBB";#N/A,#N/A,FALSE,"MFT96";#N/A,#N/A,FALSE,"CTrecon"}</definedName>
    <definedName name="sdf_3_4_1" hidden="1">{#N/A,#N/A,FALSE,"TMCOMP96";#N/A,#N/A,FALSE,"MAT96";#N/A,#N/A,FALSE,"FANDA96";#N/A,#N/A,FALSE,"INTRAN96";#N/A,#N/A,FALSE,"NAA9697";#N/A,#N/A,FALSE,"ECWEBB";#N/A,#N/A,FALSE,"MFT96";#N/A,#N/A,FALSE,"CTrecon"}</definedName>
    <definedName name="sdf_3_4_1_1" hidden="1">{#N/A,#N/A,FALSE,"TMCOMP96";#N/A,#N/A,FALSE,"MAT96";#N/A,#N/A,FALSE,"FANDA96";#N/A,#N/A,FALSE,"INTRAN96";#N/A,#N/A,FALSE,"NAA9697";#N/A,#N/A,FALSE,"ECWEBB";#N/A,#N/A,FALSE,"MFT96";#N/A,#N/A,FALSE,"CTrecon"}</definedName>
    <definedName name="sdf_3_4_2" hidden="1">{#N/A,#N/A,FALSE,"TMCOMP96";#N/A,#N/A,FALSE,"MAT96";#N/A,#N/A,FALSE,"FANDA96";#N/A,#N/A,FALSE,"INTRAN96";#N/A,#N/A,FALSE,"NAA9697";#N/A,#N/A,FALSE,"ECWEBB";#N/A,#N/A,FALSE,"MFT96";#N/A,#N/A,FALSE,"CTrecon"}</definedName>
    <definedName name="sdf_3_4_3" hidden="1">{#N/A,#N/A,FALSE,"TMCOMP96";#N/A,#N/A,FALSE,"MAT96";#N/A,#N/A,FALSE,"FANDA96";#N/A,#N/A,FALSE,"INTRAN96";#N/A,#N/A,FALSE,"NAA9697";#N/A,#N/A,FALSE,"ECWEBB";#N/A,#N/A,FALSE,"MFT96";#N/A,#N/A,FALSE,"CTrecon"}</definedName>
    <definedName name="sdf_3_4_4" hidden="1">{#N/A,#N/A,FALSE,"TMCOMP96";#N/A,#N/A,FALSE,"MAT96";#N/A,#N/A,FALSE,"FANDA96";#N/A,#N/A,FALSE,"INTRAN96";#N/A,#N/A,FALSE,"NAA9697";#N/A,#N/A,FALSE,"ECWEBB";#N/A,#N/A,FALSE,"MFT96";#N/A,#N/A,FALSE,"CTrecon"}</definedName>
    <definedName name="sdf_3_4_5" hidden="1">{#N/A,#N/A,FALSE,"TMCOMP96";#N/A,#N/A,FALSE,"MAT96";#N/A,#N/A,FALSE,"FANDA96";#N/A,#N/A,FALSE,"INTRAN96";#N/A,#N/A,FALSE,"NAA9697";#N/A,#N/A,FALSE,"ECWEBB";#N/A,#N/A,FALSE,"MFT96";#N/A,#N/A,FALSE,"CTrecon"}</definedName>
    <definedName name="sdf_3_5" hidden="1">{#N/A,#N/A,FALSE,"TMCOMP96";#N/A,#N/A,FALSE,"MAT96";#N/A,#N/A,FALSE,"FANDA96";#N/A,#N/A,FALSE,"INTRAN96";#N/A,#N/A,FALSE,"NAA9697";#N/A,#N/A,FALSE,"ECWEBB";#N/A,#N/A,FALSE,"MFT96";#N/A,#N/A,FALSE,"CTrecon"}</definedName>
    <definedName name="sdf_3_5_1" hidden="1">{#N/A,#N/A,FALSE,"TMCOMP96";#N/A,#N/A,FALSE,"MAT96";#N/A,#N/A,FALSE,"FANDA96";#N/A,#N/A,FALSE,"INTRAN96";#N/A,#N/A,FALSE,"NAA9697";#N/A,#N/A,FALSE,"ECWEBB";#N/A,#N/A,FALSE,"MFT96";#N/A,#N/A,FALSE,"CTrecon"}</definedName>
    <definedName name="sdf_3_5_2" hidden="1">{#N/A,#N/A,FALSE,"TMCOMP96";#N/A,#N/A,FALSE,"MAT96";#N/A,#N/A,FALSE,"FANDA96";#N/A,#N/A,FALSE,"INTRAN96";#N/A,#N/A,FALSE,"NAA9697";#N/A,#N/A,FALSE,"ECWEBB";#N/A,#N/A,FALSE,"MFT96";#N/A,#N/A,FALSE,"CTrecon"}</definedName>
    <definedName name="sdf_3_5_3" hidden="1">{#N/A,#N/A,FALSE,"TMCOMP96";#N/A,#N/A,FALSE,"MAT96";#N/A,#N/A,FALSE,"FANDA96";#N/A,#N/A,FALSE,"INTRAN96";#N/A,#N/A,FALSE,"NAA9697";#N/A,#N/A,FALSE,"ECWEBB";#N/A,#N/A,FALSE,"MFT96";#N/A,#N/A,FALSE,"CTrecon"}</definedName>
    <definedName name="sdf_3_5_4" hidden="1">{#N/A,#N/A,FALSE,"TMCOMP96";#N/A,#N/A,FALSE,"MAT96";#N/A,#N/A,FALSE,"FANDA96";#N/A,#N/A,FALSE,"INTRAN96";#N/A,#N/A,FALSE,"NAA9697";#N/A,#N/A,FALSE,"ECWEBB";#N/A,#N/A,FALSE,"MFT96";#N/A,#N/A,FALSE,"CTrecon"}</definedName>
    <definedName name="sdf_3_5_5" hidden="1">{#N/A,#N/A,FALSE,"TMCOMP96";#N/A,#N/A,FALSE,"MAT96";#N/A,#N/A,FALSE,"FANDA96";#N/A,#N/A,FALSE,"INTRAN96";#N/A,#N/A,FALSE,"NAA9697";#N/A,#N/A,FALSE,"ECWEBB";#N/A,#N/A,FALSE,"MFT96";#N/A,#N/A,FALSE,"CTrecon"}</definedName>
    <definedName name="sdf_4" hidden="1">{#N/A,#N/A,FALSE,"TMCOMP96";#N/A,#N/A,FALSE,"MAT96";#N/A,#N/A,FALSE,"FANDA96";#N/A,#N/A,FALSE,"INTRAN96";#N/A,#N/A,FALSE,"NAA9697";#N/A,#N/A,FALSE,"ECWEBB";#N/A,#N/A,FALSE,"MFT96";#N/A,#N/A,FALSE,"CTrecon"}</definedName>
    <definedName name="sdf_4_1" hidden="1">{#N/A,#N/A,FALSE,"TMCOMP96";#N/A,#N/A,FALSE,"MAT96";#N/A,#N/A,FALSE,"FANDA96";#N/A,#N/A,FALSE,"INTRAN96";#N/A,#N/A,FALSE,"NAA9697";#N/A,#N/A,FALSE,"ECWEBB";#N/A,#N/A,FALSE,"MFT96";#N/A,#N/A,FALSE,"CTrecon"}</definedName>
    <definedName name="sdf_4_1_1" hidden="1">{#N/A,#N/A,FALSE,"TMCOMP96";#N/A,#N/A,FALSE,"MAT96";#N/A,#N/A,FALSE,"FANDA96";#N/A,#N/A,FALSE,"INTRAN96";#N/A,#N/A,FALSE,"NAA9697";#N/A,#N/A,FALSE,"ECWEBB";#N/A,#N/A,FALSE,"MFT96";#N/A,#N/A,FALSE,"CTrecon"}</definedName>
    <definedName name="sdf_4_1_1_1" hidden="1">{#N/A,#N/A,FALSE,"TMCOMP96";#N/A,#N/A,FALSE,"MAT96";#N/A,#N/A,FALSE,"FANDA96";#N/A,#N/A,FALSE,"INTRAN96";#N/A,#N/A,FALSE,"NAA9697";#N/A,#N/A,FALSE,"ECWEBB";#N/A,#N/A,FALSE,"MFT96";#N/A,#N/A,FALSE,"CTrecon"}</definedName>
    <definedName name="sdf_4_1_1_1_1" hidden="1">{#N/A,#N/A,FALSE,"TMCOMP96";#N/A,#N/A,FALSE,"MAT96";#N/A,#N/A,FALSE,"FANDA96";#N/A,#N/A,FALSE,"INTRAN96";#N/A,#N/A,FALSE,"NAA9697";#N/A,#N/A,FALSE,"ECWEBB";#N/A,#N/A,FALSE,"MFT96";#N/A,#N/A,FALSE,"CTrecon"}</definedName>
    <definedName name="sdf_4_1_1_1_1_1" hidden="1">{#N/A,#N/A,FALSE,"TMCOMP96";#N/A,#N/A,FALSE,"MAT96";#N/A,#N/A,FALSE,"FANDA96";#N/A,#N/A,FALSE,"INTRAN96";#N/A,#N/A,FALSE,"NAA9697";#N/A,#N/A,FALSE,"ECWEBB";#N/A,#N/A,FALSE,"MFT96";#N/A,#N/A,FALSE,"CTrecon"}</definedName>
    <definedName name="sdf_4_1_1_1_2" hidden="1">{#N/A,#N/A,FALSE,"TMCOMP96";#N/A,#N/A,FALSE,"MAT96";#N/A,#N/A,FALSE,"FANDA96";#N/A,#N/A,FALSE,"INTRAN96";#N/A,#N/A,FALSE,"NAA9697";#N/A,#N/A,FALSE,"ECWEBB";#N/A,#N/A,FALSE,"MFT96";#N/A,#N/A,FALSE,"CTrecon"}</definedName>
    <definedName name="sdf_4_1_1_1_3" hidden="1">{#N/A,#N/A,FALSE,"TMCOMP96";#N/A,#N/A,FALSE,"MAT96";#N/A,#N/A,FALSE,"FANDA96";#N/A,#N/A,FALSE,"INTRAN96";#N/A,#N/A,FALSE,"NAA9697";#N/A,#N/A,FALSE,"ECWEBB";#N/A,#N/A,FALSE,"MFT96";#N/A,#N/A,FALSE,"CTrecon"}</definedName>
    <definedName name="sdf_4_1_1_1_4" hidden="1">{#N/A,#N/A,FALSE,"TMCOMP96";#N/A,#N/A,FALSE,"MAT96";#N/A,#N/A,FALSE,"FANDA96";#N/A,#N/A,FALSE,"INTRAN96";#N/A,#N/A,FALSE,"NAA9697";#N/A,#N/A,FALSE,"ECWEBB";#N/A,#N/A,FALSE,"MFT96";#N/A,#N/A,FALSE,"CTrecon"}</definedName>
    <definedName name="sdf_4_1_1_1_5" hidden="1">{#N/A,#N/A,FALSE,"TMCOMP96";#N/A,#N/A,FALSE,"MAT96";#N/A,#N/A,FALSE,"FANDA96";#N/A,#N/A,FALSE,"INTRAN96";#N/A,#N/A,FALSE,"NAA9697";#N/A,#N/A,FALSE,"ECWEBB";#N/A,#N/A,FALSE,"MFT96";#N/A,#N/A,FALSE,"CTrecon"}</definedName>
    <definedName name="sdf_4_1_1_2" hidden="1">{#N/A,#N/A,FALSE,"TMCOMP96";#N/A,#N/A,FALSE,"MAT96";#N/A,#N/A,FALSE,"FANDA96";#N/A,#N/A,FALSE,"INTRAN96";#N/A,#N/A,FALSE,"NAA9697";#N/A,#N/A,FALSE,"ECWEBB";#N/A,#N/A,FALSE,"MFT96";#N/A,#N/A,FALSE,"CTrecon"}</definedName>
    <definedName name="sdf_4_1_1_2_1" hidden="1">{#N/A,#N/A,FALSE,"TMCOMP96";#N/A,#N/A,FALSE,"MAT96";#N/A,#N/A,FALSE,"FANDA96";#N/A,#N/A,FALSE,"INTRAN96";#N/A,#N/A,FALSE,"NAA9697";#N/A,#N/A,FALSE,"ECWEBB";#N/A,#N/A,FALSE,"MFT96";#N/A,#N/A,FALSE,"CTrecon"}</definedName>
    <definedName name="sdf_4_1_1_2_2" hidden="1">{#N/A,#N/A,FALSE,"TMCOMP96";#N/A,#N/A,FALSE,"MAT96";#N/A,#N/A,FALSE,"FANDA96";#N/A,#N/A,FALSE,"INTRAN96";#N/A,#N/A,FALSE,"NAA9697";#N/A,#N/A,FALSE,"ECWEBB";#N/A,#N/A,FALSE,"MFT96";#N/A,#N/A,FALSE,"CTrecon"}</definedName>
    <definedName name="sdf_4_1_1_2_3" hidden="1">{#N/A,#N/A,FALSE,"TMCOMP96";#N/A,#N/A,FALSE,"MAT96";#N/A,#N/A,FALSE,"FANDA96";#N/A,#N/A,FALSE,"INTRAN96";#N/A,#N/A,FALSE,"NAA9697";#N/A,#N/A,FALSE,"ECWEBB";#N/A,#N/A,FALSE,"MFT96";#N/A,#N/A,FALSE,"CTrecon"}</definedName>
    <definedName name="sdf_4_1_1_2_4" hidden="1">{#N/A,#N/A,FALSE,"TMCOMP96";#N/A,#N/A,FALSE,"MAT96";#N/A,#N/A,FALSE,"FANDA96";#N/A,#N/A,FALSE,"INTRAN96";#N/A,#N/A,FALSE,"NAA9697";#N/A,#N/A,FALSE,"ECWEBB";#N/A,#N/A,FALSE,"MFT96";#N/A,#N/A,FALSE,"CTrecon"}</definedName>
    <definedName name="sdf_4_1_1_2_5" hidden="1">{#N/A,#N/A,FALSE,"TMCOMP96";#N/A,#N/A,FALSE,"MAT96";#N/A,#N/A,FALSE,"FANDA96";#N/A,#N/A,FALSE,"INTRAN96";#N/A,#N/A,FALSE,"NAA9697";#N/A,#N/A,FALSE,"ECWEBB";#N/A,#N/A,FALSE,"MFT96";#N/A,#N/A,FALSE,"CTrecon"}</definedName>
    <definedName name="sdf_4_1_1_3" hidden="1">{#N/A,#N/A,FALSE,"TMCOMP96";#N/A,#N/A,FALSE,"MAT96";#N/A,#N/A,FALSE,"FANDA96";#N/A,#N/A,FALSE,"INTRAN96";#N/A,#N/A,FALSE,"NAA9697";#N/A,#N/A,FALSE,"ECWEBB";#N/A,#N/A,FALSE,"MFT96";#N/A,#N/A,FALSE,"CTrecon"}</definedName>
    <definedName name="sdf_4_1_1_4" hidden="1">{#N/A,#N/A,FALSE,"TMCOMP96";#N/A,#N/A,FALSE,"MAT96";#N/A,#N/A,FALSE,"FANDA96";#N/A,#N/A,FALSE,"INTRAN96";#N/A,#N/A,FALSE,"NAA9697";#N/A,#N/A,FALSE,"ECWEBB";#N/A,#N/A,FALSE,"MFT96";#N/A,#N/A,FALSE,"CTrecon"}</definedName>
    <definedName name="sdf_4_1_1_5" hidden="1">{#N/A,#N/A,FALSE,"TMCOMP96";#N/A,#N/A,FALSE,"MAT96";#N/A,#N/A,FALSE,"FANDA96";#N/A,#N/A,FALSE,"INTRAN96";#N/A,#N/A,FALSE,"NAA9697";#N/A,#N/A,FALSE,"ECWEBB";#N/A,#N/A,FALSE,"MFT96";#N/A,#N/A,FALSE,"CTrecon"}</definedName>
    <definedName name="sdf_4_1_2" hidden="1">{#N/A,#N/A,FALSE,"TMCOMP96";#N/A,#N/A,FALSE,"MAT96";#N/A,#N/A,FALSE,"FANDA96";#N/A,#N/A,FALSE,"INTRAN96";#N/A,#N/A,FALSE,"NAA9697";#N/A,#N/A,FALSE,"ECWEBB";#N/A,#N/A,FALSE,"MFT96";#N/A,#N/A,FALSE,"CTrecon"}</definedName>
    <definedName name="sdf_4_1_2_1" hidden="1">{#N/A,#N/A,FALSE,"TMCOMP96";#N/A,#N/A,FALSE,"MAT96";#N/A,#N/A,FALSE,"FANDA96";#N/A,#N/A,FALSE,"INTRAN96";#N/A,#N/A,FALSE,"NAA9697";#N/A,#N/A,FALSE,"ECWEBB";#N/A,#N/A,FALSE,"MFT96";#N/A,#N/A,FALSE,"CTrecon"}</definedName>
    <definedName name="sdf_4_1_2_2" hidden="1">{#N/A,#N/A,FALSE,"TMCOMP96";#N/A,#N/A,FALSE,"MAT96";#N/A,#N/A,FALSE,"FANDA96";#N/A,#N/A,FALSE,"INTRAN96";#N/A,#N/A,FALSE,"NAA9697";#N/A,#N/A,FALSE,"ECWEBB";#N/A,#N/A,FALSE,"MFT96";#N/A,#N/A,FALSE,"CTrecon"}</definedName>
    <definedName name="sdf_4_1_2_3" hidden="1">{#N/A,#N/A,FALSE,"TMCOMP96";#N/A,#N/A,FALSE,"MAT96";#N/A,#N/A,FALSE,"FANDA96";#N/A,#N/A,FALSE,"INTRAN96";#N/A,#N/A,FALSE,"NAA9697";#N/A,#N/A,FALSE,"ECWEBB";#N/A,#N/A,FALSE,"MFT96";#N/A,#N/A,FALSE,"CTrecon"}</definedName>
    <definedName name="sdf_4_1_2_4" hidden="1">{#N/A,#N/A,FALSE,"TMCOMP96";#N/A,#N/A,FALSE,"MAT96";#N/A,#N/A,FALSE,"FANDA96";#N/A,#N/A,FALSE,"INTRAN96";#N/A,#N/A,FALSE,"NAA9697";#N/A,#N/A,FALSE,"ECWEBB";#N/A,#N/A,FALSE,"MFT96";#N/A,#N/A,FALSE,"CTrecon"}</definedName>
    <definedName name="sdf_4_1_2_5" hidden="1">{#N/A,#N/A,FALSE,"TMCOMP96";#N/A,#N/A,FALSE,"MAT96";#N/A,#N/A,FALSE,"FANDA96";#N/A,#N/A,FALSE,"INTRAN96";#N/A,#N/A,FALSE,"NAA9697";#N/A,#N/A,FALSE,"ECWEBB";#N/A,#N/A,FALSE,"MFT96";#N/A,#N/A,FALSE,"CTrecon"}</definedName>
    <definedName name="sdf_4_1_3" hidden="1">{#N/A,#N/A,FALSE,"TMCOMP96";#N/A,#N/A,FALSE,"MAT96";#N/A,#N/A,FALSE,"FANDA96";#N/A,#N/A,FALSE,"INTRAN96";#N/A,#N/A,FALSE,"NAA9697";#N/A,#N/A,FALSE,"ECWEBB";#N/A,#N/A,FALSE,"MFT96";#N/A,#N/A,FALSE,"CTrecon"}</definedName>
    <definedName name="sdf_4_1_3_1" hidden="1">{#N/A,#N/A,FALSE,"TMCOMP96";#N/A,#N/A,FALSE,"MAT96";#N/A,#N/A,FALSE,"FANDA96";#N/A,#N/A,FALSE,"INTRAN96";#N/A,#N/A,FALSE,"NAA9697";#N/A,#N/A,FALSE,"ECWEBB";#N/A,#N/A,FALSE,"MFT96";#N/A,#N/A,FALSE,"CTrecon"}</definedName>
    <definedName name="sdf_4_1_3_2" hidden="1">{#N/A,#N/A,FALSE,"TMCOMP96";#N/A,#N/A,FALSE,"MAT96";#N/A,#N/A,FALSE,"FANDA96";#N/A,#N/A,FALSE,"INTRAN96";#N/A,#N/A,FALSE,"NAA9697";#N/A,#N/A,FALSE,"ECWEBB";#N/A,#N/A,FALSE,"MFT96";#N/A,#N/A,FALSE,"CTrecon"}</definedName>
    <definedName name="sdf_4_1_3_3" hidden="1">{#N/A,#N/A,FALSE,"TMCOMP96";#N/A,#N/A,FALSE,"MAT96";#N/A,#N/A,FALSE,"FANDA96";#N/A,#N/A,FALSE,"INTRAN96";#N/A,#N/A,FALSE,"NAA9697";#N/A,#N/A,FALSE,"ECWEBB";#N/A,#N/A,FALSE,"MFT96";#N/A,#N/A,FALSE,"CTrecon"}</definedName>
    <definedName name="sdf_4_1_3_4" hidden="1">{#N/A,#N/A,FALSE,"TMCOMP96";#N/A,#N/A,FALSE,"MAT96";#N/A,#N/A,FALSE,"FANDA96";#N/A,#N/A,FALSE,"INTRAN96";#N/A,#N/A,FALSE,"NAA9697";#N/A,#N/A,FALSE,"ECWEBB";#N/A,#N/A,FALSE,"MFT96";#N/A,#N/A,FALSE,"CTrecon"}</definedName>
    <definedName name="sdf_4_1_3_5" hidden="1">{#N/A,#N/A,FALSE,"TMCOMP96";#N/A,#N/A,FALSE,"MAT96";#N/A,#N/A,FALSE,"FANDA96";#N/A,#N/A,FALSE,"INTRAN96";#N/A,#N/A,FALSE,"NAA9697";#N/A,#N/A,FALSE,"ECWEBB";#N/A,#N/A,FALSE,"MFT96";#N/A,#N/A,FALSE,"CTrecon"}</definedName>
    <definedName name="sdf_4_1_4" hidden="1">{#N/A,#N/A,FALSE,"TMCOMP96";#N/A,#N/A,FALSE,"MAT96";#N/A,#N/A,FALSE,"FANDA96";#N/A,#N/A,FALSE,"INTRAN96";#N/A,#N/A,FALSE,"NAA9697";#N/A,#N/A,FALSE,"ECWEBB";#N/A,#N/A,FALSE,"MFT96";#N/A,#N/A,FALSE,"CTrecon"}</definedName>
    <definedName name="sdf_4_1_4_1" hidden="1">{#N/A,#N/A,FALSE,"TMCOMP96";#N/A,#N/A,FALSE,"MAT96";#N/A,#N/A,FALSE,"FANDA96";#N/A,#N/A,FALSE,"INTRAN96";#N/A,#N/A,FALSE,"NAA9697";#N/A,#N/A,FALSE,"ECWEBB";#N/A,#N/A,FALSE,"MFT96";#N/A,#N/A,FALSE,"CTrecon"}</definedName>
    <definedName name="sdf_4_1_4_2" hidden="1">{#N/A,#N/A,FALSE,"TMCOMP96";#N/A,#N/A,FALSE,"MAT96";#N/A,#N/A,FALSE,"FANDA96";#N/A,#N/A,FALSE,"INTRAN96";#N/A,#N/A,FALSE,"NAA9697";#N/A,#N/A,FALSE,"ECWEBB";#N/A,#N/A,FALSE,"MFT96";#N/A,#N/A,FALSE,"CTrecon"}</definedName>
    <definedName name="sdf_4_1_4_3" hidden="1">{#N/A,#N/A,FALSE,"TMCOMP96";#N/A,#N/A,FALSE,"MAT96";#N/A,#N/A,FALSE,"FANDA96";#N/A,#N/A,FALSE,"INTRAN96";#N/A,#N/A,FALSE,"NAA9697";#N/A,#N/A,FALSE,"ECWEBB";#N/A,#N/A,FALSE,"MFT96";#N/A,#N/A,FALSE,"CTrecon"}</definedName>
    <definedName name="sdf_4_1_4_4" hidden="1">{#N/A,#N/A,FALSE,"TMCOMP96";#N/A,#N/A,FALSE,"MAT96";#N/A,#N/A,FALSE,"FANDA96";#N/A,#N/A,FALSE,"INTRAN96";#N/A,#N/A,FALSE,"NAA9697";#N/A,#N/A,FALSE,"ECWEBB";#N/A,#N/A,FALSE,"MFT96";#N/A,#N/A,FALSE,"CTrecon"}</definedName>
    <definedName name="sdf_4_1_4_5" hidden="1">{#N/A,#N/A,FALSE,"TMCOMP96";#N/A,#N/A,FALSE,"MAT96";#N/A,#N/A,FALSE,"FANDA96";#N/A,#N/A,FALSE,"INTRAN96";#N/A,#N/A,FALSE,"NAA9697";#N/A,#N/A,FALSE,"ECWEBB";#N/A,#N/A,FALSE,"MFT96";#N/A,#N/A,FALSE,"CTrecon"}</definedName>
    <definedName name="sdf_4_1_5" hidden="1">{#N/A,#N/A,FALSE,"TMCOMP96";#N/A,#N/A,FALSE,"MAT96";#N/A,#N/A,FALSE,"FANDA96";#N/A,#N/A,FALSE,"INTRAN96";#N/A,#N/A,FALSE,"NAA9697";#N/A,#N/A,FALSE,"ECWEBB";#N/A,#N/A,FALSE,"MFT96";#N/A,#N/A,FALSE,"CTrecon"}</definedName>
    <definedName name="sdf_4_1_5_1" hidden="1">{#N/A,#N/A,FALSE,"TMCOMP96";#N/A,#N/A,FALSE,"MAT96";#N/A,#N/A,FALSE,"FANDA96";#N/A,#N/A,FALSE,"INTRAN96";#N/A,#N/A,FALSE,"NAA9697";#N/A,#N/A,FALSE,"ECWEBB";#N/A,#N/A,FALSE,"MFT96";#N/A,#N/A,FALSE,"CTrecon"}</definedName>
    <definedName name="sdf_4_1_5_2" hidden="1">{#N/A,#N/A,FALSE,"TMCOMP96";#N/A,#N/A,FALSE,"MAT96";#N/A,#N/A,FALSE,"FANDA96";#N/A,#N/A,FALSE,"INTRAN96";#N/A,#N/A,FALSE,"NAA9697";#N/A,#N/A,FALSE,"ECWEBB";#N/A,#N/A,FALSE,"MFT96";#N/A,#N/A,FALSE,"CTrecon"}</definedName>
    <definedName name="sdf_4_1_5_3" hidden="1">{#N/A,#N/A,FALSE,"TMCOMP96";#N/A,#N/A,FALSE,"MAT96";#N/A,#N/A,FALSE,"FANDA96";#N/A,#N/A,FALSE,"INTRAN96";#N/A,#N/A,FALSE,"NAA9697";#N/A,#N/A,FALSE,"ECWEBB";#N/A,#N/A,FALSE,"MFT96";#N/A,#N/A,FALSE,"CTrecon"}</definedName>
    <definedName name="sdf_4_1_5_4" hidden="1">{#N/A,#N/A,FALSE,"TMCOMP96";#N/A,#N/A,FALSE,"MAT96";#N/A,#N/A,FALSE,"FANDA96";#N/A,#N/A,FALSE,"INTRAN96";#N/A,#N/A,FALSE,"NAA9697";#N/A,#N/A,FALSE,"ECWEBB";#N/A,#N/A,FALSE,"MFT96";#N/A,#N/A,FALSE,"CTrecon"}</definedName>
    <definedName name="sdf_4_1_5_5" hidden="1">{#N/A,#N/A,FALSE,"TMCOMP96";#N/A,#N/A,FALSE,"MAT96";#N/A,#N/A,FALSE,"FANDA96";#N/A,#N/A,FALSE,"INTRAN96";#N/A,#N/A,FALSE,"NAA9697";#N/A,#N/A,FALSE,"ECWEBB";#N/A,#N/A,FALSE,"MFT96";#N/A,#N/A,FALSE,"CTrecon"}</definedName>
    <definedName name="sdf_4_2" hidden="1">{#N/A,#N/A,FALSE,"TMCOMP96";#N/A,#N/A,FALSE,"MAT96";#N/A,#N/A,FALSE,"FANDA96";#N/A,#N/A,FALSE,"INTRAN96";#N/A,#N/A,FALSE,"NAA9697";#N/A,#N/A,FALSE,"ECWEBB";#N/A,#N/A,FALSE,"MFT96";#N/A,#N/A,FALSE,"CTrecon"}</definedName>
    <definedName name="sdf_4_2_1" hidden="1">{#N/A,#N/A,FALSE,"TMCOMP96";#N/A,#N/A,FALSE,"MAT96";#N/A,#N/A,FALSE,"FANDA96";#N/A,#N/A,FALSE,"INTRAN96";#N/A,#N/A,FALSE,"NAA9697";#N/A,#N/A,FALSE,"ECWEBB";#N/A,#N/A,FALSE,"MFT96";#N/A,#N/A,FALSE,"CTrecon"}</definedName>
    <definedName name="sdf_4_2_1_1" hidden="1">{#N/A,#N/A,FALSE,"TMCOMP96";#N/A,#N/A,FALSE,"MAT96";#N/A,#N/A,FALSE,"FANDA96";#N/A,#N/A,FALSE,"INTRAN96";#N/A,#N/A,FALSE,"NAA9697";#N/A,#N/A,FALSE,"ECWEBB";#N/A,#N/A,FALSE,"MFT96";#N/A,#N/A,FALSE,"CTrecon"}</definedName>
    <definedName name="sdf_4_2_2" hidden="1">{#N/A,#N/A,FALSE,"TMCOMP96";#N/A,#N/A,FALSE,"MAT96";#N/A,#N/A,FALSE,"FANDA96";#N/A,#N/A,FALSE,"INTRAN96";#N/A,#N/A,FALSE,"NAA9697";#N/A,#N/A,FALSE,"ECWEBB";#N/A,#N/A,FALSE,"MFT96";#N/A,#N/A,FALSE,"CTrecon"}</definedName>
    <definedName name="sdf_4_2_3" hidden="1">{#N/A,#N/A,FALSE,"TMCOMP96";#N/A,#N/A,FALSE,"MAT96";#N/A,#N/A,FALSE,"FANDA96";#N/A,#N/A,FALSE,"INTRAN96";#N/A,#N/A,FALSE,"NAA9697";#N/A,#N/A,FALSE,"ECWEBB";#N/A,#N/A,FALSE,"MFT96";#N/A,#N/A,FALSE,"CTrecon"}</definedName>
    <definedName name="sdf_4_2_4" hidden="1">{#N/A,#N/A,FALSE,"TMCOMP96";#N/A,#N/A,FALSE,"MAT96";#N/A,#N/A,FALSE,"FANDA96";#N/A,#N/A,FALSE,"INTRAN96";#N/A,#N/A,FALSE,"NAA9697";#N/A,#N/A,FALSE,"ECWEBB";#N/A,#N/A,FALSE,"MFT96";#N/A,#N/A,FALSE,"CTrecon"}</definedName>
    <definedName name="sdf_4_2_5" hidden="1">{#N/A,#N/A,FALSE,"TMCOMP96";#N/A,#N/A,FALSE,"MAT96";#N/A,#N/A,FALSE,"FANDA96";#N/A,#N/A,FALSE,"INTRAN96";#N/A,#N/A,FALSE,"NAA9697";#N/A,#N/A,FALSE,"ECWEBB";#N/A,#N/A,FALSE,"MFT96";#N/A,#N/A,FALSE,"CTrecon"}</definedName>
    <definedName name="sdf_4_3" hidden="1">{#N/A,#N/A,FALSE,"TMCOMP96";#N/A,#N/A,FALSE,"MAT96";#N/A,#N/A,FALSE,"FANDA96";#N/A,#N/A,FALSE,"INTRAN96";#N/A,#N/A,FALSE,"NAA9697";#N/A,#N/A,FALSE,"ECWEBB";#N/A,#N/A,FALSE,"MFT96";#N/A,#N/A,FALSE,"CTrecon"}</definedName>
    <definedName name="sdf_4_3_1" hidden="1">{#N/A,#N/A,FALSE,"TMCOMP96";#N/A,#N/A,FALSE,"MAT96";#N/A,#N/A,FALSE,"FANDA96";#N/A,#N/A,FALSE,"INTRAN96";#N/A,#N/A,FALSE,"NAA9697";#N/A,#N/A,FALSE,"ECWEBB";#N/A,#N/A,FALSE,"MFT96";#N/A,#N/A,FALSE,"CTrecon"}</definedName>
    <definedName name="sdf_4_3_1_1" hidden="1">{#N/A,#N/A,FALSE,"TMCOMP96";#N/A,#N/A,FALSE,"MAT96";#N/A,#N/A,FALSE,"FANDA96";#N/A,#N/A,FALSE,"INTRAN96";#N/A,#N/A,FALSE,"NAA9697";#N/A,#N/A,FALSE,"ECWEBB";#N/A,#N/A,FALSE,"MFT96";#N/A,#N/A,FALSE,"CTrecon"}</definedName>
    <definedName name="sdf_4_3_2" hidden="1">{#N/A,#N/A,FALSE,"TMCOMP96";#N/A,#N/A,FALSE,"MAT96";#N/A,#N/A,FALSE,"FANDA96";#N/A,#N/A,FALSE,"INTRAN96";#N/A,#N/A,FALSE,"NAA9697";#N/A,#N/A,FALSE,"ECWEBB";#N/A,#N/A,FALSE,"MFT96";#N/A,#N/A,FALSE,"CTrecon"}</definedName>
    <definedName name="sdf_4_3_3" hidden="1">{#N/A,#N/A,FALSE,"TMCOMP96";#N/A,#N/A,FALSE,"MAT96";#N/A,#N/A,FALSE,"FANDA96";#N/A,#N/A,FALSE,"INTRAN96";#N/A,#N/A,FALSE,"NAA9697";#N/A,#N/A,FALSE,"ECWEBB";#N/A,#N/A,FALSE,"MFT96";#N/A,#N/A,FALSE,"CTrecon"}</definedName>
    <definedName name="sdf_4_3_4" hidden="1">{#N/A,#N/A,FALSE,"TMCOMP96";#N/A,#N/A,FALSE,"MAT96";#N/A,#N/A,FALSE,"FANDA96";#N/A,#N/A,FALSE,"INTRAN96";#N/A,#N/A,FALSE,"NAA9697";#N/A,#N/A,FALSE,"ECWEBB";#N/A,#N/A,FALSE,"MFT96";#N/A,#N/A,FALSE,"CTrecon"}</definedName>
    <definedName name="sdf_4_3_5" hidden="1">{#N/A,#N/A,FALSE,"TMCOMP96";#N/A,#N/A,FALSE,"MAT96";#N/A,#N/A,FALSE,"FANDA96";#N/A,#N/A,FALSE,"INTRAN96";#N/A,#N/A,FALSE,"NAA9697";#N/A,#N/A,FALSE,"ECWEBB";#N/A,#N/A,FALSE,"MFT96";#N/A,#N/A,FALSE,"CTrecon"}</definedName>
    <definedName name="sdf_4_4" hidden="1">{#N/A,#N/A,FALSE,"TMCOMP96";#N/A,#N/A,FALSE,"MAT96";#N/A,#N/A,FALSE,"FANDA96";#N/A,#N/A,FALSE,"INTRAN96";#N/A,#N/A,FALSE,"NAA9697";#N/A,#N/A,FALSE,"ECWEBB";#N/A,#N/A,FALSE,"MFT96";#N/A,#N/A,FALSE,"CTrecon"}</definedName>
    <definedName name="sdf_4_4_1" hidden="1">{#N/A,#N/A,FALSE,"TMCOMP96";#N/A,#N/A,FALSE,"MAT96";#N/A,#N/A,FALSE,"FANDA96";#N/A,#N/A,FALSE,"INTRAN96";#N/A,#N/A,FALSE,"NAA9697";#N/A,#N/A,FALSE,"ECWEBB";#N/A,#N/A,FALSE,"MFT96";#N/A,#N/A,FALSE,"CTrecon"}</definedName>
    <definedName name="sdf_4_4_2" hidden="1">{#N/A,#N/A,FALSE,"TMCOMP96";#N/A,#N/A,FALSE,"MAT96";#N/A,#N/A,FALSE,"FANDA96";#N/A,#N/A,FALSE,"INTRAN96";#N/A,#N/A,FALSE,"NAA9697";#N/A,#N/A,FALSE,"ECWEBB";#N/A,#N/A,FALSE,"MFT96";#N/A,#N/A,FALSE,"CTrecon"}</definedName>
    <definedName name="sdf_4_4_3" hidden="1">{#N/A,#N/A,FALSE,"TMCOMP96";#N/A,#N/A,FALSE,"MAT96";#N/A,#N/A,FALSE,"FANDA96";#N/A,#N/A,FALSE,"INTRAN96";#N/A,#N/A,FALSE,"NAA9697";#N/A,#N/A,FALSE,"ECWEBB";#N/A,#N/A,FALSE,"MFT96";#N/A,#N/A,FALSE,"CTrecon"}</definedName>
    <definedName name="sdf_4_4_4" hidden="1">{#N/A,#N/A,FALSE,"TMCOMP96";#N/A,#N/A,FALSE,"MAT96";#N/A,#N/A,FALSE,"FANDA96";#N/A,#N/A,FALSE,"INTRAN96";#N/A,#N/A,FALSE,"NAA9697";#N/A,#N/A,FALSE,"ECWEBB";#N/A,#N/A,FALSE,"MFT96";#N/A,#N/A,FALSE,"CTrecon"}</definedName>
    <definedName name="sdf_4_4_5" hidden="1">{#N/A,#N/A,FALSE,"TMCOMP96";#N/A,#N/A,FALSE,"MAT96";#N/A,#N/A,FALSE,"FANDA96";#N/A,#N/A,FALSE,"INTRAN96";#N/A,#N/A,FALSE,"NAA9697";#N/A,#N/A,FALSE,"ECWEBB";#N/A,#N/A,FALSE,"MFT96";#N/A,#N/A,FALSE,"CTrecon"}</definedName>
    <definedName name="sdf_4_5" hidden="1">{#N/A,#N/A,FALSE,"TMCOMP96";#N/A,#N/A,FALSE,"MAT96";#N/A,#N/A,FALSE,"FANDA96";#N/A,#N/A,FALSE,"INTRAN96";#N/A,#N/A,FALSE,"NAA9697";#N/A,#N/A,FALSE,"ECWEBB";#N/A,#N/A,FALSE,"MFT96";#N/A,#N/A,FALSE,"CTrecon"}</definedName>
    <definedName name="sdf_4_5_1" hidden="1">{#N/A,#N/A,FALSE,"TMCOMP96";#N/A,#N/A,FALSE,"MAT96";#N/A,#N/A,FALSE,"FANDA96";#N/A,#N/A,FALSE,"INTRAN96";#N/A,#N/A,FALSE,"NAA9697";#N/A,#N/A,FALSE,"ECWEBB";#N/A,#N/A,FALSE,"MFT96";#N/A,#N/A,FALSE,"CTrecon"}</definedName>
    <definedName name="sdf_4_5_2" hidden="1">{#N/A,#N/A,FALSE,"TMCOMP96";#N/A,#N/A,FALSE,"MAT96";#N/A,#N/A,FALSE,"FANDA96";#N/A,#N/A,FALSE,"INTRAN96";#N/A,#N/A,FALSE,"NAA9697";#N/A,#N/A,FALSE,"ECWEBB";#N/A,#N/A,FALSE,"MFT96";#N/A,#N/A,FALSE,"CTrecon"}</definedName>
    <definedName name="sdf_4_5_3" hidden="1">{#N/A,#N/A,FALSE,"TMCOMP96";#N/A,#N/A,FALSE,"MAT96";#N/A,#N/A,FALSE,"FANDA96";#N/A,#N/A,FALSE,"INTRAN96";#N/A,#N/A,FALSE,"NAA9697";#N/A,#N/A,FALSE,"ECWEBB";#N/A,#N/A,FALSE,"MFT96";#N/A,#N/A,FALSE,"CTrecon"}</definedName>
    <definedName name="sdf_4_5_4" hidden="1">{#N/A,#N/A,FALSE,"TMCOMP96";#N/A,#N/A,FALSE,"MAT96";#N/A,#N/A,FALSE,"FANDA96";#N/A,#N/A,FALSE,"INTRAN96";#N/A,#N/A,FALSE,"NAA9697";#N/A,#N/A,FALSE,"ECWEBB";#N/A,#N/A,FALSE,"MFT96";#N/A,#N/A,FALSE,"CTrecon"}</definedName>
    <definedName name="sdf_4_5_5" hidden="1">{#N/A,#N/A,FALSE,"TMCOMP96";#N/A,#N/A,FALSE,"MAT96";#N/A,#N/A,FALSE,"FANDA96";#N/A,#N/A,FALSE,"INTRAN96";#N/A,#N/A,FALSE,"NAA9697";#N/A,#N/A,FALSE,"ECWEBB";#N/A,#N/A,FALSE,"MFT96";#N/A,#N/A,FALSE,"CTrecon"}</definedName>
    <definedName name="sdf_5" hidden="1">{#N/A,#N/A,FALSE,"TMCOMP96";#N/A,#N/A,FALSE,"MAT96";#N/A,#N/A,FALSE,"FANDA96";#N/A,#N/A,FALSE,"INTRAN96";#N/A,#N/A,FALSE,"NAA9697";#N/A,#N/A,FALSE,"ECWEBB";#N/A,#N/A,FALSE,"MFT96";#N/A,#N/A,FALSE,"CTrecon"}</definedName>
    <definedName name="sdf_5_1" hidden="1">{#N/A,#N/A,FALSE,"TMCOMP96";#N/A,#N/A,FALSE,"MAT96";#N/A,#N/A,FALSE,"FANDA96";#N/A,#N/A,FALSE,"INTRAN96";#N/A,#N/A,FALSE,"NAA9697";#N/A,#N/A,FALSE,"ECWEBB";#N/A,#N/A,FALSE,"MFT96";#N/A,#N/A,FALSE,"CTrecon"}</definedName>
    <definedName name="sdf_5_1_1" hidden="1">{#N/A,#N/A,FALSE,"TMCOMP96";#N/A,#N/A,FALSE,"MAT96";#N/A,#N/A,FALSE,"FANDA96";#N/A,#N/A,FALSE,"INTRAN96";#N/A,#N/A,FALSE,"NAA9697";#N/A,#N/A,FALSE,"ECWEBB";#N/A,#N/A,FALSE,"MFT96";#N/A,#N/A,FALSE,"CTrecon"}</definedName>
    <definedName name="sdf_5_1_1_1" hidden="1">{#N/A,#N/A,FALSE,"TMCOMP96";#N/A,#N/A,FALSE,"MAT96";#N/A,#N/A,FALSE,"FANDA96";#N/A,#N/A,FALSE,"INTRAN96";#N/A,#N/A,FALSE,"NAA9697";#N/A,#N/A,FALSE,"ECWEBB";#N/A,#N/A,FALSE,"MFT96";#N/A,#N/A,FALSE,"CTrecon"}</definedName>
    <definedName name="sdf_5_1_1_1_1" hidden="1">{#N/A,#N/A,FALSE,"TMCOMP96";#N/A,#N/A,FALSE,"MAT96";#N/A,#N/A,FALSE,"FANDA96";#N/A,#N/A,FALSE,"INTRAN96";#N/A,#N/A,FALSE,"NAA9697";#N/A,#N/A,FALSE,"ECWEBB";#N/A,#N/A,FALSE,"MFT96";#N/A,#N/A,FALSE,"CTrecon"}</definedName>
    <definedName name="sdf_5_1_1_1_1_1" hidden="1">{#N/A,#N/A,FALSE,"TMCOMP96";#N/A,#N/A,FALSE,"MAT96";#N/A,#N/A,FALSE,"FANDA96";#N/A,#N/A,FALSE,"INTRAN96";#N/A,#N/A,FALSE,"NAA9697";#N/A,#N/A,FALSE,"ECWEBB";#N/A,#N/A,FALSE,"MFT96";#N/A,#N/A,FALSE,"CTrecon"}</definedName>
    <definedName name="sdf_5_1_1_1_2" hidden="1">{#N/A,#N/A,FALSE,"TMCOMP96";#N/A,#N/A,FALSE,"MAT96";#N/A,#N/A,FALSE,"FANDA96";#N/A,#N/A,FALSE,"INTRAN96";#N/A,#N/A,FALSE,"NAA9697";#N/A,#N/A,FALSE,"ECWEBB";#N/A,#N/A,FALSE,"MFT96";#N/A,#N/A,FALSE,"CTrecon"}</definedName>
    <definedName name="sdf_5_1_1_1_3" hidden="1">{#N/A,#N/A,FALSE,"TMCOMP96";#N/A,#N/A,FALSE,"MAT96";#N/A,#N/A,FALSE,"FANDA96";#N/A,#N/A,FALSE,"INTRAN96";#N/A,#N/A,FALSE,"NAA9697";#N/A,#N/A,FALSE,"ECWEBB";#N/A,#N/A,FALSE,"MFT96";#N/A,#N/A,FALSE,"CTrecon"}</definedName>
    <definedName name="sdf_5_1_1_1_4" hidden="1">{#N/A,#N/A,FALSE,"TMCOMP96";#N/A,#N/A,FALSE,"MAT96";#N/A,#N/A,FALSE,"FANDA96";#N/A,#N/A,FALSE,"INTRAN96";#N/A,#N/A,FALSE,"NAA9697";#N/A,#N/A,FALSE,"ECWEBB";#N/A,#N/A,FALSE,"MFT96";#N/A,#N/A,FALSE,"CTrecon"}</definedName>
    <definedName name="sdf_5_1_1_1_5" hidden="1">{#N/A,#N/A,FALSE,"TMCOMP96";#N/A,#N/A,FALSE,"MAT96";#N/A,#N/A,FALSE,"FANDA96";#N/A,#N/A,FALSE,"INTRAN96";#N/A,#N/A,FALSE,"NAA9697";#N/A,#N/A,FALSE,"ECWEBB";#N/A,#N/A,FALSE,"MFT96";#N/A,#N/A,FALSE,"CTrecon"}</definedName>
    <definedName name="sdf_5_1_1_2" hidden="1">{#N/A,#N/A,FALSE,"TMCOMP96";#N/A,#N/A,FALSE,"MAT96";#N/A,#N/A,FALSE,"FANDA96";#N/A,#N/A,FALSE,"INTRAN96";#N/A,#N/A,FALSE,"NAA9697";#N/A,#N/A,FALSE,"ECWEBB";#N/A,#N/A,FALSE,"MFT96";#N/A,#N/A,FALSE,"CTrecon"}</definedName>
    <definedName name="sdf_5_1_1_2_1" hidden="1">{#N/A,#N/A,FALSE,"TMCOMP96";#N/A,#N/A,FALSE,"MAT96";#N/A,#N/A,FALSE,"FANDA96";#N/A,#N/A,FALSE,"INTRAN96";#N/A,#N/A,FALSE,"NAA9697";#N/A,#N/A,FALSE,"ECWEBB";#N/A,#N/A,FALSE,"MFT96";#N/A,#N/A,FALSE,"CTrecon"}</definedName>
    <definedName name="sdf_5_1_1_2_2" hidden="1">{#N/A,#N/A,FALSE,"TMCOMP96";#N/A,#N/A,FALSE,"MAT96";#N/A,#N/A,FALSE,"FANDA96";#N/A,#N/A,FALSE,"INTRAN96";#N/A,#N/A,FALSE,"NAA9697";#N/A,#N/A,FALSE,"ECWEBB";#N/A,#N/A,FALSE,"MFT96";#N/A,#N/A,FALSE,"CTrecon"}</definedName>
    <definedName name="sdf_5_1_1_2_3" hidden="1">{#N/A,#N/A,FALSE,"TMCOMP96";#N/A,#N/A,FALSE,"MAT96";#N/A,#N/A,FALSE,"FANDA96";#N/A,#N/A,FALSE,"INTRAN96";#N/A,#N/A,FALSE,"NAA9697";#N/A,#N/A,FALSE,"ECWEBB";#N/A,#N/A,FALSE,"MFT96";#N/A,#N/A,FALSE,"CTrecon"}</definedName>
    <definedName name="sdf_5_1_1_2_4" hidden="1">{#N/A,#N/A,FALSE,"TMCOMP96";#N/A,#N/A,FALSE,"MAT96";#N/A,#N/A,FALSE,"FANDA96";#N/A,#N/A,FALSE,"INTRAN96";#N/A,#N/A,FALSE,"NAA9697";#N/A,#N/A,FALSE,"ECWEBB";#N/A,#N/A,FALSE,"MFT96";#N/A,#N/A,FALSE,"CTrecon"}</definedName>
    <definedName name="sdf_5_1_1_2_5" hidden="1">{#N/A,#N/A,FALSE,"TMCOMP96";#N/A,#N/A,FALSE,"MAT96";#N/A,#N/A,FALSE,"FANDA96";#N/A,#N/A,FALSE,"INTRAN96";#N/A,#N/A,FALSE,"NAA9697";#N/A,#N/A,FALSE,"ECWEBB";#N/A,#N/A,FALSE,"MFT96";#N/A,#N/A,FALSE,"CTrecon"}</definedName>
    <definedName name="sdf_5_1_1_3" hidden="1">{#N/A,#N/A,FALSE,"TMCOMP96";#N/A,#N/A,FALSE,"MAT96";#N/A,#N/A,FALSE,"FANDA96";#N/A,#N/A,FALSE,"INTRAN96";#N/A,#N/A,FALSE,"NAA9697";#N/A,#N/A,FALSE,"ECWEBB";#N/A,#N/A,FALSE,"MFT96";#N/A,#N/A,FALSE,"CTrecon"}</definedName>
    <definedName name="sdf_5_1_1_4" hidden="1">{#N/A,#N/A,FALSE,"TMCOMP96";#N/A,#N/A,FALSE,"MAT96";#N/A,#N/A,FALSE,"FANDA96";#N/A,#N/A,FALSE,"INTRAN96";#N/A,#N/A,FALSE,"NAA9697";#N/A,#N/A,FALSE,"ECWEBB";#N/A,#N/A,FALSE,"MFT96";#N/A,#N/A,FALSE,"CTrecon"}</definedName>
    <definedName name="sdf_5_1_1_5" hidden="1">{#N/A,#N/A,FALSE,"TMCOMP96";#N/A,#N/A,FALSE,"MAT96";#N/A,#N/A,FALSE,"FANDA96";#N/A,#N/A,FALSE,"INTRAN96";#N/A,#N/A,FALSE,"NAA9697";#N/A,#N/A,FALSE,"ECWEBB";#N/A,#N/A,FALSE,"MFT96";#N/A,#N/A,FALSE,"CTrecon"}</definedName>
    <definedName name="sdf_5_1_2" hidden="1">{#N/A,#N/A,FALSE,"TMCOMP96";#N/A,#N/A,FALSE,"MAT96";#N/A,#N/A,FALSE,"FANDA96";#N/A,#N/A,FALSE,"INTRAN96";#N/A,#N/A,FALSE,"NAA9697";#N/A,#N/A,FALSE,"ECWEBB";#N/A,#N/A,FALSE,"MFT96";#N/A,#N/A,FALSE,"CTrecon"}</definedName>
    <definedName name="sdf_5_1_2_1" hidden="1">{#N/A,#N/A,FALSE,"TMCOMP96";#N/A,#N/A,FALSE,"MAT96";#N/A,#N/A,FALSE,"FANDA96";#N/A,#N/A,FALSE,"INTRAN96";#N/A,#N/A,FALSE,"NAA9697";#N/A,#N/A,FALSE,"ECWEBB";#N/A,#N/A,FALSE,"MFT96";#N/A,#N/A,FALSE,"CTrecon"}</definedName>
    <definedName name="sdf_5_1_2_2" hidden="1">{#N/A,#N/A,FALSE,"TMCOMP96";#N/A,#N/A,FALSE,"MAT96";#N/A,#N/A,FALSE,"FANDA96";#N/A,#N/A,FALSE,"INTRAN96";#N/A,#N/A,FALSE,"NAA9697";#N/A,#N/A,FALSE,"ECWEBB";#N/A,#N/A,FALSE,"MFT96";#N/A,#N/A,FALSE,"CTrecon"}</definedName>
    <definedName name="sdf_5_1_2_3" hidden="1">{#N/A,#N/A,FALSE,"TMCOMP96";#N/A,#N/A,FALSE,"MAT96";#N/A,#N/A,FALSE,"FANDA96";#N/A,#N/A,FALSE,"INTRAN96";#N/A,#N/A,FALSE,"NAA9697";#N/A,#N/A,FALSE,"ECWEBB";#N/A,#N/A,FALSE,"MFT96";#N/A,#N/A,FALSE,"CTrecon"}</definedName>
    <definedName name="sdf_5_1_2_4" hidden="1">{#N/A,#N/A,FALSE,"TMCOMP96";#N/A,#N/A,FALSE,"MAT96";#N/A,#N/A,FALSE,"FANDA96";#N/A,#N/A,FALSE,"INTRAN96";#N/A,#N/A,FALSE,"NAA9697";#N/A,#N/A,FALSE,"ECWEBB";#N/A,#N/A,FALSE,"MFT96";#N/A,#N/A,FALSE,"CTrecon"}</definedName>
    <definedName name="sdf_5_1_2_5" hidden="1">{#N/A,#N/A,FALSE,"TMCOMP96";#N/A,#N/A,FALSE,"MAT96";#N/A,#N/A,FALSE,"FANDA96";#N/A,#N/A,FALSE,"INTRAN96";#N/A,#N/A,FALSE,"NAA9697";#N/A,#N/A,FALSE,"ECWEBB";#N/A,#N/A,FALSE,"MFT96";#N/A,#N/A,FALSE,"CTrecon"}</definedName>
    <definedName name="sdf_5_1_3" hidden="1">{#N/A,#N/A,FALSE,"TMCOMP96";#N/A,#N/A,FALSE,"MAT96";#N/A,#N/A,FALSE,"FANDA96";#N/A,#N/A,FALSE,"INTRAN96";#N/A,#N/A,FALSE,"NAA9697";#N/A,#N/A,FALSE,"ECWEBB";#N/A,#N/A,FALSE,"MFT96";#N/A,#N/A,FALSE,"CTrecon"}</definedName>
    <definedName name="sdf_5_1_3_1" hidden="1">{#N/A,#N/A,FALSE,"TMCOMP96";#N/A,#N/A,FALSE,"MAT96";#N/A,#N/A,FALSE,"FANDA96";#N/A,#N/A,FALSE,"INTRAN96";#N/A,#N/A,FALSE,"NAA9697";#N/A,#N/A,FALSE,"ECWEBB";#N/A,#N/A,FALSE,"MFT96";#N/A,#N/A,FALSE,"CTrecon"}</definedName>
    <definedName name="sdf_5_1_3_2" hidden="1">{#N/A,#N/A,FALSE,"TMCOMP96";#N/A,#N/A,FALSE,"MAT96";#N/A,#N/A,FALSE,"FANDA96";#N/A,#N/A,FALSE,"INTRAN96";#N/A,#N/A,FALSE,"NAA9697";#N/A,#N/A,FALSE,"ECWEBB";#N/A,#N/A,FALSE,"MFT96";#N/A,#N/A,FALSE,"CTrecon"}</definedName>
    <definedName name="sdf_5_1_3_3" hidden="1">{#N/A,#N/A,FALSE,"TMCOMP96";#N/A,#N/A,FALSE,"MAT96";#N/A,#N/A,FALSE,"FANDA96";#N/A,#N/A,FALSE,"INTRAN96";#N/A,#N/A,FALSE,"NAA9697";#N/A,#N/A,FALSE,"ECWEBB";#N/A,#N/A,FALSE,"MFT96";#N/A,#N/A,FALSE,"CTrecon"}</definedName>
    <definedName name="sdf_5_1_3_4" hidden="1">{#N/A,#N/A,FALSE,"TMCOMP96";#N/A,#N/A,FALSE,"MAT96";#N/A,#N/A,FALSE,"FANDA96";#N/A,#N/A,FALSE,"INTRAN96";#N/A,#N/A,FALSE,"NAA9697";#N/A,#N/A,FALSE,"ECWEBB";#N/A,#N/A,FALSE,"MFT96";#N/A,#N/A,FALSE,"CTrecon"}</definedName>
    <definedName name="sdf_5_1_3_5" hidden="1">{#N/A,#N/A,FALSE,"TMCOMP96";#N/A,#N/A,FALSE,"MAT96";#N/A,#N/A,FALSE,"FANDA96";#N/A,#N/A,FALSE,"INTRAN96";#N/A,#N/A,FALSE,"NAA9697";#N/A,#N/A,FALSE,"ECWEBB";#N/A,#N/A,FALSE,"MFT96";#N/A,#N/A,FALSE,"CTrecon"}</definedName>
    <definedName name="sdf_5_1_4" hidden="1">{#N/A,#N/A,FALSE,"TMCOMP96";#N/A,#N/A,FALSE,"MAT96";#N/A,#N/A,FALSE,"FANDA96";#N/A,#N/A,FALSE,"INTRAN96";#N/A,#N/A,FALSE,"NAA9697";#N/A,#N/A,FALSE,"ECWEBB";#N/A,#N/A,FALSE,"MFT96";#N/A,#N/A,FALSE,"CTrecon"}</definedName>
    <definedName name="sdf_5_1_4_1" hidden="1">{#N/A,#N/A,FALSE,"TMCOMP96";#N/A,#N/A,FALSE,"MAT96";#N/A,#N/A,FALSE,"FANDA96";#N/A,#N/A,FALSE,"INTRAN96";#N/A,#N/A,FALSE,"NAA9697";#N/A,#N/A,FALSE,"ECWEBB";#N/A,#N/A,FALSE,"MFT96";#N/A,#N/A,FALSE,"CTrecon"}</definedName>
    <definedName name="sdf_5_1_4_2" hidden="1">{#N/A,#N/A,FALSE,"TMCOMP96";#N/A,#N/A,FALSE,"MAT96";#N/A,#N/A,FALSE,"FANDA96";#N/A,#N/A,FALSE,"INTRAN96";#N/A,#N/A,FALSE,"NAA9697";#N/A,#N/A,FALSE,"ECWEBB";#N/A,#N/A,FALSE,"MFT96";#N/A,#N/A,FALSE,"CTrecon"}</definedName>
    <definedName name="sdf_5_1_4_3" hidden="1">{#N/A,#N/A,FALSE,"TMCOMP96";#N/A,#N/A,FALSE,"MAT96";#N/A,#N/A,FALSE,"FANDA96";#N/A,#N/A,FALSE,"INTRAN96";#N/A,#N/A,FALSE,"NAA9697";#N/A,#N/A,FALSE,"ECWEBB";#N/A,#N/A,FALSE,"MFT96";#N/A,#N/A,FALSE,"CTrecon"}</definedName>
    <definedName name="sdf_5_1_4_4" hidden="1">{#N/A,#N/A,FALSE,"TMCOMP96";#N/A,#N/A,FALSE,"MAT96";#N/A,#N/A,FALSE,"FANDA96";#N/A,#N/A,FALSE,"INTRAN96";#N/A,#N/A,FALSE,"NAA9697";#N/A,#N/A,FALSE,"ECWEBB";#N/A,#N/A,FALSE,"MFT96";#N/A,#N/A,FALSE,"CTrecon"}</definedName>
    <definedName name="sdf_5_1_4_5" hidden="1">{#N/A,#N/A,FALSE,"TMCOMP96";#N/A,#N/A,FALSE,"MAT96";#N/A,#N/A,FALSE,"FANDA96";#N/A,#N/A,FALSE,"INTRAN96";#N/A,#N/A,FALSE,"NAA9697";#N/A,#N/A,FALSE,"ECWEBB";#N/A,#N/A,FALSE,"MFT96";#N/A,#N/A,FALSE,"CTrecon"}</definedName>
    <definedName name="sdf_5_1_5" hidden="1">{#N/A,#N/A,FALSE,"TMCOMP96";#N/A,#N/A,FALSE,"MAT96";#N/A,#N/A,FALSE,"FANDA96";#N/A,#N/A,FALSE,"INTRAN96";#N/A,#N/A,FALSE,"NAA9697";#N/A,#N/A,FALSE,"ECWEBB";#N/A,#N/A,FALSE,"MFT96";#N/A,#N/A,FALSE,"CTrecon"}</definedName>
    <definedName name="sdf_5_1_5_1" hidden="1">{#N/A,#N/A,FALSE,"TMCOMP96";#N/A,#N/A,FALSE,"MAT96";#N/A,#N/A,FALSE,"FANDA96";#N/A,#N/A,FALSE,"INTRAN96";#N/A,#N/A,FALSE,"NAA9697";#N/A,#N/A,FALSE,"ECWEBB";#N/A,#N/A,FALSE,"MFT96";#N/A,#N/A,FALSE,"CTrecon"}</definedName>
    <definedName name="sdf_5_1_5_2" hidden="1">{#N/A,#N/A,FALSE,"TMCOMP96";#N/A,#N/A,FALSE,"MAT96";#N/A,#N/A,FALSE,"FANDA96";#N/A,#N/A,FALSE,"INTRAN96";#N/A,#N/A,FALSE,"NAA9697";#N/A,#N/A,FALSE,"ECWEBB";#N/A,#N/A,FALSE,"MFT96";#N/A,#N/A,FALSE,"CTrecon"}</definedName>
    <definedName name="sdf_5_1_5_3" hidden="1">{#N/A,#N/A,FALSE,"TMCOMP96";#N/A,#N/A,FALSE,"MAT96";#N/A,#N/A,FALSE,"FANDA96";#N/A,#N/A,FALSE,"INTRAN96";#N/A,#N/A,FALSE,"NAA9697";#N/A,#N/A,FALSE,"ECWEBB";#N/A,#N/A,FALSE,"MFT96";#N/A,#N/A,FALSE,"CTrecon"}</definedName>
    <definedName name="sdf_5_1_5_4" hidden="1">{#N/A,#N/A,FALSE,"TMCOMP96";#N/A,#N/A,FALSE,"MAT96";#N/A,#N/A,FALSE,"FANDA96";#N/A,#N/A,FALSE,"INTRAN96";#N/A,#N/A,FALSE,"NAA9697";#N/A,#N/A,FALSE,"ECWEBB";#N/A,#N/A,FALSE,"MFT96";#N/A,#N/A,FALSE,"CTrecon"}</definedName>
    <definedName name="sdf_5_1_5_5" hidden="1">{#N/A,#N/A,FALSE,"TMCOMP96";#N/A,#N/A,FALSE,"MAT96";#N/A,#N/A,FALSE,"FANDA96";#N/A,#N/A,FALSE,"INTRAN96";#N/A,#N/A,FALSE,"NAA9697";#N/A,#N/A,FALSE,"ECWEBB";#N/A,#N/A,FALSE,"MFT96";#N/A,#N/A,FALSE,"CTrecon"}</definedName>
    <definedName name="sdf_5_2" hidden="1">{#N/A,#N/A,FALSE,"TMCOMP96";#N/A,#N/A,FALSE,"MAT96";#N/A,#N/A,FALSE,"FANDA96";#N/A,#N/A,FALSE,"INTRAN96";#N/A,#N/A,FALSE,"NAA9697";#N/A,#N/A,FALSE,"ECWEBB";#N/A,#N/A,FALSE,"MFT96";#N/A,#N/A,FALSE,"CTrecon"}</definedName>
    <definedName name="sdf_5_2_1" hidden="1">{#N/A,#N/A,FALSE,"TMCOMP96";#N/A,#N/A,FALSE,"MAT96";#N/A,#N/A,FALSE,"FANDA96";#N/A,#N/A,FALSE,"INTRAN96";#N/A,#N/A,FALSE,"NAA9697";#N/A,#N/A,FALSE,"ECWEBB";#N/A,#N/A,FALSE,"MFT96";#N/A,#N/A,FALSE,"CTrecon"}</definedName>
    <definedName name="sdf_5_2_2" hidden="1">{#N/A,#N/A,FALSE,"TMCOMP96";#N/A,#N/A,FALSE,"MAT96";#N/A,#N/A,FALSE,"FANDA96";#N/A,#N/A,FALSE,"INTRAN96";#N/A,#N/A,FALSE,"NAA9697";#N/A,#N/A,FALSE,"ECWEBB";#N/A,#N/A,FALSE,"MFT96";#N/A,#N/A,FALSE,"CTrecon"}</definedName>
    <definedName name="sdf_5_2_3" hidden="1">{#N/A,#N/A,FALSE,"TMCOMP96";#N/A,#N/A,FALSE,"MAT96";#N/A,#N/A,FALSE,"FANDA96";#N/A,#N/A,FALSE,"INTRAN96";#N/A,#N/A,FALSE,"NAA9697";#N/A,#N/A,FALSE,"ECWEBB";#N/A,#N/A,FALSE,"MFT96";#N/A,#N/A,FALSE,"CTrecon"}</definedName>
    <definedName name="sdf_5_2_4" hidden="1">{#N/A,#N/A,FALSE,"TMCOMP96";#N/A,#N/A,FALSE,"MAT96";#N/A,#N/A,FALSE,"FANDA96";#N/A,#N/A,FALSE,"INTRAN96";#N/A,#N/A,FALSE,"NAA9697";#N/A,#N/A,FALSE,"ECWEBB";#N/A,#N/A,FALSE,"MFT96";#N/A,#N/A,FALSE,"CTrecon"}</definedName>
    <definedName name="sdf_5_2_5" hidden="1">{#N/A,#N/A,FALSE,"TMCOMP96";#N/A,#N/A,FALSE,"MAT96";#N/A,#N/A,FALSE,"FANDA96";#N/A,#N/A,FALSE,"INTRAN96";#N/A,#N/A,FALSE,"NAA9697";#N/A,#N/A,FALSE,"ECWEBB";#N/A,#N/A,FALSE,"MFT96";#N/A,#N/A,FALSE,"CTrecon"}</definedName>
    <definedName name="sdf_5_3" hidden="1">{#N/A,#N/A,FALSE,"TMCOMP96";#N/A,#N/A,FALSE,"MAT96";#N/A,#N/A,FALSE,"FANDA96";#N/A,#N/A,FALSE,"INTRAN96";#N/A,#N/A,FALSE,"NAA9697";#N/A,#N/A,FALSE,"ECWEBB";#N/A,#N/A,FALSE,"MFT96";#N/A,#N/A,FALSE,"CTrecon"}</definedName>
    <definedName name="sdf_5_3_1" hidden="1">{#N/A,#N/A,FALSE,"TMCOMP96";#N/A,#N/A,FALSE,"MAT96";#N/A,#N/A,FALSE,"FANDA96";#N/A,#N/A,FALSE,"INTRAN96";#N/A,#N/A,FALSE,"NAA9697";#N/A,#N/A,FALSE,"ECWEBB";#N/A,#N/A,FALSE,"MFT96";#N/A,#N/A,FALSE,"CTrecon"}</definedName>
    <definedName name="sdf_5_3_2" hidden="1">{#N/A,#N/A,FALSE,"TMCOMP96";#N/A,#N/A,FALSE,"MAT96";#N/A,#N/A,FALSE,"FANDA96";#N/A,#N/A,FALSE,"INTRAN96";#N/A,#N/A,FALSE,"NAA9697";#N/A,#N/A,FALSE,"ECWEBB";#N/A,#N/A,FALSE,"MFT96";#N/A,#N/A,FALSE,"CTrecon"}</definedName>
    <definedName name="sdf_5_3_3" hidden="1">{#N/A,#N/A,FALSE,"TMCOMP96";#N/A,#N/A,FALSE,"MAT96";#N/A,#N/A,FALSE,"FANDA96";#N/A,#N/A,FALSE,"INTRAN96";#N/A,#N/A,FALSE,"NAA9697";#N/A,#N/A,FALSE,"ECWEBB";#N/A,#N/A,FALSE,"MFT96";#N/A,#N/A,FALSE,"CTrecon"}</definedName>
    <definedName name="sdf_5_3_4" hidden="1">{#N/A,#N/A,FALSE,"TMCOMP96";#N/A,#N/A,FALSE,"MAT96";#N/A,#N/A,FALSE,"FANDA96";#N/A,#N/A,FALSE,"INTRAN96";#N/A,#N/A,FALSE,"NAA9697";#N/A,#N/A,FALSE,"ECWEBB";#N/A,#N/A,FALSE,"MFT96";#N/A,#N/A,FALSE,"CTrecon"}</definedName>
    <definedName name="sdf_5_3_5" hidden="1">{#N/A,#N/A,FALSE,"TMCOMP96";#N/A,#N/A,FALSE,"MAT96";#N/A,#N/A,FALSE,"FANDA96";#N/A,#N/A,FALSE,"INTRAN96";#N/A,#N/A,FALSE,"NAA9697";#N/A,#N/A,FALSE,"ECWEBB";#N/A,#N/A,FALSE,"MFT96";#N/A,#N/A,FALSE,"CTrecon"}</definedName>
    <definedName name="sdf_5_4" hidden="1">{#N/A,#N/A,FALSE,"TMCOMP96";#N/A,#N/A,FALSE,"MAT96";#N/A,#N/A,FALSE,"FANDA96";#N/A,#N/A,FALSE,"INTRAN96";#N/A,#N/A,FALSE,"NAA9697";#N/A,#N/A,FALSE,"ECWEBB";#N/A,#N/A,FALSE,"MFT96";#N/A,#N/A,FALSE,"CTrecon"}</definedName>
    <definedName name="sdf_5_4_1" hidden="1">{#N/A,#N/A,FALSE,"TMCOMP96";#N/A,#N/A,FALSE,"MAT96";#N/A,#N/A,FALSE,"FANDA96";#N/A,#N/A,FALSE,"INTRAN96";#N/A,#N/A,FALSE,"NAA9697";#N/A,#N/A,FALSE,"ECWEBB";#N/A,#N/A,FALSE,"MFT96";#N/A,#N/A,FALSE,"CTrecon"}</definedName>
    <definedName name="sdf_5_4_2" hidden="1">{#N/A,#N/A,FALSE,"TMCOMP96";#N/A,#N/A,FALSE,"MAT96";#N/A,#N/A,FALSE,"FANDA96";#N/A,#N/A,FALSE,"INTRAN96";#N/A,#N/A,FALSE,"NAA9697";#N/A,#N/A,FALSE,"ECWEBB";#N/A,#N/A,FALSE,"MFT96";#N/A,#N/A,FALSE,"CTrecon"}</definedName>
    <definedName name="sdf_5_4_3" hidden="1">{#N/A,#N/A,FALSE,"TMCOMP96";#N/A,#N/A,FALSE,"MAT96";#N/A,#N/A,FALSE,"FANDA96";#N/A,#N/A,FALSE,"INTRAN96";#N/A,#N/A,FALSE,"NAA9697";#N/A,#N/A,FALSE,"ECWEBB";#N/A,#N/A,FALSE,"MFT96";#N/A,#N/A,FALSE,"CTrecon"}</definedName>
    <definedName name="sdf_5_4_4" hidden="1">{#N/A,#N/A,FALSE,"TMCOMP96";#N/A,#N/A,FALSE,"MAT96";#N/A,#N/A,FALSE,"FANDA96";#N/A,#N/A,FALSE,"INTRAN96";#N/A,#N/A,FALSE,"NAA9697";#N/A,#N/A,FALSE,"ECWEBB";#N/A,#N/A,FALSE,"MFT96";#N/A,#N/A,FALSE,"CTrecon"}</definedName>
    <definedName name="sdf_5_4_5" hidden="1">{#N/A,#N/A,FALSE,"TMCOMP96";#N/A,#N/A,FALSE,"MAT96";#N/A,#N/A,FALSE,"FANDA96";#N/A,#N/A,FALSE,"INTRAN96";#N/A,#N/A,FALSE,"NAA9697";#N/A,#N/A,FALSE,"ECWEBB";#N/A,#N/A,FALSE,"MFT96";#N/A,#N/A,FALSE,"CTrecon"}</definedName>
    <definedName name="sdf_5_5" hidden="1">{#N/A,#N/A,FALSE,"TMCOMP96";#N/A,#N/A,FALSE,"MAT96";#N/A,#N/A,FALSE,"FANDA96";#N/A,#N/A,FALSE,"INTRAN96";#N/A,#N/A,FALSE,"NAA9697";#N/A,#N/A,FALSE,"ECWEBB";#N/A,#N/A,FALSE,"MFT96";#N/A,#N/A,FALSE,"CTrecon"}</definedName>
    <definedName name="sdf_5_5_1" hidden="1">{#N/A,#N/A,FALSE,"TMCOMP96";#N/A,#N/A,FALSE,"MAT96";#N/A,#N/A,FALSE,"FANDA96";#N/A,#N/A,FALSE,"INTRAN96";#N/A,#N/A,FALSE,"NAA9697";#N/A,#N/A,FALSE,"ECWEBB";#N/A,#N/A,FALSE,"MFT96";#N/A,#N/A,FALSE,"CTrecon"}</definedName>
    <definedName name="sdf_5_5_2" hidden="1">{#N/A,#N/A,FALSE,"TMCOMP96";#N/A,#N/A,FALSE,"MAT96";#N/A,#N/A,FALSE,"FANDA96";#N/A,#N/A,FALSE,"INTRAN96";#N/A,#N/A,FALSE,"NAA9697";#N/A,#N/A,FALSE,"ECWEBB";#N/A,#N/A,FALSE,"MFT96";#N/A,#N/A,FALSE,"CTrecon"}</definedName>
    <definedName name="sdf_5_5_3" hidden="1">{#N/A,#N/A,FALSE,"TMCOMP96";#N/A,#N/A,FALSE,"MAT96";#N/A,#N/A,FALSE,"FANDA96";#N/A,#N/A,FALSE,"INTRAN96";#N/A,#N/A,FALSE,"NAA9697";#N/A,#N/A,FALSE,"ECWEBB";#N/A,#N/A,FALSE,"MFT96";#N/A,#N/A,FALSE,"CTrecon"}</definedName>
    <definedName name="sdf_5_5_4" hidden="1">{#N/A,#N/A,FALSE,"TMCOMP96";#N/A,#N/A,FALSE,"MAT96";#N/A,#N/A,FALSE,"FANDA96";#N/A,#N/A,FALSE,"INTRAN96";#N/A,#N/A,FALSE,"NAA9697";#N/A,#N/A,FALSE,"ECWEBB";#N/A,#N/A,FALSE,"MFT96";#N/A,#N/A,FALSE,"CTrecon"}</definedName>
    <definedName name="sdf_5_5_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1_1" hidden="1">{#N/A,#N/A,FALSE,"TMCOMP96";#N/A,#N/A,FALSE,"MAT96";#N/A,#N/A,FALSE,"FANDA96";#N/A,#N/A,FALSE,"INTRAN96";#N/A,#N/A,FALSE,"NAA9697";#N/A,#N/A,FALSE,"ECWEBB";#N/A,#N/A,FALSE,"MFT96";#N/A,#N/A,FALSE,"CTrecon"}</definedName>
    <definedName name="sdff_1_1_1" hidden="1">{#N/A,#N/A,FALSE,"TMCOMP96";#N/A,#N/A,FALSE,"MAT96";#N/A,#N/A,FALSE,"FANDA96";#N/A,#N/A,FALSE,"INTRAN96";#N/A,#N/A,FALSE,"NAA9697";#N/A,#N/A,FALSE,"ECWEBB";#N/A,#N/A,FALSE,"MFT96";#N/A,#N/A,FALSE,"CTrecon"}</definedName>
    <definedName name="sdff_1_1_1_1" hidden="1">{#N/A,#N/A,FALSE,"TMCOMP96";#N/A,#N/A,FALSE,"MAT96";#N/A,#N/A,FALSE,"FANDA96";#N/A,#N/A,FALSE,"INTRAN96";#N/A,#N/A,FALSE,"NAA9697";#N/A,#N/A,FALSE,"ECWEBB";#N/A,#N/A,FALSE,"MFT96";#N/A,#N/A,FALSE,"CTrecon"}</definedName>
    <definedName name="sdff_1_1_1_1_1" hidden="1">{#N/A,#N/A,FALSE,"TMCOMP96";#N/A,#N/A,FALSE,"MAT96";#N/A,#N/A,FALSE,"FANDA96";#N/A,#N/A,FALSE,"INTRAN96";#N/A,#N/A,FALSE,"NAA9697";#N/A,#N/A,FALSE,"ECWEBB";#N/A,#N/A,FALSE,"MFT96";#N/A,#N/A,FALSE,"CTrecon"}</definedName>
    <definedName name="sdff_1_1_1_1_1_1" hidden="1">{#N/A,#N/A,FALSE,"TMCOMP96";#N/A,#N/A,FALSE,"MAT96";#N/A,#N/A,FALSE,"FANDA96";#N/A,#N/A,FALSE,"INTRAN96";#N/A,#N/A,FALSE,"NAA9697";#N/A,#N/A,FALSE,"ECWEBB";#N/A,#N/A,FALSE,"MFT96";#N/A,#N/A,FALSE,"CTrecon"}</definedName>
    <definedName name="sdff_1_1_1_1_1_1_1" hidden="1">{#N/A,#N/A,FALSE,"TMCOMP96";#N/A,#N/A,FALSE,"MAT96";#N/A,#N/A,FALSE,"FANDA96";#N/A,#N/A,FALSE,"INTRAN96";#N/A,#N/A,FALSE,"NAA9697";#N/A,#N/A,FALSE,"ECWEBB";#N/A,#N/A,FALSE,"MFT96";#N/A,#N/A,FALSE,"CTrecon"}</definedName>
    <definedName name="sdff_1_1_1_1_1_2" hidden="1">{#N/A,#N/A,FALSE,"TMCOMP96";#N/A,#N/A,FALSE,"MAT96";#N/A,#N/A,FALSE,"FANDA96";#N/A,#N/A,FALSE,"INTRAN96";#N/A,#N/A,FALSE,"NAA9697";#N/A,#N/A,FALSE,"ECWEBB";#N/A,#N/A,FALSE,"MFT96";#N/A,#N/A,FALSE,"CTrecon"}</definedName>
    <definedName name="sdff_1_1_1_1_1_3" hidden="1">{#N/A,#N/A,FALSE,"TMCOMP96";#N/A,#N/A,FALSE,"MAT96";#N/A,#N/A,FALSE,"FANDA96";#N/A,#N/A,FALSE,"INTRAN96";#N/A,#N/A,FALSE,"NAA9697";#N/A,#N/A,FALSE,"ECWEBB";#N/A,#N/A,FALSE,"MFT96";#N/A,#N/A,FALSE,"CTrecon"}</definedName>
    <definedName name="sdff_1_1_1_1_1_4" hidden="1">{#N/A,#N/A,FALSE,"TMCOMP96";#N/A,#N/A,FALSE,"MAT96";#N/A,#N/A,FALSE,"FANDA96";#N/A,#N/A,FALSE,"INTRAN96";#N/A,#N/A,FALSE,"NAA9697";#N/A,#N/A,FALSE,"ECWEBB";#N/A,#N/A,FALSE,"MFT96";#N/A,#N/A,FALSE,"CTrecon"}</definedName>
    <definedName name="sdff_1_1_1_1_1_5" hidden="1">{#N/A,#N/A,FALSE,"TMCOMP96";#N/A,#N/A,FALSE,"MAT96";#N/A,#N/A,FALSE,"FANDA96";#N/A,#N/A,FALSE,"INTRAN96";#N/A,#N/A,FALSE,"NAA9697";#N/A,#N/A,FALSE,"ECWEBB";#N/A,#N/A,FALSE,"MFT96";#N/A,#N/A,FALSE,"CTrecon"}</definedName>
    <definedName name="sdff_1_1_1_1_2" hidden="1">{#N/A,#N/A,FALSE,"TMCOMP96";#N/A,#N/A,FALSE,"MAT96";#N/A,#N/A,FALSE,"FANDA96";#N/A,#N/A,FALSE,"INTRAN96";#N/A,#N/A,FALSE,"NAA9697";#N/A,#N/A,FALSE,"ECWEBB";#N/A,#N/A,FALSE,"MFT96";#N/A,#N/A,FALSE,"CTrecon"}</definedName>
    <definedName name="sdff_1_1_1_1_2_1" hidden="1">{#N/A,#N/A,FALSE,"TMCOMP96";#N/A,#N/A,FALSE,"MAT96";#N/A,#N/A,FALSE,"FANDA96";#N/A,#N/A,FALSE,"INTRAN96";#N/A,#N/A,FALSE,"NAA9697";#N/A,#N/A,FALSE,"ECWEBB";#N/A,#N/A,FALSE,"MFT96";#N/A,#N/A,FALSE,"CTrecon"}</definedName>
    <definedName name="sdff_1_1_1_1_2_2" hidden="1">{#N/A,#N/A,FALSE,"TMCOMP96";#N/A,#N/A,FALSE,"MAT96";#N/A,#N/A,FALSE,"FANDA96";#N/A,#N/A,FALSE,"INTRAN96";#N/A,#N/A,FALSE,"NAA9697";#N/A,#N/A,FALSE,"ECWEBB";#N/A,#N/A,FALSE,"MFT96";#N/A,#N/A,FALSE,"CTrecon"}</definedName>
    <definedName name="sdff_1_1_1_1_2_3" hidden="1">{#N/A,#N/A,FALSE,"TMCOMP96";#N/A,#N/A,FALSE,"MAT96";#N/A,#N/A,FALSE,"FANDA96";#N/A,#N/A,FALSE,"INTRAN96";#N/A,#N/A,FALSE,"NAA9697";#N/A,#N/A,FALSE,"ECWEBB";#N/A,#N/A,FALSE,"MFT96";#N/A,#N/A,FALSE,"CTrecon"}</definedName>
    <definedName name="sdff_1_1_1_1_2_4" hidden="1">{#N/A,#N/A,FALSE,"TMCOMP96";#N/A,#N/A,FALSE,"MAT96";#N/A,#N/A,FALSE,"FANDA96";#N/A,#N/A,FALSE,"INTRAN96";#N/A,#N/A,FALSE,"NAA9697";#N/A,#N/A,FALSE,"ECWEBB";#N/A,#N/A,FALSE,"MFT96";#N/A,#N/A,FALSE,"CTrecon"}</definedName>
    <definedName name="sdff_1_1_1_1_2_5" hidden="1">{#N/A,#N/A,FALSE,"TMCOMP96";#N/A,#N/A,FALSE,"MAT96";#N/A,#N/A,FALSE,"FANDA96";#N/A,#N/A,FALSE,"INTRAN96";#N/A,#N/A,FALSE,"NAA9697";#N/A,#N/A,FALSE,"ECWEBB";#N/A,#N/A,FALSE,"MFT96";#N/A,#N/A,FALSE,"CTrecon"}</definedName>
    <definedName name="sdff_1_1_1_1_3" hidden="1">{#N/A,#N/A,FALSE,"TMCOMP96";#N/A,#N/A,FALSE,"MAT96";#N/A,#N/A,FALSE,"FANDA96";#N/A,#N/A,FALSE,"INTRAN96";#N/A,#N/A,FALSE,"NAA9697";#N/A,#N/A,FALSE,"ECWEBB";#N/A,#N/A,FALSE,"MFT96";#N/A,#N/A,FALSE,"CTrecon"}</definedName>
    <definedName name="sdff_1_1_1_1_4" hidden="1">{#N/A,#N/A,FALSE,"TMCOMP96";#N/A,#N/A,FALSE,"MAT96";#N/A,#N/A,FALSE,"FANDA96";#N/A,#N/A,FALSE,"INTRAN96";#N/A,#N/A,FALSE,"NAA9697";#N/A,#N/A,FALSE,"ECWEBB";#N/A,#N/A,FALSE,"MFT96";#N/A,#N/A,FALSE,"CTrecon"}</definedName>
    <definedName name="sdff_1_1_1_1_5" hidden="1">{#N/A,#N/A,FALSE,"TMCOMP96";#N/A,#N/A,FALSE,"MAT96";#N/A,#N/A,FALSE,"FANDA96";#N/A,#N/A,FALSE,"INTRAN96";#N/A,#N/A,FALSE,"NAA9697";#N/A,#N/A,FALSE,"ECWEBB";#N/A,#N/A,FALSE,"MFT96";#N/A,#N/A,FALSE,"CTrecon"}</definedName>
    <definedName name="sdff_1_1_1_2" hidden="1">{#N/A,#N/A,FALSE,"TMCOMP96";#N/A,#N/A,FALSE,"MAT96";#N/A,#N/A,FALSE,"FANDA96";#N/A,#N/A,FALSE,"INTRAN96";#N/A,#N/A,FALSE,"NAA9697";#N/A,#N/A,FALSE,"ECWEBB";#N/A,#N/A,FALSE,"MFT96";#N/A,#N/A,FALSE,"CTrecon"}</definedName>
    <definedName name="sdff_1_1_1_2_1" hidden="1">{#N/A,#N/A,FALSE,"TMCOMP96";#N/A,#N/A,FALSE,"MAT96";#N/A,#N/A,FALSE,"FANDA96";#N/A,#N/A,FALSE,"INTRAN96";#N/A,#N/A,FALSE,"NAA9697";#N/A,#N/A,FALSE,"ECWEBB";#N/A,#N/A,FALSE,"MFT96";#N/A,#N/A,FALSE,"CTrecon"}</definedName>
    <definedName name="sdff_1_1_1_2_2" hidden="1">{#N/A,#N/A,FALSE,"TMCOMP96";#N/A,#N/A,FALSE,"MAT96";#N/A,#N/A,FALSE,"FANDA96";#N/A,#N/A,FALSE,"INTRAN96";#N/A,#N/A,FALSE,"NAA9697";#N/A,#N/A,FALSE,"ECWEBB";#N/A,#N/A,FALSE,"MFT96";#N/A,#N/A,FALSE,"CTrecon"}</definedName>
    <definedName name="sdff_1_1_1_2_3" hidden="1">{#N/A,#N/A,FALSE,"TMCOMP96";#N/A,#N/A,FALSE,"MAT96";#N/A,#N/A,FALSE,"FANDA96";#N/A,#N/A,FALSE,"INTRAN96";#N/A,#N/A,FALSE,"NAA9697";#N/A,#N/A,FALSE,"ECWEBB";#N/A,#N/A,FALSE,"MFT96";#N/A,#N/A,FALSE,"CTrecon"}</definedName>
    <definedName name="sdff_1_1_1_2_4" hidden="1">{#N/A,#N/A,FALSE,"TMCOMP96";#N/A,#N/A,FALSE,"MAT96";#N/A,#N/A,FALSE,"FANDA96";#N/A,#N/A,FALSE,"INTRAN96";#N/A,#N/A,FALSE,"NAA9697";#N/A,#N/A,FALSE,"ECWEBB";#N/A,#N/A,FALSE,"MFT96";#N/A,#N/A,FALSE,"CTrecon"}</definedName>
    <definedName name="sdff_1_1_1_2_5" hidden="1">{#N/A,#N/A,FALSE,"TMCOMP96";#N/A,#N/A,FALSE,"MAT96";#N/A,#N/A,FALSE,"FANDA96";#N/A,#N/A,FALSE,"INTRAN96";#N/A,#N/A,FALSE,"NAA9697";#N/A,#N/A,FALSE,"ECWEBB";#N/A,#N/A,FALSE,"MFT96";#N/A,#N/A,FALSE,"CTrecon"}</definedName>
    <definedName name="sdff_1_1_1_3" hidden="1">{#N/A,#N/A,FALSE,"TMCOMP96";#N/A,#N/A,FALSE,"MAT96";#N/A,#N/A,FALSE,"FANDA96";#N/A,#N/A,FALSE,"INTRAN96";#N/A,#N/A,FALSE,"NAA9697";#N/A,#N/A,FALSE,"ECWEBB";#N/A,#N/A,FALSE,"MFT96";#N/A,#N/A,FALSE,"CTrecon"}</definedName>
    <definedName name="sdff_1_1_1_3_1" hidden="1">{#N/A,#N/A,FALSE,"TMCOMP96";#N/A,#N/A,FALSE,"MAT96";#N/A,#N/A,FALSE,"FANDA96";#N/A,#N/A,FALSE,"INTRAN96";#N/A,#N/A,FALSE,"NAA9697";#N/A,#N/A,FALSE,"ECWEBB";#N/A,#N/A,FALSE,"MFT96";#N/A,#N/A,FALSE,"CTrecon"}</definedName>
    <definedName name="sdff_1_1_1_3_2" hidden="1">{#N/A,#N/A,FALSE,"TMCOMP96";#N/A,#N/A,FALSE,"MAT96";#N/A,#N/A,FALSE,"FANDA96";#N/A,#N/A,FALSE,"INTRAN96";#N/A,#N/A,FALSE,"NAA9697";#N/A,#N/A,FALSE,"ECWEBB";#N/A,#N/A,FALSE,"MFT96";#N/A,#N/A,FALSE,"CTrecon"}</definedName>
    <definedName name="sdff_1_1_1_3_3" hidden="1">{#N/A,#N/A,FALSE,"TMCOMP96";#N/A,#N/A,FALSE,"MAT96";#N/A,#N/A,FALSE,"FANDA96";#N/A,#N/A,FALSE,"INTRAN96";#N/A,#N/A,FALSE,"NAA9697";#N/A,#N/A,FALSE,"ECWEBB";#N/A,#N/A,FALSE,"MFT96";#N/A,#N/A,FALSE,"CTrecon"}</definedName>
    <definedName name="sdff_1_1_1_3_4" hidden="1">{#N/A,#N/A,FALSE,"TMCOMP96";#N/A,#N/A,FALSE,"MAT96";#N/A,#N/A,FALSE,"FANDA96";#N/A,#N/A,FALSE,"INTRAN96";#N/A,#N/A,FALSE,"NAA9697";#N/A,#N/A,FALSE,"ECWEBB";#N/A,#N/A,FALSE,"MFT96";#N/A,#N/A,FALSE,"CTrecon"}</definedName>
    <definedName name="sdff_1_1_1_3_5" hidden="1">{#N/A,#N/A,FALSE,"TMCOMP96";#N/A,#N/A,FALSE,"MAT96";#N/A,#N/A,FALSE,"FANDA96";#N/A,#N/A,FALSE,"INTRAN96";#N/A,#N/A,FALSE,"NAA9697";#N/A,#N/A,FALSE,"ECWEBB";#N/A,#N/A,FALSE,"MFT96";#N/A,#N/A,FALSE,"CTrecon"}</definedName>
    <definedName name="sdff_1_1_1_4" hidden="1">{#N/A,#N/A,FALSE,"TMCOMP96";#N/A,#N/A,FALSE,"MAT96";#N/A,#N/A,FALSE,"FANDA96";#N/A,#N/A,FALSE,"INTRAN96";#N/A,#N/A,FALSE,"NAA9697";#N/A,#N/A,FALSE,"ECWEBB";#N/A,#N/A,FALSE,"MFT96";#N/A,#N/A,FALSE,"CTrecon"}</definedName>
    <definedName name="sdff_1_1_1_4_1" hidden="1">{#N/A,#N/A,FALSE,"TMCOMP96";#N/A,#N/A,FALSE,"MAT96";#N/A,#N/A,FALSE,"FANDA96";#N/A,#N/A,FALSE,"INTRAN96";#N/A,#N/A,FALSE,"NAA9697";#N/A,#N/A,FALSE,"ECWEBB";#N/A,#N/A,FALSE,"MFT96";#N/A,#N/A,FALSE,"CTrecon"}</definedName>
    <definedName name="sdff_1_1_1_4_2" hidden="1">{#N/A,#N/A,FALSE,"TMCOMP96";#N/A,#N/A,FALSE,"MAT96";#N/A,#N/A,FALSE,"FANDA96";#N/A,#N/A,FALSE,"INTRAN96";#N/A,#N/A,FALSE,"NAA9697";#N/A,#N/A,FALSE,"ECWEBB";#N/A,#N/A,FALSE,"MFT96";#N/A,#N/A,FALSE,"CTrecon"}</definedName>
    <definedName name="sdff_1_1_1_4_3" hidden="1">{#N/A,#N/A,FALSE,"TMCOMP96";#N/A,#N/A,FALSE,"MAT96";#N/A,#N/A,FALSE,"FANDA96";#N/A,#N/A,FALSE,"INTRAN96";#N/A,#N/A,FALSE,"NAA9697";#N/A,#N/A,FALSE,"ECWEBB";#N/A,#N/A,FALSE,"MFT96";#N/A,#N/A,FALSE,"CTrecon"}</definedName>
    <definedName name="sdff_1_1_1_4_4" hidden="1">{#N/A,#N/A,FALSE,"TMCOMP96";#N/A,#N/A,FALSE,"MAT96";#N/A,#N/A,FALSE,"FANDA96";#N/A,#N/A,FALSE,"INTRAN96";#N/A,#N/A,FALSE,"NAA9697";#N/A,#N/A,FALSE,"ECWEBB";#N/A,#N/A,FALSE,"MFT96";#N/A,#N/A,FALSE,"CTrecon"}</definedName>
    <definedName name="sdff_1_1_1_4_5" hidden="1">{#N/A,#N/A,FALSE,"TMCOMP96";#N/A,#N/A,FALSE,"MAT96";#N/A,#N/A,FALSE,"FANDA96";#N/A,#N/A,FALSE,"INTRAN96";#N/A,#N/A,FALSE,"NAA9697";#N/A,#N/A,FALSE,"ECWEBB";#N/A,#N/A,FALSE,"MFT96";#N/A,#N/A,FALSE,"CTrecon"}</definedName>
    <definedName name="sdff_1_1_1_5" hidden="1">{#N/A,#N/A,FALSE,"TMCOMP96";#N/A,#N/A,FALSE,"MAT96";#N/A,#N/A,FALSE,"FANDA96";#N/A,#N/A,FALSE,"INTRAN96";#N/A,#N/A,FALSE,"NAA9697";#N/A,#N/A,FALSE,"ECWEBB";#N/A,#N/A,FALSE,"MFT96";#N/A,#N/A,FALSE,"CTrecon"}</definedName>
    <definedName name="sdff_1_1_1_5_1" hidden="1">{#N/A,#N/A,FALSE,"TMCOMP96";#N/A,#N/A,FALSE,"MAT96";#N/A,#N/A,FALSE,"FANDA96";#N/A,#N/A,FALSE,"INTRAN96";#N/A,#N/A,FALSE,"NAA9697";#N/A,#N/A,FALSE,"ECWEBB";#N/A,#N/A,FALSE,"MFT96";#N/A,#N/A,FALSE,"CTrecon"}</definedName>
    <definedName name="sdff_1_1_1_5_2" hidden="1">{#N/A,#N/A,FALSE,"TMCOMP96";#N/A,#N/A,FALSE,"MAT96";#N/A,#N/A,FALSE,"FANDA96";#N/A,#N/A,FALSE,"INTRAN96";#N/A,#N/A,FALSE,"NAA9697";#N/A,#N/A,FALSE,"ECWEBB";#N/A,#N/A,FALSE,"MFT96";#N/A,#N/A,FALSE,"CTrecon"}</definedName>
    <definedName name="sdff_1_1_1_5_3" hidden="1">{#N/A,#N/A,FALSE,"TMCOMP96";#N/A,#N/A,FALSE,"MAT96";#N/A,#N/A,FALSE,"FANDA96";#N/A,#N/A,FALSE,"INTRAN96";#N/A,#N/A,FALSE,"NAA9697";#N/A,#N/A,FALSE,"ECWEBB";#N/A,#N/A,FALSE,"MFT96";#N/A,#N/A,FALSE,"CTrecon"}</definedName>
    <definedName name="sdff_1_1_1_5_4" hidden="1">{#N/A,#N/A,FALSE,"TMCOMP96";#N/A,#N/A,FALSE,"MAT96";#N/A,#N/A,FALSE,"FANDA96";#N/A,#N/A,FALSE,"INTRAN96";#N/A,#N/A,FALSE,"NAA9697";#N/A,#N/A,FALSE,"ECWEBB";#N/A,#N/A,FALSE,"MFT96";#N/A,#N/A,FALSE,"CTrecon"}</definedName>
    <definedName name="sdff_1_1_1_5_5" hidden="1">{#N/A,#N/A,FALSE,"TMCOMP96";#N/A,#N/A,FALSE,"MAT96";#N/A,#N/A,FALSE,"FANDA96";#N/A,#N/A,FALSE,"INTRAN96";#N/A,#N/A,FALSE,"NAA9697";#N/A,#N/A,FALSE,"ECWEBB";#N/A,#N/A,FALSE,"MFT96";#N/A,#N/A,FALSE,"CTrecon"}</definedName>
    <definedName name="sdff_1_1_2" hidden="1">{#N/A,#N/A,FALSE,"TMCOMP96";#N/A,#N/A,FALSE,"MAT96";#N/A,#N/A,FALSE,"FANDA96";#N/A,#N/A,FALSE,"INTRAN96";#N/A,#N/A,FALSE,"NAA9697";#N/A,#N/A,FALSE,"ECWEBB";#N/A,#N/A,FALSE,"MFT96";#N/A,#N/A,FALSE,"CTrecon"}</definedName>
    <definedName name="sdff_1_1_2_1" hidden="1">{#N/A,#N/A,FALSE,"TMCOMP96";#N/A,#N/A,FALSE,"MAT96";#N/A,#N/A,FALSE,"FANDA96";#N/A,#N/A,FALSE,"INTRAN96";#N/A,#N/A,FALSE,"NAA9697";#N/A,#N/A,FALSE,"ECWEBB";#N/A,#N/A,FALSE,"MFT96";#N/A,#N/A,FALSE,"CTrecon"}</definedName>
    <definedName name="sdff_1_1_2_1_1" hidden="1">{#N/A,#N/A,FALSE,"TMCOMP96";#N/A,#N/A,FALSE,"MAT96";#N/A,#N/A,FALSE,"FANDA96";#N/A,#N/A,FALSE,"INTRAN96";#N/A,#N/A,FALSE,"NAA9697";#N/A,#N/A,FALSE,"ECWEBB";#N/A,#N/A,FALSE,"MFT96";#N/A,#N/A,FALSE,"CTrecon"}</definedName>
    <definedName name="sdff_1_1_2_2" hidden="1">{#N/A,#N/A,FALSE,"TMCOMP96";#N/A,#N/A,FALSE,"MAT96";#N/A,#N/A,FALSE,"FANDA96";#N/A,#N/A,FALSE,"INTRAN96";#N/A,#N/A,FALSE,"NAA9697";#N/A,#N/A,FALSE,"ECWEBB";#N/A,#N/A,FALSE,"MFT96";#N/A,#N/A,FALSE,"CTrecon"}</definedName>
    <definedName name="sdff_1_1_2_3" hidden="1">{#N/A,#N/A,FALSE,"TMCOMP96";#N/A,#N/A,FALSE,"MAT96";#N/A,#N/A,FALSE,"FANDA96";#N/A,#N/A,FALSE,"INTRAN96";#N/A,#N/A,FALSE,"NAA9697";#N/A,#N/A,FALSE,"ECWEBB";#N/A,#N/A,FALSE,"MFT96";#N/A,#N/A,FALSE,"CTrecon"}</definedName>
    <definedName name="sdff_1_1_2_4" hidden="1">{#N/A,#N/A,FALSE,"TMCOMP96";#N/A,#N/A,FALSE,"MAT96";#N/A,#N/A,FALSE,"FANDA96";#N/A,#N/A,FALSE,"INTRAN96";#N/A,#N/A,FALSE,"NAA9697";#N/A,#N/A,FALSE,"ECWEBB";#N/A,#N/A,FALSE,"MFT96";#N/A,#N/A,FALSE,"CTrecon"}</definedName>
    <definedName name="sdff_1_1_2_5" hidden="1">{#N/A,#N/A,FALSE,"TMCOMP96";#N/A,#N/A,FALSE,"MAT96";#N/A,#N/A,FALSE,"FANDA96";#N/A,#N/A,FALSE,"INTRAN96";#N/A,#N/A,FALSE,"NAA9697";#N/A,#N/A,FALSE,"ECWEBB";#N/A,#N/A,FALSE,"MFT96";#N/A,#N/A,FALSE,"CTrecon"}</definedName>
    <definedName name="sdff_1_1_3" hidden="1">{#N/A,#N/A,FALSE,"TMCOMP96";#N/A,#N/A,FALSE,"MAT96";#N/A,#N/A,FALSE,"FANDA96";#N/A,#N/A,FALSE,"INTRAN96";#N/A,#N/A,FALSE,"NAA9697";#N/A,#N/A,FALSE,"ECWEBB";#N/A,#N/A,FALSE,"MFT96";#N/A,#N/A,FALSE,"CTrecon"}</definedName>
    <definedName name="sdff_1_1_3_1" hidden="1">{#N/A,#N/A,FALSE,"TMCOMP96";#N/A,#N/A,FALSE,"MAT96";#N/A,#N/A,FALSE,"FANDA96";#N/A,#N/A,FALSE,"INTRAN96";#N/A,#N/A,FALSE,"NAA9697";#N/A,#N/A,FALSE,"ECWEBB";#N/A,#N/A,FALSE,"MFT96";#N/A,#N/A,FALSE,"CTrecon"}</definedName>
    <definedName name="sdff_1_1_3_1_1" hidden="1">{#N/A,#N/A,FALSE,"TMCOMP96";#N/A,#N/A,FALSE,"MAT96";#N/A,#N/A,FALSE,"FANDA96";#N/A,#N/A,FALSE,"INTRAN96";#N/A,#N/A,FALSE,"NAA9697";#N/A,#N/A,FALSE,"ECWEBB";#N/A,#N/A,FALSE,"MFT96";#N/A,#N/A,FALSE,"CTrecon"}</definedName>
    <definedName name="sdff_1_1_3_2" hidden="1">{#N/A,#N/A,FALSE,"TMCOMP96";#N/A,#N/A,FALSE,"MAT96";#N/A,#N/A,FALSE,"FANDA96";#N/A,#N/A,FALSE,"INTRAN96";#N/A,#N/A,FALSE,"NAA9697";#N/A,#N/A,FALSE,"ECWEBB";#N/A,#N/A,FALSE,"MFT96";#N/A,#N/A,FALSE,"CTrecon"}</definedName>
    <definedName name="sdff_1_1_3_3" hidden="1">{#N/A,#N/A,FALSE,"TMCOMP96";#N/A,#N/A,FALSE,"MAT96";#N/A,#N/A,FALSE,"FANDA96";#N/A,#N/A,FALSE,"INTRAN96";#N/A,#N/A,FALSE,"NAA9697";#N/A,#N/A,FALSE,"ECWEBB";#N/A,#N/A,FALSE,"MFT96";#N/A,#N/A,FALSE,"CTrecon"}</definedName>
    <definedName name="sdff_1_1_3_4" hidden="1">{#N/A,#N/A,FALSE,"TMCOMP96";#N/A,#N/A,FALSE,"MAT96";#N/A,#N/A,FALSE,"FANDA96";#N/A,#N/A,FALSE,"INTRAN96";#N/A,#N/A,FALSE,"NAA9697";#N/A,#N/A,FALSE,"ECWEBB";#N/A,#N/A,FALSE,"MFT96";#N/A,#N/A,FALSE,"CTrecon"}</definedName>
    <definedName name="sdff_1_1_3_5" hidden="1">{#N/A,#N/A,FALSE,"TMCOMP96";#N/A,#N/A,FALSE,"MAT96";#N/A,#N/A,FALSE,"FANDA96";#N/A,#N/A,FALSE,"INTRAN96";#N/A,#N/A,FALSE,"NAA9697";#N/A,#N/A,FALSE,"ECWEBB";#N/A,#N/A,FALSE,"MFT96";#N/A,#N/A,FALSE,"CTrecon"}</definedName>
    <definedName name="sdff_1_1_4" hidden="1">{#N/A,#N/A,FALSE,"TMCOMP96";#N/A,#N/A,FALSE,"MAT96";#N/A,#N/A,FALSE,"FANDA96";#N/A,#N/A,FALSE,"INTRAN96";#N/A,#N/A,FALSE,"NAA9697";#N/A,#N/A,FALSE,"ECWEBB";#N/A,#N/A,FALSE,"MFT96";#N/A,#N/A,FALSE,"CTrecon"}</definedName>
    <definedName name="sdff_1_1_4_1" hidden="1">{#N/A,#N/A,FALSE,"TMCOMP96";#N/A,#N/A,FALSE,"MAT96";#N/A,#N/A,FALSE,"FANDA96";#N/A,#N/A,FALSE,"INTRAN96";#N/A,#N/A,FALSE,"NAA9697";#N/A,#N/A,FALSE,"ECWEBB";#N/A,#N/A,FALSE,"MFT96";#N/A,#N/A,FALSE,"CTrecon"}</definedName>
    <definedName name="sdff_1_1_4_2" hidden="1">{#N/A,#N/A,FALSE,"TMCOMP96";#N/A,#N/A,FALSE,"MAT96";#N/A,#N/A,FALSE,"FANDA96";#N/A,#N/A,FALSE,"INTRAN96";#N/A,#N/A,FALSE,"NAA9697";#N/A,#N/A,FALSE,"ECWEBB";#N/A,#N/A,FALSE,"MFT96";#N/A,#N/A,FALSE,"CTrecon"}</definedName>
    <definedName name="sdff_1_1_4_3" hidden="1">{#N/A,#N/A,FALSE,"TMCOMP96";#N/A,#N/A,FALSE,"MAT96";#N/A,#N/A,FALSE,"FANDA96";#N/A,#N/A,FALSE,"INTRAN96";#N/A,#N/A,FALSE,"NAA9697";#N/A,#N/A,FALSE,"ECWEBB";#N/A,#N/A,FALSE,"MFT96";#N/A,#N/A,FALSE,"CTrecon"}</definedName>
    <definedName name="sdff_1_1_4_4" hidden="1">{#N/A,#N/A,FALSE,"TMCOMP96";#N/A,#N/A,FALSE,"MAT96";#N/A,#N/A,FALSE,"FANDA96";#N/A,#N/A,FALSE,"INTRAN96";#N/A,#N/A,FALSE,"NAA9697";#N/A,#N/A,FALSE,"ECWEBB";#N/A,#N/A,FALSE,"MFT96";#N/A,#N/A,FALSE,"CTrecon"}</definedName>
    <definedName name="sdff_1_1_4_5" hidden="1">{#N/A,#N/A,FALSE,"TMCOMP96";#N/A,#N/A,FALSE,"MAT96";#N/A,#N/A,FALSE,"FANDA96";#N/A,#N/A,FALSE,"INTRAN96";#N/A,#N/A,FALSE,"NAA9697";#N/A,#N/A,FALSE,"ECWEBB";#N/A,#N/A,FALSE,"MFT96";#N/A,#N/A,FALSE,"CTrecon"}</definedName>
    <definedName name="sdff_1_1_5" hidden="1">{#N/A,#N/A,FALSE,"TMCOMP96";#N/A,#N/A,FALSE,"MAT96";#N/A,#N/A,FALSE,"FANDA96";#N/A,#N/A,FALSE,"INTRAN96";#N/A,#N/A,FALSE,"NAA9697";#N/A,#N/A,FALSE,"ECWEBB";#N/A,#N/A,FALSE,"MFT96";#N/A,#N/A,FALSE,"CTrecon"}</definedName>
    <definedName name="sdff_1_1_5_1" hidden="1">{#N/A,#N/A,FALSE,"TMCOMP96";#N/A,#N/A,FALSE,"MAT96";#N/A,#N/A,FALSE,"FANDA96";#N/A,#N/A,FALSE,"INTRAN96";#N/A,#N/A,FALSE,"NAA9697";#N/A,#N/A,FALSE,"ECWEBB";#N/A,#N/A,FALSE,"MFT96";#N/A,#N/A,FALSE,"CTrecon"}</definedName>
    <definedName name="sdff_1_1_5_2" hidden="1">{#N/A,#N/A,FALSE,"TMCOMP96";#N/A,#N/A,FALSE,"MAT96";#N/A,#N/A,FALSE,"FANDA96";#N/A,#N/A,FALSE,"INTRAN96";#N/A,#N/A,FALSE,"NAA9697";#N/A,#N/A,FALSE,"ECWEBB";#N/A,#N/A,FALSE,"MFT96";#N/A,#N/A,FALSE,"CTrecon"}</definedName>
    <definedName name="sdff_1_1_5_3" hidden="1">{#N/A,#N/A,FALSE,"TMCOMP96";#N/A,#N/A,FALSE,"MAT96";#N/A,#N/A,FALSE,"FANDA96";#N/A,#N/A,FALSE,"INTRAN96";#N/A,#N/A,FALSE,"NAA9697";#N/A,#N/A,FALSE,"ECWEBB";#N/A,#N/A,FALSE,"MFT96";#N/A,#N/A,FALSE,"CTrecon"}</definedName>
    <definedName name="sdff_1_1_5_4" hidden="1">{#N/A,#N/A,FALSE,"TMCOMP96";#N/A,#N/A,FALSE,"MAT96";#N/A,#N/A,FALSE,"FANDA96";#N/A,#N/A,FALSE,"INTRAN96";#N/A,#N/A,FALSE,"NAA9697";#N/A,#N/A,FALSE,"ECWEBB";#N/A,#N/A,FALSE,"MFT96";#N/A,#N/A,FALSE,"CTrecon"}</definedName>
    <definedName name="sdff_1_1_5_5" hidden="1">{#N/A,#N/A,FALSE,"TMCOMP96";#N/A,#N/A,FALSE,"MAT96";#N/A,#N/A,FALSE,"FANDA96";#N/A,#N/A,FALSE,"INTRAN96";#N/A,#N/A,FALSE,"NAA9697";#N/A,#N/A,FALSE,"ECWEBB";#N/A,#N/A,FALSE,"MFT96";#N/A,#N/A,FALSE,"CTrecon"}</definedName>
    <definedName name="sdff_1_2" hidden="1">{#N/A,#N/A,FALSE,"TMCOMP96";#N/A,#N/A,FALSE,"MAT96";#N/A,#N/A,FALSE,"FANDA96";#N/A,#N/A,FALSE,"INTRAN96";#N/A,#N/A,FALSE,"NAA9697";#N/A,#N/A,FALSE,"ECWEBB";#N/A,#N/A,FALSE,"MFT96";#N/A,#N/A,FALSE,"CTrecon"}</definedName>
    <definedName name="sdff_1_2_1" hidden="1">{#N/A,#N/A,FALSE,"TMCOMP96";#N/A,#N/A,FALSE,"MAT96";#N/A,#N/A,FALSE,"FANDA96";#N/A,#N/A,FALSE,"INTRAN96";#N/A,#N/A,FALSE,"NAA9697";#N/A,#N/A,FALSE,"ECWEBB";#N/A,#N/A,FALSE,"MFT96";#N/A,#N/A,FALSE,"CTrecon"}</definedName>
    <definedName name="sdff_1_2_1_1" hidden="1">{#N/A,#N/A,FALSE,"TMCOMP96";#N/A,#N/A,FALSE,"MAT96";#N/A,#N/A,FALSE,"FANDA96";#N/A,#N/A,FALSE,"INTRAN96";#N/A,#N/A,FALSE,"NAA9697";#N/A,#N/A,FALSE,"ECWEBB";#N/A,#N/A,FALSE,"MFT96";#N/A,#N/A,FALSE,"CTrecon"}</definedName>
    <definedName name="sdff_1_2_1_1_1" hidden="1">{#N/A,#N/A,FALSE,"TMCOMP96";#N/A,#N/A,FALSE,"MAT96";#N/A,#N/A,FALSE,"FANDA96";#N/A,#N/A,FALSE,"INTRAN96";#N/A,#N/A,FALSE,"NAA9697";#N/A,#N/A,FALSE,"ECWEBB";#N/A,#N/A,FALSE,"MFT96";#N/A,#N/A,FALSE,"CTrecon"}</definedName>
    <definedName name="sdff_1_2_1_1_1_1" hidden="1">{#N/A,#N/A,FALSE,"TMCOMP96";#N/A,#N/A,FALSE,"MAT96";#N/A,#N/A,FALSE,"FANDA96";#N/A,#N/A,FALSE,"INTRAN96";#N/A,#N/A,FALSE,"NAA9697";#N/A,#N/A,FALSE,"ECWEBB";#N/A,#N/A,FALSE,"MFT96";#N/A,#N/A,FALSE,"CTrecon"}</definedName>
    <definedName name="sdff_1_2_1_1_1_1_1" hidden="1">{#N/A,#N/A,FALSE,"TMCOMP96";#N/A,#N/A,FALSE,"MAT96";#N/A,#N/A,FALSE,"FANDA96";#N/A,#N/A,FALSE,"INTRAN96";#N/A,#N/A,FALSE,"NAA9697";#N/A,#N/A,FALSE,"ECWEBB";#N/A,#N/A,FALSE,"MFT96";#N/A,#N/A,FALSE,"CTrecon"}</definedName>
    <definedName name="sdff_1_2_1_1_1_2" hidden="1">{#N/A,#N/A,FALSE,"TMCOMP96";#N/A,#N/A,FALSE,"MAT96";#N/A,#N/A,FALSE,"FANDA96";#N/A,#N/A,FALSE,"INTRAN96";#N/A,#N/A,FALSE,"NAA9697";#N/A,#N/A,FALSE,"ECWEBB";#N/A,#N/A,FALSE,"MFT96";#N/A,#N/A,FALSE,"CTrecon"}</definedName>
    <definedName name="sdff_1_2_1_1_1_3" hidden="1">{#N/A,#N/A,FALSE,"TMCOMP96";#N/A,#N/A,FALSE,"MAT96";#N/A,#N/A,FALSE,"FANDA96";#N/A,#N/A,FALSE,"INTRAN96";#N/A,#N/A,FALSE,"NAA9697";#N/A,#N/A,FALSE,"ECWEBB";#N/A,#N/A,FALSE,"MFT96";#N/A,#N/A,FALSE,"CTrecon"}</definedName>
    <definedName name="sdff_1_2_1_1_1_4" hidden="1">{#N/A,#N/A,FALSE,"TMCOMP96";#N/A,#N/A,FALSE,"MAT96";#N/A,#N/A,FALSE,"FANDA96";#N/A,#N/A,FALSE,"INTRAN96";#N/A,#N/A,FALSE,"NAA9697";#N/A,#N/A,FALSE,"ECWEBB";#N/A,#N/A,FALSE,"MFT96";#N/A,#N/A,FALSE,"CTrecon"}</definedName>
    <definedName name="sdff_1_2_1_1_1_5" hidden="1">{#N/A,#N/A,FALSE,"TMCOMP96";#N/A,#N/A,FALSE,"MAT96";#N/A,#N/A,FALSE,"FANDA96";#N/A,#N/A,FALSE,"INTRAN96";#N/A,#N/A,FALSE,"NAA9697";#N/A,#N/A,FALSE,"ECWEBB";#N/A,#N/A,FALSE,"MFT96";#N/A,#N/A,FALSE,"CTrecon"}</definedName>
    <definedName name="sdff_1_2_1_1_2" hidden="1">{#N/A,#N/A,FALSE,"TMCOMP96";#N/A,#N/A,FALSE,"MAT96";#N/A,#N/A,FALSE,"FANDA96";#N/A,#N/A,FALSE,"INTRAN96";#N/A,#N/A,FALSE,"NAA9697";#N/A,#N/A,FALSE,"ECWEBB";#N/A,#N/A,FALSE,"MFT96";#N/A,#N/A,FALSE,"CTrecon"}</definedName>
    <definedName name="sdff_1_2_1_1_2_1" hidden="1">{#N/A,#N/A,FALSE,"TMCOMP96";#N/A,#N/A,FALSE,"MAT96";#N/A,#N/A,FALSE,"FANDA96";#N/A,#N/A,FALSE,"INTRAN96";#N/A,#N/A,FALSE,"NAA9697";#N/A,#N/A,FALSE,"ECWEBB";#N/A,#N/A,FALSE,"MFT96";#N/A,#N/A,FALSE,"CTrecon"}</definedName>
    <definedName name="sdff_1_2_1_1_2_2" hidden="1">{#N/A,#N/A,FALSE,"TMCOMP96";#N/A,#N/A,FALSE,"MAT96";#N/A,#N/A,FALSE,"FANDA96";#N/A,#N/A,FALSE,"INTRAN96";#N/A,#N/A,FALSE,"NAA9697";#N/A,#N/A,FALSE,"ECWEBB";#N/A,#N/A,FALSE,"MFT96";#N/A,#N/A,FALSE,"CTrecon"}</definedName>
    <definedName name="sdff_1_2_1_1_2_3" hidden="1">{#N/A,#N/A,FALSE,"TMCOMP96";#N/A,#N/A,FALSE,"MAT96";#N/A,#N/A,FALSE,"FANDA96";#N/A,#N/A,FALSE,"INTRAN96";#N/A,#N/A,FALSE,"NAA9697";#N/A,#N/A,FALSE,"ECWEBB";#N/A,#N/A,FALSE,"MFT96";#N/A,#N/A,FALSE,"CTrecon"}</definedName>
    <definedName name="sdff_1_2_1_1_2_4" hidden="1">{#N/A,#N/A,FALSE,"TMCOMP96";#N/A,#N/A,FALSE,"MAT96";#N/A,#N/A,FALSE,"FANDA96";#N/A,#N/A,FALSE,"INTRAN96";#N/A,#N/A,FALSE,"NAA9697";#N/A,#N/A,FALSE,"ECWEBB";#N/A,#N/A,FALSE,"MFT96";#N/A,#N/A,FALSE,"CTrecon"}</definedName>
    <definedName name="sdff_1_2_1_1_2_5" hidden="1">{#N/A,#N/A,FALSE,"TMCOMP96";#N/A,#N/A,FALSE,"MAT96";#N/A,#N/A,FALSE,"FANDA96";#N/A,#N/A,FALSE,"INTRAN96";#N/A,#N/A,FALSE,"NAA9697";#N/A,#N/A,FALSE,"ECWEBB";#N/A,#N/A,FALSE,"MFT96";#N/A,#N/A,FALSE,"CTrecon"}</definedName>
    <definedName name="sdff_1_2_1_1_3" hidden="1">{#N/A,#N/A,FALSE,"TMCOMP96";#N/A,#N/A,FALSE,"MAT96";#N/A,#N/A,FALSE,"FANDA96";#N/A,#N/A,FALSE,"INTRAN96";#N/A,#N/A,FALSE,"NAA9697";#N/A,#N/A,FALSE,"ECWEBB";#N/A,#N/A,FALSE,"MFT96";#N/A,#N/A,FALSE,"CTrecon"}</definedName>
    <definedName name="sdff_1_2_1_1_4" hidden="1">{#N/A,#N/A,FALSE,"TMCOMP96";#N/A,#N/A,FALSE,"MAT96";#N/A,#N/A,FALSE,"FANDA96";#N/A,#N/A,FALSE,"INTRAN96";#N/A,#N/A,FALSE,"NAA9697";#N/A,#N/A,FALSE,"ECWEBB";#N/A,#N/A,FALSE,"MFT96";#N/A,#N/A,FALSE,"CTrecon"}</definedName>
    <definedName name="sdff_1_2_1_1_5" hidden="1">{#N/A,#N/A,FALSE,"TMCOMP96";#N/A,#N/A,FALSE,"MAT96";#N/A,#N/A,FALSE,"FANDA96";#N/A,#N/A,FALSE,"INTRAN96";#N/A,#N/A,FALSE,"NAA9697";#N/A,#N/A,FALSE,"ECWEBB";#N/A,#N/A,FALSE,"MFT96";#N/A,#N/A,FALSE,"CTrecon"}</definedName>
    <definedName name="sdff_1_2_1_2" hidden="1">{#N/A,#N/A,FALSE,"TMCOMP96";#N/A,#N/A,FALSE,"MAT96";#N/A,#N/A,FALSE,"FANDA96";#N/A,#N/A,FALSE,"INTRAN96";#N/A,#N/A,FALSE,"NAA9697";#N/A,#N/A,FALSE,"ECWEBB";#N/A,#N/A,FALSE,"MFT96";#N/A,#N/A,FALSE,"CTrecon"}</definedName>
    <definedName name="sdff_1_2_1_2_1" hidden="1">{#N/A,#N/A,FALSE,"TMCOMP96";#N/A,#N/A,FALSE,"MAT96";#N/A,#N/A,FALSE,"FANDA96";#N/A,#N/A,FALSE,"INTRAN96";#N/A,#N/A,FALSE,"NAA9697";#N/A,#N/A,FALSE,"ECWEBB";#N/A,#N/A,FALSE,"MFT96";#N/A,#N/A,FALSE,"CTrecon"}</definedName>
    <definedName name="sdff_1_2_1_2_2" hidden="1">{#N/A,#N/A,FALSE,"TMCOMP96";#N/A,#N/A,FALSE,"MAT96";#N/A,#N/A,FALSE,"FANDA96";#N/A,#N/A,FALSE,"INTRAN96";#N/A,#N/A,FALSE,"NAA9697";#N/A,#N/A,FALSE,"ECWEBB";#N/A,#N/A,FALSE,"MFT96";#N/A,#N/A,FALSE,"CTrecon"}</definedName>
    <definedName name="sdff_1_2_1_2_3" hidden="1">{#N/A,#N/A,FALSE,"TMCOMP96";#N/A,#N/A,FALSE,"MAT96";#N/A,#N/A,FALSE,"FANDA96";#N/A,#N/A,FALSE,"INTRAN96";#N/A,#N/A,FALSE,"NAA9697";#N/A,#N/A,FALSE,"ECWEBB";#N/A,#N/A,FALSE,"MFT96";#N/A,#N/A,FALSE,"CTrecon"}</definedName>
    <definedName name="sdff_1_2_1_2_4" hidden="1">{#N/A,#N/A,FALSE,"TMCOMP96";#N/A,#N/A,FALSE,"MAT96";#N/A,#N/A,FALSE,"FANDA96";#N/A,#N/A,FALSE,"INTRAN96";#N/A,#N/A,FALSE,"NAA9697";#N/A,#N/A,FALSE,"ECWEBB";#N/A,#N/A,FALSE,"MFT96";#N/A,#N/A,FALSE,"CTrecon"}</definedName>
    <definedName name="sdff_1_2_1_2_5" hidden="1">{#N/A,#N/A,FALSE,"TMCOMP96";#N/A,#N/A,FALSE,"MAT96";#N/A,#N/A,FALSE,"FANDA96";#N/A,#N/A,FALSE,"INTRAN96";#N/A,#N/A,FALSE,"NAA9697";#N/A,#N/A,FALSE,"ECWEBB";#N/A,#N/A,FALSE,"MFT96";#N/A,#N/A,FALSE,"CTrecon"}</definedName>
    <definedName name="sdff_1_2_1_3" hidden="1">{#N/A,#N/A,FALSE,"TMCOMP96";#N/A,#N/A,FALSE,"MAT96";#N/A,#N/A,FALSE,"FANDA96";#N/A,#N/A,FALSE,"INTRAN96";#N/A,#N/A,FALSE,"NAA9697";#N/A,#N/A,FALSE,"ECWEBB";#N/A,#N/A,FALSE,"MFT96";#N/A,#N/A,FALSE,"CTrecon"}</definedName>
    <definedName name="sdff_1_2_1_3_1" hidden="1">{#N/A,#N/A,FALSE,"TMCOMP96";#N/A,#N/A,FALSE,"MAT96";#N/A,#N/A,FALSE,"FANDA96";#N/A,#N/A,FALSE,"INTRAN96";#N/A,#N/A,FALSE,"NAA9697";#N/A,#N/A,FALSE,"ECWEBB";#N/A,#N/A,FALSE,"MFT96";#N/A,#N/A,FALSE,"CTrecon"}</definedName>
    <definedName name="sdff_1_2_1_3_2" hidden="1">{#N/A,#N/A,FALSE,"TMCOMP96";#N/A,#N/A,FALSE,"MAT96";#N/A,#N/A,FALSE,"FANDA96";#N/A,#N/A,FALSE,"INTRAN96";#N/A,#N/A,FALSE,"NAA9697";#N/A,#N/A,FALSE,"ECWEBB";#N/A,#N/A,FALSE,"MFT96";#N/A,#N/A,FALSE,"CTrecon"}</definedName>
    <definedName name="sdff_1_2_1_3_3" hidden="1">{#N/A,#N/A,FALSE,"TMCOMP96";#N/A,#N/A,FALSE,"MAT96";#N/A,#N/A,FALSE,"FANDA96";#N/A,#N/A,FALSE,"INTRAN96";#N/A,#N/A,FALSE,"NAA9697";#N/A,#N/A,FALSE,"ECWEBB";#N/A,#N/A,FALSE,"MFT96";#N/A,#N/A,FALSE,"CTrecon"}</definedName>
    <definedName name="sdff_1_2_1_3_4" hidden="1">{#N/A,#N/A,FALSE,"TMCOMP96";#N/A,#N/A,FALSE,"MAT96";#N/A,#N/A,FALSE,"FANDA96";#N/A,#N/A,FALSE,"INTRAN96";#N/A,#N/A,FALSE,"NAA9697";#N/A,#N/A,FALSE,"ECWEBB";#N/A,#N/A,FALSE,"MFT96";#N/A,#N/A,FALSE,"CTrecon"}</definedName>
    <definedName name="sdff_1_2_1_3_5" hidden="1">{#N/A,#N/A,FALSE,"TMCOMP96";#N/A,#N/A,FALSE,"MAT96";#N/A,#N/A,FALSE,"FANDA96";#N/A,#N/A,FALSE,"INTRAN96";#N/A,#N/A,FALSE,"NAA9697";#N/A,#N/A,FALSE,"ECWEBB";#N/A,#N/A,FALSE,"MFT96";#N/A,#N/A,FALSE,"CTrecon"}</definedName>
    <definedName name="sdff_1_2_1_4" hidden="1">{#N/A,#N/A,FALSE,"TMCOMP96";#N/A,#N/A,FALSE,"MAT96";#N/A,#N/A,FALSE,"FANDA96";#N/A,#N/A,FALSE,"INTRAN96";#N/A,#N/A,FALSE,"NAA9697";#N/A,#N/A,FALSE,"ECWEBB";#N/A,#N/A,FALSE,"MFT96";#N/A,#N/A,FALSE,"CTrecon"}</definedName>
    <definedName name="sdff_1_2_1_4_1" hidden="1">{#N/A,#N/A,FALSE,"TMCOMP96";#N/A,#N/A,FALSE,"MAT96";#N/A,#N/A,FALSE,"FANDA96";#N/A,#N/A,FALSE,"INTRAN96";#N/A,#N/A,FALSE,"NAA9697";#N/A,#N/A,FALSE,"ECWEBB";#N/A,#N/A,FALSE,"MFT96";#N/A,#N/A,FALSE,"CTrecon"}</definedName>
    <definedName name="sdff_1_2_1_4_2" hidden="1">{#N/A,#N/A,FALSE,"TMCOMP96";#N/A,#N/A,FALSE,"MAT96";#N/A,#N/A,FALSE,"FANDA96";#N/A,#N/A,FALSE,"INTRAN96";#N/A,#N/A,FALSE,"NAA9697";#N/A,#N/A,FALSE,"ECWEBB";#N/A,#N/A,FALSE,"MFT96";#N/A,#N/A,FALSE,"CTrecon"}</definedName>
    <definedName name="sdff_1_2_1_4_3" hidden="1">{#N/A,#N/A,FALSE,"TMCOMP96";#N/A,#N/A,FALSE,"MAT96";#N/A,#N/A,FALSE,"FANDA96";#N/A,#N/A,FALSE,"INTRAN96";#N/A,#N/A,FALSE,"NAA9697";#N/A,#N/A,FALSE,"ECWEBB";#N/A,#N/A,FALSE,"MFT96";#N/A,#N/A,FALSE,"CTrecon"}</definedName>
    <definedName name="sdff_1_2_1_4_4" hidden="1">{#N/A,#N/A,FALSE,"TMCOMP96";#N/A,#N/A,FALSE,"MAT96";#N/A,#N/A,FALSE,"FANDA96";#N/A,#N/A,FALSE,"INTRAN96";#N/A,#N/A,FALSE,"NAA9697";#N/A,#N/A,FALSE,"ECWEBB";#N/A,#N/A,FALSE,"MFT96";#N/A,#N/A,FALSE,"CTrecon"}</definedName>
    <definedName name="sdff_1_2_1_4_5" hidden="1">{#N/A,#N/A,FALSE,"TMCOMP96";#N/A,#N/A,FALSE,"MAT96";#N/A,#N/A,FALSE,"FANDA96";#N/A,#N/A,FALSE,"INTRAN96";#N/A,#N/A,FALSE,"NAA9697";#N/A,#N/A,FALSE,"ECWEBB";#N/A,#N/A,FALSE,"MFT96";#N/A,#N/A,FALSE,"CTrecon"}</definedName>
    <definedName name="sdff_1_2_1_5" hidden="1">{#N/A,#N/A,FALSE,"TMCOMP96";#N/A,#N/A,FALSE,"MAT96";#N/A,#N/A,FALSE,"FANDA96";#N/A,#N/A,FALSE,"INTRAN96";#N/A,#N/A,FALSE,"NAA9697";#N/A,#N/A,FALSE,"ECWEBB";#N/A,#N/A,FALSE,"MFT96";#N/A,#N/A,FALSE,"CTrecon"}</definedName>
    <definedName name="sdff_1_2_1_5_1" hidden="1">{#N/A,#N/A,FALSE,"TMCOMP96";#N/A,#N/A,FALSE,"MAT96";#N/A,#N/A,FALSE,"FANDA96";#N/A,#N/A,FALSE,"INTRAN96";#N/A,#N/A,FALSE,"NAA9697";#N/A,#N/A,FALSE,"ECWEBB";#N/A,#N/A,FALSE,"MFT96";#N/A,#N/A,FALSE,"CTrecon"}</definedName>
    <definedName name="sdff_1_2_1_5_2" hidden="1">{#N/A,#N/A,FALSE,"TMCOMP96";#N/A,#N/A,FALSE,"MAT96";#N/A,#N/A,FALSE,"FANDA96";#N/A,#N/A,FALSE,"INTRAN96";#N/A,#N/A,FALSE,"NAA9697";#N/A,#N/A,FALSE,"ECWEBB";#N/A,#N/A,FALSE,"MFT96";#N/A,#N/A,FALSE,"CTrecon"}</definedName>
    <definedName name="sdff_1_2_1_5_3" hidden="1">{#N/A,#N/A,FALSE,"TMCOMP96";#N/A,#N/A,FALSE,"MAT96";#N/A,#N/A,FALSE,"FANDA96";#N/A,#N/A,FALSE,"INTRAN96";#N/A,#N/A,FALSE,"NAA9697";#N/A,#N/A,FALSE,"ECWEBB";#N/A,#N/A,FALSE,"MFT96";#N/A,#N/A,FALSE,"CTrecon"}</definedName>
    <definedName name="sdff_1_2_1_5_4" hidden="1">{#N/A,#N/A,FALSE,"TMCOMP96";#N/A,#N/A,FALSE,"MAT96";#N/A,#N/A,FALSE,"FANDA96";#N/A,#N/A,FALSE,"INTRAN96";#N/A,#N/A,FALSE,"NAA9697";#N/A,#N/A,FALSE,"ECWEBB";#N/A,#N/A,FALSE,"MFT96";#N/A,#N/A,FALSE,"CTrecon"}</definedName>
    <definedName name="sdff_1_2_1_5_5" hidden="1">{#N/A,#N/A,FALSE,"TMCOMP96";#N/A,#N/A,FALSE,"MAT96";#N/A,#N/A,FALSE,"FANDA96";#N/A,#N/A,FALSE,"INTRAN96";#N/A,#N/A,FALSE,"NAA9697";#N/A,#N/A,FALSE,"ECWEBB";#N/A,#N/A,FALSE,"MFT96";#N/A,#N/A,FALSE,"CTrecon"}</definedName>
    <definedName name="sdff_1_2_2" hidden="1">{#N/A,#N/A,FALSE,"TMCOMP96";#N/A,#N/A,FALSE,"MAT96";#N/A,#N/A,FALSE,"FANDA96";#N/A,#N/A,FALSE,"INTRAN96";#N/A,#N/A,FALSE,"NAA9697";#N/A,#N/A,FALSE,"ECWEBB";#N/A,#N/A,FALSE,"MFT96";#N/A,#N/A,FALSE,"CTrecon"}</definedName>
    <definedName name="sdff_1_2_2_1" hidden="1">{#N/A,#N/A,FALSE,"TMCOMP96";#N/A,#N/A,FALSE,"MAT96";#N/A,#N/A,FALSE,"FANDA96";#N/A,#N/A,FALSE,"INTRAN96";#N/A,#N/A,FALSE,"NAA9697";#N/A,#N/A,FALSE,"ECWEBB";#N/A,#N/A,FALSE,"MFT96";#N/A,#N/A,FALSE,"CTrecon"}</definedName>
    <definedName name="sdff_1_2_2_2" hidden="1">{#N/A,#N/A,FALSE,"TMCOMP96";#N/A,#N/A,FALSE,"MAT96";#N/A,#N/A,FALSE,"FANDA96";#N/A,#N/A,FALSE,"INTRAN96";#N/A,#N/A,FALSE,"NAA9697";#N/A,#N/A,FALSE,"ECWEBB";#N/A,#N/A,FALSE,"MFT96";#N/A,#N/A,FALSE,"CTrecon"}</definedName>
    <definedName name="sdff_1_2_2_3" hidden="1">{#N/A,#N/A,FALSE,"TMCOMP96";#N/A,#N/A,FALSE,"MAT96";#N/A,#N/A,FALSE,"FANDA96";#N/A,#N/A,FALSE,"INTRAN96";#N/A,#N/A,FALSE,"NAA9697";#N/A,#N/A,FALSE,"ECWEBB";#N/A,#N/A,FALSE,"MFT96";#N/A,#N/A,FALSE,"CTrecon"}</definedName>
    <definedName name="sdff_1_2_2_4" hidden="1">{#N/A,#N/A,FALSE,"TMCOMP96";#N/A,#N/A,FALSE,"MAT96";#N/A,#N/A,FALSE,"FANDA96";#N/A,#N/A,FALSE,"INTRAN96";#N/A,#N/A,FALSE,"NAA9697";#N/A,#N/A,FALSE,"ECWEBB";#N/A,#N/A,FALSE,"MFT96";#N/A,#N/A,FALSE,"CTrecon"}</definedName>
    <definedName name="sdff_1_2_2_5" hidden="1">{#N/A,#N/A,FALSE,"TMCOMP96";#N/A,#N/A,FALSE,"MAT96";#N/A,#N/A,FALSE,"FANDA96";#N/A,#N/A,FALSE,"INTRAN96";#N/A,#N/A,FALSE,"NAA9697";#N/A,#N/A,FALSE,"ECWEBB";#N/A,#N/A,FALSE,"MFT96";#N/A,#N/A,FALSE,"CTrecon"}</definedName>
    <definedName name="sdff_1_2_3" hidden="1">{#N/A,#N/A,FALSE,"TMCOMP96";#N/A,#N/A,FALSE,"MAT96";#N/A,#N/A,FALSE,"FANDA96";#N/A,#N/A,FALSE,"INTRAN96";#N/A,#N/A,FALSE,"NAA9697";#N/A,#N/A,FALSE,"ECWEBB";#N/A,#N/A,FALSE,"MFT96";#N/A,#N/A,FALSE,"CTrecon"}</definedName>
    <definedName name="sdff_1_2_3_1" hidden="1">{#N/A,#N/A,FALSE,"TMCOMP96";#N/A,#N/A,FALSE,"MAT96";#N/A,#N/A,FALSE,"FANDA96";#N/A,#N/A,FALSE,"INTRAN96";#N/A,#N/A,FALSE,"NAA9697";#N/A,#N/A,FALSE,"ECWEBB";#N/A,#N/A,FALSE,"MFT96";#N/A,#N/A,FALSE,"CTrecon"}</definedName>
    <definedName name="sdff_1_2_3_2" hidden="1">{#N/A,#N/A,FALSE,"TMCOMP96";#N/A,#N/A,FALSE,"MAT96";#N/A,#N/A,FALSE,"FANDA96";#N/A,#N/A,FALSE,"INTRAN96";#N/A,#N/A,FALSE,"NAA9697";#N/A,#N/A,FALSE,"ECWEBB";#N/A,#N/A,FALSE,"MFT96";#N/A,#N/A,FALSE,"CTrecon"}</definedName>
    <definedName name="sdff_1_2_3_3" hidden="1">{#N/A,#N/A,FALSE,"TMCOMP96";#N/A,#N/A,FALSE,"MAT96";#N/A,#N/A,FALSE,"FANDA96";#N/A,#N/A,FALSE,"INTRAN96";#N/A,#N/A,FALSE,"NAA9697";#N/A,#N/A,FALSE,"ECWEBB";#N/A,#N/A,FALSE,"MFT96";#N/A,#N/A,FALSE,"CTrecon"}</definedName>
    <definedName name="sdff_1_2_3_4" hidden="1">{#N/A,#N/A,FALSE,"TMCOMP96";#N/A,#N/A,FALSE,"MAT96";#N/A,#N/A,FALSE,"FANDA96";#N/A,#N/A,FALSE,"INTRAN96";#N/A,#N/A,FALSE,"NAA9697";#N/A,#N/A,FALSE,"ECWEBB";#N/A,#N/A,FALSE,"MFT96";#N/A,#N/A,FALSE,"CTrecon"}</definedName>
    <definedName name="sdff_1_2_3_5" hidden="1">{#N/A,#N/A,FALSE,"TMCOMP96";#N/A,#N/A,FALSE,"MAT96";#N/A,#N/A,FALSE,"FANDA96";#N/A,#N/A,FALSE,"INTRAN96";#N/A,#N/A,FALSE,"NAA9697";#N/A,#N/A,FALSE,"ECWEBB";#N/A,#N/A,FALSE,"MFT96";#N/A,#N/A,FALSE,"CTrecon"}</definedName>
    <definedName name="sdff_1_2_4" hidden="1">{#N/A,#N/A,FALSE,"TMCOMP96";#N/A,#N/A,FALSE,"MAT96";#N/A,#N/A,FALSE,"FANDA96";#N/A,#N/A,FALSE,"INTRAN96";#N/A,#N/A,FALSE,"NAA9697";#N/A,#N/A,FALSE,"ECWEBB";#N/A,#N/A,FALSE,"MFT96";#N/A,#N/A,FALSE,"CTrecon"}</definedName>
    <definedName name="sdff_1_2_4_1" hidden="1">{#N/A,#N/A,FALSE,"TMCOMP96";#N/A,#N/A,FALSE,"MAT96";#N/A,#N/A,FALSE,"FANDA96";#N/A,#N/A,FALSE,"INTRAN96";#N/A,#N/A,FALSE,"NAA9697";#N/A,#N/A,FALSE,"ECWEBB";#N/A,#N/A,FALSE,"MFT96";#N/A,#N/A,FALSE,"CTrecon"}</definedName>
    <definedName name="sdff_1_2_4_2" hidden="1">{#N/A,#N/A,FALSE,"TMCOMP96";#N/A,#N/A,FALSE,"MAT96";#N/A,#N/A,FALSE,"FANDA96";#N/A,#N/A,FALSE,"INTRAN96";#N/A,#N/A,FALSE,"NAA9697";#N/A,#N/A,FALSE,"ECWEBB";#N/A,#N/A,FALSE,"MFT96";#N/A,#N/A,FALSE,"CTrecon"}</definedName>
    <definedName name="sdff_1_2_4_3" hidden="1">{#N/A,#N/A,FALSE,"TMCOMP96";#N/A,#N/A,FALSE,"MAT96";#N/A,#N/A,FALSE,"FANDA96";#N/A,#N/A,FALSE,"INTRAN96";#N/A,#N/A,FALSE,"NAA9697";#N/A,#N/A,FALSE,"ECWEBB";#N/A,#N/A,FALSE,"MFT96";#N/A,#N/A,FALSE,"CTrecon"}</definedName>
    <definedName name="sdff_1_2_4_4" hidden="1">{#N/A,#N/A,FALSE,"TMCOMP96";#N/A,#N/A,FALSE,"MAT96";#N/A,#N/A,FALSE,"FANDA96";#N/A,#N/A,FALSE,"INTRAN96";#N/A,#N/A,FALSE,"NAA9697";#N/A,#N/A,FALSE,"ECWEBB";#N/A,#N/A,FALSE,"MFT96";#N/A,#N/A,FALSE,"CTrecon"}</definedName>
    <definedName name="sdff_1_2_4_5" hidden="1">{#N/A,#N/A,FALSE,"TMCOMP96";#N/A,#N/A,FALSE,"MAT96";#N/A,#N/A,FALSE,"FANDA96";#N/A,#N/A,FALSE,"INTRAN96";#N/A,#N/A,FALSE,"NAA9697";#N/A,#N/A,FALSE,"ECWEBB";#N/A,#N/A,FALSE,"MFT96";#N/A,#N/A,FALSE,"CTrecon"}</definedName>
    <definedName name="sdff_1_2_5" hidden="1">{#N/A,#N/A,FALSE,"TMCOMP96";#N/A,#N/A,FALSE,"MAT96";#N/A,#N/A,FALSE,"FANDA96";#N/A,#N/A,FALSE,"INTRAN96";#N/A,#N/A,FALSE,"NAA9697";#N/A,#N/A,FALSE,"ECWEBB";#N/A,#N/A,FALSE,"MFT96";#N/A,#N/A,FALSE,"CTrecon"}</definedName>
    <definedName name="sdff_1_2_5_1" hidden="1">{#N/A,#N/A,FALSE,"TMCOMP96";#N/A,#N/A,FALSE,"MAT96";#N/A,#N/A,FALSE,"FANDA96";#N/A,#N/A,FALSE,"INTRAN96";#N/A,#N/A,FALSE,"NAA9697";#N/A,#N/A,FALSE,"ECWEBB";#N/A,#N/A,FALSE,"MFT96";#N/A,#N/A,FALSE,"CTrecon"}</definedName>
    <definedName name="sdff_1_2_5_2" hidden="1">{#N/A,#N/A,FALSE,"TMCOMP96";#N/A,#N/A,FALSE,"MAT96";#N/A,#N/A,FALSE,"FANDA96";#N/A,#N/A,FALSE,"INTRAN96";#N/A,#N/A,FALSE,"NAA9697";#N/A,#N/A,FALSE,"ECWEBB";#N/A,#N/A,FALSE,"MFT96";#N/A,#N/A,FALSE,"CTrecon"}</definedName>
    <definedName name="sdff_1_2_5_3" hidden="1">{#N/A,#N/A,FALSE,"TMCOMP96";#N/A,#N/A,FALSE,"MAT96";#N/A,#N/A,FALSE,"FANDA96";#N/A,#N/A,FALSE,"INTRAN96";#N/A,#N/A,FALSE,"NAA9697";#N/A,#N/A,FALSE,"ECWEBB";#N/A,#N/A,FALSE,"MFT96";#N/A,#N/A,FALSE,"CTrecon"}</definedName>
    <definedName name="sdff_1_2_5_4" hidden="1">{#N/A,#N/A,FALSE,"TMCOMP96";#N/A,#N/A,FALSE,"MAT96";#N/A,#N/A,FALSE,"FANDA96";#N/A,#N/A,FALSE,"INTRAN96";#N/A,#N/A,FALSE,"NAA9697";#N/A,#N/A,FALSE,"ECWEBB";#N/A,#N/A,FALSE,"MFT96";#N/A,#N/A,FALSE,"CTrecon"}</definedName>
    <definedName name="sdff_1_2_5_5" hidden="1">{#N/A,#N/A,FALSE,"TMCOMP96";#N/A,#N/A,FALSE,"MAT96";#N/A,#N/A,FALSE,"FANDA96";#N/A,#N/A,FALSE,"INTRAN96";#N/A,#N/A,FALSE,"NAA9697";#N/A,#N/A,FALSE,"ECWEBB";#N/A,#N/A,FALSE,"MFT96";#N/A,#N/A,FALSE,"CTrecon"}</definedName>
    <definedName name="sdff_1_3" hidden="1">{#N/A,#N/A,FALSE,"TMCOMP96";#N/A,#N/A,FALSE,"MAT96";#N/A,#N/A,FALSE,"FANDA96";#N/A,#N/A,FALSE,"INTRAN96";#N/A,#N/A,FALSE,"NAA9697";#N/A,#N/A,FALSE,"ECWEBB";#N/A,#N/A,FALSE,"MFT96";#N/A,#N/A,FALSE,"CTrecon"}</definedName>
    <definedName name="sdff_1_3_1" hidden="1">{#N/A,#N/A,FALSE,"TMCOMP96";#N/A,#N/A,FALSE,"MAT96";#N/A,#N/A,FALSE,"FANDA96";#N/A,#N/A,FALSE,"INTRAN96";#N/A,#N/A,FALSE,"NAA9697";#N/A,#N/A,FALSE,"ECWEBB";#N/A,#N/A,FALSE,"MFT96";#N/A,#N/A,FALSE,"CTrecon"}</definedName>
    <definedName name="sdff_1_3_1_1" hidden="1">{#N/A,#N/A,FALSE,"TMCOMP96";#N/A,#N/A,FALSE,"MAT96";#N/A,#N/A,FALSE,"FANDA96";#N/A,#N/A,FALSE,"INTRAN96";#N/A,#N/A,FALSE,"NAA9697";#N/A,#N/A,FALSE,"ECWEBB";#N/A,#N/A,FALSE,"MFT96";#N/A,#N/A,FALSE,"CTrecon"}</definedName>
    <definedName name="sdff_1_3_1_1_1" hidden="1">{#N/A,#N/A,FALSE,"TMCOMP96";#N/A,#N/A,FALSE,"MAT96";#N/A,#N/A,FALSE,"FANDA96";#N/A,#N/A,FALSE,"INTRAN96";#N/A,#N/A,FALSE,"NAA9697";#N/A,#N/A,FALSE,"ECWEBB";#N/A,#N/A,FALSE,"MFT96";#N/A,#N/A,FALSE,"CTrecon"}</definedName>
    <definedName name="sdff_1_3_1_1_1_1" hidden="1">{#N/A,#N/A,FALSE,"TMCOMP96";#N/A,#N/A,FALSE,"MAT96";#N/A,#N/A,FALSE,"FANDA96";#N/A,#N/A,FALSE,"INTRAN96";#N/A,#N/A,FALSE,"NAA9697";#N/A,#N/A,FALSE,"ECWEBB";#N/A,#N/A,FALSE,"MFT96";#N/A,#N/A,FALSE,"CTrecon"}</definedName>
    <definedName name="sdff_1_3_1_1_1_1_1" hidden="1">{#N/A,#N/A,FALSE,"TMCOMP96";#N/A,#N/A,FALSE,"MAT96";#N/A,#N/A,FALSE,"FANDA96";#N/A,#N/A,FALSE,"INTRAN96";#N/A,#N/A,FALSE,"NAA9697";#N/A,#N/A,FALSE,"ECWEBB";#N/A,#N/A,FALSE,"MFT96";#N/A,#N/A,FALSE,"CTrecon"}</definedName>
    <definedName name="sdff_1_3_1_1_1_2" hidden="1">{#N/A,#N/A,FALSE,"TMCOMP96";#N/A,#N/A,FALSE,"MAT96";#N/A,#N/A,FALSE,"FANDA96";#N/A,#N/A,FALSE,"INTRAN96";#N/A,#N/A,FALSE,"NAA9697";#N/A,#N/A,FALSE,"ECWEBB";#N/A,#N/A,FALSE,"MFT96";#N/A,#N/A,FALSE,"CTrecon"}</definedName>
    <definedName name="sdff_1_3_1_1_1_3" hidden="1">{#N/A,#N/A,FALSE,"TMCOMP96";#N/A,#N/A,FALSE,"MAT96";#N/A,#N/A,FALSE,"FANDA96";#N/A,#N/A,FALSE,"INTRAN96";#N/A,#N/A,FALSE,"NAA9697";#N/A,#N/A,FALSE,"ECWEBB";#N/A,#N/A,FALSE,"MFT96";#N/A,#N/A,FALSE,"CTrecon"}</definedName>
    <definedName name="sdff_1_3_1_1_1_4" hidden="1">{#N/A,#N/A,FALSE,"TMCOMP96";#N/A,#N/A,FALSE,"MAT96";#N/A,#N/A,FALSE,"FANDA96";#N/A,#N/A,FALSE,"INTRAN96";#N/A,#N/A,FALSE,"NAA9697";#N/A,#N/A,FALSE,"ECWEBB";#N/A,#N/A,FALSE,"MFT96";#N/A,#N/A,FALSE,"CTrecon"}</definedName>
    <definedName name="sdff_1_3_1_1_1_5" hidden="1">{#N/A,#N/A,FALSE,"TMCOMP96";#N/A,#N/A,FALSE,"MAT96";#N/A,#N/A,FALSE,"FANDA96";#N/A,#N/A,FALSE,"INTRAN96";#N/A,#N/A,FALSE,"NAA9697";#N/A,#N/A,FALSE,"ECWEBB";#N/A,#N/A,FALSE,"MFT96";#N/A,#N/A,FALSE,"CTrecon"}</definedName>
    <definedName name="sdff_1_3_1_1_2" hidden="1">{#N/A,#N/A,FALSE,"TMCOMP96";#N/A,#N/A,FALSE,"MAT96";#N/A,#N/A,FALSE,"FANDA96";#N/A,#N/A,FALSE,"INTRAN96";#N/A,#N/A,FALSE,"NAA9697";#N/A,#N/A,FALSE,"ECWEBB";#N/A,#N/A,FALSE,"MFT96";#N/A,#N/A,FALSE,"CTrecon"}</definedName>
    <definedName name="sdff_1_3_1_1_2_1" hidden="1">{#N/A,#N/A,FALSE,"TMCOMP96";#N/A,#N/A,FALSE,"MAT96";#N/A,#N/A,FALSE,"FANDA96";#N/A,#N/A,FALSE,"INTRAN96";#N/A,#N/A,FALSE,"NAA9697";#N/A,#N/A,FALSE,"ECWEBB";#N/A,#N/A,FALSE,"MFT96";#N/A,#N/A,FALSE,"CTrecon"}</definedName>
    <definedName name="sdff_1_3_1_1_2_2" hidden="1">{#N/A,#N/A,FALSE,"TMCOMP96";#N/A,#N/A,FALSE,"MAT96";#N/A,#N/A,FALSE,"FANDA96";#N/A,#N/A,FALSE,"INTRAN96";#N/A,#N/A,FALSE,"NAA9697";#N/A,#N/A,FALSE,"ECWEBB";#N/A,#N/A,FALSE,"MFT96";#N/A,#N/A,FALSE,"CTrecon"}</definedName>
    <definedName name="sdff_1_3_1_1_2_3" hidden="1">{#N/A,#N/A,FALSE,"TMCOMP96";#N/A,#N/A,FALSE,"MAT96";#N/A,#N/A,FALSE,"FANDA96";#N/A,#N/A,FALSE,"INTRAN96";#N/A,#N/A,FALSE,"NAA9697";#N/A,#N/A,FALSE,"ECWEBB";#N/A,#N/A,FALSE,"MFT96";#N/A,#N/A,FALSE,"CTrecon"}</definedName>
    <definedName name="sdff_1_3_1_1_2_4" hidden="1">{#N/A,#N/A,FALSE,"TMCOMP96";#N/A,#N/A,FALSE,"MAT96";#N/A,#N/A,FALSE,"FANDA96";#N/A,#N/A,FALSE,"INTRAN96";#N/A,#N/A,FALSE,"NAA9697";#N/A,#N/A,FALSE,"ECWEBB";#N/A,#N/A,FALSE,"MFT96";#N/A,#N/A,FALSE,"CTrecon"}</definedName>
    <definedName name="sdff_1_3_1_1_2_5" hidden="1">{#N/A,#N/A,FALSE,"TMCOMP96";#N/A,#N/A,FALSE,"MAT96";#N/A,#N/A,FALSE,"FANDA96";#N/A,#N/A,FALSE,"INTRAN96";#N/A,#N/A,FALSE,"NAA9697";#N/A,#N/A,FALSE,"ECWEBB";#N/A,#N/A,FALSE,"MFT96";#N/A,#N/A,FALSE,"CTrecon"}</definedName>
    <definedName name="sdff_1_3_1_1_3" hidden="1">{#N/A,#N/A,FALSE,"TMCOMP96";#N/A,#N/A,FALSE,"MAT96";#N/A,#N/A,FALSE,"FANDA96";#N/A,#N/A,FALSE,"INTRAN96";#N/A,#N/A,FALSE,"NAA9697";#N/A,#N/A,FALSE,"ECWEBB";#N/A,#N/A,FALSE,"MFT96";#N/A,#N/A,FALSE,"CTrecon"}</definedName>
    <definedName name="sdff_1_3_1_1_4" hidden="1">{#N/A,#N/A,FALSE,"TMCOMP96";#N/A,#N/A,FALSE,"MAT96";#N/A,#N/A,FALSE,"FANDA96";#N/A,#N/A,FALSE,"INTRAN96";#N/A,#N/A,FALSE,"NAA9697";#N/A,#N/A,FALSE,"ECWEBB";#N/A,#N/A,FALSE,"MFT96";#N/A,#N/A,FALSE,"CTrecon"}</definedName>
    <definedName name="sdff_1_3_1_1_5" hidden="1">{#N/A,#N/A,FALSE,"TMCOMP96";#N/A,#N/A,FALSE,"MAT96";#N/A,#N/A,FALSE,"FANDA96";#N/A,#N/A,FALSE,"INTRAN96";#N/A,#N/A,FALSE,"NAA9697";#N/A,#N/A,FALSE,"ECWEBB";#N/A,#N/A,FALSE,"MFT96";#N/A,#N/A,FALSE,"CTrecon"}</definedName>
    <definedName name="sdff_1_3_1_2" hidden="1">{#N/A,#N/A,FALSE,"TMCOMP96";#N/A,#N/A,FALSE,"MAT96";#N/A,#N/A,FALSE,"FANDA96";#N/A,#N/A,FALSE,"INTRAN96";#N/A,#N/A,FALSE,"NAA9697";#N/A,#N/A,FALSE,"ECWEBB";#N/A,#N/A,FALSE,"MFT96";#N/A,#N/A,FALSE,"CTrecon"}</definedName>
    <definedName name="sdff_1_3_1_2_1" hidden="1">{#N/A,#N/A,FALSE,"TMCOMP96";#N/A,#N/A,FALSE,"MAT96";#N/A,#N/A,FALSE,"FANDA96";#N/A,#N/A,FALSE,"INTRAN96";#N/A,#N/A,FALSE,"NAA9697";#N/A,#N/A,FALSE,"ECWEBB";#N/A,#N/A,FALSE,"MFT96";#N/A,#N/A,FALSE,"CTrecon"}</definedName>
    <definedName name="sdff_1_3_1_2_2" hidden="1">{#N/A,#N/A,FALSE,"TMCOMP96";#N/A,#N/A,FALSE,"MAT96";#N/A,#N/A,FALSE,"FANDA96";#N/A,#N/A,FALSE,"INTRAN96";#N/A,#N/A,FALSE,"NAA9697";#N/A,#N/A,FALSE,"ECWEBB";#N/A,#N/A,FALSE,"MFT96";#N/A,#N/A,FALSE,"CTrecon"}</definedName>
    <definedName name="sdff_1_3_1_2_3" hidden="1">{#N/A,#N/A,FALSE,"TMCOMP96";#N/A,#N/A,FALSE,"MAT96";#N/A,#N/A,FALSE,"FANDA96";#N/A,#N/A,FALSE,"INTRAN96";#N/A,#N/A,FALSE,"NAA9697";#N/A,#N/A,FALSE,"ECWEBB";#N/A,#N/A,FALSE,"MFT96";#N/A,#N/A,FALSE,"CTrecon"}</definedName>
    <definedName name="sdff_1_3_1_2_4" hidden="1">{#N/A,#N/A,FALSE,"TMCOMP96";#N/A,#N/A,FALSE,"MAT96";#N/A,#N/A,FALSE,"FANDA96";#N/A,#N/A,FALSE,"INTRAN96";#N/A,#N/A,FALSE,"NAA9697";#N/A,#N/A,FALSE,"ECWEBB";#N/A,#N/A,FALSE,"MFT96";#N/A,#N/A,FALSE,"CTrecon"}</definedName>
    <definedName name="sdff_1_3_1_2_5" hidden="1">{#N/A,#N/A,FALSE,"TMCOMP96";#N/A,#N/A,FALSE,"MAT96";#N/A,#N/A,FALSE,"FANDA96";#N/A,#N/A,FALSE,"INTRAN96";#N/A,#N/A,FALSE,"NAA9697";#N/A,#N/A,FALSE,"ECWEBB";#N/A,#N/A,FALSE,"MFT96";#N/A,#N/A,FALSE,"CTrecon"}</definedName>
    <definedName name="sdff_1_3_1_3" hidden="1">{#N/A,#N/A,FALSE,"TMCOMP96";#N/A,#N/A,FALSE,"MAT96";#N/A,#N/A,FALSE,"FANDA96";#N/A,#N/A,FALSE,"INTRAN96";#N/A,#N/A,FALSE,"NAA9697";#N/A,#N/A,FALSE,"ECWEBB";#N/A,#N/A,FALSE,"MFT96";#N/A,#N/A,FALSE,"CTrecon"}</definedName>
    <definedName name="sdff_1_3_1_3_1" hidden="1">{#N/A,#N/A,FALSE,"TMCOMP96";#N/A,#N/A,FALSE,"MAT96";#N/A,#N/A,FALSE,"FANDA96";#N/A,#N/A,FALSE,"INTRAN96";#N/A,#N/A,FALSE,"NAA9697";#N/A,#N/A,FALSE,"ECWEBB";#N/A,#N/A,FALSE,"MFT96";#N/A,#N/A,FALSE,"CTrecon"}</definedName>
    <definedName name="sdff_1_3_1_3_2" hidden="1">{#N/A,#N/A,FALSE,"TMCOMP96";#N/A,#N/A,FALSE,"MAT96";#N/A,#N/A,FALSE,"FANDA96";#N/A,#N/A,FALSE,"INTRAN96";#N/A,#N/A,FALSE,"NAA9697";#N/A,#N/A,FALSE,"ECWEBB";#N/A,#N/A,FALSE,"MFT96";#N/A,#N/A,FALSE,"CTrecon"}</definedName>
    <definedName name="sdff_1_3_1_3_3" hidden="1">{#N/A,#N/A,FALSE,"TMCOMP96";#N/A,#N/A,FALSE,"MAT96";#N/A,#N/A,FALSE,"FANDA96";#N/A,#N/A,FALSE,"INTRAN96";#N/A,#N/A,FALSE,"NAA9697";#N/A,#N/A,FALSE,"ECWEBB";#N/A,#N/A,FALSE,"MFT96";#N/A,#N/A,FALSE,"CTrecon"}</definedName>
    <definedName name="sdff_1_3_1_3_4" hidden="1">{#N/A,#N/A,FALSE,"TMCOMP96";#N/A,#N/A,FALSE,"MAT96";#N/A,#N/A,FALSE,"FANDA96";#N/A,#N/A,FALSE,"INTRAN96";#N/A,#N/A,FALSE,"NAA9697";#N/A,#N/A,FALSE,"ECWEBB";#N/A,#N/A,FALSE,"MFT96";#N/A,#N/A,FALSE,"CTrecon"}</definedName>
    <definedName name="sdff_1_3_1_3_5" hidden="1">{#N/A,#N/A,FALSE,"TMCOMP96";#N/A,#N/A,FALSE,"MAT96";#N/A,#N/A,FALSE,"FANDA96";#N/A,#N/A,FALSE,"INTRAN96";#N/A,#N/A,FALSE,"NAA9697";#N/A,#N/A,FALSE,"ECWEBB";#N/A,#N/A,FALSE,"MFT96";#N/A,#N/A,FALSE,"CTrecon"}</definedName>
    <definedName name="sdff_1_3_1_4" hidden="1">{#N/A,#N/A,FALSE,"TMCOMP96";#N/A,#N/A,FALSE,"MAT96";#N/A,#N/A,FALSE,"FANDA96";#N/A,#N/A,FALSE,"INTRAN96";#N/A,#N/A,FALSE,"NAA9697";#N/A,#N/A,FALSE,"ECWEBB";#N/A,#N/A,FALSE,"MFT96";#N/A,#N/A,FALSE,"CTrecon"}</definedName>
    <definedName name="sdff_1_3_1_4_1" hidden="1">{#N/A,#N/A,FALSE,"TMCOMP96";#N/A,#N/A,FALSE,"MAT96";#N/A,#N/A,FALSE,"FANDA96";#N/A,#N/A,FALSE,"INTRAN96";#N/A,#N/A,FALSE,"NAA9697";#N/A,#N/A,FALSE,"ECWEBB";#N/A,#N/A,FALSE,"MFT96";#N/A,#N/A,FALSE,"CTrecon"}</definedName>
    <definedName name="sdff_1_3_1_4_2" hidden="1">{#N/A,#N/A,FALSE,"TMCOMP96";#N/A,#N/A,FALSE,"MAT96";#N/A,#N/A,FALSE,"FANDA96";#N/A,#N/A,FALSE,"INTRAN96";#N/A,#N/A,FALSE,"NAA9697";#N/A,#N/A,FALSE,"ECWEBB";#N/A,#N/A,FALSE,"MFT96";#N/A,#N/A,FALSE,"CTrecon"}</definedName>
    <definedName name="sdff_1_3_1_4_3" hidden="1">{#N/A,#N/A,FALSE,"TMCOMP96";#N/A,#N/A,FALSE,"MAT96";#N/A,#N/A,FALSE,"FANDA96";#N/A,#N/A,FALSE,"INTRAN96";#N/A,#N/A,FALSE,"NAA9697";#N/A,#N/A,FALSE,"ECWEBB";#N/A,#N/A,FALSE,"MFT96";#N/A,#N/A,FALSE,"CTrecon"}</definedName>
    <definedName name="sdff_1_3_1_4_4" hidden="1">{#N/A,#N/A,FALSE,"TMCOMP96";#N/A,#N/A,FALSE,"MAT96";#N/A,#N/A,FALSE,"FANDA96";#N/A,#N/A,FALSE,"INTRAN96";#N/A,#N/A,FALSE,"NAA9697";#N/A,#N/A,FALSE,"ECWEBB";#N/A,#N/A,FALSE,"MFT96";#N/A,#N/A,FALSE,"CTrecon"}</definedName>
    <definedName name="sdff_1_3_1_4_5" hidden="1">{#N/A,#N/A,FALSE,"TMCOMP96";#N/A,#N/A,FALSE,"MAT96";#N/A,#N/A,FALSE,"FANDA96";#N/A,#N/A,FALSE,"INTRAN96";#N/A,#N/A,FALSE,"NAA9697";#N/A,#N/A,FALSE,"ECWEBB";#N/A,#N/A,FALSE,"MFT96";#N/A,#N/A,FALSE,"CTrecon"}</definedName>
    <definedName name="sdff_1_3_1_5" hidden="1">{#N/A,#N/A,FALSE,"TMCOMP96";#N/A,#N/A,FALSE,"MAT96";#N/A,#N/A,FALSE,"FANDA96";#N/A,#N/A,FALSE,"INTRAN96";#N/A,#N/A,FALSE,"NAA9697";#N/A,#N/A,FALSE,"ECWEBB";#N/A,#N/A,FALSE,"MFT96";#N/A,#N/A,FALSE,"CTrecon"}</definedName>
    <definedName name="sdff_1_3_1_5_1" hidden="1">{#N/A,#N/A,FALSE,"TMCOMP96";#N/A,#N/A,FALSE,"MAT96";#N/A,#N/A,FALSE,"FANDA96";#N/A,#N/A,FALSE,"INTRAN96";#N/A,#N/A,FALSE,"NAA9697";#N/A,#N/A,FALSE,"ECWEBB";#N/A,#N/A,FALSE,"MFT96";#N/A,#N/A,FALSE,"CTrecon"}</definedName>
    <definedName name="sdff_1_3_1_5_2" hidden="1">{#N/A,#N/A,FALSE,"TMCOMP96";#N/A,#N/A,FALSE,"MAT96";#N/A,#N/A,FALSE,"FANDA96";#N/A,#N/A,FALSE,"INTRAN96";#N/A,#N/A,FALSE,"NAA9697";#N/A,#N/A,FALSE,"ECWEBB";#N/A,#N/A,FALSE,"MFT96";#N/A,#N/A,FALSE,"CTrecon"}</definedName>
    <definedName name="sdff_1_3_1_5_3" hidden="1">{#N/A,#N/A,FALSE,"TMCOMP96";#N/A,#N/A,FALSE,"MAT96";#N/A,#N/A,FALSE,"FANDA96";#N/A,#N/A,FALSE,"INTRAN96";#N/A,#N/A,FALSE,"NAA9697";#N/A,#N/A,FALSE,"ECWEBB";#N/A,#N/A,FALSE,"MFT96";#N/A,#N/A,FALSE,"CTrecon"}</definedName>
    <definedName name="sdff_1_3_1_5_4" hidden="1">{#N/A,#N/A,FALSE,"TMCOMP96";#N/A,#N/A,FALSE,"MAT96";#N/A,#N/A,FALSE,"FANDA96";#N/A,#N/A,FALSE,"INTRAN96";#N/A,#N/A,FALSE,"NAA9697";#N/A,#N/A,FALSE,"ECWEBB";#N/A,#N/A,FALSE,"MFT96";#N/A,#N/A,FALSE,"CTrecon"}</definedName>
    <definedName name="sdff_1_3_1_5_5" hidden="1">{#N/A,#N/A,FALSE,"TMCOMP96";#N/A,#N/A,FALSE,"MAT96";#N/A,#N/A,FALSE,"FANDA96";#N/A,#N/A,FALSE,"INTRAN96";#N/A,#N/A,FALSE,"NAA9697";#N/A,#N/A,FALSE,"ECWEBB";#N/A,#N/A,FALSE,"MFT96";#N/A,#N/A,FALSE,"CTrecon"}</definedName>
    <definedName name="sdff_1_3_2" hidden="1">{#N/A,#N/A,FALSE,"TMCOMP96";#N/A,#N/A,FALSE,"MAT96";#N/A,#N/A,FALSE,"FANDA96";#N/A,#N/A,FALSE,"INTRAN96";#N/A,#N/A,FALSE,"NAA9697";#N/A,#N/A,FALSE,"ECWEBB";#N/A,#N/A,FALSE,"MFT96";#N/A,#N/A,FALSE,"CTrecon"}</definedName>
    <definedName name="sdff_1_3_2_1" hidden="1">{#N/A,#N/A,FALSE,"TMCOMP96";#N/A,#N/A,FALSE,"MAT96";#N/A,#N/A,FALSE,"FANDA96";#N/A,#N/A,FALSE,"INTRAN96";#N/A,#N/A,FALSE,"NAA9697";#N/A,#N/A,FALSE,"ECWEBB";#N/A,#N/A,FALSE,"MFT96";#N/A,#N/A,FALSE,"CTrecon"}</definedName>
    <definedName name="sdff_1_3_2_2" hidden="1">{#N/A,#N/A,FALSE,"TMCOMP96";#N/A,#N/A,FALSE,"MAT96";#N/A,#N/A,FALSE,"FANDA96";#N/A,#N/A,FALSE,"INTRAN96";#N/A,#N/A,FALSE,"NAA9697";#N/A,#N/A,FALSE,"ECWEBB";#N/A,#N/A,FALSE,"MFT96";#N/A,#N/A,FALSE,"CTrecon"}</definedName>
    <definedName name="sdff_1_3_2_3" hidden="1">{#N/A,#N/A,FALSE,"TMCOMP96";#N/A,#N/A,FALSE,"MAT96";#N/A,#N/A,FALSE,"FANDA96";#N/A,#N/A,FALSE,"INTRAN96";#N/A,#N/A,FALSE,"NAA9697";#N/A,#N/A,FALSE,"ECWEBB";#N/A,#N/A,FALSE,"MFT96";#N/A,#N/A,FALSE,"CTrecon"}</definedName>
    <definedName name="sdff_1_3_2_4" hidden="1">{#N/A,#N/A,FALSE,"TMCOMP96";#N/A,#N/A,FALSE,"MAT96";#N/A,#N/A,FALSE,"FANDA96";#N/A,#N/A,FALSE,"INTRAN96";#N/A,#N/A,FALSE,"NAA9697";#N/A,#N/A,FALSE,"ECWEBB";#N/A,#N/A,FALSE,"MFT96";#N/A,#N/A,FALSE,"CTrecon"}</definedName>
    <definedName name="sdff_1_3_2_5" hidden="1">{#N/A,#N/A,FALSE,"TMCOMP96";#N/A,#N/A,FALSE,"MAT96";#N/A,#N/A,FALSE,"FANDA96";#N/A,#N/A,FALSE,"INTRAN96";#N/A,#N/A,FALSE,"NAA9697";#N/A,#N/A,FALSE,"ECWEBB";#N/A,#N/A,FALSE,"MFT96";#N/A,#N/A,FALSE,"CTrecon"}</definedName>
    <definedName name="sdff_1_3_3" hidden="1">{#N/A,#N/A,FALSE,"TMCOMP96";#N/A,#N/A,FALSE,"MAT96";#N/A,#N/A,FALSE,"FANDA96";#N/A,#N/A,FALSE,"INTRAN96";#N/A,#N/A,FALSE,"NAA9697";#N/A,#N/A,FALSE,"ECWEBB";#N/A,#N/A,FALSE,"MFT96";#N/A,#N/A,FALSE,"CTrecon"}</definedName>
    <definedName name="sdff_1_3_3_1" hidden="1">{#N/A,#N/A,FALSE,"TMCOMP96";#N/A,#N/A,FALSE,"MAT96";#N/A,#N/A,FALSE,"FANDA96";#N/A,#N/A,FALSE,"INTRAN96";#N/A,#N/A,FALSE,"NAA9697";#N/A,#N/A,FALSE,"ECWEBB";#N/A,#N/A,FALSE,"MFT96";#N/A,#N/A,FALSE,"CTrecon"}</definedName>
    <definedName name="sdff_1_3_3_2" hidden="1">{#N/A,#N/A,FALSE,"TMCOMP96";#N/A,#N/A,FALSE,"MAT96";#N/A,#N/A,FALSE,"FANDA96";#N/A,#N/A,FALSE,"INTRAN96";#N/A,#N/A,FALSE,"NAA9697";#N/A,#N/A,FALSE,"ECWEBB";#N/A,#N/A,FALSE,"MFT96";#N/A,#N/A,FALSE,"CTrecon"}</definedName>
    <definedName name="sdff_1_3_3_3" hidden="1">{#N/A,#N/A,FALSE,"TMCOMP96";#N/A,#N/A,FALSE,"MAT96";#N/A,#N/A,FALSE,"FANDA96";#N/A,#N/A,FALSE,"INTRAN96";#N/A,#N/A,FALSE,"NAA9697";#N/A,#N/A,FALSE,"ECWEBB";#N/A,#N/A,FALSE,"MFT96";#N/A,#N/A,FALSE,"CTrecon"}</definedName>
    <definedName name="sdff_1_3_3_4" hidden="1">{#N/A,#N/A,FALSE,"TMCOMP96";#N/A,#N/A,FALSE,"MAT96";#N/A,#N/A,FALSE,"FANDA96";#N/A,#N/A,FALSE,"INTRAN96";#N/A,#N/A,FALSE,"NAA9697";#N/A,#N/A,FALSE,"ECWEBB";#N/A,#N/A,FALSE,"MFT96";#N/A,#N/A,FALSE,"CTrecon"}</definedName>
    <definedName name="sdff_1_3_3_5" hidden="1">{#N/A,#N/A,FALSE,"TMCOMP96";#N/A,#N/A,FALSE,"MAT96";#N/A,#N/A,FALSE,"FANDA96";#N/A,#N/A,FALSE,"INTRAN96";#N/A,#N/A,FALSE,"NAA9697";#N/A,#N/A,FALSE,"ECWEBB";#N/A,#N/A,FALSE,"MFT96";#N/A,#N/A,FALSE,"CTrecon"}</definedName>
    <definedName name="sdff_1_3_4" hidden="1">{#N/A,#N/A,FALSE,"TMCOMP96";#N/A,#N/A,FALSE,"MAT96";#N/A,#N/A,FALSE,"FANDA96";#N/A,#N/A,FALSE,"INTRAN96";#N/A,#N/A,FALSE,"NAA9697";#N/A,#N/A,FALSE,"ECWEBB";#N/A,#N/A,FALSE,"MFT96";#N/A,#N/A,FALSE,"CTrecon"}</definedName>
    <definedName name="sdff_1_3_4_1" hidden="1">{#N/A,#N/A,FALSE,"TMCOMP96";#N/A,#N/A,FALSE,"MAT96";#N/A,#N/A,FALSE,"FANDA96";#N/A,#N/A,FALSE,"INTRAN96";#N/A,#N/A,FALSE,"NAA9697";#N/A,#N/A,FALSE,"ECWEBB";#N/A,#N/A,FALSE,"MFT96";#N/A,#N/A,FALSE,"CTrecon"}</definedName>
    <definedName name="sdff_1_3_4_2" hidden="1">{#N/A,#N/A,FALSE,"TMCOMP96";#N/A,#N/A,FALSE,"MAT96";#N/A,#N/A,FALSE,"FANDA96";#N/A,#N/A,FALSE,"INTRAN96";#N/A,#N/A,FALSE,"NAA9697";#N/A,#N/A,FALSE,"ECWEBB";#N/A,#N/A,FALSE,"MFT96";#N/A,#N/A,FALSE,"CTrecon"}</definedName>
    <definedName name="sdff_1_3_4_3" hidden="1">{#N/A,#N/A,FALSE,"TMCOMP96";#N/A,#N/A,FALSE,"MAT96";#N/A,#N/A,FALSE,"FANDA96";#N/A,#N/A,FALSE,"INTRAN96";#N/A,#N/A,FALSE,"NAA9697";#N/A,#N/A,FALSE,"ECWEBB";#N/A,#N/A,FALSE,"MFT96";#N/A,#N/A,FALSE,"CTrecon"}</definedName>
    <definedName name="sdff_1_3_4_4" hidden="1">{#N/A,#N/A,FALSE,"TMCOMP96";#N/A,#N/A,FALSE,"MAT96";#N/A,#N/A,FALSE,"FANDA96";#N/A,#N/A,FALSE,"INTRAN96";#N/A,#N/A,FALSE,"NAA9697";#N/A,#N/A,FALSE,"ECWEBB";#N/A,#N/A,FALSE,"MFT96";#N/A,#N/A,FALSE,"CTrecon"}</definedName>
    <definedName name="sdff_1_3_4_5" hidden="1">{#N/A,#N/A,FALSE,"TMCOMP96";#N/A,#N/A,FALSE,"MAT96";#N/A,#N/A,FALSE,"FANDA96";#N/A,#N/A,FALSE,"INTRAN96";#N/A,#N/A,FALSE,"NAA9697";#N/A,#N/A,FALSE,"ECWEBB";#N/A,#N/A,FALSE,"MFT96";#N/A,#N/A,FALSE,"CTrecon"}</definedName>
    <definedName name="sdff_1_3_5" hidden="1">{#N/A,#N/A,FALSE,"TMCOMP96";#N/A,#N/A,FALSE,"MAT96";#N/A,#N/A,FALSE,"FANDA96";#N/A,#N/A,FALSE,"INTRAN96";#N/A,#N/A,FALSE,"NAA9697";#N/A,#N/A,FALSE,"ECWEBB";#N/A,#N/A,FALSE,"MFT96";#N/A,#N/A,FALSE,"CTrecon"}</definedName>
    <definedName name="sdff_1_3_5_1" hidden="1">{#N/A,#N/A,FALSE,"TMCOMP96";#N/A,#N/A,FALSE,"MAT96";#N/A,#N/A,FALSE,"FANDA96";#N/A,#N/A,FALSE,"INTRAN96";#N/A,#N/A,FALSE,"NAA9697";#N/A,#N/A,FALSE,"ECWEBB";#N/A,#N/A,FALSE,"MFT96";#N/A,#N/A,FALSE,"CTrecon"}</definedName>
    <definedName name="sdff_1_3_5_2" hidden="1">{#N/A,#N/A,FALSE,"TMCOMP96";#N/A,#N/A,FALSE,"MAT96";#N/A,#N/A,FALSE,"FANDA96";#N/A,#N/A,FALSE,"INTRAN96";#N/A,#N/A,FALSE,"NAA9697";#N/A,#N/A,FALSE,"ECWEBB";#N/A,#N/A,FALSE,"MFT96";#N/A,#N/A,FALSE,"CTrecon"}</definedName>
    <definedName name="sdff_1_3_5_3" hidden="1">{#N/A,#N/A,FALSE,"TMCOMP96";#N/A,#N/A,FALSE,"MAT96";#N/A,#N/A,FALSE,"FANDA96";#N/A,#N/A,FALSE,"INTRAN96";#N/A,#N/A,FALSE,"NAA9697";#N/A,#N/A,FALSE,"ECWEBB";#N/A,#N/A,FALSE,"MFT96";#N/A,#N/A,FALSE,"CTrecon"}</definedName>
    <definedName name="sdff_1_3_5_4" hidden="1">{#N/A,#N/A,FALSE,"TMCOMP96";#N/A,#N/A,FALSE,"MAT96";#N/A,#N/A,FALSE,"FANDA96";#N/A,#N/A,FALSE,"INTRAN96";#N/A,#N/A,FALSE,"NAA9697";#N/A,#N/A,FALSE,"ECWEBB";#N/A,#N/A,FALSE,"MFT96";#N/A,#N/A,FALSE,"CTrecon"}</definedName>
    <definedName name="sdff_1_3_5_5" hidden="1">{#N/A,#N/A,FALSE,"TMCOMP96";#N/A,#N/A,FALSE,"MAT96";#N/A,#N/A,FALSE,"FANDA96";#N/A,#N/A,FALSE,"INTRAN96";#N/A,#N/A,FALSE,"NAA9697";#N/A,#N/A,FALSE,"ECWEBB";#N/A,#N/A,FALSE,"MFT96";#N/A,#N/A,FALSE,"CTrecon"}</definedName>
    <definedName name="sdff_1_4" hidden="1">{#N/A,#N/A,FALSE,"TMCOMP96";#N/A,#N/A,FALSE,"MAT96";#N/A,#N/A,FALSE,"FANDA96";#N/A,#N/A,FALSE,"INTRAN96";#N/A,#N/A,FALSE,"NAA9697";#N/A,#N/A,FALSE,"ECWEBB";#N/A,#N/A,FALSE,"MFT96";#N/A,#N/A,FALSE,"CTrecon"}</definedName>
    <definedName name="sdff_1_4_1" hidden="1">{#N/A,#N/A,FALSE,"TMCOMP96";#N/A,#N/A,FALSE,"MAT96";#N/A,#N/A,FALSE,"FANDA96";#N/A,#N/A,FALSE,"INTRAN96";#N/A,#N/A,FALSE,"NAA9697";#N/A,#N/A,FALSE,"ECWEBB";#N/A,#N/A,FALSE,"MFT96";#N/A,#N/A,FALSE,"CTrecon"}</definedName>
    <definedName name="sdff_1_4_1_1" hidden="1">{#N/A,#N/A,FALSE,"TMCOMP96";#N/A,#N/A,FALSE,"MAT96";#N/A,#N/A,FALSE,"FANDA96";#N/A,#N/A,FALSE,"INTRAN96";#N/A,#N/A,FALSE,"NAA9697";#N/A,#N/A,FALSE,"ECWEBB";#N/A,#N/A,FALSE,"MFT96";#N/A,#N/A,FALSE,"CTrecon"}</definedName>
    <definedName name="sdff_1_4_1_1_1" hidden="1">{#N/A,#N/A,FALSE,"TMCOMP96";#N/A,#N/A,FALSE,"MAT96";#N/A,#N/A,FALSE,"FANDA96";#N/A,#N/A,FALSE,"INTRAN96";#N/A,#N/A,FALSE,"NAA9697";#N/A,#N/A,FALSE,"ECWEBB";#N/A,#N/A,FALSE,"MFT96";#N/A,#N/A,FALSE,"CTrecon"}</definedName>
    <definedName name="sdff_1_4_1_1_1_1" hidden="1">{#N/A,#N/A,FALSE,"TMCOMP96";#N/A,#N/A,FALSE,"MAT96";#N/A,#N/A,FALSE,"FANDA96";#N/A,#N/A,FALSE,"INTRAN96";#N/A,#N/A,FALSE,"NAA9697";#N/A,#N/A,FALSE,"ECWEBB";#N/A,#N/A,FALSE,"MFT96";#N/A,#N/A,FALSE,"CTrecon"}</definedName>
    <definedName name="sdff_1_4_1_1_2" hidden="1">{#N/A,#N/A,FALSE,"TMCOMP96";#N/A,#N/A,FALSE,"MAT96";#N/A,#N/A,FALSE,"FANDA96";#N/A,#N/A,FALSE,"INTRAN96";#N/A,#N/A,FALSE,"NAA9697";#N/A,#N/A,FALSE,"ECWEBB";#N/A,#N/A,FALSE,"MFT96";#N/A,#N/A,FALSE,"CTrecon"}</definedName>
    <definedName name="sdff_1_4_1_1_3" hidden="1">{#N/A,#N/A,FALSE,"TMCOMP96";#N/A,#N/A,FALSE,"MAT96";#N/A,#N/A,FALSE,"FANDA96";#N/A,#N/A,FALSE,"INTRAN96";#N/A,#N/A,FALSE,"NAA9697";#N/A,#N/A,FALSE,"ECWEBB";#N/A,#N/A,FALSE,"MFT96";#N/A,#N/A,FALSE,"CTrecon"}</definedName>
    <definedName name="sdff_1_4_1_1_4" hidden="1">{#N/A,#N/A,FALSE,"TMCOMP96";#N/A,#N/A,FALSE,"MAT96";#N/A,#N/A,FALSE,"FANDA96";#N/A,#N/A,FALSE,"INTRAN96";#N/A,#N/A,FALSE,"NAA9697";#N/A,#N/A,FALSE,"ECWEBB";#N/A,#N/A,FALSE,"MFT96";#N/A,#N/A,FALSE,"CTrecon"}</definedName>
    <definedName name="sdff_1_4_1_1_5" hidden="1">{#N/A,#N/A,FALSE,"TMCOMP96";#N/A,#N/A,FALSE,"MAT96";#N/A,#N/A,FALSE,"FANDA96";#N/A,#N/A,FALSE,"INTRAN96";#N/A,#N/A,FALSE,"NAA9697";#N/A,#N/A,FALSE,"ECWEBB";#N/A,#N/A,FALSE,"MFT96";#N/A,#N/A,FALSE,"CTrecon"}</definedName>
    <definedName name="sdff_1_4_1_2" hidden="1">{#N/A,#N/A,FALSE,"TMCOMP96";#N/A,#N/A,FALSE,"MAT96";#N/A,#N/A,FALSE,"FANDA96";#N/A,#N/A,FALSE,"INTRAN96";#N/A,#N/A,FALSE,"NAA9697";#N/A,#N/A,FALSE,"ECWEBB";#N/A,#N/A,FALSE,"MFT96";#N/A,#N/A,FALSE,"CTrecon"}</definedName>
    <definedName name="sdff_1_4_1_2_1" hidden="1">{#N/A,#N/A,FALSE,"TMCOMP96";#N/A,#N/A,FALSE,"MAT96";#N/A,#N/A,FALSE,"FANDA96";#N/A,#N/A,FALSE,"INTRAN96";#N/A,#N/A,FALSE,"NAA9697";#N/A,#N/A,FALSE,"ECWEBB";#N/A,#N/A,FALSE,"MFT96";#N/A,#N/A,FALSE,"CTrecon"}</definedName>
    <definedName name="sdff_1_4_1_2_2" hidden="1">{#N/A,#N/A,FALSE,"TMCOMP96";#N/A,#N/A,FALSE,"MAT96";#N/A,#N/A,FALSE,"FANDA96";#N/A,#N/A,FALSE,"INTRAN96";#N/A,#N/A,FALSE,"NAA9697";#N/A,#N/A,FALSE,"ECWEBB";#N/A,#N/A,FALSE,"MFT96";#N/A,#N/A,FALSE,"CTrecon"}</definedName>
    <definedName name="sdff_1_4_1_2_3" hidden="1">{#N/A,#N/A,FALSE,"TMCOMP96";#N/A,#N/A,FALSE,"MAT96";#N/A,#N/A,FALSE,"FANDA96";#N/A,#N/A,FALSE,"INTRAN96";#N/A,#N/A,FALSE,"NAA9697";#N/A,#N/A,FALSE,"ECWEBB";#N/A,#N/A,FALSE,"MFT96";#N/A,#N/A,FALSE,"CTrecon"}</definedName>
    <definedName name="sdff_1_4_1_2_4" hidden="1">{#N/A,#N/A,FALSE,"TMCOMP96";#N/A,#N/A,FALSE,"MAT96";#N/A,#N/A,FALSE,"FANDA96";#N/A,#N/A,FALSE,"INTRAN96";#N/A,#N/A,FALSE,"NAA9697";#N/A,#N/A,FALSE,"ECWEBB";#N/A,#N/A,FALSE,"MFT96";#N/A,#N/A,FALSE,"CTrecon"}</definedName>
    <definedName name="sdff_1_4_1_2_5" hidden="1">{#N/A,#N/A,FALSE,"TMCOMP96";#N/A,#N/A,FALSE,"MAT96";#N/A,#N/A,FALSE,"FANDA96";#N/A,#N/A,FALSE,"INTRAN96";#N/A,#N/A,FALSE,"NAA9697";#N/A,#N/A,FALSE,"ECWEBB";#N/A,#N/A,FALSE,"MFT96";#N/A,#N/A,FALSE,"CTrecon"}</definedName>
    <definedName name="sdff_1_4_1_3" hidden="1">{#N/A,#N/A,FALSE,"TMCOMP96";#N/A,#N/A,FALSE,"MAT96";#N/A,#N/A,FALSE,"FANDA96";#N/A,#N/A,FALSE,"INTRAN96";#N/A,#N/A,FALSE,"NAA9697";#N/A,#N/A,FALSE,"ECWEBB";#N/A,#N/A,FALSE,"MFT96";#N/A,#N/A,FALSE,"CTrecon"}</definedName>
    <definedName name="sdff_1_4_1_3_1" hidden="1">{#N/A,#N/A,FALSE,"TMCOMP96";#N/A,#N/A,FALSE,"MAT96";#N/A,#N/A,FALSE,"FANDA96";#N/A,#N/A,FALSE,"INTRAN96";#N/A,#N/A,FALSE,"NAA9697";#N/A,#N/A,FALSE,"ECWEBB";#N/A,#N/A,FALSE,"MFT96";#N/A,#N/A,FALSE,"CTrecon"}</definedName>
    <definedName name="sdff_1_4_1_3_2" hidden="1">{#N/A,#N/A,FALSE,"TMCOMP96";#N/A,#N/A,FALSE,"MAT96";#N/A,#N/A,FALSE,"FANDA96";#N/A,#N/A,FALSE,"INTRAN96";#N/A,#N/A,FALSE,"NAA9697";#N/A,#N/A,FALSE,"ECWEBB";#N/A,#N/A,FALSE,"MFT96";#N/A,#N/A,FALSE,"CTrecon"}</definedName>
    <definedName name="sdff_1_4_1_3_3" hidden="1">{#N/A,#N/A,FALSE,"TMCOMP96";#N/A,#N/A,FALSE,"MAT96";#N/A,#N/A,FALSE,"FANDA96";#N/A,#N/A,FALSE,"INTRAN96";#N/A,#N/A,FALSE,"NAA9697";#N/A,#N/A,FALSE,"ECWEBB";#N/A,#N/A,FALSE,"MFT96";#N/A,#N/A,FALSE,"CTrecon"}</definedName>
    <definedName name="sdff_1_4_1_3_4" hidden="1">{#N/A,#N/A,FALSE,"TMCOMP96";#N/A,#N/A,FALSE,"MAT96";#N/A,#N/A,FALSE,"FANDA96";#N/A,#N/A,FALSE,"INTRAN96";#N/A,#N/A,FALSE,"NAA9697";#N/A,#N/A,FALSE,"ECWEBB";#N/A,#N/A,FALSE,"MFT96";#N/A,#N/A,FALSE,"CTrecon"}</definedName>
    <definedName name="sdff_1_4_1_3_5" hidden="1">{#N/A,#N/A,FALSE,"TMCOMP96";#N/A,#N/A,FALSE,"MAT96";#N/A,#N/A,FALSE,"FANDA96";#N/A,#N/A,FALSE,"INTRAN96";#N/A,#N/A,FALSE,"NAA9697";#N/A,#N/A,FALSE,"ECWEBB";#N/A,#N/A,FALSE,"MFT96";#N/A,#N/A,FALSE,"CTrecon"}</definedName>
    <definedName name="sdff_1_4_1_4" hidden="1">{#N/A,#N/A,FALSE,"TMCOMP96";#N/A,#N/A,FALSE,"MAT96";#N/A,#N/A,FALSE,"FANDA96";#N/A,#N/A,FALSE,"INTRAN96";#N/A,#N/A,FALSE,"NAA9697";#N/A,#N/A,FALSE,"ECWEBB";#N/A,#N/A,FALSE,"MFT96";#N/A,#N/A,FALSE,"CTrecon"}</definedName>
    <definedName name="sdff_1_4_1_4_1" hidden="1">{#N/A,#N/A,FALSE,"TMCOMP96";#N/A,#N/A,FALSE,"MAT96";#N/A,#N/A,FALSE,"FANDA96";#N/A,#N/A,FALSE,"INTRAN96";#N/A,#N/A,FALSE,"NAA9697";#N/A,#N/A,FALSE,"ECWEBB";#N/A,#N/A,FALSE,"MFT96";#N/A,#N/A,FALSE,"CTrecon"}</definedName>
    <definedName name="sdff_1_4_1_4_2" hidden="1">{#N/A,#N/A,FALSE,"TMCOMP96";#N/A,#N/A,FALSE,"MAT96";#N/A,#N/A,FALSE,"FANDA96";#N/A,#N/A,FALSE,"INTRAN96";#N/A,#N/A,FALSE,"NAA9697";#N/A,#N/A,FALSE,"ECWEBB";#N/A,#N/A,FALSE,"MFT96";#N/A,#N/A,FALSE,"CTrecon"}</definedName>
    <definedName name="sdff_1_4_1_4_3" hidden="1">{#N/A,#N/A,FALSE,"TMCOMP96";#N/A,#N/A,FALSE,"MAT96";#N/A,#N/A,FALSE,"FANDA96";#N/A,#N/A,FALSE,"INTRAN96";#N/A,#N/A,FALSE,"NAA9697";#N/A,#N/A,FALSE,"ECWEBB";#N/A,#N/A,FALSE,"MFT96";#N/A,#N/A,FALSE,"CTrecon"}</definedName>
    <definedName name="sdff_1_4_1_4_4" hidden="1">{#N/A,#N/A,FALSE,"TMCOMP96";#N/A,#N/A,FALSE,"MAT96";#N/A,#N/A,FALSE,"FANDA96";#N/A,#N/A,FALSE,"INTRAN96";#N/A,#N/A,FALSE,"NAA9697";#N/A,#N/A,FALSE,"ECWEBB";#N/A,#N/A,FALSE,"MFT96";#N/A,#N/A,FALSE,"CTrecon"}</definedName>
    <definedName name="sdff_1_4_1_4_5" hidden="1">{#N/A,#N/A,FALSE,"TMCOMP96";#N/A,#N/A,FALSE,"MAT96";#N/A,#N/A,FALSE,"FANDA96";#N/A,#N/A,FALSE,"INTRAN96";#N/A,#N/A,FALSE,"NAA9697";#N/A,#N/A,FALSE,"ECWEBB";#N/A,#N/A,FALSE,"MFT96";#N/A,#N/A,FALSE,"CTrecon"}</definedName>
    <definedName name="sdff_1_4_1_5" hidden="1">{#N/A,#N/A,FALSE,"TMCOMP96";#N/A,#N/A,FALSE,"MAT96";#N/A,#N/A,FALSE,"FANDA96";#N/A,#N/A,FALSE,"INTRAN96";#N/A,#N/A,FALSE,"NAA9697";#N/A,#N/A,FALSE,"ECWEBB";#N/A,#N/A,FALSE,"MFT96";#N/A,#N/A,FALSE,"CTrecon"}</definedName>
    <definedName name="sdff_1_4_1_5_1" hidden="1">{#N/A,#N/A,FALSE,"TMCOMP96";#N/A,#N/A,FALSE,"MAT96";#N/A,#N/A,FALSE,"FANDA96";#N/A,#N/A,FALSE,"INTRAN96";#N/A,#N/A,FALSE,"NAA9697";#N/A,#N/A,FALSE,"ECWEBB";#N/A,#N/A,FALSE,"MFT96";#N/A,#N/A,FALSE,"CTrecon"}</definedName>
    <definedName name="sdff_1_4_1_5_2" hidden="1">{#N/A,#N/A,FALSE,"TMCOMP96";#N/A,#N/A,FALSE,"MAT96";#N/A,#N/A,FALSE,"FANDA96";#N/A,#N/A,FALSE,"INTRAN96";#N/A,#N/A,FALSE,"NAA9697";#N/A,#N/A,FALSE,"ECWEBB";#N/A,#N/A,FALSE,"MFT96";#N/A,#N/A,FALSE,"CTrecon"}</definedName>
    <definedName name="sdff_1_4_1_5_3" hidden="1">{#N/A,#N/A,FALSE,"TMCOMP96";#N/A,#N/A,FALSE,"MAT96";#N/A,#N/A,FALSE,"FANDA96";#N/A,#N/A,FALSE,"INTRAN96";#N/A,#N/A,FALSE,"NAA9697";#N/A,#N/A,FALSE,"ECWEBB";#N/A,#N/A,FALSE,"MFT96";#N/A,#N/A,FALSE,"CTrecon"}</definedName>
    <definedName name="sdff_1_4_1_5_4" hidden="1">{#N/A,#N/A,FALSE,"TMCOMP96";#N/A,#N/A,FALSE,"MAT96";#N/A,#N/A,FALSE,"FANDA96";#N/A,#N/A,FALSE,"INTRAN96";#N/A,#N/A,FALSE,"NAA9697";#N/A,#N/A,FALSE,"ECWEBB";#N/A,#N/A,FALSE,"MFT96";#N/A,#N/A,FALSE,"CTrecon"}</definedName>
    <definedName name="sdff_1_4_1_5_5" hidden="1">{#N/A,#N/A,FALSE,"TMCOMP96";#N/A,#N/A,FALSE,"MAT96";#N/A,#N/A,FALSE,"FANDA96";#N/A,#N/A,FALSE,"INTRAN96";#N/A,#N/A,FALSE,"NAA9697";#N/A,#N/A,FALSE,"ECWEBB";#N/A,#N/A,FALSE,"MFT96";#N/A,#N/A,FALSE,"CTrecon"}</definedName>
    <definedName name="sdff_1_4_2" hidden="1">{#N/A,#N/A,FALSE,"TMCOMP96";#N/A,#N/A,FALSE,"MAT96";#N/A,#N/A,FALSE,"FANDA96";#N/A,#N/A,FALSE,"INTRAN96";#N/A,#N/A,FALSE,"NAA9697";#N/A,#N/A,FALSE,"ECWEBB";#N/A,#N/A,FALSE,"MFT96";#N/A,#N/A,FALSE,"CTrecon"}</definedName>
    <definedName name="sdff_1_4_2_1" hidden="1">{#N/A,#N/A,FALSE,"TMCOMP96";#N/A,#N/A,FALSE,"MAT96";#N/A,#N/A,FALSE,"FANDA96";#N/A,#N/A,FALSE,"INTRAN96";#N/A,#N/A,FALSE,"NAA9697";#N/A,#N/A,FALSE,"ECWEBB";#N/A,#N/A,FALSE,"MFT96";#N/A,#N/A,FALSE,"CTrecon"}</definedName>
    <definedName name="sdff_1_4_2_2" hidden="1">{#N/A,#N/A,FALSE,"TMCOMP96";#N/A,#N/A,FALSE,"MAT96";#N/A,#N/A,FALSE,"FANDA96";#N/A,#N/A,FALSE,"INTRAN96";#N/A,#N/A,FALSE,"NAA9697";#N/A,#N/A,FALSE,"ECWEBB";#N/A,#N/A,FALSE,"MFT96";#N/A,#N/A,FALSE,"CTrecon"}</definedName>
    <definedName name="sdff_1_4_2_3" hidden="1">{#N/A,#N/A,FALSE,"TMCOMP96";#N/A,#N/A,FALSE,"MAT96";#N/A,#N/A,FALSE,"FANDA96";#N/A,#N/A,FALSE,"INTRAN96";#N/A,#N/A,FALSE,"NAA9697";#N/A,#N/A,FALSE,"ECWEBB";#N/A,#N/A,FALSE,"MFT96";#N/A,#N/A,FALSE,"CTrecon"}</definedName>
    <definedName name="sdff_1_4_2_4" hidden="1">{#N/A,#N/A,FALSE,"TMCOMP96";#N/A,#N/A,FALSE,"MAT96";#N/A,#N/A,FALSE,"FANDA96";#N/A,#N/A,FALSE,"INTRAN96";#N/A,#N/A,FALSE,"NAA9697";#N/A,#N/A,FALSE,"ECWEBB";#N/A,#N/A,FALSE,"MFT96";#N/A,#N/A,FALSE,"CTrecon"}</definedName>
    <definedName name="sdff_1_4_2_5" hidden="1">{#N/A,#N/A,FALSE,"TMCOMP96";#N/A,#N/A,FALSE,"MAT96";#N/A,#N/A,FALSE,"FANDA96";#N/A,#N/A,FALSE,"INTRAN96";#N/A,#N/A,FALSE,"NAA9697";#N/A,#N/A,FALSE,"ECWEBB";#N/A,#N/A,FALSE,"MFT96";#N/A,#N/A,FALSE,"CTrecon"}</definedName>
    <definedName name="sdff_1_4_3" hidden="1">{#N/A,#N/A,FALSE,"TMCOMP96";#N/A,#N/A,FALSE,"MAT96";#N/A,#N/A,FALSE,"FANDA96";#N/A,#N/A,FALSE,"INTRAN96";#N/A,#N/A,FALSE,"NAA9697";#N/A,#N/A,FALSE,"ECWEBB";#N/A,#N/A,FALSE,"MFT96";#N/A,#N/A,FALSE,"CTrecon"}</definedName>
    <definedName name="sdff_1_4_3_1" hidden="1">{#N/A,#N/A,FALSE,"TMCOMP96";#N/A,#N/A,FALSE,"MAT96";#N/A,#N/A,FALSE,"FANDA96";#N/A,#N/A,FALSE,"INTRAN96";#N/A,#N/A,FALSE,"NAA9697";#N/A,#N/A,FALSE,"ECWEBB";#N/A,#N/A,FALSE,"MFT96";#N/A,#N/A,FALSE,"CTrecon"}</definedName>
    <definedName name="sdff_1_4_3_2" hidden="1">{#N/A,#N/A,FALSE,"TMCOMP96";#N/A,#N/A,FALSE,"MAT96";#N/A,#N/A,FALSE,"FANDA96";#N/A,#N/A,FALSE,"INTRAN96";#N/A,#N/A,FALSE,"NAA9697";#N/A,#N/A,FALSE,"ECWEBB";#N/A,#N/A,FALSE,"MFT96";#N/A,#N/A,FALSE,"CTrecon"}</definedName>
    <definedName name="sdff_1_4_3_3" hidden="1">{#N/A,#N/A,FALSE,"TMCOMP96";#N/A,#N/A,FALSE,"MAT96";#N/A,#N/A,FALSE,"FANDA96";#N/A,#N/A,FALSE,"INTRAN96";#N/A,#N/A,FALSE,"NAA9697";#N/A,#N/A,FALSE,"ECWEBB";#N/A,#N/A,FALSE,"MFT96";#N/A,#N/A,FALSE,"CTrecon"}</definedName>
    <definedName name="sdff_1_4_3_4" hidden="1">{#N/A,#N/A,FALSE,"TMCOMP96";#N/A,#N/A,FALSE,"MAT96";#N/A,#N/A,FALSE,"FANDA96";#N/A,#N/A,FALSE,"INTRAN96";#N/A,#N/A,FALSE,"NAA9697";#N/A,#N/A,FALSE,"ECWEBB";#N/A,#N/A,FALSE,"MFT96";#N/A,#N/A,FALSE,"CTrecon"}</definedName>
    <definedName name="sdff_1_4_3_5" hidden="1">{#N/A,#N/A,FALSE,"TMCOMP96";#N/A,#N/A,FALSE,"MAT96";#N/A,#N/A,FALSE,"FANDA96";#N/A,#N/A,FALSE,"INTRAN96";#N/A,#N/A,FALSE,"NAA9697";#N/A,#N/A,FALSE,"ECWEBB";#N/A,#N/A,FALSE,"MFT96";#N/A,#N/A,FALSE,"CTrecon"}</definedName>
    <definedName name="sdff_1_4_4" hidden="1">{#N/A,#N/A,FALSE,"TMCOMP96";#N/A,#N/A,FALSE,"MAT96";#N/A,#N/A,FALSE,"FANDA96";#N/A,#N/A,FALSE,"INTRAN96";#N/A,#N/A,FALSE,"NAA9697";#N/A,#N/A,FALSE,"ECWEBB";#N/A,#N/A,FALSE,"MFT96";#N/A,#N/A,FALSE,"CTrecon"}</definedName>
    <definedName name="sdff_1_4_4_1" hidden="1">{#N/A,#N/A,FALSE,"TMCOMP96";#N/A,#N/A,FALSE,"MAT96";#N/A,#N/A,FALSE,"FANDA96";#N/A,#N/A,FALSE,"INTRAN96";#N/A,#N/A,FALSE,"NAA9697";#N/A,#N/A,FALSE,"ECWEBB";#N/A,#N/A,FALSE,"MFT96";#N/A,#N/A,FALSE,"CTrecon"}</definedName>
    <definedName name="sdff_1_4_4_2" hidden="1">{#N/A,#N/A,FALSE,"TMCOMP96";#N/A,#N/A,FALSE,"MAT96";#N/A,#N/A,FALSE,"FANDA96";#N/A,#N/A,FALSE,"INTRAN96";#N/A,#N/A,FALSE,"NAA9697";#N/A,#N/A,FALSE,"ECWEBB";#N/A,#N/A,FALSE,"MFT96";#N/A,#N/A,FALSE,"CTrecon"}</definedName>
    <definedName name="sdff_1_4_4_3" hidden="1">{#N/A,#N/A,FALSE,"TMCOMP96";#N/A,#N/A,FALSE,"MAT96";#N/A,#N/A,FALSE,"FANDA96";#N/A,#N/A,FALSE,"INTRAN96";#N/A,#N/A,FALSE,"NAA9697";#N/A,#N/A,FALSE,"ECWEBB";#N/A,#N/A,FALSE,"MFT96";#N/A,#N/A,FALSE,"CTrecon"}</definedName>
    <definedName name="sdff_1_4_4_4" hidden="1">{#N/A,#N/A,FALSE,"TMCOMP96";#N/A,#N/A,FALSE,"MAT96";#N/A,#N/A,FALSE,"FANDA96";#N/A,#N/A,FALSE,"INTRAN96";#N/A,#N/A,FALSE,"NAA9697";#N/A,#N/A,FALSE,"ECWEBB";#N/A,#N/A,FALSE,"MFT96";#N/A,#N/A,FALSE,"CTrecon"}</definedName>
    <definedName name="sdff_1_4_4_5" hidden="1">{#N/A,#N/A,FALSE,"TMCOMP96";#N/A,#N/A,FALSE,"MAT96";#N/A,#N/A,FALSE,"FANDA96";#N/A,#N/A,FALSE,"INTRAN96";#N/A,#N/A,FALSE,"NAA9697";#N/A,#N/A,FALSE,"ECWEBB";#N/A,#N/A,FALSE,"MFT96";#N/A,#N/A,FALSE,"CTrecon"}</definedName>
    <definedName name="sdff_1_4_5" hidden="1">{#N/A,#N/A,FALSE,"TMCOMP96";#N/A,#N/A,FALSE,"MAT96";#N/A,#N/A,FALSE,"FANDA96";#N/A,#N/A,FALSE,"INTRAN96";#N/A,#N/A,FALSE,"NAA9697";#N/A,#N/A,FALSE,"ECWEBB";#N/A,#N/A,FALSE,"MFT96";#N/A,#N/A,FALSE,"CTrecon"}</definedName>
    <definedName name="sdff_1_4_5_1" hidden="1">{#N/A,#N/A,FALSE,"TMCOMP96";#N/A,#N/A,FALSE,"MAT96";#N/A,#N/A,FALSE,"FANDA96";#N/A,#N/A,FALSE,"INTRAN96";#N/A,#N/A,FALSE,"NAA9697";#N/A,#N/A,FALSE,"ECWEBB";#N/A,#N/A,FALSE,"MFT96";#N/A,#N/A,FALSE,"CTrecon"}</definedName>
    <definedName name="sdff_1_4_5_2" hidden="1">{#N/A,#N/A,FALSE,"TMCOMP96";#N/A,#N/A,FALSE,"MAT96";#N/A,#N/A,FALSE,"FANDA96";#N/A,#N/A,FALSE,"INTRAN96";#N/A,#N/A,FALSE,"NAA9697";#N/A,#N/A,FALSE,"ECWEBB";#N/A,#N/A,FALSE,"MFT96";#N/A,#N/A,FALSE,"CTrecon"}</definedName>
    <definedName name="sdff_1_4_5_3" hidden="1">{#N/A,#N/A,FALSE,"TMCOMP96";#N/A,#N/A,FALSE,"MAT96";#N/A,#N/A,FALSE,"FANDA96";#N/A,#N/A,FALSE,"INTRAN96";#N/A,#N/A,FALSE,"NAA9697";#N/A,#N/A,FALSE,"ECWEBB";#N/A,#N/A,FALSE,"MFT96";#N/A,#N/A,FALSE,"CTrecon"}</definedName>
    <definedName name="sdff_1_4_5_4" hidden="1">{#N/A,#N/A,FALSE,"TMCOMP96";#N/A,#N/A,FALSE,"MAT96";#N/A,#N/A,FALSE,"FANDA96";#N/A,#N/A,FALSE,"INTRAN96";#N/A,#N/A,FALSE,"NAA9697";#N/A,#N/A,FALSE,"ECWEBB";#N/A,#N/A,FALSE,"MFT96";#N/A,#N/A,FALSE,"CTrecon"}</definedName>
    <definedName name="sdff_1_4_5_5" hidden="1">{#N/A,#N/A,FALSE,"TMCOMP96";#N/A,#N/A,FALSE,"MAT96";#N/A,#N/A,FALSE,"FANDA96";#N/A,#N/A,FALSE,"INTRAN96";#N/A,#N/A,FALSE,"NAA9697";#N/A,#N/A,FALSE,"ECWEBB";#N/A,#N/A,FALSE,"MFT96";#N/A,#N/A,FALSE,"CTrecon"}</definedName>
    <definedName name="sdff_1_5" hidden="1">{#N/A,#N/A,FALSE,"TMCOMP96";#N/A,#N/A,FALSE,"MAT96";#N/A,#N/A,FALSE,"FANDA96";#N/A,#N/A,FALSE,"INTRAN96";#N/A,#N/A,FALSE,"NAA9697";#N/A,#N/A,FALSE,"ECWEBB";#N/A,#N/A,FALSE,"MFT96";#N/A,#N/A,FALSE,"CTrecon"}</definedName>
    <definedName name="sdff_1_5_1" hidden="1">{#N/A,#N/A,FALSE,"TMCOMP96";#N/A,#N/A,FALSE,"MAT96";#N/A,#N/A,FALSE,"FANDA96";#N/A,#N/A,FALSE,"INTRAN96";#N/A,#N/A,FALSE,"NAA9697";#N/A,#N/A,FALSE,"ECWEBB";#N/A,#N/A,FALSE,"MFT96";#N/A,#N/A,FALSE,"CTrecon"}</definedName>
    <definedName name="sdff_1_5_1_1" hidden="1">{#N/A,#N/A,FALSE,"TMCOMP96";#N/A,#N/A,FALSE,"MAT96";#N/A,#N/A,FALSE,"FANDA96";#N/A,#N/A,FALSE,"INTRAN96";#N/A,#N/A,FALSE,"NAA9697";#N/A,#N/A,FALSE,"ECWEBB";#N/A,#N/A,FALSE,"MFT96";#N/A,#N/A,FALSE,"CTrecon"}</definedName>
    <definedName name="sdff_1_5_1_2" hidden="1">{#N/A,#N/A,FALSE,"TMCOMP96";#N/A,#N/A,FALSE,"MAT96";#N/A,#N/A,FALSE,"FANDA96";#N/A,#N/A,FALSE,"INTRAN96";#N/A,#N/A,FALSE,"NAA9697";#N/A,#N/A,FALSE,"ECWEBB";#N/A,#N/A,FALSE,"MFT96";#N/A,#N/A,FALSE,"CTrecon"}</definedName>
    <definedName name="sdff_1_5_1_3" hidden="1">{#N/A,#N/A,FALSE,"TMCOMP96";#N/A,#N/A,FALSE,"MAT96";#N/A,#N/A,FALSE,"FANDA96";#N/A,#N/A,FALSE,"INTRAN96";#N/A,#N/A,FALSE,"NAA9697";#N/A,#N/A,FALSE,"ECWEBB";#N/A,#N/A,FALSE,"MFT96";#N/A,#N/A,FALSE,"CTrecon"}</definedName>
    <definedName name="sdff_1_5_1_4" hidden="1">{#N/A,#N/A,FALSE,"TMCOMP96";#N/A,#N/A,FALSE,"MAT96";#N/A,#N/A,FALSE,"FANDA96";#N/A,#N/A,FALSE,"INTRAN96";#N/A,#N/A,FALSE,"NAA9697";#N/A,#N/A,FALSE,"ECWEBB";#N/A,#N/A,FALSE,"MFT96";#N/A,#N/A,FALSE,"CTrecon"}</definedName>
    <definedName name="sdff_1_5_1_5" hidden="1">{#N/A,#N/A,FALSE,"TMCOMP96";#N/A,#N/A,FALSE,"MAT96";#N/A,#N/A,FALSE,"FANDA96";#N/A,#N/A,FALSE,"INTRAN96";#N/A,#N/A,FALSE,"NAA9697";#N/A,#N/A,FALSE,"ECWEBB";#N/A,#N/A,FALSE,"MFT96";#N/A,#N/A,FALSE,"CTrecon"}</definedName>
    <definedName name="sdff_1_5_2" hidden="1">{#N/A,#N/A,FALSE,"TMCOMP96";#N/A,#N/A,FALSE,"MAT96";#N/A,#N/A,FALSE,"FANDA96";#N/A,#N/A,FALSE,"INTRAN96";#N/A,#N/A,FALSE,"NAA9697";#N/A,#N/A,FALSE,"ECWEBB";#N/A,#N/A,FALSE,"MFT96";#N/A,#N/A,FALSE,"CTrecon"}</definedName>
    <definedName name="sdff_1_5_2_1" hidden="1">{#N/A,#N/A,FALSE,"TMCOMP96";#N/A,#N/A,FALSE,"MAT96";#N/A,#N/A,FALSE,"FANDA96";#N/A,#N/A,FALSE,"INTRAN96";#N/A,#N/A,FALSE,"NAA9697";#N/A,#N/A,FALSE,"ECWEBB";#N/A,#N/A,FALSE,"MFT96";#N/A,#N/A,FALSE,"CTrecon"}</definedName>
    <definedName name="sdff_1_5_2_2" hidden="1">{#N/A,#N/A,FALSE,"TMCOMP96";#N/A,#N/A,FALSE,"MAT96";#N/A,#N/A,FALSE,"FANDA96";#N/A,#N/A,FALSE,"INTRAN96";#N/A,#N/A,FALSE,"NAA9697";#N/A,#N/A,FALSE,"ECWEBB";#N/A,#N/A,FALSE,"MFT96";#N/A,#N/A,FALSE,"CTrecon"}</definedName>
    <definedName name="sdff_1_5_2_3" hidden="1">{#N/A,#N/A,FALSE,"TMCOMP96";#N/A,#N/A,FALSE,"MAT96";#N/A,#N/A,FALSE,"FANDA96";#N/A,#N/A,FALSE,"INTRAN96";#N/A,#N/A,FALSE,"NAA9697";#N/A,#N/A,FALSE,"ECWEBB";#N/A,#N/A,FALSE,"MFT96";#N/A,#N/A,FALSE,"CTrecon"}</definedName>
    <definedName name="sdff_1_5_2_4" hidden="1">{#N/A,#N/A,FALSE,"TMCOMP96";#N/A,#N/A,FALSE,"MAT96";#N/A,#N/A,FALSE,"FANDA96";#N/A,#N/A,FALSE,"INTRAN96";#N/A,#N/A,FALSE,"NAA9697";#N/A,#N/A,FALSE,"ECWEBB";#N/A,#N/A,FALSE,"MFT96";#N/A,#N/A,FALSE,"CTrecon"}</definedName>
    <definedName name="sdff_1_5_2_5" hidden="1">{#N/A,#N/A,FALSE,"TMCOMP96";#N/A,#N/A,FALSE,"MAT96";#N/A,#N/A,FALSE,"FANDA96";#N/A,#N/A,FALSE,"INTRAN96";#N/A,#N/A,FALSE,"NAA9697";#N/A,#N/A,FALSE,"ECWEBB";#N/A,#N/A,FALSE,"MFT96";#N/A,#N/A,FALSE,"CTrecon"}</definedName>
    <definedName name="sdff_1_5_3" hidden="1">{#N/A,#N/A,FALSE,"TMCOMP96";#N/A,#N/A,FALSE,"MAT96";#N/A,#N/A,FALSE,"FANDA96";#N/A,#N/A,FALSE,"INTRAN96";#N/A,#N/A,FALSE,"NAA9697";#N/A,#N/A,FALSE,"ECWEBB";#N/A,#N/A,FALSE,"MFT96";#N/A,#N/A,FALSE,"CTrecon"}</definedName>
    <definedName name="sdff_1_5_3_1" hidden="1">{#N/A,#N/A,FALSE,"TMCOMP96";#N/A,#N/A,FALSE,"MAT96";#N/A,#N/A,FALSE,"FANDA96";#N/A,#N/A,FALSE,"INTRAN96";#N/A,#N/A,FALSE,"NAA9697";#N/A,#N/A,FALSE,"ECWEBB";#N/A,#N/A,FALSE,"MFT96";#N/A,#N/A,FALSE,"CTrecon"}</definedName>
    <definedName name="sdff_1_5_3_2" hidden="1">{#N/A,#N/A,FALSE,"TMCOMP96";#N/A,#N/A,FALSE,"MAT96";#N/A,#N/A,FALSE,"FANDA96";#N/A,#N/A,FALSE,"INTRAN96";#N/A,#N/A,FALSE,"NAA9697";#N/A,#N/A,FALSE,"ECWEBB";#N/A,#N/A,FALSE,"MFT96";#N/A,#N/A,FALSE,"CTrecon"}</definedName>
    <definedName name="sdff_1_5_3_3" hidden="1">{#N/A,#N/A,FALSE,"TMCOMP96";#N/A,#N/A,FALSE,"MAT96";#N/A,#N/A,FALSE,"FANDA96";#N/A,#N/A,FALSE,"INTRAN96";#N/A,#N/A,FALSE,"NAA9697";#N/A,#N/A,FALSE,"ECWEBB";#N/A,#N/A,FALSE,"MFT96";#N/A,#N/A,FALSE,"CTrecon"}</definedName>
    <definedName name="sdff_1_5_3_4" hidden="1">{#N/A,#N/A,FALSE,"TMCOMP96";#N/A,#N/A,FALSE,"MAT96";#N/A,#N/A,FALSE,"FANDA96";#N/A,#N/A,FALSE,"INTRAN96";#N/A,#N/A,FALSE,"NAA9697";#N/A,#N/A,FALSE,"ECWEBB";#N/A,#N/A,FALSE,"MFT96";#N/A,#N/A,FALSE,"CTrecon"}</definedName>
    <definedName name="sdff_1_5_3_5" hidden="1">{#N/A,#N/A,FALSE,"TMCOMP96";#N/A,#N/A,FALSE,"MAT96";#N/A,#N/A,FALSE,"FANDA96";#N/A,#N/A,FALSE,"INTRAN96";#N/A,#N/A,FALSE,"NAA9697";#N/A,#N/A,FALSE,"ECWEBB";#N/A,#N/A,FALSE,"MFT96";#N/A,#N/A,FALSE,"CTrecon"}</definedName>
    <definedName name="sdff_1_5_4" hidden="1">{#N/A,#N/A,FALSE,"TMCOMP96";#N/A,#N/A,FALSE,"MAT96";#N/A,#N/A,FALSE,"FANDA96";#N/A,#N/A,FALSE,"INTRAN96";#N/A,#N/A,FALSE,"NAA9697";#N/A,#N/A,FALSE,"ECWEBB";#N/A,#N/A,FALSE,"MFT96";#N/A,#N/A,FALSE,"CTrecon"}</definedName>
    <definedName name="sdff_1_5_4_1" hidden="1">{#N/A,#N/A,FALSE,"TMCOMP96";#N/A,#N/A,FALSE,"MAT96";#N/A,#N/A,FALSE,"FANDA96";#N/A,#N/A,FALSE,"INTRAN96";#N/A,#N/A,FALSE,"NAA9697";#N/A,#N/A,FALSE,"ECWEBB";#N/A,#N/A,FALSE,"MFT96";#N/A,#N/A,FALSE,"CTrecon"}</definedName>
    <definedName name="sdff_1_5_4_2" hidden="1">{#N/A,#N/A,FALSE,"TMCOMP96";#N/A,#N/A,FALSE,"MAT96";#N/A,#N/A,FALSE,"FANDA96";#N/A,#N/A,FALSE,"INTRAN96";#N/A,#N/A,FALSE,"NAA9697";#N/A,#N/A,FALSE,"ECWEBB";#N/A,#N/A,FALSE,"MFT96";#N/A,#N/A,FALSE,"CTrecon"}</definedName>
    <definedName name="sdff_1_5_4_3" hidden="1">{#N/A,#N/A,FALSE,"TMCOMP96";#N/A,#N/A,FALSE,"MAT96";#N/A,#N/A,FALSE,"FANDA96";#N/A,#N/A,FALSE,"INTRAN96";#N/A,#N/A,FALSE,"NAA9697";#N/A,#N/A,FALSE,"ECWEBB";#N/A,#N/A,FALSE,"MFT96";#N/A,#N/A,FALSE,"CTrecon"}</definedName>
    <definedName name="sdff_1_5_4_4" hidden="1">{#N/A,#N/A,FALSE,"TMCOMP96";#N/A,#N/A,FALSE,"MAT96";#N/A,#N/A,FALSE,"FANDA96";#N/A,#N/A,FALSE,"INTRAN96";#N/A,#N/A,FALSE,"NAA9697";#N/A,#N/A,FALSE,"ECWEBB";#N/A,#N/A,FALSE,"MFT96";#N/A,#N/A,FALSE,"CTrecon"}</definedName>
    <definedName name="sdff_1_5_4_5" hidden="1">{#N/A,#N/A,FALSE,"TMCOMP96";#N/A,#N/A,FALSE,"MAT96";#N/A,#N/A,FALSE,"FANDA96";#N/A,#N/A,FALSE,"INTRAN96";#N/A,#N/A,FALSE,"NAA9697";#N/A,#N/A,FALSE,"ECWEBB";#N/A,#N/A,FALSE,"MFT96";#N/A,#N/A,FALSE,"CTrecon"}</definedName>
    <definedName name="sdff_1_5_5" hidden="1">{#N/A,#N/A,FALSE,"TMCOMP96";#N/A,#N/A,FALSE,"MAT96";#N/A,#N/A,FALSE,"FANDA96";#N/A,#N/A,FALSE,"INTRAN96";#N/A,#N/A,FALSE,"NAA9697";#N/A,#N/A,FALSE,"ECWEBB";#N/A,#N/A,FALSE,"MFT96";#N/A,#N/A,FALSE,"CTrecon"}</definedName>
    <definedName name="sdff_1_5_5_1" hidden="1">{#N/A,#N/A,FALSE,"TMCOMP96";#N/A,#N/A,FALSE,"MAT96";#N/A,#N/A,FALSE,"FANDA96";#N/A,#N/A,FALSE,"INTRAN96";#N/A,#N/A,FALSE,"NAA9697";#N/A,#N/A,FALSE,"ECWEBB";#N/A,#N/A,FALSE,"MFT96";#N/A,#N/A,FALSE,"CTrecon"}</definedName>
    <definedName name="sdff_1_5_5_2" hidden="1">{#N/A,#N/A,FALSE,"TMCOMP96";#N/A,#N/A,FALSE,"MAT96";#N/A,#N/A,FALSE,"FANDA96";#N/A,#N/A,FALSE,"INTRAN96";#N/A,#N/A,FALSE,"NAA9697";#N/A,#N/A,FALSE,"ECWEBB";#N/A,#N/A,FALSE,"MFT96";#N/A,#N/A,FALSE,"CTrecon"}</definedName>
    <definedName name="sdff_1_5_5_3" hidden="1">{#N/A,#N/A,FALSE,"TMCOMP96";#N/A,#N/A,FALSE,"MAT96";#N/A,#N/A,FALSE,"FANDA96";#N/A,#N/A,FALSE,"INTRAN96";#N/A,#N/A,FALSE,"NAA9697";#N/A,#N/A,FALSE,"ECWEBB";#N/A,#N/A,FALSE,"MFT96";#N/A,#N/A,FALSE,"CTrecon"}</definedName>
    <definedName name="sdff_1_5_5_4" hidden="1">{#N/A,#N/A,FALSE,"TMCOMP96";#N/A,#N/A,FALSE,"MAT96";#N/A,#N/A,FALSE,"FANDA96";#N/A,#N/A,FALSE,"INTRAN96";#N/A,#N/A,FALSE,"NAA9697";#N/A,#N/A,FALSE,"ECWEBB";#N/A,#N/A,FALSE,"MFT96";#N/A,#N/A,FALSE,"CTrecon"}</definedName>
    <definedName name="sdff_1_5_5_5"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f_2_1" hidden="1">{#N/A,#N/A,FALSE,"TMCOMP96";#N/A,#N/A,FALSE,"MAT96";#N/A,#N/A,FALSE,"FANDA96";#N/A,#N/A,FALSE,"INTRAN96";#N/A,#N/A,FALSE,"NAA9697";#N/A,#N/A,FALSE,"ECWEBB";#N/A,#N/A,FALSE,"MFT96";#N/A,#N/A,FALSE,"CTrecon"}</definedName>
    <definedName name="sdff_2_1_1" hidden="1">{#N/A,#N/A,FALSE,"TMCOMP96";#N/A,#N/A,FALSE,"MAT96";#N/A,#N/A,FALSE,"FANDA96";#N/A,#N/A,FALSE,"INTRAN96";#N/A,#N/A,FALSE,"NAA9697";#N/A,#N/A,FALSE,"ECWEBB";#N/A,#N/A,FALSE,"MFT96";#N/A,#N/A,FALSE,"CTrecon"}</definedName>
    <definedName name="sdff_2_1_1_1" hidden="1">{#N/A,#N/A,FALSE,"TMCOMP96";#N/A,#N/A,FALSE,"MAT96";#N/A,#N/A,FALSE,"FANDA96";#N/A,#N/A,FALSE,"INTRAN96";#N/A,#N/A,FALSE,"NAA9697";#N/A,#N/A,FALSE,"ECWEBB";#N/A,#N/A,FALSE,"MFT96";#N/A,#N/A,FALSE,"CTrecon"}</definedName>
    <definedName name="sdff_2_1_1_1_1" hidden="1">{#N/A,#N/A,FALSE,"TMCOMP96";#N/A,#N/A,FALSE,"MAT96";#N/A,#N/A,FALSE,"FANDA96";#N/A,#N/A,FALSE,"INTRAN96";#N/A,#N/A,FALSE,"NAA9697";#N/A,#N/A,FALSE,"ECWEBB";#N/A,#N/A,FALSE,"MFT96";#N/A,#N/A,FALSE,"CTrecon"}</definedName>
    <definedName name="sdff_2_1_1_1_1_1" hidden="1">{#N/A,#N/A,FALSE,"TMCOMP96";#N/A,#N/A,FALSE,"MAT96";#N/A,#N/A,FALSE,"FANDA96";#N/A,#N/A,FALSE,"INTRAN96";#N/A,#N/A,FALSE,"NAA9697";#N/A,#N/A,FALSE,"ECWEBB";#N/A,#N/A,FALSE,"MFT96";#N/A,#N/A,FALSE,"CTrecon"}</definedName>
    <definedName name="sdff_2_1_1_1_2" hidden="1">{#N/A,#N/A,FALSE,"TMCOMP96";#N/A,#N/A,FALSE,"MAT96";#N/A,#N/A,FALSE,"FANDA96";#N/A,#N/A,FALSE,"INTRAN96";#N/A,#N/A,FALSE,"NAA9697";#N/A,#N/A,FALSE,"ECWEBB";#N/A,#N/A,FALSE,"MFT96";#N/A,#N/A,FALSE,"CTrecon"}</definedName>
    <definedName name="sdff_2_1_1_1_3" hidden="1">{#N/A,#N/A,FALSE,"TMCOMP96";#N/A,#N/A,FALSE,"MAT96";#N/A,#N/A,FALSE,"FANDA96";#N/A,#N/A,FALSE,"INTRAN96";#N/A,#N/A,FALSE,"NAA9697";#N/A,#N/A,FALSE,"ECWEBB";#N/A,#N/A,FALSE,"MFT96";#N/A,#N/A,FALSE,"CTrecon"}</definedName>
    <definedName name="sdff_2_1_1_1_4" hidden="1">{#N/A,#N/A,FALSE,"TMCOMP96";#N/A,#N/A,FALSE,"MAT96";#N/A,#N/A,FALSE,"FANDA96";#N/A,#N/A,FALSE,"INTRAN96";#N/A,#N/A,FALSE,"NAA9697";#N/A,#N/A,FALSE,"ECWEBB";#N/A,#N/A,FALSE,"MFT96";#N/A,#N/A,FALSE,"CTrecon"}</definedName>
    <definedName name="sdff_2_1_1_1_5" hidden="1">{#N/A,#N/A,FALSE,"TMCOMP96";#N/A,#N/A,FALSE,"MAT96";#N/A,#N/A,FALSE,"FANDA96";#N/A,#N/A,FALSE,"INTRAN96";#N/A,#N/A,FALSE,"NAA9697";#N/A,#N/A,FALSE,"ECWEBB";#N/A,#N/A,FALSE,"MFT96";#N/A,#N/A,FALSE,"CTrecon"}</definedName>
    <definedName name="sdff_2_1_1_2" hidden="1">{#N/A,#N/A,FALSE,"TMCOMP96";#N/A,#N/A,FALSE,"MAT96";#N/A,#N/A,FALSE,"FANDA96";#N/A,#N/A,FALSE,"INTRAN96";#N/A,#N/A,FALSE,"NAA9697";#N/A,#N/A,FALSE,"ECWEBB";#N/A,#N/A,FALSE,"MFT96";#N/A,#N/A,FALSE,"CTrecon"}</definedName>
    <definedName name="sdff_2_1_1_2_1" hidden="1">{#N/A,#N/A,FALSE,"TMCOMP96";#N/A,#N/A,FALSE,"MAT96";#N/A,#N/A,FALSE,"FANDA96";#N/A,#N/A,FALSE,"INTRAN96";#N/A,#N/A,FALSE,"NAA9697";#N/A,#N/A,FALSE,"ECWEBB";#N/A,#N/A,FALSE,"MFT96";#N/A,#N/A,FALSE,"CTrecon"}</definedName>
    <definedName name="sdff_2_1_1_2_2" hidden="1">{#N/A,#N/A,FALSE,"TMCOMP96";#N/A,#N/A,FALSE,"MAT96";#N/A,#N/A,FALSE,"FANDA96";#N/A,#N/A,FALSE,"INTRAN96";#N/A,#N/A,FALSE,"NAA9697";#N/A,#N/A,FALSE,"ECWEBB";#N/A,#N/A,FALSE,"MFT96";#N/A,#N/A,FALSE,"CTrecon"}</definedName>
    <definedName name="sdff_2_1_1_2_3" hidden="1">{#N/A,#N/A,FALSE,"TMCOMP96";#N/A,#N/A,FALSE,"MAT96";#N/A,#N/A,FALSE,"FANDA96";#N/A,#N/A,FALSE,"INTRAN96";#N/A,#N/A,FALSE,"NAA9697";#N/A,#N/A,FALSE,"ECWEBB";#N/A,#N/A,FALSE,"MFT96";#N/A,#N/A,FALSE,"CTrecon"}</definedName>
    <definedName name="sdff_2_1_1_2_4" hidden="1">{#N/A,#N/A,FALSE,"TMCOMP96";#N/A,#N/A,FALSE,"MAT96";#N/A,#N/A,FALSE,"FANDA96";#N/A,#N/A,FALSE,"INTRAN96";#N/A,#N/A,FALSE,"NAA9697";#N/A,#N/A,FALSE,"ECWEBB";#N/A,#N/A,FALSE,"MFT96";#N/A,#N/A,FALSE,"CTrecon"}</definedName>
    <definedName name="sdff_2_1_1_2_5" hidden="1">{#N/A,#N/A,FALSE,"TMCOMP96";#N/A,#N/A,FALSE,"MAT96";#N/A,#N/A,FALSE,"FANDA96";#N/A,#N/A,FALSE,"INTRAN96";#N/A,#N/A,FALSE,"NAA9697";#N/A,#N/A,FALSE,"ECWEBB";#N/A,#N/A,FALSE,"MFT96";#N/A,#N/A,FALSE,"CTrecon"}</definedName>
    <definedName name="sdff_2_1_1_3" hidden="1">{#N/A,#N/A,FALSE,"TMCOMP96";#N/A,#N/A,FALSE,"MAT96";#N/A,#N/A,FALSE,"FANDA96";#N/A,#N/A,FALSE,"INTRAN96";#N/A,#N/A,FALSE,"NAA9697";#N/A,#N/A,FALSE,"ECWEBB";#N/A,#N/A,FALSE,"MFT96";#N/A,#N/A,FALSE,"CTrecon"}</definedName>
    <definedName name="sdff_2_1_1_4" hidden="1">{#N/A,#N/A,FALSE,"TMCOMP96";#N/A,#N/A,FALSE,"MAT96";#N/A,#N/A,FALSE,"FANDA96";#N/A,#N/A,FALSE,"INTRAN96";#N/A,#N/A,FALSE,"NAA9697";#N/A,#N/A,FALSE,"ECWEBB";#N/A,#N/A,FALSE,"MFT96";#N/A,#N/A,FALSE,"CTrecon"}</definedName>
    <definedName name="sdff_2_1_1_5" hidden="1">{#N/A,#N/A,FALSE,"TMCOMP96";#N/A,#N/A,FALSE,"MAT96";#N/A,#N/A,FALSE,"FANDA96";#N/A,#N/A,FALSE,"INTRAN96";#N/A,#N/A,FALSE,"NAA9697";#N/A,#N/A,FALSE,"ECWEBB";#N/A,#N/A,FALSE,"MFT96";#N/A,#N/A,FALSE,"CTrecon"}</definedName>
    <definedName name="sdff_2_1_2" hidden="1">{#N/A,#N/A,FALSE,"TMCOMP96";#N/A,#N/A,FALSE,"MAT96";#N/A,#N/A,FALSE,"FANDA96";#N/A,#N/A,FALSE,"INTRAN96";#N/A,#N/A,FALSE,"NAA9697";#N/A,#N/A,FALSE,"ECWEBB";#N/A,#N/A,FALSE,"MFT96";#N/A,#N/A,FALSE,"CTrecon"}</definedName>
    <definedName name="sdff_2_1_2_1" hidden="1">{#N/A,#N/A,FALSE,"TMCOMP96";#N/A,#N/A,FALSE,"MAT96";#N/A,#N/A,FALSE,"FANDA96";#N/A,#N/A,FALSE,"INTRAN96";#N/A,#N/A,FALSE,"NAA9697";#N/A,#N/A,FALSE,"ECWEBB";#N/A,#N/A,FALSE,"MFT96";#N/A,#N/A,FALSE,"CTrecon"}</definedName>
    <definedName name="sdff_2_1_2_1_1" hidden="1">{#N/A,#N/A,FALSE,"TMCOMP96";#N/A,#N/A,FALSE,"MAT96";#N/A,#N/A,FALSE,"FANDA96";#N/A,#N/A,FALSE,"INTRAN96";#N/A,#N/A,FALSE,"NAA9697";#N/A,#N/A,FALSE,"ECWEBB";#N/A,#N/A,FALSE,"MFT96";#N/A,#N/A,FALSE,"CTrecon"}</definedName>
    <definedName name="sdff_2_1_2_2" hidden="1">{#N/A,#N/A,FALSE,"TMCOMP96";#N/A,#N/A,FALSE,"MAT96";#N/A,#N/A,FALSE,"FANDA96";#N/A,#N/A,FALSE,"INTRAN96";#N/A,#N/A,FALSE,"NAA9697";#N/A,#N/A,FALSE,"ECWEBB";#N/A,#N/A,FALSE,"MFT96";#N/A,#N/A,FALSE,"CTrecon"}</definedName>
    <definedName name="sdff_2_1_2_3" hidden="1">{#N/A,#N/A,FALSE,"TMCOMP96";#N/A,#N/A,FALSE,"MAT96";#N/A,#N/A,FALSE,"FANDA96";#N/A,#N/A,FALSE,"INTRAN96";#N/A,#N/A,FALSE,"NAA9697";#N/A,#N/A,FALSE,"ECWEBB";#N/A,#N/A,FALSE,"MFT96";#N/A,#N/A,FALSE,"CTrecon"}</definedName>
    <definedName name="sdff_2_1_2_4" hidden="1">{#N/A,#N/A,FALSE,"TMCOMP96";#N/A,#N/A,FALSE,"MAT96";#N/A,#N/A,FALSE,"FANDA96";#N/A,#N/A,FALSE,"INTRAN96";#N/A,#N/A,FALSE,"NAA9697";#N/A,#N/A,FALSE,"ECWEBB";#N/A,#N/A,FALSE,"MFT96";#N/A,#N/A,FALSE,"CTrecon"}</definedName>
    <definedName name="sdff_2_1_2_5" hidden="1">{#N/A,#N/A,FALSE,"TMCOMP96";#N/A,#N/A,FALSE,"MAT96";#N/A,#N/A,FALSE,"FANDA96";#N/A,#N/A,FALSE,"INTRAN96";#N/A,#N/A,FALSE,"NAA9697";#N/A,#N/A,FALSE,"ECWEBB";#N/A,#N/A,FALSE,"MFT96";#N/A,#N/A,FALSE,"CTrecon"}</definedName>
    <definedName name="sdff_2_1_3" hidden="1">{#N/A,#N/A,FALSE,"TMCOMP96";#N/A,#N/A,FALSE,"MAT96";#N/A,#N/A,FALSE,"FANDA96";#N/A,#N/A,FALSE,"INTRAN96";#N/A,#N/A,FALSE,"NAA9697";#N/A,#N/A,FALSE,"ECWEBB";#N/A,#N/A,FALSE,"MFT96";#N/A,#N/A,FALSE,"CTrecon"}</definedName>
    <definedName name="sdff_2_1_3_1" hidden="1">{#N/A,#N/A,FALSE,"TMCOMP96";#N/A,#N/A,FALSE,"MAT96";#N/A,#N/A,FALSE,"FANDA96";#N/A,#N/A,FALSE,"INTRAN96";#N/A,#N/A,FALSE,"NAA9697";#N/A,#N/A,FALSE,"ECWEBB";#N/A,#N/A,FALSE,"MFT96";#N/A,#N/A,FALSE,"CTrecon"}</definedName>
    <definedName name="sdff_2_1_3_1_1" hidden="1">{#N/A,#N/A,FALSE,"TMCOMP96";#N/A,#N/A,FALSE,"MAT96";#N/A,#N/A,FALSE,"FANDA96";#N/A,#N/A,FALSE,"INTRAN96";#N/A,#N/A,FALSE,"NAA9697";#N/A,#N/A,FALSE,"ECWEBB";#N/A,#N/A,FALSE,"MFT96";#N/A,#N/A,FALSE,"CTrecon"}</definedName>
    <definedName name="sdff_2_1_3_2" hidden="1">{#N/A,#N/A,FALSE,"TMCOMP96";#N/A,#N/A,FALSE,"MAT96";#N/A,#N/A,FALSE,"FANDA96";#N/A,#N/A,FALSE,"INTRAN96";#N/A,#N/A,FALSE,"NAA9697";#N/A,#N/A,FALSE,"ECWEBB";#N/A,#N/A,FALSE,"MFT96";#N/A,#N/A,FALSE,"CTrecon"}</definedName>
    <definedName name="sdff_2_1_3_3" hidden="1">{#N/A,#N/A,FALSE,"TMCOMP96";#N/A,#N/A,FALSE,"MAT96";#N/A,#N/A,FALSE,"FANDA96";#N/A,#N/A,FALSE,"INTRAN96";#N/A,#N/A,FALSE,"NAA9697";#N/A,#N/A,FALSE,"ECWEBB";#N/A,#N/A,FALSE,"MFT96";#N/A,#N/A,FALSE,"CTrecon"}</definedName>
    <definedName name="sdff_2_1_3_4" hidden="1">{#N/A,#N/A,FALSE,"TMCOMP96";#N/A,#N/A,FALSE,"MAT96";#N/A,#N/A,FALSE,"FANDA96";#N/A,#N/A,FALSE,"INTRAN96";#N/A,#N/A,FALSE,"NAA9697";#N/A,#N/A,FALSE,"ECWEBB";#N/A,#N/A,FALSE,"MFT96";#N/A,#N/A,FALSE,"CTrecon"}</definedName>
    <definedName name="sdff_2_1_3_5" hidden="1">{#N/A,#N/A,FALSE,"TMCOMP96";#N/A,#N/A,FALSE,"MAT96";#N/A,#N/A,FALSE,"FANDA96";#N/A,#N/A,FALSE,"INTRAN96";#N/A,#N/A,FALSE,"NAA9697";#N/A,#N/A,FALSE,"ECWEBB";#N/A,#N/A,FALSE,"MFT96";#N/A,#N/A,FALSE,"CTrecon"}</definedName>
    <definedName name="sdff_2_1_4" hidden="1">{#N/A,#N/A,FALSE,"TMCOMP96";#N/A,#N/A,FALSE,"MAT96";#N/A,#N/A,FALSE,"FANDA96";#N/A,#N/A,FALSE,"INTRAN96";#N/A,#N/A,FALSE,"NAA9697";#N/A,#N/A,FALSE,"ECWEBB";#N/A,#N/A,FALSE,"MFT96";#N/A,#N/A,FALSE,"CTrecon"}</definedName>
    <definedName name="sdff_2_1_4_1" hidden="1">{#N/A,#N/A,FALSE,"TMCOMP96";#N/A,#N/A,FALSE,"MAT96";#N/A,#N/A,FALSE,"FANDA96";#N/A,#N/A,FALSE,"INTRAN96";#N/A,#N/A,FALSE,"NAA9697";#N/A,#N/A,FALSE,"ECWEBB";#N/A,#N/A,FALSE,"MFT96";#N/A,#N/A,FALSE,"CTrecon"}</definedName>
    <definedName name="sdff_2_1_4_2" hidden="1">{#N/A,#N/A,FALSE,"TMCOMP96";#N/A,#N/A,FALSE,"MAT96";#N/A,#N/A,FALSE,"FANDA96";#N/A,#N/A,FALSE,"INTRAN96";#N/A,#N/A,FALSE,"NAA9697";#N/A,#N/A,FALSE,"ECWEBB";#N/A,#N/A,FALSE,"MFT96";#N/A,#N/A,FALSE,"CTrecon"}</definedName>
    <definedName name="sdff_2_1_4_3" hidden="1">{#N/A,#N/A,FALSE,"TMCOMP96";#N/A,#N/A,FALSE,"MAT96";#N/A,#N/A,FALSE,"FANDA96";#N/A,#N/A,FALSE,"INTRAN96";#N/A,#N/A,FALSE,"NAA9697";#N/A,#N/A,FALSE,"ECWEBB";#N/A,#N/A,FALSE,"MFT96";#N/A,#N/A,FALSE,"CTrecon"}</definedName>
    <definedName name="sdff_2_1_4_4" hidden="1">{#N/A,#N/A,FALSE,"TMCOMP96";#N/A,#N/A,FALSE,"MAT96";#N/A,#N/A,FALSE,"FANDA96";#N/A,#N/A,FALSE,"INTRAN96";#N/A,#N/A,FALSE,"NAA9697";#N/A,#N/A,FALSE,"ECWEBB";#N/A,#N/A,FALSE,"MFT96";#N/A,#N/A,FALSE,"CTrecon"}</definedName>
    <definedName name="sdff_2_1_4_5" hidden="1">{#N/A,#N/A,FALSE,"TMCOMP96";#N/A,#N/A,FALSE,"MAT96";#N/A,#N/A,FALSE,"FANDA96";#N/A,#N/A,FALSE,"INTRAN96";#N/A,#N/A,FALSE,"NAA9697";#N/A,#N/A,FALSE,"ECWEBB";#N/A,#N/A,FALSE,"MFT96";#N/A,#N/A,FALSE,"CTrecon"}</definedName>
    <definedName name="sdff_2_1_5" hidden="1">{#N/A,#N/A,FALSE,"TMCOMP96";#N/A,#N/A,FALSE,"MAT96";#N/A,#N/A,FALSE,"FANDA96";#N/A,#N/A,FALSE,"INTRAN96";#N/A,#N/A,FALSE,"NAA9697";#N/A,#N/A,FALSE,"ECWEBB";#N/A,#N/A,FALSE,"MFT96";#N/A,#N/A,FALSE,"CTrecon"}</definedName>
    <definedName name="sdff_2_1_5_1" hidden="1">{#N/A,#N/A,FALSE,"TMCOMP96";#N/A,#N/A,FALSE,"MAT96";#N/A,#N/A,FALSE,"FANDA96";#N/A,#N/A,FALSE,"INTRAN96";#N/A,#N/A,FALSE,"NAA9697";#N/A,#N/A,FALSE,"ECWEBB";#N/A,#N/A,FALSE,"MFT96";#N/A,#N/A,FALSE,"CTrecon"}</definedName>
    <definedName name="sdff_2_1_5_2" hidden="1">{#N/A,#N/A,FALSE,"TMCOMP96";#N/A,#N/A,FALSE,"MAT96";#N/A,#N/A,FALSE,"FANDA96";#N/A,#N/A,FALSE,"INTRAN96";#N/A,#N/A,FALSE,"NAA9697";#N/A,#N/A,FALSE,"ECWEBB";#N/A,#N/A,FALSE,"MFT96";#N/A,#N/A,FALSE,"CTrecon"}</definedName>
    <definedName name="sdff_2_1_5_3" hidden="1">{#N/A,#N/A,FALSE,"TMCOMP96";#N/A,#N/A,FALSE,"MAT96";#N/A,#N/A,FALSE,"FANDA96";#N/A,#N/A,FALSE,"INTRAN96";#N/A,#N/A,FALSE,"NAA9697";#N/A,#N/A,FALSE,"ECWEBB";#N/A,#N/A,FALSE,"MFT96";#N/A,#N/A,FALSE,"CTrecon"}</definedName>
    <definedName name="sdff_2_1_5_4" hidden="1">{#N/A,#N/A,FALSE,"TMCOMP96";#N/A,#N/A,FALSE,"MAT96";#N/A,#N/A,FALSE,"FANDA96";#N/A,#N/A,FALSE,"INTRAN96";#N/A,#N/A,FALSE,"NAA9697";#N/A,#N/A,FALSE,"ECWEBB";#N/A,#N/A,FALSE,"MFT96";#N/A,#N/A,FALSE,"CTrecon"}</definedName>
    <definedName name="sdff_2_1_5_5" hidden="1">{#N/A,#N/A,FALSE,"TMCOMP96";#N/A,#N/A,FALSE,"MAT96";#N/A,#N/A,FALSE,"FANDA96";#N/A,#N/A,FALSE,"INTRAN96";#N/A,#N/A,FALSE,"NAA9697";#N/A,#N/A,FALSE,"ECWEBB";#N/A,#N/A,FALSE,"MFT96";#N/A,#N/A,FALSE,"CTrecon"}</definedName>
    <definedName name="sdff_2_2" hidden="1">{#N/A,#N/A,FALSE,"TMCOMP96";#N/A,#N/A,FALSE,"MAT96";#N/A,#N/A,FALSE,"FANDA96";#N/A,#N/A,FALSE,"INTRAN96";#N/A,#N/A,FALSE,"NAA9697";#N/A,#N/A,FALSE,"ECWEBB";#N/A,#N/A,FALSE,"MFT96";#N/A,#N/A,FALSE,"CTrecon"}</definedName>
    <definedName name="sdff_2_2_1" hidden="1">{#N/A,#N/A,FALSE,"TMCOMP96";#N/A,#N/A,FALSE,"MAT96";#N/A,#N/A,FALSE,"FANDA96";#N/A,#N/A,FALSE,"INTRAN96";#N/A,#N/A,FALSE,"NAA9697";#N/A,#N/A,FALSE,"ECWEBB";#N/A,#N/A,FALSE,"MFT96";#N/A,#N/A,FALSE,"CTrecon"}</definedName>
    <definedName name="sdff_2_2_1_1" hidden="1">{#N/A,#N/A,FALSE,"TMCOMP96";#N/A,#N/A,FALSE,"MAT96";#N/A,#N/A,FALSE,"FANDA96";#N/A,#N/A,FALSE,"INTRAN96";#N/A,#N/A,FALSE,"NAA9697";#N/A,#N/A,FALSE,"ECWEBB";#N/A,#N/A,FALSE,"MFT96";#N/A,#N/A,FALSE,"CTrecon"}</definedName>
    <definedName name="sdff_2_2_2" hidden="1">{#N/A,#N/A,FALSE,"TMCOMP96";#N/A,#N/A,FALSE,"MAT96";#N/A,#N/A,FALSE,"FANDA96";#N/A,#N/A,FALSE,"INTRAN96";#N/A,#N/A,FALSE,"NAA9697";#N/A,#N/A,FALSE,"ECWEBB";#N/A,#N/A,FALSE,"MFT96";#N/A,#N/A,FALSE,"CTrecon"}</definedName>
    <definedName name="sdff_2_2_3" hidden="1">{#N/A,#N/A,FALSE,"TMCOMP96";#N/A,#N/A,FALSE,"MAT96";#N/A,#N/A,FALSE,"FANDA96";#N/A,#N/A,FALSE,"INTRAN96";#N/A,#N/A,FALSE,"NAA9697";#N/A,#N/A,FALSE,"ECWEBB";#N/A,#N/A,FALSE,"MFT96";#N/A,#N/A,FALSE,"CTrecon"}</definedName>
    <definedName name="sdff_2_2_4" hidden="1">{#N/A,#N/A,FALSE,"TMCOMP96";#N/A,#N/A,FALSE,"MAT96";#N/A,#N/A,FALSE,"FANDA96";#N/A,#N/A,FALSE,"INTRAN96";#N/A,#N/A,FALSE,"NAA9697";#N/A,#N/A,FALSE,"ECWEBB";#N/A,#N/A,FALSE,"MFT96";#N/A,#N/A,FALSE,"CTrecon"}</definedName>
    <definedName name="sdff_2_2_5" hidden="1">{#N/A,#N/A,FALSE,"TMCOMP96";#N/A,#N/A,FALSE,"MAT96";#N/A,#N/A,FALSE,"FANDA96";#N/A,#N/A,FALSE,"INTRAN96";#N/A,#N/A,FALSE,"NAA9697";#N/A,#N/A,FALSE,"ECWEBB";#N/A,#N/A,FALSE,"MFT96";#N/A,#N/A,FALSE,"CTrecon"}</definedName>
    <definedName name="sdff_2_3" hidden="1">{#N/A,#N/A,FALSE,"TMCOMP96";#N/A,#N/A,FALSE,"MAT96";#N/A,#N/A,FALSE,"FANDA96";#N/A,#N/A,FALSE,"INTRAN96";#N/A,#N/A,FALSE,"NAA9697";#N/A,#N/A,FALSE,"ECWEBB";#N/A,#N/A,FALSE,"MFT96";#N/A,#N/A,FALSE,"CTrecon"}</definedName>
    <definedName name="sdff_2_3_1" hidden="1">{#N/A,#N/A,FALSE,"TMCOMP96";#N/A,#N/A,FALSE,"MAT96";#N/A,#N/A,FALSE,"FANDA96";#N/A,#N/A,FALSE,"INTRAN96";#N/A,#N/A,FALSE,"NAA9697";#N/A,#N/A,FALSE,"ECWEBB";#N/A,#N/A,FALSE,"MFT96";#N/A,#N/A,FALSE,"CTrecon"}</definedName>
    <definedName name="sdff_2_3_1_1" hidden="1">{#N/A,#N/A,FALSE,"TMCOMP96";#N/A,#N/A,FALSE,"MAT96";#N/A,#N/A,FALSE,"FANDA96";#N/A,#N/A,FALSE,"INTRAN96";#N/A,#N/A,FALSE,"NAA9697";#N/A,#N/A,FALSE,"ECWEBB";#N/A,#N/A,FALSE,"MFT96";#N/A,#N/A,FALSE,"CTrecon"}</definedName>
    <definedName name="sdff_2_3_2" hidden="1">{#N/A,#N/A,FALSE,"TMCOMP96";#N/A,#N/A,FALSE,"MAT96";#N/A,#N/A,FALSE,"FANDA96";#N/A,#N/A,FALSE,"INTRAN96";#N/A,#N/A,FALSE,"NAA9697";#N/A,#N/A,FALSE,"ECWEBB";#N/A,#N/A,FALSE,"MFT96";#N/A,#N/A,FALSE,"CTrecon"}</definedName>
    <definedName name="sdff_2_3_3" hidden="1">{#N/A,#N/A,FALSE,"TMCOMP96";#N/A,#N/A,FALSE,"MAT96";#N/A,#N/A,FALSE,"FANDA96";#N/A,#N/A,FALSE,"INTRAN96";#N/A,#N/A,FALSE,"NAA9697";#N/A,#N/A,FALSE,"ECWEBB";#N/A,#N/A,FALSE,"MFT96";#N/A,#N/A,FALSE,"CTrecon"}</definedName>
    <definedName name="sdff_2_3_4" hidden="1">{#N/A,#N/A,FALSE,"TMCOMP96";#N/A,#N/A,FALSE,"MAT96";#N/A,#N/A,FALSE,"FANDA96";#N/A,#N/A,FALSE,"INTRAN96";#N/A,#N/A,FALSE,"NAA9697";#N/A,#N/A,FALSE,"ECWEBB";#N/A,#N/A,FALSE,"MFT96";#N/A,#N/A,FALSE,"CTrecon"}</definedName>
    <definedName name="sdff_2_3_5" hidden="1">{#N/A,#N/A,FALSE,"TMCOMP96";#N/A,#N/A,FALSE,"MAT96";#N/A,#N/A,FALSE,"FANDA96";#N/A,#N/A,FALSE,"INTRAN96";#N/A,#N/A,FALSE,"NAA9697";#N/A,#N/A,FALSE,"ECWEBB";#N/A,#N/A,FALSE,"MFT96";#N/A,#N/A,FALSE,"CTrecon"}</definedName>
    <definedName name="sdff_2_4" hidden="1">{#N/A,#N/A,FALSE,"TMCOMP96";#N/A,#N/A,FALSE,"MAT96";#N/A,#N/A,FALSE,"FANDA96";#N/A,#N/A,FALSE,"INTRAN96";#N/A,#N/A,FALSE,"NAA9697";#N/A,#N/A,FALSE,"ECWEBB";#N/A,#N/A,FALSE,"MFT96";#N/A,#N/A,FALSE,"CTrecon"}</definedName>
    <definedName name="sdff_2_4_1" hidden="1">{#N/A,#N/A,FALSE,"TMCOMP96";#N/A,#N/A,FALSE,"MAT96";#N/A,#N/A,FALSE,"FANDA96";#N/A,#N/A,FALSE,"INTRAN96";#N/A,#N/A,FALSE,"NAA9697";#N/A,#N/A,FALSE,"ECWEBB";#N/A,#N/A,FALSE,"MFT96";#N/A,#N/A,FALSE,"CTrecon"}</definedName>
    <definedName name="sdff_2_4_1_1" hidden="1">{#N/A,#N/A,FALSE,"TMCOMP96";#N/A,#N/A,FALSE,"MAT96";#N/A,#N/A,FALSE,"FANDA96";#N/A,#N/A,FALSE,"INTRAN96";#N/A,#N/A,FALSE,"NAA9697";#N/A,#N/A,FALSE,"ECWEBB";#N/A,#N/A,FALSE,"MFT96";#N/A,#N/A,FALSE,"CTrecon"}</definedName>
    <definedName name="sdff_2_4_2" hidden="1">{#N/A,#N/A,FALSE,"TMCOMP96";#N/A,#N/A,FALSE,"MAT96";#N/A,#N/A,FALSE,"FANDA96";#N/A,#N/A,FALSE,"INTRAN96";#N/A,#N/A,FALSE,"NAA9697";#N/A,#N/A,FALSE,"ECWEBB";#N/A,#N/A,FALSE,"MFT96";#N/A,#N/A,FALSE,"CTrecon"}</definedName>
    <definedName name="sdff_2_4_3" hidden="1">{#N/A,#N/A,FALSE,"TMCOMP96";#N/A,#N/A,FALSE,"MAT96";#N/A,#N/A,FALSE,"FANDA96";#N/A,#N/A,FALSE,"INTRAN96";#N/A,#N/A,FALSE,"NAA9697";#N/A,#N/A,FALSE,"ECWEBB";#N/A,#N/A,FALSE,"MFT96";#N/A,#N/A,FALSE,"CTrecon"}</definedName>
    <definedName name="sdff_2_4_4" hidden="1">{#N/A,#N/A,FALSE,"TMCOMP96";#N/A,#N/A,FALSE,"MAT96";#N/A,#N/A,FALSE,"FANDA96";#N/A,#N/A,FALSE,"INTRAN96";#N/A,#N/A,FALSE,"NAA9697";#N/A,#N/A,FALSE,"ECWEBB";#N/A,#N/A,FALSE,"MFT96";#N/A,#N/A,FALSE,"CTrecon"}</definedName>
    <definedName name="sdff_2_4_5" hidden="1">{#N/A,#N/A,FALSE,"TMCOMP96";#N/A,#N/A,FALSE,"MAT96";#N/A,#N/A,FALSE,"FANDA96";#N/A,#N/A,FALSE,"INTRAN96";#N/A,#N/A,FALSE,"NAA9697";#N/A,#N/A,FALSE,"ECWEBB";#N/A,#N/A,FALSE,"MFT96";#N/A,#N/A,FALSE,"CTrecon"}</definedName>
    <definedName name="sdff_2_5" hidden="1">{#N/A,#N/A,FALSE,"TMCOMP96";#N/A,#N/A,FALSE,"MAT96";#N/A,#N/A,FALSE,"FANDA96";#N/A,#N/A,FALSE,"INTRAN96";#N/A,#N/A,FALSE,"NAA9697";#N/A,#N/A,FALSE,"ECWEBB";#N/A,#N/A,FALSE,"MFT96";#N/A,#N/A,FALSE,"CTrecon"}</definedName>
    <definedName name="sdff_2_5_1" hidden="1">{#N/A,#N/A,FALSE,"TMCOMP96";#N/A,#N/A,FALSE,"MAT96";#N/A,#N/A,FALSE,"FANDA96";#N/A,#N/A,FALSE,"INTRAN96";#N/A,#N/A,FALSE,"NAA9697";#N/A,#N/A,FALSE,"ECWEBB";#N/A,#N/A,FALSE,"MFT96";#N/A,#N/A,FALSE,"CTrecon"}</definedName>
    <definedName name="sdff_2_5_2" hidden="1">{#N/A,#N/A,FALSE,"TMCOMP96";#N/A,#N/A,FALSE,"MAT96";#N/A,#N/A,FALSE,"FANDA96";#N/A,#N/A,FALSE,"INTRAN96";#N/A,#N/A,FALSE,"NAA9697";#N/A,#N/A,FALSE,"ECWEBB";#N/A,#N/A,FALSE,"MFT96";#N/A,#N/A,FALSE,"CTrecon"}</definedName>
    <definedName name="sdff_2_5_3" hidden="1">{#N/A,#N/A,FALSE,"TMCOMP96";#N/A,#N/A,FALSE,"MAT96";#N/A,#N/A,FALSE,"FANDA96";#N/A,#N/A,FALSE,"INTRAN96";#N/A,#N/A,FALSE,"NAA9697";#N/A,#N/A,FALSE,"ECWEBB";#N/A,#N/A,FALSE,"MFT96";#N/A,#N/A,FALSE,"CTrecon"}</definedName>
    <definedName name="sdff_2_5_4" hidden="1">{#N/A,#N/A,FALSE,"TMCOMP96";#N/A,#N/A,FALSE,"MAT96";#N/A,#N/A,FALSE,"FANDA96";#N/A,#N/A,FALSE,"INTRAN96";#N/A,#N/A,FALSE,"NAA9697";#N/A,#N/A,FALSE,"ECWEBB";#N/A,#N/A,FALSE,"MFT96";#N/A,#N/A,FALSE,"CTrecon"}</definedName>
    <definedName name="sdff_2_5_5" hidden="1">{#N/A,#N/A,FALSE,"TMCOMP96";#N/A,#N/A,FALSE,"MAT96";#N/A,#N/A,FALSE,"FANDA96";#N/A,#N/A,FALSE,"INTRAN96";#N/A,#N/A,FALSE,"NAA9697";#N/A,#N/A,FALSE,"ECWEBB";#N/A,#N/A,FALSE,"MFT96";#N/A,#N/A,FALSE,"CTrecon"}</definedName>
    <definedName name="sdff_3" hidden="1">{#N/A,#N/A,FALSE,"TMCOMP96";#N/A,#N/A,FALSE,"MAT96";#N/A,#N/A,FALSE,"FANDA96";#N/A,#N/A,FALSE,"INTRAN96";#N/A,#N/A,FALSE,"NAA9697";#N/A,#N/A,FALSE,"ECWEBB";#N/A,#N/A,FALSE,"MFT96";#N/A,#N/A,FALSE,"CTrecon"}</definedName>
    <definedName name="sdff_3_1" hidden="1">{#N/A,#N/A,FALSE,"TMCOMP96";#N/A,#N/A,FALSE,"MAT96";#N/A,#N/A,FALSE,"FANDA96";#N/A,#N/A,FALSE,"INTRAN96";#N/A,#N/A,FALSE,"NAA9697";#N/A,#N/A,FALSE,"ECWEBB";#N/A,#N/A,FALSE,"MFT96";#N/A,#N/A,FALSE,"CTrecon"}</definedName>
    <definedName name="sdff_3_1_1" hidden="1">{#N/A,#N/A,FALSE,"TMCOMP96";#N/A,#N/A,FALSE,"MAT96";#N/A,#N/A,FALSE,"FANDA96";#N/A,#N/A,FALSE,"INTRAN96";#N/A,#N/A,FALSE,"NAA9697";#N/A,#N/A,FALSE,"ECWEBB";#N/A,#N/A,FALSE,"MFT96";#N/A,#N/A,FALSE,"CTrecon"}</definedName>
    <definedName name="sdff_3_1_1_1" hidden="1">{#N/A,#N/A,FALSE,"TMCOMP96";#N/A,#N/A,FALSE,"MAT96";#N/A,#N/A,FALSE,"FANDA96";#N/A,#N/A,FALSE,"INTRAN96";#N/A,#N/A,FALSE,"NAA9697";#N/A,#N/A,FALSE,"ECWEBB";#N/A,#N/A,FALSE,"MFT96";#N/A,#N/A,FALSE,"CTrecon"}</definedName>
    <definedName name="sdff_3_1_1_1_1" hidden="1">{#N/A,#N/A,FALSE,"TMCOMP96";#N/A,#N/A,FALSE,"MAT96";#N/A,#N/A,FALSE,"FANDA96";#N/A,#N/A,FALSE,"INTRAN96";#N/A,#N/A,FALSE,"NAA9697";#N/A,#N/A,FALSE,"ECWEBB";#N/A,#N/A,FALSE,"MFT96";#N/A,#N/A,FALSE,"CTrecon"}</definedName>
    <definedName name="sdff_3_1_1_1_1_1" hidden="1">{#N/A,#N/A,FALSE,"TMCOMP96";#N/A,#N/A,FALSE,"MAT96";#N/A,#N/A,FALSE,"FANDA96";#N/A,#N/A,FALSE,"INTRAN96";#N/A,#N/A,FALSE,"NAA9697";#N/A,#N/A,FALSE,"ECWEBB";#N/A,#N/A,FALSE,"MFT96";#N/A,#N/A,FALSE,"CTrecon"}</definedName>
    <definedName name="sdff_3_1_1_1_2" hidden="1">{#N/A,#N/A,FALSE,"TMCOMP96";#N/A,#N/A,FALSE,"MAT96";#N/A,#N/A,FALSE,"FANDA96";#N/A,#N/A,FALSE,"INTRAN96";#N/A,#N/A,FALSE,"NAA9697";#N/A,#N/A,FALSE,"ECWEBB";#N/A,#N/A,FALSE,"MFT96";#N/A,#N/A,FALSE,"CTrecon"}</definedName>
    <definedName name="sdff_3_1_1_1_3" hidden="1">{#N/A,#N/A,FALSE,"TMCOMP96";#N/A,#N/A,FALSE,"MAT96";#N/A,#N/A,FALSE,"FANDA96";#N/A,#N/A,FALSE,"INTRAN96";#N/A,#N/A,FALSE,"NAA9697";#N/A,#N/A,FALSE,"ECWEBB";#N/A,#N/A,FALSE,"MFT96";#N/A,#N/A,FALSE,"CTrecon"}</definedName>
    <definedName name="sdff_3_1_1_1_4" hidden="1">{#N/A,#N/A,FALSE,"TMCOMP96";#N/A,#N/A,FALSE,"MAT96";#N/A,#N/A,FALSE,"FANDA96";#N/A,#N/A,FALSE,"INTRAN96";#N/A,#N/A,FALSE,"NAA9697";#N/A,#N/A,FALSE,"ECWEBB";#N/A,#N/A,FALSE,"MFT96";#N/A,#N/A,FALSE,"CTrecon"}</definedName>
    <definedName name="sdff_3_1_1_1_5" hidden="1">{#N/A,#N/A,FALSE,"TMCOMP96";#N/A,#N/A,FALSE,"MAT96";#N/A,#N/A,FALSE,"FANDA96";#N/A,#N/A,FALSE,"INTRAN96";#N/A,#N/A,FALSE,"NAA9697";#N/A,#N/A,FALSE,"ECWEBB";#N/A,#N/A,FALSE,"MFT96";#N/A,#N/A,FALSE,"CTrecon"}</definedName>
    <definedName name="sdff_3_1_1_2" hidden="1">{#N/A,#N/A,FALSE,"TMCOMP96";#N/A,#N/A,FALSE,"MAT96";#N/A,#N/A,FALSE,"FANDA96";#N/A,#N/A,FALSE,"INTRAN96";#N/A,#N/A,FALSE,"NAA9697";#N/A,#N/A,FALSE,"ECWEBB";#N/A,#N/A,FALSE,"MFT96";#N/A,#N/A,FALSE,"CTrecon"}</definedName>
    <definedName name="sdff_3_1_1_2_1" hidden="1">{#N/A,#N/A,FALSE,"TMCOMP96";#N/A,#N/A,FALSE,"MAT96";#N/A,#N/A,FALSE,"FANDA96";#N/A,#N/A,FALSE,"INTRAN96";#N/A,#N/A,FALSE,"NAA9697";#N/A,#N/A,FALSE,"ECWEBB";#N/A,#N/A,FALSE,"MFT96";#N/A,#N/A,FALSE,"CTrecon"}</definedName>
    <definedName name="sdff_3_1_1_2_2" hidden="1">{#N/A,#N/A,FALSE,"TMCOMP96";#N/A,#N/A,FALSE,"MAT96";#N/A,#N/A,FALSE,"FANDA96";#N/A,#N/A,FALSE,"INTRAN96";#N/A,#N/A,FALSE,"NAA9697";#N/A,#N/A,FALSE,"ECWEBB";#N/A,#N/A,FALSE,"MFT96";#N/A,#N/A,FALSE,"CTrecon"}</definedName>
    <definedName name="sdff_3_1_1_2_3" hidden="1">{#N/A,#N/A,FALSE,"TMCOMP96";#N/A,#N/A,FALSE,"MAT96";#N/A,#N/A,FALSE,"FANDA96";#N/A,#N/A,FALSE,"INTRAN96";#N/A,#N/A,FALSE,"NAA9697";#N/A,#N/A,FALSE,"ECWEBB";#N/A,#N/A,FALSE,"MFT96";#N/A,#N/A,FALSE,"CTrecon"}</definedName>
    <definedName name="sdff_3_1_1_2_4" hidden="1">{#N/A,#N/A,FALSE,"TMCOMP96";#N/A,#N/A,FALSE,"MAT96";#N/A,#N/A,FALSE,"FANDA96";#N/A,#N/A,FALSE,"INTRAN96";#N/A,#N/A,FALSE,"NAA9697";#N/A,#N/A,FALSE,"ECWEBB";#N/A,#N/A,FALSE,"MFT96";#N/A,#N/A,FALSE,"CTrecon"}</definedName>
    <definedName name="sdff_3_1_1_2_5" hidden="1">{#N/A,#N/A,FALSE,"TMCOMP96";#N/A,#N/A,FALSE,"MAT96";#N/A,#N/A,FALSE,"FANDA96";#N/A,#N/A,FALSE,"INTRAN96";#N/A,#N/A,FALSE,"NAA9697";#N/A,#N/A,FALSE,"ECWEBB";#N/A,#N/A,FALSE,"MFT96";#N/A,#N/A,FALSE,"CTrecon"}</definedName>
    <definedName name="sdff_3_1_1_3" hidden="1">{#N/A,#N/A,FALSE,"TMCOMP96";#N/A,#N/A,FALSE,"MAT96";#N/A,#N/A,FALSE,"FANDA96";#N/A,#N/A,FALSE,"INTRAN96";#N/A,#N/A,FALSE,"NAA9697";#N/A,#N/A,FALSE,"ECWEBB";#N/A,#N/A,FALSE,"MFT96";#N/A,#N/A,FALSE,"CTrecon"}</definedName>
    <definedName name="sdff_3_1_1_4" hidden="1">{#N/A,#N/A,FALSE,"TMCOMP96";#N/A,#N/A,FALSE,"MAT96";#N/A,#N/A,FALSE,"FANDA96";#N/A,#N/A,FALSE,"INTRAN96";#N/A,#N/A,FALSE,"NAA9697";#N/A,#N/A,FALSE,"ECWEBB";#N/A,#N/A,FALSE,"MFT96";#N/A,#N/A,FALSE,"CTrecon"}</definedName>
    <definedName name="sdff_3_1_1_5" hidden="1">{#N/A,#N/A,FALSE,"TMCOMP96";#N/A,#N/A,FALSE,"MAT96";#N/A,#N/A,FALSE,"FANDA96";#N/A,#N/A,FALSE,"INTRAN96";#N/A,#N/A,FALSE,"NAA9697";#N/A,#N/A,FALSE,"ECWEBB";#N/A,#N/A,FALSE,"MFT96";#N/A,#N/A,FALSE,"CTrecon"}</definedName>
    <definedName name="sdff_3_1_2" hidden="1">{#N/A,#N/A,FALSE,"TMCOMP96";#N/A,#N/A,FALSE,"MAT96";#N/A,#N/A,FALSE,"FANDA96";#N/A,#N/A,FALSE,"INTRAN96";#N/A,#N/A,FALSE,"NAA9697";#N/A,#N/A,FALSE,"ECWEBB";#N/A,#N/A,FALSE,"MFT96";#N/A,#N/A,FALSE,"CTrecon"}</definedName>
    <definedName name="sdff_3_1_2_1" hidden="1">{#N/A,#N/A,FALSE,"TMCOMP96";#N/A,#N/A,FALSE,"MAT96";#N/A,#N/A,FALSE,"FANDA96";#N/A,#N/A,FALSE,"INTRAN96";#N/A,#N/A,FALSE,"NAA9697";#N/A,#N/A,FALSE,"ECWEBB";#N/A,#N/A,FALSE,"MFT96";#N/A,#N/A,FALSE,"CTrecon"}</definedName>
    <definedName name="sdff_3_1_2_1_1" hidden="1">{#N/A,#N/A,FALSE,"TMCOMP96";#N/A,#N/A,FALSE,"MAT96";#N/A,#N/A,FALSE,"FANDA96";#N/A,#N/A,FALSE,"INTRAN96";#N/A,#N/A,FALSE,"NAA9697";#N/A,#N/A,FALSE,"ECWEBB";#N/A,#N/A,FALSE,"MFT96";#N/A,#N/A,FALSE,"CTrecon"}</definedName>
    <definedName name="sdff_3_1_2_2" hidden="1">{#N/A,#N/A,FALSE,"TMCOMP96";#N/A,#N/A,FALSE,"MAT96";#N/A,#N/A,FALSE,"FANDA96";#N/A,#N/A,FALSE,"INTRAN96";#N/A,#N/A,FALSE,"NAA9697";#N/A,#N/A,FALSE,"ECWEBB";#N/A,#N/A,FALSE,"MFT96";#N/A,#N/A,FALSE,"CTrecon"}</definedName>
    <definedName name="sdff_3_1_2_3" hidden="1">{#N/A,#N/A,FALSE,"TMCOMP96";#N/A,#N/A,FALSE,"MAT96";#N/A,#N/A,FALSE,"FANDA96";#N/A,#N/A,FALSE,"INTRAN96";#N/A,#N/A,FALSE,"NAA9697";#N/A,#N/A,FALSE,"ECWEBB";#N/A,#N/A,FALSE,"MFT96";#N/A,#N/A,FALSE,"CTrecon"}</definedName>
    <definedName name="sdff_3_1_2_4" hidden="1">{#N/A,#N/A,FALSE,"TMCOMP96";#N/A,#N/A,FALSE,"MAT96";#N/A,#N/A,FALSE,"FANDA96";#N/A,#N/A,FALSE,"INTRAN96";#N/A,#N/A,FALSE,"NAA9697";#N/A,#N/A,FALSE,"ECWEBB";#N/A,#N/A,FALSE,"MFT96";#N/A,#N/A,FALSE,"CTrecon"}</definedName>
    <definedName name="sdff_3_1_2_5" hidden="1">{#N/A,#N/A,FALSE,"TMCOMP96";#N/A,#N/A,FALSE,"MAT96";#N/A,#N/A,FALSE,"FANDA96";#N/A,#N/A,FALSE,"INTRAN96";#N/A,#N/A,FALSE,"NAA9697";#N/A,#N/A,FALSE,"ECWEBB";#N/A,#N/A,FALSE,"MFT96";#N/A,#N/A,FALSE,"CTrecon"}</definedName>
    <definedName name="sdff_3_1_3" hidden="1">{#N/A,#N/A,FALSE,"TMCOMP96";#N/A,#N/A,FALSE,"MAT96";#N/A,#N/A,FALSE,"FANDA96";#N/A,#N/A,FALSE,"INTRAN96";#N/A,#N/A,FALSE,"NAA9697";#N/A,#N/A,FALSE,"ECWEBB";#N/A,#N/A,FALSE,"MFT96";#N/A,#N/A,FALSE,"CTrecon"}</definedName>
    <definedName name="sdff_3_1_3_1" hidden="1">{#N/A,#N/A,FALSE,"TMCOMP96";#N/A,#N/A,FALSE,"MAT96";#N/A,#N/A,FALSE,"FANDA96";#N/A,#N/A,FALSE,"INTRAN96";#N/A,#N/A,FALSE,"NAA9697";#N/A,#N/A,FALSE,"ECWEBB";#N/A,#N/A,FALSE,"MFT96";#N/A,#N/A,FALSE,"CTrecon"}</definedName>
    <definedName name="sdff_3_1_3_1_1" hidden="1">{#N/A,#N/A,FALSE,"TMCOMP96";#N/A,#N/A,FALSE,"MAT96";#N/A,#N/A,FALSE,"FANDA96";#N/A,#N/A,FALSE,"INTRAN96";#N/A,#N/A,FALSE,"NAA9697";#N/A,#N/A,FALSE,"ECWEBB";#N/A,#N/A,FALSE,"MFT96";#N/A,#N/A,FALSE,"CTrecon"}</definedName>
    <definedName name="sdff_3_1_3_2" hidden="1">{#N/A,#N/A,FALSE,"TMCOMP96";#N/A,#N/A,FALSE,"MAT96";#N/A,#N/A,FALSE,"FANDA96";#N/A,#N/A,FALSE,"INTRAN96";#N/A,#N/A,FALSE,"NAA9697";#N/A,#N/A,FALSE,"ECWEBB";#N/A,#N/A,FALSE,"MFT96";#N/A,#N/A,FALSE,"CTrecon"}</definedName>
    <definedName name="sdff_3_1_3_3" hidden="1">{#N/A,#N/A,FALSE,"TMCOMP96";#N/A,#N/A,FALSE,"MAT96";#N/A,#N/A,FALSE,"FANDA96";#N/A,#N/A,FALSE,"INTRAN96";#N/A,#N/A,FALSE,"NAA9697";#N/A,#N/A,FALSE,"ECWEBB";#N/A,#N/A,FALSE,"MFT96";#N/A,#N/A,FALSE,"CTrecon"}</definedName>
    <definedName name="sdff_3_1_3_4" hidden="1">{#N/A,#N/A,FALSE,"TMCOMP96";#N/A,#N/A,FALSE,"MAT96";#N/A,#N/A,FALSE,"FANDA96";#N/A,#N/A,FALSE,"INTRAN96";#N/A,#N/A,FALSE,"NAA9697";#N/A,#N/A,FALSE,"ECWEBB";#N/A,#N/A,FALSE,"MFT96";#N/A,#N/A,FALSE,"CTrecon"}</definedName>
    <definedName name="sdff_3_1_3_5" hidden="1">{#N/A,#N/A,FALSE,"TMCOMP96";#N/A,#N/A,FALSE,"MAT96";#N/A,#N/A,FALSE,"FANDA96";#N/A,#N/A,FALSE,"INTRAN96";#N/A,#N/A,FALSE,"NAA9697";#N/A,#N/A,FALSE,"ECWEBB";#N/A,#N/A,FALSE,"MFT96";#N/A,#N/A,FALSE,"CTrecon"}</definedName>
    <definedName name="sdff_3_1_4" hidden="1">{#N/A,#N/A,FALSE,"TMCOMP96";#N/A,#N/A,FALSE,"MAT96";#N/A,#N/A,FALSE,"FANDA96";#N/A,#N/A,FALSE,"INTRAN96";#N/A,#N/A,FALSE,"NAA9697";#N/A,#N/A,FALSE,"ECWEBB";#N/A,#N/A,FALSE,"MFT96";#N/A,#N/A,FALSE,"CTrecon"}</definedName>
    <definedName name="sdff_3_1_4_1" hidden="1">{#N/A,#N/A,FALSE,"TMCOMP96";#N/A,#N/A,FALSE,"MAT96";#N/A,#N/A,FALSE,"FANDA96";#N/A,#N/A,FALSE,"INTRAN96";#N/A,#N/A,FALSE,"NAA9697";#N/A,#N/A,FALSE,"ECWEBB";#N/A,#N/A,FALSE,"MFT96";#N/A,#N/A,FALSE,"CTrecon"}</definedName>
    <definedName name="sdff_3_1_4_2" hidden="1">{#N/A,#N/A,FALSE,"TMCOMP96";#N/A,#N/A,FALSE,"MAT96";#N/A,#N/A,FALSE,"FANDA96";#N/A,#N/A,FALSE,"INTRAN96";#N/A,#N/A,FALSE,"NAA9697";#N/A,#N/A,FALSE,"ECWEBB";#N/A,#N/A,FALSE,"MFT96";#N/A,#N/A,FALSE,"CTrecon"}</definedName>
    <definedName name="sdff_3_1_4_3" hidden="1">{#N/A,#N/A,FALSE,"TMCOMP96";#N/A,#N/A,FALSE,"MAT96";#N/A,#N/A,FALSE,"FANDA96";#N/A,#N/A,FALSE,"INTRAN96";#N/A,#N/A,FALSE,"NAA9697";#N/A,#N/A,FALSE,"ECWEBB";#N/A,#N/A,FALSE,"MFT96";#N/A,#N/A,FALSE,"CTrecon"}</definedName>
    <definedName name="sdff_3_1_4_4" hidden="1">{#N/A,#N/A,FALSE,"TMCOMP96";#N/A,#N/A,FALSE,"MAT96";#N/A,#N/A,FALSE,"FANDA96";#N/A,#N/A,FALSE,"INTRAN96";#N/A,#N/A,FALSE,"NAA9697";#N/A,#N/A,FALSE,"ECWEBB";#N/A,#N/A,FALSE,"MFT96";#N/A,#N/A,FALSE,"CTrecon"}</definedName>
    <definedName name="sdff_3_1_4_5" hidden="1">{#N/A,#N/A,FALSE,"TMCOMP96";#N/A,#N/A,FALSE,"MAT96";#N/A,#N/A,FALSE,"FANDA96";#N/A,#N/A,FALSE,"INTRAN96";#N/A,#N/A,FALSE,"NAA9697";#N/A,#N/A,FALSE,"ECWEBB";#N/A,#N/A,FALSE,"MFT96";#N/A,#N/A,FALSE,"CTrecon"}</definedName>
    <definedName name="sdff_3_1_5" hidden="1">{#N/A,#N/A,FALSE,"TMCOMP96";#N/A,#N/A,FALSE,"MAT96";#N/A,#N/A,FALSE,"FANDA96";#N/A,#N/A,FALSE,"INTRAN96";#N/A,#N/A,FALSE,"NAA9697";#N/A,#N/A,FALSE,"ECWEBB";#N/A,#N/A,FALSE,"MFT96";#N/A,#N/A,FALSE,"CTrecon"}</definedName>
    <definedName name="sdff_3_1_5_1" hidden="1">{#N/A,#N/A,FALSE,"TMCOMP96";#N/A,#N/A,FALSE,"MAT96";#N/A,#N/A,FALSE,"FANDA96";#N/A,#N/A,FALSE,"INTRAN96";#N/A,#N/A,FALSE,"NAA9697";#N/A,#N/A,FALSE,"ECWEBB";#N/A,#N/A,FALSE,"MFT96";#N/A,#N/A,FALSE,"CTrecon"}</definedName>
    <definedName name="sdff_3_1_5_2" hidden="1">{#N/A,#N/A,FALSE,"TMCOMP96";#N/A,#N/A,FALSE,"MAT96";#N/A,#N/A,FALSE,"FANDA96";#N/A,#N/A,FALSE,"INTRAN96";#N/A,#N/A,FALSE,"NAA9697";#N/A,#N/A,FALSE,"ECWEBB";#N/A,#N/A,FALSE,"MFT96";#N/A,#N/A,FALSE,"CTrecon"}</definedName>
    <definedName name="sdff_3_1_5_3" hidden="1">{#N/A,#N/A,FALSE,"TMCOMP96";#N/A,#N/A,FALSE,"MAT96";#N/A,#N/A,FALSE,"FANDA96";#N/A,#N/A,FALSE,"INTRAN96";#N/A,#N/A,FALSE,"NAA9697";#N/A,#N/A,FALSE,"ECWEBB";#N/A,#N/A,FALSE,"MFT96";#N/A,#N/A,FALSE,"CTrecon"}</definedName>
    <definedName name="sdff_3_1_5_4" hidden="1">{#N/A,#N/A,FALSE,"TMCOMP96";#N/A,#N/A,FALSE,"MAT96";#N/A,#N/A,FALSE,"FANDA96";#N/A,#N/A,FALSE,"INTRAN96";#N/A,#N/A,FALSE,"NAA9697";#N/A,#N/A,FALSE,"ECWEBB";#N/A,#N/A,FALSE,"MFT96";#N/A,#N/A,FALSE,"CTrecon"}</definedName>
    <definedName name="sdff_3_1_5_5" hidden="1">{#N/A,#N/A,FALSE,"TMCOMP96";#N/A,#N/A,FALSE,"MAT96";#N/A,#N/A,FALSE,"FANDA96";#N/A,#N/A,FALSE,"INTRAN96";#N/A,#N/A,FALSE,"NAA9697";#N/A,#N/A,FALSE,"ECWEBB";#N/A,#N/A,FALSE,"MFT96";#N/A,#N/A,FALSE,"CTrecon"}</definedName>
    <definedName name="sdff_3_2" hidden="1">{#N/A,#N/A,FALSE,"TMCOMP96";#N/A,#N/A,FALSE,"MAT96";#N/A,#N/A,FALSE,"FANDA96";#N/A,#N/A,FALSE,"INTRAN96";#N/A,#N/A,FALSE,"NAA9697";#N/A,#N/A,FALSE,"ECWEBB";#N/A,#N/A,FALSE,"MFT96";#N/A,#N/A,FALSE,"CTrecon"}</definedName>
    <definedName name="sdff_3_2_1" hidden="1">{#N/A,#N/A,FALSE,"TMCOMP96";#N/A,#N/A,FALSE,"MAT96";#N/A,#N/A,FALSE,"FANDA96";#N/A,#N/A,FALSE,"INTRAN96";#N/A,#N/A,FALSE,"NAA9697";#N/A,#N/A,FALSE,"ECWEBB";#N/A,#N/A,FALSE,"MFT96";#N/A,#N/A,FALSE,"CTrecon"}</definedName>
    <definedName name="sdff_3_2_1_1" hidden="1">{#N/A,#N/A,FALSE,"TMCOMP96";#N/A,#N/A,FALSE,"MAT96";#N/A,#N/A,FALSE,"FANDA96";#N/A,#N/A,FALSE,"INTRAN96";#N/A,#N/A,FALSE,"NAA9697";#N/A,#N/A,FALSE,"ECWEBB";#N/A,#N/A,FALSE,"MFT96";#N/A,#N/A,FALSE,"CTrecon"}</definedName>
    <definedName name="sdff_3_2_2" hidden="1">{#N/A,#N/A,FALSE,"TMCOMP96";#N/A,#N/A,FALSE,"MAT96";#N/A,#N/A,FALSE,"FANDA96";#N/A,#N/A,FALSE,"INTRAN96";#N/A,#N/A,FALSE,"NAA9697";#N/A,#N/A,FALSE,"ECWEBB";#N/A,#N/A,FALSE,"MFT96";#N/A,#N/A,FALSE,"CTrecon"}</definedName>
    <definedName name="sdff_3_2_3" hidden="1">{#N/A,#N/A,FALSE,"TMCOMP96";#N/A,#N/A,FALSE,"MAT96";#N/A,#N/A,FALSE,"FANDA96";#N/A,#N/A,FALSE,"INTRAN96";#N/A,#N/A,FALSE,"NAA9697";#N/A,#N/A,FALSE,"ECWEBB";#N/A,#N/A,FALSE,"MFT96";#N/A,#N/A,FALSE,"CTrecon"}</definedName>
    <definedName name="sdff_3_2_4" hidden="1">{#N/A,#N/A,FALSE,"TMCOMP96";#N/A,#N/A,FALSE,"MAT96";#N/A,#N/A,FALSE,"FANDA96";#N/A,#N/A,FALSE,"INTRAN96";#N/A,#N/A,FALSE,"NAA9697";#N/A,#N/A,FALSE,"ECWEBB";#N/A,#N/A,FALSE,"MFT96";#N/A,#N/A,FALSE,"CTrecon"}</definedName>
    <definedName name="sdff_3_2_5" hidden="1">{#N/A,#N/A,FALSE,"TMCOMP96";#N/A,#N/A,FALSE,"MAT96";#N/A,#N/A,FALSE,"FANDA96";#N/A,#N/A,FALSE,"INTRAN96";#N/A,#N/A,FALSE,"NAA9697";#N/A,#N/A,FALSE,"ECWEBB";#N/A,#N/A,FALSE,"MFT96";#N/A,#N/A,FALSE,"CTrecon"}</definedName>
    <definedName name="sdff_3_3" hidden="1">{#N/A,#N/A,FALSE,"TMCOMP96";#N/A,#N/A,FALSE,"MAT96";#N/A,#N/A,FALSE,"FANDA96";#N/A,#N/A,FALSE,"INTRAN96";#N/A,#N/A,FALSE,"NAA9697";#N/A,#N/A,FALSE,"ECWEBB";#N/A,#N/A,FALSE,"MFT96";#N/A,#N/A,FALSE,"CTrecon"}</definedName>
    <definedName name="sdff_3_3_1" hidden="1">{#N/A,#N/A,FALSE,"TMCOMP96";#N/A,#N/A,FALSE,"MAT96";#N/A,#N/A,FALSE,"FANDA96";#N/A,#N/A,FALSE,"INTRAN96";#N/A,#N/A,FALSE,"NAA9697";#N/A,#N/A,FALSE,"ECWEBB";#N/A,#N/A,FALSE,"MFT96";#N/A,#N/A,FALSE,"CTrecon"}</definedName>
    <definedName name="sdff_3_3_1_1" hidden="1">{#N/A,#N/A,FALSE,"TMCOMP96";#N/A,#N/A,FALSE,"MAT96";#N/A,#N/A,FALSE,"FANDA96";#N/A,#N/A,FALSE,"INTRAN96";#N/A,#N/A,FALSE,"NAA9697";#N/A,#N/A,FALSE,"ECWEBB";#N/A,#N/A,FALSE,"MFT96";#N/A,#N/A,FALSE,"CTrecon"}</definedName>
    <definedName name="sdff_3_3_2" hidden="1">{#N/A,#N/A,FALSE,"TMCOMP96";#N/A,#N/A,FALSE,"MAT96";#N/A,#N/A,FALSE,"FANDA96";#N/A,#N/A,FALSE,"INTRAN96";#N/A,#N/A,FALSE,"NAA9697";#N/A,#N/A,FALSE,"ECWEBB";#N/A,#N/A,FALSE,"MFT96";#N/A,#N/A,FALSE,"CTrecon"}</definedName>
    <definedName name="sdff_3_3_3" hidden="1">{#N/A,#N/A,FALSE,"TMCOMP96";#N/A,#N/A,FALSE,"MAT96";#N/A,#N/A,FALSE,"FANDA96";#N/A,#N/A,FALSE,"INTRAN96";#N/A,#N/A,FALSE,"NAA9697";#N/A,#N/A,FALSE,"ECWEBB";#N/A,#N/A,FALSE,"MFT96";#N/A,#N/A,FALSE,"CTrecon"}</definedName>
    <definedName name="sdff_3_3_4" hidden="1">{#N/A,#N/A,FALSE,"TMCOMP96";#N/A,#N/A,FALSE,"MAT96";#N/A,#N/A,FALSE,"FANDA96";#N/A,#N/A,FALSE,"INTRAN96";#N/A,#N/A,FALSE,"NAA9697";#N/A,#N/A,FALSE,"ECWEBB";#N/A,#N/A,FALSE,"MFT96";#N/A,#N/A,FALSE,"CTrecon"}</definedName>
    <definedName name="sdff_3_3_5" hidden="1">{#N/A,#N/A,FALSE,"TMCOMP96";#N/A,#N/A,FALSE,"MAT96";#N/A,#N/A,FALSE,"FANDA96";#N/A,#N/A,FALSE,"INTRAN96";#N/A,#N/A,FALSE,"NAA9697";#N/A,#N/A,FALSE,"ECWEBB";#N/A,#N/A,FALSE,"MFT96";#N/A,#N/A,FALSE,"CTrecon"}</definedName>
    <definedName name="sdff_3_4" hidden="1">{#N/A,#N/A,FALSE,"TMCOMP96";#N/A,#N/A,FALSE,"MAT96";#N/A,#N/A,FALSE,"FANDA96";#N/A,#N/A,FALSE,"INTRAN96";#N/A,#N/A,FALSE,"NAA9697";#N/A,#N/A,FALSE,"ECWEBB";#N/A,#N/A,FALSE,"MFT96";#N/A,#N/A,FALSE,"CTrecon"}</definedName>
    <definedName name="sdff_3_4_1" hidden="1">{#N/A,#N/A,FALSE,"TMCOMP96";#N/A,#N/A,FALSE,"MAT96";#N/A,#N/A,FALSE,"FANDA96";#N/A,#N/A,FALSE,"INTRAN96";#N/A,#N/A,FALSE,"NAA9697";#N/A,#N/A,FALSE,"ECWEBB";#N/A,#N/A,FALSE,"MFT96";#N/A,#N/A,FALSE,"CTrecon"}</definedName>
    <definedName name="sdff_3_4_1_1" hidden="1">{#N/A,#N/A,FALSE,"TMCOMP96";#N/A,#N/A,FALSE,"MAT96";#N/A,#N/A,FALSE,"FANDA96";#N/A,#N/A,FALSE,"INTRAN96";#N/A,#N/A,FALSE,"NAA9697";#N/A,#N/A,FALSE,"ECWEBB";#N/A,#N/A,FALSE,"MFT96";#N/A,#N/A,FALSE,"CTrecon"}</definedName>
    <definedName name="sdff_3_4_2" hidden="1">{#N/A,#N/A,FALSE,"TMCOMP96";#N/A,#N/A,FALSE,"MAT96";#N/A,#N/A,FALSE,"FANDA96";#N/A,#N/A,FALSE,"INTRAN96";#N/A,#N/A,FALSE,"NAA9697";#N/A,#N/A,FALSE,"ECWEBB";#N/A,#N/A,FALSE,"MFT96";#N/A,#N/A,FALSE,"CTrecon"}</definedName>
    <definedName name="sdff_3_4_3" hidden="1">{#N/A,#N/A,FALSE,"TMCOMP96";#N/A,#N/A,FALSE,"MAT96";#N/A,#N/A,FALSE,"FANDA96";#N/A,#N/A,FALSE,"INTRAN96";#N/A,#N/A,FALSE,"NAA9697";#N/A,#N/A,FALSE,"ECWEBB";#N/A,#N/A,FALSE,"MFT96";#N/A,#N/A,FALSE,"CTrecon"}</definedName>
    <definedName name="sdff_3_4_4" hidden="1">{#N/A,#N/A,FALSE,"TMCOMP96";#N/A,#N/A,FALSE,"MAT96";#N/A,#N/A,FALSE,"FANDA96";#N/A,#N/A,FALSE,"INTRAN96";#N/A,#N/A,FALSE,"NAA9697";#N/A,#N/A,FALSE,"ECWEBB";#N/A,#N/A,FALSE,"MFT96";#N/A,#N/A,FALSE,"CTrecon"}</definedName>
    <definedName name="sdff_3_4_5" hidden="1">{#N/A,#N/A,FALSE,"TMCOMP96";#N/A,#N/A,FALSE,"MAT96";#N/A,#N/A,FALSE,"FANDA96";#N/A,#N/A,FALSE,"INTRAN96";#N/A,#N/A,FALSE,"NAA9697";#N/A,#N/A,FALSE,"ECWEBB";#N/A,#N/A,FALSE,"MFT96";#N/A,#N/A,FALSE,"CTrecon"}</definedName>
    <definedName name="sdff_3_5" hidden="1">{#N/A,#N/A,FALSE,"TMCOMP96";#N/A,#N/A,FALSE,"MAT96";#N/A,#N/A,FALSE,"FANDA96";#N/A,#N/A,FALSE,"INTRAN96";#N/A,#N/A,FALSE,"NAA9697";#N/A,#N/A,FALSE,"ECWEBB";#N/A,#N/A,FALSE,"MFT96";#N/A,#N/A,FALSE,"CTrecon"}</definedName>
    <definedName name="sdff_3_5_1" hidden="1">{#N/A,#N/A,FALSE,"TMCOMP96";#N/A,#N/A,FALSE,"MAT96";#N/A,#N/A,FALSE,"FANDA96";#N/A,#N/A,FALSE,"INTRAN96";#N/A,#N/A,FALSE,"NAA9697";#N/A,#N/A,FALSE,"ECWEBB";#N/A,#N/A,FALSE,"MFT96";#N/A,#N/A,FALSE,"CTrecon"}</definedName>
    <definedName name="sdff_3_5_2" hidden="1">{#N/A,#N/A,FALSE,"TMCOMP96";#N/A,#N/A,FALSE,"MAT96";#N/A,#N/A,FALSE,"FANDA96";#N/A,#N/A,FALSE,"INTRAN96";#N/A,#N/A,FALSE,"NAA9697";#N/A,#N/A,FALSE,"ECWEBB";#N/A,#N/A,FALSE,"MFT96";#N/A,#N/A,FALSE,"CTrecon"}</definedName>
    <definedName name="sdff_3_5_3" hidden="1">{#N/A,#N/A,FALSE,"TMCOMP96";#N/A,#N/A,FALSE,"MAT96";#N/A,#N/A,FALSE,"FANDA96";#N/A,#N/A,FALSE,"INTRAN96";#N/A,#N/A,FALSE,"NAA9697";#N/A,#N/A,FALSE,"ECWEBB";#N/A,#N/A,FALSE,"MFT96";#N/A,#N/A,FALSE,"CTrecon"}</definedName>
    <definedName name="sdff_3_5_4" hidden="1">{#N/A,#N/A,FALSE,"TMCOMP96";#N/A,#N/A,FALSE,"MAT96";#N/A,#N/A,FALSE,"FANDA96";#N/A,#N/A,FALSE,"INTRAN96";#N/A,#N/A,FALSE,"NAA9697";#N/A,#N/A,FALSE,"ECWEBB";#N/A,#N/A,FALSE,"MFT96";#N/A,#N/A,FALSE,"CTrecon"}</definedName>
    <definedName name="sdff_3_5_5" hidden="1">{#N/A,#N/A,FALSE,"TMCOMP96";#N/A,#N/A,FALSE,"MAT96";#N/A,#N/A,FALSE,"FANDA96";#N/A,#N/A,FALSE,"INTRAN96";#N/A,#N/A,FALSE,"NAA9697";#N/A,#N/A,FALSE,"ECWEBB";#N/A,#N/A,FALSE,"MFT96";#N/A,#N/A,FALSE,"CTrecon"}</definedName>
    <definedName name="sdff_4" hidden="1">{#N/A,#N/A,FALSE,"TMCOMP96";#N/A,#N/A,FALSE,"MAT96";#N/A,#N/A,FALSE,"FANDA96";#N/A,#N/A,FALSE,"INTRAN96";#N/A,#N/A,FALSE,"NAA9697";#N/A,#N/A,FALSE,"ECWEBB";#N/A,#N/A,FALSE,"MFT96";#N/A,#N/A,FALSE,"CTrecon"}</definedName>
    <definedName name="sdff_4_1" hidden="1">{#N/A,#N/A,FALSE,"TMCOMP96";#N/A,#N/A,FALSE,"MAT96";#N/A,#N/A,FALSE,"FANDA96";#N/A,#N/A,FALSE,"INTRAN96";#N/A,#N/A,FALSE,"NAA9697";#N/A,#N/A,FALSE,"ECWEBB";#N/A,#N/A,FALSE,"MFT96";#N/A,#N/A,FALSE,"CTrecon"}</definedName>
    <definedName name="sdff_4_1_1" hidden="1">{#N/A,#N/A,FALSE,"TMCOMP96";#N/A,#N/A,FALSE,"MAT96";#N/A,#N/A,FALSE,"FANDA96";#N/A,#N/A,FALSE,"INTRAN96";#N/A,#N/A,FALSE,"NAA9697";#N/A,#N/A,FALSE,"ECWEBB";#N/A,#N/A,FALSE,"MFT96";#N/A,#N/A,FALSE,"CTrecon"}</definedName>
    <definedName name="sdff_4_1_1_1" hidden="1">{#N/A,#N/A,FALSE,"TMCOMP96";#N/A,#N/A,FALSE,"MAT96";#N/A,#N/A,FALSE,"FANDA96";#N/A,#N/A,FALSE,"INTRAN96";#N/A,#N/A,FALSE,"NAA9697";#N/A,#N/A,FALSE,"ECWEBB";#N/A,#N/A,FALSE,"MFT96";#N/A,#N/A,FALSE,"CTrecon"}</definedName>
    <definedName name="sdff_4_1_1_1_1" hidden="1">{#N/A,#N/A,FALSE,"TMCOMP96";#N/A,#N/A,FALSE,"MAT96";#N/A,#N/A,FALSE,"FANDA96";#N/A,#N/A,FALSE,"INTRAN96";#N/A,#N/A,FALSE,"NAA9697";#N/A,#N/A,FALSE,"ECWEBB";#N/A,#N/A,FALSE,"MFT96";#N/A,#N/A,FALSE,"CTrecon"}</definedName>
    <definedName name="sdff_4_1_1_1_1_1" hidden="1">{#N/A,#N/A,FALSE,"TMCOMP96";#N/A,#N/A,FALSE,"MAT96";#N/A,#N/A,FALSE,"FANDA96";#N/A,#N/A,FALSE,"INTRAN96";#N/A,#N/A,FALSE,"NAA9697";#N/A,#N/A,FALSE,"ECWEBB";#N/A,#N/A,FALSE,"MFT96";#N/A,#N/A,FALSE,"CTrecon"}</definedName>
    <definedName name="sdff_4_1_1_1_2" hidden="1">{#N/A,#N/A,FALSE,"TMCOMP96";#N/A,#N/A,FALSE,"MAT96";#N/A,#N/A,FALSE,"FANDA96";#N/A,#N/A,FALSE,"INTRAN96";#N/A,#N/A,FALSE,"NAA9697";#N/A,#N/A,FALSE,"ECWEBB";#N/A,#N/A,FALSE,"MFT96";#N/A,#N/A,FALSE,"CTrecon"}</definedName>
    <definedName name="sdff_4_1_1_1_3" hidden="1">{#N/A,#N/A,FALSE,"TMCOMP96";#N/A,#N/A,FALSE,"MAT96";#N/A,#N/A,FALSE,"FANDA96";#N/A,#N/A,FALSE,"INTRAN96";#N/A,#N/A,FALSE,"NAA9697";#N/A,#N/A,FALSE,"ECWEBB";#N/A,#N/A,FALSE,"MFT96";#N/A,#N/A,FALSE,"CTrecon"}</definedName>
    <definedName name="sdff_4_1_1_1_4" hidden="1">{#N/A,#N/A,FALSE,"TMCOMP96";#N/A,#N/A,FALSE,"MAT96";#N/A,#N/A,FALSE,"FANDA96";#N/A,#N/A,FALSE,"INTRAN96";#N/A,#N/A,FALSE,"NAA9697";#N/A,#N/A,FALSE,"ECWEBB";#N/A,#N/A,FALSE,"MFT96";#N/A,#N/A,FALSE,"CTrecon"}</definedName>
    <definedName name="sdff_4_1_1_1_5" hidden="1">{#N/A,#N/A,FALSE,"TMCOMP96";#N/A,#N/A,FALSE,"MAT96";#N/A,#N/A,FALSE,"FANDA96";#N/A,#N/A,FALSE,"INTRAN96";#N/A,#N/A,FALSE,"NAA9697";#N/A,#N/A,FALSE,"ECWEBB";#N/A,#N/A,FALSE,"MFT96";#N/A,#N/A,FALSE,"CTrecon"}</definedName>
    <definedName name="sdff_4_1_1_2" hidden="1">{#N/A,#N/A,FALSE,"TMCOMP96";#N/A,#N/A,FALSE,"MAT96";#N/A,#N/A,FALSE,"FANDA96";#N/A,#N/A,FALSE,"INTRAN96";#N/A,#N/A,FALSE,"NAA9697";#N/A,#N/A,FALSE,"ECWEBB";#N/A,#N/A,FALSE,"MFT96";#N/A,#N/A,FALSE,"CTrecon"}</definedName>
    <definedName name="sdff_4_1_1_2_1" hidden="1">{#N/A,#N/A,FALSE,"TMCOMP96";#N/A,#N/A,FALSE,"MAT96";#N/A,#N/A,FALSE,"FANDA96";#N/A,#N/A,FALSE,"INTRAN96";#N/A,#N/A,FALSE,"NAA9697";#N/A,#N/A,FALSE,"ECWEBB";#N/A,#N/A,FALSE,"MFT96";#N/A,#N/A,FALSE,"CTrecon"}</definedName>
    <definedName name="sdff_4_1_1_2_2" hidden="1">{#N/A,#N/A,FALSE,"TMCOMP96";#N/A,#N/A,FALSE,"MAT96";#N/A,#N/A,FALSE,"FANDA96";#N/A,#N/A,FALSE,"INTRAN96";#N/A,#N/A,FALSE,"NAA9697";#N/A,#N/A,FALSE,"ECWEBB";#N/A,#N/A,FALSE,"MFT96";#N/A,#N/A,FALSE,"CTrecon"}</definedName>
    <definedName name="sdff_4_1_1_2_3" hidden="1">{#N/A,#N/A,FALSE,"TMCOMP96";#N/A,#N/A,FALSE,"MAT96";#N/A,#N/A,FALSE,"FANDA96";#N/A,#N/A,FALSE,"INTRAN96";#N/A,#N/A,FALSE,"NAA9697";#N/A,#N/A,FALSE,"ECWEBB";#N/A,#N/A,FALSE,"MFT96";#N/A,#N/A,FALSE,"CTrecon"}</definedName>
    <definedName name="sdff_4_1_1_2_4" hidden="1">{#N/A,#N/A,FALSE,"TMCOMP96";#N/A,#N/A,FALSE,"MAT96";#N/A,#N/A,FALSE,"FANDA96";#N/A,#N/A,FALSE,"INTRAN96";#N/A,#N/A,FALSE,"NAA9697";#N/A,#N/A,FALSE,"ECWEBB";#N/A,#N/A,FALSE,"MFT96";#N/A,#N/A,FALSE,"CTrecon"}</definedName>
    <definedName name="sdff_4_1_1_2_5" hidden="1">{#N/A,#N/A,FALSE,"TMCOMP96";#N/A,#N/A,FALSE,"MAT96";#N/A,#N/A,FALSE,"FANDA96";#N/A,#N/A,FALSE,"INTRAN96";#N/A,#N/A,FALSE,"NAA9697";#N/A,#N/A,FALSE,"ECWEBB";#N/A,#N/A,FALSE,"MFT96";#N/A,#N/A,FALSE,"CTrecon"}</definedName>
    <definedName name="sdff_4_1_1_3" hidden="1">{#N/A,#N/A,FALSE,"TMCOMP96";#N/A,#N/A,FALSE,"MAT96";#N/A,#N/A,FALSE,"FANDA96";#N/A,#N/A,FALSE,"INTRAN96";#N/A,#N/A,FALSE,"NAA9697";#N/A,#N/A,FALSE,"ECWEBB";#N/A,#N/A,FALSE,"MFT96";#N/A,#N/A,FALSE,"CTrecon"}</definedName>
    <definedName name="sdff_4_1_1_4" hidden="1">{#N/A,#N/A,FALSE,"TMCOMP96";#N/A,#N/A,FALSE,"MAT96";#N/A,#N/A,FALSE,"FANDA96";#N/A,#N/A,FALSE,"INTRAN96";#N/A,#N/A,FALSE,"NAA9697";#N/A,#N/A,FALSE,"ECWEBB";#N/A,#N/A,FALSE,"MFT96";#N/A,#N/A,FALSE,"CTrecon"}</definedName>
    <definedName name="sdff_4_1_1_5" hidden="1">{#N/A,#N/A,FALSE,"TMCOMP96";#N/A,#N/A,FALSE,"MAT96";#N/A,#N/A,FALSE,"FANDA96";#N/A,#N/A,FALSE,"INTRAN96";#N/A,#N/A,FALSE,"NAA9697";#N/A,#N/A,FALSE,"ECWEBB";#N/A,#N/A,FALSE,"MFT96";#N/A,#N/A,FALSE,"CTrecon"}</definedName>
    <definedName name="sdff_4_1_2" hidden="1">{#N/A,#N/A,FALSE,"TMCOMP96";#N/A,#N/A,FALSE,"MAT96";#N/A,#N/A,FALSE,"FANDA96";#N/A,#N/A,FALSE,"INTRAN96";#N/A,#N/A,FALSE,"NAA9697";#N/A,#N/A,FALSE,"ECWEBB";#N/A,#N/A,FALSE,"MFT96";#N/A,#N/A,FALSE,"CTrecon"}</definedName>
    <definedName name="sdff_4_1_2_1" hidden="1">{#N/A,#N/A,FALSE,"TMCOMP96";#N/A,#N/A,FALSE,"MAT96";#N/A,#N/A,FALSE,"FANDA96";#N/A,#N/A,FALSE,"INTRAN96";#N/A,#N/A,FALSE,"NAA9697";#N/A,#N/A,FALSE,"ECWEBB";#N/A,#N/A,FALSE,"MFT96";#N/A,#N/A,FALSE,"CTrecon"}</definedName>
    <definedName name="sdff_4_1_2_2" hidden="1">{#N/A,#N/A,FALSE,"TMCOMP96";#N/A,#N/A,FALSE,"MAT96";#N/A,#N/A,FALSE,"FANDA96";#N/A,#N/A,FALSE,"INTRAN96";#N/A,#N/A,FALSE,"NAA9697";#N/A,#N/A,FALSE,"ECWEBB";#N/A,#N/A,FALSE,"MFT96";#N/A,#N/A,FALSE,"CTrecon"}</definedName>
    <definedName name="sdff_4_1_2_3" hidden="1">{#N/A,#N/A,FALSE,"TMCOMP96";#N/A,#N/A,FALSE,"MAT96";#N/A,#N/A,FALSE,"FANDA96";#N/A,#N/A,FALSE,"INTRAN96";#N/A,#N/A,FALSE,"NAA9697";#N/A,#N/A,FALSE,"ECWEBB";#N/A,#N/A,FALSE,"MFT96";#N/A,#N/A,FALSE,"CTrecon"}</definedName>
    <definedName name="sdff_4_1_2_4" hidden="1">{#N/A,#N/A,FALSE,"TMCOMP96";#N/A,#N/A,FALSE,"MAT96";#N/A,#N/A,FALSE,"FANDA96";#N/A,#N/A,FALSE,"INTRAN96";#N/A,#N/A,FALSE,"NAA9697";#N/A,#N/A,FALSE,"ECWEBB";#N/A,#N/A,FALSE,"MFT96";#N/A,#N/A,FALSE,"CTrecon"}</definedName>
    <definedName name="sdff_4_1_2_5" hidden="1">{#N/A,#N/A,FALSE,"TMCOMP96";#N/A,#N/A,FALSE,"MAT96";#N/A,#N/A,FALSE,"FANDA96";#N/A,#N/A,FALSE,"INTRAN96";#N/A,#N/A,FALSE,"NAA9697";#N/A,#N/A,FALSE,"ECWEBB";#N/A,#N/A,FALSE,"MFT96";#N/A,#N/A,FALSE,"CTrecon"}</definedName>
    <definedName name="sdff_4_1_3" hidden="1">{#N/A,#N/A,FALSE,"TMCOMP96";#N/A,#N/A,FALSE,"MAT96";#N/A,#N/A,FALSE,"FANDA96";#N/A,#N/A,FALSE,"INTRAN96";#N/A,#N/A,FALSE,"NAA9697";#N/A,#N/A,FALSE,"ECWEBB";#N/A,#N/A,FALSE,"MFT96";#N/A,#N/A,FALSE,"CTrecon"}</definedName>
    <definedName name="sdff_4_1_3_1" hidden="1">{#N/A,#N/A,FALSE,"TMCOMP96";#N/A,#N/A,FALSE,"MAT96";#N/A,#N/A,FALSE,"FANDA96";#N/A,#N/A,FALSE,"INTRAN96";#N/A,#N/A,FALSE,"NAA9697";#N/A,#N/A,FALSE,"ECWEBB";#N/A,#N/A,FALSE,"MFT96";#N/A,#N/A,FALSE,"CTrecon"}</definedName>
    <definedName name="sdff_4_1_3_2" hidden="1">{#N/A,#N/A,FALSE,"TMCOMP96";#N/A,#N/A,FALSE,"MAT96";#N/A,#N/A,FALSE,"FANDA96";#N/A,#N/A,FALSE,"INTRAN96";#N/A,#N/A,FALSE,"NAA9697";#N/A,#N/A,FALSE,"ECWEBB";#N/A,#N/A,FALSE,"MFT96";#N/A,#N/A,FALSE,"CTrecon"}</definedName>
    <definedName name="sdff_4_1_3_3" hidden="1">{#N/A,#N/A,FALSE,"TMCOMP96";#N/A,#N/A,FALSE,"MAT96";#N/A,#N/A,FALSE,"FANDA96";#N/A,#N/A,FALSE,"INTRAN96";#N/A,#N/A,FALSE,"NAA9697";#N/A,#N/A,FALSE,"ECWEBB";#N/A,#N/A,FALSE,"MFT96";#N/A,#N/A,FALSE,"CTrecon"}</definedName>
    <definedName name="sdff_4_1_3_4" hidden="1">{#N/A,#N/A,FALSE,"TMCOMP96";#N/A,#N/A,FALSE,"MAT96";#N/A,#N/A,FALSE,"FANDA96";#N/A,#N/A,FALSE,"INTRAN96";#N/A,#N/A,FALSE,"NAA9697";#N/A,#N/A,FALSE,"ECWEBB";#N/A,#N/A,FALSE,"MFT96";#N/A,#N/A,FALSE,"CTrecon"}</definedName>
    <definedName name="sdff_4_1_3_5" hidden="1">{#N/A,#N/A,FALSE,"TMCOMP96";#N/A,#N/A,FALSE,"MAT96";#N/A,#N/A,FALSE,"FANDA96";#N/A,#N/A,FALSE,"INTRAN96";#N/A,#N/A,FALSE,"NAA9697";#N/A,#N/A,FALSE,"ECWEBB";#N/A,#N/A,FALSE,"MFT96";#N/A,#N/A,FALSE,"CTrecon"}</definedName>
    <definedName name="sdff_4_1_4" hidden="1">{#N/A,#N/A,FALSE,"TMCOMP96";#N/A,#N/A,FALSE,"MAT96";#N/A,#N/A,FALSE,"FANDA96";#N/A,#N/A,FALSE,"INTRAN96";#N/A,#N/A,FALSE,"NAA9697";#N/A,#N/A,FALSE,"ECWEBB";#N/A,#N/A,FALSE,"MFT96";#N/A,#N/A,FALSE,"CTrecon"}</definedName>
    <definedName name="sdff_4_1_4_1" hidden="1">{#N/A,#N/A,FALSE,"TMCOMP96";#N/A,#N/A,FALSE,"MAT96";#N/A,#N/A,FALSE,"FANDA96";#N/A,#N/A,FALSE,"INTRAN96";#N/A,#N/A,FALSE,"NAA9697";#N/A,#N/A,FALSE,"ECWEBB";#N/A,#N/A,FALSE,"MFT96";#N/A,#N/A,FALSE,"CTrecon"}</definedName>
    <definedName name="sdff_4_1_4_2" hidden="1">{#N/A,#N/A,FALSE,"TMCOMP96";#N/A,#N/A,FALSE,"MAT96";#N/A,#N/A,FALSE,"FANDA96";#N/A,#N/A,FALSE,"INTRAN96";#N/A,#N/A,FALSE,"NAA9697";#N/A,#N/A,FALSE,"ECWEBB";#N/A,#N/A,FALSE,"MFT96";#N/A,#N/A,FALSE,"CTrecon"}</definedName>
    <definedName name="sdff_4_1_4_3" hidden="1">{#N/A,#N/A,FALSE,"TMCOMP96";#N/A,#N/A,FALSE,"MAT96";#N/A,#N/A,FALSE,"FANDA96";#N/A,#N/A,FALSE,"INTRAN96";#N/A,#N/A,FALSE,"NAA9697";#N/A,#N/A,FALSE,"ECWEBB";#N/A,#N/A,FALSE,"MFT96";#N/A,#N/A,FALSE,"CTrecon"}</definedName>
    <definedName name="sdff_4_1_4_4" hidden="1">{#N/A,#N/A,FALSE,"TMCOMP96";#N/A,#N/A,FALSE,"MAT96";#N/A,#N/A,FALSE,"FANDA96";#N/A,#N/A,FALSE,"INTRAN96";#N/A,#N/A,FALSE,"NAA9697";#N/A,#N/A,FALSE,"ECWEBB";#N/A,#N/A,FALSE,"MFT96";#N/A,#N/A,FALSE,"CTrecon"}</definedName>
    <definedName name="sdff_4_1_4_5" hidden="1">{#N/A,#N/A,FALSE,"TMCOMP96";#N/A,#N/A,FALSE,"MAT96";#N/A,#N/A,FALSE,"FANDA96";#N/A,#N/A,FALSE,"INTRAN96";#N/A,#N/A,FALSE,"NAA9697";#N/A,#N/A,FALSE,"ECWEBB";#N/A,#N/A,FALSE,"MFT96";#N/A,#N/A,FALSE,"CTrecon"}</definedName>
    <definedName name="sdff_4_1_5" hidden="1">{#N/A,#N/A,FALSE,"TMCOMP96";#N/A,#N/A,FALSE,"MAT96";#N/A,#N/A,FALSE,"FANDA96";#N/A,#N/A,FALSE,"INTRAN96";#N/A,#N/A,FALSE,"NAA9697";#N/A,#N/A,FALSE,"ECWEBB";#N/A,#N/A,FALSE,"MFT96";#N/A,#N/A,FALSE,"CTrecon"}</definedName>
    <definedName name="sdff_4_1_5_1" hidden="1">{#N/A,#N/A,FALSE,"TMCOMP96";#N/A,#N/A,FALSE,"MAT96";#N/A,#N/A,FALSE,"FANDA96";#N/A,#N/A,FALSE,"INTRAN96";#N/A,#N/A,FALSE,"NAA9697";#N/A,#N/A,FALSE,"ECWEBB";#N/A,#N/A,FALSE,"MFT96";#N/A,#N/A,FALSE,"CTrecon"}</definedName>
    <definedName name="sdff_4_1_5_2" hidden="1">{#N/A,#N/A,FALSE,"TMCOMP96";#N/A,#N/A,FALSE,"MAT96";#N/A,#N/A,FALSE,"FANDA96";#N/A,#N/A,FALSE,"INTRAN96";#N/A,#N/A,FALSE,"NAA9697";#N/A,#N/A,FALSE,"ECWEBB";#N/A,#N/A,FALSE,"MFT96";#N/A,#N/A,FALSE,"CTrecon"}</definedName>
    <definedName name="sdff_4_1_5_3" hidden="1">{#N/A,#N/A,FALSE,"TMCOMP96";#N/A,#N/A,FALSE,"MAT96";#N/A,#N/A,FALSE,"FANDA96";#N/A,#N/A,FALSE,"INTRAN96";#N/A,#N/A,FALSE,"NAA9697";#N/A,#N/A,FALSE,"ECWEBB";#N/A,#N/A,FALSE,"MFT96";#N/A,#N/A,FALSE,"CTrecon"}</definedName>
    <definedName name="sdff_4_1_5_4" hidden="1">{#N/A,#N/A,FALSE,"TMCOMP96";#N/A,#N/A,FALSE,"MAT96";#N/A,#N/A,FALSE,"FANDA96";#N/A,#N/A,FALSE,"INTRAN96";#N/A,#N/A,FALSE,"NAA9697";#N/A,#N/A,FALSE,"ECWEBB";#N/A,#N/A,FALSE,"MFT96";#N/A,#N/A,FALSE,"CTrecon"}</definedName>
    <definedName name="sdff_4_1_5_5" hidden="1">{#N/A,#N/A,FALSE,"TMCOMP96";#N/A,#N/A,FALSE,"MAT96";#N/A,#N/A,FALSE,"FANDA96";#N/A,#N/A,FALSE,"INTRAN96";#N/A,#N/A,FALSE,"NAA9697";#N/A,#N/A,FALSE,"ECWEBB";#N/A,#N/A,FALSE,"MFT96";#N/A,#N/A,FALSE,"CTrecon"}</definedName>
    <definedName name="sdff_4_2" hidden="1">{#N/A,#N/A,FALSE,"TMCOMP96";#N/A,#N/A,FALSE,"MAT96";#N/A,#N/A,FALSE,"FANDA96";#N/A,#N/A,FALSE,"INTRAN96";#N/A,#N/A,FALSE,"NAA9697";#N/A,#N/A,FALSE,"ECWEBB";#N/A,#N/A,FALSE,"MFT96";#N/A,#N/A,FALSE,"CTrecon"}</definedName>
    <definedName name="sdff_4_2_1" hidden="1">{#N/A,#N/A,FALSE,"TMCOMP96";#N/A,#N/A,FALSE,"MAT96";#N/A,#N/A,FALSE,"FANDA96";#N/A,#N/A,FALSE,"INTRAN96";#N/A,#N/A,FALSE,"NAA9697";#N/A,#N/A,FALSE,"ECWEBB";#N/A,#N/A,FALSE,"MFT96";#N/A,#N/A,FALSE,"CTrecon"}</definedName>
    <definedName name="sdff_4_2_1_1" hidden="1">{#N/A,#N/A,FALSE,"TMCOMP96";#N/A,#N/A,FALSE,"MAT96";#N/A,#N/A,FALSE,"FANDA96";#N/A,#N/A,FALSE,"INTRAN96";#N/A,#N/A,FALSE,"NAA9697";#N/A,#N/A,FALSE,"ECWEBB";#N/A,#N/A,FALSE,"MFT96";#N/A,#N/A,FALSE,"CTrecon"}</definedName>
    <definedName name="sdff_4_2_2" hidden="1">{#N/A,#N/A,FALSE,"TMCOMP96";#N/A,#N/A,FALSE,"MAT96";#N/A,#N/A,FALSE,"FANDA96";#N/A,#N/A,FALSE,"INTRAN96";#N/A,#N/A,FALSE,"NAA9697";#N/A,#N/A,FALSE,"ECWEBB";#N/A,#N/A,FALSE,"MFT96";#N/A,#N/A,FALSE,"CTrecon"}</definedName>
    <definedName name="sdff_4_2_3" hidden="1">{#N/A,#N/A,FALSE,"TMCOMP96";#N/A,#N/A,FALSE,"MAT96";#N/A,#N/A,FALSE,"FANDA96";#N/A,#N/A,FALSE,"INTRAN96";#N/A,#N/A,FALSE,"NAA9697";#N/A,#N/A,FALSE,"ECWEBB";#N/A,#N/A,FALSE,"MFT96";#N/A,#N/A,FALSE,"CTrecon"}</definedName>
    <definedName name="sdff_4_2_4" hidden="1">{#N/A,#N/A,FALSE,"TMCOMP96";#N/A,#N/A,FALSE,"MAT96";#N/A,#N/A,FALSE,"FANDA96";#N/A,#N/A,FALSE,"INTRAN96";#N/A,#N/A,FALSE,"NAA9697";#N/A,#N/A,FALSE,"ECWEBB";#N/A,#N/A,FALSE,"MFT96";#N/A,#N/A,FALSE,"CTrecon"}</definedName>
    <definedName name="sdff_4_2_5" hidden="1">{#N/A,#N/A,FALSE,"TMCOMP96";#N/A,#N/A,FALSE,"MAT96";#N/A,#N/A,FALSE,"FANDA96";#N/A,#N/A,FALSE,"INTRAN96";#N/A,#N/A,FALSE,"NAA9697";#N/A,#N/A,FALSE,"ECWEBB";#N/A,#N/A,FALSE,"MFT96";#N/A,#N/A,FALSE,"CTrecon"}</definedName>
    <definedName name="sdff_4_3" hidden="1">{#N/A,#N/A,FALSE,"TMCOMP96";#N/A,#N/A,FALSE,"MAT96";#N/A,#N/A,FALSE,"FANDA96";#N/A,#N/A,FALSE,"INTRAN96";#N/A,#N/A,FALSE,"NAA9697";#N/A,#N/A,FALSE,"ECWEBB";#N/A,#N/A,FALSE,"MFT96";#N/A,#N/A,FALSE,"CTrecon"}</definedName>
    <definedName name="sdff_4_3_1" hidden="1">{#N/A,#N/A,FALSE,"TMCOMP96";#N/A,#N/A,FALSE,"MAT96";#N/A,#N/A,FALSE,"FANDA96";#N/A,#N/A,FALSE,"INTRAN96";#N/A,#N/A,FALSE,"NAA9697";#N/A,#N/A,FALSE,"ECWEBB";#N/A,#N/A,FALSE,"MFT96";#N/A,#N/A,FALSE,"CTrecon"}</definedName>
    <definedName name="sdff_4_3_1_1" hidden="1">{#N/A,#N/A,FALSE,"TMCOMP96";#N/A,#N/A,FALSE,"MAT96";#N/A,#N/A,FALSE,"FANDA96";#N/A,#N/A,FALSE,"INTRAN96";#N/A,#N/A,FALSE,"NAA9697";#N/A,#N/A,FALSE,"ECWEBB";#N/A,#N/A,FALSE,"MFT96";#N/A,#N/A,FALSE,"CTrecon"}</definedName>
    <definedName name="sdff_4_3_2" hidden="1">{#N/A,#N/A,FALSE,"TMCOMP96";#N/A,#N/A,FALSE,"MAT96";#N/A,#N/A,FALSE,"FANDA96";#N/A,#N/A,FALSE,"INTRAN96";#N/A,#N/A,FALSE,"NAA9697";#N/A,#N/A,FALSE,"ECWEBB";#N/A,#N/A,FALSE,"MFT96";#N/A,#N/A,FALSE,"CTrecon"}</definedName>
    <definedName name="sdff_4_3_3" hidden="1">{#N/A,#N/A,FALSE,"TMCOMP96";#N/A,#N/A,FALSE,"MAT96";#N/A,#N/A,FALSE,"FANDA96";#N/A,#N/A,FALSE,"INTRAN96";#N/A,#N/A,FALSE,"NAA9697";#N/A,#N/A,FALSE,"ECWEBB";#N/A,#N/A,FALSE,"MFT96";#N/A,#N/A,FALSE,"CTrecon"}</definedName>
    <definedName name="sdff_4_3_4" hidden="1">{#N/A,#N/A,FALSE,"TMCOMP96";#N/A,#N/A,FALSE,"MAT96";#N/A,#N/A,FALSE,"FANDA96";#N/A,#N/A,FALSE,"INTRAN96";#N/A,#N/A,FALSE,"NAA9697";#N/A,#N/A,FALSE,"ECWEBB";#N/A,#N/A,FALSE,"MFT96";#N/A,#N/A,FALSE,"CTrecon"}</definedName>
    <definedName name="sdff_4_3_5" hidden="1">{#N/A,#N/A,FALSE,"TMCOMP96";#N/A,#N/A,FALSE,"MAT96";#N/A,#N/A,FALSE,"FANDA96";#N/A,#N/A,FALSE,"INTRAN96";#N/A,#N/A,FALSE,"NAA9697";#N/A,#N/A,FALSE,"ECWEBB";#N/A,#N/A,FALSE,"MFT96";#N/A,#N/A,FALSE,"CTrecon"}</definedName>
    <definedName name="sdff_4_4" hidden="1">{#N/A,#N/A,FALSE,"TMCOMP96";#N/A,#N/A,FALSE,"MAT96";#N/A,#N/A,FALSE,"FANDA96";#N/A,#N/A,FALSE,"INTRAN96";#N/A,#N/A,FALSE,"NAA9697";#N/A,#N/A,FALSE,"ECWEBB";#N/A,#N/A,FALSE,"MFT96";#N/A,#N/A,FALSE,"CTrecon"}</definedName>
    <definedName name="sdff_4_4_1" hidden="1">{#N/A,#N/A,FALSE,"TMCOMP96";#N/A,#N/A,FALSE,"MAT96";#N/A,#N/A,FALSE,"FANDA96";#N/A,#N/A,FALSE,"INTRAN96";#N/A,#N/A,FALSE,"NAA9697";#N/A,#N/A,FALSE,"ECWEBB";#N/A,#N/A,FALSE,"MFT96";#N/A,#N/A,FALSE,"CTrecon"}</definedName>
    <definedName name="sdff_4_4_2" hidden="1">{#N/A,#N/A,FALSE,"TMCOMP96";#N/A,#N/A,FALSE,"MAT96";#N/A,#N/A,FALSE,"FANDA96";#N/A,#N/A,FALSE,"INTRAN96";#N/A,#N/A,FALSE,"NAA9697";#N/A,#N/A,FALSE,"ECWEBB";#N/A,#N/A,FALSE,"MFT96";#N/A,#N/A,FALSE,"CTrecon"}</definedName>
    <definedName name="sdff_4_4_3" hidden="1">{#N/A,#N/A,FALSE,"TMCOMP96";#N/A,#N/A,FALSE,"MAT96";#N/A,#N/A,FALSE,"FANDA96";#N/A,#N/A,FALSE,"INTRAN96";#N/A,#N/A,FALSE,"NAA9697";#N/A,#N/A,FALSE,"ECWEBB";#N/A,#N/A,FALSE,"MFT96";#N/A,#N/A,FALSE,"CTrecon"}</definedName>
    <definedName name="sdff_4_4_4" hidden="1">{#N/A,#N/A,FALSE,"TMCOMP96";#N/A,#N/A,FALSE,"MAT96";#N/A,#N/A,FALSE,"FANDA96";#N/A,#N/A,FALSE,"INTRAN96";#N/A,#N/A,FALSE,"NAA9697";#N/A,#N/A,FALSE,"ECWEBB";#N/A,#N/A,FALSE,"MFT96";#N/A,#N/A,FALSE,"CTrecon"}</definedName>
    <definedName name="sdff_4_4_5" hidden="1">{#N/A,#N/A,FALSE,"TMCOMP96";#N/A,#N/A,FALSE,"MAT96";#N/A,#N/A,FALSE,"FANDA96";#N/A,#N/A,FALSE,"INTRAN96";#N/A,#N/A,FALSE,"NAA9697";#N/A,#N/A,FALSE,"ECWEBB";#N/A,#N/A,FALSE,"MFT96";#N/A,#N/A,FALSE,"CTrecon"}</definedName>
    <definedName name="sdff_4_5" hidden="1">{#N/A,#N/A,FALSE,"TMCOMP96";#N/A,#N/A,FALSE,"MAT96";#N/A,#N/A,FALSE,"FANDA96";#N/A,#N/A,FALSE,"INTRAN96";#N/A,#N/A,FALSE,"NAA9697";#N/A,#N/A,FALSE,"ECWEBB";#N/A,#N/A,FALSE,"MFT96";#N/A,#N/A,FALSE,"CTrecon"}</definedName>
    <definedName name="sdff_4_5_1" hidden="1">{#N/A,#N/A,FALSE,"TMCOMP96";#N/A,#N/A,FALSE,"MAT96";#N/A,#N/A,FALSE,"FANDA96";#N/A,#N/A,FALSE,"INTRAN96";#N/A,#N/A,FALSE,"NAA9697";#N/A,#N/A,FALSE,"ECWEBB";#N/A,#N/A,FALSE,"MFT96";#N/A,#N/A,FALSE,"CTrecon"}</definedName>
    <definedName name="sdff_4_5_2" hidden="1">{#N/A,#N/A,FALSE,"TMCOMP96";#N/A,#N/A,FALSE,"MAT96";#N/A,#N/A,FALSE,"FANDA96";#N/A,#N/A,FALSE,"INTRAN96";#N/A,#N/A,FALSE,"NAA9697";#N/A,#N/A,FALSE,"ECWEBB";#N/A,#N/A,FALSE,"MFT96";#N/A,#N/A,FALSE,"CTrecon"}</definedName>
    <definedName name="sdff_4_5_3" hidden="1">{#N/A,#N/A,FALSE,"TMCOMP96";#N/A,#N/A,FALSE,"MAT96";#N/A,#N/A,FALSE,"FANDA96";#N/A,#N/A,FALSE,"INTRAN96";#N/A,#N/A,FALSE,"NAA9697";#N/A,#N/A,FALSE,"ECWEBB";#N/A,#N/A,FALSE,"MFT96";#N/A,#N/A,FALSE,"CTrecon"}</definedName>
    <definedName name="sdff_4_5_4" hidden="1">{#N/A,#N/A,FALSE,"TMCOMP96";#N/A,#N/A,FALSE,"MAT96";#N/A,#N/A,FALSE,"FANDA96";#N/A,#N/A,FALSE,"INTRAN96";#N/A,#N/A,FALSE,"NAA9697";#N/A,#N/A,FALSE,"ECWEBB";#N/A,#N/A,FALSE,"MFT96";#N/A,#N/A,FALSE,"CTrecon"}</definedName>
    <definedName name="sdff_4_5_5" hidden="1">{#N/A,#N/A,FALSE,"TMCOMP96";#N/A,#N/A,FALSE,"MAT96";#N/A,#N/A,FALSE,"FANDA96";#N/A,#N/A,FALSE,"INTRAN96";#N/A,#N/A,FALSE,"NAA9697";#N/A,#N/A,FALSE,"ECWEBB";#N/A,#N/A,FALSE,"MFT96";#N/A,#N/A,FALSE,"CTrecon"}</definedName>
    <definedName name="sdff_5" hidden="1">{#N/A,#N/A,FALSE,"TMCOMP96";#N/A,#N/A,FALSE,"MAT96";#N/A,#N/A,FALSE,"FANDA96";#N/A,#N/A,FALSE,"INTRAN96";#N/A,#N/A,FALSE,"NAA9697";#N/A,#N/A,FALSE,"ECWEBB";#N/A,#N/A,FALSE,"MFT96";#N/A,#N/A,FALSE,"CTrecon"}</definedName>
    <definedName name="sdff_5_1" hidden="1">{#N/A,#N/A,FALSE,"TMCOMP96";#N/A,#N/A,FALSE,"MAT96";#N/A,#N/A,FALSE,"FANDA96";#N/A,#N/A,FALSE,"INTRAN96";#N/A,#N/A,FALSE,"NAA9697";#N/A,#N/A,FALSE,"ECWEBB";#N/A,#N/A,FALSE,"MFT96";#N/A,#N/A,FALSE,"CTrecon"}</definedName>
    <definedName name="sdff_5_1_1" hidden="1">{#N/A,#N/A,FALSE,"TMCOMP96";#N/A,#N/A,FALSE,"MAT96";#N/A,#N/A,FALSE,"FANDA96";#N/A,#N/A,FALSE,"INTRAN96";#N/A,#N/A,FALSE,"NAA9697";#N/A,#N/A,FALSE,"ECWEBB";#N/A,#N/A,FALSE,"MFT96";#N/A,#N/A,FALSE,"CTrecon"}</definedName>
    <definedName name="sdff_5_1_1_1" hidden="1">{#N/A,#N/A,FALSE,"TMCOMP96";#N/A,#N/A,FALSE,"MAT96";#N/A,#N/A,FALSE,"FANDA96";#N/A,#N/A,FALSE,"INTRAN96";#N/A,#N/A,FALSE,"NAA9697";#N/A,#N/A,FALSE,"ECWEBB";#N/A,#N/A,FALSE,"MFT96";#N/A,#N/A,FALSE,"CTrecon"}</definedName>
    <definedName name="sdff_5_1_1_1_1" hidden="1">{#N/A,#N/A,FALSE,"TMCOMP96";#N/A,#N/A,FALSE,"MAT96";#N/A,#N/A,FALSE,"FANDA96";#N/A,#N/A,FALSE,"INTRAN96";#N/A,#N/A,FALSE,"NAA9697";#N/A,#N/A,FALSE,"ECWEBB";#N/A,#N/A,FALSE,"MFT96";#N/A,#N/A,FALSE,"CTrecon"}</definedName>
    <definedName name="sdff_5_1_1_1_1_1" hidden="1">{#N/A,#N/A,FALSE,"TMCOMP96";#N/A,#N/A,FALSE,"MAT96";#N/A,#N/A,FALSE,"FANDA96";#N/A,#N/A,FALSE,"INTRAN96";#N/A,#N/A,FALSE,"NAA9697";#N/A,#N/A,FALSE,"ECWEBB";#N/A,#N/A,FALSE,"MFT96";#N/A,#N/A,FALSE,"CTrecon"}</definedName>
    <definedName name="sdff_5_1_1_1_2" hidden="1">{#N/A,#N/A,FALSE,"TMCOMP96";#N/A,#N/A,FALSE,"MAT96";#N/A,#N/A,FALSE,"FANDA96";#N/A,#N/A,FALSE,"INTRAN96";#N/A,#N/A,FALSE,"NAA9697";#N/A,#N/A,FALSE,"ECWEBB";#N/A,#N/A,FALSE,"MFT96";#N/A,#N/A,FALSE,"CTrecon"}</definedName>
    <definedName name="sdff_5_1_1_1_3" hidden="1">{#N/A,#N/A,FALSE,"TMCOMP96";#N/A,#N/A,FALSE,"MAT96";#N/A,#N/A,FALSE,"FANDA96";#N/A,#N/A,FALSE,"INTRAN96";#N/A,#N/A,FALSE,"NAA9697";#N/A,#N/A,FALSE,"ECWEBB";#N/A,#N/A,FALSE,"MFT96";#N/A,#N/A,FALSE,"CTrecon"}</definedName>
    <definedName name="sdff_5_1_1_1_4" hidden="1">{#N/A,#N/A,FALSE,"TMCOMP96";#N/A,#N/A,FALSE,"MAT96";#N/A,#N/A,FALSE,"FANDA96";#N/A,#N/A,FALSE,"INTRAN96";#N/A,#N/A,FALSE,"NAA9697";#N/A,#N/A,FALSE,"ECWEBB";#N/A,#N/A,FALSE,"MFT96";#N/A,#N/A,FALSE,"CTrecon"}</definedName>
    <definedName name="sdff_5_1_1_1_5" hidden="1">{#N/A,#N/A,FALSE,"TMCOMP96";#N/A,#N/A,FALSE,"MAT96";#N/A,#N/A,FALSE,"FANDA96";#N/A,#N/A,FALSE,"INTRAN96";#N/A,#N/A,FALSE,"NAA9697";#N/A,#N/A,FALSE,"ECWEBB";#N/A,#N/A,FALSE,"MFT96";#N/A,#N/A,FALSE,"CTrecon"}</definedName>
    <definedName name="sdff_5_1_1_2" hidden="1">{#N/A,#N/A,FALSE,"TMCOMP96";#N/A,#N/A,FALSE,"MAT96";#N/A,#N/A,FALSE,"FANDA96";#N/A,#N/A,FALSE,"INTRAN96";#N/A,#N/A,FALSE,"NAA9697";#N/A,#N/A,FALSE,"ECWEBB";#N/A,#N/A,FALSE,"MFT96";#N/A,#N/A,FALSE,"CTrecon"}</definedName>
    <definedName name="sdff_5_1_1_2_1" hidden="1">{#N/A,#N/A,FALSE,"TMCOMP96";#N/A,#N/A,FALSE,"MAT96";#N/A,#N/A,FALSE,"FANDA96";#N/A,#N/A,FALSE,"INTRAN96";#N/A,#N/A,FALSE,"NAA9697";#N/A,#N/A,FALSE,"ECWEBB";#N/A,#N/A,FALSE,"MFT96";#N/A,#N/A,FALSE,"CTrecon"}</definedName>
    <definedName name="sdff_5_1_1_2_2" hidden="1">{#N/A,#N/A,FALSE,"TMCOMP96";#N/A,#N/A,FALSE,"MAT96";#N/A,#N/A,FALSE,"FANDA96";#N/A,#N/A,FALSE,"INTRAN96";#N/A,#N/A,FALSE,"NAA9697";#N/A,#N/A,FALSE,"ECWEBB";#N/A,#N/A,FALSE,"MFT96";#N/A,#N/A,FALSE,"CTrecon"}</definedName>
    <definedName name="sdff_5_1_1_2_3" hidden="1">{#N/A,#N/A,FALSE,"TMCOMP96";#N/A,#N/A,FALSE,"MAT96";#N/A,#N/A,FALSE,"FANDA96";#N/A,#N/A,FALSE,"INTRAN96";#N/A,#N/A,FALSE,"NAA9697";#N/A,#N/A,FALSE,"ECWEBB";#N/A,#N/A,FALSE,"MFT96";#N/A,#N/A,FALSE,"CTrecon"}</definedName>
    <definedName name="sdff_5_1_1_2_4" hidden="1">{#N/A,#N/A,FALSE,"TMCOMP96";#N/A,#N/A,FALSE,"MAT96";#N/A,#N/A,FALSE,"FANDA96";#N/A,#N/A,FALSE,"INTRAN96";#N/A,#N/A,FALSE,"NAA9697";#N/A,#N/A,FALSE,"ECWEBB";#N/A,#N/A,FALSE,"MFT96";#N/A,#N/A,FALSE,"CTrecon"}</definedName>
    <definedName name="sdff_5_1_1_2_5" hidden="1">{#N/A,#N/A,FALSE,"TMCOMP96";#N/A,#N/A,FALSE,"MAT96";#N/A,#N/A,FALSE,"FANDA96";#N/A,#N/A,FALSE,"INTRAN96";#N/A,#N/A,FALSE,"NAA9697";#N/A,#N/A,FALSE,"ECWEBB";#N/A,#N/A,FALSE,"MFT96";#N/A,#N/A,FALSE,"CTrecon"}</definedName>
    <definedName name="sdff_5_1_1_3" hidden="1">{#N/A,#N/A,FALSE,"TMCOMP96";#N/A,#N/A,FALSE,"MAT96";#N/A,#N/A,FALSE,"FANDA96";#N/A,#N/A,FALSE,"INTRAN96";#N/A,#N/A,FALSE,"NAA9697";#N/A,#N/A,FALSE,"ECWEBB";#N/A,#N/A,FALSE,"MFT96";#N/A,#N/A,FALSE,"CTrecon"}</definedName>
    <definedName name="sdff_5_1_1_4" hidden="1">{#N/A,#N/A,FALSE,"TMCOMP96";#N/A,#N/A,FALSE,"MAT96";#N/A,#N/A,FALSE,"FANDA96";#N/A,#N/A,FALSE,"INTRAN96";#N/A,#N/A,FALSE,"NAA9697";#N/A,#N/A,FALSE,"ECWEBB";#N/A,#N/A,FALSE,"MFT96";#N/A,#N/A,FALSE,"CTrecon"}</definedName>
    <definedName name="sdff_5_1_1_5" hidden="1">{#N/A,#N/A,FALSE,"TMCOMP96";#N/A,#N/A,FALSE,"MAT96";#N/A,#N/A,FALSE,"FANDA96";#N/A,#N/A,FALSE,"INTRAN96";#N/A,#N/A,FALSE,"NAA9697";#N/A,#N/A,FALSE,"ECWEBB";#N/A,#N/A,FALSE,"MFT96";#N/A,#N/A,FALSE,"CTrecon"}</definedName>
    <definedName name="sdff_5_1_2" hidden="1">{#N/A,#N/A,FALSE,"TMCOMP96";#N/A,#N/A,FALSE,"MAT96";#N/A,#N/A,FALSE,"FANDA96";#N/A,#N/A,FALSE,"INTRAN96";#N/A,#N/A,FALSE,"NAA9697";#N/A,#N/A,FALSE,"ECWEBB";#N/A,#N/A,FALSE,"MFT96";#N/A,#N/A,FALSE,"CTrecon"}</definedName>
    <definedName name="sdff_5_1_2_1" hidden="1">{#N/A,#N/A,FALSE,"TMCOMP96";#N/A,#N/A,FALSE,"MAT96";#N/A,#N/A,FALSE,"FANDA96";#N/A,#N/A,FALSE,"INTRAN96";#N/A,#N/A,FALSE,"NAA9697";#N/A,#N/A,FALSE,"ECWEBB";#N/A,#N/A,FALSE,"MFT96";#N/A,#N/A,FALSE,"CTrecon"}</definedName>
    <definedName name="sdff_5_1_2_2" hidden="1">{#N/A,#N/A,FALSE,"TMCOMP96";#N/A,#N/A,FALSE,"MAT96";#N/A,#N/A,FALSE,"FANDA96";#N/A,#N/A,FALSE,"INTRAN96";#N/A,#N/A,FALSE,"NAA9697";#N/A,#N/A,FALSE,"ECWEBB";#N/A,#N/A,FALSE,"MFT96";#N/A,#N/A,FALSE,"CTrecon"}</definedName>
    <definedName name="sdff_5_1_2_3" hidden="1">{#N/A,#N/A,FALSE,"TMCOMP96";#N/A,#N/A,FALSE,"MAT96";#N/A,#N/A,FALSE,"FANDA96";#N/A,#N/A,FALSE,"INTRAN96";#N/A,#N/A,FALSE,"NAA9697";#N/A,#N/A,FALSE,"ECWEBB";#N/A,#N/A,FALSE,"MFT96";#N/A,#N/A,FALSE,"CTrecon"}</definedName>
    <definedName name="sdff_5_1_2_4" hidden="1">{#N/A,#N/A,FALSE,"TMCOMP96";#N/A,#N/A,FALSE,"MAT96";#N/A,#N/A,FALSE,"FANDA96";#N/A,#N/A,FALSE,"INTRAN96";#N/A,#N/A,FALSE,"NAA9697";#N/A,#N/A,FALSE,"ECWEBB";#N/A,#N/A,FALSE,"MFT96";#N/A,#N/A,FALSE,"CTrecon"}</definedName>
    <definedName name="sdff_5_1_2_5" hidden="1">{#N/A,#N/A,FALSE,"TMCOMP96";#N/A,#N/A,FALSE,"MAT96";#N/A,#N/A,FALSE,"FANDA96";#N/A,#N/A,FALSE,"INTRAN96";#N/A,#N/A,FALSE,"NAA9697";#N/A,#N/A,FALSE,"ECWEBB";#N/A,#N/A,FALSE,"MFT96";#N/A,#N/A,FALSE,"CTrecon"}</definedName>
    <definedName name="sdff_5_1_3" hidden="1">{#N/A,#N/A,FALSE,"TMCOMP96";#N/A,#N/A,FALSE,"MAT96";#N/A,#N/A,FALSE,"FANDA96";#N/A,#N/A,FALSE,"INTRAN96";#N/A,#N/A,FALSE,"NAA9697";#N/A,#N/A,FALSE,"ECWEBB";#N/A,#N/A,FALSE,"MFT96";#N/A,#N/A,FALSE,"CTrecon"}</definedName>
    <definedName name="sdff_5_1_3_1" hidden="1">{#N/A,#N/A,FALSE,"TMCOMP96";#N/A,#N/A,FALSE,"MAT96";#N/A,#N/A,FALSE,"FANDA96";#N/A,#N/A,FALSE,"INTRAN96";#N/A,#N/A,FALSE,"NAA9697";#N/A,#N/A,FALSE,"ECWEBB";#N/A,#N/A,FALSE,"MFT96";#N/A,#N/A,FALSE,"CTrecon"}</definedName>
    <definedName name="sdff_5_1_3_2" hidden="1">{#N/A,#N/A,FALSE,"TMCOMP96";#N/A,#N/A,FALSE,"MAT96";#N/A,#N/A,FALSE,"FANDA96";#N/A,#N/A,FALSE,"INTRAN96";#N/A,#N/A,FALSE,"NAA9697";#N/A,#N/A,FALSE,"ECWEBB";#N/A,#N/A,FALSE,"MFT96";#N/A,#N/A,FALSE,"CTrecon"}</definedName>
    <definedName name="sdff_5_1_3_3" hidden="1">{#N/A,#N/A,FALSE,"TMCOMP96";#N/A,#N/A,FALSE,"MAT96";#N/A,#N/A,FALSE,"FANDA96";#N/A,#N/A,FALSE,"INTRAN96";#N/A,#N/A,FALSE,"NAA9697";#N/A,#N/A,FALSE,"ECWEBB";#N/A,#N/A,FALSE,"MFT96";#N/A,#N/A,FALSE,"CTrecon"}</definedName>
    <definedName name="sdff_5_1_3_4" hidden="1">{#N/A,#N/A,FALSE,"TMCOMP96";#N/A,#N/A,FALSE,"MAT96";#N/A,#N/A,FALSE,"FANDA96";#N/A,#N/A,FALSE,"INTRAN96";#N/A,#N/A,FALSE,"NAA9697";#N/A,#N/A,FALSE,"ECWEBB";#N/A,#N/A,FALSE,"MFT96";#N/A,#N/A,FALSE,"CTrecon"}</definedName>
    <definedName name="sdff_5_1_3_5" hidden="1">{#N/A,#N/A,FALSE,"TMCOMP96";#N/A,#N/A,FALSE,"MAT96";#N/A,#N/A,FALSE,"FANDA96";#N/A,#N/A,FALSE,"INTRAN96";#N/A,#N/A,FALSE,"NAA9697";#N/A,#N/A,FALSE,"ECWEBB";#N/A,#N/A,FALSE,"MFT96";#N/A,#N/A,FALSE,"CTrecon"}</definedName>
    <definedName name="sdff_5_1_4" hidden="1">{#N/A,#N/A,FALSE,"TMCOMP96";#N/A,#N/A,FALSE,"MAT96";#N/A,#N/A,FALSE,"FANDA96";#N/A,#N/A,FALSE,"INTRAN96";#N/A,#N/A,FALSE,"NAA9697";#N/A,#N/A,FALSE,"ECWEBB";#N/A,#N/A,FALSE,"MFT96";#N/A,#N/A,FALSE,"CTrecon"}</definedName>
    <definedName name="sdff_5_1_4_1" hidden="1">{#N/A,#N/A,FALSE,"TMCOMP96";#N/A,#N/A,FALSE,"MAT96";#N/A,#N/A,FALSE,"FANDA96";#N/A,#N/A,FALSE,"INTRAN96";#N/A,#N/A,FALSE,"NAA9697";#N/A,#N/A,FALSE,"ECWEBB";#N/A,#N/A,FALSE,"MFT96";#N/A,#N/A,FALSE,"CTrecon"}</definedName>
    <definedName name="sdff_5_1_4_2" hidden="1">{#N/A,#N/A,FALSE,"TMCOMP96";#N/A,#N/A,FALSE,"MAT96";#N/A,#N/A,FALSE,"FANDA96";#N/A,#N/A,FALSE,"INTRAN96";#N/A,#N/A,FALSE,"NAA9697";#N/A,#N/A,FALSE,"ECWEBB";#N/A,#N/A,FALSE,"MFT96";#N/A,#N/A,FALSE,"CTrecon"}</definedName>
    <definedName name="sdff_5_1_4_3" hidden="1">{#N/A,#N/A,FALSE,"TMCOMP96";#N/A,#N/A,FALSE,"MAT96";#N/A,#N/A,FALSE,"FANDA96";#N/A,#N/A,FALSE,"INTRAN96";#N/A,#N/A,FALSE,"NAA9697";#N/A,#N/A,FALSE,"ECWEBB";#N/A,#N/A,FALSE,"MFT96";#N/A,#N/A,FALSE,"CTrecon"}</definedName>
    <definedName name="sdff_5_1_4_4" hidden="1">{#N/A,#N/A,FALSE,"TMCOMP96";#N/A,#N/A,FALSE,"MAT96";#N/A,#N/A,FALSE,"FANDA96";#N/A,#N/A,FALSE,"INTRAN96";#N/A,#N/A,FALSE,"NAA9697";#N/A,#N/A,FALSE,"ECWEBB";#N/A,#N/A,FALSE,"MFT96";#N/A,#N/A,FALSE,"CTrecon"}</definedName>
    <definedName name="sdff_5_1_4_5" hidden="1">{#N/A,#N/A,FALSE,"TMCOMP96";#N/A,#N/A,FALSE,"MAT96";#N/A,#N/A,FALSE,"FANDA96";#N/A,#N/A,FALSE,"INTRAN96";#N/A,#N/A,FALSE,"NAA9697";#N/A,#N/A,FALSE,"ECWEBB";#N/A,#N/A,FALSE,"MFT96";#N/A,#N/A,FALSE,"CTrecon"}</definedName>
    <definedName name="sdff_5_1_5" hidden="1">{#N/A,#N/A,FALSE,"TMCOMP96";#N/A,#N/A,FALSE,"MAT96";#N/A,#N/A,FALSE,"FANDA96";#N/A,#N/A,FALSE,"INTRAN96";#N/A,#N/A,FALSE,"NAA9697";#N/A,#N/A,FALSE,"ECWEBB";#N/A,#N/A,FALSE,"MFT96";#N/A,#N/A,FALSE,"CTrecon"}</definedName>
    <definedName name="sdff_5_1_5_1" hidden="1">{#N/A,#N/A,FALSE,"TMCOMP96";#N/A,#N/A,FALSE,"MAT96";#N/A,#N/A,FALSE,"FANDA96";#N/A,#N/A,FALSE,"INTRAN96";#N/A,#N/A,FALSE,"NAA9697";#N/A,#N/A,FALSE,"ECWEBB";#N/A,#N/A,FALSE,"MFT96";#N/A,#N/A,FALSE,"CTrecon"}</definedName>
    <definedName name="sdff_5_1_5_2" hidden="1">{#N/A,#N/A,FALSE,"TMCOMP96";#N/A,#N/A,FALSE,"MAT96";#N/A,#N/A,FALSE,"FANDA96";#N/A,#N/A,FALSE,"INTRAN96";#N/A,#N/A,FALSE,"NAA9697";#N/A,#N/A,FALSE,"ECWEBB";#N/A,#N/A,FALSE,"MFT96";#N/A,#N/A,FALSE,"CTrecon"}</definedName>
    <definedName name="sdff_5_1_5_3" hidden="1">{#N/A,#N/A,FALSE,"TMCOMP96";#N/A,#N/A,FALSE,"MAT96";#N/A,#N/A,FALSE,"FANDA96";#N/A,#N/A,FALSE,"INTRAN96";#N/A,#N/A,FALSE,"NAA9697";#N/A,#N/A,FALSE,"ECWEBB";#N/A,#N/A,FALSE,"MFT96";#N/A,#N/A,FALSE,"CTrecon"}</definedName>
    <definedName name="sdff_5_1_5_4" hidden="1">{#N/A,#N/A,FALSE,"TMCOMP96";#N/A,#N/A,FALSE,"MAT96";#N/A,#N/A,FALSE,"FANDA96";#N/A,#N/A,FALSE,"INTRAN96";#N/A,#N/A,FALSE,"NAA9697";#N/A,#N/A,FALSE,"ECWEBB";#N/A,#N/A,FALSE,"MFT96";#N/A,#N/A,FALSE,"CTrecon"}</definedName>
    <definedName name="sdff_5_1_5_5" hidden="1">{#N/A,#N/A,FALSE,"TMCOMP96";#N/A,#N/A,FALSE,"MAT96";#N/A,#N/A,FALSE,"FANDA96";#N/A,#N/A,FALSE,"INTRAN96";#N/A,#N/A,FALSE,"NAA9697";#N/A,#N/A,FALSE,"ECWEBB";#N/A,#N/A,FALSE,"MFT96";#N/A,#N/A,FALSE,"CTrecon"}</definedName>
    <definedName name="sdff_5_2" hidden="1">{#N/A,#N/A,FALSE,"TMCOMP96";#N/A,#N/A,FALSE,"MAT96";#N/A,#N/A,FALSE,"FANDA96";#N/A,#N/A,FALSE,"INTRAN96";#N/A,#N/A,FALSE,"NAA9697";#N/A,#N/A,FALSE,"ECWEBB";#N/A,#N/A,FALSE,"MFT96";#N/A,#N/A,FALSE,"CTrecon"}</definedName>
    <definedName name="sdff_5_2_1" hidden="1">{#N/A,#N/A,FALSE,"TMCOMP96";#N/A,#N/A,FALSE,"MAT96";#N/A,#N/A,FALSE,"FANDA96";#N/A,#N/A,FALSE,"INTRAN96";#N/A,#N/A,FALSE,"NAA9697";#N/A,#N/A,FALSE,"ECWEBB";#N/A,#N/A,FALSE,"MFT96";#N/A,#N/A,FALSE,"CTrecon"}</definedName>
    <definedName name="sdff_5_2_2" hidden="1">{#N/A,#N/A,FALSE,"TMCOMP96";#N/A,#N/A,FALSE,"MAT96";#N/A,#N/A,FALSE,"FANDA96";#N/A,#N/A,FALSE,"INTRAN96";#N/A,#N/A,FALSE,"NAA9697";#N/A,#N/A,FALSE,"ECWEBB";#N/A,#N/A,FALSE,"MFT96";#N/A,#N/A,FALSE,"CTrecon"}</definedName>
    <definedName name="sdff_5_2_3" hidden="1">{#N/A,#N/A,FALSE,"TMCOMP96";#N/A,#N/A,FALSE,"MAT96";#N/A,#N/A,FALSE,"FANDA96";#N/A,#N/A,FALSE,"INTRAN96";#N/A,#N/A,FALSE,"NAA9697";#N/A,#N/A,FALSE,"ECWEBB";#N/A,#N/A,FALSE,"MFT96";#N/A,#N/A,FALSE,"CTrecon"}</definedName>
    <definedName name="sdff_5_2_4" hidden="1">{#N/A,#N/A,FALSE,"TMCOMP96";#N/A,#N/A,FALSE,"MAT96";#N/A,#N/A,FALSE,"FANDA96";#N/A,#N/A,FALSE,"INTRAN96";#N/A,#N/A,FALSE,"NAA9697";#N/A,#N/A,FALSE,"ECWEBB";#N/A,#N/A,FALSE,"MFT96";#N/A,#N/A,FALSE,"CTrecon"}</definedName>
    <definedName name="sdff_5_2_5" hidden="1">{#N/A,#N/A,FALSE,"TMCOMP96";#N/A,#N/A,FALSE,"MAT96";#N/A,#N/A,FALSE,"FANDA96";#N/A,#N/A,FALSE,"INTRAN96";#N/A,#N/A,FALSE,"NAA9697";#N/A,#N/A,FALSE,"ECWEBB";#N/A,#N/A,FALSE,"MFT96";#N/A,#N/A,FALSE,"CTrecon"}</definedName>
    <definedName name="sdff_5_3" hidden="1">{#N/A,#N/A,FALSE,"TMCOMP96";#N/A,#N/A,FALSE,"MAT96";#N/A,#N/A,FALSE,"FANDA96";#N/A,#N/A,FALSE,"INTRAN96";#N/A,#N/A,FALSE,"NAA9697";#N/A,#N/A,FALSE,"ECWEBB";#N/A,#N/A,FALSE,"MFT96";#N/A,#N/A,FALSE,"CTrecon"}</definedName>
    <definedName name="sdff_5_3_1" hidden="1">{#N/A,#N/A,FALSE,"TMCOMP96";#N/A,#N/A,FALSE,"MAT96";#N/A,#N/A,FALSE,"FANDA96";#N/A,#N/A,FALSE,"INTRAN96";#N/A,#N/A,FALSE,"NAA9697";#N/A,#N/A,FALSE,"ECWEBB";#N/A,#N/A,FALSE,"MFT96";#N/A,#N/A,FALSE,"CTrecon"}</definedName>
    <definedName name="sdff_5_3_2" hidden="1">{#N/A,#N/A,FALSE,"TMCOMP96";#N/A,#N/A,FALSE,"MAT96";#N/A,#N/A,FALSE,"FANDA96";#N/A,#N/A,FALSE,"INTRAN96";#N/A,#N/A,FALSE,"NAA9697";#N/A,#N/A,FALSE,"ECWEBB";#N/A,#N/A,FALSE,"MFT96";#N/A,#N/A,FALSE,"CTrecon"}</definedName>
    <definedName name="sdff_5_3_3" hidden="1">{#N/A,#N/A,FALSE,"TMCOMP96";#N/A,#N/A,FALSE,"MAT96";#N/A,#N/A,FALSE,"FANDA96";#N/A,#N/A,FALSE,"INTRAN96";#N/A,#N/A,FALSE,"NAA9697";#N/A,#N/A,FALSE,"ECWEBB";#N/A,#N/A,FALSE,"MFT96";#N/A,#N/A,FALSE,"CTrecon"}</definedName>
    <definedName name="sdff_5_3_4" hidden="1">{#N/A,#N/A,FALSE,"TMCOMP96";#N/A,#N/A,FALSE,"MAT96";#N/A,#N/A,FALSE,"FANDA96";#N/A,#N/A,FALSE,"INTRAN96";#N/A,#N/A,FALSE,"NAA9697";#N/A,#N/A,FALSE,"ECWEBB";#N/A,#N/A,FALSE,"MFT96";#N/A,#N/A,FALSE,"CTrecon"}</definedName>
    <definedName name="sdff_5_3_5" hidden="1">{#N/A,#N/A,FALSE,"TMCOMP96";#N/A,#N/A,FALSE,"MAT96";#N/A,#N/A,FALSE,"FANDA96";#N/A,#N/A,FALSE,"INTRAN96";#N/A,#N/A,FALSE,"NAA9697";#N/A,#N/A,FALSE,"ECWEBB";#N/A,#N/A,FALSE,"MFT96";#N/A,#N/A,FALSE,"CTrecon"}</definedName>
    <definedName name="sdff_5_4" hidden="1">{#N/A,#N/A,FALSE,"TMCOMP96";#N/A,#N/A,FALSE,"MAT96";#N/A,#N/A,FALSE,"FANDA96";#N/A,#N/A,FALSE,"INTRAN96";#N/A,#N/A,FALSE,"NAA9697";#N/A,#N/A,FALSE,"ECWEBB";#N/A,#N/A,FALSE,"MFT96";#N/A,#N/A,FALSE,"CTrecon"}</definedName>
    <definedName name="sdff_5_4_1" hidden="1">{#N/A,#N/A,FALSE,"TMCOMP96";#N/A,#N/A,FALSE,"MAT96";#N/A,#N/A,FALSE,"FANDA96";#N/A,#N/A,FALSE,"INTRAN96";#N/A,#N/A,FALSE,"NAA9697";#N/A,#N/A,FALSE,"ECWEBB";#N/A,#N/A,FALSE,"MFT96";#N/A,#N/A,FALSE,"CTrecon"}</definedName>
    <definedName name="sdff_5_4_2" hidden="1">{#N/A,#N/A,FALSE,"TMCOMP96";#N/A,#N/A,FALSE,"MAT96";#N/A,#N/A,FALSE,"FANDA96";#N/A,#N/A,FALSE,"INTRAN96";#N/A,#N/A,FALSE,"NAA9697";#N/A,#N/A,FALSE,"ECWEBB";#N/A,#N/A,FALSE,"MFT96";#N/A,#N/A,FALSE,"CTrecon"}</definedName>
    <definedName name="sdff_5_4_3" hidden="1">{#N/A,#N/A,FALSE,"TMCOMP96";#N/A,#N/A,FALSE,"MAT96";#N/A,#N/A,FALSE,"FANDA96";#N/A,#N/A,FALSE,"INTRAN96";#N/A,#N/A,FALSE,"NAA9697";#N/A,#N/A,FALSE,"ECWEBB";#N/A,#N/A,FALSE,"MFT96";#N/A,#N/A,FALSE,"CTrecon"}</definedName>
    <definedName name="sdff_5_4_4" hidden="1">{#N/A,#N/A,FALSE,"TMCOMP96";#N/A,#N/A,FALSE,"MAT96";#N/A,#N/A,FALSE,"FANDA96";#N/A,#N/A,FALSE,"INTRAN96";#N/A,#N/A,FALSE,"NAA9697";#N/A,#N/A,FALSE,"ECWEBB";#N/A,#N/A,FALSE,"MFT96";#N/A,#N/A,FALSE,"CTrecon"}</definedName>
    <definedName name="sdff_5_4_5" hidden="1">{#N/A,#N/A,FALSE,"TMCOMP96";#N/A,#N/A,FALSE,"MAT96";#N/A,#N/A,FALSE,"FANDA96";#N/A,#N/A,FALSE,"INTRAN96";#N/A,#N/A,FALSE,"NAA9697";#N/A,#N/A,FALSE,"ECWEBB";#N/A,#N/A,FALSE,"MFT96";#N/A,#N/A,FALSE,"CTrecon"}</definedName>
    <definedName name="sdff_5_5" hidden="1">{#N/A,#N/A,FALSE,"TMCOMP96";#N/A,#N/A,FALSE,"MAT96";#N/A,#N/A,FALSE,"FANDA96";#N/A,#N/A,FALSE,"INTRAN96";#N/A,#N/A,FALSE,"NAA9697";#N/A,#N/A,FALSE,"ECWEBB";#N/A,#N/A,FALSE,"MFT96";#N/A,#N/A,FALSE,"CTrecon"}</definedName>
    <definedName name="sdff_5_5_1" hidden="1">{#N/A,#N/A,FALSE,"TMCOMP96";#N/A,#N/A,FALSE,"MAT96";#N/A,#N/A,FALSE,"FANDA96";#N/A,#N/A,FALSE,"INTRAN96";#N/A,#N/A,FALSE,"NAA9697";#N/A,#N/A,FALSE,"ECWEBB";#N/A,#N/A,FALSE,"MFT96";#N/A,#N/A,FALSE,"CTrecon"}</definedName>
    <definedName name="sdff_5_5_2" hidden="1">{#N/A,#N/A,FALSE,"TMCOMP96";#N/A,#N/A,FALSE,"MAT96";#N/A,#N/A,FALSE,"FANDA96";#N/A,#N/A,FALSE,"INTRAN96";#N/A,#N/A,FALSE,"NAA9697";#N/A,#N/A,FALSE,"ECWEBB";#N/A,#N/A,FALSE,"MFT96";#N/A,#N/A,FALSE,"CTrecon"}</definedName>
    <definedName name="sdff_5_5_3" hidden="1">{#N/A,#N/A,FALSE,"TMCOMP96";#N/A,#N/A,FALSE,"MAT96";#N/A,#N/A,FALSE,"FANDA96";#N/A,#N/A,FALSE,"INTRAN96";#N/A,#N/A,FALSE,"NAA9697";#N/A,#N/A,FALSE,"ECWEBB";#N/A,#N/A,FALSE,"MFT96";#N/A,#N/A,FALSE,"CTrecon"}</definedName>
    <definedName name="sdff_5_5_4" hidden="1">{#N/A,#N/A,FALSE,"TMCOMP96";#N/A,#N/A,FALSE,"MAT96";#N/A,#N/A,FALSE,"FANDA96";#N/A,#N/A,FALSE,"INTRAN96";#N/A,#N/A,FALSE,"NAA9697";#N/A,#N/A,FALSE,"ECWEBB";#N/A,#N/A,FALSE,"MFT96";#N/A,#N/A,FALSE,"CTrecon"}</definedName>
    <definedName name="sdff_5_5_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1_1" hidden="1">{#N/A,#N/A,FALSE,"TMCOMP96";#N/A,#N/A,FALSE,"MAT96";#N/A,#N/A,FALSE,"FANDA96";#N/A,#N/A,FALSE,"INTRAN96";#N/A,#N/A,FALSE,"NAA9697";#N/A,#N/A,FALSE,"ECWEBB";#N/A,#N/A,FALSE,"MFT96";#N/A,#N/A,FALSE,"CTrecon"}</definedName>
    <definedName name="sfad_1_1_1" hidden="1">{#N/A,#N/A,FALSE,"TMCOMP96";#N/A,#N/A,FALSE,"MAT96";#N/A,#N/A,FALSE,"FANDA96";#N/A,#N/A,FALSE,"INTRAN96";#N/A,#N/A,FALSE,"NAA9697";#N/A,#N/A,FALSE,"ECWEBB";#N/A,#N/A,FALSE,"MFT96";#N/A,#N/A,FALSE,"CTrecon"}</definedName>
    <definedName name="sfad_1_1_1_1" hidden="1">{#N/A,#N/A,FALSE,"TMCOMP96";#N/A,#N/A,FALSE,"MAT96";#N/A,#N/A,FALSE,"FANDA96";#N/A,#N/A,FALSE,"INTRAN96";#N/A,#N/A,FALSE,"NAA9697";#N/A,#N/A,FALSE,"ECWEBB";#N/A,#N/A,FALSE,"MFT96";#N/A,#N/A,FALSE,"CTrecon"}</definedName>
    <definedName name="sfad_1_1_1_1_1" hidden="1">{#N/A,#N/A,FALSE,"TMCOMP96";#N/A,#N/A,FALSE,"MAT96";#N/A,#N/A,FALSE,"FANDA96";#N/A,#N/A,FALSE,"INTRAN96";#N/A,#N/A,FALSE,"NAA9697";#N/A,#N/A,FALSE,"ECWEBB";#N/A,#N/A,FALSE,"MFT96";#N/A,#N/A,FALSE,"CTrecon"}</definedName>
    <definedName name="sfad_1_1_1_1_1_1" hidden="1">{#N/A,#N/A,FALSE,"TMCOMP96";#N/A,#N/A,FALSE,"MAT96";#N/A,#N/A,FALSE,"FANDA96";#N/A,#N/A,FALSE,"INTRAN96";#N/A,#N/A,FALSE,"NAA9697";#N/A,#N/A,FALSE,"ECWEBB";#N/A,#N/A,FALSE,"MFT96";#N/A,#N/A,FALSE,"CTrecon"}</definedName>
    <definedName name="sfad_1_1_1_1_1_1_1" hidden="1">{#N/A,#N/A,FALSE,"TMCOMP96";#N/A,#N/A,FALSE,"MAT96";#N/A,#N/A,FALSE,"FANDA96";#N/A,#N/A,FALSE,"INTRAN96";#N/A,#N/A,FALSE,"NAA9697";#N/A,#N/A,FALSE,"ECWEBB";#N/A,#N/A,FALSE,"MFT96";#N/A,#N/A,FALSE,"CTrecon"}</definedName>
    <definedName name="sfad_1_1_1_1_1_2" hidden="1">{#N/A,#N/A,FALSE,"TMCOMP96";#N/A,#N/A,FALSE,"MAT96";#N/A,#N/A,FALSE,"FANDA96";#N/A,#N/A,FALSE,"INTRAN96";#N/A,#N/A,FALSE,"NAA9697";#N/A,#N/A,FALSE,"ECWEBB";#N/A,#N/A,FALSE,"MFT96";#N/A,#N/A,FALSE,"CTrecon"}</definedName>
    <definedName name="sfad_1_1_1_1_1_3" hidden="1">{#N/A,#N/A,FALSE,"TMCOMP96";#N/A,#N/A,FALSE,"MAT96";#N/A,#N/A,FALSE,"FANDA96";#N/A,#N/A,FALSE,"INTRAN96";#N/A,#N/A,FALSE,"NAA9697";#N/A,#N/A,FALSE,"ECWEBB";#N/A,#N/A,FALSE,"MFT96";#N/A,#N/A,FALSE,"CTrecon"}</definedName>
    <definedName name="sfad_1_1_1_1_1_4" hidden="1">{#N/A,#N/A,FALSE,"TMCOMP96";#N/A,#N/A,FALSE,"MAT96";#N/A,#N/A,FALSE,"FANDA96";#N/A,#N/A,FALSE,"INTRAN96";#N/A,#N/A,FALSE,"NAA9697";#N/A,#N/A,FALSE,"ECWEBB";#N/A,#N/A,FALSE,"MFT96";#N/A,#N/A,FALSE,"CTrecon"}</definedName>
    <definedName name="sfad_1_1_1_1_1_5" hidden="1">{#N/A,#N/A,FALSE,"TMCOMP96";#N/A,#N/A,FALSE,"MAT96";#N/A,#N/A,FALSE,"FANDA96";#N/A,#N/A,FALSE,"INTRAN96";#N/A,#N/A,FALSE,"NAA9697";#N/A,#N/A,FALSE,"ECWEBB";#N/A,#N/A,FALSE,"MFT96";#N/A,#N/A,FALSE,"CTrecon"}</definedName>
    <definedName name="sfad_1_1_1_1_2" hidden="1">{#N/A,#N/A,FALSE,"TMCOMP96";#N/A,#N/A,FALSE,"MAT96";#N/A,#N/A,FALSE,"FANDA96";#N/A,#N/A,FALSE,"INTRAN96";#N/A,#N/A,FALSE,"NAA9697";#N/A,#N/A,FALSE,"ECWEBB";#N/A,#N/A,FALSE,"MFT96";#N/A,#N/A,FALSE,"CTrecon"}</definedName>
    <definedName name="sfad_1_1_1_1_2_1" hidden="1">{#N/A,#N/A,FALSE,"TMCOMP96";#N/A,#N/A,FALSE,"MAT96";#N/A,#N/A,FALSE,"FANDA96";#N/A,#N/A,FALSE,"INTRAN96";#N/A,#N/A,FALSE,"NAA9697";#N/A,#N/A,FALSE,"ECWEBB";#N/A,#N/A,FALSE,"MFT96";#N/A,#N/A,FALSE,"CTrecon"}</definedName>
    <definedName name="sfad_1_1_1_1_2_2" hidden="1">{#N/A,#N/A,FALSE,"TMCOMP96";#N/A,#N/A,FALSE,"MAT96";#N/A,#N/A,FALSE,"FANDA96";#N/A,#N/A,FALSE,"INTRAN96";#N/A,#N/A,FALSE,"NAA9697";#N/A,#N/A,FALSE,"ECWEBB";#N/A,#N/A,FALSE,"MFT96";#N/A,#N/A,FALSE,"CTrecon"}</definedName>
    <definedName name="sfad_1_1_1_1_2_3" hidden="1">{#N/A,#N/A,FALSE,"TMCOMP96";#N/A,#N/A,FALSE,"MAT96";#N/A,#N/A,FALSE,"FANDA96";#N/A,#N/A,FALSE,"INTRAN96";#N/A,#N/A,FALSE,"NAA9697";#N/A,#N/A,FALSE,"ECWEBB";#N/A,#N/A,FALSE,"MFT96";#N/A,#N/A,FALSE,"CTrecon"}</definedName>
    <definedName name="sfad_1_1_1_1_2_4" hidden="1">{#N/A,#N/A,FALSE,"TMCOMP96";#N/A,#N/A,FALSE,"MAT96";#N/A,#N/A,FALSE,"FANDA96";#N/A,#N/A,FALSE,"INTRAN96";#N/A,#N/A,FALSE,"NAA9697";#N/A,#N/A,FALSE,"ECWEBB";#N/A,#N/A,FALSE,"MFT96";#N/A,#N/A,FALSE,"CTrecon"}</definedName>
    <definedName name="sfad_1_1_1_1_2_5" hidden="1">{#N/A,#N/A,FALSE,"TMCOMP96";#N/A,#N/A,FALSE,"MAT96";#N/A,#N/A,FALSE,"FANDA96";#N/A,#N/A,FALSE,"INTRAN96";#N/A,#N/A,FALSE,"NAA9697";#N/A,#N/A,FALSE,"ECWEBB";#N/A,#N/A,FALSE,"MFT96";#N/A,#N/A,FALSE,"CTrecon"}</definedName>
    <definedName name="sfad_1_1_1_1_3" hidden="1">{#N/A,#N/A,FALSE,"TMCOMP96";#N/A,#N/A,FALSE,"MAT96";#N/A,#N/A,FALSE,"FANDA96";#N/A,#N/A,FALSE,"INTRAN96";#N/A,#N/A,FALSE,"NAA9697";#N/A,#N/A,FALSE,"ECWEBB";#N/A,#N/A,FALSE,"MFT96";#N/A,#N/A,FALSE,"CTrecon"}</definedName>
    <definedName name="sfad_1_1_1_1_4" hidden="1">{#N/A,#N/A,FALSE,"TMCOMP96";#N/A,#N/A,FALSE,"MAT96";#N/A,#N/A,FALSE,"FANDA96";#N/A,#N/A,FALSE,"INTRAN96";#N/A,#N/A,FALSE,"NAA9697";#N/A,#N/A,FALSE,"ECWEBB";#N/A,#N/A,FALSE,"MFT96";#N/A,#N/A,FALSE,"CTrecon"}</definedName>
    <definedName name="sfad_1_1_1_1_5" hidden="1">{#N/A,#N/A,FALSE,"TMCOMP96";#N/A,#N/A,FALSE,"MAT96";#N/A,#N/A,FALSE,"FANDA96";#N/A,#N/A,FALSE,"INTRAN96";#N/A,#N/A,FALSE,"NAA9697";#N/A,#N/A,FALSE,"ECWEBB";#N/A,#N/A,FALSE,"MFT96";#N/A,#N/A,FALSE,"CTrecon"}</definedName>
    <definedName name="sfad_1_1_1_2" hidden="1">{#N/A,#N/A,FALSE,"TMCOMP96";#N/A,#N/A,FALSE,"MAT96";#N/A,#N/A,FALSE,"FANDA96";#N/A,#N/A,FALSE,"INTRAN96";#N/A,#N/A,FALSE,"NAA9697";#N/A,#N/A,FALSE,"ECWEBB";#N/A,#N/A,FALSE,"MFT96";#N/A,#N/A,FALSE,"CTrecon"}</definedName>
    <definedName name="sfad_1_1_1_2_1" hidden="1">{#N/A,#N/A,FALSE,"TMCOMP96";#N/A,#N/A,FALSE,"MAT96";#N/A,#N/A,FALSE,"FANDA96";#N/A,#N/A,FALSE,"INTRAN96";#N/A,#N/A,FALSE,"NAA9697";#N/A,#N/A,FALSE,"ECWEBB";#N/A,#N/A,FALSE,"MFT96";#N/A,#N/A,FALSE,"CTrecon"}</definedName>
    <definedName name="sfad_1_1_1_2_2" hidden="1">{#N/A,#N/A,FALSE,"TMCOMP96";#N/A,#N/A,FALSE,"MAT96";#N/A,#N/A,FALSE,"FANDA96";#N/A,#N/A,FALSE,"INTRAN96";#N/A,#N/A,FALSE,"NAA9697";#N/A,#N/A,FALSE,"ECWEBB";#N/A,#N/A,FALSE,"MFT96";#N/A,#N/A,FALSE,"CTrecon"}</definedName>
    <definedName name="sfad_1_1_1_2_3" hidden="1">{#N/A,#N/A,FALSE,"TMCOMP96";#N/A,#N/A,FALSE,"MAT96";#N/A,#N/A,FALSE,"FANDA96";#N/A,#N/A,FALSE,"INTRAN96";#N/A,#N/A,FALSE,"NAA9697";#N/A,#N/A,FALSE,"ECWEBB";#N/A,#N/A,FALSE,"MFT96";#N/A,#N/A,FALSE,"CTrecon"}</definedName>
    <definedName name="sfad_1_1_1_2_4" hidden="1">{#N/A,#N/A,FALSE,"TMCOMP96";#N/A,#N/A,FALSE,"MAT96";#N/A,#N/A,FALSE,"FANDA96";#N/A,#N/A,FALSE,"INTRAN96";#N/A,#N/A,FALSE,"NAA9697";#N/A,#N/A,FALSE,"ECWEBB";#N/A,#N/A,FALSE,"MFT96";#N/A,#N/A,FALSE,"CTrecon"}</definedName>
    <definedName name="sfad_1_1_1_2_5" hidden="1">{#N/A,#N/A,FALSE,"TMCOMP96";#N/A,#N/A,FALSE,"MAT96";#N/A,#N/A,FALSE,"FANDA96";#N/A,#N/A,FALSE,"INTRAN96";#N/A,#N/A,FALSE,"NAA9697";#N/A,#N/A,FALSE,"ECWEBB";#N/A,#N/A,FALSE,"MFT96";#N/A,#N/A,FALSE,"CTrecon"}</definedName>
    <definedName name="sfad_1_1_1_3" hidden="1">{#N/A,#N/A,FALSE,"TMCOMP96";#N/A,#N/A,FALSE,"MAT96";#N/A,#N/A,FALSE,"FANDA96";#N/A,#N/A,FALSE,"INTRAN96";#N/A,#N/A,FALSE,"NAA9697";#N/A,#N/A,FALSE,"ECWEBB";#N/A,#N/A,FALSE,"MFT96";#N/A,#N/A,FALSE,"CTrecon"}</definedName>
    <definedName name="sfad_1_1_1_3_1" hidden="1">{#N/A,#N/A,FALSE,"TMCOMP96";#N/A,#N/A,FALSE,"MAT96";#N/A,#N/A,FALSE,"FANDA96";#N/A,#N/A,FALSE,"INTRAN96";#N/A,#N/A,FALSE,"NAA9697";#N/A,#N/A,FALSE,"ECWEBB";#N/A,#N/A,FALSE,"MFT96";#N/A,#N/A,FALSE,"CTrecon"}</definedName>
    <definedName name="sfad_1_1_1_3_2" hidden="1">{#N/A,#N/A,FALSE,"TMCOMP96";#N/A,#N/A,FALSE,"MAT96";#N/A,#N/A,FALSE,"FANDA96";#N/A,#N/A,FALSE,"INTRAN96";#N/A,#N/A,FALSE,"NAA9697";#N/A,#N/A,FALSE,"ECWEBB";#N/A,#N/A,FALSE,"MFT96";#N/A,#N/A,FALSE,"CTrecon"}</definedName>
    <definedName name="sfad_1_1_1_3_3" hidden="1">{#N/A,#N/A,FALSE,"TMCOMP96";#N/A,#N/A,FALSE,"MAT96";#N/A,#N/A,FALSE,"FANDA96";#N/A,#N/A,FALSE,"INTRAN96";#N/A,#N/A,FALSE,"NAA9697";#N/A,#N/A,FALSE,"ECWEBB";#N/A,#N/A,FALSE,"MFT96";#N/A,#N/A,FALSE,"CTrecon"}</definedName>
    <definedName name="sfad_1_1_1_3_4" hidden="1">{#N/A,#N/A,FALSE,"TMCOMP96";#N/A,#N/A,FALSE,"MAT96";#N/A,#N/A,FALSE,"FANDA96";#N/A,#N/A,FALSE,"INTRAN96";#N/A,#N/A,FALSE,"NAA9697";#N/A,#N/A,FALSE,"ECWEBB";#N/A,#N/A,FALSE,"MFT96";#N/A,#N/A,FALSE,"CTrecon"}</definedName>
    <definedName name="sfad_1_1_1_3_5" hidden="1">{#N/A,#N/A,FALSE,"TMCOMP96";#N/A,#N/A,FALSE,"MAT96";#N/A,#N/A,FALSE,"FANDA96";#N/A,#N/A,FALSE,"INTRAN96";#N/A,#N/A,FALSE,"NAA9697";#N/A,#N/A,FALSE,"ECWEBB";#N/A,#N/A,FALSE,"MFT96";#N/A,#N/A,FALSE,"CTrecon"}</definedName>
    <definedName name="sfad_1_1_1_4" hidden="1">{#N/A,#N/A,FALSE,"TMCOMP96";#N/A,#N/A,FALSE,"MAT96";#N/A,#N/A,FALSE,"FANDA96";#N/A,#N/A,FALSE,"INTRAN96";#N/A,#N/A,FALSE,"NAA9697";#N/A,#N/A,FALSE,"ECWEBB";#N/A,#N/A,FALSE,"MFT96";#N/A,#N/A,FALSE,"CTrecon"}</definedName>
    <definedName name="sfad_1_1_1_4_1" hidden="1">{#N/A,#N/A,FALSE,"TMCOMP96";#N/A,#N/A,FALSE,"MAT96";#N/A,#N/A,FALSE,"FANDA96";#N/A,#N/A,FALSE,"INTRAN96";#N/A,#N/A,FALSE,"NAA9697";#N/A,#N/A,FALSE,"ECWEBB";#N/A,#N/A,FALSE,"MFT96";#N/A,#N/A,FALSE,"CTrecon"}</definedName>
    <definedName name="sfad_1_1_1_4_2" hidden="1">{#N/A,#N/A,FALSE,"TMCOMP96";#N/A,#N/A,FALSE,"MAT96";#N/A,#N/A,FALSE,"FANDA96";#N/A,#N/A,FALSE,"INTRAN96";#N/A,#N/A,FALSE,"NAA9697";#N/A,#N/A,FALSE,"ECWEBB";#N/A,#N/A,FALSE,"MFT96";#N/A,#N/A,FALSE,"CTrecon"}</definedName>
    <definedName name="sfad_1_1_1_4_3" hidden="1">{#N/A,#N/A,FALSE,"TMCOMP96";#N/A,#N/A,FALSE,"MAT96";#N/A,#N/A,FALSE,"FANDA96";#N/A,#N/A,FALSE,"INTRAN96";#N/A,#N/A,FALSE,"NAA9697";#N/A,#N/A,FALSE,"ECWEBB";#N/A,#N/A,FALSE,"MFT96";#N/A,#N/A,FALSE,"CTrecon"}</definedName>
    <definedName name="sfad_1_1_1_4_4" hidden="1">{#N/A,#N/A,FALSE,"TMCOMP96";#N/A,#N/A,FALSE,"MAT96";#N/A,#N/A,FALSE,"FANDA96";#N/A,#N/A,FALSE,"INTRAN96";#N/A,#N/A,FALSE,"NAA9697";#N/A,#N/A,FALSE,"ECWEBB";#N/A,#N/A,FALSE,"MFT96";#N/A,#N/A,FALSE,"CTrecon"}</definedName>
    <definedName name="sfad_1_1_1_4_5" hidden="1">{#N/A,#N/A,FALSE,"TMCOMP96";#N/A,#N/A,FALSE,"MAT96";#N/A,#N/A,FALSE,"FANDA96";#N/A,#N/A,FALSE,"INTRAN96";#N/A,#N/A,FALSE,"NAA9697";#N/A,#N/A,FALSE,"ECWEBB";#N/A,#N/A,FALSE,"MFT96";#N/A,#N/A,FALSE,"CTrecon"}</definedName>
    <definedName name="sfad_1_1_1_5" hidden="1">{#N/A,#N/A,FALSE,"TMCOMP96";#N/A,#N/A,FALSE,"MAT96";#N/A,#N/A,FALSE,"FANDA96";#N/A,#N/A,FALSE,"INTRAN96";#N/A,#N/A,FALSE,"NAA9697";#N/A,#N/A,FALSE,"ECWEBB";#N/A,#N/A,FALSE,"MFT96";#N/A,#N/A,FALSE,"CTrecon"}</definedName>
    <definedName name="sfad_1_1_1_5_1" hidden="1">{#N/A,#N/A,FALSE,"TMCOMP96";#N/A,#N/A,FALSE,"MAT96";#N/A,#N/A,FALSE,"FANDA96";#N/A,#N/A,FALSE,"INTRAN96";#N/A,#N/A,FALSE,"NAA9697";#N/A,#N/A,FALSE,"ECWEBB";#N/A,#N/A,FALSE,"MFT96";#N/A,#N/A,FALSE,"CTrecon"}</definedName>
    <definedName name="sfad_1_1_1_5_2" hidden="1">{#N/A,#N/A,FALSE,"TMCOMP96";#N/A,#N/A,FALSE,"MAT96";#N/A,#N/A,FALSE,"FANDA96";#N/A,#N/A,FALSE,"INTRAN96";#N/A,#N/A,FALSE,"NAA9697";#N/A,#N/A,FALSE,"ECWEBB";#N/A,#N/A,FALSE,"MFT96";#N/A,#N/A,FALSE,"CTrecon"}</definedName>
    <definedName name="sfad_1_1_1_5_3" hidden="1">{#N/A,#N/A,FALSE,"TMCOMP96";#N/A,#N/A,FALSE,"MAT96";#N/A,#N/A,FALSE,"FANDA96";#N/A,#N/A,FALSE,"INTRAN96";#N/A,#N/A,FALSE,"NAA9697";#N/A,#N/A,FALSE,"ECWEBB";#N/A,#N/A,FALSE,"MFT96";#N/A,#N/A,FALSE,"CTrecon"}</definedName>
    <definedName name="sfad_1_1_1_5_4" hidden="1">{#N/A,#N/A,FALSE,"TMCOMP96";#N/A,#N/A,FALSE,"MAT96";#N/A,#N/A,FALSE,"FANDA96";#N/A,#N/A,FALSE,"INTRAN96";#N/A,#N/A,FALSE,"NAA9697";#N/A,#N/A,FALSE,"ECWEBB";#N/A,#N/A,FALSE,"MFT96";#N/A,#N/A,FALSE,"CTrecon"}</definedName>
    <definedName name="sfad_1_1_1_5_5" hidden="1">{#N/A,#N/A,FALSE,"TMCOMP96";#N/A,#N/A,FALSE,"MAT96";#N/A,#N/A,FALSE,"FANDA96";#N/A,#N/A,FALSE,"INTRAN96";#N/A,#N/A,FALSE,"NAA9697";#N/A,#N/A,FALSE,"ECWEBB";#N/A,#N/A,FALSE,"MFT96";#N/A,#N/A,FALSE,"CTrecon"}</definedName>
    <definedName name="sfad_1_1_2" hidden="1">{#N/A,#N/A,FALSE,"TMCOMP96";#N/A,#N/A,FALSE,"MAT96";#N/A,#N/A,FALSE,"FANDA96";#N/A,#N/A,FALSE,"INTRAN96";#N/A,#N/A,FALSE,"NAA9697";#N/A,#N/A,FALSE,"ECWEBB";#N/A,#N/A,FALSE,"MFT96";#N/A,#N/A,FALSE,"CTrecon"}</definedName>
    <definedName name="sfad_1_1_2_1" hidden="1">{#N/A,#N/A,FALSE,"TMCOMP96";#N/A,#N/A,FALSE,"MAT96";#N/A,#N/A,FALSE,"FANDA96";#N/A,#N/A,FALSE,"INTRAN96";#N/A,#N/A,FALSE,"NAA9697";#N/A,#N/A,FALSE,"ECWEBB";#N/A,#N/A,FALSE,"MFT96";#N/A,#N/A,FALSE,"CTrecon"}</definedName>
    <definedName name="sfad_1_1_2_1_1" hidden="1">{#N/A,#N/A,FALSE,"TMCOMP96";#N/A,#N/A,FALSE,"MAT96";#N/A,#N/A,FALSE,"FANDA96";#N/A,#N/A,FALSE,"INTRAN96";#N/A,#N/A,FALSE,"NAA9697";#N/A,#N/A,FALSE,"ECWEBB";#N/A,#N/A,FALSE,"MFT96";#N/A,#N/A,FALSE,"CTrecon"}</definedName>
    <definedName name="sfad_1_1_2_2" hidden="1">{#N/A,#N/A,FALSE,"TMCOMP96";#N/A,#N/A,FALSE,"MAT96";#N/A,#N/A,FALSE,"FANDA96";#N/A,#N/A,FALSE,"INTRAN96";#N/A,#N/A,FALSE,"NAA9697";#N/A,#N/A,FALSE,"ECWEBB";#N/A,#N/A,FALSE,"MFT96";#N/A,#N/A,FALSE,"CTrecon"}</definedName>
    <definedName name="sfad_1_1_2_3" hidden="1">{#N/A,#N/A,FALSE,"TMCOMP96";#N/A,#N/A,FALSE,"MAT96";#N/A,#N/A,FALSE,"FANDA96";#N/A,#N/A,FALSE,"INTRAN96";#N/A,#N/A,FALSE,"NAA9697";#N/A,#N/A,FALSE,"ECWEBB";#N/A,#N/A,FALSE,"MFT96";#N/A,#N/A,FALSE,"CTrecon"}</definedName>
    <definedName name="sfad_1_1_2_4" hidden="1">{#N/A,#N/A,FALSE,"TMCOMP96";#N/A,#N/A,FALSE,"MAT96";#N/A,#N/A,FALSE,"FANDA96";#N/A,#N/A,FALSE,"INTRAN96";#N/A,#N/A,FALSE,"NAA9697";#N/A,#N/A,FALSE,"ECWEBB";#N/A,#N/A,FALSE,"MFT96";#N/A,#N/A,FALSE,"CTrecon"}</definedName>
    <definedName name="sfad_1_1_2_5" hidden="1">{#N/A,#N/A,FALSE,"TMCOMP96";#N/A,#N/A,FALSE,"MAT96";#N/A,#N/A,FALSE,"FANDA96";#N/A,#N/A,FALSE,"INTRAN96";#N/A,#N/A,FALSE,"NAA9697";#N/A,#N/A,FALSE,"ECWEBB";#N/A,#N/A,FALSE,"MFT96";#N/A,#N/A,FALSE,"CTrecon"}</definedName>
    <definedName name="sfad_1_1_3" hidden="1">{#N/A,#N/A,FALSE,"TMCOMP96";#N/A,#N/A,FALSE,"MAT96";#N/A,#N/A,FALSE,"FANDA96";#N/A,#N/A,FALSE,"INTRAN96";#N/A,#N/A,FALSE,"NAA9697";#N/A,#N/A,FALSE,"ECWEBB";#N/A,#N/A,FALSE,"MFT96";#N/A,#N/A,FALSE,"CTrecon"}</definedName>
    <definedName name="sfad_1_1_3_1" hidden="1">{#N/A,#N/A,FALSE,"TMCOMP96";#N/A,#N/A,FALSE,"MAT96";#N/A,#N/A,FALSE,"FANDA96";#N/A,#N/A,FALSE,"INTRAN96";#N/A,#N/A,FALSE,"NAA9697";#N/A,#N/A,FALSE,"ECWEBB";#N/A,#N/A,FALSE,"MFT96";#N/A,#N/A,FALSE,"CTrecon"}</definedName>
    <definedName name="sfad_1_1_3_1_1" hidden="1">{#N/A,#N/A,FALSE,"TMCOMP96";#N/A,#N/A,FALSE,"MAT96";#N/A,#N/A,FALSE,"FANDA96";#N/A,#N/A,FALSE,"INTRAN96";#N/A,#N/A,FALSE,"NAA9697";#N/A,#N/A,FALSE,"ECWEBB";#N/A,#N/A,FALSE,"MFT96";#N/A,#N/A,FALSE,"CTrecon"}</definedName>
    <definedName name="sfad_1_1_3_2" hidden="1">{#N/A,#N/A,FALSE,"TMCOMP96";#N/A,#N/A,FALSE,"MAT96";#N/A,#N/A,FALSE,"FANDA96";#N/A,#N/A,FALSE,"INTRAN96";#N/A,#N/A,FALSE,"NAA9697";#N/A,#N/A,FALSE,"ECWEBB";#N/A,#N/A,FALSE,"MFT96";#N/A,#N/A,FALSE,"CTrecon"}</definedName>
    <definedName name="sfad_1_1_3_3" hidden="1">{#N/A,#N/A,FALSE,"TMCOMP96";#N/A,#N/A,FALSE,"MAT96";#N/A,#N/A,FALSE,"FANDA96";#N/A,#N/A,FALSE,"INTRAN96";#N/A,#N/A,FALSE,"NAA9697";#N/A,#N/A,FALSE,"ECWEBB";#N/A,#N/A,FALSE,"MFT96";#N/A,#N/A,FALSE,"CTrecon"}</definedName>
    <definedName name="sfad_1_1_3_4" hidden="1">{#N/A,#N/A,FALSE,"TMCOMP96";#N/A,#N/A,FALSE,"MAT96";#N/A,#N/A,FALSE,"FANDA96";#N/A,#N/A,FALSE,"INTRAN96";#N/A,#N/A,FALSE,"NAA9697";#N/A,#N/A,FALSE,"ECWEBB";#N/A,#N/A,FALSE,"MFT96";#N/A,#N/A,FALSE,"CTrecon"}</definedName>
    <definedName name="sfad_1_1_3_5" hidden="1">{#N/A,#N/A,FALSE,"TMCOMP96";#N/A,#N/A,FALSE,"MAT96";#N/A,#N/A,FALSE,"FANDA96";#N/A,#N/A,FALSE,"INTRAN96";#N/A,#N/A,FALSE,"NAA9697";#N/A,#N/A,FALSE,"ECWEBB";#N/A,#N/A,FALSE,"MFT96";#N/A,#N/A,FALSE,"CTrecon"}</definedName>
    <definedName name="sfad_1_1_4" hidden="1">{#N/A,#N/A,FALSE,"TMCOMP96";#N/A,#N/A,FALSE,"MAT96";#N/A,#N/A,FALSE,"FANDA96";#N/A,#N/A,FALSE,"INTRAN96";#N/A,#N/A,FALSE,"NAA9697";#N/A,#N/A,FALSE,"ECWEBB";#N/A,#N/A,FALSE,"MFT96";#N/A,#N/A,FALSE,"CTrecon"}</definedName>
    <definedName name="sfad_1_1_4_1" hidden="1">{#N/A,#N/A,FALSE,"TMCOMP96";#N/A,#N/A,FALSE,"MAT96";#N/A,#N/A,FALSE,"FANDA96";#N/A,#N/A,FALSE,"INTRAN96";#N/A,#N/A,FALSE,"NAA9697";#N/A,#N/A,FALSE,"ECWEBB";#N/A,#N/A,FALSE,"MFT96";#N/A,#N/A,FALSE,"CTrecon"}</definedName>
    <definedName name="sfad_1_1_4_2" hidden="1">{#N/A,#N/A,FALSE,"TMCOMP96";#N/A,#N/A,FALSE,"MAT96";#N/A,#N/A,FALSE,"FANDA96";#N/A,#N/A,FALSE,"INTRAN96";#N/A,#N/A,FALSE,"NAA9697";#N/A,#N/A,FALSE,"ECWEBB";#N/A,#N/A,FALSE,"MFT96";#N/A,#N/A,FALSE,"CTrecon"}</definedName>
    <definedName name="sfad_1_1_4_3" hidden="1">{#N/A,#N/A,FALSE,"TMCOMP96";#N/A,#N/A,FALSE,"MAT96";#N/A,#N/A,FALSE,"FANDA96";#N/A,#N/A,FALSE,"INTRAN96";#N/A,#N/A,FALSE,"NAA9697";#N/A,#N/A,FALSE,"ECWEBB";#N/A,#N/A,FALSE,"MFT96";#N/A,#N/A,FALSE,"CTrecon"}</definedName>
    <definedName name="sfad_1_1_4_4" hidden="1">{#N/A,#N/A,FALSE,"TMCOMP96";#N/A,#N/A,FALSE,"MAT96";#N/A,#N/A,FALSE,"FANDA96";#N/A,#N/A,FALSE,"INTRAN96";#N/A,#N/A,FALSE,"NAA9697";#N/A,#N/A,FALSE,"ECWEBB";#N/A,#N/A,FALSE,"MFT96";#N/A,#N/A,FALSE,"CTrecon"}</definedName>
    <definedName name="sfad_1_1_4_5" hidden="1">{#N/A,#N/A,FALSE,"TMCOMP96";#N/A,#N/A,FALSE,"MAT96";#N/A,#N/A,FALSE,"FANDA96";#N/A,#N/A,FALSE,"INTRAN96";#N/A,#N/A,FALSE,"NAA9697";#N/A,#N/A,FALSE,"ECWEBB";#N/A,#N/A,FALSE,"MFT96";#N/A,#N/A,FALSE,"CTrecon"}</definedName>
    <definedName name="sfad_1_1_5" hidden="1">{#N/A,#N/A,FALSE,"TMCOMP96";#N/A,#N/A,FALSE,"MAT96";#N/A,#N/A,FALSE,"FANDA96";#N/A,#N/A,FALSE,"INTRAN96";#N/A,#N/A,FALSE,"NAA9697";#N/A,#N/A,FALSE,"ECWEBB";#N/A,#N/A,FALSE,"MFT96";#N/A,#N/A,FALSE,"CTrecon"}</definedName>
    <definedName name="sfad_1_1_5_1" hidden="1">{#N/A,#N/A,FALSE,"TMCOMP96";#N/A,#N/A,FALSE,"MAT96";#N/A,#N/A,FALSE,"FANDA96";#N/A,#N/A,FALSE,"INTRAN96";#N/A,#N/A,FALSE,"NAA9697";#N/A,#N/A,FALSE,"ECWEBB";#N/A,#N/A,FALSE,"MFT96";#N/A,#N/A,FALSE,"CTrecon"}</definedName>
    <definedName name="sfad_1_1_5_2" hidden="1">{#N/A,#N/A,FALSE,"TMCOMP96";#N/A,#N/A,FALSE,"MAT96";#N/A,#N/A,FALSE,"FANDA96";#N/A,#N/A,FALSE,"INTRAN96";#N/A,#N/A,FALSE,"NAA9697";#N/A,#N/A,FALSE,"ECWEBB";#N/A,#N/A,FALSE,"MFT96";#N/A,#N/A,FALSE,"CTrecon"}</definedName>
    <definedName name="sfad_1_1_5_3" hidden="1">{#N/A,#N/A,FALSE,"TMCOMP96";#N/A,#N/A,FALSE,"MAT96";#N/A,#N/A,FALSE,"FANDA96";#N/A,#N/A,FALSE,"INTRAN96";#N/A,#N/A,FALSE,"NAA9697";#N/A,#N/A,FALSE,"ECWEBB";#N/A,#N/A,FALSE,"MFT96";#N/A,#N/A,FALSE,"CTrecon"}</definedName>
    <definedName name="sfad_1_1_5_4" hidden="1">{#N/A,#N/A,FALSE,"TMCOMP96";#N/A,#N/A,FALSE,"MAT96";#N/A,#N/A,FALSE,"FANDA96";#N/A,#N/A,FALSE,"INTRAN96";#N/A,#N/A,FALSE,"NAA9697";#N/A,#N/A,FALSE,"ECWEBB";#N/A,#N/A,FALSE,"MFT96";#N/A,#N/A,FALSE,"CTrecon"}</definedName>
    <definedName name="sfad_1_1_5_5" hidden="1">{#N/A,#N/A,FALSE,"TMCOMP96";#N/A,#N/A,FALSE,"MAT96";#N/A,#N/A,FALSE,"FANDA96";#N/A,#N/A,FALSE,"INTRAN96";#N/A,#N/A,FALSE,"NAA9697";#N/A,#N/A,FALSE,"ECWEBB";#N/A,#N/A,FALSE,"MFT96";#N/A,#N/A,FALSE,"CTrecon"}</definedName>
    <definedName name="sfad_1_2" hidden="1">{#N/A,#N/A,FALSE,"TMCOMP96";#N/A,#N/A,FALSE,"MAT96";#N/A,#N/A,FALSE,"FANDA96";#N/A,#N/A,FALSE,"INTRAN96";#N/A,#N/A,FALSE,"NAA9697";#N/A,#N/A,FALSE,"ECWEBB";#N/A,#N/A,FALSE,"MFT96";#N/A,#N/A,FALSE,"CTrecon"}</definedName>
    <definedName name="sfad_1_2_1" hidden="1">{#N/A,#N/A,FALSE,"TMCOMP96";#N/A,#N/A,FALSE,"MAT96";#N/A,#N/A,FALSE,"FANDA96";#N/A,#N/A,FALSE,"INTRAN96";#N/A,#N/A,FALSE,"NAA9697";#N/A,#N/A,FALSE,"ECWEBB";#N/A,#N/A,FALSE,"MFT96";#N/A,#N/A,FALSE,"CTrecon"}</definedName>
    <definedName name="sfad_1_2_1_1" hidden="1">{#N/A,#N/A,FALSE,"TMCOMP96";#N/A,#N/A,FALSE,"MAT96";#N/A,#N/A,FALSE,"FANDA96";#N/A,#N/A,FALSE,"INTRAN96";#N/A,#N/A,FALSE,"NAA9697";#N/A,#N/A,FALSE,"ECWEBB";#N/A,#N/A,FALSE,"MFT96";#N/A,#N/A,FALSE,"CTrecon"}</definedName>
    <definedName name="sfad_1_2_1_1_1" hidden="1">{#N/A,#N/A,FALSE,"TMCOMP96";#N/A,#N/A,FALSE,"MAT96";#N/A,#N/A,FALSE,"FANDA96";#N/A,#N/A,FALSE,"INTRAN96";#N/A,#N/A,FALSE,"NAA9697";#N/A,#N/A,FALSE,"ECWEBB";#N/A,#N/A,FALSE,"MFT96";#N/A,#N/A,FALSE,"CTrecon"}</definedName>
    <definedName name="sfad_1_2_1_1_1_1" hidden="1">{#N/A,#N/A,FALSE,"TMCOMP96";#N/A,#N/A,FALSE,"MAT96";#N/A,#N/A,FALSE,"FANDA96";#N/A,#N/A,FALSE,"INTRAN96";#N/A,#N/A,FALSE,"NAA9697";#N/A,#N/A,FALSE,"ECWEBB";#N/A,#N/A,FALSE,"MFT96";#N/A,#N/A,FALSE,"CTrecon"}</definedName>
    <definedName name="sfad_1_2_1_1_1_1_1" hidden="1">{#N/A,#N/A,FALSE,"TMCOMP96";#N/A,#N/A,FALSE,"MAT96";#N/A,#N/A,FALSE,"FANDA96";#N/A,#N/A,FALSE,"INTRAN96";#N/A,#N/A,FALSE,"NAA9697";#N/A,#N/A,FALSE,"ECWEBB";#N/A,#N/A,FALSE,"MFT96";#N/A,#N/A,FALSE,"CTrecon"}</definedName>
    <definedName name="sfad_1_2_1_1_1_2" hidden="1">{#N/A,#N/A,FALSE,"TMCOMP96";#N/A,#N/A,FALSE,"MAT96";#N/A,#N/A,FALSE,"FANDA96";#N/A,#N/A,FALSE,"INTRAN96";#N/A,#N/A,FALSE,"NAA9697";#N/A,#N/A,FALSE,"ECWEBB";#N/A,#N/A,FALSE,"MFT96";#N/A,#N/A,FALSE,"CTrecon"}</definedName>
    <definedName name="sfad_1_2_1_1_1_3" hidden="1">{#N/A,#N/A,FALSE,"TMCOMP96";#N/A,#N/A,FALSE,"MAT96";#N/A,#N/A,FALSE,"FANDA96";#N/A,#N/A,FALSE,"INTRAN96";#N/A,#N/A,FALSE,"NAA9697";#N/A,#N/A,FALSE,"ECWEBB";#N/A,#N/A,FALSE,"MFT96";#N/A,#N/A,FALSE,"CTrecon"}</definedName>
    <definedName name="sfad_1_2_1_1_1_4" hidden="1">{#N/A,#N/A,FALSE,"TMCOMP96";#N/A,#N/A,FALSE,"MAT96";#N/A,#N/A,FALSE,"FANDA96";#N/A,#N/A,FALSE,"INTRAN96";#N/A,#N/A,FALSE,"NAA9697";#N/A,#N/A,FALSE,"ECWEBB";#N/A,#N/A,FALSE,"MFT96";#N/A,#N/A,FALSE,"CTrecon"}</definedName>
    <definedName name="sfad_1_2_1_1_1_5" hidden="1">{#N/A,#N/A,FALSE,"TMCOMP96";#N/A,#N/A,FALSE,"MAT96";#N/A,#N/A,FALSE,"FANDA96";#N/A,#N/A,FALSE,"INTRAN96";#N/A,#N/A,FALSE,"NAA9697";#N/A,#N/A,FALSE,"ECWEBB";#N/A,#N/A,FALSE,"MFT96";#N/A,#N/A,FALSE,"CTrecon"}</definedName>
    <definedName name="sfad_1_2_1_1_2" hidden="1">{#N/A,#N/A,FALSE,"TMCOMP96";#N/A,#N/A,FALSE,"MAT96";#N/A,#N/A,FALSE,"FANDA96";#N/A,#N/A,FALSE,"INTRAN96";#N/A,#N/A,FALSE,"NAA9697";#N/A,#N/A,FALSE,"ECWEBB";#N/A,#N/A,FALSE,"MFT96";#N/A,#N/A,FALSE,"CTrecon"}</definedName>
    <definedName name="sfad_1_2_1_1_2_1" hidden="1">{#N/A,#N/A,FALSE,"TMCOMP96";#N/A,#N/A,FALSE,"MAT96";#N/A,#N/A,FALSE,"FANDA96";#N/A,#N/A,FALSE,"INTRAN96";#N/A,#N/A,FALSE,"NAA9697";#N/A,#N/A,FALSE,"ECWEBB";#N/A,#N/A,FALSE,"MFT96";#N/A,#N/A,FALSE,"CTrecon"}</definedName>
    <definedName name="sfad_1_2_1_1_2_2" hidden="1">{#N/A,#N/A,FALSE,"TMCOMP96";#N/A,#N/A,FALSE,"MAT96";#N/A,#N/A,FALSE,"FANDA96";#N/A,#N/A,FALSE,"INTRAN96";#N/A,#N/A,FALSE,"NAA9697";#N/A,#N/A,FALSE,"ECWEBB";#N/A,#N/A,FALSE,"MFT96";#N/A,#N/A,FALSE,"CTrecon"}</definedName>
    <definedName name="sfad_1_2_1_1_2_3" hidden="1">{#N/A,#N/A,FALSE,"TMCOMP96";#N/A,#N/A,FALSE,"MAT96";#N/A,#N/A,FALSE,"FANDA96";#N/A,#N/A,FALSE,"INTRAN96";#N/A,#N/A,FALSE,"NAA9697";#N/A,#N/A,FALSE,"ECWEBB";#N/A,#N/A,FALSE,"MFT96";#N/A,#N/A,FALSE,"CTrecon"}</definedName>
    <definedName name="sfad_1_2_1_1_2_4" hidden="1">{#N/A,#N/A,FALSE,"TMCOMP96";#N/A,#N/A,FALSE,"MAT96";#N/A,#N/A,FALSE,"FANDA96";#N/A,#N/A,FALSE,"INTRAN96";#N/A,#N/A,FALSE,"NAA9697";#N/A,#N/A,FALSE,"ECWEBB";#N/A,#N/A,FALSE,"MFT96";#N/A,#N/A,FALSE,"CTrecon"}</definedName>
    <definedName name="sfad_1_2_1_1_2_5" hidden="1">{#N/A,#N/A,FALSE,"TMCOMP96";#N/A,#N/A,FALSE,"MAT96";#N/A,#N/A,FALSE,"FANDA96";#N/A,#N/A,FALSE,"INTRAN96";#N/A,#N/A,FALSE,"NAA9697";#N/A,#N/A,FALSE,"ECWEBB";#N/A,#N/A,FALSE,"MFT96";#N/A,#N/A,FALSE,"CTrecon"}</definedName>
    <definedName name="sfad_1_2_1_1_3" hidden="1">{#N/A,#N/A,FALSE,"TMCOMP96";#N/A,#N/A,FALSE,"MAT96";#N/A,#N/A,FALSE,"FANDA96";#N/A,#N/A,FALSE,"INTRAN96";#N/A,#N/A,FALSE,"NAA9697";#N/A,#N/A,FALSE,"ECWEBB";#N/A,#N/A,FALSE,"MFT96";#N/A,#N/A,FALSE,"CTrecon"}</definedName>
    <definedName name="sfad_1_2_1_1_4" hidden="1">{#N/A,#N/A,FALSE,"TMCOMP96";#N/A,#N/A,FALSE,"MAT96";#N/A,#N/A,FALSE,"FANDA96";#N/A,#N/A,FALSE,"INTRAN96";#N/A,#N/A,FALSE,"NAA9697";#N/A,#N/A,FALSE,"ECWEBB";#N/A,#N/A,FALSE,"MFT96";#N/A,#N/A,FALSE,"CTrecon"}</definedName>
    <definedName name="sfad_1_2_1_1_5" hidden="1">{#N/A,#N/A,FALSE,"TMCOMP96";#N/A,#N/A,FALSE,"MAT96";#N/A,#N/A,FALSE,"FANDA96";#N/A,#N/A,FALSE,"INTRAN96";#N/A,#N/A,FALSE,"NAA9697";#N/A,#N/A,FALSE,"ECWEBB";#N/A,#N/A,FALSE,"MFT96";#N/A,#N/A,FALSE,"CTrecon"}</definedName>
    <definedName name="sfad_1_2_1_2" hidden="1">{#N/A,#N/A,FALSE,"TMCOMP96";#N/A,#N/A,FALSE,"MAT96";#N/A,#N/A,FALSE,"FANDA96";#N/A,#N/A,FALSE,"INTRAN96";#N/A,#N/A,FALSE,"NAA9697";#N/A,#N/A,FALSE,"ECWEBB";#N/A,#N/A,FALSE,"MFT96";#N/A,#N/A,FALSE,"CTrecon"}</definedName>
    <definedName name="sfad_1_2_1_2_1" hidden="1">{#N/A,#N/A,FALSE,"TMCOMP96";#N/A,#N/A,FALSE,"MAT96";#N/A,#N/A,FALSE,"FANDA96";#N/A,#N/A,FALSE,"INTRAN96";#N/A,#N/A,FALSE,"NAA9697";#N/A,#N/A,FALSE,"ECWEBB";#N/A,#N/A,FALSE,"MFT96";#N/A,#N/A,FALSE,"CTrecon"}</definedName>
    <definedName name="sfad_1_2_1_2_2" hidden="1">{#N/A,#N/A,FALSE,"TMCOMP96";#N/A,#N/A,FALSE,"MAT96";#N/A,#N/A,FALSE,"FANDA96";#N/A,#N/A,FALSE,"INTRAN96";#N/A,#N/A,FALSE,"NAA9697";#N/A,#N/A,FALSE,"ECWEBB";#N/A,#N/A,FALSE,"MFT96";#N/A,#N/A,FALSE,"CTrecon"}</definedName>
    <definedName name="sfad_1_2_1_2_3" hidden="1">{#N/A,#N/A,FALSE,"TMCOMP96";#N/A,#N/A,FALSE,"MAT96";#N/A,#N/A,FALSE,"FANDA96";#N/A,#N/A,FALSE,"INTRAN96";#N/A,#N/A,FALSE,"NAA9697";#N/A,#N/A,FALSE,"ECWEBB";#N/A,#N/A,FALSE,"MFT96";#N/A,#N/A,FALSE,"CTrecon"}</definedName>
    <definedName name="sfad_1_2_1_2_4" hidden="1">{#N/A,#N/A,FALSE,"TMCOMP96";#N/A,#N/A,FALSE,"MAT96";#N/A,#N/A,FALSE,"FANDA96";#N/A,#N/A,FALSE,"INTRAN96";#N/A,#N/A,FALSE,"NAA9697";#N/A,#N/A,FALSE,"ECWEBB";#N/A,#N/A,FALSE,"MFT96";#N/A,#N/A,FALSE,"CTrecon"}</definedName>
    <definedName name="sfad_1_2_1_2_5" hidden="1">{#N/A,#N/A,FALSE,"TMCOMP96";#N/A,#N/A,FALSE,"MAT96";#N/A,#N/A,FALSE,"FANDA96";#N/A,#N/A,FALSE,"INTRAN96";#N/A,#N/A,FALSE,"NAA9697";#N/A,#N/A,FALSE,"ECWEBB";#N/A,#N/A,FALSE,"MFT96";#N/A,#N/A,FALSE,"CTrecon"}</definedName>
    <definedName name="sfad_1_2_1_3" hidden="1">{#N/A,#N/A,FALSE,"TMCOMP96";#N/A,#N/A,FALSE,"MAT96";#N/A,#N/A,FALSE,"FANDA96";#N/A,#N/A,FALSE,"INTRAN96";#N/A,#N/A,FALSE,"NAA9697";#N/A,#N/A,FALSE,"ECWEBB";#N/A,#N/A,FALSE,"MFT96";#N/A,#N/A,FALSE,"CTrecon"}</definedName>
    <definedName name="sfad_1_2_1_3_1" hidden="1">{#N/A,#N/A,FALSE,"TMCOMP96";#N/A,#N/A,FALSE,"MAT96";#N/A,#N/A,FALSE,"FANDA96";#N/A,#N/A,FALSE,"INTRAN96";#N/A,#N/A,FALSE,"NAA9697";#N/A,#N/A,FALSE,"ECWEBB";#N/A,#N/A,FALSE,"MFT96";#N/A,#N/A,FALSE,"CTrecon"}</definedName>
    <definedName name="sfad_1_2_1_3_2" hidden="1">{#N/A,#N/A,FALSE,"TMCOMP96";#N/A,#N/A,FALSE,"MAT96";#N/A,#N/A,FALSE,"FANDA96";#N/A,#N/A,FALSE,"INTRAN96";#N/A,#N/A,FALSE,"NAA9697";#N/A,#N/A,FALSE,"ECWEBB";#N/A,#N/A,FALSE,"MFT96";#N/A,#N/A,FALSE,"CTrecon"}</definedName>
    <definedName name="sfad_1_2_1_3_3" hidden="1">{#N/A,#N/A,FALSE,"TMCOMP96";#N/A,#N/A,FALSE,"MAT96";#N/A,#N/A,FALSE,"FANDA96";#N/A,#N/A,FALSE,"INTRAN96";#N/A,#N/A,FALSE,"NAA9697";#N/A,#N/A,FALSE,"ECWEBB";#N/A,#N/A,FALSE,"MFT96";#N/A,#N/A,FALSE,"CTrecon"}</definedName>
    <definedName name="sfad_1_2_1_3_4" hidden="1">{#N/A,#N/A,FALSE,"TMCOMP96";#N/A,#N/A,FALSE,"MAT96";#N/A,#N/A,FALSE,"FANDA96";#N/A,#N/A,FALSE,"INTRAN96";#N/A,#N/A,FALSE,"NAA9697";#N/A,#N/A,FALSE,"ECWEBB";#N/A,#N/A,FALSE,"MFT96";#N/A,#N/A,FALSE,"CTrecon"}</definedName>
    <definedName name="sfad_1_2_1_3_5" hidden="1">{#N/A,#N/A,FALSE,"TMCOMP96";#N/A,#N/A,FALSE,"MAT96";#N/A,#N/A,FALSE,"FANDA96";#N/A,#N/A,FALSE,"INTRAN96";#N/A,#N/A,FALSE,"NAA9697";#N/A,#N/A,FALSE,"ECWEBB";#N/A,#N/A,FALSE,"MFT96";#N/A,#N/A,FALSE,"CTrecon"}</definedName>
    <definedName name="sfad_1_2_1_4" hidden="1">{#N/A,#N/A,FALSE,"TMCOMP96";#N/A,#N/A,FALSE,"MAT96";#N/A,#N/A,FALSE,"FANDA96";#N/A,#N/A,FALSE,"INTRAN96";#N/A,#N/A,FALSE,"NAA9697";#N/A,#N/A,FALSE,"ECWEBB";#N/A,#N/A,FALSE,"MFT96";#N/A,#N/A,FALSE,"CTrecon"}</definedName>
    <definedName name="sfad_1_2_1_4_1" hidden="1">{#N/A,#N/A,FALSE,"TMCOMP96";#N/A,#N/A,FALSE,"MAT96";#N/A,#N/A,FALSE,"FANDA96";#N/A,#N/A,FALSE,"INTRAN96";#N/A,#N/A,FALSE,"NAA9697";#N/A,#N/A,FALSE,"ECWEBB";#N/A,#N/A,FALSE,"MFT96";#N/A,#N/A,FALSE,"CTrecon"}</definedName>
    <definedName name="sfad_1_2_1_4_2" hidden="1">{#N/A,#N/A,FALSE,"TMCOMP96";#N/A,#N/A,FALSE,"MAT96";#N/A,#N/A,FALSE,"FANDA96";#N/A,#N/A,FALSE,"INTRAN96";#N/A,#N/A,FALSE,"NAA9697";#N/A,#N/A,FALSE,"ECWEBB";#N/A,#N/A,FALSE,"MFT96";#N/A,#N/A,FALSE,"CTrecon"}</definedName>
    <definedName name="sfad_1_2_1_4_3" hidden="1">{#N/A,#N/A,FALSE,"TMCOMP96";#N/A,#N/A,FALSE,"MAT96";#N/A,#N/A,FALSE,"FANDA96";#N/A,#N/A,FALSE,"INTRAN96";#N/A,#N/A,FALSE,"NAA9697";#N/A,#N/A,FALSE,"ECWEBB";#N/A,#N/A,FALSE,"MFT96";#N/A,#N/A,FALSE,"CTrecon"}</definedName>
    <definedName name="sfad_1_2_1_4_4" hidden="1">{#N/A,#N/A,FALSE,"TMCOMP96";#N/A,#N/A,FALSE,"MAT96";#N/A,#N/A,FALSE,"FANDA96";#N/A,#N/A,FALSE,"INTRAN96";#N/A,#N/A,FALSE,"NAA9697";#N/A,#N/A,FALSE,"ECWEBB";#N/A,#N/A,FALSE,"MFT96";#N/A,#N/A,FALSE,"CTrecon"}</definedName>
    <definedName name="sfad_1_2_1_4_5" hidden="1">{#N/A,#N/A,FALSE,"TMCOMP96";#N/A,#N/A,FALSE,"MAT96";#N/A,#N/A,FALSE,"FANDA96";#N/A,#N/A,FALSE,"INTRAN96";#N/A,#N/A,FALSE,"NAA9697";#N/A,#N/A,FALSE,"ECWEBB";#N/A,#N/A,FALSE,"MFT96";#N/A,#N/A,FALSE,"CTrecon"}</definedName>
    <definedName name="sfad_1_2_1_5" hidden="1">{#N/A,#N/A,FALSE,"TMCOMP96";#N/A,#N/A,FALSE,"MAT96";#N/A,#N/A,FALSE,"FANDA96";#N/A,#N/A,FALSE,"INTRAN96";#N/A,#N/A,FALSE,"NAA9697";#N/A,#N/A,FALSE,"ECWEBB";#N/A,#N/A,FALSE,"MFT96";#N/A,#N/A,FALSE,"CTrecon"}</definedName>
    <definedName name="sfad_1_2_1_5_1" hidden="1">{#N/A,#N/A,FALSE,"TMCOMP96";#N/A,#N/A,FALSE,"MAT96";#N/A,#N/A,FALSE,"FANDA96";#N/A,#N/A,FALSE,"INTRAN96";#N/A,#N/A,FALSE,"NAA9697";#N/A,#N/A,FALSE,"ECWEBB";#N/A,#N/A,FALSE,"MFT96";#N/A,#N/A,FALSE,"CTrecon"}</definedName>
    <definedName name="sfad_1_2_1_5_2" hidden="1">{#N/A,#N/A,FALSE,"TMCOMP96";#N/A,#N/A,FALSE,"MAT96";#N/A,#N/A,FALSE,"FANDA96";#N/A,#N/A,FALSE,"INTRAN96";#N/A,#N/A,FALSE,"NAA9697";#N/A,#N/A,FALSE,"ECWEBB";#N/A,#N/A,FALSE,"MFT96";#N/A,#N/A,FALSE,"CTrecon"}</definedName>
    <definedName name="sfad_1_2_1_5_3" hidden="1">{#N/A,#N/A,FALSE,"TMCOMP96";#N/A,#N/A,FALSE,"MAT96";#N/A,#N/A,FALSE,"FANDA96";#N/A,#N/A,FALSE,"INTRAN96";#N/A,#N/A,FALSE,"NAA9697";#N/A,#N/A,FALSE,"ECWEBB";#N/A,#N/A,FALSE,"MFT96";#N/A,#N/A,FALSE,"CTrecon"}</definedName>
    <definedName name="sfad_1_2_1_5_4" hidden="1">{#N/A,#N/A,FALSE,"TMCOMP96";#N/A,#N/A,FALSE,"MAT96";#N/A,#N/A,FALSE,"FANDA96";#N/A,#N/A,FALSE,"INTRAN96";#N/A,#N/A,FALSE,"NAA9697";#N/A,#N/A,FALSE,"ECWEBB";#N/A,#N/A,FALSE,"MFT96";#N/A,#N/A,FALSE,"CTrecon"}</definedName>
    <definedName name="sfad_1_2_1_5_5" hidden="1">{#N/A,#N/A,FALSE,"TMCOMP96";#N/A,#N/A,FALSE,"MAT96";#N/A,#N/A,FALSE,"FANDA96";#N/A,#N/A,FALSE,"INTRAN96";#N/A,#N/A,FALSE,"NAA9697";#N/A,#N/A,FALSE,"ECWEBB";#N/A,#N/A,FALSE,"MFT96";#N/A,#N/A,FALSE,"CTrecon"}</definedName>
    <definedName name="sfad_1_2_2" hidden="1">{#N/A,#N/A,FALSE,"TMCOMP96";#N/A,#N/A,FALSE,"MAT96";#N/A,#N/A,FALSE,"FANDA96";#N/A,#N/A,FALSE,"INTRAN96";#N/A,#N/A,FALSE,"NAA9697";#N/A,#N/A,FALSE,"ECWEBB";#N/A,#N/A,FALSE,"MFT96";#N/A,#N/A,FALSE,"CTrecon"}</definedName>
    <definedName name="sfad_1_2_2_1" hidden="1">{#N/A,#N/A,FALSE,"TMCOMP96";#N/A,#N/A,FALSE,"MAT96";#N/A,#N/A,FALSE,"FANDA96";#N/A,#N/A,FALSE,"INTRAN96";#N/A,#N/A,FALSE,"NAA9697";#N/A,#N/A,FALSE,"ECWEBB";#N/A,#N/A,FALSE,"MFT96";#N/A,#N/A,FALSE,"CTrecon"}</definedName>
    <definedName name="sfad_1_2_2_2" hidden="1">{#N/A,#N/A,FALSE,"TMCOMP96";#N/A,#N/A,FALSE,"MAT96";#N/A,#N/A,FALSE,"FANDA96";#N/A,#N/A,FALSE,"INTRAN96";#N/A,#N/A,FALSE,"NAA9697";#N/A,#N/A,FALSE,"ECWEBB";#N/A,#N/A,FALSE,"MFT96";#N/A,#N/A,FALSE,"CTrecon"}</definedName>
    <definedName name="sfad_1_2_2_3" hidden="1">{#N/A,#N/A,FALSE,"TMCOMP96";#N/A,#N/A,FALSE,"MAT96";#N/A,#N/A,FALSE,"FANDA96";#N/A,#N/A,FALSE,"INTRAN96";#N/A,#N/A,FALSE,"NAA9697";#N/A,#N/A,FALSE,"ECWEBB";#N/A,#N/A,FALSE,"MFT96";#N/A,#N/A,FALSE,"CTrecon"}</definedName>
    <definedName name="sfad_1_2_2_4" hidden="1">{#N/A,#N/A,FALSE,"TMCOMP96";#N/A,#N/A,FALSE,"MAT96";#N/A,#N/A,FALSE,"FANDA96";#N/A,#N/A,FALSE,"INTRAN96";#N/A,#N/A,FALSE,"NAA9697";#N/A,#N/A,FALSE,"ECWEBB";#N/A,#N/A,FALSE,"MFT96";#N/A,#N/A,FALSE,"CTrecon"}</definedName>
    <definedName name="sfad_1_2_2_5" hidden="1">{#N/A,#N/A,FALSE,"TMCOMP96";#N/A,#N/A,FALSE,"MAT96";#N/A,#N/A,FALSE,"FANDA96";#N/A,#N/A,FALSE,"INTRAN96";#N/A,#N/A,FALSE,"NAA9697";#N/A,#N/A,FALSE,"ECWEBB";#N/A,#N/A,FALSE,"MFT96";#N/A,#N/A,FALSE,"CTrecon"}</definedName>
    <definedName name="sfad_1_2_3" hidden="1">{#N/A,#N/A,FALSE,"TMCOMP96";#N/A,#N/A,FALSE,"MAT96";#N/A,#N/A,FALSE,"FANDA96";#N/A,#N/A,FALSE,"INTRAN96";#N/A,#N/A,FALSE,"NAA9697";#N/A,#N/A,FALSE,"ECWEBB";#N/A,#N/A,FALSE,"MFT96";#N/A,#N/A,FALSE,"CTrecon"}</definedName>
    <definedName name="sfad_1_2_3_1" hidden="1">{#N/A,#N/A,FALSE,"TMCOMP96";#N/A,#N/A,FALSE,"MAT96";#N/A,#N/A,FALSE,"FANDA96";#N/A,#N/A,FALSE,"INTRAN96";#N/A,#N/A,FALSE,"NAA9697";#N/A,#N/A,FALSE,"ECWEBB";#N/A,#N/A,FALSE,"MFT96";#N/A,#N/A,FALSE,"CTrecon"}</definedName>
    <definedName name="sfad_1_2_3_2" hidden="1">{#N/A,#N/A,FALSE,"TMCOMP96";#N/A,#N/A,FALSE,"MAT96";#N/A,#N/A,FALSE,"FANDA96";#N/A,#N/A,FALSE,"INTRAN96";#N/A,#N/A,FALSE,"NAA9697";#N/A,#N/A,FALSE,"ECWEBB";#N/A,#N/A,FALSE,"MFT96";#N/A,#N/A,FALSE,"CTrecon"}</definedName>
    <definedName name="sfad_1_2_3_3" hidden="1">{#N/A,#N/A,FALSE,"TMCOMP96";#N/A,#N/A,FALSE,"MAT96";#N/A,#N/A,FALSE,"FANDA96";#N/A,#N/A,FALSE,"INTRAN96";#N/A,#N/A,FALSE,"NAA9697";#N/A,#N/A,FALSE,"ECWEBB";#N/A,#N/A,FALSE,"MFT96";#N/A,#N/A,FALSE,"CTrecon"}</definedName>
    <definedName name="sfad_1_2_3_4" hidden="1">{#N/A,#N/A,FALSE,"TMCOMP96";#N/A,#N/A,FALSE,"MAT96";#N/A,#N/A,FALSE,"FANDA96";#N/A,#N/A,FALSE,"INTRAN96";#N/A,#N/A,FALSE,"NAA9697";#N/A,#N/A,FALSE,"ECWEBB";#N/A,#N/A,FALSE,"MFT96";#N/A,#N/A,FALSE,"CTrecon"}</definedName>
    <definedName name="sfad_1_2_3_5" hidden="1">{#N/A,#N/A,FALSE,"TMCOMP96";#N/A,#N/A,FALSE,"MAT96";#N/A,#N/A,FALSE,"FANDA96";#N/A,#N/A,FALSE,"INTRAN96";#N/A,#N/A,FALSE,"NAA9697";#N/A,#N/A,FALSE,"ECWEBB";#N/A,#N/A,FALSE,"MFT96";#N/A,#N/A,FALSE,"CTrecon"}</definedName>
    <definedName name="sfad_1_2_4" hidden="1">{#N/A,#N/A,FALSE,"TMCOMP96";#N/A,#N/A,FALSE,"MAT96";#N/A,#N/A,FALSE,"FANDA96";#N/A,#N/A,FALSE,"INTRAN96";#N/A,#N/A,FALSE,"NAA9697";#N/A,#N/A,FALSE,"ECWEBB";#N/A,#N/A,FALSE,"MFT96";#N/A,#N/A,FALSE,"CTrecon"}</definedName>
    <definedName name="sfad_1_2_4_1" hidden="1">{#N/A,#N/A,FALSE,"TMCOMP96";#N/A,#N/A,FALSE,"MAT96";#N/A,#N/A,FALSE,"FANDA96";#N/A,#N/A,FALSE,"INTRAN96";#N/A,#N/A,FALSE,"NAA9697";#N/A,#N/A,FALSE,"ECWEBB";#N/A,#N/A,FALSE,"MFT96";#N/A,#N/A,FALSE,"CTrecon"}</definedName>
    <definedName name="sfad_1_2_4_2" hidden="1">{#N/A,#N/A,FALSE,"TMCOMP96";#N/A,#N/A,FALSE,"MAT96";#N/A,#N/A,FALSE,"FANDA96";#N/A,#N/A,FALSE,"INTRAN96";#N/A,#N/A,FALSE,"NAA9697";#N/A,#N/A,FALSE,"ECWEBB";#N/A,#N/A,FALSE,"MFT96";#N/A,#N/A,FALSE,"CTrecon"}</definedName>
    <definedName name="sfad_1_2_4_3" hidden="1">{#N/A,#N/A,FALSE,"TMCOMP96";#N/A,#N/A,FALSE,"MAT96";#N/A,#N/A,FALSE,"FANDA96";#N/A,#N/A,FALSE,"INTRAN96";#N/A,#N/A,FALSE,"NAA9697";#N/A,#N/A,FALSE,"ECWEBB";#N/A,#N/A,FALSE,"MFT96";#N/A,#N/A,FALSE,"CTrecon"}</definedName>
    <definedName name="sfad_1_2_4_4" hidden="1">{#N/A,#N/A,FALSE,"TMCOMP96";#N/A,#N/A,FALSE,"MAT96";#N/A,#N/A,FALSE,"FANDA96";#N/A,#N/A,FALSE,"INTRAN96";#N/A,#N/A,FALSE,"NAA9697";#N/A,#N/A,FALSE,"ECWEBB";#N/A,#N/A,FALSE,"MFT96";#N/A,#N/A,FALSE,"CTrecon"}</definedName>
    <definedName name="sfad_1_2_4_5" hidden="1">{#N/A,#N/A,FALSE,"TMCOMP96";#N/A,#N/A,FALSE,"MAT96";#N/A,#N/A,FALSE,"FANDA96";#N/A,#N/A,FALSE,"INTRAN96";#N/A,#N/A,FALSE,"NAA9697";#N/A,#N/A,FALSE,"ECWEBB";#N/A,#N/A,FALSE,"MFT96";#N/A,#N/A,FALSE,"CTrecon"}</definedName>
    <definedName name="sfad_1_2_5" hidden="1">{#N/A,#N/A,FALSE,"TMCOMP96";#N/A,#N/A,FALSE,"MAT96";#N/A,#N/A,FALSE,"FANDA96";#N/A,#N/A,FALSE,"INTRAN96";#N/A,#N/A,FALSE,"NAA9697";#N/A,#N/A,FALSE,"ECWEBB";#N/A,#N/A,FALSE,"MFT96";#N/A,#N/A,FALSE,"CTrecon"}</definedName>
    <definedName name="sfad_1_2_5_1" hidden="1">{#N/A,#N/A,FALSE,"TMCOMP96";#N/A,#N/A,FALSE,"MAT96";#N/A,#N/A,FALSE,"FANDA96";#N/A,#N/A,FALSE,"INTRAN96";#N/A,#N/A,FALSE,"NAA9697";#N/A,#N/A,FALSE,"ECWEBB";#N/A,#N/A,FALSE,"MFT96";#N/A,#N/A,FALSE,"CTrecon"}</definedName>
    <definedName name="sfad_1_2_5_2" hidden="1">{#N/A,#N/A,FALSE,"TMCOMP96";#N/A,#N/A,FALSE,"MAT96";#N/A,#N/A,FALSE,"FANDA96";#N/A,#N/A,FALSE,"INTRAN96";#N/A,#N/A,FALSE,"NAA9697";#N/A,#N/A,FALSE,"ECWEBB";#N/A,#N/A,FALSE,"MFT96";#N/A,#N/A,FALSE,"CTrecon"}</definedName>
    <definedName name="sfad_1_2_5_3" hidden="1">{#N/A,#N/A,FALSE,"TMCOMP96";#N/A,#N/A,FALSE,"MAT96";#N/A,#N/A,FALSE,"FANDA96";#N/A,#N/A,FALSE,"INTRAN96";#N/A,#N/A,FALSE,"NAA9697";#N/A,#N/A,FALSE,"ECWEBB";#N/A,#N/A,FALSE,"MFT96";#N/A,#N/A,FALSE,"CTrecon"}</definedName>
    <definedName name="sfad_1_2_5_4" hidden="1">{#N/A,#N/A,FALSE,"TMCOMP96";#N/A,#N/A,FALSE,"MAT96";#N/A,#N/A,FALSE,"FANDA96";#N/A,#N/A,FALSE,"INTRAN96";#N/A,#N/A,FALSE,"NAA9697";#N/A,#N/A,FALSE,"ECWEBB";#N/A,#N/A,FALSE,"MFT96";#N/A,#N/A,FALSE,"CTrecon"}</definedName>
    <definedName name="sfad_1_2_5_5" hidden="1">{#N/A,#N/A,FALSE,"TMCOMP96";#N/A,#N/A,FALSE,"MAT96";#N/A,#N/A,FALSE,"FANDA96";#N/A,#N/A,FALSE,"INTRAN96";#N/A,#N/A,FALSE,"NAA9697";#N/A,#N/A,FALSE,"ECWEBB";#N/A,#N/A,FALSE,"MFT96";#N/A,#N/A,FALSE,"CTrecon"}</definedName>
    <definedName name="sfad_1_3" hidden="1">{#N/A,#N/A,FALSE,"TMCOMP96";#N/A,#N/A,FALSE,"MAT96";#N/A,#N/A,FALSE,"FANDA96";#N/A,#N/A,FALSE,"INTRAN96";#N/A,#N/A,FALSE,"NAA9697";#N/A,#N/A,FALSE,"ECWEBB";#N/A,#N/A,FALSE,"MFT96";#N/A,#N/A,FALSE,"CTrecon"}</definedName>
    <definedName name="sfad_1_3_1" hidden="1">{#N/A,#N/A,FALSE,"TMCOMP96";#N/A,#N/A,FALSE,"MAT96";#N/A,#N/A,FALSE,"FANDA96";#N/A,#N/A,FALSE,"INTRAN96";#N/A,#N/A,FALSE,"NAA9697";#N/A,#N/A,FALSE,"ECWEBB";#N/A,#N/A,FALSE,"MFT96";#N/A,#N/A,FALSE,"CTrecon"}</definedName>
    <definedName name="sfad_1_3_1_1" hidden="1">{#N/A,#N/A,FALSE,"TMCOMP96";#N/A,#N/A,FALSE,"MAT96";#N/A,#N/A,FALSE,"FANDA96";#N/A,#N/A,FALSE,"INTRAN96";#N/A,#N/A,FALSE,"NAA9697";#N/A,#N/A,FALSE,"ECWEBB";#N/A,#N/A,FALSE,"MFT96";#N/A,#N/A,FALSE,"CTrecon"}</definedName>
    <definedName name="sfad_1_3_1_1_1" hidden="1">{#N/A,#N/A,FALSE,"TMCOMP96";#N/A,#N/A,FALSE,"MAT96";#N/A,#N/A,FALSE,"FANDA96";#N/A,#N/A,FALSE,"INTRAN96";#N/A,#N/A,FALSE,"NAA9697";#N/A,#N/A,FALSE,"ECWEBB";#N/A,#N/A,FALSE,"MFT96";#N/A,#N/A,FALSE,"CTrecon"}</definedName>
    <definedName name="sfad_1_3_1_1_1_1" hidden="1">{#N/A,#N/A,FALSE,"TMCOMP96";#N/A,#N/A,FALSE,"MAT96";#N/A,#N/A,FALSE,"FANDA96";#N/A,#N/A,FALSE,"INTRAN96";#N/A,#N/A,FALSE,"NAA9697";#N/A,#N/A,FALSE,"ECWEBB";#N/A,#N/A,FALSE,"MFT96";#N/A,#N/A,FALSE,"CTrecon"}</definedName>
    <definedName name="sfad_1_3_1_1_1_1_1" hidden="1">{#N/A,#N/A,FALSE,"TMCOMP96";#N/A,#N/A,FALSE,"MAT96";#N/A,#N/A,FALSE,"FANDA96";#N/A,#N/A,FALSE,"INTRAN96";#N/A,#N/A,FALSE,"NAA9697";#N/A,#N/A,FALSE,"ECWEBB";#N/A,#N/A,FALSE,"MFT96";#N/A,#N/A,FALSE,"CTrecon"}</definedName>
    <definedName name="sfad_1_3_1_1_1_2" hidden="1">{#N/A,#N/A,FALSE,"TMCOMP96";#N/A,#N/A,FALSE,"MAT96";#N/A,#N/A,FALSE,"FANDA96";#N/A,#N/A,FALSE,"INTRAN96";#N/A,#N/A,FALSE,"NAA9697";#N/A,#N/A,FALSE,"ECWEBB";#N/A,#N/A,FALSE,"MFT96";#N/A,#N/A,FALSE,"CTrecon"}</definedName>
    <definedName name="sfad_1_3_1_1_1_3" hidden="1">{#N/A,#N/A,FALSE,"TMCOMP96";#N/A,#N/A,FALSE,"MAT96";#N/A,#N/A,FALSE,"FANDA96";#N/A,#N/A,FALSE,"INTRAN96";#N/A,#N/A,FALSE,"NAA9697";#N/A,#N/A,FALSE,"ECWEBB";#N/A,#N/A,FALSE,"MFT96";#N/A,#N/A,FALSE,"CTrecon"}</definedName>
    <definedName name="sfad_1_3_1_1_1_4" hidden="1">{#N/A,#N/A,FALSE,"TMCOMP96";#N/A,#N/A,FALSE,"MAT96";#N/A,#N/A,FALSE,"FANDA96";#N/A,#N/A,FALSE,"INTRAN96";#N/A,#N/A,FALSE,"NAA9697";#N/A,#N/A,FALSE,"ECWEBB";#N/A,#N/A,FALSE,"MFT96";#N/A,#N/A,FALSE,"CTrecon"}</definedName>
    <definedName name="sfad_1_3_1_1_1_5" hidden="1">{#N/A,#N/A,FALSE,"TMCOMP96";#N/A,#N/A,FALSE,"MAT96";#N/A,#N/A,FALSE,"FANDA96";#N/A,#N/A,FALSE,"INTRAN96";#N/A,#N/A,FALSE,"NAA9697";#N/A,#N/A,FALSE,"ECWEBB";#N/A,#N/A,FALSE,"MFT96";#N/A,#N/A,FALSE,"CTrecon"}</definedName>
    <definedName name="sfad_1_3_1_1_2" hidden="1">{#N/A,#N/A,FALSE,"TMCOMP96";#N/A,#N/A,FALSE,"MAT96";#N/A,#N/A,FALSE,"FANDA96";#N/A,#N/A,FALSE,"INTRAN96";#N/A,#N/A,FALSE,"NAA9697";#N/A,#N/A,FALSE,"ECWEBB";#N/A,#N/A,FALSE,"MFT96";#N/A,#N/A,FALSE,"CTrecon"}</definedName>
    <definedName name="sfad_1_3_1_1_2_1" hidden="1">{#N/A,#N/A,FALSE,"TMCOMP96";#N/A,#N/A,FALSE,"MAT96";#N/A,#N/A,FALSE,"FANDA96";#N/A,#N/A,FALSE,"INTRAN96";#N/A,#N/A,FALSE,"NAA9697";#N/A,#N/A,FALSE,"ECWEBB";#N/A,#N/A,FALSE,"MFT96";#N/A,#N/A,FALSE,"CTrecon"}</definedName>
    <definedName name="sfad_1_3_1_1_2_2" hidden="1">{#N/A,#N/A,FALSE,"TMCOMP96";#N/A,#N/A,FALSE,"MAT96";#N/A,#N/A,FALSE,"FANDA96";#N/A,#N/A,FALSE,"INTRAN96";#N/A,#N/A,FALSE,"NAA9697";#N/A,#N/A,FALSE,"ECWEBB";#N/A,#N/A,FALSE,"MFT96";#N/A,#N/A,FALSE,"CTrecon"}</definedName>
    <definedName name="sfad_1_3_1_1_2_3" hidden="1">{#N/A,#N/A,FALSE,"TMCOMP96";#N/A,#N/A,FALSE,"MAT96";#N/A,#N/A,FALSE,"FANDA96";#N/A,#N/A,FALSE,"INTRAN96";#N/A,#N/A,FALSE,"NAA9697";#N/A,#N/A,FALSE,"ECWEBB";#N/A,#N/A,FALSE,"MFT96";#N/A,#N/A,FALSE,"CTrecon"}</definedName>
    <definedName name="sfad_1_3_1_1_2_4" hidden="1">{#N/A,#N/A,FALSE,"TMCOMP96";#N/A,#N/A,FALSE,"MAT96";#N/A,#N/A,FALSE,"FANDA96";#N/A,#N/A,FALSE,"INTRAN96";#N/A,#N/A,FALSE,"NAA9697";#N/A,#N/A,FALSE,"ECWEBB";#N/A,#N/A,FALSE,"MFT96";#N/A,#N/A,FALSE,"CTrecon"}</definedName>
    <definedName name="sfad_1_3_1_1_2_5" hidden="1">{#N/A,#N/A,FALSE,"TMCOMP96";#N/A,#N/A,FALSE,"MAT96";#N/A,#N/A,FALSE,"FANDA96";#N/A,#N/A,FALSE,"INTRAN96";#N/A,#N/A,FALSE,"NAA9697";#N/A,#N/A,FALSE,"ECWEBB";#N/A,#N/A,FALSE,"MFT96";#N/A,#N/A,FALSE,"CTrecon"}</definedName>
    <definedName name="sfad_1_3_1_1_3" hidden="1">{#N/A,#N/A,FALSE,"TMCOMP96";#N/A,#N/A,FALSE,"MAT96";#N/A,#N/A,FALSE,"FANDA96";#N/A,#N/A,FALSE,"INTRAN96";#N/A,#N/A,FALSE,"NAA9697";#N/A,#N/A,FALSE,"ECWEBB";#N/A,#N/A,FALSE,"MFT96";#N/A,#N/A,FALSE,"CTrecon"}</definedName>
    <definedName name="sfad_1_3_1_1_4" hidden="1">{#N/A,#N/A,FALSE,"TMCOMP96";#N/A,#N/A,FALSE,"MAT96";#N/A,#N/A,FALSE,"FANDA96";#N/A,#N/A,FALSE,"INTRAN96";#N/A,#N/A,FALSE,"NAA9697";#N/A,#N/A,FALSE,"ECWEBB";#N/A,#N/A,FALSE,"MFT96";#N/A,#N/A,FALSE,"CTrecon"}</definedName>
    <definedName name="sfad_1_3_1_1_5" hidden="1">{#N/A,#N/A,FALSE,"TMCOMP96";#N/A,#N/A,FALSE,"MAT96";#N/A,#N/A,FALSE,"FANDA96";#N/A,#N/A,FALSE,"INTRAN96";#N/A,#N/A,FALSE,"NAA9697";#N/A,#N/A,FALSE,"ECWEBB";#N/A,#N/A,FALSE,"MFT96";#N/A,#N/A,FALSE,"CTrecon"}</definedName>
    <definedName name="sfad_1_3_1_2" hidden="1">{#N/A,#N/A,FALSE,"TMCOMP96";#N/A,#N/A,FALSE,"MAT96";#N/A,#N/A,FALSE,"FANDA96";#N/A,#N/A,FALSE,"INTRAN96";#N/A,#N/A,FALSE,"NAA9697";#N/A,#N/A,FALSE,"ECWEBB";#N/A,#N/A,FALSE,"MFT96";#N/A,#N/A,FALSE,"CTrecon"}</definedName>
    <definedName name="sfad_1_3_1_2_1" hidden="1">{#N/A,#N/A,FALSE,"TMCOMP96";#N/A,#N/A,FALSE,"MAT96";#N/A,#N/A,FALSE,"FANDA96";#N/A,#N/A,FALSE,"INTRAN96";#N/A,#N/A,FALSE,"NAA9697";#N/A,#N/A,FALSE,"ECWEBB";#N/A,#N/A,FALSE,"MFT96";#N/A,#N/A,FALSE,"CTrecon"}</definedName>
    <definedName name="sfad_1_3_1_2_2" hidden="1">{#N/A,#N/A,FALSE,"TMCOMP96";#N/A,#N/A,FALSE,"MAT96";#N/A,#N/A,FALSE,"FANDA96";#N/A,#N/A,FALSE,"INTRAN96";#N/A,#N/A,FALSE,"NAA9697";#N/A,#N/A,FALSE,"ECWEBB";#N/A,#N/A,FALSE,"MFT96";#N/A,#N/A,FALSE,"CTrecon"}</definedName>
    <definedName name="sfad_1_3_1_2_3" hidden="1">{#N/A,#N/A,FALSE,"TMCOMP96";#N/A,#N/A,FALSE,"MAT96";#N/A,#N/A,FALSE,"FANDA96";#N/A,#N/A,FALSE,"INTRAN96";#N/A,#N/A,FALSE,"NAA9697";#N/A,#N/A,FALSE,"ECWEBB";#N/A,#N/A,FALSE,"MFT96";#N/A,#N/A,FALSE,"CTrecon"}</definedName>
    <definedName name="sfad_1_3_1_2_4" hidden="1">{#N/A,#N/A,FALSE,"TMCOMP96";#N/A,#N/A,FALSE,"MAT96";#N/A,#N/A,FALSE,"FANDA96";#N/A,#N/A,FALSE,"INTRAN96";#N/A,#N/A,FALSE,"NAA9697";#N/A,#N/A,FALSE,"ECWEBB";#N/A,#N/A,FALSE,"MFT96";#N/A,#N/A,FALSE,"CTrecon"}</definedName>
    <definedName name="sfad_1_3_1_2_5" hidden="1">{#N/A,#N/A,FALSE,"TMCOMP96";#N/A,#N/A,FALSE,"MAT96";#N/A,#N/A,FALSE,"FANDA96";#N/A,#N/A,FALSE,"INTRAN96";#N/A,#N/A,FALSE,"NAA9697";#N/A,#N/A,FALSE,"ECWEBB";#N/A,#N/A,FALSE,"MFT96";#N/A,#N/A,FALSE,"CTrecon"}</definedName>
    <definedName name="sfad_1_3_1_3" hidden="1">{#N/A,#N/A,FALSE,"TMCOMP96";#N/A,#N/A,FALSE,"MAT96";#N/A,#N/A,FALSE,"FANDA96";#N/A,#N/A,FALSE,"INTRAN96";#N/A,#N/A,FALSE,"NAA9697";#N/A,#N/A,FALSE,"ECWEBB";#N/A,#N/A,FALSE,"MFT96";#N/A,#N/A,FALSE,"CTrecon"}</definedName>
    <definedName name="sfad_1_3_1_3_1" hidden="1">{#N/A,#N/A,FALSE,"TMCOMP96";#N/A,#N/A,FALSE,"MAT96";#N/A,#N/A,FALSE,"FANDA96";#N/A,#N/A,FALSE,"INTRAN96";#N/A,#N/A,FALSE,"NAA9697";#N/A,#N/A,FALSE,"ECWEBB";#N/A,#N/A,FALSE,"MFT96";#N/A,#N/A,FALSE,"CTrecon"}</definedName>
    <definedName name="sfad_1_3_1_3_2" hidden="1">{#N/A,#N/A,FALSE,"TMCOMP96";#N/A,#N/A,FALSE,"MAT96";#N/A,#N/A,FALSE,"FANDA96";#N/A,#N/A,FALSE,"INTRAN96";#N/A,#N/A,FALSE,"NAA9697";#N/A,#N/A,FALSE,"ECWEBB";#N/A,#N/A,FALSE,"MFT96";#N/A,#N/A,FALSE,"CTrecon"}</definedName>
    <definedName name="sfad_1_3_1_3_3" hidden="1">{#N/A,#N/A,FALSE,"TMCOMP96";#N/A,#N/A,FALSE,"MAT96";#N/A,#N/A,FALSE,"FANDA96";#N/A,#N/A,FALSE,"INTRAN96";#N/A,#N/A,FALSE,"NAA9697";#N/A,#N/A,FALSE,"ECWEBB";#N/A,#N/A,FALSE,"MFT96";#N/A,#N/A,FALSE,"CTrecon"}</definedName>
    <definedName name="sfad_1_3_1_3_4" hidden="1">{#N/A,#N/A,FALSE,"TMCOMP96";#N/A,#N/A,FALSE,"MAT96";#N/A,#N/A,FALSE,"FANDA96";#N/A,#N/A,FALSE,"INTRAN96";#N/A,#N/A,FALSE,"NAA9697";#N/A,#N/A,FALSE,"ECWEBB";#N/A,#N/A,FALSE,"MFT96";#N/A,#N/A,FALSE,"CTrecon"}</definedName>
    <definedName name="sfad_1_3_1_3_5" hidden="1">{#N/A,#N/A,FALSE,"TMCOMP96";#N/A,#N/A,FALSE,"MAT96";#N/A,#N/A,FALSE,"FANDA96";#N/A,#N/A,FALSE,"INTRAN96";#N/A,#N/A,FALSE,"NAA9697";#N/A,#N/A,FALSE,"ECWEBB";#N/A,#N/A,FALSE,"MFT96";#N/A,#N/A,FALSE,"CTrecon"}</definedName>
    <definedName name="sfad_1_3_1_4" hidden="1">{#N/A,#N/A,FALSE,"TMCOMP96";#N/A,#N/A,FALSE,"MAT96";#N/A,#N/A,FALSE,"FANDA96";#N/A,#N/A,FALSE,"INTRAN96";#N/A,#N/A,FALSE,"NAA9697";#N/A,#N/A,FALSE,"ECWEBB";#N/A,#N/A,FALSE,"MFT96";#N/A,#N/A,FALSE,"CTrecon"}</definedName>
    <definedName name="sfad_1_3_1_4_1" hidden="1">{#N/A,#N/A,FALSE,"TMCOMP96";#N/A,#N/A,FALSE,"MAT96";#N/A,#N/A,FALSE,"FANDA96";#N/A,#N/A,FALSE,"INTRAN96";#N/A,#N/A,FALSE,"NAA9697";#N/A,#N/A,FALSE,"ECWEBB";#N/A,#N/A,FALSE,"MFT96";#N/A,#N/A,FALSE,"CTrecon"}</definedName>
    <definedName name="sfad_1_3_1_4_2" hidden="1">{#N/A,#N/A,FALSE,"TMCOMP96";#N/A,#N/A,FALSE,"MAT96";#N/A,#N/A,FALSE,"FANDA96";#N/A,#N/A,FALSE,"INTRAN96";#N/A,#N/A,FALSE,"NAA9697";#N/A,#N/A,FALSE,"ECWEBB";#N/A,#N/A,FALSE,"MFT96";#N/A,#N/A,FALSE,"CTrecon"}</definedName>
    <definedName name="sfad_1_3_1_4_3" hidden="1">{#N/A,#N/A,FALSE,"TMCOMP96";#N/A,#N/A,FALSE,"MAT96";#N/A,#N/A,FALSE,"FANDA96";#N/A,#N/A,FALSE,"INTRAN96";#N/A,#N/A,FALSE,"NAA9697";#N/A,#N/A,FALSE,"ECWEBB";#N/A,#N/A,FALSE,"MFT96";#N/A,#N/A,FALSE,"CTrecon"}</definedName>
    <definedName name="sfad_1_3_1_4_4" hidden="1">{#N/A,#N/A,FALSE,"TMCOMP96";#N/A,#N/A,FALSE,"MAT96";#N/A,#N/A,FALSE,"FANDA96";#N/A,#N/A,FALSE,"INTRAN96";#N/A,#N/A,FALSE,"NAA9697";#N/A,#N/A,FALSE,"ECWEBB";#N/A,#N/A,FALSE,"MFT96";#N/A,#N/A,FALSE,"CTrecon"}</definedName>
    <definedName name="sfad_1_3_1_4_5" hidden="1">{#N/A,#N/A,FALSE,"TMCOMP96";#N/A,#N/A,FALSE,"MAT96";#N/A,#N/A,FALSE,"FANDA96";#N/A,#N/A,FALSE,"INTRAN96";#N/A,#N/A,FALSE,"NAA9697";#N/A,#N/A,FALSE,"ECWEBB";#N/A,#N/A,FALSE,"MFT96";#N/A,#N/A,FALSE,"CTrecon"}</definedName>
    <definedName name="sfad_1_3_1_5" hidden="1">{#N/A,#N/A,FALSE,"TMCOMP96";#N/A,#N/A,FALSE,"MAT96";#N/A,#N/A,FALSE,"FANDA96";#N/A,#N/A,FALSE,"INTRAN96";#N/A,#N/A,FALSE,"NAA9697";#N/A,#N/A,FALSE,"ECWEBB";#N/A,#N/A,FALSE,"MFT96";#N/A,#N/A,FALSE,"CTrecon"}</definedName>
    <definedName name="sfad_1_3_1_5_1" hidden="1">{#N/A,#N/A,FALSE,"TMCOMP96";#N/A,#N/A,FALSE,"MAT96";#N/A,#N/A,FALSE,"FANDA96";#N/A,#N/A,FALSE,"INTRAN96";#N/A,#N/A,FALSE,"NAA9697";#N/A,#N/A,FALSE,"ECWEBB";#N/A,#N/A,FALSE,"MFT96";#N/A,#N/A,FALSE,"CTrecon"}</definedName>
    <definedName name="sfad_1_3_1_5_2" hidden="1">{#N/A,#N/A,FALSE,"TMCOMP96";#N/A,#N/A,FALSE,"MAT96";#N/A,#N/A,FALSE,"FANDA96";#N/A,#N/A,FALSE,"INTRAN96";#N/A,#N/A,FALSE,"NAA9697";#N/A,#N/A,FALSE,"ECWEBB";#N/A,#N/A,FALSE,"MFT96";#N/A,#N/A,FALSE,"CTrecon"}</definedName>
    <definedName name="sfad_1_3_1_5_3" hidden="1">{#N/A,#N/A,FALSE,"TMCOMP96";#N/A,#N/A,FALSE,"MAT96";#N/A,#N/A,FALSE,"FANDA96";#N/A,#N/A,FALSE,"INTRAN96";#N/A,#N/A,FALSE,"NAA9697";#N/A,#N/A,FALSE,"ECWEBB";#N/A,#N/A,FALSE,"MFT96";#N/A,#N/A,FALSE,"CTrecon"}</definedName>
    <definedName name="sfad_1_3_1_5_4" hidden="1">{#N/A,#N/A,FALSE,"TMCOMP96";#N/A,#N/A,FALSE,"MAT96";#N/A,#N/A,FALSE,"FANDA96";#N/A,#N/A,FALSE,"INTRAN96";#N/A,#N/A,FALSE,"NAA9697";#N/A,#N/A,FALSE,"ECWEBB";#N/A,#N/A,FALSE,"MFT96";#N/A,#N/A,FALSE,"CTrecon"}</definedName>
    <definedName name="sfad_1_3_1_5_5" hidden="1">{#N/A,#N/A,FALSE,"TMCOMP96";#N/A,#N/A,FALSE,"MAT96";#N/A,#N/A,FALSE,"FANDA96";#N/A,#N/A,FALSE,"INTRAN96";#N/A,#N/A,FALSE,"NAA9697";#N/A,#N/A,FALSE,"ECWEBB";#N/A,#N/A,FALSE,"MFT96";#N/A,#N/A,FALSE,"CTrecon"}</definedName>
    <definedName name="sfad_1_3_2" hidden="1">{#N/A,#N/A,FALSE,"TMCOMP96";#N/A,#N/A,FALSE,"MAT96";#N/A,#N/A,FALSE,"FANDA96";#N/A,#N/A,FALSE,"INTRAN96";#N/A,#N/A,FALSE,"NAA9697";#N/A,#N/A,FALSE,"ECWEBB";#N/A,#N/A,FALSE,"MFT96";#N/A,#N/A,FALSE,"CTrecon"}</definedName>
    <definedName name="sfad_1_3_2_1" hidden="1">{#N/A,#N/A,FALSE,"TMCOMP96";#N/A,#N/A,FALSE,"MAT96";#N/A,#N/A,FALSE,"FANDA96";#N/A,#N/A,FALSE,"INTRAN96";#N/A,#N/A,FALSE,"NAA9697";#N/A,#N/A,FALSE,"ECWEBB";#N/A,#N/A,FALSE,"MFT96";#N/A,#N/A,FALSE,"CTrecon"}</definedName>
    <definedName name="sfad_1_3_2_2" hidden="1">{#N/A,#N/A,FALSE,"TMCOMP96";#N/A,#N/A,FALSE,"MAT96";#N/A,#N/A,FALSE,"FANDA96";#N/A,#N/A,FALSE,"INTRAN96";#N/A,#N/A,FALSE,"NAA9697";#N/A,#N/A,FALSE,"ECWEBB";#N/A,#N/A,FALSE,"MFT96";#N/A,#N/A,FALSE,"CTrecon"}</definedName>
    <definedName name="sfad_1_3_2_3" hidden="1">{#N/A,#N/A,FALSE,"TMCOMP96";#N/A,#N/A,FALSE,"MAT96";#N/A,#N/A,FALSE,"FANDA96";#N/A,#N/A,FALSE,"INTRAN96";#N/A,#N/A,FALSE,"NAA9697";#N/A,#N/A,FALSE,"ECWEBB";#N/A,#N/A,FALSE,"MFT96";#N/A,#N/A,FALSE,"CTrecon"}</definedName>
    <definedName name="sfad_1_3_2_4" hidden="1">{#N/A,#N/A,FALSE,"TMCOMP96";#N/A,#N/A,FALSE,"MAT96";#N/A,#N/A,FALSE,"FANDA96";#N/A,#N/A,FALSE,"INTRAN96";#N/A,#N/A,FALSE,"NAA9697";#N/A,#N/A,FALSE,"ECWEBB";#N/A,#N/A,FALSE,"MFT96";#N/A,#N/A,FALSE,"CTrecon"}</definedName>
    <definedName name="sfad_1_3_2_5" hidden="1">{#N/A,#N/A,FALSE,"TMCOMP96";#N/A,#N/A,FALSE,"MAT96";#N/A,#N/A,FALSE,"FANDA96";#N/A,#N/A,FALSE,"INTRAN96";#N/A,#N/A,FALSE,"NAA9697";#N/A,#N/A,FALSE,"ECWEBB";#N/A,#N/A,FALSE,"MFT96";#N/A,#N/A,FALSE,"CTrecon"}</definedName>
    <definedName name="sfad_1_3_3" hidden="1">{#N/A,#N/A,FALSE,"TMCOMP96";#N/A,#N/A,FALSE,"MAT96";#N/A,#N/A,FALSE,"FANDA96";#N/A,#N/A,FALSE,"INTRAN96";#N/A,#N/A,FALSE,"NAA9697";#N/A,#N/A,FALSE,"ECWEBB";#N/A,#N/A,FALSE,"MFT96";#N/A,#N/A,FALSE,"CTrecon"}</definedName>
    <definedName name="sfad_1_3_3_1" hidden="1">{#N/A,#N/A,FALSE,"TMCOMP96";#N/A,#N/A,FALSE,"MAT96";#N/A,#N/A,FALSE,"FANDA96";#N/A,#N/A,FALSE,"INTRAN96";#N/A,#N/A,FALSE,"NAA9697";#N/A,#N/A,FALSE,"ECWEBB";#N/A,#N/A,FALSE,"MFT96";#N/A,#N/A,FALSE,"CTrecon"}</definedName>
    <definedName name="sfad_1_3_3_2" hidden="1">{#N/A,#N/A,FALSE,"TMCOMP96";#N/A,#N/A,FALSE,"MAT96";#N/A,#N/A,FALSE,"FANDA96";#N/A,#N/A,FALSE,"INTRAN96";#N/A,#N/A,FALSE,"NAA9697";#N/A,#N/A,FALSE,"ECWEBB";#N/A,#N/A,FALSE,"MFT96";#N/A,#N/A,FALSE,"CTrecon"}</definedName>
    <definedName name="sfad_1_3_3_3" hidden="1">{#N/A,#N/A,FALSE,"TMCOMP96";#N/A,#N/A,FALSE,"MAT96";#N/A,#N/A,FALSE,"FANDA96";#N/A,#N/A,FALSE,"INTRAN96";#N/A,#N/A,FALSE,"NAA9697";#N/A,#N/A,FALSE,"ECWEBB";#N/A,#N/A,FALSE,"MFT96";#N/A,#N/A,FALSE,"CTrecon"}</definedName>
    <definedName name="sfad_1_3_3_4" hidden="1">{#N/A,#N/A,FALSE,"TMCOMP96";#N/A,#N/A,FALSE,"MAT96";#N/A,#N/A,FALSE,"FANDA96";#N/A,#N/A,FALSE,"INTRAN96";#N/A,#N/A,FALSE,"NAA9697";#N/A,#N/A,FALSE,"ECWEBB";#N/A,#N/A,FALSE,"MFT96";#N/A,#N/A,FALSE,"CTrecon"}</definedName>
    <definedName name="sfad_1_3_3_5" hidden="1">{#N/A,#N/A,FALSE,"TMCOMP96";#N/A,#N/A,FALSE,"MAT96";#N/A,#N/A,FALSE,"FANDA96";#N/A,#N/A,FALSE,"INTRAN96";#N/A,#N/A,FALSE,"NAA9697";#N/A,#N/A,FALSE,"ECWEBB";#N/A,#N/A,FALSE,"MFT96";#N/A,#N/A,FALSE,"CTrecon"}</definedName>
    <definedName name="sfad_1_3_4" hidden="1">{#N/A,#N/A,FALSE,"TMCOMP96";#N/A,#N/A,FALSE,"MAT96";#N/A,#N/A,FALSE,"FANDA96";#N/A,#N/A,FALSE,"INTRAN96";#N/A,#N/A,FALSE,"NAA9697";#N/A,#N/A,FALSE,"ECWEBB";#N/A,#N/A,FALSE,"MFT96";#N/A,#N/A,FALSE,"CTrecon"}</definedName>
    <definedName name="sfad_1_3_4_1" hidden="1">{#N/A,#N/A,FALSE,"TMCOMP96";#N/A,#N/A,FALSE,"MAT96";#N/A,#N/A,FALSE,"FANDA96";#N/A,#N/A,FALSE,"INTRAN96";#N/A,#N/A,FALSE,"NAA9697";#N/A,#N/A,FALSE,"ECWEBB";#N/A,#N/A,FALSE,"MFT96";#N/A,#N/A,FALSE,"CTrecon"}</definedName>
    <definedName name="sfad_1_3_4_2" hidden="1">{#N/A,#N/A,FALSE,"TMCOMP96";#N/A,#N/A,FALSE,"MAT96";#N/A,#N/A,FALSE,"FANDA96";#N/A,#N/A,FALSE,"INTRAN96";#N/A,#N/A,FALSE,"NAA9697";#N/A,#N/A,FALSE,"ECWEBB";#N/A,#N/A,FALSE,"MFT96";#N/A,#N/A,FALSE,"CTrecon"}</definedName>
    <definedName name="sfad_1_3_4_3" hidden="1">{#N/A,#N/A,FALSE,"TMCOMP96";#N/A,#N/A,FALSE,"MAT96";#N/A,#N/A,FALSE,"FANDA96";#N/A,#N/A,FALSE,"INTRAN96";#N/A,#N/A,FALSE,"NAA9697";#N/A,#N/A,FALSE,"ECWEBB";#N/A,#N/A,FALSE,"MFT96";#N/A,#N/A,FALSE,"CTrecon"}</definedName>
    <definedName name="sfad_1_3_4_4" hidden="1">{#N/A,#N/A,FALSE,"TMCOMP96";#N/A,#N/A,FALSE,"MAT96";#N/A,#N/A,FALSE,"FANDA96";#N/A,#N/A,FALSE,"INTRAN96";#N/A,#N/A,FALSE,"NAA9697";#N/A,#N/A,FALSE,"ECWEBB";#N/A,#N/A,FALSE,"MFT96";#N/A,#N/A,FALSE,"CTrecon"}</definedName>
    <definedName name="sfad_1_3_4_5" hidden="1">{#N/A,#N/A,FALSE,"TMCOMP96";#N/A,#N/A,FALSE,"MAT96";#N/A,#N/A,FALSE,"FANDA96";#N/A,#N/A,FALSE,"INTRAN96";#N/A,#N/A,FALSE,"NAA9697";#N/A,#N/A,FALSE,"ECWEBB";#N/A,#N/A,FALSE,"MFT96";#N/A,#N/A,FALSE,"CTrecon"}</definedName>
    <definedName name="sfad_1_3_5" hidden="1">{#N/A,#N/A,FALSE,"TMCOMP96";#N/A,#N/A,FALSE,"MAT96";#N/A,#N/A,FALSE,"FANDA96";#N/A,#N/A,FALSE,"INTRAN96";#N/A,#N/A,FALSE,"NAA9697";#N/A,#N/A,FALSE,"ECWEBB";#N/A,#N/A,FALSE,"MFT96";#N/A,#N/A,FALSE,"CTrecon"}</definedName>
    <definedName name="sfad_1_3_5_1" hidden="1">{#N/A,#N/A,FALSE,"TMCOMP96";#N/A,#N/A,FALSE,"MAT96";#N/A,#N/A,FALSE,"FANDA96";#N/A,#N/A,FALSE,"INTRAN96";#N/A,#N/A,FALSE,"NAA9697";#N/A,#N/A,FALSE,"ECWEBB";#N/A,#N/A,FALSE,"MFT96";#N/A,#N/A,FALSE,"CTrecon"}</definedName>
    <definedName name="sfad_1_3_5_2" hidden="1">{#N/A,#N/A,FALSE,"TMCOMP96";#N/A,#N/A,FALSE,"MAT96";#N/A,#N/A,FALSE,"FANDA96";#N/A,#N/A,FALSE,"INTRAN96";#N/A,#N/A,FALSE,"NAA9697";#N/A,#N/A,FALSE,"ECWEBB";#N/A,#N/A,FALSE,"MFT96";#N/A,#N/A,FALSE,"CTrecon"}</definedName>
    <definedName name="sfad_1_3_5_3" hidden="1">{#N/A,#N/A,FALSE,"TMCOMP96";#N/A,#N/A,FALSE,"MAT96";#N/A,#N/A,FALSE,"FANDA96";#N/A,#N/A,FALSE,"INTRAN96";#N/A,#N/A,FALSE,"NAA9697";#N/A,#N/A,FALSE,"ECWEBB";#N/A,#N/A,FALSE,"MFT96";#N/A,#N/A,FALSE,"CTrecon"}</definedName>
    <definedName name="sfad_1_3_5_4" hidden="1">{#N/A,#N/A,FALSE,"TMCOMP96";#N/A,#N/A,FALSE,"MAT96";#N/A,#N/A,FALSE,"FANDA96";#N/A,#N/A,FALSE,"INTRAN96";#N/A,#N/A,FALSE,"NAA9697";#N/A,#N/A,FALSE,"ECWEBB";#N/A,#N/A,FALSE,"MFT96";#N/A,#N/A,FALSE,"CTrecon"}</definedName>
    <definedName name="sfad_1_3_5_5" hidden="1">{#N/A,#N/A,FALSE,"TMCOMP96";#N/A,#N/A,FALSE,"MAT96";#N/A,#N/A,FALSE,"FANDA96";#N/A,#N/A,FALSE,"INTRAN96";#N/A,#N/A,FALSE,"NAA9697";#N/A,#N/A,FALSE,"ECWEBB";#N/A,#N/A,FALSE,"MFT96";#N/A,#N/A,FALSE,"CTrecon"}</definedName>
    <definedName name="sfad_1_4" hidden="1">{#N/A,#N/A,FALSE,"TMCOMP96";#N/A,#N/A,FALSE,"MAT96";#N/A,#N/A,FALSE,"FANDA96";#N/A,#N/A,FALSE,"INTRAN96";#N/A,#N/A,FALSE,"NAA9697";#N/A,#N/A,FALSE,"ECWEBB";#N/A,#N/A,FALSE,"MFT96";#N/A,#N/A,FALSE,"CTrecon"}</definedName>
    <definedName name="sfad_1_4_1" hidden="1">{#N/A,#N/A,FALSE,"TMCOMP96";#N/A,#N/A,FALSE,"MAT96";#N/A,#N/A,FALSE,"FANDA96";#N/A,#N/A,FALSE,"INTRAN96";#N/A,#N/A,FALSE,"NAA9697";#N/A,#N/A,FALSE,"ECWEBB";#N/A,#N/A,FALSE,"MFT96";#N/A,#N/A,FALSE,"CTrecon"}</definedName>
    <definedName name="sfad_1_4_1_1" hidden="1">{#N/A,#N/A,FALSE,"TMCOMP96";#N/A,#N/A,FALSE,"MAT96";#N/A,#N/A,FALSE,"FANDA96";#N/A,#N/A,FALSE,"INTRAN96";#N/A,#N/A,FALSE,"NAA9697";#N/A,#N/A,FALSE,"ECWEBB";#N/A,#N/A,FALSE,"MFT96";#N/A,#N/A,FALSE,"CTrecon"}</definedName>
    <definedName name="sfad_1_4_1_1_1" hidden="1">{#N/A,#N/A,FALSE,"TMCOMP96";#N/A,#N/A,FALSE,"MAT96";#N/A,#N/A,FALSE,"FANDA96";#N/A,#N/A,FALSE,"INTRAN96";#N/A,#N/A,FALSE,"NAA9697";#N/A,#N/A,FALSE,"ECWEBB";#N/A,#N/A,FALSE,"MFT96";#N/A,#N/A,FALSE,"CTrecon"}</definedName>
    <definedName name="sfad_1_4_1_1_1_1" hidden="1">{#N/A,#N/A,FALSE,"TMCOMP96";#N/A,#N/A,FALSE,"MAT96";#N/A,#N/A,FALSE,"FANDA96";#N/A,#N/A,FALSE,"INTRAN96";#N/A,#N/A,FALSE,"NAA9697";#N/A,#N/A,FALSE,"ECWEBB";#N/A,#N/A,FALSE,"MFT96";#N/A,#N/A,FALSE,"CTrecon"}</definedName>
    <definedName name="sfad_1_4_1_1_2" hidden="1">{#N/A,#N/A,FALSE,"TMCOMP96";#N/A,#N/A,FALSE,"MAT96";#N/A,#N/A,FALSE,"FANDA96";#N/A,#N/A,FALSE,"INTRAN96";#N/A,#N/A,FALSE,"NAA9697";#N/A,#N/A,FALSE,"ECWEBB";#N/A,#N/A,FALSE,"MFT96";#N/A,#N/A,FALSE,"CTrecon"}</definedName>
    <definedName name="sfad_1_4_1_1_3" hidden="1">{#N/A,#N/A,FALSE,"TMCOMP96";#N/A,#N/A,FALSE,"MAT96";#N/A,#N/A,FALSE,"FANDA96";#N/A,#N/A,FALSE,"INTRAN96";#N/A,#N/A,FALSE,"NAA9697";#N/A,#N/A,FALSE,"ECWEBB";#N/A,#N/A,FALSE,"MFT96";#N/A,#N/A,FALSE,"CTrecon"}</definedName>
    <definedName name="sfad_1_4_1_1_4" hidden="1">{#N/A,#N/A,FALSE,"TMCOMP96";#N/A,#N/A,FALSE,"MAT96";#N/A,#N/A,FALSE,"FANDA96";#N/A,#N/A,FALSE,"INTRAN96";#N/A,#N/A,FALSE,"NAA9697";#N/A,#N/A,FALSE,"ECWEBB";#N/A,#N/A,FALSE,"MFT96";#N/A,#N/A,FALSE,"CTrecon"}</definedName>
    <definedName name="sfad_1_4_1_1_5" hidden="1">{#N/A,#N/A,FALSE,"TMCOMP96";#N/A,#N/A,FALSE,"MAT96";#N/A,#N/A,FALSE,"FANDA96";#N/A,#N/A,FALSE,"INTRAN96";#N/A,#N/A,FALSE,"NAA9697";#N/A,#N/A,FALSE,"ECWEBB";#N/A,#N/A,FALSE,"MFT96";#N/A,#N/A,FALSE,"CTrecon"}</definedName>
    <definedName name="sfad_1_4_1_2" hidden="1">{#N/A,#N/A,FALSE,"TMCOMP96";#N/A,#N/A,FALSE,"MAT96";#N/A,#N/A,FALSE,"FANDA96";#N/A,#N/A,FALSE,"INTRAN96";#N/A,#N/A,FALSE,"NAA9697";#N/A,#N/A,FALSE,"ECWEBB";#N/A,#N/A,FALSE,"MFT96";#N/A,#N/A,FALSE,"CTrecon"}</definedName>
    <definedName name="sfad_1_4_1_2_1" hidden="1">{#N/A,#N/A,FALSE,"TMCOMP96";#N/A,#N/A,FALSE,"MAT96";#N/A,#N/A,FALSE,"FANDA96";#N/A,#N/A,FALSE,"INTRAN96";#N/A,#N/A,FALSE,"NAA9697";#N/A,#N/A,FALSE,"ECWEBB";#N/A,#N/A,FALSE,"MFT96";#N/A,#N/A,FALSE,"CTrecon"}</definedName>
    <definedName name="sfad_1_4_1_2_2" hidden="1">{#N/A,#N/A,FALSE,"TMCOMP96";#N/A,#N/A,FALSE,"MAT96";#N/A,#N/A,FALSE,"FANDA96";#N/A,#N/A,FALSE,"INTRAN96";#N/A,#N/A,FALSE,"NAA9697";#N/A,#N/A,FALSE,"ECWEBB";#N/A,#N/A,FALSE,"MFT96";#N/A,#N/A,FALSE,"CTrecon"}</definedName>
    <definedName name="sfad_1_4_1_2_3" hidden="1">{#N/A,#N/A,FALSE,"TMCOMP96";#N/A,#N/A,FALSE,"MAT96";#N/A,#N/A,FALSE,"FANDA96";#N/A,#N/A,FALSE,"INTRAN96";#N/A,#N/A,FALSE,"NAA9697";#N/A,#N/A,FALSE,"ECWEBB";#N/A,#N/A,FALSE,"MFT96";#N/A,#N/A,FALSE,"CTrecon"}</definedName>
    <definedName name="sfad_1_4_1_2_4" hidden="1">{#N/A,#N/A,FALSE,"TMCOMP96";#N/A,#N/A,FALSE,"MAT96";#N/A,#N/A,FALSE,"FANDA96";#N/A,#N/A,FALSE,"INTRAN96";#N/A,#N/A,FALSE,"NAA9697";#N/A,#N/A,FALSE,"ECWEBB";#N/A,#N/A,FALSE,"MFT96";#N/A,#N/A,FALSE,"CTrecon"}</definedName>
    <definedName name="sfad_1_4_1_2_5" hidden="1">{#N/A,#N/A,FALSE,"TMCOMP96";#N/A,#N/A,FALSE,"MAT96";#N/A,#N/A,FALSE,"FANDA96";#N/A,#N/A,FALSE,"INTRAN96";#N/A,#N/A,FALSE,"NAA9697";#N/A,#N/A,FALSE,"ECWEBB";#N/A,#N/A,FALSE,"MFT96";#N/A,#N/A,FALSE,"CTrecon"}</definedName>
    <definedName name="sfad_1_4_1_3" hidden="1">{#N/A,#N/A,FALSE,"TMCOMP96";#N/A,#N/A,FALSE,"MAT96";#N/A,#N/A,FALSE,"FANDA96";#N/A,#N/A,FALSE,"INTRAN96";#N/A,#N/A,FALSE,"NAA9697";#N/A,#N/A,FALSE,"ECWEBB";#N/A,#N/A,FALSE,"MFT96";#N/A,#N/A,FALSE,"CTrecon"}</definedName>
    <definedName name="sfad_1_4_1_3_1" hidden="1">{#N/A,#N/A,FALSE,"TMCOMP96";#N/A,#N/A,FALSE,"MAT96";#N/A,#N/A,FALSE,"FANDA96";#N/A,#N/A,FALSE,"INTRAN96";#N/A,#N/A,FALSE,"NAA9697";#N/A,#N/A,FALSE,"ECWEBB";#N/A,#N/A,FALSE,"MFT96";#N/A,#N/A,FALSE,"CTrecon"}</definedName>
    <definedName name="sfad_1_4_1_3_2" hidden="1">{#N/A,#N/A,FALSE,"TMCOMP96";#N/A,#N/A,FALSE,"MAT96";#N/A,#N/A,FALSE,"FANDA96";#N/A,#N/A,FALSE,"INTRAN96";#N/A,#N/A,FALSE,"NAA9697";#N/A,#N/A,FALSE,"ECWEBB";#N/A,#N/A,FALSE,"MFT96";#N/A,#N/A,FALSE,"CTrecon"}</definedName>
    <definedName name="sfad_1_4_1_3_3" hidden="1">{#N/A,#N/A,FALSE,"TMCOMP96";#N/A,#N/A,FALSE,"MAT96";#N/A,#N/A,FALSE,"FANDA96";#N/A,#N/A,FALSE,"INTRAN96";#N/A,#N/A,FALSE,"NAA9697";#N/A,#N/A,FALSE,"ECWEBB";#N/A,#N/A,FALSE,"MFT96";#N/A,#N/A,FALSE,"CTrecon"}</definedName>
    <definedName name="sfad_1_4_1_3_4" hidden="1">{#N/A,#N/A,FALSE,"TMCOMP96";#N/A,#N/A,FALSE,"MAT96";#N/A,#N/A,FALSE,"FANDA96";#N/A,#N/A,FALSE,"INTRAN96";#N/A,#N/A,FALSE,"NAA9697";#N/A,#N/A,FALSE,"ECWEBB";#N/A,#N/A,FALSE,"MFT96";#N/A,#N/A,FALSE,"CTrecon"}</definedName>
    <definedName name="sfad_1_4_1_3_5" hidden="1">{#N/A,#N/A,FALSE,"TMCOMP96";#N/A,#N/A,FALSE,"MAT96";#N/A,#N/A,FALSE,"FANDA96";#N/A,#N/A,FALSE,"INTRAN96";#N/A,#N/A,FALSE,"NAA9697";#N/A,#N/A,FALSE,"ECWEBB";#N/A,#N/A,FALSE,"MFT96";#N/A,#N/A,FALSE,"CTrecon"}</definedName>
    <definedName name="sfad_1_4_1_4" hidden="1">{#N/A,#N/A,FALSE,"TMCOMP96";#N/A,#N/A,FALSE,"MAT96";#N/A,#N/A,FALSE,"FANDA96";#N/A,#N/A,FALSE,"INTRAN96";#N/A,#N/A,FALSE,"NAA9697";#N/A,#N/A,FALSE,"ECWEBB";#N/A,#N/A,FALSE,"MFT96";#N/A,#N/A,FALSE,"CTrecon"}</definedName>
    <definedName name="sfad_1_4_1_4_1" hidden="1">{#N/A,#N/A,FALSE,"TMCOMP96";#N/A,#N/A,FALSE,"MAT96";#N/A,#N/A,FALSE,"FANDA96";#N/A,#N/A,FALSE,"INTRAN96";#N/A,#N/A,FALSE,"NAA9697";#N/A,#N/A,FALSE,"ECWEBB";#N/A,#N/A,FALSE,"MFT96";#N/A,#N/A,FALSE,"CTrecon"}</definedName>
    <definedName name="sfad_1_4_1_4_2" hidden="1">{#N/A,#N/A,FALSE,"TMCOMP96";#N/A,#N/A,FALSE,"MAT96";#N/A,#N/A,FALSE,"FANDA96";#N/A,#N/A,FALSE,"INTRAN96";#N/A,#N/A,FALSE,"NAA9697";#N/A,#N/A,FALSE,"ECWEBB";#N/A,#N/A,FALSE,"MFT96";#N/A,#N/A,FALSE,"CTrecon"}</definedName>
    <definedName name="sfad_1_4_1_4_3" hidden="1">{#N/A,#N/A,FALSE,"TMCOMP96";#N/A,#N/A,FALSE,"MAT96";#N/A,#N/A,FALSE,"FANDA96";#N/A,#N/A,FALSE,"INTRAN96";#N/A,#N/A,FALSE,"NAA9697";#N/A,#N/A,FALSE,"ECWEBB";#N/A,#N/A,FALSE,"MFT96";#N/A,#N/A,FALSE,"CTrecon"}</definedName>
    <definedName name="sfad_1_4_1_4_4" hidden="1">{#N/A,#N/A,FALSE,"TMCOMP96";#N/A,#N/A,FALSE,"MAT96";#N/A,#N/A,FALSE,"FANDA96";#N/A,#N/A,FALSE,"INTRAN96";#N/A,#N/A,FALSE,"NAA9697";#N/A,#N/A,FALSE,"ECWEBB";#N/A,#N/A,FALSE,"MFT96";#N/A,#N/A,FALSE,"CTrecon"}</definedName>
    <definedName name="sfad_1_4_1_4_5" hidden="1">{#N/A,#N/A,FALSE,"TMCOMP96";#N/A,#N/A,FALSE,"MAT96";#N/A,#N/A,FALSE,"FANDA96";#N/A,#N/A,FALSE,"INTRAN96";#N/A,#N/A,FALSE,"NAA9697";#N/A,#N/A,FALSE,"ECWEBB";#N/A,#N/A,FALSE,"MFT96";#N/A,#N/A,FALSE,"CTrecon"}</definedName>
    <definedName name="sfad_1_4_1_5" hidden="1">{#N/A,#N/A,FALSE,"TMCOMP96";#N/A,#N/A,FALSE,"MAT96";#N/A,#N/A,FALSE,"FANDA96";#N/A,#N/A,FALSE,"INTRAN96";#N/A,#N/A,FALSE,"NAA9697";#N/A,#N/A,FALSE,"ECWEBB";#N/A,#N/A,FALSE,"MFT96";#N/A,#N/A,FALSE,"CTrecon"}</definedName>
    <definedName name="sfad_1_4_1_5_1" hidden="1">{#N/A,#N/A,FALSE,"TMCOMP96";#N/A,#N/A,FALSE,"MAT96";#N/A,#N/A,FALSE,"FANDA96";#N/A,#N/A,FALSE,"INTRAN96";#N/A,#N/A,FALSE,"NAA9697";#N/A,#N/A,FALSE,"ECWEBB";#N/A,#N/A,FALSE,"MFT96";#N/A,#N/A,FALSE,"CTrecon"}</definedName>
    <definedName name="sfad_1_4_1_5_2" hidden="1">{#N/A,#N/A,FALSE,"TMCOMP96";#N/A,#N/A,FALSE,"MAT96";#N/A,#N/A,FALSE,"FANDA96";#N/A,#N/A,FALSE,"INTRAN96";#N/A,#N/A,FALSE,"NAA9697";#N/A,#N/A,FALSE,"ECWEBB";#N/A,#N/A,FALSE,"MFT96";#N/A,#N/A,FALSE,"CTrecon"}</definedName>
    <definedName name="sfad_1_4_1_5_3" hidden="1">{#N/A,#N/A,FALSE,"TMCOMP96";#N/A,#N/A,FALSE,"MAT96";#N/A,#N/A,FALSE,"FANDA96";#N/A,#N/A,FALSE,"INTRAN96";#N/A,#N/A,FALSE,"NAA9697";#N/A,#N/A,FALSE,"ECWEBB";#N/A,#N/A,FALSE,"MFT96";#N/A,#N/A,FALSE,"CTrecon"}</definedName>
    <definedName name="sfad_1_4_1_5_4" hidden="1">{#N/A,#N/A,FALSE,"TMCOMP96";#N/A,#N/A,FALSE,"MAT96";#N/A,#N/A,FALSE,"FANDA96";#N/A,#N/A,FALSE,"INTRAN96";#N/A,#N/A,FALSE,"NAA9697";#N/A,#N/A,FALSE,"ECWEBB";#N/A,#N/A,FALSE,"MFT96";#N/A,#N/A,FALSE,"CTrecon"}</definedName>
    <definedName name="sfad_1_4_1_5_5" hidden="1">{#N/A,#N/A,FALSE,"TMCOMP96";#N/A,#N/A,FALSE,"MAT96";#N/A,#N/A,FALSE,"FANDA96";#N/A,#N/A,FALSE,"INTRAN96";#N/A,#N/A,FALSE,"NAA9697";#N/A,#N/A,FALSE,"ECWEBB";#N/A,#N/A,FALSE,"MFT96";#N/A,#N/A,FALSE,"CTrecon"}</definedName>
    <definedName name="sfad_1_4_2" hidden="1">{#N/A,#N/A,FALSE,"TMCOMP96";#N/A,#N/A,FALSE,"MAT96";#N/A,#N/A,FALSE,"FANDA96";#N/A,#N/A,FALSE,"INTRAN96";#N/A,#N/A,FALSE,"NAA9697";#N/A,#N/A,FALSE,"ECWEBB";#N/A,#N/A,FALSE,"MFT96";#N/A,#N/A,FALSE,"CTrecon"}</definedName>
    <definedName name="sfad_1_4_2_1" hidden="1">{#N/A,#N/A,FALSE,"TMCOMP96";#N/A,#N/A,FALSE,"MAT96";#N/A,#N/A,FALSE,"FANDA96";#N/A,#N/A,FALSE,"INTRAN96";#N/A,#N/A,FALSE,"NAA9697";#N/A,#N/A,FALSE,"ECWEBB";#N/A,#N/A,FALSE,"MFT96";#N/A,#N/A,FALSE,"CTrecon"}</definedName>
    <definedName name="sfad_1_4_2_2" hidden="1">{#N/A,#N/A,FALSE,"TMCOMP96";#N/A,#N/A,FALSE,"MAT96";#N/A,#N/A,FALSE,"FANDA96";#N/A,#N/A,FALSE,"INTRAN96";#N/A,#N/A,FALSE,"NAA9697";#N/A,#N/A,FALSE,"ECWEBB";#N/A,#N/A,FALSE,"MFT96";#N/A,#N/A,FALSE,"CTrecon"}</definedName>
    <definedName name="sfad_1_4_2_3" hidden="1">{#N/A,#N/A,FALSE,"TMCOMP96";#N/A,#N/A,FALSE,"MAT96";#N/A,#N/A,FALSE,"FANDA96";#N/A,#N/A,FALSE,"INTRAN96";#N/A,#N/A,FALSE,"NAA9697";#N/A,#N/A,FALSE,"ECWEBB";#N/A,#N/A,FALSE,"MFT96";#N/A,#N/A,FALSE,"CTrecon"}</definedName>
    <definedName name="sfad_1_4_2_4" hidden="1">{#N/A,#N/A,FALSE,"TMCOMP96";#N/A,#N/A,FALSE,"MAT96";#N/A,#N/A,FALSE,"FANDA96";#N/A,#N/A,FALSE,"INTRAN96";#N/A,#N/A,FALSE,"NAA9697";#N/A,#N/A,FALSE,"ECWEBB";#N/A,#N/A,FALSE,"MFT96";#N/A,#N/A,FALSE,"CTrecon"}</definedName>
    <definedName name="sfad_1_4_2_5" hidden="1">{#N/A,#N/A,FALSE,"TMCOMP96";#N/A,#N/A,FALSE,"MAT96";#N/A,#N/A,FALSE,"FANDA96";#N/A,#N/A,FALSE,"INTRAN96";#N/A,#N/A,FALSE,"NAA9697";#N/A,#N/A,FALSE,"ECWEBB";#N/A,#N/A,FALSE,"MFT96";#N/A,#N/A,FALSE,"CTrecon"}</definedName>
    <definedName name="sfad_1_4_3" hidden="1">{#N/A,#N/A,FALSE,"TMCOMP96";#N/A,#N/A,FALSE,"MAT96";#N/A,#N/A,FALSE,"FANDA96";#N/A,#N/A,FALSE,"INTRAN96";#N/A,#N/A,FALSE,"NAA9697";#N/A,#N/A,FALSE,"ECWEBB";#N/A,#N/A,FALSE,"MFT96";#N/A,#N/A,FALSE,"CTrecon"}</definedName>
    <definedName name="sfad_1_4_3_1" hidden="1">{#N/A,#N/A,FALSE,"TMCOMP96";#N/A,#N/A,FALSE,"MAT96";#N/A,#N/A,FALSE,"FANDA96";#N/A,#N/A,FALSE,"INTRAN96";#N/A,#N/A,FALSE,"NAA9697";#N/A,#N/A,FALSE,"ECWEBB";#N/A,#N/A,FALSE,"MFT96";#N/A,#N/A,FALSE,"CTrecon"}</definedName>
    <definedName name="sfad_1_4_3_2" hidden="1">{#N/A,#N/A,FALSE,"TMCOMP96";#N/A,#N/A,FALSE,"MAT96";#N/A,#N/A,FALSE,"FANDA96";#N/A,#N/A,FALSE,"INTRAN96";#N/A,#N/A,FALSE,"NAA9697";#N/A,#N/A,FALSE,"ECWEBB";#N/A,#N/A,FALSE,"MFT96";#N/A,#N/A,FALSE,"CTrecon"}</definedName>
    <definedName name="sfad_1_4_3_3" hidden="1">{#N/A,#N/A,FALSE,"TMCOMP96";#N/A,#N/A,FALSE,"MAT96";#N/A,#N/A,FALSE,"FANDA96";#N/A,#N/A,FALSE,"INTRAN96";#N/A,#N/A,FALSE,"NAA9697";#N/A,#N/A,FALSE,"ECWEBB";#N/A,#N/A,FALSE,"MFT96";#N/A,#N/A,FALSE,"CTrecon"}</definedName>
    <definedName name="sfad_1_4_3_4" hidden="1">{#N/A,#N/A,FALSE,"TMCOMP96";#N/A,#N/A,FALSE,"MAT96";#N/A,#N/A,FALSE,"FANDA96";#N/A,#N/A,FALSE,"INTRAN96";#N/A,#N/A,FALSE,"NAA9697";#N/A,#N/A,FALSE,"ECWEBB";#N/A,#N/A,FALSE,"MFT96";#N/A,#N/A,FALSE,"CTrecon"}</definedName>
    <definedName name="sfad_1_4_3_5" hidden="1">{#N/A,#N/A,FALSE,"TMCOMP96";#N/A,#N/A,FALSE,"MAT96";#N/A,#N/A,FALSE,"FANDA96";#N/A,#N/A,FALSE,"INTRAN96";#N/A,#N/A,FALSE,"NAA9697";#N/A,#N/A,FALSE,"ECWEBB";#N/A,#N/A,FALSE,"MFT96";#N/A,#N/A,FALSE,"CTrecon"}</definedName>
    <definedName name="sfad_1_4_4" hidden="1">{#N/A,#N/A,FALSE,"TMCOMP96";#N/A,#N/A,FALSE,"MAT96";#N/A,#N/A,FALSE,"FANDA96";#N/A,#N/A,FALSE,"INTRAN96";#N/A,#N/A,FALSE,"NAA9697";#N/A,#N/A,FALSE,"ECWEBB";#N/A,#N/A,FALSE,"MFT96";#N/A,#N/A,FALSE,"CTrecon"}</definedName>
    <definedName name="sfad_1_4_4_1" hidden="1">{#N/A,#N/A,FALSE,"TMCOMP96";#N/A,#N/A,FALSE,"MAT96";#N/A,#N/A,FALSE,"FANDA96";#N/A,#N/A,FALSE,"INTRAN96";#N/A,#N/A,FALSE,"NAA9697";#N/A,#N/A,FALSE,"ECWEBB";#N/A,#N/A,FALSE,"MFT96";#N/A,#N/A,FALSE,"CTrecon"}</definedName>
    <definedName name="sfad_1_4_4_2" hidden="1">{#N/A,#N/A,FALSE,"TMCOMP96";#N/A,#N/A,FALSE,"MAT96";#N/A,#N/A,FALSE,"FANDA96";#N/A,#N/A,FALSE,"INTRAN96";#N/A,#N/A,FALSE,"NAA9697";#N/A,#N/A,FALSE,"ECWEBB";#N/A,#N/A,FALSE,"MFT96";#N/A,#N/A,FALSE,"CTrecon"}</definedName>
    <definedName name="sfad_1_4_4_3" hidden="1">{#N/A,#N/A,FALSE,"TMCOMP96";#N/A,#N/A,FALSE,"MAT96";#N/A,#N/A,FALSE,"FANDA96";#N/A,#N/A,FALSE,"INTRAN96";#N/A,#N/A,FALSE,"NAA9697";#N/A,#N/A,FALSE,"ECWEBB";#N/A,#N/A,FALSE,"MFT96";#N/A,#N/A,FALSE,"CTrecon"}</definedName>
    <definedName name="sfad_1_4_4_4" hidden="1">{#N/A,#N/A,FALSE,"TMCOMP96";#N/A,#N/A,FALSE,"MAT96";#N/A,#N/A,FALSE,"FANDA96";#N/A,#N/A,FALSE,"INTRAN96";#N/A,#N/A,FALSE,"NAA9697";#N/A,#N/A,FALSE,"ECWEBB";#N/A,#N/A,FALSE,"MFT96";#N/A,#N/A,FALSE,"CTrecon"}</definedName>
    <definedName name="sfad_1_4_4_5" hidden="1">{#N/A,#N/A,FALSE,"TMCOMP96";#N/A,#N/A,FALSE,"MAT96";#N/A,#N/A,FALSE,"FANDA96";#N/A,#N/A,FALSE,"INTRAN96";#N/A,#N/A,FALSE,"NAA9697";#N/A,#N/A,FALSE,"ECWEBB";#N/A,#N/A,FALSE,"MFT96";#N/A,#N/A,FALSE,"CTrecon"}</definedName>
    <definedName name="sfad_1_4_5" hidden="1">{#N/A,#N/A,FALSE,"TMCOMP96";#N/A,#N/A,FALSE,"MAT96";#N/A,#N/A,FALSE,"FANDA96";#N/A,#N/A,FALSE,"INTRAN96";#N/A,#N/A,FALSE,"NAA9697";#N/A,#N/A,FALSE,"ECWEBB";#N/A,#N/A,FALSE,"MFT96";#N/A,#N/A,FALSE,"CTrecon"}</definedName>
    <definedName name="sfad_1_4_5_1" hidden="1">{#N/A,#N/A,FALSE,"TMCOMP96";#N/A,#N/A,FALSE,"MAT96";#N/A,#N/A,FALSE,"FANDA96";#N/A,#N/A,FALSE,"INTRAN96";#N/A,#N/A,FALSE,"NAA9697";#N/A,#N/A,FALSE,"ECWEBB";#N/A,#N/A,FALSE,"MFT96";#N/A,#N/A,FALSE,"CTrecon"}</definedName>
    <definedName name="sfad_1_4_5_2" hidden="1">{#N/A,#N/A,FALSE,"TMCOMP96";#N/A,#N/A,FALSE,"MAT96";#N/A,#N/A,FALSE,"FANDA96";#N/A,#N/A,FALSE,"INTRAN96";#N/A,#N/A,FALSE,"NAA9697";#N/A,#N/A,FALSE,"ECWEBB";#N/A,#N/A,FALSE,"MFT96";#N/A,#N/A,FALSE,"CTrecon"}</definedName>
    <definedName name="sfad_1_4_5_3" hidden="1">{#N/A,#N/A,FALSE,"TMCOMP96";#N/A,#N/A,FALSE,"MAT96";#N/A,#N/A,FALSE,"FANDA96";#N/A,#N/A,FALSE,"INTRAN96";#N/A,#N/A,FALSE,"NAA9697";#N/A,#N/A,FALSE,"ECWEBB";#N/A,#N/A,FALSE,"MFT96";#N/A,#N/A,FALSE,"CTrecon"}</definedName>
    <definedName name="sfad_1_4_5_4" hidden="1">{#N/A,#N/A,FALSE,"TMCOMP96";#N/A,#N/A,FALSE,"MAT96";#N/A,#N/A,FALSE,"FANDA96";#N/A,#N/A,FALSE,"INTRAN96";#N/A,#N/A,FALSE,"NAA9697";#N/A,#N/A,FALSE,"ECWEBB";#N/A,#N/A,FALSE,"MFT96";#N/A,#N/A,FALSE,"CTrecon"}</definedName>
    <definedName name="sfad_1_4_5_5" hidden="1">{#N/A,#N/A,FALSE,"TMCOMP96";#N/A,#N/A,FALSE,"MAT96";#N/A,#N/A,FALSE,"FANDA96";#N/A,#N/A,FALSE,"INTRAN96";#N/A,#N/A,FALSE,"NAA9697";#N/A,#N/A,FALSE,"ECWEBB";#N/A,#N/A,FALSE,"MFT96";#N/A,#N/A,FALSE,"CTrecon"}</definedName>
    <definedName name="sfad_1_5" hidden="1">{#N/A,#N/A,FALSE,"TMCOMP96";#N/A,#N/A,FALSE,"MAT96";#N/A,#N/A,FALSE,"FANDA96";#N/A,#N/A,FALSE,"INTRAN96";#N/A,#N/A,FALSE,"NAA9697";#N/A,#N/A,FALSE,"ECWEBB";#N/A,#N/A,FALSE,"MFT96";#N/A,#N/A,FALSE,"CTrecon"}</definedName>
    <definedName name="sfad_1_5_1" hidden="1">{#N/A,#N/A,FALSE,"TMCOMP96";#N/A,#N/A,FALSE,"MAT96";#N/A,#N/A,FALSE,"FANDA96";#N/A,#N/A,FALSE,"INTRAN96";#N/A,#N/A,FALSE,"NAA9697";#N/A,#N/A,FALSE,"ECWEBB";#N/A,#N/A,FALSE,"MFT96";#N/A,#N/A,FALSE,"CTrecon"}</definedName>
    <definedName name="sfad_1_5_1_1" hidden="1">{#N/A,#N/A,FALSE,"TMCOMP96";#N/A,#N/A,FALSE,"MAT96";#N/A,#N/A,FALSE,"FANDA96";#N/A,#N/A,FALSE,"INTRAN96";#N/A,#N/A,FALSE,"NAA9697";#N/A,#N/A,FALSE,"ECWEBB";#N/A,#N/A,FALSE,"MFT96";#N/A,#N/A,FALSE,"CTrecon"}</definedName>
    <definedName name="sfad_1_5_1_2" hidden="1">{#N/A,#N/A,FALSE,"TMCOMP96";#N/A,#N/A,FALSE,"MAT96";#N/A,#N/A,FALSE,"FANDA96";#N/A,#N/A,FALSE,"INTRAN96";#N/A,#N/A,FALSE,"NAA9697";#N/A,#N/A,FALSE,"ECWEBB";#N/A,#N/A,FALSE,"MFT96";#N/A,#N/A,FALSE,"CTrecon"}</definedName>
    <definedName name="sfad_1_5_1_3" hidden="1">{#N/A,#N/A,FALSE,"TMCOMP96";#N/A,#N/A,FALSE,"MAT96";#N/A,#N/A,FALSE,"FANDA96";#N/A,#N/A,FALSE,"INTRAN96";#N/A,#N/A,FALSE,"NAA9697";#N/A,#N/A,FALSE,"ECWEBB";#N/A,#N/A,FALSE,"MFT96";#N/A,#N/A,FALSE,"CTrecon"}</definedName>
    <definedName name="sfad_1_5_1_4" hidden="1">{#N/A,#N/A,FALSE,"TMCOMP96";#N/A,#N/A,FALSE,"MAT96";#N/A,#N/A,FALSE,"FANDA96";#N/A,#N/A,FALSE,"INTRAN96";#N/A,#N/A,FALSE,"NAA9697";#N/A,#N/A,FALSE,"ECWEBB";#N/A,#N/A,FALSE,"MFT96";#N/A,#N/A,FALSE,"CTrecon"}</definedName>
    <definedName name="sfad_1_5_1_5" hidden="1">{#N/A,#N/A,FALSE,"TMCOMP96";#N/A,#N/A,FALSE,"MAT96";#N/A,#N/A,FALSE,"FANDA96";#N/A,#N/A,FALSE,"INTRAN96";#N/A,#N/A,FALSE,"NAA9697";#N/A,#N/A,FALSE,"ECWEBB";#N/A,#N/A,FALSE,"MFT96";#N/A,#N/A,FALSE,"CTrecon"}</definedName>
    <definedName name="sfad_1_5_2" hidden="1">{#N/A,#N/A,FALSE,"TMCOMP96";#N/A,#N/A,FALSE,"MAT96";#N/A,#N/A,FALSE,"FANDA96";#N/A,#N/A,FALSE,"INTRAN96";#N/A,#N/A,FALSE,"NAA9697";#N/A,#N/A,FALSE,"ECWEBB";#N/A,#N/A,FALSE,"MFT96";#N/A,#N/A,FALSE,"CTrecon"}</definedName>
    <definedName name="sfad_1_5_2_1" hidden="1">{#N/A,#N/A,FALSE,"TMCOMP96";#N/A,#N/A,FALSE,"MAT96";#N/A,#N/A,FALSE,"FANDA96";#N/A,#N/A,FALSE,"INTRAN96";#N/A,#N/A,FALSE,"NAA9697";#N/A,#N/A,FALSE,"ECWEBB";#N/A,#N/A,FALSE,"MFT96";#N/A,#N/A,FALSE,"CTrecon"}</definedName>
    <definedName name="sfad_1_5_2_2" hidden="1">{#N/A,#N/A,FALSE,"TMCOMP96";#N/A,#N/A,FALSE,"MAT96";#N/A,#N/A,FALSE,"FANDA96";#N/A,#N/A,FALSE,"INTRAN96";#N/A,#N/A,FALSE,"NAA9697";#N/A,#N/A,FALSE,"ECWEBB";#N/A,#N/A,FALSE,"MFT96";#N/A,#N/A,FALSE,"CTrecon"}</definedName>
    <definedName name="sfad_1_5_2_3" hidden="1">{#N/A,#N/A,FALSE,"TMCOMP96";#N/A,#N/A,FALSE,"MAT96";#N/A,#N/A,FALSE,"FANDA96";#N/A,#N/A,FALSE,"INTRAN96";#N/A,#N/A,FALSE,"NAA9697";#N/A,#N/A,FALSE,"ECWEBB";#N/A,#N/A,FALSE,"MFT96";#N/A,#N/A,FALSE,"CTrecon"}</definedName>
    <definedName name="sfad_1_5_2_4" hidden="1">{#N/A,#N/A,FALSE,"TMCOMP96";#N/A,#N/A,FALSE,"MAT96";#N/A,#N/A,FALSE,"FANDA96";#N/A,#N/A,FALSE,"INTRAN96";#N/A,#N/A,FALSE,"NAA9697";#N/A,#N/A,FALSE,"ECWEBB";#N/A,#N/A,FALSE,"MFT96";#N/A,#N/A,FALSE,"CTrecon"}</definedName>
    <definedName name="sfad_1_5_2_5" hidden="1">{#N/A,#N/A,FALSE,"TMCOMP96";#N/A,#N/A,FALSE,"MAT96";#N/A,#N/A,FALSE,"FANDA96";#N/A,#N/A,FALSE,"INTRAN96";#N/A,#N/A,FALSE,"NAA9697";#N/A,#N/A,FALSE,"ECWEBB";#N/A,#N/A,FALSE,"MFT96";#N/A,#N/A,FALSE,"CTrecon"}</definedName>
    <definedName name="sfad_1_5_3" hidden="1">{#N/A,#N/A,FALSE,"TMCOMP96";#N/A,#N/A,FALSE,"MAT96";#N/A,#N/A,FALSE,"FANDA96";#N/A,#N/A,FALSE,"INTRAN96";#N/A,#N/A,FALSE,"NAA9697";#N/A,#N/A,FALSE,"ECWEBB";#N/A,#N/A,FALSE,"MFT96";#N/A,#N/A,FALSE,"CTrecon"}</definedName>
    <definedName name="sfad_1_5_3_1" hidden="1">{#N/A,#N/A,FALSE,"TMCOMP96";#N/A,#N/A,FALSE,"MAT96";#N/A,#N/A,FALSE,"FANDA96";#N/A,#N/A,FALSE,"INTRAN96";#N/A,#N/A,FALSE,"NAA9697";#N/A,#N/A,FALSE,"ECWEBB";#N/A,#N/A,FALSE,"MFT96";#N/A,#N/A,FALSE,"CTrecon"}</definedName>
    <definedName name="sfad_1_5_3_2" hidden="1">{#N/A,#N/A,FALSE,"TMCOMP96";#N/A,#N/A,FALSE,"MAT96";#N/A,#N/A,FALSE,"FANDA96";#N/A,#N/A,FALSE,"INTRAN96";#N/A,#N/A,FALSE,"NAA9697";#N/A,#N/A,FALSE,"ECWEBB";#N/A,#N/A,FALSE,"MFT96";#N/A,#N/A,FALSE,"CTrecon"}</definedName>
    <definedName name="sfad_1_5_3_3" hidden="1">{#N/A,#N/A,FALSE,"TMCOMP96";#N/A,#N/A,FALSE,"MAT96";#N/A,#N/A,FALSE,"FANDA96";#N/A,#N/A,FALSE,"INTRAN96";#N/A,#N/A,FALSE,"NAA9697";#N/A,#N/A,FALSE,"ECWEBB";#N/A,#N/A,FALSE,"MFT96";#N/A,#N/A,FALSE,"CTrecon"}</definedName>
    <definedName name="sfad_1_5_3_4" hidden="1">{#N/A,#N/A,FALSE,"TMCOMP96";#N/A,#N/A,FALSE,"MAT96";#N/A,#N/A,FALSE,"FANDA96";#N/A,#N/A,FALSE,"INTRAN96";#N/A,#N/A,FALSE,"NAA9697";#N/A,#N/A,FALSE,"ECWEBB";#N/A,#N/A,FALSE,"MFT96";#N/A,#N/A,FALSE,"CTrecon"}</definedName>
    <definedName name="sfad_1_5_3_5" hidden="1">{#N/A,#N/A,FALSE,"TMCOMP96";#N/A,#N/A,FALSE,"MAT96";#N/A,#N/A,FALSE,"FANDA96";#N/A,#N/A,FALSE,"INTRAN96";#N/A,#N/A,FALSE,"NAA9697";#N/A,#N/A,FALSE,"ECWEBB";#N/A,#N/A,FALSE,"MFT96";#N/A,#N/A,FALSE,"CTrecon"}</definedName>
    <definedName name="sfad_1_5_4" hidden="1">{#N/A,#N/A,FALSE,"TMCOMP96";#N/A,#N/A,FALSE,"MAT96";#N/A,#N/A,FALSE,"FANDA96";#N/A,#N/A,FALSE,"INTRAN96";#N/A,#N/A,FALSE,"NAA9697";#N/A,#N/A,FALSE,"ECWEBB";#N/A,#N/A,FALSE,"MFT96";#N/A,#N/A,FALSE,"CTrecon"}</definedName>
    <definedName name="sfad_1_5_4_1" hidden="1">{#N/A,#N/A,FALSE,"TMCOMP96";#N/A,#N/A,FALSE,"MAT96";#N/A,#N/A,FALSE,"FANDA96";#N/A,#N/A,FALSE,"INTRAN96";#N/A,#N/A,FALSE,"NAA9697";#N/A,#N/A,FALSE,"ECWEBB";#N/A,#N/A,FALSE,"MFT96";#N/A,#N/A,FALSE,"CTrecon"}</definedName>
    <definedName name="sfad_1_5_4_2" hidden="1">{#N/A,#N/A,FALSE,"TMCOMP96";#N/A,#N/A,FALSE,"MAT96";#N/A,#N/A,FALSE,"FANDA96";#N/A,#N/A,FALSE,"INTRAN96";#N/A,#N/A,FALSE,"NAA9697";#N/A,#N/A,FALSE,"ECWEBB";#N/A,#N/A,FALSE,"MFT96";#N/A,#N/A,FALSE,"CTrecon"}</definedName>
    <definedName name="sfad_1_5_4_3" hidden="1">{#N/A,#N/A,FALSE,"TMCOMP96";#N/A,#N/A,FALSE,"MAT96";#N/A,#N/A,FALSE,"FANDA96";#N/A,#N/A,FALSE,"INTRAN96";#N/A,#N/A,FALSE,"NAA9697";#N/A,#N/A,FALSE,"ECWEBB";#N/A,#N/A,FALSE,"MFT96";#N/A,#N/A,FALSE,"CTrecon"}</definedName>
    <definedName name="sfad_1_5_4_4" hidden="1">{#N/A,#N/A,FALSE,"TMCOMP96";#N/A,#N/A,FALSE,"MAT96";#N/A,#N/A,FALSE,"FANDA96";#N/A,#N/A,FALSE,"INTRAN96";#N/A,#N/A,FALSE,"NAA9697";#N/A,#N/A,FALSE,"ECWEBB";#N/A,#N/A,FALSE,"MFT96";#N/A,#N/A,FALSE,"CTrecon"}</definedName>
    <definedName name="sfad_1_5_4_5" hidden="1">{#N/A,#N/A,FALSE,"TMCOMP96";#N/A,#N/A,FALSE,"MAT96";#N/A,#N/A,FALSE,"FANDA96";#N/A,#N/A,FALSE,"INTRAN96";#N/A,#N/A,FALSE,"NAA9697";#N/A,#N/A,FALSE,"ECWEBB";#N/A,#N/A,FALSE,"MFT96";#N/A,#N/A,FALSE,"CTrecon"}</definedName>
    <definedName name="sfad_1_5_5" hidden="1">{#N/A,#N/A,FALSE,"TMCOMP96";#N/A,#N/A,FALSE,"MAT96";#N/A,#N/A,FALSE,"FANDA96";#N/A,#N/A,FALSE,"INTRAN96";#N/A,#N/A,FALSE,"NAA9697";#N/A,#N/A,FALSE,"ECWEBB";#N/A,#N/A,FALSE,"MFT96";#N/A,#N/A,FALSE,"CTrecon"}</definedName>
    <definedName name="sfad_1_5_5_1" hidden="1">{#N/A,#N/A,FALSE,"TMCOMP96";#N/A,#N/A,FALSE,"MAT96";#N/A,#N/A,FALSE,"FANDA96";#N/A,#N/A,FALSE,"INTRAN96";#N/A,#N/A,FALSE,"NAA9697";#N/A,#N/A,FALSE,"ECWEBB";#N/A,#N/A,FALSE,"MFT96";#N/A,#N/A,FALSE,"CTrecon"}</definedName>
    <definedName name="sfad_1_5_5_2" hidden="1">{#N/A,#N/A,FALSE,"TMCOMP96";#N/A,#N/A,FALSE,"MAT96";#N/A,#N/A,FALSE,"FANDA96";#N/A,#N/A,FALSE,"INTRAN96";#N/A,#N/A,FALSE,"NAA9697";#N/A,#N/A,FALSE,"ECWEBB";#N/A,#N/A,FALSE,"MFT96";#N/A,#N/A,FALSE,"CTrecon"}</definedName>
    <definedName name="sfad_1_5_5_3" hidden="1">{#N/A,#N/A,FALSE,"TMCOMP96";#N/A,#N/A,FALSE,"MAT96";#N/A,#N/A,FALSE,"FANDA96";#N/A,#N/A,FALSE,"INTRAN96";#N/A,#N/A,FALSE,"NAA9697";#N/A,#N/A,FALSE,"ECWEBB";#N/A,#N/A,FALSE,"MFT96";#N/A,#N/A,FALSE,"CTrecon"}</definedName>
    <definedName name="sfad_1_5_5_4" hidden="1">{#N/A,#N/A,FALSE,"TMCOMP96";#N/A,#N/A,FALSE,"MAT96";#N/A,#N/A,FALSE,"FANDA96";#N/A,#N/A,FALSE,"INTRAN96";#N/A,#N/A,FALSE,"NAA9697";#N/A,#N/A,FALSE,"ECWEBB";#N/A,#N/A,FALSE,"MFT96";#N/A,#N/A,FALSE,"CTrecon"}</definedName>
    <definedName name="sfad_1_5_5_5"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fad_2_1" hidden="1">{#N/A,#N/A,FALSE,"TMCOMP96";#N/A,#N/A,FALSE,"MAT96";#N/A,#N/A,FALSE,"FANDA96";#N/A,#N/A,FALSE,"INTRAN96";#N/A,#N/A,FALSE,"NAA9697";#N/A,#N/A,FALSE,"ECWEBB";#N/A,#N/A,FALSE,"MFT96";#N/A,#N/A,FALSE,"CTrecon"}</definedName>
    <definedName name="sfad_2_1_1" hidden="1">{#N/A,#N/A,FALSE,"TMCOMP96";#N/A,#N/A,FALSE,"MAT96";#N/A,#N/A,FALSE,"FANDA96";#N/A,#N/A,FALSE,"INTRAN96";#N/A,#N/A,FALSE,"NAA9697";#N/A,#N/A,FALSE,"ECWEBB";#N/A,#N/A,FALSE,"MFT96";#N/A,#N/A,FALSE,"CTrecon"}</definedName>
    <definedName name="sfad_2_1_1_1" hidden="1">{#N/A,#N/A,FALSE,"TMCOMP96";#N/A,#N/A,FALSE,"MAT96";#N/A,#N/A,FALSE,"FANDA96";#N/A,#N/A,FALSE,"INTRAN96";#N/A,#N/A,FALSE,"NAA9697";#N/A,#N/A,FALSE,"ECWEBB";#N/A,#N/A,FALSE,"MFT96";#N/A,#N/A,FALSE,"CTrecon"}</definedName>
    <definedName name="sfad_2_1_1_1_1" hidden="1">{#N/A,#N/A,FALSE,"TMCOMP96";#N/A,#N/A,FALSE,"MAT96";#N/A,#N/A,FALSE,"FANDA96";#N/A,#N/A,FALSE,"INTRAN96";#N/A,#N/A,FALSE,"NAA9697";#N/A,#N/A,FALSE,"ECWEBB";#N/A,#N/A,FALSE,"MFT96";#N/A,#N/A,FALSE,"CTrecon"}</definedName>
    <definedName name="sfad_2_1_1_1_1_1" hidden="1">{#N/A,#N/A,FALSE,"TMCOMP96";#N/A,#N/A,FALSE,"MAT96";#N/A,#N/A,FALSE,"FANDA96";#N/A,#N/A,FALSE,"INTRAN96";#N/A,#N/A,FALSE,"NAA9697";#N/A,#N/A,FALSE,"ECWEBB";#N/A,#N/A,FALSE,"MFT96";#N/A,#N/A,FALSE,"CTrecon"}</definedName>
    <definedName name="sfad_2_1_1_1_2" hidden="1">{#N/A,#N/A,FALSE,"TMCOMP96";#N/A,#N/A,FALSE,"MAT96";#N/A,#N/A,FALSE,"FANDA96";#N/A,#N/A,FALSE,"INTRAN96";#N/A,#N/A,FALSE,"NAA9697";#N/A,#N/A,FALSE,"ECWEBB";#N/A,#N/A,FALSE,"MFT96";#N/A,#N/A,FALSE,"CTrecon"}</definedName>
    <definedName name="sfad_2_1_1_1_3" hidden="1">{#N/A,#N/A,FALSE,"TMCOMP96";#N/A,#N/A,FALSE,"MAT96";#N/A,#N/A,FALSE,"FANDA96";#N/A,#N/A,FALSE,"INTRAN96";#N/A,#N/A,FALSE,"NAA9697";#N/A,#N/A,FALSE,"ECWEBB";#N/A,#N/A,FALSE,"MFT96";#N/A,#N/A,FALSE,"CTrecon"}</definedName>
    <definedName name="sfad_2_1_1_1_4" hidden="1">{#N/A,#N/A,FALSE,"TMCOMP96";#N/A,#N/A,FALSE,"MAT96";#N/A,#N/A,FALSE,"FANDA96";#N/A,#N/A,FALSE,"INTRAN96";#N/A,#N/A,FALSE,"NAA9697";#N/A,#N/A,FALSE,"ECWEBB";#N/A,#N/A,FALSE,"MFT96";#N/A,#N/A,FALSE,"CTrecon"}</definedName>
    <definedName name="sfad_2_1_1_1_5" hidden="1">{#N/A,#N/A,FALSE,"TMCOMP96";#N/A,#N/A,FALSE,"MAT96";#N/A,#N/A,FALSE,"FANDA96";#N/A,#N/A,FALSE,"INTRAN96";#N/A,#N/A,FALSE,"NAA9697";#N/A,#N/A,FALSE,"ECWEBB";#N/A,#N/A,FALSE,"MFT96";#N/A,#N/A,FALSE,"CTrecon"}</definedName>
    <definedName name="sfad_2_1_1_2" hidden="1">{#N/A,#N/A,FALSE,"TMCOMP96";#N/A,#N/A,FALSE,"MAT96";#N/A,#N/A,FALSE,"FANDA96";#N/A,#N/A,FALSE,"INTRAN96";#N/A,#N/A,FALSE,"NAA9697";#N/A,#N/A,FALSE,"ECWEBB";#N/A,#N/A,FALSE,"MFT96";#N/A,#N/A,FALSE,"CTrecon"}</definedName>
    <definedName name="sfad_2_1_1_2_1" hidden="1">{#N/A,#N/A,FALSE,"TMCOMP96";#N/A,#N/A,FALSE,"MAT96";#N/A,#N/A,FALSE,"FANDA96";#N/A,#N/A,FALSE,"INTRAN96";#N/A,#N/A,FALSE,"NAA9697";#N/A,#N/A,FALSE,"ECWEBB";#N/A,#N/A,FALSE,"MFT96";#N/A,#N/A,FALSE,"CTrecon"}</definedName>
    <definedName name="sfad_2_1_1_2_2" hidden="1">{#N/A,#N/A,FALSE,"TMCOMP96";#N/A,#N/A,FALSE,"MAT96";#N/A,#N/A,FALSE,"FANDA96";#N/A,#N/A,FALSE,"INTRAN96";#N/A,#N/A,FALSE,"NAA9697";#N/A,#N/A,FALSE,"ECWEBB";#N/A,#N/A,FALSE,"MFT96";#N/A,#N/A,FALSE,"CTrecon"}</definedName>
    <definedName name="sfad_2_1_1_2_3" hidden="1">{#N/A,#N/A,FALSE,"TMCOMP96";#N/A,#N/A,FALSE,"MAT96";#N/A,#N/A,FALSE,"FANDA96";#N/A,#N/A,FALSE,"INTRAN96";#N/A,#N/A,FALSE,"NAA9697";#N/A,#N/A,FALSE,"ECWEBB";#N/A,#N/A,FALSE,"MFT96";#N/A,#N/A,FALSE,"CTrecon"}</definedName>
    <definedName name="sfad_2_1_1_2_4" hidden="1">{#N/A,#N/A,FALSE,"TMCOMP96";#N/A,#N/A,FALSE,"MAT96";#N/A,#N/A,FALSE,"FANDA96";#N/A,#N/A,FALSE,"INTRAN96";#N/A,#N/A,FALSE,"NAA9697";#N/A,#N/A,FALSE,"ECWEBB";#N/A,#N/A,FALSE,"MFT96";#N/A,#N/A,FALSE,"CTrecon"}</definedName>
    <definedName name="sfad_2_1_1_2_5" hidden="1">{#N/A,#N/A,FALSE,"TMCOMP96";#N/A,#N/A,FALSE,"MAT96";#N/A,#N/A,FALSE,"FANDA96";#N/A,#N/A,FALSE,"INTRAN96";#N/A,#N/A,FALSE,"NAA9697";#N/A,#N/A,FALSE,"ECWEBB";#N/A,#N/A,FALSE,"MFT96";#N/A,#N/A,FALSE,"CTrecon"}</definedName>
    <definedName name="sfad_2_1_1_3" hidden="1">{#N/A,#N/A,FALSE,"TMCOMP96";#N/A,#N/A,FALSE,"MAT96";#N/A,#N/A,FALSE,"FANDA96";#N/A,#N/A,FALSE,"INTRAN96";#N/A,#N/A,FALSE,"NAA9697";#N/A,#N/A,FALSE,"ECWEBB";#N/A,#N/A,FALSE,"MFT96";#N/A,#N/A,FALSE,"CTrecon"}</definedName>
    <definedName name="sfad_2_1_1_4" hidden="1">{#N/A,#N/A,FALSE,"TMCOMP96";#N/A,#N/A,FALSE,"MAT96";#N/A,#N/A,FALSE,"FANDA96";#N/A,#N/A,FALSE,"INTRAN96";#N/A,#N/A,FALSE,"NAA9697";#N/A,#N/A,FALSE,"ECWEBB";#N/A,#N/A,FALSE,"MFT96";#N/A,#N/A,FALSE,"CTrecon"}</definedName>
    <definedName name="sfad_2_1_1_5" hidden="1">{#N/A,#N/A,FALSE,"TMCOMP96";#N/A,#N/A,FALSE,"MAT96";#N/A,#N/A,FALSE,"FANDA96";#N/A,#N/A,FALSE,"INTRAN96";#N/A,#N/A,FALSE,"NAA9697";#N/A,#N/A,FALSE,"ECWEBB";#N/A,#N/A,FALSE,"MFT96";#N/A,#N/A,FALSE,"CTrecon"}</definedName>
    <definedName name="sfad_2_1_2" hidden="1">{#N/A,#N/A,FALSE,"TMCOMP96";#N/A,#N/A,FALSE,"MAT96";#N/A,#N/A,FALSE,"FANDA96";#N/A,#N/A,FALSE,"INTRAN96";#N/A,#N/A,FALSE,"NAA9697";#N/A,#N/A,FALSE,"ECWEBB";#N/A,#N/A,FALSE,"MFT96";#N/A,#N/A,FALSE,"CTrecon"}</definedName>
    <definedName name="sfad_2_1_2_1" hidden="1">{#N/A,#N/A,FALSE,"TMCOMP96";#N/A,#N/A,FALSE,"MAT96";#N/A,#N/A,FALSE,"FANDA96";#N/A,#N/A,FALSE,"INTRAN96";#N/A,#N/A,FALSE,"NAA9697";#N/A,#N/A,FALSE,"ECWEBB";#N/A,#N/A,FALSE,"MFT96";#N/A,#N/A,FALSE,"CTrecon"}</definedName>
    <definedName name="sfad_2_1_2_1_1" hidden="1">{#N/A,#N/A,FALSE,"TMCOMP96";#N/A,#N/A,FALSE,"MAT96";#N/A,#N/A,FALSE,"FANDA96";#N/A,#N/A,FALSE,"INTRAN96";#N/A,#N/A,FALSE,"NAA9697";#N/A,#N/A,FALSE,"ECWEBB";#N/A,#N/A,FALSE,"MFT96";#N/A,#N/A,FALSE,"CTrecon"}</definedName>
    <definedName name="sfad_2_1_2_2" hidden="1">{#N/A,#N/A,FALSE,"TMCOMP96";#N/A,#N/A,FALSE,"MAT96";#N/A,#N/A,FALSE,"FANDA96";#N/A,#N/A,FALSE,"INTRAN96";#N/A,#N/A,FALSE,"NAA9697";#N/A,#N/A,FALSE,"ECWEBB";#N/A,#N/A,FALSE,"MFT96";#N/A,#N/A,FALSE,"CTrecon"}</definedName>
    <definedName name="sfad_2_1_2_3" hidden="1">{#N/A,#N/A,FALSE,"TMCOMP96";#N/A,#N/A,FALSE,"MAT96";#N/A,#N/A,FALSE,"FANDA96";#N/A,#N/A,FALSE,"INTRAN96";#N/A,#N/A,FALSE,"NAA9697";#N/A,#N/A,FALSE,"ECWEBB";#N/A,#N/A,FALSE,"MFT96";#N/A,#N/A,FALSE,"CTrecon"}</definedName>
    <definedName name="sfad_2_1_2_4" hidden="1">{#N/A,#N/A,FALSE,"TMCOMP96";#N/A,#N/A,FALSE,"MAT96";#N/A,#N/A,FALSE,"FANDA96";#N/A,#N/A,FALSE,"INTRAN96";#N/A,#N/A,FALSE,"NAA9697";#N/A,#N/A,FALSE,"ECWEBB";#N/A,#N/A,FALSE,"MFT96";#N/A,#N/A,FALSE,"CTrecon"}</definedName>
    <definedName name="sfad_2_1_2_5" hidden="1">{#N/A,#N/A,FALSE,"TMCOMP96";#N/A,#N/A,FALSE,"MAT96";#N/A,#N/A,FALSE,"FANDA96";#N/A,#N/A,FALSE,"INTRAN96";#N/A,#N/A,FALSE,"NAA9697";#N/A,#N/A,FALSE,"ECWEBB";#N/A,#N/A,FALSE,"MFT96";#N/A,#N/A,FALSE,"CTrecon"}</definedName>
    <definedName name="sfad_2_1_3" hidden="1">{#N/A,#N/A,FALSE,"TMCOMP96";#N/A,#N/A,FALSE,"MAT96";#N/A,#N/A,FALSE,"FANDA96";#N/A,#N/A,FALSE,"INTRAN96";#N/A,#N/A,FALSE,"NAA9697";#N/A,#N/A,FALSE,"ECWEBB";#N/A,#N/A,FALSE,"MFT96";#N/A,#N/A,FALSE,"CTrecon"}</definedName>
    <definedName name="sfad_2_1_3_1" hidden="1">{#N/A,#N/A,FALSE,"TMCOMP96";#N/A,#N/A,FALSE,"MAT96";#N/A,#N/A,FALSE,"FANDA96";#N/A,#N/A,FALSE,"INTRAN96";#N/A,#N/A,FALSE,"NAA9697";#N/A,#N/A,FALSE,"ECWEBB";#N/A,#N/A,FALSE,"MFT96";#N/A,#N/A,FALSE,"CTrecon"}</definedName>
    <definedName name="sfad_2_1_3_1_1" hidden="1">{#N/A,#N/A,FALSE,"TMCOMP96";#N/A,#N/A,FALSE,"MAT96";#N/A,#N/A,FALSE,"FANDA96";#N/A,#N/A,FALSE,"INTRAN96";#N/A,#N/A,FALSE,"NAA9697";#N/A,#N/A,FALSE,"ECWEBB";#N/A,#N/A,FALSE,"MFT96";#N/A,#N/A,FALSE,"CTrecon"}</definedName>
    <definedName name="sfad_2_1_3_2" hidden="1">{#N/A,#N/A,FALSE,"TMCOMP96";#N/A,#N/A,FALSE,"MAT96";#N/A,#N/A,FALSE,"FANDA96";#N/A,#N/A,FALSE,"INTRAN96";#N/A,#N/A,FALSE,"NAA9697";#N/A,#N/A,FALSE,"ECWEBB";#N/A,#N/A,FALSE,"MFT96";#N/A,#N/A,FALSE,"CTrecon"}</definedName>
    <definedName name="sfad_2_1_3_3" hidden="1">{#N/A,#N/A,FALSE,"TMCOMP96";#N/A,#N/A,FALSE,"MAT96";#N/A,#N/A,FALSE,"FANDA96";#N/A,#N/A,FALSE,"INTRAN96";#N/A,#N/A,FALSE,"NAA9697";#N/A,#N/A,FALSE,"ECWEBB";#N/A,#N/A,FALSE,"MFT96";#N/A,#N/A,FALSE,"CTrecon"}</definedName>
    <definedName name="sfad_2_1_3_4" hidden="1">{#N/A,#N/A,FALSE,"TMCOMP96";#N/A,#N/A,FALSE,"MAT96";#N/A,#N/A,FALSE,"FANDA96";#N/A,#N/A,FALSE,"INTRAN96";#N/A,#N/A,FALSE,"NAA9697";#N/A,#N/A,FALSE,"ECWEBB";#N/A,#N/A,FALSE,"MFT96";#N/A,#N/A,FALSE,"CTrecon"}</definedName>
    <definedName name="sfad_2_1_3_5" hidden="1">{#N/A,#N/A,FALSE,"TMCOMP96";#N/A,#N/A,FALSE,"MAT96";#N/A,#N/A,FALSE,"FANDA96";#N/A,#N/A,FALSE,"INTRAN96";#N/A,#N/A,FALSE,"NAA9697";#N/A,#N/A,FALSE,"ECWEBB";#N/A,#N/A,FALSE,"MFT96";#N/A,#N/A,FALSE,"CTrecon"}</definedName>
    <definedName name="sfad_2_1_4" hidden="1">{#N/A,#N/A,FALSE,"TMCOMP96";#N/A,#N/A,FALSE,"MAT96";#N/A,#N/A,FALSE,"FANDA96";#N/A,#N/A,FALSE,"INTRAN96";#N/A,#N/A,FALSE,"NAA9697";#N/A,#N/A,FALSE,"ECWEBB";#N/A,#N/A,FALSE,"MFT96";#N/A,#N/A,FALSE,"CTrecon"}</definedName>
    <definedName name="sfad_2_1_4_1" hidden="1">{#N/A,#N/A,FALSE,"TMCOMP96";#N/A,#N/A,FALSE,"MAT96";#N/A,#N/A,FALSE,"FANDA96";#N/A,#N/A,FALSE,"INTRAN96";#N/A,#N/A,FALSE,"NAA9697";#N/A,#N/A,FALSE,"ECWEBB";#N/A,#N/A,FALSE,"MFT96";#N/A,#N/A,FALSE,"CTrecon"}</definedName>
    <definedName name="sfad_2_1_4_2" hidden="1">{#N/A,#N/A,FALSE,"TMCOMP96";#N/A,#N/A,FALSE,"MAT96";#N/A,#N/A,FALSE,"FANDA96";#N/A,#N/A,FALSE,"INTRAN96";#N/A,#N/A,FALSE,"NAA9697";#N/A,#N/A,FALSE,"ECWEBB";#N/A,#N/A,FALSE,"MFT96";#N/A,#N/A,FALSE,"CTrecon"}</definedName>
    <definedName name="sfad_2_1_4_3" hidden="1">{#N/A,#N/A,FALSE,"TMCOMP96";#N/A,#N/A,FALSE,"MAT96";#N/A,#N/A,FALSE,"FANDA96";#N/A,#N/A,FALSE,"INTRAN96";#N/A,#N/A,FALSE,"NAA9697";#N/A,#N/A,FALSE,"ECWEBB";#N/A,#N/A,FALSE,"MFT96";#N/A,#N/A,FALSE,"CTrecon"}</definedName>
    <definedName name="sfad_2_1_4_4" hidden="1">{#N/A,#N/A,FALSE,"TMCOMP96";#N/A,#N/A,FALSE,"MAT96";#N/A,#N/A,FALSE,"FANDA96";#N/A,#N/A,FALSE,"INTRAN96";#N/A,#N/A,FALSE,"NAA9697";#N/A,#N/A,FALSE,"ECWEBB";#N/A,#N/A,FALSE,"MFT96";#N/A,#N/A,FALSE,"CTrecon"}</definedName>
    <definedName name="sfad_2_1_4_5" hidden="1">{#N/A,#N/A,FALSE,"TMCOMP96";#N/A,#N/A,FALSE,"MAT96";#N/A,#N/A,FALSE,"FANDA96";#N/A,#N/A,FALSE,"INTRAN96";#N/A,#N/A,FALSE,"NAA9697";#N/A,#N/A,FALSE,"ECWEBB";#N/A,#N/A,FALSE,"MFT96";#N/A,#N/A,FALSE,"CTrecon"}</definedName>
    <definedName name="sfad_2_1_5" hidden="1">{#N/A,#N/A,FALSE,"TMCOMP96";#N/A,#N/A,FALSE,"MAT96";#N/A,#N/A,FALSE,"FANDA96";#N/A,#N/A,FALSE,"INTRAN96";#N/A,#N/A,FALSE,"NAA9697";#N/A,#N/A,FALSE,"ECWEBB";#N/A,#N/A,FALSE,"MFT96";#N/A,#N/A,FALSE,"CTrecon"}</definedName>
    <definedName name="sfad_2_1_5_1" hidden="1">{#N/A,#N/A,FALSE,"TMCOMP96";#N/A,#N/A,FALSE,"MAT96";#N/A,#N/A,FALSE,"FANDA96";#N/A,#N/A,FALSE,"INTRAN96";#N/A,#N/A,FALSE,"NAA9697";#N/A,#N/A,FALSE,"ECWEBB";#N/A,#N/A,FALSE,"MFT96";#N/A,#N/A,FALSE,"CTrecon"}</definedName>
    <definedName name="sfad_2_1_5_2" hidden="1">{#N/A,#N/A,FALSE,"TMCOMP96";#N/A,#N/A,FALSE,"MAT96";#N/A,#N/A,FALSE,"FANDA96";#N/A,#N/A,FALSE,"INTRAN96";#N/A,#N/A,FALSE,"NAA9697";#N/A,#N/A,FALSE,"ECWEBB";#N/A,#N/A,FALSE,"MFT96";#N/A,#N/A,FALSE,"CTrecon"}</definedName>
    <definedName name="sfad_2_1_5_3" hidden="1">{#N/A,#N/A,FALSE,"TMCOMP96";#N/A,#N/A,FALSE,"MAT96";#N/A,#N/A,FALSE,"FANDA96";#N/A,#N/A,FALSE,"INTRAN96";#N/A,#N/A,FALSE,"NAA9697";#N/A,#N/A,FALSE,"ECWEBB";#N/A,#N/A,FALSE,"MFT96";#N/A,#N/A,FALSE,"CTrecon"}</definedName>
    <definedName name="sfad_2_1_5_4" hidden="1">{#N/A,#N/A,FALSE,"TMCOMP96";#N/A,#N/A,FALSE,"MAT96";#N/A,#N/A,FALSE,"FANDA96";#N/A,#N/A,FALSE,"INTRAN96";#N/A,#N/A,FALSE,"NAA9697";#N/A,#N/A,FALSE,"ECWEBB";#N/A,#N/A,FALSE,"MFT96";#N/A,#N/A,FALSE,"CTrecon"}</definedName>
    <definedName name="sfad_2_1_5_5" hidden="1">{#N/A,#N/A,FALSE,"TMCOMP96";#N/A,#N/A,FALSE,"MAT96";#N/A,#N/A,FALSE,"FANDA96";#N/A,#N/A,FALSE,"INTRAN96";#N/A,#N/A,FALSE,"NAA9697";#N/A,#N/A,FALSE,"ECWEBB";#N/A,#N/A,FALSE,"MFT96";#N/A,#N/A,FALSE,"CTrecon"}</definedName>
    <definedName name="sfad_2_2" hidden="1">{#N/A,#N/A,FALSE,"TMCOMP96";#N/A,#N/A,FALSE,"MAT96";#N/A,#N/A,FALSE,"FANDA96";#N/A,#N/A,FALSE,"INTRAN96";#N/A,#N/A,FALSE,"NAA9697";#N/A,#N/A,FALSE,"ECWEBB";#N/A,#N/A,FALSE,"MFT96";#N/A,#N/A,FALSE,"CTrecon"}</definedName>
    <definedName name="sfad_2_2_1" hidden="1">{#N/A,#N/A,FALSE,"TMCOMP96";#N/A,#N/A,FALSE,"MAT96";#N/A,#N/A,FALSE,"FANDA96";#N/A,#N/A,FALSE,"INTRAN96";#N/A,#N/A,FALSE,"NAA9697";#N/A,#N/A,FALSE,"ECWEBB";#N/A,#N/A,FALSE,"MFT96";#N/A,#N/A,FALSE,"CTrecon"}</definedName>
    <definedName name="sfad_2_2_1_1" hidden="1">{#N/A,#N/A,FALSE,"TMCOMP96";#N/A,#N/A,FALSE,"MAT96";#N/A,#N/A,FALSE,"FANDA96";#N/A,#N/A,FALSE,"INTRAN96";#N/A,#N/A,FALSE,"NAA9697";#N/A,#N/A,FALSE,"ECWEBB";#N/A,#N/A,FALSE,"MFT96";#N/A,#N/A,FALSE,"CTrecon"}</definedName>
    <definedName name="sfad_2_2_2" hidden="1">{#N/A,#N/A,FALSE,"TMCOMP96";#N/A,#N/A,FALSE,"MAT96";#N/A,#N/A,FALSE,"FANDA96";#N/A,#N/A,FALSE,"INTRAN96";#N/A,#N/A,FALSE,"NAA9697";#N/A,#N/A,FALSE,"ECWEBB";#N/A,#N/A,FALSE,"MFT96";#N/A,#N/A,FALSE,"CTrecon"}</definedName>
    <definedName name="sfad_2_2_3" hidden="1">{#N/A,#N/A,FALSE,"TMCOMP96";#N/A,#N/A,FALSE,"MAT96";#N/A,#N/A,FALSE,"FANDA96";#N/A,#N/A,FALSE,"INTRAN96";#N/A,#N/A,FALSE,"NAA9697";#N/A,#N/A,FALSE,"ECWEBB";#N/A,#N/A,FALSE,"MFT96";#N/A,#N/A,FALSE,"CTrecon"}</definedName>
    <definedName name="sfad_2_2_4" hidden="1">{#N/A,#N/A,FALSE,"TMCOMP96";#N/A,#N/A,FALSE,"MAT96";#N/A,#N/A,FALSE,"FANDA96";#N/A,#N/A,FALSE,"INTRAN96";#N/A,#N/A,FALSE,"NAA9697";#N/A,#N/A,FALSE,"ECWEBB";#N/A,#N/A,FALSE,"MFT96";#N/A,#N/A,FALSE,"CTrecon"}</definedName>
    <definedName name="sfad_2_2_5" hidden="1">{#N/A,#N/A,FALSE,"TMCOMP96";#N/A,#N/A,FALSE,"MAT96";#N/A,#N/A,FALSE,"FANDA96";#N/A,#N/A,FALSE,"INTRAN96";#N/A,#N/A,FALSE,"NAA9697";#N/A,#N/A,FALSE,"ECWEBB";#N/A,#N/A,FALSE,"MFT96";#N/A,#N/A,FALSE,"CTrecon"}</definedName>
    <definedName name="sfad_2_3" hidden="1">{#N/A,#N/A,FALSE,"TMCOMP96";#N/A,#N/A,FALSE,"MAT96";#N/A,#N/A,FALSE,"FANDA96";#N/A,#N/A,FALSE,"INTRAN96";#N/A,#N/A,FALSE,"NAA9697";#N/A,#N/A,FALSE,"ECWEBB";#N/A,#N/A,FALSE,"MFT96";#N/A,#N/A,FALSE,"CTrecon"}</definedName>
    <definedName name="sfad_2_3_1" hidden="1">{#N/A,#N/A,FALSE,"TMCOMP96";#N/A,#N/A,FALSE,"MAT96";#N/A,#N/A,FALSE,"FANDA96";#N/A,#N/A,FALSE,"INTRAN96";#N/A,#N/A,FALSE,"NAA9697";#N/A,#N/A,FALSE,"ECWEBB";#N/A,#N/A,FALSE,"MFT96";#N/A,#N/A,FALSE,"CTrecon"}</definedName>
    <definedName name="sfad_2_3_1_1" hidden="1">{#N/A,#N/A,FALSE,"TMCOMP96";#N/A,#N/A,FALSE,"MAT96";#N/A,#N/A,FALSE,"FANDA96";#N/A,#N/A,FALSE,"INTRAN96";#N/A,#N/A,FALSE,"NAA9697";#N/A,#N/A,FALSE,"ECWEBB";#N/A,#N/A,FALSE,"MFT96";#N/A,#N/A,FALSE,"CTrecon"}</definedName>
    <definedName name="sfad_2_3_2" hidden="1">{#N/A,#N/A,FALSE,"TMCOMP96";#N/A,#N/A,FALSE,"MAT96";#N/A,#N/A,FALSE,"FANDA96";#N/A,#N/A,FALSE,"INTRAN96";#N/A,#N/A,FALSE,"NAA9697";#N/A,#N/A,FALSE,"ECWEBB";#N/A,#N/A,FALSE,"MFT96";#N/A,#N/A,FALSE,"CTrecon"}</definedName>
    <definedName name="sfad_2_3_3" hidden="1">{#N/A,#N/A,FALSE,"TMCOMP96";#N/A,#N/A,FALSE,"MAT96";#N/A,#N/A,FALSE,"FANDA96";#N/A,#N/A,FALSE,"INTRAN96";#N/A,#N/A,FALSE,"NAA9697";#N/A,#N/A,FALSE,"ECWEBB";#N/A,#N/A,FALSE,"MFT96";#N/A,#N/A,FALSE,"CTrecon"}</definedName>
    <definedName name="sfad_2_3_4" hidden="1">{#N/A,#N/A,FALSE,"TMCOMP96";#N/A,#N/A,FALSE,"MAT96";#N/A,#N/A,FALSE,"FANDA96";#N/A,#N/A,FALSE,"INTRAN96";#N/A,#N/A,FALSE,"NAA9697";#N/A,#N/A,FALSE,"ECWEBB";#N/A,#N/A,FALSE,"MFT96";#N/A,#N/A,FALSE,"CTrecon"}</definedName>
    <definedName name="sfad_2_3_5" hidden="1">{#N/A,#N/A,FALSE,"TMCOMP96";#N/A,#N/A,FALSE,"MAT96";#N/A,#N/A,FALSE,"FANDA96";#N/A,#N/A,FALSE,"INTRAN96";#N/A,#N/A,FALSE,"NAA9697";#N/A,#N/A,FALSE,"ECWEBB";#N/A,#N/A,FALSE,"MFT96";#N/A,#N/A,FALSE,"CTrecon"}</definedName>
    <definedName name="sfad_2_4" hidden="1">{#N/A,#N/A,FALSE,"TMCOMP96";#N/A,#N/A,FALSE,"MAT96";#N/A,#N/A,FALSE,"FANDA96";#N/A,#N/A,FALSE,"INTRAN96";#N/A,#N/A,FALSE,"NAA9697";#N/A,#N/A,FALSE,"ECWEBB";#N/A,#N/A,FALSE,"MFT96";#N/A,#N/A,FALSE,"CTrecon"}</definedName>
    <definedName name="sfad_2_4_1" hidden="1">{#N/A,#N/A,FALSE,"TMCOMP96";#N/A,#N/A,FALSE,"MAT96";#N/A,#N/A,FALSE,"FANDA96";#N/A,#N/A,FALSE,"INTRAN96";#N/A,#N/A,FALSE,"NAA9697";#N/A,#N/A,FALSE,"ECWEBB";#N/A,#N/A,FALSE,"MFT96";#N/A,#N/A,FALSE,"CTrecon"}</definedName>
    <definedName name="sfad_2_4_1_1" hidden="1">{#N/A,#N/A,FALSE,"TMCOMP96";#N/A,#N/A,FALSE,"MAT96";#N/A,#N/A,FALSE,"FANDA96";#N/A,#N/A,FALSE,"INTRAN96";#N/A,#N/A,FALSE,"NAA9697";#N/A,#N/A,FALSE,"ECWEBB";#N/A,#N/A,FALSE,"MFT96";#N/A,#N/A,FALSE,"CTrecon"}</definedName>
    <definedName name="sfad_2_4_2" hidden="1">{#N/A,#N/A,FALSE,"TMCOMP96";#N/A,#N/A,FALSE,"MAT96";#N/A,#N/A,FALSE,"FANDA96";#N/A,#N/A,FALSE,"INTRAN96";#N/A,#N/A,FALSE,"NAA9697";#N/A,#N/A,FALSE,"ECWEBB";#N/A,#N/A,FALSE,"MFT96";#N/A,#N/A,FALSE,"CTrecon"}</definedName>
    <definedName name="sfad_2_4_3" hidden="1">{#N/A,#N/A,FALSE,"TMCOMP96";#N/A,#N/A,FALSE,"MAT96";#N/A,#N/A,FALSE,"FANDA96";#N/A,#N/A,FALSE,"INTRAN96";#N/A,#N/A,FALSE,"NAA9697";#N/A,#N/A,FALSE,"ECWEBB";#N/A,#N/A,FALSE,"MFT96";#N/A,#N/A,FALSE,"CTrecon"}</definedName>
    <definedName name="sfad_2_4_4" hidden="1">{#N/A,#N/A,FALSE,"TMCOMP96";#N/A,#N/A,FALSE,"MAT96";#N/A,#N/A,FALSE,"FANDA96";#N/A,#N/A,FALSE,"INTRAN96";#N/A,#N/A,FALSE,"NAA9697";#N/A,#N/A,FALSE,"ECWEBB";#N/A,#N/A,FALSE,"MFT96";#N/A,#N/A,FALSE,"CTrecon"}</definedName>
    <definedName name="sfad_2_4_5" hidden="1">{#N/A,#N/A,FALSE,"TMCOMP96";#N/A,#N/A,FALSE,"MAT96";#N/A,#N/A,FALSE,"FANDA96";#N/A,#N/A,FALSE,"INTRAN96";#N/A,#N/A,FALSE,"NAA9697";#N/A,#N/A,FALSE,"ECWEBB";#N/A,#N/A,FALSE,"MFT96";#N/A,#N/A,FALSE,"CTrecon"}</definedName>
    <definedName name="sfad_2_5" hidden="1">{#N/A,#N/A,FALSE,"TMCOMP96";#N/A,#N/A,FALSE,"MAT96";#N/A,#N/A,FALSE,"FANDA96";#N/A,#N/A,FALSE,"INTRAN96";#N/A,#N/A,FALSE,"NAA9697";#N/A,#N/A,FALSE,"ECWEBB";#N/A,#N/A,FALSE,"MFT96";#N/A,#N/A,FALSE,"CTrecon"}</definedName>
    <definedName name="sfad_2_5_1" hidden="1">{#N/A,#N/A,FALSE,"TMCOMP96";#N/A,#N/A,FALSE,"MAT96";#N/A,#N/A,FALSE,"FANDA96";#N/A,#N/A,FALSE,"INTRAN96";#N/A,#N/A,FALSE,"NAA9697";#N/A,#N/A,FALSE,"ECWEBB";#N/A,#N/A,FALSE,"MFT96";#N/A,#N/A,FALSE,"CTrecon"}</definedName>
    <definedName name="sfad_2_5_2" hidden="1">{#N/A,#N/A,FALSE,"TMCOMP96";#N/A,#N/A,FALSE,"MAT96";#N/A,#N/A,FALSE,"FANDA96";#N/A,#N/A,FALSE,"INTRAN96";#N/A,#N/A,FALSE,"NAA9697";#N/A,#N/A,FALSE,"ECWEBB";#N/A,#N/A,FALSE,"MFT96";#N/A,#N/A,FALSE,"CTrecon"}</definedName>
    <definedName name="sfad_2_5_3" hidden="1">{#N/A,#N/A,FALSE,"TMCOMP96";#N/A,#N/A,FALSE,"MAT96";#N/A,#N/A,FALSE,"FANDA96";#N/A,#N/A,FALSE,"INTRAN96";#N/A,#N/A,FALSE,"NAA9697";#N/A,#N/A,FALSE,"ECWEBB";#N/A,#N/A,FALSE,"MFT96";#N/A,#N/A,FALSE,"CTrecon"}</definedName>
    <definedName name="sfad_2_5_4" hidden="1">{#N/A,#N/A,FALSE,"TMCOMP96";#N/A,#N/A,FALSE,"MAT96";#N/A,#N/A,FALSE,"FANDA96";#N/A,#N/A,FALSE,"INTRAN96";#N/A,#N/A,FALSE,"NAA9697";#N/A,#N/A,FALSE,"ECWEBB";#N/A,#N/A,FALSE,"MFT96";#N/A,#N/A,FALSE,"CTrecon"}</definedName>
    <definedName name="sfad_2_5_5" hidden="1">{#N/A,#N/A,FALSE,"TMCOMP96";#N/A,#N/A,FALSE,"MAT96";#N/A,#N/A,FALSE,"FANDA96";#N/A,#N/A,FALSE,"INTRAN96";#N/A,#N/A,FALSE,"NAA9697";#N/A,#N/A,FALSE,"ECWEBB";#N/A,#N/A,FALSE,"MFT96";#N/A,#N/A,FALSE,"CTrecon"}</definedName>
    <definedName name="sfad_3" hidden="1">{#N/A,#N/A,FALSE,"TMCOMP96";#N/A,#N/A,FALSE,"MAT96";#N/A,#N/A,FALSE,"FANDA96";#N/A,#N/A,FALSE,"INTRAN96";#N/A,#N/A,FALSE,"NAA9697";#N/A,#N/A,FALSE,"ECWEBB";#N/A,#N/A,FALSE,"MFT96";#N/A,#N/A,FALSE,"CTrecon"}</definedName>
    <definedName name="sfad_3_1" hidden="1">{#N/A,#N/A,FALSE,"TMCOMP96";#N/A,#N/A,FALSE,"MAT96";#N/A,#N/A,FALSE,"FANDA96";#N/A,#N/A,FALSE,"INTRAN96";#N/A,#N/A,FALSE,"NAA9697";#N/A,#N/A,FALSE,"ECWEBB";#N/A,#N/A,FALSE,"MFT96";#N/A,#N/A,FALSE,"CTrecon"}</definedName>
    <definedName name="sfad_3_1_1" hidden="1">{#N/A,#N/A,FALSE,"TMCOMP96";#N/A,#N/A,FALSE,"MAT96";#N/A,#N/A,FALSE,"FANDA96";#N/A,#N/A,FALSE,"INTRAN96";#N/A,#N/A,FALSE,"NAA9697";#N/A,#N/A,FALSE,"ECWEBB";#N/A,#N/A,FALSE,"MFT96";#N/A,#N/A,FALSE,"CTrecon"}</definedName>
    <definedName name="sfad_3_1_1_1" hidden="1">{#N/A,#N/A,FALSE,"TMCOMP96";#N/A,#N/A,FALSE,"MAT96";#N/A,#N/A,FALSE,"FANDA96";#N/A,#N/A,FALSE,"INTRAN96";#N/A,#N/A,FALSE,"NAA9697";#N/A,#N/A,FALSE,"ECWEBB";#N/A,#N/A,FALSE,"MFT96";#N/A,#N/A,FALSE,"CTrecon"}</definedName>
    <definedName name="sfad_3_1_1_1_1" hidden="1">{#N/A,#N/A,FALSE,"TMCOMP96";#N/A,#N/A,FALSE,"MAT96";#N/A,#N/A,FALSE,"FANDA96";#N/A,#N/A,FALSE,"INTRAN96";#N/A,#N/A,FALSE,"NAA9697";#N/A,#N/A,FALSE,"ECWEBB";#N/A,#N/A,FALSE,"MFT96";#N/A,#N/A,FALSE,"CTrecon"}</definedName>
    <definedName name="sfad_3_1_1_1_1_1" hidden="1">{#N/A,#N/A,FALSE,"TMCOMP96";#N/A,#N/A,FALSE,"MAT96";#N/A,#N/A,FALSE,"FANDA96";#N/A,#N/A,FALSE,"INTRAN96";#N/A,#N/A,FALSE,"NAA9697";#N/A,#N/A,FALSE,"ECWEBB";#N/A,#N/A,FALSE,"MFT96";#N/A,#N/A,FALSE,"CTrecon"}</definedName>
    <definedName name="sfad_3_1_1_1_2" hidden="1">{#N/A,#N/A,FALSE,"TMCOMP96";#N/A,#N/A,FALSE,"MAT96";#N/A,#N/A,FALSE,"FANDA96";#N/A,#N/A,FALSE,"INTRAN96";#N/A,#N/A,FALSE,"NAA9697";#N/A,#N/A,FALSE,"ECWEBB";#N/A,#N/A,FALSE,"MFT96";#N/A,#N/A,FALSE,"CTrecon"}</definedName>
    <definedName name="sfad_3_1_1_1_3" hidden="1">{#N/A,#N/A,FALSE,"TMCOMP96";#N/A,#N/A,FALSE,"MAT96";#N/A,#N/A,FALSE,"FANDA96";#N/A,#N/A,FALSE,"INTRAN96";#N/A,#N/A,FALSE,"NAA9697";#N/A,#N/A,FALSE,"ECWEBB";#N/A,#N/A,FALSE,"MFT96";#N/A,#N/A,FALSE,"CTrecon"}</definedName>
    <definedName name="sfad_3_1_1_1_4" hidden="1">{#N/A,#N/A,FALSE,"TMCOMP96";#N/A,#N/A,FALSE,"MAT96";#N/A,#N/A,FALSE,"FANDA96";#N/A,#N/A,FALSE,"INTRAN96";#N/A,#N/A,FALSE,"NAA9697";#N/A,#N/A,FALSE,"ECWEBB";#N/A,#N/A,FALSE,"MFT96";#N/A,#N/A,FALSE,"CTrecon"}</definedName>
    <definedName name="sfad_3_1_1_1_5" hidden="1">{#N/A,#N/A,FALSE,"TMCOMP96";#N/A,#N/A,FALSE,"MAT96";#N/A,#N/A,FALSE,"FANDA96";#N/A,#N/A,FALSE,"INTRAN96";#N/A,#N/A,FALSE,"NAA9697";#N/A,#N/A,FALSE,"ECWEBB";#N/A,#N/A,FALSE,"MFT96";#N/A,#N/A,FALSE,"CTrecon"}</definedName>
    <definedName name="sfad_3_1_1_2" hidden="1">{#N/A,#N/A,FALSE,"TMCOMP96";#N/A,#N/A,FALSE,"MAT96";#N/A,#N/A,FALSE,"FANDA96";#N/A,#N/A,FALSE,"INTRAN96";#N/A,#N/A,FALSE,"NAA9697";#N/A,#N/A,FALSE,"ECWEBB";#N/A,#N/A,FALSE,"MFT96";#N/A,#N/A,FALSE,"CTrecon"}</definedName>
    <definedName name="sfad_3_1_1_2_1" hidden="1">{#N/A,#N/A,FALSE,"TMCOMP96";#N/A,#N/A,FALSE,"MAT96";#N/A,#N/A,FALSE,"FANDA96";#N/A,#N/A,FALSE,"INTRAN96";#N/A,#N/A,FALSE,"NAA9697";#N/A,#N/A,FALSE,"ECWEBB";#N/A,#N/A,FALSE,"MFT96";#N/A,#N/A,FALSE,"CTrecon"}</definedName>
    <definedName name="sfad_3_1_1_2_2" hidden="1">{#N/A,#N/A,FALSE,"TMCOMP96";#N/A,#N/A,FALSE,"MAT96";#N/A,#N/A,FALSE,"FANDA96";#N/A,#N/A,FALSE,"INTRAN96";#N/A,#N/A,FALSE,"NAA9697";#N/A,#N/A,FALSE,"ECWEBB";#N/A,#N/A,FALSE,"MFT96";#N/A,#N/A,FALSE,"CTrecon"}</definedName>
    <definedName name="sfad_3_1_1_2_3" hidden="1">{#N/A,#N/A,FALSE,"TMCOMP96";#N/A,#N/A,FALSE,"MAT96";#N/A,#N/A,FALSE,"FANDA96";#N/A,#N/A,FALSE,"INTRAN96";#N/A,#N/A,FALSE,"NAA9697";#N/A,#N/A,FALSE,"ECWEBB";#N/A,#N/A,FALSE,"MFT96";#N/A,#N/A,FALSE,"CTrecon"}</definedName>
    <definedName name="sfad_3_1_1_2_4" hidden="1">{#N/A,#N/A,FALSE,"TMCOMP96";#N/A,#N/A,FALSE,"MAT96";#N/A,#N/A,FALSE,"FANDA96";#N/A,#N/A,FALSE,"INTRAN96";#N/A,#N/A,FALSE,"NAA9697";#N/A,#N/A,FALSE,"ECWEBB";#N/A,#N/A,FALSE,"MFT96";#N/A,#N/A,FALSE,"CTrecon"}</definedName>
    <definedName name="sfad_3_1_1_2_5" hidden="1">{#N/A,#N/A,FALSE,"TMCOMP96";#N/A,#N/A,FALSE,"MAT96";#N/A,#N/A,FALSE,"FANDA96";#N/A,#N/A,FALSE,"INTRAN96";#N/A,#N/A,FALSE,"NAA9697";#N/A,#N/A,FALSE,"ECWEBB";#N/A,#N/A,FALSE,"MFT96";#N/A,#N/A,FALSE,"CTrecon"}</definedName>
    <definedName name="sfad_3_1_1_3" hidden="1">{#N/A,#N/A,FALSE,"TMCOMP96";#N/A,#N/A,FALSE,"MAT96";#N/A,#N/A,FALSE,"FANDA96";#N/A,#N/A,FALSE,"INTRAN96";#N/A,#N/A,FALSE,"NAA9697";#N/A,#N/A,FALSE,"ECWEBB";#N/A,#N/A,FALSE,"MFT96";#N/A,#N/A,FALSE,"CTrecon"}</definedName>
    <definedName name="sfad_3_1_1_4" hidden="1">{#N/A,#N/A,FALSE,"TMCOMP96";#N/A,#N/A,FALSE,"MAT96";#N/A,#N/A,FALSE,"FANDA96";#N/A,#N/A,FALSE,"INTRAN96";#N/A,#N/A,FALSE,"NAA9697";#N/A,#N/A,FALSE,"ECWEBB";#N/A,#N/A,FALSE,"MFT96";#N/A,#N/A,FALSE,"CTrecon"}</definedName>
    <definedName name="sfad_3_1_1_5" hidden="1">{#N/A,#N/A,FALSE,"TMCOMP96";#N/A,#N/A,FALSE,"MAT96";#N/A,#N/A,FALSE,"FANDA96";#N/A,#N/A,FALSE,"INTRAN96";#N/A,#N/A,FALSE,"NAA9697";#N/A,#N/A,FALSE,"ECWEBB";#N/A,#N/A,FALSE,"MFT96";#N/A,#N/A,FALSE,"CTrecon"}</definedName>
    <definedName name="sfad_3_1_2" hidden="1">{#N/A,#N/A,FALSE,"TMCOMP96";#N/A,#N/A,FALSE,"MAT96";#N/A,#N/A,FALSE,"FANDA96";#N/A,#N/A,FALSE,"INTRAN96";#N/A,#N/A,FALSE,"NAA9697";#N/A,#N/A,FALSE,"ECWEBB";#N/A,#N/A,FALSE,"MFT96";#N/A,#N/A,FALSE,"CTrecon"}</definedName>
    <definedName name="sfad_3_1_2_1" hidden="1">{#N/A,#N/A,FALSE,"TMCOMP96";#N/A,#N/A,FALSE,"MAT96";#N/A,#N/A,FALSE,"FANDA96";#N/A,#N/A,FALSE,"INTRAN96";#N/A,#N/A,FALSE,"NAA9697";#N/A,#N/A,FALSE,"ECWEBB";#N/A,#N/A,FALSE,"MFT96";#N/A,#N/A,FALSE,"CTrecon"}</definedName>
    <definedName name="sfad_3_1_2_1_1" hidden="1">{#N/A,#N/A,FALSE,"TMCOMP96";#N/A,#N/A,FALSE,"MAT96";#N/A,#N/A,FALSE,"FANDA96";#N/A,#N/A,FALSE,"INTRAN96";#N/A,#N/A,FALSE,"NAA9697";#N/A,#N/A,FALSE,"ECWEBB";#N/A,#N/A,FALSE,"MFT96";#N/A,#N/A,FALSE,"CTrecon"}</definedName>
    <definedName name="sfad_3_1_2_2" hidden="1">{#N/A,#N/A,FALSE,"TMCOMP96";#N/A,#N/A,FALSE,"MAT96";#N/A,#N/A,FALSE,"FANDA96";#N/A,#N/A,FALSE,"INTRAN96";#N/A,#N/A,FALSE,"NAA9697";#N/A,#N/A,FALSE,"ECWEBB";#N/A,#N/A,FALSE,"MFT96";#N/A,#N/A,FALSE,"CTrecon"}</definedName>
    <definedName name="sfad_3_1_2_3" hidden="1">{#N/A,#N/A,FALSE,"TMCOMP96";#N/A,#N/A,FALSE,"MAT96";#N/A,#N/A,FALSE,"FANDA96";#N/A,#N/A,FALSE,"INTRAN96";#N/A,#N/A,FALSE,"NAA9697";#N/A,#N/A,FALSE,"ECWEBB";#N/A,#N/A,FALSE,"MFT96";#N/A,#N/A,FALSE,"CTrecon"}</definedName>
    <definedName name="sfad_3_1_2_4" hidden="1">{#N/A,#N/A,FALSE,"TMCOMP96";#N/A,#N/A,FALSE,"MAT96";#N/A,#N/A,FALSE,"FANDA96";#N/A,#N/A,FALSE,"INTRAN96";#N/A,#N/A,FALSE,"NAA9697";#N/A,#N/A,FALSE,"ECWEBB";#N/A,#N/A,FALSE,"MFT96";#N/A,#N/A,FALSE,"CTrecon"}</definedName>
    <definedName name="sfad_3_1_2_5" hidden="1">{#N/A,#N/A,FALSE,"TMCOMP96";#N/A,#N/A,FALSE,"MAT96";#N/A,#N/A,FALSE,"FANDA96";#N/A,#N/A,FALSE,"INTRAN96";#N/A,#N/A,FALSE,"NAA9697";#N/A,#N/A,FALSE,"ECWEBB";#N/A,#N/A,FALSE,"MFT96";#N/A,#N/A,FALSE,"CTrecon"}</definedName>
    <definedName name="sfad_3_1_3" hidden="1">{#N/A,#N/A,FALSE,"TMCOMP96";#N/A,#N/A,FALSE,"MAT96";#N/A,#N/A,FALSE,"FANDA96";#N/A,#N/A,FALSE,"INTRAN96";#N/A,#N/A,FALSE,"NAA9697";#N/A,#N/A,FALSE,"ECWEBB";#N/A,#N/A,FALSE,"MFT96";#N/A,#N/A,FALSE,"CTrecon"}</definedName>
    <definedName name="sfad_3_1_3_1" hidden="1">{#N/A,#N/A,FALSE,"TMCOMP96";#N/A,#N/A,FALSE,"MAT96";#N/A,#N/A,FALSE,"FANDA96";#N/A,#N/A,FALSE,"INTRAN96";#N/A,#N/A,FALSE,"NAA9697";#N/A,#N/A,FALSE,"ECWEBB";#N/A,#N/A,FALSE,"MFT96";#N/A,#N/A,FALSE,"CTrecon"}</definedName>
    <definedName name="sfad_3_1_3_1_1" hidden="1">{#N/A,#N/A,FALSE,"TMCOMP96";#N/A,#N/A,FALSE,"MAT96";#N/A,#N/A,FALSE,"FANDA96";#N/A,#N/A,FALSE,"INTRAN96";#N/A,#N/A,FALSE,"NAA9697";#N/A,#N/A,FALSE,"ECWEBB";#N/A,#N/A,FALSE,"MFT96";#N/A,#N/A,FALSE,"CTrecon"}</definedName>
    <definedName name="sfad_3_1_3_2" hidden="1">{#N/A,#N/A,FALSE,"TMCOMP96";#N/A,#N/A,FALSE,"MAT96";#N/A,#N/A,FALSE,"FANDA96";#N/A,#N/A,FALSE,"INTRAN96";#N/A,#N/A,FALSE,"NAA9697";#N/A,#N/A,FALSE,"ECWEBB";#N/A,#N/A,FALSE,"MFT96";#N/A,#N/A,FALSE,"CTrecon"}</definedName>
    <definedName name="sfad_3_1_3_3" hidden="1">{#N/A,#N/A,FALSE,"TMCOMP96";#N/A,#N/A,FALSE,"MAT96";#N/A,#N/A,FALSE,"FANDA96";#N/A,#N/A,FALSE,"INTRAN96";#N/A,#N/A,FALSE,"NAA9697";#N/A,#N/A,FALSE,"ECWEBB";#N/A,#N/A,FALSE,"MFT96";#N/A,#N/A,FALSE,"CTrecon"}</definedName>
    <definedName name="sfad_3_1_3_4" hidden="1">{#N/A,#N/A,FALSE,"TMCOMP96";#N/A,#N/A,FALSE,"MAT96";#N/A,#N/A,FALSE,"FANDA96";#N/A,#N/A,FALSE,"INTRAN96";#N/A,#N/A,FALSE,"NAA9697";#N/A,#N/A,FALSE,"ECWEBB";#N/A,#N/A,FALSE,"MFT96";#N/A,#N/A,FALSE,"CTrecon"}</definedName>
    <definedName name="sfad_3_1_3_5" hidden="1">{#N/A,#N/A,FALSE,"TMCOMP96";#N/A,#N/A,FALSE,"MAT96";#N/A,#N/A,FALSE,"FANDA96";#N/A,#N/A,FALSE,"INTRAN96";#N/A,#N/A,FALSE,"NAA9697";#N/A,#N/A,FALSE,"ECWEBB";#N/A,#N/A,FALSE,"MFT96";#N/A,#N/A,FALSE,"CTrecon"}</definedName>
    <definedName name="sfad_3_1_4" hidden="1">{#N/A,#N/A,FALSE,"TMCOMP96";#N/A,#N/A,FALSE,"MAT96";#N/A,#N/A,FALSE,"FANDA96";#N/A,#N/A,FALSE,"INTRAN96";#N/A,#N/A,FALSE,"NAA9697";#N/A,#N/A,FALSE,"ECWEBB";#N/A,#N/A,FALSE,"MFT96";#N/A,#N/A,FALSE,"CTrecon"}</definedName>
    <definedName name="sfad_3_1_4_1" hidden="1">{#N/A,#N/A,FALSE,"TMCOMP96";#N/A,#N/A,FALSE,"MAT96";#N/A,#N/A,FALSE,"FANDA96";#N/A,#N/A,FALSE,"INTRAN96";#N/A,#N/A,FALSE,"NAA9697";#N/A,#N/A,FALSE,"ECWEBB";#N/A,#N/A,FALSE,"MFT96";#N/A,#N/A,FALSE,"CTrecon"}</definedName>
    <definedName name="sfad_3_1_4_2" hidden="1">{#N/A,#N/A,FALSE,"TMCOMP96";#N/A,#N/A,FALSE,"MAT96";#N/A,#N/A,FALSE,"FANDA96";#N/A,#N/A,FALSE,"INTRAN96";#N/A,#N/A,FALSE,"NAA9697";#N/A,#N/A,FALSE,"ECWEBB";#N/A,#N/A,FALSE,"MFT96";#N/A,#N/A,FALSE,"CTrecon"}</definedName>
    <definedName name="sfad_3_1_4_3" hidden="1">{#N/A,#N/A,FALSE,"TMCOMP96";#N/A,#N/A,FALSE,"MAT96";#N/A,#N/A,FALSE,"FANDA96";#N/A,#N/A,FALSE,"INTRAN96";#N/A,#N/A,FALSE,"NAA9697";#N/A,#N/A,FALSE,"ECWEBB";#N/A,#N/A,FALSE,"MFT96";#N/A,#N/A,FALSE,"CTrecon"}</definedName>
    <definedName name="sfad_3_1_4_4" hidden="1">{#N/A,#N/A,FALSE,"TMCOMP96";#N/A,#N/A,FALSE,"MAT96";#N/A,#N/A,FALSE,"FANDA96";#N/A,#N/A,FALSE,"INTRAN96";#N/A,#N/A,FALSE,"NAA9697";#N/A,#N/A,FALSE,"ECWEBB";#N/A,#N/A,FALSE,"MFT96";#N/A,#N/A,FALSE,"CTrecon"}</definedName>
    <definedName name="sfad_3_1_4_5" hidden="1">{#N/A,#N/A,FALSE,"TMCOMP96";#N/A,#N/A,FALSE,"MAT96";#N/A,#N/A,FALSE,"FANDA96";#N/A,#N/A,FALSE,"INTRAN96";#N/A,#N/A,FALSE,"NAA9697";#N/A,#N/A,FALSE,"ECWEBB";#N/A,#N/A,FALSE,"MFT96";#N/A,#N/A,FALSE,"CTrecon"}</definedName>
    <definedName name="sfad_3_1_5" hidden="1">{#N/A,#N/A,FALSE,"TMCOMP96";#N/A,#N/A,FALSE,"MAT96";#N/A,#N/A,FALSE,"FANDA96";#N/A,#N/A,FALSE,"INTRAN96";#N/A,#N/A,FALSE,"NAA9697";#N/A,#N/A,FALSE,"ECWEBB";#N/A,#N/A,FALSE,"MFT96";#N/A,#N/A,FALSE,"CTrecon"}</definedName>
    <definedName name="sfad_3_1_5_1" hidden="1">{#N/A,#N/A,FALSE,"TMCOMP96";#N/A,#N/A,FALSE,"MAT96";#N/A,#N/A,FALSE,"FANDA96";#N/A,#N/A,FALSE,"INTRAN96";#N/A,#N/A,FALSE,"NAA9697";#N/A,#N/A,FALSE,"ECWEBB";#N/A,#N/A,FALSE,"MFT96";#N/A,#N/A,FALSE,"CTrecon"}</definedName>
    <definedName name="sfad_3_1_5_2" hidden="1">{#N/A,#N/A,FALSE,"TMCOMP96";#N/A,#N/A,FALSE,"MAT96";#N/A,#N/A,FALSE,"FANDA96";#N/A,#N/A,FALSE,"INTRAN96";#N/A,#N/A,FALSE,"NAA9697";#N/A,#N/A,FALSE,"ECWEBB";#N/A,#N/A,FALSE,"MFT96";#N/A,#N/A,FALSE,"CTrecon"}</definedName>
    <definedName name="sfad_3_1_5_3" hidden="1">{#N/A,#N/A,FALSE,"TMCOMP96";#N/A,#N/A,FALSE,"MAT96";#N/A,#N/A,FALSE,"FANDA96";#N/A,#N/A,FALSE,"INTRAN96";#N/A,#N/A,FALSE,"NAA9697";#N/A,#N/A,FALSE,"ECWEBB";#N/A,#N/A,FALSE,"MFT96";#N/A,#N/A,FALSE,"CTrecon"}</definedName>
    <definedName name="sfad_3_1_5_4" hidden="1">{#N/A,#N/A,FALSE,"TMCOMP96";#N/A,#N/A,FALSE,"MAT96";#N/A,#N/A,FALSE,"FANDA96";#N/A,#N/A,FALSE,"INTRAN96";#N/A,#N/A,FALSE,"NAA9697";#N/A,#N/A,FALSE,"ECWEBB";#N/A,#N/A,FALSE,"MFT96";#N/A,#N/A,FALSE,"CTrecon"}</definedName>
    <definedName name="sfad_3_1_5_5" hidden="1">{#N/A,#N/A,FALSE,"TMCOMP96";#N/A,#N/A,FALSE,"MAT96";#N/A,#N/A,FALSE,"FANDA96";#N/A,#N/A,FALSE,"INTRAN96";#N/A,#N/A,FALSE,"NAA9697";#N/A,#N/A,FALSE,"ECWEBB";#N/A,#N/A,FALSE,"MFT96";#N/A,#N/A,FALSE,"CTrecon"}</definedName>
    <definedName name="sfad_3_2" hidden="1">{#N/A,#N/A,FALSE,"TMCOMP96";#N/A,#N/A,FALSE,"MAT96";#N/A,#N/A,FALSE,"FANDA96";#N/A,#N/A,FALSE,"INTRAN96";#N/A,#N/A,FALSE,"NAA9697";#N/A,#N/A,FALSE,"ECWEBB";#N/A,#N/A,FALSE,"MFT96";#N/A,#N/A,FALSE,"CTrecon"}</definedName>
    <definedName name="sfad_3_2_1" hidden="1">{#N/A,#N/A,FALSE,"TMCOMP96";#N/A,#N/A,FALSE,"MAT96";#N/A,#N/A,FALSE,"FANDA96";#N/A,#N/A,FALSE,"INTRAN96";#N/A,#N/A,FALSE,"NAA9697";#N/A,#N/A,FALSE,"ECWEBB";#N/A,#N/A,FALSE,"MFT96";#N/A,#N/A,FALSE,"CTrecon"}</definedName>
    <definedName name="sfad_3_2_1_1" hidden="1">{#N/A,#N/A,FALSE,"TMCOMP96";#N/A,#N/A,FALSE,"MAT96";#N/A,#N/A,FALSE,"FANDA96";#N/A,#N/A,FALSE,"INTRAN96";#N/A,#N/A,FALSE,"NAA9697";#N/A,#N/A,FALSE,"ECWEBB";#N/A,#N/A,FALSE,"MFT96";#N/A,#N/A,FALSE,"CTrecon"}</definedName>
    <definedName name="sfad_3_2_2" hidden="1">{#N/A,#N/A,FALSE,"TMCOMP96";#N/A,#N/A,FALSE,"MAT96";#N/A,#N/A,FALSE,"FANDA96";#N/A,#N/A,FALSE,"INTRAN96";#N/A,#N/A,FALSE,"NAA9697";#N/A,#N/A,FALSE,"ECWEBB";#N/A,#N/A,FALSE,"MFT96";#N/A,#N/A,FALSE,"CTrecon"}</definedName>
    <definedName name="sfad_3_2_3" hidden="1">{#N/A,#N/A,FALSE,"TMCOMP96";#N/A,#N/A,FALSE,"MAT96";#N/A,#N/A,FALSE,"FANDA96";#N/A,#N/A,FALSE,"INTRAN96";#N/A,#N/A,FALSE,"NAA9697";#N/A,#N/A,FALSE,"ECWEBB";#N/A,#N/A,FALSE,"MFT96";#N/A,#N/A,FALSE,"CTrecon"}</definedName>
    <definedName name="sfad_3_2_4" hidden="1">{#N/A,#N/A,FALSE,"TMCOMP96";#N/A,#N/A,FALSE,"MAT96";#N/A,#N/A,FALSE,"FANDA96";#N/A,#N/A,FALSE,"INTRAN96";#N/A,#N/A,FALSE,"NAA9697";#N/A,#N/A,FALSE,"ECWEBB";#N/A,#N/A,FALSE,"MFT96";#N/A,#N/A,FALSE,"CTrecon"}</definedName>
    <definedName name="sfad_3_2_5" hidden="1">{#N/A,#N/A,FALSE,"TMCOMP96";#N/A,#N/A,FALSE,"MAT96";#N/A,#N/A,FALSE,"FANDA96";#N/A,#N/A,FALSE,"INTRAN96";#N/A,#N/A,FALSE,"NAA9697";#N/A,#N/A,FALSE,"ECWEBB";#N/A,#N/A,FALSE,"MFT96";#N/A,#N/A,FALSE,"CTrecon"}</definedName>
    <definedName name="sfad_3_3" hidden="1">{#N/A,#N/A,FALSE,"TMCOMP96";#N/A,#N/A,FALSE,"MAT96";#N/A,#N/A,FALSE,"FANDA96";#N/A,#N/A,FALSE,"INTRAN96";#N/A,#N/A,FALSE,"NAA9697";#N/A,#N/A,FALSE,"ECWEBB";#N/A,#N/A,FALSE,"MFT96";#N/A,#N/A,FALSE,"CTrecon"}</definedName>
    <definedName name="sfad_3_3_1" hidden="1">{#N/A,#N/A,FALSE,"TMCOMP96";#N/A,#N/A,FALSE,"MAT96";#N/A,#N/A,FALSE,"FANDA96";#N/A,#N/A,FALSE,"INTRAN96";#N/A,#N/A,FALSE,"NAA9697";#N/A,#N/A,FALSE,"ECWEBB";#N/A,#N/A,FALSE,"MFT96";#N/A,#N/A,FALSE,"CTrecon"}</definedName>
    <definedName name="sfad_3_3_1_1" hidden="1">{#N/A,#N/A,FALSE,"TMCOMP96";#N/A,#N/A,FALSE,"MAT96";#N/A,#N/A,FALSE,"FANDA96";#N/A,#N/A,FALSE,"INTRAN96";#N/A,#N/A,FALSE,"NAA9697";#N/A,#N/A,FALSE,"ECWEBB";#N/A,#N/A,FALSE,"MFT96";#N/A,#N/A,FALSE,"CTrecon"}</definedName>
    <definedName name="sfad_3_3_2" hidden="1">{#N/A,#N/A,FALSE,"TMCOMP96";#N/A,#N/A,FALSE,"MAT96";#N/A,#N/A,FALSE,"FANDA96";#N/A,#N/A,FALSE,"INTRAN96";#N/A,#N/A,FALSE,"NAA9697";#N/A,#N/A,FALSE,"ECWEBB";#N/A,#N/A,FALSE,"MFT96";#N/A,#N/A,FALSE,"CTrecon"}</definedName>
    <definedName name="sfad_3_3_3" hidden="1">{#N/A,#N/A,FALSE,"TMCOMP96";#N/A,#N/A,FALSE,"MAT96";#N/A,#N/A,FALSE,"FANDA96";#N/A,#N/A,FALSE,"INTRAN96";#N/A,#N/A,FALSE,"NAA9697";#N/A,#N/A,FALSE,"ECWEBB";#N/A,#N/A,FALSE,"MFT96";#N/A,#N/A,FALSE,"CTrecon"}</definedName>
    <definedName name="sfad_3_3_4" hidden="1">{#N/A,#N/A,FALSE,"TMCOMP96";#N/A,#N/A,FALSE,"MAT96";#N/A,#N/A,FALSE,"FANDA96";#N/A,#N/A,FALSE,"INTRAN96";#N/A,#N/A,FALSE,"NAA9697";#N/A,#N/A,FALSE,"ECWEBB";#N/A,#N/A,FALSE,"MFT96";#N/A,#N/A,FALSE,"CTrecon"}</definedName>
    <definedName name="sfad_3_3_5" hidden="1">{#N/A,#N/A,FALSE,"TMCOMP96";#N/A,#N/A,FALSE,"MAT96";#N/A,#N/A,FALSE,"FANDA96";#N/A,#N/A,FALSE,"INTRAN96";#N/A,#N/A,FALSE,"NAA9697";#N/A,#N/A,FALSE,"ECWEBB";#N/A,#N/A,FALSE,"MFT96";#N/A,#N/A,FALSE,"CTrecon"}</definedName>
    <definedName name="sfad_3_4" hidden="1">{#N/A,#N/A,FALSE,"TMCOMP96";#N/A,#N/A,FALSE,"MAT96";#N/A,#N/A,FALSE,"FANDA96";#N/A,#N/A,FALSE,"INTRAN96";#N/A,#N/A,FALSE,"NAA9697";#N/A,#N/A,FALSE,"ECWEBB";#N/A,#N/A,FALSE,"MFT96";#N/A,#N/A,FALSE,"CTrecon"}</definedName>
    <definedName name="sfad_3_4_1" hidden="1">{#N/A,#N/A,FALSE,"TMCOMP96";#N/A,#N/A,FALSE,"MAT96";#N/A,#N/A,FALSE,"FANDA96";#N/A,#N/A,FALSE,"INTRAN96";#N/A,#N/A,FALSE,"NAA9697";#N/A,#N/A,FALSE,"ECWEBB";#N/A,#N/A,FALSE,"MFT96";#N/A,#N/A,FALSE,"CTrecon"}</definedName>
    <definedName name="sfad_3_4_1_1" hidden="1">{#N/A,#N/A,FALSE,"TMCOMP96";#N/A,#N/A,FALSE,"MAT96";#N/A,#N/A,FALSE,"FANDA96";#N/A,#N/A,FALSE,"INTRAN96";#N/A,#N/A,FALSE,"NAA9697";#N/A,#N/A,FALSE,"ECWEBB";#N/A,#N/A,FALSE,"MFT96";#N/A,#N/A,FALSE,"CTrecon"}</definedName>
    <definedName name="sfad_3_4_2" hidden="1">{#N/A,#N/A,FALSE,"TMCOMP96";#N/A,#N/A,FALSE,"MAT96";#N/A,#N/A,FALSE,"FANDA96";#N/A,#N/A,FALSE,"INTRAN96";#N/A,#N/A,FALSE,"NAA9697";#N/A,#N/A,FALSE,"ECWEBB";#N/A,#N/A,FALSE,"MFT96";#N/A,#N/A,FALSE,"CTrecon"}</definedName>
    <definedName name="sfad_3_4_3" hidden="1">{#N/A,#N/A,FALSE,"TMCOMP96";#N/A,#N/A,FALSE,"MAT96";#N/A,#N/A,FALSE,"FANDA96";#N/A,#N/A,FALSE,"INTRAN96";#N/A,#N/A,FALSE,"NAA9697";#N/A,#N/A,FALSE,"ECWEBB";#N/A,#N/A,FALSE,"MFT96";#N/A,#N/A,FALSE,"CTrecon"}</definedName>
    <definedName name="sfad_3_4_4" hidden="1">{#N/A,#N/A,FALSE,"TMCOMP96";#N/A,#N/A,FALSE,"MAT96";#N/A,#N/A,FALSE,"FANDA96";#N/A,#N/A,FALSE,"INTRAN96";#N/A,#N/A,FALSE,"NAA9697";#N/A,#N/A,FALSE,"ECWEBB";#N/A,#N/A,FALSE,"MFT96";#N/A,#N/A,FALSE,"CTrecon"}</definedName>
    <definedName name="sfad_3_4_5" hidden="1">{#N/A,#N/A,FALSE,"TMCOMP96";#N/A,#N/A,FALSE,"MAT96";#N/A,#N/A,FALSE,"FANDA96";#N/A,#N/A,FALSE,"INTRAN96";#N/A,#N/A,FALSE,"NAA9697";#N/A,#N/A,FALSE,"ECWEBB";#N/A,#N/A,FALSE,"MFT96";#N/A,#N/A,FALSE,"CTrecon"}</definedName>
    <definedName name="sfad_3_5" hidden="1">{#N/A,#N/A,FALSE,"TMCOMP96";#N/A,#N/A,FALSE,"MAT96";#N/A,#N/A,FALSE,"FANDA96";#N/A,#N/A,FALSE,"INTRAN96";#N/A,#N/A,FALSE,"NAA9697";#N/A,#N/A,FALSE,"ECWEBB";#N/A,#N/A,FALSE,"MFT96";#N/A,#N/A,FALSE,"CTrecon"}</definedName>
    <definedName name="sfad_3_5_1" hidden="1">{#N/A,#N/A,FALSE,"TMCOMP96";#N/A,#N/A,FALSE,"MAT96";#N/A,#N/A,FALSE,"FANDA96";#N/A,#N/A,FALSE,"INTRAN96";#N/A,#N/A,FALSE,"NAA9697";#N/A,#N/A,FALSE,"ECWEBB";#N/A,#N/A,FALSE,"MFT96";#N/A,#N/A,FALSE,"CTrecon"}</definedName>
    <definedName name="sfad_3_5_2" hidden="1">{#N/A,#N/A,FALSE,"TMCOMP96";#N/A,#N/A,FALSE,"MAT96";#N/A,#N/A,FALSE,"FANDA96";#N/A,#N/A,FALSE,"INTRAN96";#N/A,#N/A,FALSE,"NAA9697";#N/A,#N/A,FALSE,"ECWEBB";#N/A,#N/A,FALSE,"MFT96";#N/A,#N/A,FALSE,"CTrecon"}</definedName>
    <definedName name="sfad_3_5_3" hidden="1">{#N/A,#N/A,FALSE,"TMCOMP96";#N/A,#N/A,FALSE,"MAT96";#N/A,#N/A,FALSE,"FANDA96";#N/A,#N/A,FALSE,"INTRAN96";#N/A,#N/A,FALSE,"NAA9697";#N/A,#N/A,FALSE,"ECWEBB";#N/A,#N/A,FALSE,"MFT96";#N/A,#N/A,FALSE,"CTrecon"}</definedName>
    <definedName name="sfad_3_5_4" hidden="1">{#N/A,#N/A,FALSE,"TMCOMP96";#N/A,#N/A,FALSE,"MAT96";#N/A,#N/A,FALSE,"FANDA96";#N/A,#N/A,FALSE,"INTRAN96";#N/A,#N/A,FALSE,"NAA9697";#N/A,#N/A,FALSE,"ECWEBB";#N/A,#N/A,FALSE,"MFT96";#N/A,#N/A,FALSE,"CTrecon"}</definedName>
    <definedName name="sfad_3_5_5" hidden="1">{#N/A,#N/A,FALSE,"TMCOMP96";#N/A,#N/A,FALSE,"MAT96";#N/A,#N/A,FALSE,"FANDA96";#N/A,#N/A,FALSE,"INTRAN96";#N/A,#N/A,FALSE,"NAA9697";#N/A,#N/A,FALSE,"ECWEBB";#N/A,#N/A,FALSE,"MFT96";#N/A,#N/A,FALSE,"CTrecon"}</definedName>
    <definedName name="sfad_4" hidden="1">{#N/A,#N/A,FALSE,"TMCOMP96";#N/A,#N/A,FALSE,"MAT96";#N/A,#N/A,FALSE,"FANDA96";#N/A,#N/A,FALSE,"INTRAN96";#N/A,#N/A,FALSE,"NAA9697";#N/A,#N/A,FALSE,"ECWEBB";#N/A,#N/A,FALSE,"MFT96";#N/A,#N/A,FALSE,"CTrecon"}</definedName>
    <definedName name="sfad_4_1" hidden="1">{#N/A,#N/A,FALSE,"TMCOMP96";#N/A,#N/A,FALSE,"MAT96";#N/A,#N/A,FALSE,"FANDA96";#N/A,#N/A,FALSE,"INTRAN96";#N/A,#N/A,FALSE,"NAA9697";#N/A,#N/A,FALSE,"ECWEBB";#N/A,#N/A,FALSE,"MFT96";#N/A,#N/A,FALSE,"CTrecon"}</definedName>
    <definedName name="sfad_4_1_1" hidden="1">{#N/A,#N/A,FALSE,"TMCOMP96";#N/A,#N/A,FALSE,"MAT96";#N/A,#N/A,FALSE,"FANDA96";#N/A,#N/A,FALSE,"INTRAN96";#N/A,#N/A,FALSE,"NAA9697";#N/A,#N/A,FALSE,"ECWEBB";#N/A,#N/A,FALSE,"MFT96";#N/A,#N/A,FALSE,"CTrecon"}</definedName>
    <definedName name="sfad_4_1_1_1" hidden="1">{#N/A,#N/A,FALSE,"TMCOMP96";#N/A,#N/A,FALSE,"MAT96";#N/A,#N/A,FALSE,"FANDA96";#N/A,#N/A,FALSE,"INTRAN96";#N/A,#N/A,FALSE,"NAA9697";#N/A,#N/A,FALSE,"ECWEBB";#N/A,#N/A,FALSE,"MFT96";#N/A,#N/A,FALSE,"CTrecon"}</definedName>
    <definedName name="sfad_4_1_1_1_1" hidden="1">{#N/A,#N/A,FALSE,"TMCOMP96";#N/A,#N/A,FALSE,"MAT96";#N/A,#N/A,FALSE,"FANDA96";#N/A,#N/A,FALSE,"INTRAN96";#N/A,#N/A,FALSE,"NAA9697";#N/A,#N/A,FALSE,"ECWEBB";#N/A,#N/A,FALSE,"MFT96";#N/A,#N/A,FALSE,"CTrecon"}</definedName>
    <definedName name="sfad_4_1_1_1_1_1" hidden="1">{#N/A,#N/A,FALSE,"TMCOMP96";#N/A,#N/A,FALSE,"MAT96";#N/A,#N/A,FALSE,"FANDA96";#N/A,#N/A,FALSE,"INTRAN96";#N/A,#N/A,FALSE,"NAA9697";#N/A,#N/A,FALSE,"ECWEBB";#N/A,#N/A,FALSE,"MFT96";#N/A,#N/A,FALSE,"CTrecon"}</definedName>
    <definedName name="sfad_4_1_1_1_2" hidden="1">{#N/A,#N/A,FALSE,"TMCOMP96";#N/A,#N/A,FALSE,"MAT96";#N/A,#N/A,FALSE,"FANDA96";#N/A,#N/A,FALSE,"INTRAN96";#N/A,#N/A,FALSE,"NAA9697";#N/A,#N/A,FALSE,"ECWEBB";#N/A,#N/A,FALSE,"MFT96";#N/A,#N/A,FALSE,"CTrecon"}</definedName>
    <definedName name="sfad_4_1_1_1_3" hidden="1">{#N/A,#N/A,FALSE,"TMCOMP96";#N/A,#N/A,FALSE,"MAT96";#N/A,#N/A,FALSE,"FANDA96";#N/A,#N/A,FALSE,"INTRAN96";#N/A,#N/A,FALSE,"NAA9697";#N/A,#N/A,FALSE,"ECWEBB";#N/A,#N/A,FALSE,"MFT96";#N/A,#N/A,FALSE,"CTrecon"}</definedName>
    <definedName name="sfad_4_1_1_1_4" hidden="1">{#N/A,#N/A,FALSE,"TMCOMP96";#N/A,#N/A,FALSE,"MAT96";#N/A,#N/A,FALSE,"FANDA96";#N/A,#N/A,FALSE,"INTRAN96";#N/A,#N/A,FALSE,"NAA9697";#N/A,#N/A,FALSE,"ECWEBB";#N/A,#N/A,FALSE,"MFT96";#N/A,#N/A,FALSE,"CTrecon"}</definedName>
    <definedName name="sfad_4_1_1_1_5" hidden="1">{#N/A,#N/A,FALSE,"TMCOMP96";#N/A,#N/A,FALSE,"MAT96";#N/A,#N/A,FALSE,"FANDA96";#N/A,#N/A,FALSE,"INTRAN96";#N/A,#N/A,FALSE,"NAA9697";#N/A,#N/A,FALSE,"ECWEBB";#N/A,#N/A,FALSE,"MFT96";#N/A,#N/A,FALSE,"CTrecon"}</definedName>
    <definedName name="sfad_4_1_1_2" hidden="1">{#N/A,#N/A,FALSE,"TMCOMP96";#N/A,#N/A,FALSE,"MAT96";#N/A,#N/A,FALSE,"FANDA96";#N/A,#N/A,FALSE,"INTRAN96";#N/A,#N/A,FALSE,"NAA9697";#N/A,#N/A,FALSE,"ECWEBB";#N/A,#N/A,FALSE,"MFT96";#N/A,#N/A,FALSE,"CTrecon"}</definedName>
    <definedName name="sfad_4_1_1_2_1" hidden="1">{#N/A,#N/A,FALSE,"TMCOMP96";#N/A,#N/A,FALSE,"MAT96";#N/A,#N/A,FALSE,"FANDA96";#N/A,#N/A,FALSE,"INTRAN96";#N/A,#N/A,FALSE,"NAA9697";#N/A,#N/A,FALSE,"ECWEBB";#N/A,#N/A,FALSE,"MFT96";#N/A,#N/A,FALSE,"CTrecon"}</definedName>
    <definedName name="sfad_4_1_1_2_2" hidden="1">{#N/A,#N/A,FALSE,"TMCOMP96";#N/A,#N/A,FALSE,"MAT96";#N/A,#N/A,FALSE,"FANDA96";#N/A,#N/A,FALSE,"INTRAN96";#N/A,#N/A,FALSE,"NAA9697";#N/A,#N/A,FALSE,"ECWEBB";#N/A,#N/A,FALSE,"MFT96";#N/A,#N/A,FALSE,"CTrecon"}</definedName>
    <definedName name="sfad_4_1_1_2_3" hidden="1">{#N/A,#N/A,FALSE,"TMCOMP96";#N/A,#N/A,FALSE,"MAT96";#N/A,#N/A,FALSE,"FANDA96";#N/A,#N/A,FALSE,"INTRAN96";#N/A,#N/A,FALSE,"NAA9697";#N/A,#N/A,FALSE,"ECWEBB";#N/A,#N/A,FALSE,"MFT96";#N/A,#N/A,FALSE,"CTrecon"}</definedName>
    <definedName name="sfad_4_1_1_2_4" hidden="1">{#N/A,#N/A,FALSE,"TMCOMP96";#N/A,#N/A,FALSE,"MAT96";#N/A,#N/A,FALSE,"FANDA96";#N/A,#N/A,FALSE,"INTRAN96";#N/A,#N/A,FALSE,"NAA9697";#N/A,#N/A,FALSE,"ECWEBB";#N/A,#N/A,FALSE,"MFT96";#N/A,#N/A,FALSE,"CTrecon"}</definedName>
    <definedName name="sfad_4_1_1_2_5" hidden="1">{#N/A,#N/A,FALSE,"TMCOMP96";#N/A,#N/A,FALSE,"MAT96";#N/A,#N/A,FALSE,"FANDA96";#N/A,#N/A,FALSE,"INTRAN96";#N/A,#N/A,FALSE,"NAA9697";#N/A,#N/A,FALSE,"ECWEBB";#N/A,#N/A,FALSE,"MFT96";#N/A,#N/A,FALSE,"CTrecon"}</definedName>
    <definedName name="sfad_4_1_1_3" hidden="1">{#N/A,#N/A,FALSE,"TMCOMP96";#N/A,#N/A,FALSE,"MAT96";#N/A,#N/A,FALSE,"FANDA96";#N/A,#N/A,FALSE,"INTRAN96";#N/A,#N/A,FALSE,"NAA9697";#N/A,#N/A,FALSE,"ECWEBB";#N/A,#N/A,FALSE,"MFT96";#N/A,#N/A,FALSE,"CTrecon"}</definedName>
    <definedName name="sfad_4_1_1_4" hidden="1">{#N/A,#N/A,FALSE,"TMCOMP96";#N/A,#N/A,FALSE,"MAT96";#N/A,#N/A,FALSE,"FANDA96";#N/A,#N/A,FALSE,"INTRAN96";#N/A,#N/A,FALSE,"NAA9697";#N/A,#N/A,FALSE,"ECWEBB";#N/A,#N/A,FALSE,"MFT96";#N/A,#N/A,FALSE,"CTrecon"}</definedName>
    <definedName name="sfad_4_1_1_5" hidden="1">{#N/A,#N/A,FALSE,"TMCOMP96";#N/A,#N/A,FALSE,"MAT96";#N/A,#N/A,FALSE,"FANDA96";#N/A,#N/A,FALSE,"INTRAN96";#N/A,#N/A,FALSE,"NAA9697";#N/A,#N/A,FALSE,"ECWEBB";#N/A,#N/A,FALSE,"MFT96";#N/A,#N/A,FALSE,"CTrecon"}</definedName>
    <definedName name="sfad_4_1_2" hidden="1">{#N/A,#N/A,FALSE,"TMCOMP96";#N/A,#N/A,FALSE,"MAT96";#N/A,#N/A,FALSE,"FANDA96";#N/A,#N/A,FALSE,"INTRAN96";#N/A,#N/A,FALSE,"NAA9697";#N/A,#N/A,FALSE,"ECWEBB";#N/A,#N/A,FALSE,"MFT96";#N/A,#N/A,FALSE,"CTrecon"}</definedName>
    <definedName name="sfad_4_1_2_1" hidden="1">{#N/A,#N/A,FALSE,"TMCOMP96";#N/A,#N/A,FALSE,"MAT96";#N/A,#N/A,FALSE,"FANDA96";#N/A,#N/A,FALSE,"INTRAN96";#N/A,#N/A,FALSE,"NAA9697";#N/A,#N/A,FALSE,"ECWEBB";#N/A,#N/A,FALSE,"MFT96";#N/A,#N/A,FALSE,"CTrecon"}</definedName>
    <definedName name="sfad_4_1_2_2" hidden="1">{#N/A,#N/A,FALSE,"TMCOMP96";#N/A,#N/A,FALSE,"MAT96";#N/A,#N/A,FALSE,"FANDA96";#N/A,#N/A,FALSE,"INTRAN96";#N/A,#N/A,FALSE,"NAA9697";#N/A,#N/A,FALSE,"ECWEBB";#N/A,#N/A,FALSE,"MFT96";#N/A,#N/A,FALSE,"CTrecon"}</definedName>
    <definedName name="sfad_4_1_2_3" hidden="1">{#N/A,#N/A,FALSE,"TMCOMP96";#N/A,#N/A,FALSE,"MAT96";#N/A,#N/A,FALSE,"FANDA96";#N/A,#N/A,FALSE,"INTRAN96";#N/A,#N/A,FALSE,"NAA9697";#N/A,#N/A,FALSE,"ECWEBB";#N/A,#N/A,FALSE,"MFT96";#N/A,#N/A,FALSE,"CTrecon"}</definedName>
    <definedName name="sfad_4_1_2_4" hidden="1">{#N/A,#N/A,FALSE,"TMCOMP96";#N/A,#N/A,FALSE,"MAT96";#N/A,#N/A,FALSE,"FANDA96";#N/A,#N/A,FALSE,"INTRAN96";#N/A,#N/A,FALSE,"NAA9697";#N/A,#N/A,FALSE,"ECWEBB";#N/A,#N/A,FALSE,"MFT96";#N/A,#N/A,FALSE,"CTrecon"}</definedName>
    <definedName name="sfad_4_1_2_5" hidden="1">{#N/A,#N/A,FALSE,"TMCOMP96";#N/A,#N/A,FALSE,"MAT96";#N/A,#N/A,FALSE,"FANDA96";#N/A,#N/A,FALSE,"INTRAN96";#N/A,#N/A,FALSE,"NAA9697";#N/A,#N/A,FALSE,"ECWEBB";#N/A,#N/A,FALSE,"MFT96";#N/A,#N/A,FALSE,"CTrecon"}</definedName>
    <definedName name="sfad_4_1_3" hidden="1">{#N/A,#N/A,FALSE,"TMCOMP96";#N/A,#N/A,FALSE,"MAT96";#N/A,#N/A,FALSE,"FANDA96";#N/A,#N/A,FALSE,"INTRAN96";#N/A,#N/A,FALSE,"NAA9697";#N/A,#N/A,FALSE,"ECWEBB";#N/A,#N/A,FALSE,"MFT96";#N/A,#N/A,FALSE,"CTrecon"}</definedName>
    <definedName name="sfad_4_1_3_1" hidden="1">{#N/A,#N/A,FALSE,"TMCOMP96";#N/A,#N/A,FALSE,"MAT96";#N/A,#N/A,FALSE,"FANDA96";#N/A,#N/A,FALSE,"INTRAN96";#N/A,#N/A,FALSE,"NAA9697";#N/A,#N/A,FALSE,"ECWEBB";#N/A,#N/A,FALSE,"MFT96";#N/A,#N/A,FALSE,"CTrecon"}</definedName>
    <definedName name="sfad_4_1_3_2" hidden="1">{#N/A,#N/A,FALSE,"TMCOMP96";#N/A,#N/A,FALSE,"MAT96";#N/A,#N/A,FALSE,"FANDA96";#N/A,#N/A,FALSE,"INTRAN96";#N/A,#N/A,FALSE,"NAA9697";#N/A,#N/A,FALSE,"ECWEBB";#N/A,#N/A,FALSE,"MFT96";#N/A,#N/A,FALSE,"CTrecon"}</definedName>
    <definedName name="sfad_4_1_3_3" hidden="1">{#N/A,#N/A,FALSE,"TMCOMP96";#N/A,#N/A,FALSE,"MAT96";#N/A,#N/A,FALSE,"FANDA96";#N/A,#N/A,FALSE,"INTRAN96";#N/A,#N/A,FALSE,"NAA9697";#N/A,#N/A,FALSE,"ECWEBB";#N/A,#N/A,FALSE,"MFT96";#N/A,#N/A,FALSE,"CTrecon"}</definedName>
    <definedName name="sfad_4_1_3_4" hidden="1">{#N/A,#N/A,FALSE,"TMCOMP96";#N/A,#N/A,FALSE,"MAT96";#N/A,#N/A,FALSE,"FANDA96";#N/A,#N/A,FALSE,"INTRAN96";#N/A,#N/A,FALSE,"NAA9697";#N/A,#N/A,FALSE,"ECWEBB";#N/A,#N/A,FALSE,"MFT96";#N/A,#N/A,FALSE,"CTrecon"}</definedName>
    <definedName name="sfad_4_1_3_5" hidden="1">{#N/A,#N/A,FALSE,"TMCOMP96";#N/A,#N/A,FALSE,"MAT96";#N/A,#N/A,FALSE,"FANDA96";#N/A,#N/A,FALSE,"INTRAN96";#N/A,#N/A,FALSE,"NAA9697";#N/A,#N/A,FALSE,"ECWEBB";#N/A,#N/A,FALSE,"MFT96";#N/A,#N/A,FALSE,"CTrecon"}</definedName>
    <definedName name="sfad_4_1_4" hidden="1">{#N/A,#N/A,FALSE,"TMCOMP96";#N/A,#N/A,FALSE,"MAT96";#N/A,#N/A,FALSE,"FANDA96";#N/A,#N/A,FALSE,"INTRAN96";#N/A,#N/A,FALSE,"NAA9697";#N/A,#N/A,FALSE,"ECWEBB";#N/A,#N/A,FALSE,"MFT96";#N/A,#N/A,FALSE,"CTrecon"}</definedName>
    <definedName name="sfad_4_1_4_1" hidden="1">{#N/A,#N/A,FALSE,"TMCOMP96";#N/A,#N/A,FALSE,"MAT96";#N/A,#N/A,FALSE,"FANDA96";#N/A,#N/A,FALSE,"INTRAN96";#N/A,#N/A,FALSE,"NAA9697";#N/A,#N/A,FALSE,"ECWEBB";#N/A,#N/A,FALSE,"MFT96";#N/A,#N/A,FALSE,"CTrecon"}</definedName>
    <definedName name="sfad_4_1_4_2" hidden="1">{#N/A,#N/A,FALSE,"TMCOMP96";#N/A,#N/A,FALSE,"MAT96";#N/A,#N/A,FALSE,"FANDA96";#N/A,#N/A,FALSE,"INTRAN96";#N/A,#N/A,FALSE,"NAA9697";#N/A,#N/A,FALSE,"ECWEBB";#N/A,#N/A,FALSE,"MFT96";#N/A,#N/A,FALSE,"CTrecon"}</definedName>
    <definedName name="sfad_4_1_4_3" hidden="1">{#N/A,#N/A,FALSE,"TMCOMP96";#N/A,#N/A,FALSE,"MAT96";#N/A,#N/A,FALSE,"FANDA96";#N/A,#N/A,FALSE,"INTRAN96";#N/A,#N/A,FALSE,"NAA9697";#N/A,#N/A,FALSE,"ECWEBB";#N/A,#N/A,FALSE,"MFT96";#N/A,#N/A,FALSE,"CTrecon"}</definedName>
    <definedName name="sfad_4_1_4_4" hidden="1">{#N/A,#N/A,FALSE,"TMCOMP96";#N/A,#N/A,FALSE,"MAT96";#N/A,#N/A,FALSE,"FANDA96";#N/A,#N/A,FALSE,"INTRAN96";#N/A,#N/A,FALSE,"NAA9697";#N/A,#N/A,FALSE,"ECWEBB";#N/A,#N/A,FALSE,"MFT96";#N/A,#N/A,FALSE,"CTrecon"}</definedName>
    <definedName name="sfad_4_1_4_5" hidden="1">{#N/A,#N/A,FALSE,"TMCOMP96";#N/A,#N/A,FALSE,"MAT96";#N/A,#N/A,FALSE,"FANDA96";#N/A,#N/A,FALSE,"INTRAN96";#N/A,#N/A,FALSE,"NAA9697";#N/A,#N/A,FALSE,"ECWEBB";#N/A,#N/A,FALSE,"MFT96";#N/A,#N/A,FALSE,"CTrecon"}</definedName>
    <definedName name="sfad_4_1_5" hidden="1">{#N/A,#N/A,FALSE,"TMCOMP96";#N/A,#N/A,FALSE,"MAT96";#N/A,#N/A,FALSE,"FANDA96";#N/A,#N/A,FALSE,"INTRAN96";#N/A,#N/A,FALSE,"NAA9697";#N/A,#N/A,FALSE,"ECWEBB";#N/A,#N/A,FALSE,"MFT96";#N/A,#N/A,FALSE,"CTrecon"}</definedName>
    <definedName name="sfad_4_1_5_1" hidden="1">{#N/A,#N/A,FALSE,"TMCOMP96";#N/A,#N/A,FALSE,"MAT96";#N/A,#N/A,FALSE,"FANDA96";#N/A,#N/A,FALSE,"INTRAN96";#N/A,#N/A,FALSE,"NAA9697";#N/A,#N/A,FALSE,"ECWEBB";#N/A,#N/A,FALSE,"MFT96";#N/A,#N/A,FALSE,"CTrecon"}</definedName>
    <definedName name="sfad_4_1_5_2" hidden="1">{#N/A,#N/A,FALSE,"TMCOMP96";#N/A,#N/A,FALSE,"MAT96";#N/A,#N/A,FALSE,"FANDA96";#N/A,#N/A,FALSE,"INTRAN96";#N/A,#N/A,FALSE,"NAA9697";#N/A,#N/A,FALSE,"ECWEBB";#N/A,#N/A,FALSE,"MFT96";#N/A,#N/A,FALSE,"CTrecon"}</definedName>
    <definedName name="sfad_4_1_5_3" hidden="1">{#N/A,#N/A,FALSE,"TMCOMP96";#N/A,#N/A,FALSE,"MAT96";#N/A,#N/A,FALSE,"FANDA96";#N/A,#N/A,FALSE,"INTRAN96";#N/A,#N/A,FALSE,"NAA9697";#N/A,#N/A,FALSE,"ECWEBB";#N/A,#N/A,FALSE,"MFT96";#N/A,#N/A,FALSE,"CTrecon"}</definedName>
    <definedName name="sfad_4_1_5_4" hidden="1">{#N/A,#N/A,FALSE,"TMCOMP96";#N/A,#N/A,FALSE,"MAT96";#N/A,#N/A,FALSE,"FANDA96";#N/A,#N/A,FALSE,"INTRAN96";#N/A,#N/A,FALSE,"NAA9697";#N/A,#N/A,FALSE,"ECWEBB";#N/A,#N/A,FALSE,"MFT96";#N/A,#N/A,FALSE,"CTrecon"}</definedName>
    <definedName name="sfad_4_1_5_5" hidden="1">{#N/A,#N/A,FALSE,"TMCOMP96";#N/A,#N/A,FALSE,"MAT96";#N/A,#N/A,FALSE,"FANDA96";#N/A,#N/A,FALSE,"INTRAN96";#N/A,#N/A,FALSE,"NAA9697";#N/A,#N/A,FALSE,"ECWEBB";#N/A,#N/A,FALSE,"MFT96";#N/A,#N/A,FALSE,"CTrecon"}</definedName>
    <definedName name="sfad_4_2" hidden="1">{#N/A,#N/A,FALSE,"TMCOMP96";#N/A,#N/A,FALSE,"MAT96";#N/A,#N/A,FALSE,"FANDA96";#N/A,#N/A,FALSE,"INTRAN96";#N/A,#N/A,FALSE,"NAA9697";#N/A,#N/A,FALSE,"ECWEBB";#N/A,#N/A,FALSE,"MFT96";#N/A,#N/A,FALSE,"CTrecon"}</definedName>
    <definedName name="sfad_4_2_1" hidden="1">{#N/A,#N/A,FALSE,"TMCOMP96";#N/A,#N/A,FALSE,"MAT96";#N/A,#N/A,FALSE,"FANDA96";#N/A,#N/A,FALSE,"INTRAN96";#N/A,#N/A,FALSE,"NAA9697";#N/A,#N/A,FALSE,"ECWEBB";#N/A,#N/A,FALSE,"MFT96";#N/A,#N/A,FALSE,"CTrecon"}</definedName>
    <definedName name="sfad_4_2_1_1" hidden="1">{#N/A,#N/A,FALSE,"TMCOMP96";#N/A,#N/A,FALSE,"MAT96";#N/A,#N/A,FALSE,"FANDA96";#N/A,#N/A,FALSE,"INTRAN96";#N/A,#N/A,FALSE,"NAA9697";#N/A,#N/A,FALSE,"ECWEBB";#N/A,#N/A,FALSE,"MFT96";#N/A,#N/A,FALSE,"CTrecon"}</definedName>
    <definedName name="sfad_4_2_2" hidden="1">{#N/A,#N/A,FALSE,"TMCOMP96";#N/A,#N/A,FALSE,"MAT96";#N/A,#N/A,FALSE,"FANDA96";#N/A,#N/A,FALSE,"INTRAN96";#N/A,#N/A,FALSE,"NAA9697";#N/A,#N/A,FALSE,"ECWEBB";#N/A,#N/A,FALSE,"MFT96";#N/A,#N/A,FALSE,"CTrecon"}</definedName>
    <definedName name="sfad_4_2_3" hidden="1">{#N/A,#N/A,FALSE,"TMCOMP96";#N/A,#N/A,FALSE,"MAT96";#N/A,#N/A,FALSE,"FANDA96";#N/A,#N/A,FALSE,"INTRAN96";#N/A,#N/A,FALSE,"NAA9697";#N/A,#N/A,FALSE,"ECWEBB";#N/A,#N/A,FALSE,"MFT96";#N/A,#N/A,FALSE,"CTrecon"}</definedName>
    <definedName name="sfad_4_2_4" hidden="1">{#N/A,#N/A,FALSE,"TMCOMP96";#N/A,#N/A,FALSE,"MAT96";#N/A,#N/A,FALSE,"FANDA96";#N/A,#N/A,FALSE,"INTRAN96";#N/A,#N/A,FALSE,"NAA9697";#N/A,#N/A,FALSE,"ECWEBB";#N/A,#N/A,FALSE,"MFT96";#N/A,#N/A,FALSE,"CTrecon"}</definedName>
    <definedName name="sfad_4_2_5" hidden="1">{#N/A,#N/A,FALSE,"TMCOMP96";#N/A,#N/A,FALSE,"MAT96";#N/A,#N/A,FALSE,"FANDA96";#N/A,#N/A,FALSE,"INTRAN96";#N/A,#N/A,FALSE,"NAA9697";#N/A,#N/A,FALSE,"ECWEBB";#N/A,#N/A,FALSE,"MFT96";#N/A,#N/A,FALSE,"CTrecon"}</definedName>
    <definedName name="sfad_4_3" hidden="1">{#N/A,#N/A,FALSE,"TMCOMP96";#N/A,#N/A,FALSE,"MAT96";#N/A,#N/A,FALSE,"FANDA96";#N/A,#N/A,FALSE,"INTRAN96";#N/A,#N/A,FALSE,"NAA9697";#N/A,#N/A,FALSE,"ECWEBB";#N/A,#N/A,FALSE,"MFT96";#N/A,#N/A,FALSE,"CTrecon"}</definedName>
    <definedName name="sfad_4_3_1" hidden="1">{#N/A,#N/A,FALSE,"TMCOMP96";#N/A,#N/A,FALSE,"MAT96";#N/A,#N/A,FALSE,"FANDA96";#N/A,#N/A,FALSE,"INTRAN96";#N/A,#N/A,FALSE,"NAA9697";#N/A,#N/A,FALSE,"ECWEBB";#N/A,#N/A,FALSE,"MFT96";#N/A,#N/A,FALSE,"CTrecon"}</definedName>
    <definedName name="sfad_4_3_1_1" hidden="1">{#N/A,#N/A,FALSE,"TMCOMP96";#N/A,#N/A,FALSE,"MAT96";#N/A,#N/A,FALSE,"FANDA96";#N/A,#N/A,FALSE,"INTRAN96";#N/A,#N/A,FALSE,"NAA9697";#N/A,#N/A,FALSE,"ECWEBB";#N/A,#N/A,FALSE,"MFT96";#N/A,#N/A,FALSE,"CTrecon"}</definedName>
    <definedName name="sfad_4_3_2" hidden="1">{#N/A,#N/A,FALSE,"TMCOMP96";#N/A,#N/A,FALSE,"MAT96";#N/A,#N/A,FALSE,"FANDA96";#N/A,#N/A,FALSE,"INTRAN96";#N/A,#N/A,FALSE,"NAA9697";#N/A,#N/A,FALSE,"ECWEBB";#N/A,#N/A,FALSE,"MFT96";#N/A,#N/A,FALSE,"CTrecon"}</definedName>
    <definedName name="sfad_4_3_3" hidden="1">{#N/A,#N/A,FALSE,"TMCOMP96";#N/A,#N/A,FALSE,"MAT96";#N/A,#N/A,FALSE,"FANDA96";#N/A,#N/A,FALSE,"INTRAN96";#N/A,#N/A,FALSE,"NAA9697";#N/A,#N/A,FALSE,"ECWEBB";#N/A,#N/A,FALSE,"MFT96";#N/A,#N/A,FALSE,"CTrecon"}</definedName>
    <definedName name="sfad_4_3_4" hidden="1">{#N/A,#N/A,FALSE,"TMCOMP96";#N/A,#N/A,FALSE,"MAT96";#N/A,#N/A,FALSE,"FANDA96";#N/A,#N/A,FALSE,"INTRAN96";#N/A,#N/A,FALSE,"NAA9697";#N/A,#N/A,FALSE,"ECWEBB";#N/A,#N/A,FALSE,"MFT96";#N/A,#N/A,FALSE,"CTrecon"}</definedName>
    <definedName name="sfad_4_3_5" hidden="1">{#N/A,#N/A,FALSE,"TMCOMP96";#N/A,#N/A,FALSE,"MAT96";#N/A,#N/A,FALSE,"FANDA96";#N/A,#N/A,FALSE,"INTRAN96";#N/A,#N/A,FALSE,"NAA9697";#N/A,#N/A,FALSE,"ECWEBB";#N/A,#N/A,FALSE,"MFT96";#N/A,#N/A,FALSE,"CTrecon"}</definedName>
    <definedName name="sfad_4_4" hidden="1">{#N/A,#N/A,FALSE,"TMCOMP96";#N/A,#N/A,FALSE,"MAT96";#N/A,#N/A,FALSE,"FANDA96";#N/A,#N/A,FALSE,"INTRAN96";#N/A,#N/A,FALSE,"NAA9697";#N/A,#N/A,FALSE,"ECWEBB";#N/A,#N/A,FALSE,"MFT96";#N/A,#N/A,FALSE,"CTrecon"}</definedName>
    <definedName name="sfad_4_4_1" hidden="1">{#N/A,#N/A,FALSE,"TMCOMP96";#N/A,#N/A,FALSE,"MAT96";#N/A,#N/A,FALSE,"FANDA96";#N/A,#N/A,FALSE,"INTRAN96";#N/A,#N/A,FALSE,"NAA9697";#N/A,#N/A,FALSE,"ECWEBB";#N/A,#N/A,FALSE,"MFT96";#N/A,#N/A,FALSE,"CTrecon"}</definedName>
    <definedName name="sfad_4_4_2" hidden="1">{#N/A,#N/A,FALSE,"TMCOMP96";#N/A,#N/A,FALSE,"MAT96";#N/A,#N/A,FALSE,"FANDA96";#N/A,#N/A,FALSE,"INTRAN96";#N/A,#N/A,FALSE,"NAA9697";#N/A,#N/A,FALSE,"ECWEBB";#N/A,#N/A,FALSE,"MFT96";#N/A,#N/A,FALSE,"CTrecon"}</definedName>
    <definedName name="sfad_4_4_3" hidden="1">{#N/A,#N/A,FALSE,"TMCOMP96";#N/A,#N/A,FALSE,"MAT96";#N/A,#N/A,FALSE,"FANDA96";#N/A,#N/A,FALSE,"INTRAN96";#N/A,#N/A,FALSE,"NAA9697";#N/A,#N/A,FALSE,"ECWEBB";#N/A,#N/A,FALSE,"MFT96";#N/A,#N/A,FALSE,"CTrecon"}</definedName>
    <definedName name="sfad_4_4_4" hidden="1">{#N/A,#N/A,FALSE,"TMCOMP96";#N/A,#N/A,FALSE,"MAT96";#N/A,#N/A,FALSE,"FANDA96";#N/A,#N/A,FALSE,"INTRAN96";#N/A,#N/A,FALSE,"NAA9697";#N/A,#N/A,FALSE,"ECWEBB";#N/A,#N/A,FALSE,"MFT96";#N/A,#N/A,FALSE,"CTrecon"}</definedName>
    <definedName name="sfad_4_4_5" hidden="1">{#N/A,#N/A,FALSE,"TMCOMP96";#N/A,#N/A,FALSE,"MAT96";#N/A,#N/A,FALSE,"FANDA96";#N/A,#N/A,FALSE,"INTRAN96";#N/A,#N/A,FALSE,"NAA9697";#N/A,#N/A,FALSE,"ECWEBB";#N/A,#N/A,FALSE,"MFT96";#N/A,#N/A,FALSE,"CTrecon"}</definedName>
    <definedName name="sfad_4_5" hidden="1">{#N/A,#N/A,FALSE,"TMCOMP96";#N/A,#N/A,FALSE,"MAT96";#N/A,#N/A,FALSE,"FANDA96";#N/A,#N/A,FALSE,"INTRAN96";#N/A,#N/A,FALSE,"NAA9697";#N/A,#N/A,FALSE,"ECWEBB";#N/A,#N/A,FALSE,"MFT96";#N/A,#N/A,FALSE,"CTrecon"}</definedName>
    <definedName name="sfad_4_5_1" hidden="1">{#N/A,#N/A,FALSE,"TMCOMP96";#N/A,#N/A,FALSE,"MAT96";#N/A,#N/A,FALSE,"FANDA96";#N/A,#N/A,FALSE,"INTRAN96";#N/A,#N/A,FALSE,"NAA9697";#N/A,#N/A,FALSE,"ECWEBB";#N/A,#N/A,FALSE,"MFT96";#N/A,#N/A,FALSE,"CTrecon"}</definedName>
    <definedName name="sfad_4_5_2" hidden="1">{#N/A,#N/A,FALSE,"TMCOMP96";#N/A,#N/A,FALSE,"MAT96";#N/A,#N/A,FALSE,"FANDA96";#N/A,#N/A,FALSE,"INTRAN96";#N/A,#N/A,FALSE,"NAA9697";#N/A,#N/A,FALSE,"ECWEBB";#N/A,#N/A,FALSE,"MFT96";#N/A,#N/A,FALSE,"CTrecon"}</definedName>
    <definedName name="sfad_4_5_3" hidden="1">{#N/A,#N/A,FALSE,"TMCOMP96";#N/A,#N/A,FALSE,"MAT96";#N/A,#N/A,FALSE,"FANDA96";#N/A,#N/A,FALSE,"INTRAN96";#N/A,#N/A,FALSE,"NAA9697";#N/A,#N/A,FALSE,"ECWEBB";#N/A,#N/A,FALSE,"MFT96";#N/A,#N/A,FALSE,"CTrecon"}</definedName>
    <definedName name="sfad_4_5_4" hidden="1">{#N/A,#N/A,FALSE,"TMCOMP96";#N/A,#N/A,FALSE,"MAT96";#N/A,#N/A,FALSE,"FANDA96";#N/A,#N/A,FALSE,"INTRAN96";#N/A,#N/A,FALSE,"NAA9697";#N/A,#N/A,FALSE,"ECWEBB";#N/A,#N/A,FALSE,"MFT96";#N/A,#N/A,FALSE,"CTrecon"}</definedName>
    <definedName name="sfad_4_5_5" hidden="1">{#N/A,#N/A,FALSE,"TMCOMP96";#N/A,#N/A,FALSE,"MAT96";#N/A,#N/A,FALSE,"FANDA96";#N/A,#N/A,FALSE,"INTRAN96";#N/A,#N/A,FALSE,"NAA9697";#N/A,#N/A,FALSE,"ECWEBB";#N/A,#N/A,FALSE,"MFT96";#N/A,#N/A,FALSE,"CTrecon"}</definedName>
    <definedName name="sfad_5" hidden="1">{#N/A,#N/A,FALSE,"TMCOMP96";#N/A,#N/A,FALSE,"MAT96";#N/A,#N/A,FALSE,"FANDA96";#N/A,#N/A,FALSE,"INTRAN96";#N/A,#N/A,FALSE,"NAA9697";#N/A,#N/A,FALSE,"ECWEBB";#N/A,#N/A,FALSE,"MFT96";#N/A,#N/A,FALSE,"CTrecon"}</definedName>
    <definedName name="sfad_5_1" hidden="1">{#N/A,#N/A,FALSE,"TMCOMP96";#N/A,#N/A,FALSE,"MAT96";#N/A,#N/A,FALSE,"FANDA96";#N/A,#N/A,FALSE,"INTRAN96";#N/A,#N/A,FALSE,"NAA9697";#N/A,#N/A,FALSE,"ECWEBB";#N/A,#N/A,FALSE,"MFT96";#N/A,#N/A,FALSE,"CTrecon"}</definedName>
    <definedName name="sfad_5_1_1" hidden="1">{#N/A,#N/A,FALSE,"TMCOMP96";#N/A,#N/A,FALSE,"MAT96";#N/A,#N/A,FALSE,"FANDA96";#N/A,#N/A,FALSE,"INTRAN96";#N/A,#N/A,FALSE,"NAA9697";#N/A,#N/A,FALSE,"ECWEBB";#N/A,#N/A,FALSE,"MFT96";#N/A,#N/A,FALSE,"CTrecon"}</definedName>
    <definedName name="sfad_5_1_1_1" hidden="1">{#N/A,#N/A,FALSE,"TMCOMP96";#N/A,#N/A,FALSE,"MAT96";#N/A,#N/A,FALSE,"FANDA96";#N/A,#N/A,FALSE,"INTRAN96";#N/A,#N/A,FALSE,"NAA9697";#N/A,#N/A,FALSE,"ECWEBB";#N/A,#N/A,FALSE,"MFT96";#N/A,#N/A,FALSE,"CTrecon"}</definedName>
    <definedName name="sfad_5_1_1_1_1" hidden="1">{#N/A,#N/A,FALSE,"TMCOMP96";#N/A,#N/A,FALSE,"MAT96";#N/A,#N/A,FALSE,"FANDA96";#N/A,#N/A,FALSE,"INTRAN96";#N/A,#N/A,FALSE,"NAA9697";#N/A,#N/A,FALSE,"ECWEBB";#N/A,#N/A,FALSE,"MFT96";#N/A,#N/A,FALSE,"CTrecon"}</definedName>
    <definedName name="sfad_5_1_1_1_1_1" hidden="1">{#N/A,#N/A,FALSE,"TMCOMP96";#N/A,#N/A,FALSE,"MAT96";#N/A,#N/A,FALSE,"FANDA96";#N/A,#N/A,FALSE,"INTRAN96";#N/A,#N/A,FALSE,"NAA9697";#N/A,#N/A,FALSE,"ECWEBB";#N/A,#N/A,FALSE,"MFT96";#N/A,#N/A,FALSE,"CTrecon"}</definedName>
    <definedName name="sfad_5_1_1_1_2" hidden="1">{#N/A,#N/A,FALSE,"TMCOMP96";#N/A,#N/A,FALSE,"MAT96";#N/A,#N/A,FALSE,"FANDA96";#N/A,#N/A,FALSE,"INTRAN96";#N/A,#N/A,FALSE,"NAA9697";#N/A,#N/A,FALSE,"ECWEBB";#N/A,#N/A,FALSE,"MFT96";#N/A,#N/A,FALSE,"CTrecon"}</definedName>
    <definedName name="sfad_5_1_1_1_3" hidden="1">{#N/A,#N/A,FALSE,"TMCOMP96";#N/A,#N/A,FALSE,"MAT96";#N/A,#N/A,FALSE,"FANDA96";#N/A,#N/A,FALSE,"INTRAN96";#N/A,#N/A,FALSE,"NAA9697";#N/A,#N/A,FALSE,"ECWEBB";#N/A,#N/A,FALSE,"MFT96";#N/A,#N/A,FALSE,"CTrecon"}</definedName>
    <definedName name="sfad_5_1_1_1_4" hidden="1">{#N/A,#N/A,FALSE,"TMCOMP96";#N/A,#N/A,FALSE,"MAT96";#N/A,#N/A,FALSE,"FANDA96";#N/A,#N/A,FALSE,"INTRAN96";#N/A,#N/A,FALSE,"NAA9697";#N/A,#N/A,FALSE,"ECWEBB";#N/A,#N/A,FALSE,"MFT96";#N/A,#N/A,FALSE,"CTrecon"}</definedName>
    <definedName name="sfad_5_1_1_1_5" hidden="1">{#N/A,#N/A,FALSE,"TMCOMP96";#N/A,#N/A,FALSE,"MAT96";#N/A,#N/A,FALSE,"FANDA96";#N/A,#N/A,FALSE,"INTRAN96";#N/A,#N/A,FALSE,"NAA9697";#N/A,#N/A,FALSE,"ECWEBB";#N/A,#N/A,FALSE,"MFT96";#N/A,#N/A,FALSE,"CTrecon"}</definedName>
    <definedName name="sfad_5_1_1_2" hidden="1">{#N/A,#N/A,FALSE,"TMCOMP96";#N/A,#N/A,FALSE,"MAT96";#N/A,#N/A,FALSE,"FANDA96";#N/A,#N/A,FALSE,"INTRAN96";#N/A,#N/A,FALSE,"NAA9697";#N/A,#N/A,FALSE,"ECWEBB";#N/A,#N/A,FALSE,"MFT96";#N/A,#N/A,FALSE,"CTrecon"}</definedName>
    <definedName name="sfad_5_1_1_2_1" hidden="1">{#N/A,#N/A,FALSE,"TMCOMP96";#N/A,#N/A,FALSE,"MAT96";#N/A,#N/A,FALSE,"FANDA96";#N/A,#N/A,FALSE,"INTRAN96";#N/A,#N/A,FALSE,"NAA9697";#N/A,#N/A,FALSE,"ECWEBB";#N/A,#N/A,FALSE,"MFT96";#N/A,#N/A,FALSE,"CTrecon"}</definedName>
    <definedName name="sfad_5_1_1_2_2" hidden="1">{#N/A,#N/A,FALSE,"TMCOMP96";#N/A,#N/A,FALSE,"MAT96";#N/A,#N/A,FALSE,"FANDA96";#N/A,#N/A,FALSE,"INTRAN96";#N/A,#N/A,FALSE,"NAA9697";#N/A,#N/A,FALSE,"ECWEBB";#N/A,#N/A,FALSE,"MFT96";#N/A,#N/A,FALSE,"CTrecon"}</definedName>
    <definedName name="sfad_5_1_1_2_3" hidden="1">{#N/A,#N/A,FALSE,"TMCOMP96";#N/A,#N/A,FALSE,"MAT96";#N/A,#N/A,FALSE,"FANDA96";#N/A,#N/A,FALSE,"INTRAN96";#N/A,#N/A,FALSE,"NAA9697";#N/A,#N/A,FALSE,"ECWEBB";#N/A,#N/A,FALSE,"MFT96";#N/A,#N/A,FALSE,"CTrecon"}</definedName>
    <definedName name="sfad_5_1_1_2_4" hidden="1">{#N/A,#N/A,FALSE,"TMCOMP96";#N/A,#N/A,FALSE,"MAT96";#N/A,#N/A,FALSE,"FANDA96";#N/A,#N/A,FALSE,"INTRAN96";#N/A,#N/A,FALSE,"NAA9697";#N/A,#N/A,FALSE,"ECWEBB";#N/A,#N/A,FALSE,"MFT96";#N/A,#N/A,FALSE,"CTrecon"}</definedName>
    <definedName name="sfad_5_1_1_2_5" hidden="1">{#N/A,#N/A,FALSE,"TMCOMP96";#N/A,#N/A,FALSE,"MAT96";#N/A,#N/A,FALSE,"FANDA96";#N/A,#N/A,FALSE,"INTRAN96";#N/A,#N/A,FALSE,"NAA9697";#N/A,#N/A,FALSE,"ECWEBB";#N/A,#N/A,FALSE,"MFT96";#N/A,#N/A,FALSE,"CTrecon"}</definedName>
    <definedName name="sfad_5_1_1_3" hidden="1">{#N/A,#N/A,FALSE,"TMCOMP96";#N/A,#N/A,FALSE,"MAT96";#N/A,#N/A,FALSE,"FANDA96";#N/A,#N/A,FALSE,"INTRAN96";#N/A,#N/A,FALSE,"NAA9697";#N/A,#N/A,FALSE,"ECWEBB";#N/A,#N/A,FALSE,"MFT96";#N/A,#N/A,FALSE,"CTrecon"}</definedName>
    <definedName name="sfad_5_1_1_4" hidden="1">{#N/A,#N/A,FALSE,"TMCOMP96";#N/A,#N/A,FALSE,"MAT96";#N/A,#N/A,FALSE,"FANDA96";#N/A,#N/A,FALSE,"INTRAN96";#N/A,#N/A,FALSE,"NAA9697";#N/A,#N/A,FALSE,"ECWEBB";#N/A,#N/A,FALSE,"MFT96";#N/A,#N/A,FALSE,"CTrecon"}</definedName>
    <definedName name="sfad_5_1_1_5" hidden="1">{#N/A,#N/A,FALSE,"TMCOMP96";#N/A,#N/A,FALSE,"MAT96";#N/A,#N/A,FALSE,"FANDA96";#N/A,#N/A,FALSE,"INTRAN96";#N/A,#N/A,FALSE,"NAA9697";#N/A,#N/A,FALSE,"ECWEBB";#N/A,#N/A,FALSE,"MFT96";#N/A,#N/A,FALSE,"CTrecon"}</definedName>
    <definedName name="sfad_5_1_2" hidden="1">{#N/A,#N/A,FALSE,"TMCOMP96";#N/A,#N/A,FALSE,"MAT96";#N/A,#N/A,FALSE,"FANDA96";#N/A,#N/A,FALSE,"INTRAN96";#N/A,#N/A,FALSE,"NAA9697";#N/A,#N/A,FALSE,"ECWEBB";#N/A,#N/A,FALSE,"MFT96";#N/A,#N/A,FALSE,"CTrecon"}</definedName>
    <definedName name="sfad_5_1_2_1" hidden="1">{#N/A,#N/A,FALSE,"TMCOMP96";#N/A,#N/A,FALSE,"MAT96";#N/A,#N/A,FALSE,"FANDA96";#N/A,#N/A,FALSE,"INTRAN96";#N/A,#N/A,FALSE,"NAA9697";#N/A,#N/A,FALSE,"ECWEBB";#N/A,#N/A,FALSE,"MFT96";#N/A,#N/A,FALSE,"CTrecon"}</definedName>
    <definedName name="sfad_5_1_2_2" hidden="1">{#N/A,#N/A,FALSE,"TMCOMP96";#N/A,#N/A,FALSE,"MAT96";#N/A,#N/A,FALSE,"FANDA96";#N/A,#N/A,FALSE,"INTRAN96";#N/A,#N/A,FALSE,"NAA9697";#N/A,#N/A,FALSE,"ECWEBB";#N/A,#N/A,FALSE,"MFT96";#N/A,#N/A,FALSE,"CTrecon"}</definedName>
    <definedName name="sfad_5_1_2_3" hidden="1">{#N/A,#N/A,FALSE,"TMCOMP96";#N/A,#N/A,FALSE,"MAT96";#N/A,#N/A,FALSE,"FANDA96";#N/A,#N/A,FALSE,"INTRAN96";#N/A,#N/A,FALSE,"NAA9697";#N/A,#N/A,FALSE,"ECWEBB";#N/A,#N/A,FALSE,"MFT96";#N/A,#N/A,FALSE,"CTrecon"}</definedName>
    <definedName name="sfad_5_1_2_4" hidden="1">{#N/A,#N/A,FALSE,"TMCOMP96";#N/A,#N/A,FALSE,"MAT96";#N/A,#N/A,FALSE,"FANDA96";#N/A,#N/A,FALSE,"INTRAN96";#N/A,#N/A,FALSE,"NAA9697";#N/A,#N/A,FALSE,"ECWEBB";#N/A,#N/A,FALSE,"MFT96";#N/A,#N/A,FALSE,"CTrecon"}</definedName>
    <definedName name="sfad_5_1_2_5" hidden="1">{#N/A,#N/A,FALSE,"TMCOMP96";#N/A,#N/A,FALSE,"MAT96";#N/A,#N/A,FALSE,"FANDA96";#N/A,#N/A,FALSE,"INTRAN96";#N/A,#N/A,FALSE,"NAA9697";#N/A,#N/A,FALSE,"ECWEBB";#N/A,#N/A,FALSE,"MFT96";#N/A,#N/A,FALSE,"CTrecon"}</definedName>
    <definedName name="sfad_5_1_3" hidden="1">{#N/A,#N/A,FALSE,"TMCOMP96";#N/A,#N/A,FALSE,"MAT96";#N/A,#N/A,FALSE,"FANDA96";#N/A,#N/A,FALSE,"INTRAN96";#N/A,#N/A,FALSE,"NAA9697";#N/A,#N/A,FALSE,"ECWEBB";#N/A,#N/A,FALSE,"MFT96";#N/A,#N/A,FALSE,"CTrecon"}</definedName>
    <definedName name="sfad_5_1_3_1" hidden="1">{#N/A,#N/A,FALSE,"TMCOMP96";#N/A,#N/A,FALSE,"MAT96";#N/A,#N/A,FALSE,"FANDA96";#N/A,#N/A,FALSE,"INTRAN96";#N/A,#N/A,FALSE,"NAA9697";#N/A,#N/A,FALSE,"ECWEBB";#N/A,#N/A,FALSE,"MFT96";#N/A,#N/A,FALSE,"CTrecon"}</definedName>
    <definedName name="sfad_5_1_3_2" hidden="1">{#N/A,#N/A,FALSE,"TMCOMP96";#N/A,#N/A,FALSE,"MAT96";#N/A,#N/A,FALSE,"FANDA96";#N/A,#N/A,FALSE,"INTRAN96";#N/A,#N/A,FALSE,"NAA9697";#N/A,#N/A,FALSE,"ECWEBB";#N/A,#N/A,FALSE,"MFT96";#N/A,#N/A,FALSE,"CTrecon"}</definedName>
    <definedName name="sfad_5_1_3_3" hidden="1">{#N/A,#N/A,FALSE,"TMCOMP96";#N/A,#N/A,FALSE,"MAT96";#N/A,#N/A,FALSE,"FANDA96";#N/A,#N/A,FALSE,"INTRAN96";#N/A,#N/A,FALSE,"NAA9697";#N/A,#N/A,FALSE,"ECWEBB";#N/A,#N/A,FALSE,"MFT96";#N/A,#N/A,FALSE,"CTrecon"}</definedName>
    <definedName name="sfad_5_1_3_4" hidden="1">{#N/A,#N/A,FALSE,"TMCOMP96";#N/A,#N/A,FALSE,"MAT96";#N/A,#N/A,FALSE,"FANDA96";#N/A,#N/A,FALSE,"INTRAN96";#N/A,#N/A,FALSE,"NAA9697";#N/A,#N/A,FALSE,"ECWEBB";#N/A,#N/A,FALSE,"MFT96";#N/A,#N/A,FALSE,"CTrecon"}</definedName>
    <definedName name="sfad_5_1_3_5" hidden="1">{#N/A,#N/A,FALSE,"TMCOMP96";#N/A,#N/A,FALSE,"MAT96";#N/A,#N/A,FALSE,"FANDA96";#N/A,#N/A,FALSE,"INTRAN96";#N/A,#N/A,FALSE,"NAA9697";#N/A,#N/A,FALSE,"ECWEBB";#N/A,#N/A,FALSE,"MFT96";#N/A,#N/A,FALSE,"CTrecon"}</definedName>
    <definedName name="sfad_5_1_4" hidden="1">{#N/A,#N/A,FALSE,"TMCOMP96";#N/A,#N/A,FALSE,"MAT96";#N/A,#N/A,FALSE,"FANDA96";#N/A,#N/A,FALSE,"INTRAN96";#N/A,#N/A,FALSE,"NAA9697";#N/A,#N/A,FALSE,"ECWEBB";#N/A,#N/A,FALSE,"MFT96";#N/A,#N/A,FALSE,"CTrecon"}</definedName>
    <definedName name="sfad_5_1_4_1" hidden="1">{#N/A,#N/A,FALSE,"TMCOMP96";#N/A,#N/A,FALSE,"MAT96";#N/A,#N/A,FALSE,"FANDA96";#N/A,#N/A,FALSE,"INTRAN96";#N/A,#N/A,FALSE,"NAA9697";#N/A,#N/A,FALSE,"ECWEBB";#N/A,#N/A,FALSE,"MFT96";#N/A,#N/A,FALSE,"CTrecon"}</definedName>
    <definedName name="sfad_5_1_4_2" hidden="1">{#N/A,#N/A,FALSE,"TMCOMP96";#N/A,#N/A,FALSE,"MAT96";#N/A,#N/A,FALSE,"FANDA96";#N/A,#N/A,FALSE,"INTRAN96";#N/A,#N/A,FALSE,"NAA9697";#N/A,#N/A,FALSE,"ECWEBB";#N/A,#N/A,FALSE,"MFT96";#N/A,#N/A,FALSE,"CTrecon"}</definedName>
    <definedName name="sfad_5_1_4_3" hidden="1">{#N/A,#N/A,FALSE,"TMCOMP96";#N/A,#N/A,FALSE,"MAT96";#N/A,#N/A,FALSE,"FANDA96";#N/A,#N/A,FALSE,"INTRAN96";#N/A,#N/A,FALSE,"NAA9697";#N/A,#N/A,FALSE,"ECWEBB";#N/A,#N/A,FALSE,"MFT96";#N/A,#N/A,FALSE,"CTrecon"}</definedName>
    <definedName name="sfad_5_1_4_4" hidden="1">{#N/A,#N/A,FALSE,"TMCOMP96";#N/A,#N/A,FALSE,"MAT96";#N/A,#N/A,FALSE,"FANDA96";#N/A,#N/A,FALSE,"INTRAN96";#N/A,#N/A,FALSE,"NAA9697";#N/A,#N/A,FALSE,"ECWEBB";#N/A,#N/A,FALSE,"MFT96";#N/A,#N/A,FALSE,"CTrecon"}</definedName>
    <definedName name="sfad_5_1_4_5" hidden="1">{#N/A,#N/A,FALSE,"TMCOMP96";#N/A,#N/A,FALSE,"MAT96";#N/A,#N/A,FALSE,"FANDA96";#N/A,#N/A,FALSE,"INTRAN96";#N/A,#N/A,FALSE,"NAA9697";#N/A,#N/A,FALSE,"ECWEBB";#N/A,#N/A,FALSE,"MFT96";#N/A,#N/A,FALSE,"CTrecon"}</definedName>
    <definedName name="sfad_5_1_5" hidden="1">{#N/A,#N/A,FALSE,"TMCOMP96";#N/A,#N/A,FALSE,"MAT96";#N/A,#N/A,FALSE,"FANDA96";#N/A,#N/A,FALSE,"INTRAN96";#N/A,#N/A,FALSE,"NAA9697";#N/A,#N/A,FALSE,"ECWEBB";#N/A,#N/A,FALSE,"MFT96";#N/A,#N/A,FALSE,"CTrecon"}</definedName>
    <definedName name="sfad_5_1_5_1" hidden="1">{#N/A,#N/A,FALSE,"TMCOMP96";#N/A,#N/A,FALSE,"MAT96";#N/A,#N/A,FALSE,"FANDA96";#N/A,#N/A,FALSE,"INTRAN96";#N/A,#N/A,FALSE,"NAA9697";#N/A,#N/A,FALSE,"ECWEBB";#N/A,#N/A,FALSE,"MFT96";#N/A,#N/A,FALSE,"CTrecon"}</definedName>
    <definedName name="sfad_5_1_5_2" hidden="1">{#N/A,#N/A,FALSE,"TMCOMP96";#N/A,#N/A,FALSE,"MAT96";#N/A,#N/A,FALSE,"FANDA96";#N/A,#N/A,FALSE,"INTRAN96";#N/A,#N/A,FALSE,"NAA9697";#N/A,#N/A,FALSE,"ECWEBB";#N/A,#N/A,FALSE,"MFT96";#N/A,#N/A,FALSE,"CTrecon"}</definedName>
    <definedName name="sfad_5_1_5_3" hidden="1">{#N/A,#N/A,FALSE,"TMCOMP96";#N/A,#N/A,FALSE,"MAT96";#N/A,#N/A,FALSE,"FANDA96";#N/A,#N/A,FALSE,"INTRAN96";#N/A,#N/A,FALSE,"NAA9697";#N/A,#N/A,FALSE,"ECWEBB";#N/A,#N/A,FALSE,"MFT96";#N/A,#N/A,FALSE,"CTrecon"}</definedName>
    <definedName name="sfad_5_1_5_4" hidden="1">{#N/A,#N/A,FALSE,"TMCOMP96";#N/A,#N/A,FALSE,"MAT96";#N/A,#N/A,FALSE,"FANDA96";#N/A,#N/A,FALSE,"INTRAN96";#N/A,#N/A,FALSE,"NAA9697";#N/A,#N/A,FALSE,"ECWEBB";#N/A,#N/A,FALSE,"MFT96";#N/A,#N/A,FALSE,"CTrecon"}</definedName>
    <definedName name="sfad_5_1_5_5" hidden="1">{#N/A,#N/A,FALSE,"TMCOMP96";#N/A,#N/A,FALSE,"MAT96";#N/A,#N/A,FALSE,"FANDA96";#N/A,#N/A,FALSE,"INTRAN96";#N/A,#N/A,FALSE,"NAA9697";#N/A,#N/A,FALSE,"ECWEBB";#N/A,#N/A,FALSE,"MFT96";#N/A,#N/A,FALSE,"CTrecon"}</definedName>
    <definedName name="sfad_5_2" hidden="1">{#N/A,#N/A,FALSE,"TMCOMP96";#N/A,#N/A,FALSE,"MAT96";#N/A,#N/A,FALSE,"FANDA96";#N/A,#N/A,FALSE,"INTRAN96";#N/A,#N/A,FALSE,"NAA9697";#N/A,#N/A,FALSE,"ECWEBB";#N/A,#N/A,FALSE,"MFT96";#N/A,#N/A,FALSE,"CTrecon"}</definedName>
    <definedName name="sfad_5_2_1" hidden="1">{#N/A,#N/A,FALSE,"TMCOMP96";#N/A,#N/A,FALSE,"MAT96";#N/A,#N/A,FALSE,"FANDA96";#N/A,#N/A,FALSE,"INTRAN96";#N/A,#N/A,FALSE,"NAA9697";#N/A,#N/A,FALSE,"ECWEBB";#N/A,#N/A,FALSE,"MFT96";#N/A,#N/A,FALSE,"CTrecon"}</definedName>
    <definedName name="sfad_5_2_2" hidden="1">{#N/A,#N/A,FALSE,"TMCOMP96";#N/A,#N/A,FALSE,"MAT96";#N/A,#N/A,FALSE,"FANDA96";#N/A,#N/A,FALSE,"INTRAN96";#N/A,#N/A,FALSE,"NAA9697";#N/A,#N/A,FALSE,"ECWEBB";#N/A,#N/A,FALSE,"MFT96";#N/A,#N/A,FALSE,"CTrecon"}</definedName>
    <definedName name="sfad_5_2_3" hidden="1">{#N/A,#N/A,FALSE,"TMCOMP96";#N/A,#N/A,FALSE,"MAT96";#N/A,#N/A,FALSE,"FANDA96";#N/A,#N/A,FALSE,"INTRAN96";#N/A,#N/A,FALSE,"NAA9697";#N/A,#N/A,FALSE,"ECWEBB";#N/A,#N/A,FALSE,"MFT96";#N/A,#N/A,FALSE,"CTrecon"}</definedName>
    <definedName name="sfad_5_2_4" hidden="1">{#N/A,#N/A,FALSE,"TMCOMP96";#N/A,#N/A,FALSE,"MAT96";#N/A,#N/A,FALSE,"FANDA96";#N/A,#N/A,FALSE,"INTRAN96";#N/A,#N/A,FALSE,"NAA9697";#N/A,#N/A,FALSE,"ECWEBB";#N/A,#N/A,FALSE,"MFT96";#N/A,#N/A,FALSE,"CTrecon"}</definedName>
    <definedName name="sfad_5_2_5" hidden="1">{#N/A,#N/A,FALSE,"TMCOMP96";#N/A,#N/A,FALSE,"MAT96";#N/A,#N/A,FALSE,"FANDA96";#N/A,#N/A,FALSE,"INTRAN96";#N/A,#N/A,FALSE,"NAA9697";#N/A,#N/A,FALSE,"ECWEBB";#N/A,#N/A,FALSE,"MFT96";#N/A,#N/A,FALSE,"CTrecon"}</definedName>
    <definedName name="sfad_5_3" hidden="1">{#N/A,#N/A,FALSE,"TMCOMP96";#N/A,#N/A,FALSE,"MAT96";#N/A,#N/A,FALSE,"FANDA96";#N/A,#N/A,FALSE,"INTRAN96";#N/A,#N/A,FALSE,"NAA9697";#N/A,#N/A,FALSE,"ECWEBB";#N/A,#N/A,FALSE,"MFT96";#N/A,#N/A,FALSE,"CTrecon"}</definedName>
    <definedName name="sfad_5_3_1" hidden="1">{#N/A,#N/A,FALSE,"TMCOMP96";#N/A,#N/A,FALSE,"MAT96";#N/A,#N/A,FALSE,"FANDA96";#N/A,#N/A,FALSE,"INTRAN96";#N/A,#N/A,FALSE,"NAA9697";#N/A,#N/A,FALSE,"ECWEBB";#N/A,#N/A,FALSE,"MFT96";#N/A,#N/A,FALSE,"CTrecon"}</definedName>
    <definedName name="sfad_5_3_2" hidden="1">{#N/A,#N/A,FALSE,"TMCOMP96";#N/A,#N/A,FALSE,"MAT96";#N/A,#N/A,FALSE,"FANDA96";#N/A,#N/A,FALSE,"INTRAN96";#N/A,#N/A,FALSE,"NAA9697";#N/A,#N/A,FALSE,"ECWEBB";#N/A,#N/A,FALSE,"MFT96";#N/A,#N/A,FALSE,"CTrecon"}</definedName>
    <definedName name="sfad_5_3_3" hidden="1">{#N/A,#N/A,FALSE,"TMCOMP96";#N/A,#N/A,FALSE,"MAT96";#N/A,#N/A,FALSE,"FANDA96";#N/A,#N/A,FALSE,"INTRAN96";#N/A,#N/A,FALSE,"NAA9697";#N/A,#N/A,FALSE,"ECWEBB";#N/A,#N/A,FALSE,"MFT96";#N/A,#N/A,FALSE,"CTrecon"}</definedName>
    <definedName name="sfad_5_3_4" hidden="1">{#N/A,#N/A,FALSE,"TMCOMP96";#N/A,#N/A,FALSE,"MAT96";#N/A,#N/A,FALSE,"FANDA96";#N/A,#N/A,FALSE,"INTRAN96";#N/A,#N/A,FALSE,"NAA9697";#N/A,#N/A,FALSE,"ECWEBB";#N/A,#N/A,FALSE,"MFT96";#N/A,#N/A,FALSE,"CTrecon"}</definedName>
    <definedName name="sfad_5_3_5" hidden="1">{#N/A,#N/A,FALSE,"TMCOMP96";#N/A,#N/A,FALSE,"MAT96";#N/A,#N/A,FALSE,"FANDA96";#N/A,#N/A,FALSE,"INTRAN96";#N/A,#N/A,FALSE,"NAA9697";#N/A,#N/A,FALSE,"ECWEBB";#N/A,#N/A,FALSE,"MFT96";#N/A,#N/A,FALSE,"CTrecon"}</definedName>
    <definedName name="sfad_5_4" hidden="1">{#N/A,#N/A,FALSE,"TMCOMP96";#N/A,#N/A,FALSE,"MAT96";#N/A,#N/A,FALSE,"FANDA96";#N/A,#N/A,FALSE,"INTRAN96";#N/A,#N/A,FALSE,"NAA9697";#N/A,#N/A,FALSE,"ECWEBB";#N/A,#N/A,FALSE,"MFT96";#N/A,#N/A,FALSE,"CTrecon"}</definedName>
    <definedName name="sfad_5_4_1" hidden="1">{#N/A,#N/A,FALSE,"TMCOMP96";#N/A,#N/A,FALSE,"MAT96";#N/A,#N/A,FALSE,"FANDA96";#N/A,#N/A,FALSE,"INTRAN96";#N/A,#N/A,FALSE,"NAA9697";#N/A,#N/A,FALSE,"ECWEBB";#N/A,#N/A,FALSE,"MFT96";#N/A,#N/A,FALSE,"CTrecon"}</definedName>
    <definedName name="sfad_5_4_2" hidden="1">{#N/A,#N/A,FALSE,"TMCOMP96";#N/A,#N/A,FALSE,"MAT96";#N/A,#N/A,FALSE,"FANDA96";#N/A,#N/A,FALSE,"INTRAN96";#N/A,#N/A,FALSE,"NAA9697";#N/A,#N/A,FALSE,"ECWEBB";#N/A,#N/A,FALSE,"MFT96";#N/A,#N/A,FALSE,"CTrecon"}</definedName>
    <definedName name="sfad_5_4_3" hidden="1">{#N/A,#N/A,FALSE,"TMCOMP96";#N/A,#N/A,FALSE,"MAT96";#N/A,#N/A,FALSE,"FANDA96";#N/A,#N/A,FALSE,"INTRAN96";#N/A,#N/A,FALSE,"NAA9697";#N/A,#N/A,FALSE,"ECWEBB";#N/A,#N/A,FALSE,"MFT96";#N/A,#N/A,FALSE,"CTrecon"}</definedName>
    <definedName name="sfad_5_4_4" hidden="1">{#N/A,#N/A,FALSE,"TMCOMP96";#N/A,#N/A,FALSE,"MAT96";#N/A,#N/A,FALSE,"FANDA96";#N/A,#N/A,FALSE,"INTRAN96";#N/A,#N/A,FALSE,"NAA9697";#N/A,#N/A,FALSE,"ECWEBB";#N/A,#N/A,FALSE,"MFT96";#N/A,#N/A,FALSE,"CTrecon"}</definedName>
    <definedName name="sfad_5_4_5" hidden="1">{#N/A,#N/A,FALSE,"TMCOMP96";#N/A,#N/A,FALSE,"MAT96";#N/A,#N/A,FALSE,"FANDA96";#N/A,#N/A,FALSE,"INTRAN96";#N/A,#N/A,FALSE,"NAA9697";#N/A,#N/A,FALSE,"ECWEBB";#N/A,#N/A,FALSE,"MFT96";#N/A,#N/A,FALSE,"CTrecon"}</definedName>
    <definedName name="sfad_5_5" hidden="1">{#N/A,#N/A,FALSE,"TMCOMP96";#N/A,#N/A,FALSE,"MAT96";#N/A,#N/A,FALSE,"FANDA96";#N/A,#N/A,FALSE,"INTRAN96";#N/A,#N/A,FALSE,"NAA9697";#N/A,#N/A,FALSE,"ECWEBB";#N/A,#N/A,FALSE,"MFT96";#N/A,#N/A,FALSE,"CTrecon"}</definedName>
    <definedName name="sfad_5_5_1" hidden="1">{#N/A,#N/A,FALSE,"TMCOMP96";#N/A,#N/A,FALSE,"MAT96";#N/A,#N/A,FALSE,"FANDA96";#N/A,#N/A,FALSE,"INTRAN96";#N/A,#N/A,FALSE,"NAA9697";#N/A,#N/A,FALSE,"ECWEBB";#N/A,#N/A,FALSE,"MFT96";#N/A,#N/A,FALSE,"CTrecon"}</definedName>
    <definedName name="sfad_5_5_2" hidden="1">{#N/A,#N/A,FALSE,"TMCOMP96";#N/A,#N/A,FALSE,"MAT96";#N/A,#N/A,FALSE,"FANDA96";#N/A,#N/A,FALSE,"INTRAN96";#N/A,#N/A,FALSE,"NAA9697";#N/A,#N/A,FALSE,"ECWEBB";#N/A,#N/A,FALSE,"MFT96";#N/A,#N/A,FALSE,"CTrecon"}</definedName>
    <definedName name="sfad_5_5_3" hidden="1">{#N/A,#N/A,FALSE,"TMCOMP96";#N/A,#N/A,FALSE,"MAT96";#N/A,#N/A,FALSE,"FANDA96";#N/A,#N/A,FALSE,"INTRAN96";#N/A,#N/A,FALSE,"NAA9697";#N/A,#N/A,FALSE,"ECWEBB";#N/A,#N/A,FALSE,"MFT96";#N/A,#N/A,FALSE,"CTrecon"}</definedName>
    <definedName name="sfad_5_5_4" hidden="1">{#N/A,#N/A,FALSE,"TMCOMP96";#N/A,#N/A,FALSE,"MAT96";#N/A,#N/A,FALSE,"FANDA96";#N/A,#N/A,FALSE,"INTRAN96";#N/A,#N/A,FALSE,"NAA9697";#N/A,#N/A,FALSE,"ECWEBB";#N/A,#N/A,FALSE,"MFT96";#N/A,#N/A,FALSE,"CTrecon"}</definedName>
    <definedName name="sfad_5_5_5" hidden="1">{#N/A,#N/A,FALSE,"TMCOMP96";#N/A,#N/A,FALSE,"MAT96";#N/A,#N/A,FALSE,"FANDA96";#N/A,#N/A,FALSE,"INTRAN96";#N/A,#N/A,FALSE,"NAA9697";#N/A,#N/A,FALSE,"ECWEBB";#N/A,#N/A,FALSE,"MFT96";#N/A,#N/A,FALSE,"CTrecon"}</definedName>
    <definedName name="Small_Multiplier">'Part 1'!$N$288</definedName>
    <definedName name="Small_RHL_multiplier">'Part 1'!$N$290</definedName>
    <definedName name="small_share_baa" localSheetId="4">'Part 3'!$U$20</definedName>
    <definedName name="small_share_baa">#REF!</definedName>
    <definedName name="small_share_da" localSheetId="4">'Part 3'!$U$21</definedName>
    <definedName name="small_share_da">#REF!</definedName>
    <definedName name="small_share_total" localSheetId="4">'Part 3'!$U$22</definedName>
    <definedName name="small_share_total">#REF!</definedName>
    <definedName name="Standard_multiplier">'Part 1'!$N$289</definedName>
    <definedName name="Standard_RHL_multiplier">'Part 1'!$N$291</definedName>
    <definedName name="standard_share_baa" localSheetId="4">'Part 3'!$V$20</definedName>
    <definedName name="standard_share_baa">#REF!</definedName>
    <definedName name="standard_share_da" localSheetId="4">'Part 3'!$V$21</definedName>
    <definedName name="standard_share_da">#REF!</definedName>
    <definedName name="standard_share_total" localSheetId="4">'Part 3'!$V$22</definedName>
    <definedName name="standard_share_total">#REF!</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i_1_1" hidden="1">{#N/A,#N/A,FALSE,"TMCOMP96";#N/A,#N/A,FALSE,"MAT96";#N/A,#N/A,FALSE,"FANDA96";#N/A,#N/A,FALSE,"INTRAN96";#N/A,#N/A,FALSE,"NAA9697";#N/A,#N/A,FALSE,"ECWEBB";#N/A,#N/A,FALSE,"MFT96";#N/A,#N/A,FALSE,"CTrecon"}</definedName>
    <definedName name="T4.9i_1_1_1" hidden="1">{#N/A,#N/A,FALSE,"TMCOMP96";#N/A,#N/A,FALSE,"MAT96";#N/A,#N/A,FALSE,"FANDA96";#N/A,#N/A,FALSE,"INTRAN96";#N/A,#N/A,FALSE,"NAA9697";#N/A,#N/A,FALSE,"ECWEBB";#N/A,#N/A,FALSE,"MFT96";#N/A,#N/A,FALSE,"CTrecon"}</definedName>
    <definedName name="T4.9i_1_1_1_1" hidden="1">{#N/A,#N/A,FALSE,"TMCOMP96";#N/A,#N/A,FALSE,"MAT96";#N/A,#N/A,FALSE,"FANDA96";#N/A,#N/A,FALSE,"INTRAN96";#N/A,#N/A,FALSE,"NAA9697";#N/A,#N/A,FALSE,"ECWEBB";#N/A,#N/A,FALSE,"MFT96";#N/A,#N/A,FALSE,"CTrecon"}</definedName>
    <definedName name="T4.9i_1_1_1_1_1" hidden="1">{#N/A,#N/A,FALSE,"TMCOMP96";#N/A,#N/A,FALSE,"MAT96";#N/A,#N/A,FALSE,"FANDA96";#N/A,#N/A,FALSE,"INTRAN96";#N/A,#N/A,FALSE,"NAA9697";#N/A,#N/A,FALSE,"ECWEBB";#N/A,#N/A,FALSE,"MFT96";#N/A,#N/A,FALSE,"CTrecon"}</definedName>
    <definedName name="T4.9i_1_1_1_1_1_1" hidden="1">{#N/A,#N/A,FALSE,"TMCOMP96";#N/A,#N/A,FALSE,"MAT96";#N/A,#N/A,FALSE,"FANDA96";#N/A,#N/A,FALSE,"INTRAN96";#N/A,#N/A,FALSE,"NAA9697";#N/A,#N/A,FALSE,"ECWEBB";#N/A,#N/A,FALSE,"MFT96";#N/A,#N/A,FALSE,"CTrecon"}</definedName>
    <definedName name="T4.9i_1_1_1_1_1_1_1" hidden="1">{#N/A,#N/A,FALSE,"TMCOMP96";#N/A,#N/A,FALSE,"MAT96";#N/A,#N/A,FALSE,"FANDA96";#N/A,#N/A,FALSE,"INTRAN96";#N/A,#N/A,FALSE,"NAA9697";#N/A,#N/A,FALSE,"ECWEBB";#N/A,#N/A,FALSE,"MFT96";#N/A,#N/A,FALSE,"CTrecon"}</definedName>
    <definedName name="T4.9i_1_1_1_1_1_2" hidden="1">{#N/A,#N/A,FALSE,"TMCOMP96";#N/A,#N/A,FALSE,"MAT96";#N/A,#N/A,FALSE,"FANDA96";#N/A,#N/A,FALSE,"INTRAN96";#N/A,#N/A,FALSE,"NAA9697";#N/A,#N/A,FALSE,"ECWEBB";#N/A,#N/A,FALSE,"MFT96";#N/A,#N/A,FALSE,"CTrecon"}</definedName>
    <definedName name="T4.9i_1_1_1_1_1_3" hidden="1">{#N/A,#N/A,FALSE,"TMCOMP96";#N/A,#N/A,FALSE,"MAT96";#N/A,#N/A,FALSE,"FANDA96";#N/A,#N/A,FALSE,"INTRAN96";#N/A,#N/A,FALSE,"NAA9697";#N/A,#N/A,FALSE,"ECWEBB";#N/A,#N/A,FALSE,"MFT96";#N/A,#N/A,FALSE,"CTrecon"}</definedName>
    <definedName name="T4.9i_1_1_1_1_1_4" hidden="1">{#N/A,#N/A,FALSE,"TMCOMP96";#N/A,#N/A,FALSE,"MAT96";#N/A,#N/A,FALSE,"FANDA96";#N/A,#N/A,FALSE,"INTRAN96";#N/A,#N/A,FALSE,"NAA9697";#N/A,#N/A,FALSE,"ECWEBB";#N/A,#N/A,FALSE,"MFT96";#N/A,#N/A,FALSE,"CTrecon"}</definedName>
    <definedName name="T4.9i_1_1_1_1_1_5" hidden="1">{#N/A,#N/A,FALSE,"TMCOMP96";#N/A,#N/A,FALSE,"MAT96";#N/A,#N/A,FALSE,"FANDA96";#N/A,#N/A,FALSE,"INTRAN96";#N/A,#N/A,FALSE,"NAA9697";#N/A,#N/A,FALSE,"ECWEBB";#N/A,#N/A,FALSE,"MFT96";#N/A,#N/A,FALSE,"CTrecon"}</definedName>
    <definedName name="T4.9i_1_1_1_1_2" hidden="1">{#N/A,#N/A,FALSE,"TMCOMP96";#N/A,#N/A,FALSE,"MAT96";#N/A,#N/A,FALSE,"FANDA96";#N/A,#N/A,FALSE,"INTRAN96";#N/A,#N/A,FALSE,"NAA9697";#N/A,#N/A,FALSE,"ECWEBB";#N/A,#N/A,FALSE,"MFT96";#N/A,#N/A,FALSE,"CTrecon"}</definedName>
    <definedName name="T4.9i_1_1_1_1_2_1" hidden="1">{#N/A,#N/A,FALSE,"TMCOMP96";#N/A,#N/A,FALSE,"MAT96";#N/A,#N/A,FALSE,"FANDA96";#N/A,#N/A,FALSE,"INTRAN96";#N/A,#N/A,FALSE,"NAA9697";#N/A,#N/A,FALSE,"ECWEBB";#N/A,#N/A,FALSE,"MFT96";#N/A,#N/A,FALSE,"CTrecon"}</definedName>
    <definedName name="T4.9i_1_1_1_1_2_2" hidden="1">{#N/A,#N/A,FALSE,"TMCOMP96";#N/A,#N/A,FALSE,"MAT96";#N/A,#N/A,FALSE,"FANDA96";#N/A,#N/A,FALSE,"INTRAN96";#N/A,#N/A,FALSE,"NAA9697";#N/A,#N/A,FALSE,"ECWEBB";#N/A,#N/A,FALSE,"MFT96";#N/A,#N/A,FALSE,"CTrecon"}</definedName>
    <definedName name="T4.9i_1_1_1_1_2_3" hidden="1">{#N/A,#N/A,FALSE,"TMCOMP96";#N/A,#N/A,FALSE,"MAT96";#N/A,#N/A,FALSE,"FANDA96";#N/A,#N/A,FALSE,"INTRAN96";#N/A,#N/A,FALSE,"NAA9697";#N/A,#N/A,FALSE,"ECWEBB";#N/A,#N/A,FALSE,"MFT96";#N/A,#N/A,FALSE,"CTrecon"}</definedName>
    <definedName name="T4.9i_1_1_1_1_2_4" hidden="1">{#N/A,#N/A,FALSE,"TMCOMP96";#N/A,#N/A,FALSE,"MAT96";#N/A,#N/A,FALSE,"FANDA96";#N/A,#N/A,FALSE,"INTRAN96";#N/A,#N/A,FALSE,"NAA9697";#N/A,#N/A,FALSE,"ECWEBB";#N/A,#N/A,FALSE,"MFT96";#N/A,#N/A,FALSE,"CTrecon"}</definedName>
    <definedName name="T4.9i_1_1_1_1_2_5" hidden="1">{#N/A,#N/A,FALSE,"TMCOMP96";#N/A,#N/A,FALSE,"MAT96";#N/A,#N/A,FALSE,"FANDA96";#N/A,#N/A,FALSE,"INTRAN96";#N/A,#N/A,FALSE,"NAA9697";#N/A,#N/A,FALSE,"ECWEBB";#N/A,#N/A,FALSE,"MFT96";#N/A,#N/A,FALSE,"CTrecon"}</definedName>
    <definedName name="T4.9i_1_1_1_1_3" hidden="1">{#N/A,#N/A,FALSE,"TMCOMP96";#N/A,#N/A,FALSE,"MAT96";#N/A,#N/A,FALSE,"FANDA96";#N/A,#N/A,FALSE,"INTRAN96";#N/A,#N/A,FALSE,"NAA9697";#N/A,#N/A,FALSE,"ECWEBB";#N/A,#N/A,FALSE,"MFT96";#N/A,#N/A,FALSE,"CTrecon"}</definedName>
    <definedName name="T4.9i_1_1_1_1_4" hidden="1">{#N/A,#N/A,FALSE,"TMCOMP96";#N/A,#N/A,FALSE,"MAT96";#N/A,#N/A,FALSE,"FANDA96";#N/A,#N/A,FALSE,"INTRAN96";#N/A,#N/A,FALSE,"NAA9697";#N/A,#N/A,FALSE,"ECWEBB";#N/A,#N/A,FALSE,"MFT96";#N/A,#N/A,FALSE,"CTrecon"}</definedName>
    <definedName name="T4.9i_1_1_1_1_5" hidden="1">{#N/A,#N/A,FALSE,"TMCOMP96";#N/A,#N/A,FALSE,"MAT96";#N/A,#N/A,FALSE,"FANDA96";#N/A,#N/A,FALSE,"INTRAN96";#N/A,#N/A,FALSE,"NAA9697";#N/A,#N/A,FALSE,"ECWEBB";#N/A,#N/A,FALSE,"MFT96";#N/A,#N/A,FALSE,"CTrecon"}</definedName>
    <definedName name="T4.9i_1_1_1_2" hidden="1">{#N/A,#N/A,FALSE,"TMCOMP96";#N/A,#N/A,FALSE,"MAT96";#N/A,#N/A,FALSE,"FANDA96";#N/A,#N/A,FALSE,"INTRAN96";#N/A,#N/A,FALSE,"NAA9697";#N/A,#N/A,FALSE,"ECWEBB";#N/A,#N/A,FALSE,"MFT96";#N/A,#N/A,FALSE,"CTrecon"}</definedName>
    <definedName name="T4.9i_1_1_1_2_1" hidden="1">{#N/A,#N/A,FALSE,"TMCOMP96";#N/A,#N/A,FALSE,"MAT96";#N/A,#N/A,FALSE,"FANDA96";#N/A,#N/A,FALSE,"INTRAN96";#N/A,#N/A,FALSE,"NAA9697";#N/A,#N/A,FALSE,"ECWEBB";#N/A,#N/A,FALSE,"MFT96";#N/A,#N/A,FALSE,"CTrecon"}</definedName>
    <definedName name="T4.9i_1_1_1_2_2" hidden="1">{#N/A,#N/A,FALSE,"TMCOMP96";#N/A,#N/A,FALSE,"MAT96";#N/A,#N/A,FALSE,"FANDA96";#N/A,#N/A,FALSE,"INTRAN96";#N/A,#N/A,FALSE,"NAA9697";#N/A,#N/A,FALSE,"ECWEBB";#N/A,#N/A,FALSE,"MFT96";#N/A,#N/A,FALSE,"CTrecon"}</definedName>
    <definedName name="T4.9i_1_1_1_2_3" hidden="1">{#N/A,#N/A,FALSE,"TMCOMP96";#N/A,#N/A,FALSE,"MAT96";#N/A,#N/A,FALSE,"FANDA96";#N/A,#N/A,FALSE,"INTRAN96";#N/A,#N/A,FALSE,"NAA9697";#N/A,#N/A,FALSE,"ECWEBB";#N/A,#N/A,FALSE,"MFT96";#N/A,#N/A,FALSE,"CTrecon"}</definedName>
    <definedName name="T4.9i_1_1_1_2_4" hidden="1">{#N/A,#N/A,FALSE,"TMCOMP96";#N/A,#N/A,FALSE,"MAT96";#N/A,#N/A,FALSE,"FANDA96";#N/A,#N/A,FALSE,"INTRAN96";#N/A,#N/A,FALSE,"NAA9697";#N/A,#N/A,FALSE,"ECWEBB";#N/A,#N/A,FALSE,"MFT96";#N/A,#N/A,FALSE,"CTrecon"}</definedName>
    <definedName name="T4.9i_1_1_1_2_5" hidden="1">{#N/A,#N/A,FALSE,"TMCOMP96";#N/A,#N/A,FALSE,"MAT96";#N/A,#N/A,FALSE,"FANDA96";#N/A,#N/A,FALSE,"INTRAN96";#N/A,#N/A,FALSE,"NAA9697";#N/A,#N/A,FALSE,"ECWEBB";#N/A,#N/A,FALSE,"MFT96";#N/A,#N/A,FALSE,"CTrecon"}</definedName>
    <definedName name="T4.9i_1_1_1_3" hidden="1">{#N/A,#N/A,FALSE,"TMCOMP96";#N/A,#N/A,FALSE,"MAT96";#N/A,#N/A,FALSE,"FANDA96";#N/A,#N/A,FALSE,"INTRAN96";#N/A,#N/A,FALSE,"NAA9697";#N/A,#N/A,FALSE,"ECWEBB";#N/A,#N/A,FALSE,"MFT96";#N/A,#N/A,FALSE,"CTrecon"}</definedName>
    <definedName name="T4.9i_1_1_1_3_1" hidden="1">{#N/A,#N/A,FALSE,"TMCOMP96";#N/A,#N/A,FALSE,"MAT96";#N/A,#N/A,FALSE,"FANDA96";#N/A,#N/A,FALSE,"INTRAN96";#N/A,#N/A,FALSE,"NAA9697";#N/A,#N/A,FALSE,"ECWEBB";#N/A,#N/A,FALSE,"MFT96";#N/A,#N/A,FALSE,"CTrecon"}</definedName>
    <definedName name="T4.9i_1_1_1_3_2" hidden="1">{#N/A,#N/A,FALSE,"TMCOMP96";#N/A,#N/A,FALSE,"MAT96";#N/A,#N/A,FALSE,"FANDA96";#N/A,#N/A,FALSE,"INTRAN96";#N/A,#N/A,FALSE,"NAA9697";#N/A,#N/A,FALSE,"ECWEBB";#N/A,#N/A,FALSE,"MFT96";#N/A,#N/A,FALSE,"CTrecon"}</definedName>
    <definedName name="T4.9i_1_1_1_3_3" hidden="1">{#N/A,#N/A,FALSE,"TMCOMP96";#N/A,#N/A,FALSE,"MAT96";#N/A,#N/A,FALSE,"FANDA96";#N/A,#N/A,FALSE,"INTRAN96";#N/A,#N/A,FALSE,"NAA9697";#N/A,#N/A,FALSE,"ECWEBB";#N/A,#N/A,FALSE,"MFT96";#N/A,#N/A,FALSE,"CTrecon"}</definedName>
    <definedName name="T4.9i_1_1_1_3_4" hidden="1">{#N/A,#N/A,FALSE,"TMCOMP96";#N/A,#N/A,FALSE,"MAT96";#N/A,#N/A,FALSE,"FANDA96";#N/A,#N/A,FALSE,"INTRAN96";#N/A,#N/A,FALSE,"NAA9697";#N/A,#N/A,FALSE,"ECWEBB";#N/A,#N/A,FALSE,"MFT96";#N/A,#N/A,FALSE,"CTrecon"}</definedName>
    <definedName name="T4.9i_1_1_1_3_5" hidden="1">{#N/A,#N/A,FALSE,"TMCOMP96";#N/A,#N/A,FALSE,"MAT96";#N/A,#N/A,FALSE,"FANDA96";#N/A,#N/A,FALSE,"INTRAN96";#N/A,#N/A,FALSE,"NAA9697";#N/A,#N/A,FALSE,"ECWEBB";#N/A,#N/A,FALSE,"MFT96";#N/A,#N/A,FALSE,"CTrecon"}</definedName>
    <definedName name="T4.9i_1_1_1_4" hidden="1">{#N/A,#N/A,FALSE,"TMCOMP96";#N/A,#N/A,FALSE,"MAT96";#N/A,#N/A,FALSE,"FANDA96";#N/A,#N/A,FALSE,"INTRAN96";#N/A,#N/A,FALSE,"NAA9697";#N/A,#N/A,FALSE,"ECWEBB";#N/A,#N/A,FALSE,"MFT96";#N/A,#N/A,FALSE,"CTrecon"}</definedName>
    <definedName name="T4.9i_1_1_1_4_1" hidden="1">{#N/A,#N/A,FALSE,"TMCOMP96";#N/A,#N/A,FALSE,"MAT96";#N/A,#N/A,FALSE,"FANDA96";#N/A,#N/A,FALSE,"INTRAN96";#N/A,#N/A,FALSE,"NAA9697";#N/A,#N/A,FALSE,"ECWEBB";#N/A,#N/A,FALSE,"MFT96";#N/A,#N/A,FALSE,"CTrecon"}</definedName>
    <definedName name="T4.9i_1_1_1_4_2" hidden="1">{#N/A,#N/A,FALSE,"TMCOMP96";#N/A,#N/A,FALSE,"MAT96";#N/A,#N/A,FALSE,"FANDA96";#N/A,#N/A,FALSE,"INTRAN96";#N/A,#N/A,FALSE,"NAA9697";#N/A,#N/A,FALSE,"ECWEBB";#N/A,#N/A,FALSE,"MFT96";#N/A,#N/A,FALSE,"CTrecon"}</definedName>
    <definedName name="T4.9i_1_1_1_4_3" hidden="1">{#N/A,#N/A,FALSE,"TMCOMP96";#N/A,#N/A,FALSE,"MAT96";#N/A,#N/A,FALSE,"FANDA96";#N/A,#N/A,FALSE,"INTRAN96";#N/A,#N/A,FALSE,"NAA9697";#N/A,#N/A,FALSE,"ECWEBB";#N/A,#N/A,FALSE,"MFT96";#N/A,#N/A,FALSE,"CTrecon"}</definedName>
    <definedName name="T4.9i_1_1_1_4_4" hidden="1">{#N/A,#N/A,FALSE,"TMCOMP96";#N/A,#N/A,FALSE,"MAT96";#N/A,#N/A,FALSE,"FANDA96";#N/A,#N/A,FALSE,"INTRAN96";#N/A,#N/A,FALSE,"NAA9697";#N/A,#N/A,FALSE,"ECWEBB";#N/A,#N/A,FALSE,"MFT96";#N/A,#N/A,FALSE,"CTrecon"}</definedName>
    <definedName name="T4.9i_1_1_1_4_5" hidden="1">{#N/A,#N/A,FALSE,"TMCOMP96";#N/A,#N/A,FALSE,"MAT96";#N/A,#N/A,FALSE,"FANDA96";#N/A,#N/A,FALSE,"INTRAN96";#N/A,#N/A,FALSE,"NAA9697";#N/A,#N/A,FALSE,"ECWEBB";#N/A,#N/A,FALSE,"MFT96";#N/A,#N/A,FALSE,"CTrecon"}</definedName>
    <definedName name="T4.9i_1_1_1_5" hidden="1">{#N/A,#N/A,FALSE,"TMCOMP96";#N/A,#N/A,FALSE,"MAT96";#N/A,#N/A,FALSE,"FANDA96";#N/A,#N/A,FALSE,"INTRAN96";#N/A,#N/A,FALSE,"NAA9697";#N/A,#N/A,FALSE,"ECWEBB";#N/A,#N/A,FALSE,"MFT96";#N/A,#N/A,FALSE,"CTrecon"}</definedName>
    <definedName name="T4.9i_1_1_1_5_1" hidden="1">{#N/A,#N/A,FALSE,"TMCOMP96";#N/A,#N/A,FALSE,"MAT96";#N/A,#N/A,FALSE,"FANDA96";#N/A,#N/A,FALSE,"INTRAN96";#N/A,#N/A,FALSE,"NAA9697";#N/A,#N/A,FALSE,"ECWEBB";#N/A,#N/A,FALSE,"MFT96";#N/A,#N/A,FALSE,"CTrecon"}</definedName>
    <definedName name="T4.9i_1_1_1_5_2" hidden="1">{#N/A,#N/A,FALSE,"TMCOMP96";#N/A,#N/A,FALSE,"MAT96";#N/A,#N/A,FALSE,"FANDA96";#N/A,#N/A,FALSE,"INTRAN96";#N/A,#N/A,FALSE,"NAA9697";#N/A,#N/A,FALSE,"ECWEBB";#N/A,#N/A,FALSE,"MFT96";#N/A,#N/A,FALSE,"CTrecon"}</definedName>
    <definedName name="T4.9i_1_1_1_5_3" hidden="1">{#N/A,#N/A,FALSE,"TMCOMP96";#N/A,#N/A,FALSE,"MAT96";#N/A,#N/A,FALSE,"FANDA96";#N/A,#N/A,FALSE,"INTRAN96";#N/A,#N/A,FALSE,"NAA9697";#N/A,#N/A,FALSE,"ECWEBB";#N/A,#N/A,FALSE,"MFT96";#N/A,#N/A,FALSE,"CTrecon"}</definedName>
    <definedName name="T4.9i_1_1_1_5_4" hidden="1">{#N/A,#N/A,FALSE,"TMCOMP96";#N/A,#N/A,FALSE,"MAT96";#N/A,#N/A,FALSE,"FANDA96";#N/A,#N/A,FALSE,"INTRAN96";#N/A,#N/A,FALSE,"NAA9697";#N/A,#N/A,FALSE,"ECWEBB";#N/A,#N/A,FALSE,"MFT96";#N/A,#N/A,FALSE,"CTrecon"}</definedName>
    <definedName name="T4.9i_1_1_1_5_5" hidden="1">{#N/A,#N/A,FALSE,"TMCOMP96";#N/A,#N/A,FALSE,"MAT96";#N/A,#N/A,FALSE,"FANDA96";#N/A,#N/A,FALSE,"INTRAN96";#N/A,#N/A,FALSE,"NAA9697";#N/A,#N/A,FALSE,"ECWEBB";#N/A,#N/A,FALSE,"MFT96";#N/A,#N/A,FALSE,"CTrecon"}</definedName>
    <definedName name="T4.9i_1_1_2" hidden="1">{#N/A,#N/A,FALSE,"TMCOMP96";#N/A,#N/A,FALSE,"MAT96";#N/A,#N/A,FALSE,"FANDA96";#N/A,#N/A,FALSE,"INTRAN96";#N/A,#N/A,FALSE,"NAA9697";#N/A,#N/A,FALSE,"ECWEBB";#N/A,#N/A,FALSE,"MFT96";#N/A,#N/A,FALSE,"CTrecon"}</definedName>
    <definedName name="T4.9i_1_1_2_1" hidden="1">{#N/A,#N/A,FALSE,"TMCOMP96";#N/A,#N/A,FALSE,"MAT96";#N/A,#N/A,FALSE,"FANDA96";#N/A,#N/A,FALSE,"INTRAN96";#N/A,#N/A,FALSE,"NAA9697";#N/A,#N/A,FALSE,"ECWEBB";#N/A,#N/A,FALSE,"MFT96";#N/A,#N/A,FALSE,"CTrecon"}</definedName>
    <definedName name="T4.9i_1_1_2_1_1" hidden="1">{#N/A,#N/A,FALSE,"TMCOMP96";#N/A,#N/A,FALSE,"MAT96";#N/A,#N/A,FALSE,"FANDA96";#N/A,#N/A,FALSE,"INTRAN96";#N/A,#N/A,FALSE,"NAA9697";#N/A,#N/A,FALSE,"ECWEBB";#N/A,#N/A,FALSE,"MFT96";#N/A,#N/A,FALSE,"CTrecon"}</definedName>
    <definedName name="T4.9i_1_1_2_2" hidden="1">{#N/A,#N/A,FALSE,"TMCOMP96";#N/A,#N/A,FALSE,"MAT96";#N/A,#N/A,FALSE,"FANDA96";#N/A,#N/A,FALSE,"INTRAN96";#N/A,#N/A,FALSE,"NAA9697";#N/A,#N/A,FALSE,"ECWEBB";#N/A,#N/A,FALSE,"MFT96";#N/A,#N/A,FALSE,"CTrecon"}</definedName>
    <definedName name="T4.9i_1_1_2_3" hidden="1">{#N/A,#N/A,FALSE,"TMCOMP96";#N/A,#N/A,FALSE,"MAT96";#N/A,#N/A,FALSE,"FANDA96";#N/A,#N/A,FALSE,"INTRAN96";#N/A,#N/A,FALSE,"NAA9697";#N/A,#N/A,FALSE,"ECWEBB";#N/A,#N/A,FALSE,"MFT96";#N/A,#N/A,FALSE,"CTrecon"}</definedName>
    <definedName name="T4.9i_1_1_2_4" hidden="1">{#N/A,#N/A,FALSE,"TMCOMP96";#N/A,#N/A,FALSE,"MAT96";#N/A,#N/A,FALSE,"FANDA96";#N/A,#N/A,FALSE,"INTRAN96";#N/A,#N/A,FALSE,"NAA9697";#N/A,#N/A,FALSE,"ECWEBB";#N/A,#N/A,FALSE,"MFT96";#N/A,#N/A,FALSE,"CTrecon"}</definedName>
    <definedName name="T4.9i_1_1_2_5" hidden="1">{#N/A,#N/A,FALSE,"TMCOMP96";#N/A,#N/A,FALSE,"MAT96";#N/A,#N/A,FALSE,"FANDA96";#N/A,#N/A,FALSE,"INTRAN96";#N/A,#N/A,FALSE,"NAA9697";#N/A,#N/A,FALSE,"ECWEBB";#N/A,#N/A,FALSE,"MFT96";#N/A,#N/A,FALSE,"CTrecon"}</definedName>
    <definedName name="T4.9i_1_1_3" hidden="1">{#N/A,#N/A,FALSE,"TMCOMP96";#N/A,#N/A,FALSE,"MAT96";#N/A,#N/A,FALSE,"FANDA96";#N/A,#N/A,FALSE,"INTRAN96";#N/A,#N/A,FALSE,"NAA9697";#N/A,#N/A,FALSE,"ECWEBB";#N/A,#N/A,FALSE,"MFT96";#N/A,#N/A,FALSE,"CTrecon"}</definedName>
    <definedName name="T4.9i_1_1_3_1" hidden="1">{#N/A,#N/A,FALSE,"TMCOMP96";#N/A,#N/A,FALSE,"MAT96";#N/A,#N/A,FALSE,"FANDA96";#N/A,#N/A,FALSE,"INTRAN96";#N/A,#N/A,FALSE,"NAA9697";#N/A,#N/A,FALSE,"ECWEBB";#N/A,#N/A,FALSE,"MFT96";#N/A,#N/A,FALSE,"CTrecon"}</definedName>
    <definedName name="T4.9i_1_1_3_1_1" hidden="1">{#N/A,#N/A,FALSE,"TMCOMP96";#N/A,#N/A,FALSE,"MAT96";#N/A,#N/A,FALSE,"FANDA96";#N/A,#N/A,FALSE,"INTRAN96";#N/A,#N/A,FALSE,"NAA9697";#N/A,#N/A,FALSE,"ECWEBB";#N/A,#N/A,FALSE,"MFT96";#N/A,#N/A,FALSE,"CTrecon"}</definedName>
    <definedName name="T4.9i_1_1_3_2" hidden="1">{#N/A,#N/A,FALSE,"TMCOMP96";#N/A,#N/A,FALSE,"MAT96";#N/A,#N/A,FALSE,"FANDA96";#N/A,#N/A,FALSE,"INTRAN96";#N/A,#N/A,FALSE,"NAA9697";#N/A,#N/A,FALSE,"ECWEBB";#N/A,#N/A,FALSE,"MFT96";#N/A,#N/A,FALSE,"CTrecon"}</definedName>
    <definedName name="T4.9i_1_1_3_3" hidden="1">{#N/A,#N/A,FALSE,"TMCOMP96";#N/A,#N/A,FALSE,"MAT96";#N/A,#N/A,FALSE,"FANDA96";#N/A,#N/A,FALSE,"INTRAN96";#N/A,#N/A,FALSE,"NAA9697";#N/A,#N/A,FALSE,"ECWEBB";#N/A,#N/A,FALSE,"MFT96";#N/A,#N/A,FALSE,"CTrecon"}</definedName>
    <definedName name="T4.9i_1_1_3_4" hidden="1">{#N/A,#N/A,FALSE,"TMCOMP96";#N/A,#N/A,FALSE,"MAT96";#N/A,#N/A,FALSE,"FANDA96";#N/A,#N/A,FALSE,"INTRAN96";#N/A,#N/A,FALSE,"NAA9697";#N/A,#N/A,FALSE,"ECWEBB";#N/A,#N/A,FALSE,"MFT96";#N/A,#N/A,FALSE,"CTrecon"}</definedName>
    <definedName name="T4.9i_1_1_3_5" hidden="1">{#N/A,#N/A,FALSE,"TMCOMP96";#N/A,#N/A,FALSE,"MAT96";#N/A,#N/A,FALSE,"FANDA96";#N/A,#N/A,FALSE,"INTRAN96";#N/A,#N/A,FALSE,"NAA9697";#N/A,#N/A,FALSE,"ECWEBB";#N/A,#N/A,FALSE,"MFT96";#N/A,#N/A,FALSE,"CTrecon"}</definedName>
    <definedName name="T4.9i_1_1_4" hidden="1">{#N/A,#N/A,FALSE,"TMCOMP96";#N/A,#N/A,FALSE,"MAT96";#N/A,#N/A,FALSE,"FANDA96";#N/A,#N/A,FALSE,"INTRAN96";#N/A,#N/A,FALSE,"NAA9697";#N/A,#N/A,FALSE,"ECWEBB";#N/A,#N/A,FALSE,"MFT96";#N/A,#N/A,FALSE,"CTrecon"}</definedName>
    <definedName name="T4.9i_1_1_4_1" hidden="1">{#N/A,#N/A,FALSE,"TMCOMP96";#N/A,#N/A,FALSE,"MAT96";#N/A,#N/A,FALSE,"FANDA96";#N/A,#N/A,FALSE,"INTRAN96";#N/A,#N/A,FALSE,"NAA9697";#N/A,#N/A,FALSE,"ECWEBB";#N/A,#N/A,FALSE,"MFT96";#N/A,#N/A,FALSE,"CTrecon"}</definedName>
    <definedName name="T4.9i_1_1_4_2" hidden="1">{#N/A,#N/A,FALSE,"TMCOMP96";#N/A,#N/A,FALSE,"MAT96";#N/A,#N/A,FALSE,"FANDA96";#N/A,#N/A,FALSE,"INTRAN96";#N/A,#N/A,FALSE,"NAA9697";#N/A,#N/A,FALSE,"ECWEBB";#N/A,#N/A,FALSE,"MFT96";#N/A,#N/A,FALSE,"CTrecon"}</definedName>
    <definedName name="T4.9i_1_1_4_3" hidden="1">{#N/A,#N/A,FALSE,"TMCOMP96";#N/A,#N/A,FALSE,"MAT96";#N/A,#N/A,FALSE,"FANDA96";#N/A,#N/A,FALSE,"INTRAN96";#N/A,#N/A,FALSE,"NAA9697";#N/A,#N/A,FALSE,"ECWEBB";#N/A,#N/A,FALSE,"MFT96";#N/A,#N/A,FALSE,"CTrecon"}</definedName>
    <definedName name="T4.9i_1_1_4_4" hidden="1">{#N/A,#N/A,FALSE,"TMCOMP96";#N/A,#N/A,FALSE,"MAT96";#N/A,#N/A,FALSE,"FANDA96";#N/A,#N/A,FALSE,"INTRAN96";#N/A,#N/A,FALSE,"NAA9697";#N/A,#N/A,FALSE,"ECWEBB";#N/A,#N/A,FALSE,"MFT96";#N/A,#N/A,FALSE,"CTrecon"}</definedName>
    <definedName name="T4.9i_1_1_4_5" hidden="1">{#N/A,#N/A,FALSE,"TMCOMP96";#N/A,#N/A,FALSE,"MAT96";#N/A,#N/A,FALSE,"FANDA96";#N/A,#N/A,FALSE,"INTRAN96";#N/A,#N/A,FALSE,"NAA9697";#N/A,#N/A,FALSE,"ECWEBB";#N/A,#N/A,FALSE,"MFT96";#N/A,#N/A,FALSE,"CTrecon"}</definedName>
    <definedName name="T4.9i_1_1_5" hidden="1">{#N/A,#N/A,FALSE,"TMCOMP96";#N/A,#N/A,FALSE,"MAT96";#N/A,#N/A,FALSE,"FANDA96";#N/A,#N/A,FALSE,"INTRAN96";#N/A,#N/A,FALSE,"NAA9697";#N/A,#N/A,FALSE,"ECWEBB";#N/A,#N/A,FALSE,"MFT96";#N/A,#N/A,FALSE,"CTrecon"}</definedName>
    <definedName name="T4.9i_1_1_5_1" hidden="1">{#N/A,#N/A,FALSE,"TMCOMP96";#N/A,#N/A,FALSE,"MAT96";#N/A,#N/A,FALSE,"FANDA96";#N/A,#N/A,FALSE,"INTRAN96";#N/A,#N/A,FALSE,"NAA9697";#N/A,#N/A,FALSE,"ECWEBB";#N/A,#N/A,FALSE,"MFT96";#N/A,#N/A,FALSE,"CTrecon"}</definedName>
    <definedName name="T4.9i_1_1_5_2" hidden="1">{#N/A,#N/A,FALSE,"TMCOMP96";#N/A,#N/A,FALSE,"MAT96";#N/A,#N/A,FALSE,"FANDA96";#N/A,#N/A,FALSE,"INTRAN96";#N/A,#N/A,FALSE,"NAA9697";#N/A,#N/A,FALSE,"ECWEBB";#N/A,#N/A,FALSE,"MFT96";#N/A,#N/A,FALSE,"CTrecon"}</definedName>
    <definedName name="T4.9i_1_1_5_3" hidden="1">{#N/A,#N/A,FALSE,"TMCOMP96";#N/A,#N/A,FALSE,"MAT96";#N/A,#N/A,FALSE,"FANDA96";#N/A,#N/A,FALSE,"INTRAN96";#N/A,#N/A,FALSE,"NAA9697";#N/A,#N/A,FALSE,"ECWEBB";#N/A,#N/A,FALSE,"MFT96";#N/A,#N/A,FALSE,"CTrecon"}</definedName>
    <definedName name="T4.9i_1_1_5_4" hidden="1">{#N/A,#N/A,FALSE,"TMCOMP96";#N/A,#N/A,FALSE,"MAT96";#N/A,#N/A,FALSE,"FANDA96";#N/A,#N/A,FALSE,"INTRAN96";#N/A,#N/A,FALSE,"NAA9697";#N/A,#N/A,FALSE,"ECWEBB";#N/A,#N/A,FALSE,"MFT96";#N/A,#N/A,FALSE,"CTrecon"}</definedName>
    <definedName name="T4.9i_1_1_5_5" hidden="1">{#N/A,#N/A,FALSE,"TMCOMP96";#N/A,#N/A,FALSE,"MAT96";#N/A,#N/A,FALSE,"FANDA96";#N/A,#N/A,FALSE,"INTRAN96";#N/A,#N/A,FALSE,"NAA9697";#N/A,#N/A,FALSE,"ECWEBB";#N/A,#N/A,FALSE,"MFT96";#N/A,#N/A,FALSE,"CTrecon"}</definedName>
    <definedName name="T4.9i_1_2" hidden="1">{#N/A,#N/A,FALSE,"TMCOMP96";#N/A,#N/A,FALSE,"MAT96";#N/A,#N/A,FALSE,"FANDA96";#N/A,#N/A,FALSE,"INTRAN96";#N/A,#N/A,FALSE,"NAA9697";#N/A,#N/A,FALSE,"ECWEBB";#N/A,#N/A,FALSE,"MFT96";#N/A,#N/A,FALSE,"CTrecon"}</definedName>
    <definedName name="T4.9i_1_2_1" hidden="1">{#N/A,#N/A,FALSE,"TMCOMP96";#N/A,#N/A,FALSE,"MAT96";#N/A,#N/A,FALSE,"FANDA96";#N/A,#N/A,FALSE,"INTRAN96";#N/A,#N/A,FALSE,"NAA9697";#N/A,#N/A,FALSE,"ECWEBB";#N/A,#N/A,FALSE,"MFT96";#N/A,#N/A,FALSE,"CTrecon"}</definedName>
    <definedName name="T4.9i_1_2_1_1" hidden="1">{#N/A,#N/A,FALSE,"TMCOMP96";#N/A,#N/A,FALSE,"MAT96";#N/A,#N/A,FALSE,"FANDA96";#N/A,#N/A,FALSE,"INTRAN96";#N/A,#N/A,FALSE,"NAA9697";#N/A,#N/A,FALSE,"ECWEBB";#N/A,#N/A,FALSE,"MFT96";#N/A,#N/A,FALSE,"CTrecon"}</definedName>
    <definedName name="T4.9i_1_2_1_1_1" hidden="1">{#N/A,#N/A,FALSE,"TMCOMP96";#N/A,#N/A,FALSE,"MAT96";#N/A,#N/A,FALSE,"FANDA96";#N/A,#N/A,FALSE,"INTRAN96";#N/A,#N/A,FALSE,"NAA9697";#N/A,#N/A,FALSE,"ECWEBB";#N/A,#N/A,FALSE,"MFT96";#N/A,#N/A,FALSE,"CTrecon"}</definedName>
    <definedName name="T4.9i_1_2_1_1_1_1" hidden="1">{#N/A,#N/A,FALSE,"TMCOMP96";#N/A,#N/A,FALSE,"MAT96";#N/A,#N/A,FALSE,"FANDA96";#N/A,#N/A,FALSE,"INTRAN96";#N/A,#N/A,FALSE,"NAA9697";#N/A,#N/A,FALSE,"ECWEBB";#N/A,#N/A,FALSE,"MFT96";#N/A,#N/A,FALSE,"CTrecon"}</definedName>
    <definedName name="T4.9i_1_2_1_1_1_1_1" hidden="1">{#N/A,#N/A,FALSE,"TMCOMP96";#N/A,#N/A,FALSE,"MAT96";#N/A,#N/A,FALSE,"FANDA96";#N/A,#N/A,FALSE,"INTRAN96";#N/A,#N/A,FALSE,"NAA9697";#N/A,#N/A,FALSE,"ECWEBB";#N/A,#N/A,FALSE,"MFT96";#N/A,#N/A,FALSE,"CTrecon"}</definedName>
    <definedName name="T4.9i_1_2_1_1_1_2" hidden="1">{#N/A,#N/A,FALSE,"TMCOMP96";#N/A,#N/A,FALSE,"MAT96";#N/A,#N/A,FALSE,"FANDA96";#N/A,#N/A,FALSE,"INTRAN96";#N/A,#N/A,FALSE,"NAA9697";#N/A,#N/A,FALSE,"ECWEBB";#N/A,#N/A,FALSE,"MFT96";#N/A,#N/A,FALSE,"CTrecon"}</definedName>
    <definedName name="T4.9i_1_2_1_1_1_3" hidden="1">{#N/A,#N/A,FALSE,"TMCOMP96";#N/A,#N/A,FALSE,"MAT96";#N/A,#N/A,FALSE,"FANDA96";#N/A,#N/A,FALSE,"INTRAN96";#N/A,#N/A,FALSE,"NAA9697";#N/A,#N/A,FALSE,"ECWEBB";#N/A,#N/A,FALSE,"MFT96";#N/A,#N/A,FALSE,"CTrecon"}</definedName>
    <definedName name="T4.9i_1_2_1_1_1_4" hidden="1">{#N/A,#N/A,FALSE,"TMCOMP96";#N/A,#N/A,FALSE,"MAT96";#N/A,#N/A,FALSE,"FANDA96";#N/A,#N/A,FALSE,"INTRAN96";#N/A,#N/A,FALSE,"NAA9697";#N/A,#N/A,FALSE,"ECWEBB";#N/A,#N/A,FALSE,"MFT96";#N/A,#N/A,FALSE,"CTrecon"}</definedName>
    <definedName name="T4.9i_1_2_1_1_1_5" hidden="1">{#N/A,#N/A,FALSE,"TMCOMP96";#N/A,#N/A,FALSE,"MAT96";#N/A,#N/A,FALSE,"FANDA96";#N/A,#N/A,FALSE,"INTRAN96";#N/A,#N/A,FALSE,"NAA9697";#N/A,#N/A,FALSE,"ECWEBB";#N/A,#N/A,FALSE,"MFT96";#N/A,#N/A,FALSE,"CTrecon"}</definedName>
    <definedName name="T4.9i_1_2_1_1_2" hidden="1">{#N/A,#N/A,FALSE,"TMCOMP96";#N/A,#N/A,FALSE,"MAT96";#N/A,#N/A,FALSE,"FANDA96";#N/A,#N/A,FALSE,"INTRAN96";#N/A,#N/A,FALSE,"NAA9697";#N/A,#N/A,FALSE,"ECWEBB";#N/A,#N/A,FALSE,"MFT96";#N/A,#N/A,FALSE,"CTrecon"}</definedName>
    <definedName name="T4.9i_1_2_1_1_2_1" hidden="1">{#N/A,#N/A,FALSE,"TMCOMP96";#N/A,#N/A,FALSE,"MAT96";#N/A,#N/A,FALSE,"FANDA96";#N/A,#N/A,FALSE,"INTRAN96";#N/A,#N/A,FALSE,"NAA9697";#N/A,#N/A,FALSE,"ECWEBB";#N/A,#N/A,FALSE,"MFT96";#N/A,#N/A,FALSE,"CTrecon"}</definedName>
    <definedName name="T4.9i_1_2_1_1_2_2" hidden="1">{#N/A,#N/A,FALSE,"TMCOMP96";#N/A,#N/A,FALSE,"MAT96";#N/A,#N/A,FALSE,"FANDA96";#N/A,#N/A,FALSE,"INTRAN96";#N/A,#N/A,FALSE,"NAA9697";#N/A,#N/A,FALSE,"ECWEBB";#N/A,#N/A,FALSE,"MFT96";#N/A,#N/A,FALSE,"CTrecon"}</definedName>
    <definedName name="T4.9i_1_2_1_1_2_3" hidden="1">{#N/A,#N/A,FALSE,"TMCOMP96";#N/A,#N/A,FALSE,"MAT96";#N/A,#N/A,FALSE,"FANDA96";#N/A,#N/A,FALSE,"INTRAN96";#N/A,#N/A,FALSE,"NAA9697";#N/A,#N/A,FALSE,"ECWEBB";#N/A,#N/A,FALSE,"MFT96";#N/A,#N/A,FALSE,"CTrecon"}</definedName>
    <definedName name="T4.9i_1_2_1_1_2_4" hidden="1">{#N/A,#N/A,FALSE,"TMCOMP96";#N/A,#N/A,FALSE,"MAT96";#N/A,#N/A,FALSE,"FANDA96";#N/A,#N/A,FALSE,"INTRAN96";#N/A,#N/A,FALSE,"NAA9697";#N/A,#N/A,FALSE,"ECWEBB";#N/A,#N/A,FALSE,"MFT96";#N/A,#N/A,FALSE,"CTrecon"}</definedName>
    <definedName name="T4.9i_1_2_1_1_2_5" hidden="1">{#N/A,#N/A,FALSE,"TMCOMP96";#N/A,#N/A,FALSE,"MAT96";#N/A,#N/A,FALSE,"FANDA96";#N/A,#N/A,FALSE,"INTRAN96";#N/A,#N/A,FALSE,"NAA9697";#N/A,#N/A,FALSE,"ECWEBB";#N/A,#N/A,FALSE,"MFT96";#N/A,#N/A,FALSE,"CTrecon"}</definedName>
    <definedName name="T4.9i_1_2_1_1_3" hidden="1">{#N/A,#N/A,FALSE,"TMCOMP96";#N/A,#N/A,FALSE,"MAT96";#N/A,#N/A,FALSE,"FANDA96";#N/A,#N/A,FALSE,"INTRAN96";#N/A,#N/A,FALSE,"NAA9697";#N/A,#N/A,FALSE,"ECWEBB";#N/A,#N/A,FALSE,"MFT96";#N/A,#N/A,FALSE,"CTrecon"}</definedName>
    <definedName name="T4.9i_1_2_1_1_4" hidden="1">{#N/A,#N/A,FALSE,"TMCOMP96";#N/A,#N/A,FALSE,"MAT96";#N/A,#N/A,FALSE,"FANDA96";#N/A,#N/A,FALSE,"INTRAN96";#N/A,#N/A,FALSE,"NAA9697";#N/A,#N/A,FALSE,"ECWEBB";#N/A,#N/A,FALSE,"MFT96";#N/A,#N/A,FALSE,"CTrecon"}</definedName>
    <definedName name="T4.9i_1_2_1_1_5" hidden="1">{#N/A,#N/A,FALSE,"TMCOMP96";#N/A,#N/A,FALSE,"MAT96";#N/A,#N/A,FALSE,"FANDA96";#N/A,#N/A,FALSE,"INTRAN96";#N/A,#N/A,FALSE,"NAA9697";#N/A,#N/A,FALSE,"ECWEBB";#N/A,#N/A,FALSE,"MFT96";#N/A,#N/A,FALSE,"CTrecon"}</definedName>
    <definedName name="T4.9i_1_2_1_2" hidden="1">{#N/A,#N/A,FALSE,"TMCOMP96";#N/A,#N/A,FALSE,"MAT96";#N/A,#N/A,FALSE,"FANDA96";#N/A,#N/A,FALSE,"INTRAN96";#N/A,#N/A,FALSE,"NAA9697";#N/A,#N/A,FALSE,"ECWEBB";#N/A,#N/A,FALSE,"MFT96";#N/A,#N/A,FALSE,"CTrecon"}</definedName>
    <definedName name="T4.9i_1_2_1_2_1" hidden="1">{#N/A,#N/A,FALSE,"TMCOMP96";#N/A,#N/A,FALSE,"MAT96";#N/A,#N/A,FALSE,"FANDA96";#N/A,#N/A,FALSE,"INTRAN96";#N/A,#N/A,FALSE,"NAA9697";#N/A,#N/A,FALSE,"ECWEBB";#N/A,#N/A,FALSE,"MFT96";#N/A,#N/A,FALSE,"CTrecon"}</definedName>
    <definedName name="T4.9i_1_2_1_2_2" hidden="1">{#N/A,#N/A,FALSE,"TMCOMP96";#N/A,#N/A,FALSE,"MAT96";#N/A,#N/A,FALSE,"FANDA96";#N/A,#N/A,FALSE,"INTRAN96";#N/A,#N/A,FALSE,"NAA9697";#N/A,#N/A,FALSE,"ECWEBB";#N/A,#N/A,FALSE,"MFT96";#N/A,#N/A,FALSE,"CTrecon"}</definedName>
    <definedName name="T4.9i_1_2_1_2_3" hidden="1">{#N/A,#N/A,FALSE,"TMCOMP96";#N/A,#N/A,FALSE,"MAT96";#N/A,#N/A,FALSE,"FANDA96";#N/A,#N/A,FALSE,"INTRAN96";#N/A,#N/A,FALSE,"NAA9697";#N/A,#N/A,FALSE,"ECWEBB";#N/A,#N/A,FALSE,"MFT96";#N/A,#N/A,FALSE,"CTrecon"}</definedName>
    <definedName name="T4.9i_1_2_1_2_4" hidden="1">{#N/A,#N/A,FALSE,"TMCOMP96";#N/A,#N/A,FALSE,"MAT96";#N/A,#N/A,FALSE,"FANDA96";#N/A,#N/A,FALSE,"INTRAN96";#N/A,#N/A,FALSE,"NAA9697";#N/A,#N/A,FALSE,"ECWEBB";#N/A,#N/A,FALSE,"MFT96";#N/A,#N/A,FALSE,"CTrecon"}</definedName>
    <definedName name="T4.9i_1_2_1_2_5" hidden="1">{#N/A,#N/A,FALSE,"TMCOMP96";#N/A,#N/A,FALSE,"MAT96";#N/A,#N/A,FALSE,"FANDA96";#N/A,#N/A,FALSE,"INTRAN96";#N/A,#N/A,FALSE,"NAA9697";#N/A,#N/A,FALSE,"ECWEBB";#N/A,#N/A,FALSE,"MFT96";#N/A,#N/A,FALSE,"CTrecon"}</definedName>
    <definedName name="T4.9i_1_2_1_3" hidden="1">{#N/A,#N/A,FALSE,"TMCOMP96";#N/A,#N/A,FALSE,"MAT96";#N/A,#N/A,FALSE,"FANDA96";#N/A,#N/A,FALSE,"INTRAN96";#N/A,#N/A,FALSE,"NAA9697";#N/A,#N/A,FALSE,"ECWEBB";#N/A,#N/A,FALSE,"MFT96";#N/A,#N/A,FALSE,"CTrecon"}</definedName>
    <definedName name="T4.9i_1_2_1_3_1" hidden="1">{#N/A,#N/A,FALSE,"TMCOMP96";#N/A,#N/A,FALSE,"MAT96";#N/A,#N/A,FALSE,"FANDA96";#N/A,#N/A,FALSE,"INTRAN96";#N/A,#N/A,FALSE,"NAA9697";#N/A,#N/A,FALSE,"ECWEBB";#N/A,#N/A,FALSE,"MFT96";#N/A,#N/A,FALSE,"CTrecon"}</definedName>
    <definedName name="T4.9i_1_2_1_3_2" hidden="1">{#N/A,#N/A,FALSE,"TMCOMP96";#N/A,#N/A,FALSE,"MAT96";#N/A,#N/A,FALSE,"FANDA96";#N/A,#N/A,FALSE,"INTRAN96";#N/A,#N/A,FALSE,"NAA9697";#N/A,#N/A,FALSE,"ECWEBB";#N/A,#N/A,FALSE,"MFT96";#N/A,#N/A,FALSE,"CTrecon"}</definedName>
    <definedName name="T4.9i_1_2_1_3_3" hidden="1">{#N/A,#N/A,FALSE,"TMCOMP96";#N/A,#N/A,FALSE,"MAT96";#N/A,#N/A,FALSE,"FANDA96";#N/A,#N/A,FALSE,"INTRAN96";#N/A,#N/A,FALSE,"NAA9697";#N/A,#N/A,FALSE,"ECWEBB";#N/A,#N/A,FALSE,"MFT96";#N/A,#N/A,FALSE,"CTrecon"}</definedName>
    <definedName name="T4.9i_1_2_1_3_4" hidden="1">{#N/A,#N/A,FALSE,"TMCOMP96";#N/A,#N/A,FALSE,"MAT96";#N/A,#N/A,FALSE,"FANDA96";#N/A,#N/A,FALSE,"INTRAN96";#N/A,#N/A,FALSE,"NAA9697";#N/A,#N/A,FALSE,"ECWEBB";#N/A,#N/A,FALSE,"MFT96";#N/A,#N/A,FALSE,"CTrecon"}</definedName>
    <definedName name="T4.9i_1_2_1_3_5" hidden="1">{#N/A,#N/A,FALSE,"TMCOMP96";#N/A,#N/A,FALSE,"MAT96";#N/A,#N/A,FALSE,"FANDA96";#N/A,#N/A,FALSE,"INTRAN96";#N/A,#N/A,FALSE,"NAA9697";#N/A,#N/A,FALSE,"ECWEBB";#N/A,#N/A,FALSE,"MFT96";#N/A,#N/A,FALSE,"CTrecon"}</definedName>
    <definedName name="T4.9i_1_2_1_4" hidden="1">{#N/A,#N/A,FALSE,"TMCOMP96";#N/A,#N/A,FALSE,"MAT96";#N/A,#N/A,FALSE,"FANDA96";#N/A,#N/A,FALSE,"INTRAN96";#N/A,#N/A,FALSE,"NAA9697";#N/A,#N/A,FALSE,"ECWEBB";#N/A,#N/A,FALSE,"MFT96";#N/A,#N/A,FALSE,"CTrecon"}</definedName>
    <definedName name="T4.9i_1_2_1_4_1" hidden="1">{#N/A,#N/A,FALSE,"TMCOMP96";#N/A,#N/A,FALSE,"MAT96";#N/A,#N/A,FALSE,"FANDA96";#N/A,#N/A,FALSE,"INTRAN96";#N/A,#N/A,FALSE,"NAA9697";#N/A,#N/A,FALSE,"ECWEBB";#N/A,#N/A,FALSE,"MFT96";#N/A,#N/A,FALSE,"CTrecon"}</definedName>
    <definedName name="T4.9i_1_2_1_4_2" hidden="1">{#N/A,#N/A,FALSE,"TMCOMP96";#N/A,#N/A,FALSE,"MAT96";#N/A,#N/A,FALSE,"FANDA96";#N/A,#N/A,FALSE,"INTRAN96";#N/A,#N/A,FALSE,"NAA9697";#N/A,#N/A,FALSE,"ECWEBB";#N/A,#N/A,FALSE,"MFT96";#N/A,#N/A,FALSE,"CTrecon"}</definedName>
    <definedName name="T4.9i_1_2_1_4_3" hidden="1">{#N/A,#N/A,FALSE,"TMCOMP96";#N/A,#N/A,FALSE,"MAT96";#N/A,#N/A,FALSE,"FANDA96";#N/A,#N/A,FALSE,"INTRAN96";#N/A,#N/A,FALSE,"NAA9697";#N/A,#N/A,FALSE,"ECWEBB";#N/A,#N/A,FALSE,"MFT96";#N/A,#N/A,FALSE,"CTrecon"}</definedName>
    <definedName name="T4.9i_1_2_1_4_4" hidden="1">{#N/A,#N/A,FALSE,"TMCOMP96";#N/A,#N/A,FALSE,"MAT96";#N/A,#N/A,FALSE,"FANDA96";#N/A,#N/A,FALSE,"INTRAN96";#N/A,#N/A,FALSE,"NAA9697";#N/A,#N/A,FALSE,"ECWEBB";#N/A,#N/A,FALSE,"MFT96";#N/A,#N/A,FALSE,"CTrecon"}</definedName>
    <definedName name="T4.9i_1_2_1_4_5" hidden="1">{#N/A,#N/A,FALSE,"TMCOMP96";#N/A,#N/A,FALSE,"MAT96";#N/A,#N/A,FALSE,"FANDA96";#N/A,#N/A,FALSE,"INTRAN96";#N/A,#N/A,FALSE,"NAA9697";#N/A,#N/A,FALSE,"ECWEBB";#N/A,#N/A,FALSE,"MFT96";#N/A,#N/A,FALSE,"CTrecon"}</definedName>
    <definedName name="T4.9i_1_2_1_5" hidden="1">{#N/A,#N/A,FALSE,"TMCOMP96";#N/A,#N/A,FALSE,"MAT96";#N/A,#N/A,FALSE,"FANDA96";#N/A,#N/A,FALSE,"INTRAN96";#N/A,#N/A,FALSE,"NAA9697";#N/A,#N/A,FALSE,"ECWEBB";#N/A,#N/A,FALSE,"MFT96";#N/A,#N/A,FALSE,"CTrecon"}</definedName>
    <definedName name="T4.9i_1_2_1_5_1" hidden="1">{#N/A,#N/A,FALSE,"TMCOMP96";#N/A,#N/A,FALSE,"MAT96";#N/A,#N/A,FALSE,"FANDA96";#N/A,#N/A,FALSE,"INTRAN96";#N/A,#N/A,FALSE,"NAA9697";#N/A,#N/A,FALSE,"ECWEBB";#N/A,#N/A,FALSE,"MFT96";#N/A,#N/A,FALSE,"CTrecon"}</definedName>
    <definedName name="T4.9i_1_2_1_5_2" hidden="1">{#N/A,#N/A,FALSE,"TMCOMP96";#N/A,#N/A,FALSE,"MAT96";#N/A,#N/A,FALSE,"FANDA96";#N/A,#N/A,FALSE,"INTRAN96";#N/A,#N/A,FALSE,"NAA9697";#N/A,#N/A,FALSE,"ECWEBB";#N/A,#N/A,FALSE,"MFT96";#N/A,#N/A,FALSE,"CTrecon"}</definedName>
    <definedName name="T4.9i_1_2_1_5_3" hidden="1">{#N/A,#N/A,FALSE,"TMCOMP96";#N/A,#N/A,FALSE,"MAT96";#N/A,#N/A,FALSE,"FANDA96";#N/A,#N/A,FALSE,"INTRAN96";#N/A,#N/A,FALSE,"NAA9697";#N/A,#N/A,FALSE,"ECWEBB";#N/A,#N/A,FALSE,"MFT96";#N/A,#N/A,FALSE,"CTrecon"}</definedName>
    <definedName name="T4.9i_1_2_1_5_4" hidden="1">{#N/A,#N/A,FALSE,"TMCOMP96";#N/A,#N/A,FALSE,"MAT96";#N/A,#N/A,FALSE,"FANDA96";#N/A,#N/A,FALSE,"INTRAN96";#N/A,#N/A,FALSE,"NAA9697";#N/A,#N/A,FALSE,"ECWEBB";#N/A,#N/A,FALSE,"MFT96";#N/A,#N/A,FALSE,"CTrecon"}</definedName>
    <definedName name="T4.9i_1_2_1_5_5" hidden="1">{#N/A,#N/A,FALSE,"TMCOMP96";#N/A,#N/A,FALSE,"MAT96";#N/A,#N/A,FALSE,"FANDA96";#N/A,#N/A,FALSE,"INTRAN96";#N/A,#N/A,FALSE,"NAA9697";#N/A,#N/A,FALSE,"ECWEBB";#N/A,#N/A,FALSE,"MFT96";#N/A,#N/A,FALSE,"CTrecon"}</definedName>
    <definedName name="T4.9i_1_2_2" hidden="1">{#N/A,#N/A,FALSE,"TMCOMP96";#N/A,#N/A,FALSE,"MAT96";#N/A,#N/A,FALSE,"FANDA96";#N/A,#N/A,FALSE,"INTRAN96";#N/A,#N/A,FALSE,"NAA9697";#N/A,#N/A,FALSE,"ECWEBB";#N/A,#N/A,FALSE,"MFT96";#N/A,#N/A,FALSE,"CTrecon"}</definedName>
    <definedName name="T4.9i_1_2_2_1" hidden="1">{#N/A,#N/A,FALSE,"TMCOMP96";#N/A,#N/A,FALSE,"MAT96";#N/A,#N/A,FALSE,"FANDA96";#N/A,#N/A,FALSE,"INTRAN96";#N/A,#N/A,FALSE,"NAA9697";#N/A,#N/A,FALSE,"ECWEBB";#N/A,#N/A,FALSE,"MFT96";#N/A,#N/A,FALSE,"CTrecon"}</definedName>
    <definedName name="T4.9i_1_2_2_2" hidden="1">{#N/A,#N/A,FALSE,"TMCOMP96";#N/A,#N/A,FALSE,"MAT96";#N/A,#N/A,FALSE,"FANDA96";#N/A,#N/A,FALSE,"INTRAN96";#N/A,#N/A,FALSE,"NAA9697";#N/A,#N/A,FALSE,"ECWEBB";#N/A,#N/A,FALSE,"MFT96";#N/A,#N/A,FALSE,"CTrecon"}</definedName>
    <definedName name="T4.9i_1_2_2_3" hidden="1">{#N/A,#N/A,FALSE,"TMCOMP96";#N/A,#N/A,FALSE,"MAT96";#N/A,#N/A,FALSE,"FANDA96";#N/A,#N/A,FALSE,"INTRAN96";#N/A,#N/A,FALSE,"NAA9697";#N/A,#N/A,FALSE,"ECWEBB";#N/A,#N/A,FALSE,"MFT96";#N/A,#N/A,FALSE,"CTrecon"}</definedName>
    <definedName name="T4.9i_1_2_2_4" hidden="1">{#N/A,#N/A,FALSE,"TMCOMP96";#N/A,#N/A,FALSE,"MAT96";#N/A,#N/A,FALSE,"FANDA96";#N/A,#N/A,FALSE,"INTRAN96";#N/A,#N/A,FALSE,"NAA9697";#N/A,#N/A,FALSE,"ECWEBB";#N/A,#N/A,FALSE,"MFT96";#N/A,#N/A,FALSE,"CTrecon"}</definedName>
    <definedName name="T4.9i_1_2_2_5" hidden="1">{#N/A,#N/A,FALSE,"TMCOMP96";#N/A,#N/A,FALSE,"MAT96";#N/A,#N/A,FALSE,"FANDA96";#N/A,#N/A,FALSE,"INTRAN96";#N/A,#N/A,FALSE,"NAA9697";#N/A,#N/A,FALSE,"ECWEBB";#N/A,#N/A,FALSE,"MFT96";#N/A,#N/A,FALSE,"CTrecon"}</definedName>
    <definedName name="T4.9i_1_2_3" hidden="1">{#N/A,#N/A,FALSE,"TMCOMP96";#N/A,#N/A,FALSE,"MAT96";#N/A,#N/A,FALSE,"FANDA96";#N/A,#N/A,FALSE,"INTRAN96";#N/A,#N/A,FALSE,"NAA9697";#N/A,#N/A,FALSE,"ECWEBB";#N/A,#N/A,FALSE,"MFT96";#N/A,#N/A,FALSE,"CTrecon"}</definedName>
    <definedName name="T4.9i_1_2_3_1" hidden="1">{#N/A,#N/A,FALSE,"TMCOMP96";#N/A,#N/A,FALSE,"MAT96";#N/A,#N/A,FALSE,"FANDA96";#N/A,#N/A,FALSE,"INTRAN96";#N/A,#N/A,FALSE,"NAA9697";#N/A,#N/A,FALSE,"ECWEBB";#N/A,#N/A,FALSE,"MFT96";#N/A,#N/A,FALSE,"CTrecon"}</definedName>
    <definedName name="T4.9i_1_2_3_2" hidden="1">{#N/A,#N/A,FALSE,"TMCOMP96";#N/A,#N/A,FALSE,"MAT96";#N/A,#N/A,FALSE,"FANDA96";#N/A,#N/A,FALSE,"INTRAN96";#N/A,#N/A,FALSE,"NAA9697";#N/A,#N/A,FALSE,"ECWEBB";#N/A,#N/A,FALSE,"MFT96";#N/A,#N/A,FALSE,"CTrecon"}</definedName>
    <definedName name="T4.9i_1_2_3_3" hidden="1">{#N/A,#N/A,FALSE,"TMCOMP96";#N/A,#N/A,FALSE,"MAT96";#N/A,#N/A,FALSE,"FANDA96";#N/A,#N/A,FALSE,"INTRAN96";#N/A,#N/A,FALSE,"NAA9697";#N/A,#N/A,FALSE,"ECWEBB";#N/A,#N/A,FALSE,"MFT96";#N/A,#N/A,FALSE,"CTrecon"}</definedName>
    <definedName name="T4.9i_1_2_3_4" hidden="1">{#N/A,#N/A,FALSE,"TMCOMP96";#N/A,#N/A,FALSE,"MAT96";#N/A,#N/A,FALSE,"FANDA96";#N/A,#N/A,FALSE,"INTRAN96";#N/A,#N/A,FALSE,"NAA9697";#N/A,#N/A,FALSE,"ECWEBB";#N/A,#N/A,FALSE,"MFT96";#N/A,#N/A,FALSE,"CTrecon"}</definedName>
    <definedName name="T4.9i_1_2_3_5" hidden="1">{#N/A,#N/A,FALSE,"TMCOMP96";#N/A,#N/A,FALSE,"MAT96";#N/A,#N/A,FALSE,"FANDA96";#N/A,#N/A,FALSE,"INTRAN96";#N/A,#N/A,FALSE,"NAA9697";#N/A,#N/A,FALSE,"ECWEBB";#N/A,#N/A,FALSE,"MFT96";#N/A,#N/A,FALSE,"CTrecon"}</definedName>
    <definedName name="T4.9i_1_2_4" hidden="1">{#N/A,#N/A,FALSE,"TMCOMP96";#N/A,#N/A,FALSE,"MAT96";#N/A,#N/A,FALSE,"FANDA96";#N/A,#N/A,FALSE,"INTRAN96";#N/A,#N/A,FALSE,"NAA9697";#N/A,#N/A,FALSE,"ECWEBB";#N/A,#N/A,FALSE,"MFT96";#N/A,#N/A,FALSE,"CTrecon"}</definedName>
    <definedName name="T4.9i_1_2_4_1" hidden="1">{#N/A,#N/A,FALSE,"TMCOMP96";#N/A,#N/A,FALSE,"MAT96";#N/A,#N/A,FALSE,"FANDA96";#N/A,#N/A,FALSE,"INTRAN96";#N/A,#N/A,FALSE,"NAA9697";#N/A,#N/A,FALSE,"ECWEBB";#N/A,#N/A,FALSE,"MFT96";#N/A,#N/A,FALSE,"CTrecon"}</definedName>
    <definedName name="T4.9i_1_2_4_2" hidden="1">{#N/A,#N/A,FALSE,"TMCOMP96";#N/A,#N/A,FALSE,"MAT96";#N/A,#N/A,FALSE,"FANDA96";#N/A,#N/A,FALSE,"INTRAN96";#N/A,#N/A,FALSE,"NAA9697";#N/A,#N/A,FALSE,"ECWEBB";#N/A,#N/A,FALSE,"MFT96";#N/A,#N/A,FALSE,"CTrecon"}</definedName>
    <definedName name="T4.9i_1_2_4_3" hidden="1">{#N/A,#N/A,FALSE,"TMCOMP96";#N/A,#N/A,FALSE,"MAT96";#N/A,#N/A,FALSE,"FANDA96";#N/A,#N/A,FALSE,"INTRAN96";#N/A,#N/A,FALSE,"NAA9697";#N/A,#N/A,FALSE,"ECWEBB";#N/A,#N/A,FALSE,"MFT96";#N/A,#N/A,FALSE,"CTrecon"}</definedName>
    <definedName name="T4.9i_1_2_4_4" hidden="1">{#N/A,#N/A,FALSE,"TMCOMP96";#N/A,#N/A,FALSE,"MAT96";#N/A,#N/A,FALSE,"FANDA96";#N/A,#N/A,FALSE,"INTRAN96";#N/A,#N/A,FALSE,"NAA9697";#N/A,#N/A,FALSE,"ECWEBB";#N/A,#N/A,FALSE,"MFT96";#N/A,#N/A,FALSE,"CTrecon"}</definedName>
    <definedName name="T4.9i_1_2_4_5" hidden="1">{#N/A,#N/A,FALSE,"TMCOMP96";#N/A,#N/A,FALSE,"MAT96";#N/A,#N/A,FALSE,"FANDA96";#N/A,#N/A,FALSE,"INTRAN96";#N/A,#N/A,FALSE,"NAA9697";#N/A,#N/A,FALSE,"ECWEBB";#N/A,#N/A,FALSE,"MFT96";#N/A,#N/A,FALSE,"CTrecon"}</definedName>
    <definedName name="T4.9i_1_2_5" hidden="1">{#N/A,#N/A,FALSE,"TMCOMP96";#N/A,#N/A,FALSE,"MAT96";#N/A,#N/A,FALSE,"FANDA96";#N/A,#N/A,FALSE,"INTRAN96";#N/A,#N/A,FALSE,"NAA9697";#N/A,#N/A,FALSE,"ECWEBB";#N/A,#N/A,FALSE,"MFT96";#N/A,#N/A,FALSE,"CTrecon"}</definedName>
    <definedName name="T4.9i_1_2_5_1" hidden="1">{#N/A,#N/A,FALSE,"TMCOMP96";#N/A,#N/A,FALSE,"MAT96";#N/A,#N/A,FALSE,"FANDA96";#N/A,#N/A,FALSE,"INTRAN96";#N/A,#N/A,FALSE,"NAA9697";#N/A,#N/A,FALSE,"ECWEBB";#N/A,#N/A,FALSE,"MFT96";#N/A,#N/A,FALSE,"CTrecon"}</definedName>
    <definedName name="T4.9i_1_2_5_2" hidden="1">{#N/A,#N/A,FALSE,"TMCOMP96";#N/A,#N/A,FALSE,"MAT96";#N/A,#N/A,FALSE,"FANDA96";#N/A,#N/A,FALSE,"INTRAN96";#N/A,#N/A,FALSE,"NAA9697";#N/A,#N/A,FALSE,"ECWEBB";#N/A,#N/A,FALSE,"MFT96";#N/A,#N/A,FALSE,"CTrecon"}</definedName>
    <definedName name="T4.9i_1_2_5_3" hidden="1">{#N/A,#N/A,FALSE,"TMCOMP96";#N/A,#N/A,FALSE,"MAT96";#N/A,#N/A,FALSE,"FANDA96";#N/A,#N/A,FALSE,"INTRAN96";#N/A,#N/A,FALSE,"NAA9697";#N/A,#N/A,FALSE,"ECWEBB";#N/A,#N/A,FALSE,"MFT96";#N/A,#N/A,FALSE,"CTrecon"}</definedName>
    <definedName name="T4.9i_1_2_5_4" hidden="1">{#N/A,#N/A,FALSE,"TMCOMP96";#N/A,#N/A,FALSE,"MAT96";#N/A,#N/A,FALSE,"FANDA96";#N/A,#N/A,FALSE,"INTRAN96";#N/A,#N/A,FALSE,"NAA9697";#N/A,#N/A,FALSE,"ECWEBB";#N/A,#N/A,FALSE,"MFT96";#N/A,#N/A,FALSE,"CTrecon"}</definedName>
    <definedName name="T4.9i_1_2_5_5" hidden="1">{#N/A,#N/A,FALSE,"TMCOMP96";#N/A,#N/A,FALSE,"MAT96";#N/A,#N/A,FALSE,"FANDA96";#N/A,#N/A,FALSE,"INTRAN96";#N/A,#N/A,FALSE,"NAA9697";#N/A,#N/A,FALSE,"ECWEBB";#N/A,#N/A,FALSE,"MFT96";#N/A,#N/A,FALSE,"CTrecon"}</definedName>
    <definedName name="T4.9i_1_3" hidden="1">{#N/A,#N/A,FALSE,"TMCOMP96";#N/A,#N/A,FALSE,"MAT96";#N/A,#N/A,FALSE,"FANDA96";#N/A,#N/A,FALSE,"INTRAN96";#N/A,#N/A,FALSE,"NAA9697";#N/A,#N/A,FALSE,"ECWEBB";#N/A,#N/A,FALSE,"MFT96";#N/A,#N/A,FALSE,"CTrecon"}</definedName>
    <definedName name="T4.9i_1_3_1" hidden="1">{#N/A,#N/A,FALSE,"TMCOMP96";#N/A,#N/A,FALSE,"MAT96";#N/A,#N/A,FALSE,"FANDA96";#N/A,#N/A,FALSE,"INTRAN96";#N/A,#N/A,FALSE,"NAA9697";#N/A,#N/A,FALSE,"ECWEBB";#N/A,#N/A,FALSE,"MFT96";#N/A,#N/A,FALSE,"CTrecon"}</definedName>
    <definedName name="T4.9i_1_3_1_1" hidden="1">{#N/A,#N/A,FALSE,"TMCOMP96";#N/A,#N/A,FALSE,"MAT96";#N/A,#N/A,FALSE,"FANDA96";#N/A,#N/A,FALSE,"INTRAN96";#N/A,#N/A,FALSE,"NAA9697";#N/A,#N/A,FALSE,"ECWEBB";#N/A,#N/A,FALSE,"MFT96";#N/A,#N/A,FALSE,"CTrecon"}</definedName>
    <definedName name="T4.9i_1_3_1_1_1" hidden="1">{#N/A,#N/A,FALSE,"TMCOMP96";#N/A,#N/A,FALSE,"MAT96";#N/A,#N/A,FALSE,"FANDA96";#N/A,#N/A,FALSE,"INTRAN96";#N/A,#N/A,FALSE,"NAA9697";#N/A,#N/A,FALSE,"ECWEBB";#N/A,#N/A,FALSE,"MFT96";#N/A,#N/A,FALSE,"CTrecon"}</definedName>
    <definedName name="T4.9i_1_3_1_1_1_1" hidden="1">{#N/A,#N/A,FALSE,"TMCOMP96";#N/A,#N/A,FALSE,"MAT96";#N/A,#N/A,FALSE,"FANDA96";#N/A,#N/A,FALSE,"INTRAN96";#N/A,#N/A,FALSE,"NAA9697";#N/A,#N/A,FALSE,"ECWEBB";#N/A,#N/A,FALSE,"MFT96";#N/A,#N/A,FALSE,"CTrecon"}</definedName>
    <definedName name="T4.9i_1_3_1_1_1_1_1" hidden="1">{#N/A,#N/A,FALSE,"TMCOMP96";#N/A,#N/A,FALSE,"MAT96";#N/A,#N/A,FALSE,"FANDA96";#N/A,#N/A,FALSE,"INTRAN96";#N/A,#N/A,FALSE,"NAA9697";#N/A,#N/A,FALSE,"ECWEBB";#N/A,#N/A,FALSE,"MFT96";#N/A,#N/A,FALSE,"CTrecon"}</definedName>
    <definedName name="T4.9i_1_3_1_1_1_2" hidden="1">{#N/A,#N/A,FALSE,"TMCOMP96";#N/A,#N/A,FALSE,"MAT96";#N/A,#N/A,FALSE,"FANDA96";#N/A,#N/A,FALSE,"INTRAN96";#N/A,#N/A,FALSE,"NAA9697";#N/A,#N/A,FALSE,"ECWEBB";#N/A,#N/A,FALSE,"MFT96";#N/A,#N/A,FALSE,"CTrecon"}</definedName>
    <definedName name="T4.9i_1_3_1_1_1_3" hidden="1">{#N/A,#N/A,FALSE,"TMCOMP96";#N/A,#N/A,FALSE,"MAT96";#N/A,#N/A,FALSE,"FANDA96";#N/A,#N/A,FALSE,"INTRAN96";#N/A,#N/A,FALSE,"NAA9697";#N/A,#N/A,FALSE,"ECWEBB";#N/A,#N/A,FALSE,"MFT96";#N/A,#N/A,FALSE,"CTrecon"}</definedName>
    <definedName name="T4.9i_1_3_1_1_1_4" hidden="1">{#N/A,#N/A,FALSE,"TMCOMP96";#N/A,#N/A,FALSE,"MAT96";#N/A,#N/A,FALSE,"FANDA96";#N/A,#N/A,FALSE,"INTRAN96";#N/A,#N/A,FALSE,"NAA9697";#N/A,#N/A,FALSE,"ECWEBB";#N/A,#N/A,FALSE,"MFT96";#N/A,#N/A,FALSE,"CTrecon"}</definedName>
    <definedName name="T4.9i_1_3_1_1_1_5" hidden="1">{#N/A,#N/A,FALSE,"TMCOMP96";#N/A,#N/A,FALSE,"MAT96";#N/A,#N/A,FALSE,"FANDA96";#N/A,#N/A,FALSE,"INTRAN96";#N/A,#N/A,FALSE,"NAA9697";#N/A,#N/A,FALSE,"ECWEBB";#N/A,#N/A,FALSE,"MFT96";#N/A,#N/A,FALSE,"CTrecon"}</definedName>
    <definedName name="T4.9i_1_3_1_1_2" hidden="1">{#N/A,#N/A,FALSE,"TMCOMP96";#N/A,#N/A,FALSE,"MAT96";#N/A,#N/A,FALSE,"FANDA96";#N/A,#N/A,FALSE,"INTRAN96";#N/A,#N/A,FALSE,"NAA9697";#N/A,#N/A,FALSE,"ECWEBB";#N/A,#N/A,FALSE,"MFT96";#N/A,#N/A,FALSE,"CTrecon"}</definedName>
    <definedName name="T4.9i_1_3_1_1_2_1" hidden="1">{#N/A,#N/A,FALSE,"TMCOMP96";#N/A,#N/A,FALSE,"MAT96";#N/A,#N/A,FALSE,"FANDA96";#N/A,#N/A,FALSE,"INTRAN96";#N/A,#N/A,FALSE,"NAA9697";#N/A,#N/A,FALSE,"ECWEBB";#N/A,#N/A,FALSE,"MFT96";#N/A,#N/A,FALSE,"CTrecon"}</definedName>
    <definedName name="T4.9i_1_3_1_1_2_2" hidden="1">{#N/A,#N/A,FALSE,"TMCOMP96";#N/A,#N/A,FALSE,"MAT96";#N/A,#N/A,FALSE,"FANDA96";#N/A,#N/A,FALSE,"INTRAN96";#N/A,#N/A,FALSE,"NAA9697";#N/A,#N/A,FALSE,"ECWEBB";#N/A,#N/A,FALSE,"MFT96";#N/A,#N/A,FALSE,"CTrecon"}</definedName>
    <definedName name="T4.9i_1_3_1_1_2_3" hidden="1">{#N/A,#N/A,FALSE,"TMCOMP96";#N/A,#N/A,FALSE,"MAT96";#N/A,#N/A,FALSE,"FANDA96";#N/A,#N/A,FALSE,"INTRAN96";#N/A,#N/A,FALSE,"NAA9697";#N/A,#N/A,FALSE,"ECWEBB";#N/A,#N/A,FALSE,"MFT96";#N/A,#N/A,FALSE,"CTrecon"}</definedName>
    <definedName name="T4.9i_1_3_1_1_2_4" hidden="1">{#N/A,#N/A,FALSE,"TMCOMP96";#N/A,#N/A,FALSE,"MAT96";#N/A,#N/A,FALSE,"FANDA96";#N/A,#N/A,FALSE,"INTRAN96";#N/A,#N/A,FALSE,"NAA9697";#N/A,#N/A,FALSE,"ECWEBB";#N/A,#N/A,FALSE,"MFT96";#N/A,#N/A,FALSE,"CTrecon"}</definedName>
    <definedName name="T4.9i_1_3_1_1_2_5" hidden="1">{#N/A,#N/A,FALSE,"TMCOMP96";#N/A,#N/A,FALSE,"MAT96";#N/A,#N/A,FALSE,"FANDA96";#N/A,#N/A,FALSE,"INTRAN96";#N/A,#N/A,FALSE,"NAA9697";#N/A,#N/A,FALSE,"ECWEBB";#N/A,#N/A,FALSE,"MFT96";#N/A,#N/A,FALSE,"CTrecon"}</definedName>
    <definedName name="T4.9i_1_3_1_1_3" hidden="1">{#N/A,#N/A,FALSE,"TMCOMP96";#N/A,#N/A,FALSE,"MAT96";#N/A,#N/A,FALSE,"FANDA96";#N/A,#N/A,FALSE,"INTRAN96";#N/A,#N/A,FALSE,"NAA9697";#N/A,#N/A,FALSE,"ECWEBB";#N/A,#N/A,FALSE,"MFT96";#N/A,#N/A,FALSE,"CTrecon"}</definedName>
    <definedName name="T4.9i_1_3_1_1_4" hidden="1">{#N/A,#N/A,FALSE,"TMCOMP96";#N/A,#N/A,FALSE,"MAT96";#N/A,#N/A,FALSE,"FANDA96";#N/A,#N/A,FALSE,"INTRAN96";#N/A,#N/A,FALSE,"NAA9697";#N/A,#N/A,FALSE,"ECWEBB";#N/A,#N/A,FALSE,"MFT96";#N/A,#N/A,FALSE,"CTrecon"}</definedName>
    <definedName name="T4.9i_1_3_1_1_5" hidden="1">{#N/A,#N/A,FALSE,"TMCOMP96";#N/A,#N/A,FALSE,"MAT96";#N/A,#N/A,FALSE,"FANDA96";#N/A,#N/A,FALSE,"INTRAN96";#N/A,#N/A,FALSE,"NAA9697";#N/A,#N/A,FALSE,"ECWEBB";#N/A,#N/A,FALSE,"MFT96";#N/A,#N/A,FALSE,"CTrecon"}</definedName>
    <definedName name="T4.9i_1_3_1_2" hidden="1">{#N/A,#N/A,FALSE,"TMCOMP96";#N/A,#N/A,FALSE,"MAT96";#N/A,#N/A,FALSE,"FANDA96";#N/A,#N/A,FALSE,"INTRAN96";#N/A,#N/A,FALSE,"NAA9697";#N/A,#N/A,FALSE,"ECWEBB";#N/A,#N/A,FALSE,"MFT96";#N/A,#N/A,FALSE,"CTrecon"}</definedName>
    <definedName name="T4.9i_1_3_1_2_1" hidden="1">{#N/A,#N/A,FALSE,"TMCOMP96";#N/A,#N/A,FALSE,"MAT96";#N/A,#N/A,FALSE,"FANDA96";#N/A,#N/A,FALSE,"INTRAN96";#N/A,#N/A,FALSE,"NAA9697";#N/A,#N/A,FALSE,"ECWEBB";#N/A,#N/A,FALSE,"MFT96";#N/A,#N/A,FALSE,"CTrecon"}</definedName>
    <definedName name="T4.9i_1_3_1_2_2" hidden="1">{#N/A,#N/A,FALSE,"TMCOMP96";#N/A,#N/A,FALSE,"MAT96";#N/A,#N/A,FALSE,"FANDA96";#N/A,#N/A,FALSE,"INTRAN96";#N/A,#N/A,FALSE,"NAA9697";#N/A,#N/A,FALSE,"ECWEBB";#N/A,#N/A,FALSE,"MFT96";#N/A,#N/A,FALSE,"CTrecon"}</definedName>
    <definedName name="T4.9i_1_3_1_2_3" hidden="1">{#N/A,#N/A,FALSE,"TMCOMP96";#N/A,#N/A,FALSE,"MAT96";#N/A,#N/A,FALSE,"FANDA96";#N/A,#N/A,FALSE,"INTRAN96";#N/A,#N/A,FALSE,"NAA9697";#N/A,#N/A,FALSE,"ECWEBB";#N/A,#N/A,FALSE,"MFT96";#N/A,#N/A,FALSE,"CTrecon"}</definedName>
    <definedName name="T4.9i_1_3_1_2_4" hidden="1">{#N/A,#N/A,FALSE,"TMCOMP96";#N/A,#N/A,FALSE,"MAT96";#N/A,#N/A,FALSE,"FANDA96";#N/A,#N/A,FALSE,"INTRAN96";#N/A,#N/A,FALSE,"NAA9697";#N/A,#N/A,FALSE,"ECWEBB";#N/A,#N/A,FALSE,"MFT96";#N/A,#N/A,FALSE,"CTrecon"}</definedName>
    <definedName name="T4.9i_1_3_1_2_5" hidden="1">{#N/A,#N/A,FALSE,"TMCOMP96";#N/A,#N/A,FALSE,"MAT96";#N/A,#N/A,FALSE,"FANDA96";#N/A,#N/A,FALSE,"INTRAN96";#N/A,#N/A,FALSE,"NAA9697";#N/A,#N/A,FALSE,"ECWEBB";#N/A,#N/A,FALSE,"MFT96";#N/A,#N/A,FALSE,"CTrecon"}</definedName>
    <definedName name="T4.9i_1_3_1_3" hidden="1">{#N/A,#N/A,FALSE,"TMCOMP96";#N/A,#N/A,FALSE,"MAT96";#N/A,#N/A,FALSE,"FANDA96";#N/A,#N/A,FALSE,"INTRAN96";#N/A,#N/A,FALSE,"NAA9697";#N/A,#N/A,FALSE,"ECWEBB";#N/A,#N/A,FALSE,"MFT96";#N/A,#N/A,FALSE,"CTrecon"}</definedName>
    <definedName name="T4.9i_1_3_1_3_1" hidden="1">{#N/A,#N/A,FALSE,"TMCOMP96";#N/A,#N/A,FALSE,"MAT96";#N/A,#N/A,FALSE,"FANDA96";#N/A,#N/A,FALSE,"INTRAN96";#N/A,#N/A,FALSE,"NAA9697";#N/A,#N/A,FALSE,"ECWEBB";#N/A,#N/A,FALSE,"MFT96";#N/A,#N/A,FALSE,"CTrecon"}</definedName>
    <definedName name="T4.9i_1_3_1_3_2" hidden="1">{#N/A,#N/A,FALSE,"TMCOMP96";#N/A,#N/A,FALSE,"MAT96";#N/A,#N/A,FALSE,"FANDA96";#N/A,#N/A,FALSE,"INTRAN96";#N/A,#N/A,FALSE,"NAA9697";#N/A,#N/A,FALSE,"ECWEBB";#N/A,#N/A,FALSE,"MFT96";#N/A,#N/A,FALSE,"CTrecon"}</definedName>
    <definedName name="T4.9i_1_3_1_3_3" hidden="1">{#N/A,#N/A,FALSE,"TMCOMP96";#N/A,#N/A,FALSE,"MAT96";#N/A,#N/A,FALSE,"FANDA96";#N/A,#N/A,FALSE,"INTRAN96";#N/A,#N/A,FALSE,"NAA9697";#N/A,#N/A,FALSE,"ECWEBB";#N/A,#N/A,FALSE,"MFT96";#N/A,#N/A,FALSE,"CTrecon"}</definedName>
    <definedName name="T4.9i_1_3_1_3_4" hidden="1">{#N/A,#N/A,FALSE,"TMCOMP96";#N/A,#N/A,FALSE,"MAT96";#N/A,#N/A,FALSE,"FANDA96";#N/A,#N/A,FALSE,"INTRAN96";#N/A,#N/A,FALSE,"NAA9697";#N/A,#N/A,FALSE,"ECWEBB";#N/A,#N/A,FALSE,"MFT96";#N/A,#N/A,FALSE,"CTrecon"}</definedName>
    <definedName name="T4.9i_1_3_1_3_5" hidden="1">{#N/A,#N/A,FALSE,"TMCOMP96";#N/A,#N/A,FALSE,"MAT96";#N/A,#N/A,FALSE,"FANDA96";#N/A,#N/A,FALSE,"INTRAN96";#N/A,#N/A,FALSE,"NAA9697";#N/A,#N/A,FALSE,"ECWEBB";#N/A,#N/A,FALSE,"MFT96";#N/A,#N/A,FALSE,"CTrecon"}</definedName>
    <definedName name="T4.9i_1_3_1_4" hidden="1">{#N/A,#N/A,FALSE,"TMCOMP96";#N/A,#N/A,FALSE,"MAT96";#N/A,#N/A,FALSE,"FANDA96";#N/A,#N/A,FALSE,"INTRAN96";#N/A,#N/A,FALSE,"NAA9697";#N/A,#N/A,FALSE,"ECWEBB";#N/A,#N/A,FALSE,"MFT96";#N/A,#N/A,FALSE,"CTrecon"}</definedName>
    <definedName name="T4.9i_1_3_1_4_1" hidden="1">{#N/A,#N/A,FALSE,"TMCOMP96";#N/A,#N/A,FALSE,"MAT96";#N/A,#N/A,FALSE,"FANDA96";#N/A,#N/A,FALSE,"INTRAN96";#N/A,#N/A,FALSE,"NAA9697";#N/A,#N/A,FALSE,"ECWEBB";#N/A,#N/A,FALSE,"MFT96";#N/A,#N/A,FALSE,"CTrecon"}</definedName>
    <definedName name="T4.9i_1_3_1_4_2" hidden="1">{#N/A,#N/A,FALSE,"TMCOMP96";#N/A,#N/A,FALSE,"MAT96";#N/A,#N/A,FALSE,"FANDA96";#N/A,#N/A,FALSE,"INTRAN96";#N/A,#N/A,FALSE,"NAA9697";#N/A,#N/A,FALSE,"ECWEBB";#N/A,#N/A,FALSE,"MFT96";#N/A,#N/A,FALSE,"CTrecon"}</definedName>
    <definedName name="T4.9i_1_3_1_4_3" hidden="1">{#N/A,#N/A,FALSE,"TMCOMP96";#N/A,#N/A,FALSE,"MAT96";#N/A,#N/A,FALSE,"FANDA96";#N/A,#N/A,FALSE,"INTRAN96";#N/A,#N/A,FALSE,"NAA9697";#N/A,#N/A,FALSE,"ECWEBB";#N/A,#N/A,FALSE,"MFT96";#N/A,#N/A,FALSE,"CTrecon"}</definedName>
    <definedName name="T4.9i_1_3_1_4_4" hidden="1">{#N/A,#N/A,FALSE,"TMCOMP96";#N/A,#N/A,FALSE,"MAT96";#N/A,#N/A,FALSE,"FANDA96";#N/A,#N/A,FALSE,"INTRAN96";#N/A,#N/A,FALSE,"NAA9697";#N/A,#N/A,FALSE,"ECWEBB";#N/A,#N/A,FALSE,"MFT96";#N/A,#N/A,FALSE,"CTrecon"}</definedName>
    <definedName name="T4.9i_1_3_1_4_5" hidden="1">{#N/A,#N/A,FALSE,"TMCOMP96";#N/A,#N/A,FALSE,"MAT96";#N/A,#N/A,FALSE,"FANDA96";#N/A,#N/A,FALSE,"INTRAN96";#N/A,#N/A,FALSE,"NAA9697";#N/A,#N/A,FALSE,"ECWEBB";#N/A,#N/A,FALSE,"MFT96";#N/A,#N/A,FALSE,"CTrecon"}</definedName>
    <definedName name="T4.9i_1_3_1_5" hidden="1">{#N/A,#N/A,FALSE,"TMCOMP96";#N/A,#N/A,FALSE,"MAT96";#N/A,#N/A,FALSE,"FANDA96";#N/A,#N/A,FALSE,"INTRAN96";#N/A,#N/A,FALSE,"NAA9697";#N/A,#N/A,FALSE,"ECWEBB";#N/A,#N/A,FALSE,"MFT96";#N/A,#N/A,FALSE,"CTrecon"}</definedName>
    <definedName name="T4.9i_1_3_1_5_1" hidden="1">{#N/A,#N/A,FALSE,"TMCOMP96";#N/A,#N/A,FALSE,"MAT96";#N/A,#N/A,FALSE,"FANDA96";#N/A,#N/A,FALSE,"INTRAN96";#N/A,#N/A,FALSE,"NAA9697";#N/A,#N/A,FALSE,"ECWEBB";#N/A,#N/A,FALSE,"MFT96";#N/A,#N/A,FALSE,"CTrecon"}</definedName>
    <definedName name="T4.9i_1_3_1_5_2" hidden="1">{#N/A,#N/A,FALSE,"TMCOMP96";#N/A,#N/A,FALSE,"MAT96";#N/A,#N/A,FALSE,"FANDA96";#N/A,#N/A,FALSE,"INTRAN96";#N/A,#N/A,FALSE,"NAA9697";#N/A,#N/A,FALSE,"ECWEBB";#N/A,#N/A,FALSE,"MFT96";#N/A,#N/A,FALSE,"CTrecon"}</definedName>
    <definedName name="T4.9i_1_3_1_5_3" hidden="1">{#N/A,#N/A,FALSE,"TMCOMP96";#N/A,#N/A,FALSE,"MAT96";#N/A,#N/A,FALSE,"FANDA96";#N/A,#N/A,FALSE,"INTRAN96";#N/A,#N/A,FALSE,"NAA9697";#N/A,#N/A,FALSE,"ECWEBB";#N/A,#N/A,FALSE,"MFT96";#N/A,#N/A,FALSE,"CTrecon"}</definedName>
    <definedName name="T4.9i_1_3_1_5_4" hidden="1">{#N/A,#N/A,FALSE,"TMCOMP96";#N/A,#N/A,FALSE,"MAT96";#N/A,#N/A,FALSE,"FANDA96";#N/A,#N/A,FALSE,"INTRAN96";#N/A,#N/A,FALSE,"NAA9697";#N/A,#N/A,FALSE,"ECWEBB";#N/A,#N/A,FALSE,"MFT96";#N/A,#N/A,FALSE,"CTrecon"}</definedName>
    <definedName name="T4.9i_1_3_1_5_5" hidden="1">{#N/A,#N/A,FALSE,"TMCOMP96";#N/A,#N/A,FALSE,"MAT96";#N/A,#N/A,FALSE,"FANDA96";#N/A,#N/A,FALSE,"INTRAN96";#N/A,#N/A,FALSE,"NAA9697";#N/A,#N/A,FALSE,"ECWEBB";#N/A,#N/A,FALSE,"MFT96";#N/A,#N/A,FALSE,"CTrecon"}</definedName>
    <definedName name="T4.9i_1_3_2" hidden="1">{#N/A,#N/A,FALSE,"TMCOMP96";#N/A,#N/A,FALSE,"MAT96";#N/A,#N/A,FALSE,"FANDA96";#N/A,#N/A,FALSE,"INTRAN96";#N/A,#N/A,FALSE,"NAA9697";#N/A,#N/A,FALSE,"ECWEBB";#N/A,#N/A,FALSE,"MFT96";#N/A,#N/A,FALSE,"CTrecon"}</definedName>
    <definedName name="T4.9i_1_3_2_1" hidden="1">{#N/A,#N/A,FALSE,"TMCOMP96";#N/A,#N/A,FALSE,"MAT96";#N/A,#N/A,FALSE,"FANDA96";#N/A,#N/A,FALSE,"INTRAN96";#N/A,#N/A,FALSE,"NAA9697";#N/A,#N/A,FALSE,"ECWEBB";#N/A,#N/A,FALSE,"MFT96";#N/A,#N/A,FALSE,"CTrecon"}</definedName>
    <definedName name="T4.9i_1_3_2_2" hidden="1">{#N/A,#N/A,FALSE,"TMCOMP96";#N/A,#N/A,FALSE,"MAT96";#N/A,#N/A,FALSE,"FANDA96";#N/A,#N/A,FALSE,"INTRAN96";#N/A,#N/A,FALSE,"NAA9697";#N/A,#N/A,FALSE,"ECWEBB";#N/A,#N/A,FALSE,"MFT96";#N/A,#N/A,FALSE,"CTrecon"}</definedName>
    <definedName name="T4.9i_1_3_2_3" hidden="1">{#N/A,#N/A,FALSE,"TMCOMP96";#N/A,#N/A,FALSE,"MAT96";#N/A,#N/A,FALSE,"FANDA96";#N/A,#N/A,FALSE,"INTRAN96";#N/A,#N/A,FALSE,"NAA9697";#N/A,#N/A,FALSE,"ECWEBB";#N/A,#N/A,FALSE,"MFT96";#N/A,#N/A,FALSE,"CTrecon"}</definedName>
    <definedName name="T4.9i_1_3_2_4" hidden="1">{#N/A,#N/A,FALSE,"TMCOMP96";#N/A,#N/A,FALSE,"MAT96";#N/A,#N/A,FALSE,"FANDA96";#N/A,#N/A,FALSE,"INTRAN96";#N/A,#N/A,FALSE,"NAA9697";#N/A,#N/A,FALSE,"ECWEBB";#N/A,#N/A,FALSE,"MFT96";#N/A,#N/A,FALSE,"CTrecon"}</definedName>
    <definedName name="T4.9i_1_3_2_5" hidden="1">{#N/A,#N/A,FALSE,"TMCOMP96";#N/A,#N/A,FALSE,"MAT96";#N/A,#N/A,FALSE,"FANDA96";#N/A,#N/A,FALSE,"INTRAN96";#N/A,#N/A,FALSE,"NAA9697";#N/A,#N/A,FALSE,"ECWEBB";#N/A,#N/A,FALSE,"MFT96";#N/A,#N/A,FALSE,"CTrecon"}</definedName>
    <definedName name="T4.9i_1_3_3" hidden="1">{#N/A,#N/A,FALSE,"TMCOMP96";#N/A,#N/A,FALSE,"MAT96";#N/A,#N/A,FALSE,"FANDA96";#N/A,#N/A,FALSE,"INTRAN96";#N/A,#N/A,FALSE,"NAA9697";#N/A,#N/A,FALSE,"ECWEBB";#N/A,#N/A,FALSE,"MFT96";#N/A,#N/A,FALSE,"CTrecon"}</definedName>
    <definedName name="T4.9i_1_3_3_1" hidden="1">{#N/A,#N/A,FALSE,"TMCOMP96";#N/A,#N/A,FALSE,"MAT96";#N/A,#N/A,FALSE,"FANDA96";#N/A,#N/A,FALSE,"INTRAN96";#N/A,#N/A,FALSE,"NAA9697";#N/A,#N/A,FALSE,"ECWEBB";#N/A,#N/A,FALSE,"MFT96";#N/A,#N/A,FALSE,"CTrecon"}</definedName>
    <definedName name="T4.9i_1_3_3_2" hidden="1">{#N/A,#N/A,FALSE,"TMCOMP96";#N/A,#N/A,FALSE,"MAT96";#N/A,#N/A,FALSE,"FANDA96";#N/A,#N/A,FALSE,"INTRAN96";#N/A,#N/A,FALSE,"NAA9697";#N/A,#N/A,FALSE,"ECWEBB";#N/A,#N/A,FALSE,"MFT96";#N/A,#N/A,FALSE,"CTrecon"}</definedName>
    <definedName name="T4.9i_1_3_3_3" hidden="1">{#N/A,#N/A,FALSE,"TMCOMP96";#N/A,#N/A,FALSE,"MAT96";#N/A,#N/A,FALSE,"FANDA96";#N/A,#N/A,FALSE,"INTRAN96";#N/A,#N/A,FALSE,"NAA9697";#N/A,#N/A,FALSE,"ECWEBB";#N/A,#N/A,FALSE,"MFT96";#N/A,#N/A,FALSE,"CTrecon"}</definedName>
    <definedName name="T4.9i_1_3_3_4" hidden="1">{#N/A,#N/A,FALSE,"TMCOMP96";#N/A,#N/A,FALSE,"MAT96";#N/A,#N/A,FALSE,"FANDA96";#N/A,#N/A,FALSE,"INTRAN96";#N/A,#N/A,FALSE,"NAA9697";#N/A,#N/A,FALSE,"ECWEBB";#N/A,#N/A,FALSE,"MFT96";#N/A,#N/A,FALSE,"CTrecon"}</definedName>
    <definedName name="T4.9i_1_3_3_5" hidden="1">{#N/A,#N/A,FALSE,"TMCOMP96";#N/A,#N/A,FALSE,"MAT96";#N/A,#N/A,FALSE,"FANDA96";#N/A,#N/A,FALSE,"INTRAN96";#N/A,#N/A,FALSE,"NAA9697";#N/A,#N/A,FALSE,"ECWEBB";#N/A,#N/A,FALSE,"MFT96";#N/A,#N/A,FALSE,"CTrecon"}</definedName>
    <definedName name="T4.9i_1_3_4" hidden="1">{#N/A,#N/A,FALSE,"TMCOMP96";#N/A,#N/A,FALSE,"MAT96";#N/A,#N/A,FALSE,"FANDA96";#N/A,#N/A,FALSE,"INTRAN96";#N/A,#N/A,FALSE,"NAA9697";#N/A,#N/A,FALSE,"ECWEBB";#N/A,#N/A,FALSE,"MFT96";#N/A,#N/A,FALSE,"CTrecon"}</definedName>
    <definedName name="T4.9i_1_3_4_1" hidden="1">{#N/A,#N/A,FALSE,"TMCOMP96";#N/A,#N/A,FALSE,"MAT96";#N/A,#N/A,FALSE,"FANDA96";#N/A,#N/A,FALSE,"INTRAN96";#N/A,#N/A,FALSE,"NAA9697";#N/A,#N/A,FALSE,"ECWEBB";#N/A,#N/A,FALSE,"MFT96";#N/A,#N/A,FALSE,"CTrecon"}</definedName>
    <definedName name="T4.9i_1_3_4_2" hidden="1">{#N/A,#N/A,FALSE,"TMCOMP96";#N/A,#N/A,FALSE,"MAT96";#N/A,#N/A,FALSE,"FANDA96";#N/A,#N/A,FALSE,"INTRAN96";#N/A,#N/A,FALSE,"NAA9697";#N/A,#N/A,FALSE,"ECWEBB";#N/A,#N/A,FALSE,"MFT96";#N/A,#N/A,FALSE,"CTrecon"}</definedName>
    <definedName name="T4.9i_1_3_4_3" hidden="1">{#N/A,#N/A,FALSE,"TMCOMP96";#N/A,#N/A,FALSE,"MAT96";#N/A,#N/A,FALSE,"FANDA96";#N/A,#N/A,FALSE,"INTRAN96";#N/A,#N/A,FALSE,"NAA9697";#N/A,#N/A,FALSE,"ECWEBB";#N/A,#N/A,FALSE,"MFT96";#N/A,#N/A,FALSE,"CTrecon"}</definedName>
    <definedName name="T4.9i_1_3_4_4" hidden="1">{#N/A,#N/A,FALSE,"TMCOMP96";#N/A,#N/A,FALSE,"MAT96";#N/A,#N/A,FALSE,"FANDA96";#N/A,#N/A,FALSE,"INTRAN96";#N/A,#N/A,FALSE,"NAA9697";#N/A,#N/A,FALSE,"ECWEBB";#N/A,#N/A,FALSE,"MFT96";#N/A,#N/A,FALSE,"CTrecon"}</definedName>
    <definedName name="T4.9i_1_3_4_5" hidden="1">{#N/A,#N/A,FALSE,"TMCOMP96";#N/A,#N/A,FALSE,"MAT96";#N/A,#N/A,FALSE,"FANDA96";#N/A,#N/A,FALSE,"INTRAN96";#N/A,#N/A,FALSE,"NAA9697";#N/A,#N/A,FALSE,"ECWEBB";#N/A,#N/A,FALSE,"MFT96";#N/A,#N/A,FALSE,"CTrecon"}</definedName>
    <definedName name="T4.9i_1_3_5" hidden="1">{#N/A,#N/A,FALSE,"TMCOMP96";#N/A,#N/A,FALSE,"MAT96";#N/A,#N/A,FALSE,"FANDA96";#N/A,#N/A,FALSE,"INTRAN96";#N/A,#N/A,FALSE,"NAA9697";#N/A,#N/A,FALSE,"ECWEBB";#N/A,#N/A,FALSE,"MFT96";#N/A,#N/A,FALSE,"CTrecon"}</definedName>
    <definedName name="T4.9i_1_3_5_1" hidden="1">{#N/A,#N/A,FALSE,"TMCOMP96";#N/A,#N/A,FALSE,"MAT96";#N/A,#N/A,FALSE,"FANDA96";#N/A,#N/A,FALSE,"INTRAN96";#N/A,#N/A,FALSE,"NAA9697";#N/A,#N/A,FALSE,"ECWEBB";#N/A,#N/A,FALSE,"MFT96";#N/A,#N/A,FALSE,"CTrecon"}</definedName>
    <definedName name="T4.9i_1_3_5_2" hidden="1">{#N/A,#N/A,FALSE,"TMCOMP96";#N/A,#N/A,FALSE,"MAT96";#N/A,#N/A,FALSE,"FANDA96";#N/A,#N/A,FALSE,"INTRAN96";#N/A,#N/A,FALSE,"NAA9697";#N/A,#N/A,FALSE,"ECWEBB";#N/A,#N/A,FALSE,"MFT96";#N/A,#N/A,FALSE,"CTrecon"}</definedName>
    <definedName name="T4.9i_1_3_5_3" hidden="1">{#N/A,#N/A,FALSE,"TMCOMP96";#N/A,#N/A,FALSE,"MAT96";#N/A,#N/A,FALSE,"FANDA96";#N/A,#N/A,FALSE,"INTRAN96";#N/A,#N/A,FALSE,"NAA9697";#N/A,#N/A,FALSE,"ECWEBB";#N/A,#N/A,FALSE,"MFT96";#N/A,#N/A,FALSE,"CTrecon"}</definedName>
    <definedName name="T4.9i_1_3_5_4" hidden="1">{#N/A,#N/A,FALSE,"TMCOMP96";#N/A,#N/A,FALSE,"MAT96";#N/A,#N/A,FALSE,"FANDA96";#N/A,#N/A,FALSE,"INTRAN96";#N/A,#N/A,FALSE,"NAA9697";#N/A,#N/A,FALSE,"ECWEBB";#N/A,#N/A,FALSE,"MFT96";#N/A,#N/A,FALSE,"CTrecon"}</definedName>
    <definedName name="T4.9i_1_3_5_5" hidden="1">{#N/A,#N/A,FALSE,"TMCOMP96";#N/A,#N/A,FALSE,"MAT96";#N/A,#N/A,FALSE,"FANDA96";#N/A,#N/A,FALSE,"INTRAN96";#N/A,#N/A,FALSE,"NAA9697";#N/A,#N/A,FALSE,"ECWEBB";#N/A,#N/A,FALSE,"MFT96";#N/A,#N/A,FALSE,"CTrecon"}</definedName>
    <definedName name="T4.9i_1_4" hidden="1">{#N/A,#N/A,FALSE,"TMCOMP96";#N/A,#N/A,FALSE,"MAT96";#N/A,#N/A,FALSE,"FANDA96";#N/A,#N/A,FALSE,"INTRAN96";#N/A,#N/A,FALSE,"NAA9697";#N/A,#N/A,FALSE,"ECWEBB";#N/A,#N/A,FALSE,"MFT96";#N/A,#N/A,FALSE,"CTrecon"}</definedName>
    <definedName name="T4.9i_1_4_1" hidden="1">{#N/A,#N/A,FALSE,"TMCOMP96";#N/A,#N/A,FALSE,"MAT96";#N/A,#N/A,FALSE,"FANDA96";#N/A,#N/A,FALSE,"INTRAN96";#N/A,#N/A,FALSE,"NAA9697";#N/A,#N/A,FALSE,"ECWEBB";#N/A,#N/A,FALSE,"MFT96";#N/A,#N/A,FALSE,"CTrecon"}</definedName>
    <definedName name="T4.9i_1_4_1_1" hidden="1">{#N/A,#N/A,FALSE,"TMCOMP96";#N/A,#N/A,FALSE,"MAT96";#N/A,#N/A,FALSE,"FANDA96";#N/A,#N/A,FALSE,"INTRAN96";#N/A,#N/A,FALSE,"NAA9697";#N/A,#N/A,FALSE,"ECWEBB";#N/A,#N/A,FALSE,"MFT96";#N/A,#N/A,FALSE,"CTrecon"}</definedName>
    <definedName name="T4.9i_1_4_1_1_1" hidden="1">{#N/A,#N/A,FALSE,"TMCOMP96";#N/A,#N/A,FALSE,"MAT96";#N/A,#N/A,FALSE,"FANDA96";#N/A,#N/A,FALSE,"INTRAN96";#N/A,#N/A,FALSE,"NAA9697";#N/A,#N/A,FALSE,"ECWEBB";#N/A,#N/A,FALSE,"MFT96";#N/A,#N/A,FALSE,"CTrecon"}</definedName>
    <definedName name="T4.9i_1_4_1_1_1_1" hidden="1">{#N/A,#N/A,FALSE,"TMCOMP96";#N/A,#N/A,FALSE,"MAT96";#N/A,#N/A,FALSE,"FANDA96";#N/A,#N/A,FALSE,"INTRAN96";#N/A,#N/A,FALSE,"NAA9697";#N/A,#N/A,FALSE,"ECWEBB";#N/A,#N/A,FALSE,"MFT96";#N/A,#N/A,FALSE,"CTrecon"}</definedName>
    <definedName name="T4.9i_1_4_1_1_2" hidden="1">{#N/A,#N/A,FALSE,"TMCOMP96";#N/A,#N/A,FALSE,"MAT96";#N/A,#N/A,FALSE,"FANDA96";#N/A,#N/A,FALSE,"INTRAN96";#N/A,#N/A,FALSE,"NAA9697";#N/A,#N/A,FALSE,"ECWEBB";#N/A,#N/A,FALSE,"MFT96";#N/A,#N/A,FALSE,"CTrecon"}</definedName>
    <definedName name="T4.9i_1_4_1_1_3" hidden="1">{#N/A,#N/A,FALSE,"TMCOMP96";#N/A,#N/A,FALSE,"MAT96";#N/A,#N/A,FALSE,"FANDA96";#N/A,#N/A,FALSE,"INTRAN96";#N/A,#N/A,FALSE,"NAA9697";#N/A,#N/A,FALSE,"ECWEBB";#N/A,#N/A,FALSE,"MFT96";#N/A,#N/A,FALSE,"CTrecon"}</definedName>
    <definedName name="T4.9i_1_4_1_1_4" hidden="1">{#N/A,#N/A,FALSE,"TMCOMP96";#N/A,#N/A,FALSE,"MAT96";#N/A,#N/A,FALSE,"FANDA96";#N/A,#N/A,FALSE,"INTRAN96";#N/A,#N/A,FALSE,"NAA9697";#N/A,#N/A,FALSE,"ECWEBB";#N/A,#N/A,FALSE,"MFT96";#N/A,#N/A,FALSE,"CTrecon"}</definedName>
    <definedName name="T4.9i_1_4_1_1_5" hidden="1">{#N/A,#N/A,FALSE,"TMCOMP96";#N/A,#N/A,FALSE,"MAT96";#N/A,#N/A,FALSE,"FANDA96";#N/A,#N/A,FALSE,"INTRAN96";#N/A,#N/A,FALSE,"NAA9697";#N/A,#N/A,FALSE,"ECWEBB";#N/A,#N/A,FALSE,"MFT96";#N/A,#N/A,FALSE,"CTrecon"}</definedName>
    <definedName name="T4.9i_1_4_1_2" hidden="1">{#N/A,#N/A,FALSE,"TMCOMP96";#N/A,#N/A,FALSE,"MAT96";#N/A,#N/A,FALSE,"FANDA96";#N/A,#N/A,FALSE,"INTRAN96";#N/A,#N/A,FALSE,"NAA9697";#N/A,#N/A,FALSE,"ECWEBB";#N/A,#N/A,FALSE,"MFT96";#N/A,#N/A,FALSE,"CTrecon"}</definedName>
    <definedName name="T4.9i_1_4_1_2_1" hidden="1">{#N/A,#N/A,FALSE,"TMCOMP96";#N/A,#N/A,FALSE,"MAT96";#N/A,#N/A,FALSE,"FANDA96";#N/A,#N/A,FALSE,"INTRAN96";#N/A,#N/A,FALSE,"NAA9697";#N/A,#N/A,FALSE,"ECWEBB";#N/A,#N/A,FALSE,"MFT96";#N/A,#N/A,FALSE,"CTrecon"}</definedName>
    <definedName name="T4.9i_1_4_1_2_2" hidden="1">{#N/A,#N/A,FALSE,"TMCOMP96";#N/A,#N/A,FALSE,"MAT96";#N/A,#N/A,FALSE,"FANDA96";#N/A,#N/A,FALSE,"INTRAN96";#N/A,#N/A,FALSE,"NAA9697";#N/A,#N/A,FALSE,"ECWEBB";#N/A,#N/A,FALSE,"MFT96";#N/A,#N/A,FALSE,"CTrecon"}</definedName>
    <definedName name="T4.9i_1_4_1_2_3" hidden="1">{#N/A,#N/A,FALSE,"TMCOMP96";#N/A,#N/A,FALSE,"MAT96";#N/A,#N/A,FALSE,"FANDA96";#N/A,#N/A,FALSE,"INTRAN96";#N/A,#N/A,FALSE,"NAA9697";#N/A,#N/A,FALSE,"ECWEBB";#N/A,#N/A,FALSE,"MFT96";#N/A,#N/A,FALSE,"CTrecon"}</definedName>
    <definedName name="T4.9i_1_4_1_2_4" hidden="1">{#N/A,#N/A,FALSE,"TMCOMP96";#N/A,#N/A,FALSE,"MAT96";#N/A,#N/A,FALSE,"FANDA96";#N/A,#N/A,FALSE,"INTRAN96";#N/A,#N/A,FALSE,"NAA9697";#N/A,#N/A,FALSE,"ECWEBB";#N/A,#N/A,FALSE,"MFT96";#N/A,#N/A,FALSE,"CTrecon"}</definedName>
    <definedName name="T4.9i_1_4_1_2_5" hidden="1">{#N/A,#N/A,FALSE,"TMCOMP96";#N/A,#N/A,FALSE,"MAT96";#N/A,#N/A,FALSE,"FANDA96";#N/A,#N/A,FALSE,"INTRAN96";#N/A,#N/A,FALSE,"NAA9697";#N/A,#N/A,FALSE,"ECWEBB";#N/A,#N/A,FALSE,"MFT96";#N/A,#N/A,FALSE,"CTrecon"}</definedName>
    <definedName name="T4.9i_1_4_1_3" hidden="1">{#N/A,#N/A,FALSE,"TMCOMP96";#N/A,#N/A,FALSE,"MAT96";#N/A,#N/A,FALSE,"FANDA96";#N/A,#N/A,FALSE,"INTRAN96";#N/A,#N/A,FALSE,"NAA9697";#N/A,#N/A,FALSE,"ECWEBB";#N/A,#N/A,FALSE,"MFT96";#N/A,#N/A,FALSE,"CTrecon"}</definedName>
    <definedName name="T4.9i_1_4_1_3_1" hidden="1">{#N/A,#N/A,FALSE,"TMCOMP96";#N/A,#N/A,FALSE,"MAT96";#N/A,#N/A,FALSE,"FANDA96";#N/A,#N/A,FALSE,"INTRAN96";#N/A,#N/A,FALSE,"NAA9697";#N/A,#N/A,FALSE,"ECWEBB";#N/A,#N/A,FALSE,"MFT96";#N/A,#N/A,FALSE,"CTrecon"}</definedName>
    <definedName name="T4.9i_1_4_1_3_2" hidden="1">{#N/A,#N/A,FALSE,"TMCOMP96";#N/A,#N/A,FALSE,"MAT96";#N/A,#N/A,FALSE,"FANDA96";#N/A,#N/A,FALSE,"INTRAN96";#N/A,#N/A,FALSE,"NAA9697";#N/A,#N/A,FALSE,"ECWEBB";#N/A,#N/A,FALSE,"MFT96";#N/A,#N/A,FALSE,"CTrecon"}</definedName>
    <definedName name="T4.9i_1_4_1_3_3" hidden="1">{#N/A,#N/A,FALSE,"TMCOMP96";#N/A,#N/A,FALSE,"MAT96";#N/A,#N/A,FALSE,"FANDA96";#N/A,#N/A,FALSE,"INTRAN96";#N/A,#N/A,FALSE,"NAA9697";#N/A,#N/A,FALSE,"ECWEBB";#N/A,#N/A,FALSE,"MFT96";#N/A,#N/A,FALSE,"CTrecon"}</definedName>
    <definedName name="T4.9i_1_4_1_3_4" hidden="1">{#N/A,#N/A,FALSE,"TMCOMP96";#N/A,#N/A,FALSE,"MAT96";#N/A,#N/A,FALSE,"FANDA96";#N/A,#N/A,FALSE,"INTRAN96";#N/A,#N/A,FALSE,"NAA9697";#N/A,#N/A,FALSE,"ECWEBB";#N/A,#N/A,FALSE,"MFT96";#N/A,#N/A,FALSE,"CTrecon"}</definedName>
    <definedName name="T4.9i_1_4_1_3_5" hidden="1">{#N/A,#N/A,FALSE,"TMCOMP96";#N/A,#N/A,FALSE,"MAT96";#N/A,#N/A,FALSE,"FANDA96";#N/A,#N/A,FALSE,"INTRAN96";#N/A,#N/A,FALSE,"NAA9697";#N/A,#N/A,FALSE,"ECWEBB";#N/A,#N/A,FALSE,"MFT96";#N/A,#N/A,FALSE,"CTrecon"}</definedName>
    <definedName name="T4.9i_1_4_1_4" hidden="1">{#N/A,#N/A,FALSE,"TMCOMP96";#N/A,#N/A,FALSE,"MAT96";#N/A,#N/A,FALSE,"FANDA96";#N/A,#N/A,FALSE,"INTRAN96";#N/A,#N/A,FALSE,"NAA9697";#N/A,#N/A,FALSE,"ECWEBB";#N/A,#N/A,FALSE,"MFT96";#N/A,#N/A,FALSE,"CTrecon"}</definedName>
    <definedName name="T4.9i_1_4_1_4_1" hidden="1">{#N/A,#N/A,FALSE,"TMCOMP96";#N/A,#N/A,FALSE,"MAT96";#N/A,#N/A,FALSE,"FANDA96";#N/A,#N/A,FALSE,"INTRAN96";#N/A,#N/A,FALSE,"NAA9697";#N/A,#N/A,FALSE,"ECWEBB";#N/A,#N/A,FALSE,"MFT96";#N/A,#N/A,FALSE,"CTrecon"}</definedName>
    <definedName name="T4.9i_1_4_1_4_2" hidden="1">{#N/A,#N/A,FALSE,"TMCOMP96";#N/A,#N/A,FALSE,"MAT96";#N/A,#N/A,FALSE,"FANDA96";#N/A,#N/A,FALSE,"INTRAN96";#N/A,#N/A,FALSE,"NAA9697";#N/A,#N/A,FALSE,"ECWEBB";#N/A,#N/A,FALSE,"MFT96";#N/A,#N/A,FALSE,"CTrecon"}</definedName>
    <definedName name="T4.9i_1_4_1_4_3" hidden="1">{#N/A,#N/A,FALSE,"TMCOMP96";#N/A,#N/A,FALSE,"MAT96";#N/A,#N/A,FALSE,"FANDA96";#N/A,#N/A,FALSE,"INTRAN96";#N/A,#N/A,FALSE,"NAA9697";#N/A,#N/A,FALSE,"ECWEBB";#N/A,#N/A,FALSE,"MFT96";#N/A,#N/A,FALSE,"CTrecon"}</definedName>
    <definedName name="T4.9i_1_4_1_4_4" hidden="1">{#N/A,#N/A,FALSE,"TMCOMP96";#N/A,#N/A,FALSE,"MAT96";#N/A,#N/A,FALSE,"FANDA96";#N/A,#N/A,FALSE,"INTRAN96";#N/A,#N/A,FALSE,"NAA9697";#N/A,#N/A,FALSE,"ECWEBB";#N/A,#N/A,FALSE,"MFT96";#N/A,#N/A,FALSE,"CTrecon"}</definedName>
    <definedName name="T4.9i_1_4_1_4_5" hidden="1">{#N/A,#N/A,FALSE,"TMCOMP96";#N/A,#N/A,FALSE,"MAT96";#N/A,#N/A,FALSE,"FANDA96";#N/A,#N/A,FALSE,"INTRAN96";#N/A,#N/A,FALSE,"NAA9697";#N/A,#N/A,FALSE,"ECWEBB";#N/A,#N/A,FALSE,"MFT96";#N/A,#N/A,FALSE,"CTrecon"}</definedName>
    <definedName name="T4.9i_1_4_1_5" hidden="1">{#N/A,#N/A,FALSE,"TMCOMP96";#N/A,#N/A,FALSE,"MAT96";#N/A,#N/A,FALSE,"FANDA96";#N/A,#N/A,FALSE,"INTRAN96";#N/A,#N/A,FALSE,"NAA9697";#N/A,#N/A,FALSE,"ECWEBB";#N/A,#N/A,FALSE,"MFT96";#N/A,#N/A,FALSE,"CTrecon"}</definedName>
    <definedName name="T4.9i_1_4_1_5_1" hidden="1">{#N/A,#N/A,FALSE,"TMCOMP96";#N/A,#N/A,FALSE,"MAT96";#N/A,#N/A,FALSE,"FANDA96";#N/A,#N/A,FALSE,"INTRAN96";#N/A,#N/A,FALSE,"NAA9697";#N/A,#N/A,FALSE,"ECWEBB";#N/A,#N/A,FALSE,"MFT96";#N/A,#N/A,FALSE,"CTrecon"}</definedName>
    <definedName name="T4.9i_1_4_1_5_2" hidden="1">{#N/A,#N/A,FALSE,"TMCOMP96";#N/A,#N/A,FALSE,"MAT96";#N/A,#N/A,FALSE,"FANDA96";#N/A,#N/A,FALSE,"INTRAN96";#N/A,#N/A,FALSE,"NAA9697";#N/A,#N/A,FALSE,"ECWEBB";#N/A,#N/A,FALSE,"MFT96";#N/A,#N/A,FALSE,"CTrecon"}</definedName>
    <definedName name="T4.9i_1_4_1_5_3" hidden="1">{#N/A,#N/A,FALSE,"TMCOMP96";#N/A,#N/A,FALSE,"MAT96";#N/A,#N/A,FALSE,"FANDA96";#N/A,#N/A,FALSE,"INTRAN96";#N/A,#N/A,FALSE,"NAA9697";#N/A,#N/A,FALSE,"ECWEBB";#N/A,#N/A,FALSE,"MFT96";#N/A,#N/A,FALSE,"CTrecon"}</definedName>
    <definedName name="T4.9i_1_4_1_5_4" hidden="1">{#N/A,#N/A,FALSE,"TMCOMP96";#N/A,#N/A,FALSE,"MAT96";#N/A,#N/A,FALSE,"FANDA96";#N/A,#N/A,FALSE,"INTRAN96";#N/A,#N/A,FALSE,"NAA9697";#N/A,#N/A,FALSE,"ECWEBB";#N/A,#N/A,FALSE,"MFT96";#N/A,#N/A,FALSE,"CTrecon"}</definedName>
    <definedName name="T4.9i_1_4_1_5_5" hidden="1">{#N/A,#N/A,FALSE,"TMCOMP96";#N/A,#N/A,FALSE,"MAT96";#N/A,#N/A,FALSE,"FANDA96";#N/A,#N/A,FALSE,"INTRAN96";#N/A,#N/A,FALSE,"NAA9697";#N/A,#N/A,FALSE,"ECWEBB";#N/A,#N/A,FALSE,"MFT96";#N/A,#N/A,FALSE,"CTrecon"}</definedName>
    <definedName name="T4.9i_1_4_2" hidden="1">{#N/A,#N/A,FALSE,"TMCOMP96";#N/A,#N/A,FALSE,"MAT96";#N/A,#N/A,FALSE,"FANDA96";#N/A,#N/A,FALSE,"INTRAN96";#N/A,#N/A,FALSE,"NAA9697";#N/A,#N/A,FALSE,"ECWEBB";#N/A,#N/A,FALSE,"MFT96";#N/A,#N/A,FALSE,"CTrecon"}</definedName>
    <definedName name="T4.9i_1_4_2_1" hidden="1">{#N/A,#N/A,FALSE,"TMCOMP96";#N/A,#N/A,FALSE,"MAT96";#N/A,#N/A,FALSE,"FANDA96";#N/A,#N/A,FALSE,"INTRAN96";#N/A,#N/A,FALSE,"NAA9697";#N/A,#N/A,FALSE,"ECWEBB";#N/A,#N/A,FALSE,"MFT96";#N/A,#N/A,FALSE,"CTrecon"}</definedName>
    <definedName name="T4.9i_1_4_2_2" hidden="1">{#N/A,#N/A,FALSE,"TMCOMP96";#N/A,#N/A,FALSE,"MAT96";#N/A,#N/A,FALSE,"FANDA96";#N/A,#N/A,FALSE,"INTRAN96";#N/A,#N/A,FALSE,"NAA9697";#N/A,#N/A,FALSE,"ECWEBB";#N/A,#N/A,FALSE,"MFT96";#N/A,#N/A,FALSE,"CTrecon"}</definedName>
    <definedName name="T4.9i_1_4_2_3" hidden="1">{#N/A,#N/A,FALSE,"TMCOMP96";#N/A,#N/A,FALSE,"MAT96";#N/A,#N/A,FALSE,"FANDA96";#N/A,#N/A,FALSE,"INTRAN96";#N/A,#N/A,FALSE,"NAA9697";#N/A,#N/A,FALSE,"ECWEBB";#N/A,#N/A,FALSE,"MFT96";#N/A,#N/A,FALSE,"CTrecon"}</definedName>
    <definedName name="T4.9i_1_4_2_4" hidden="1">{#N/A,#N/A,FALSE,"TMCOMP96";#N/A,#N/A,FALSE,"MAT96";#N/A,#N/A,FALSE,"FANDA96";#N/A,#N/A,FALSE,"INTRAN96";#N/A,#N/A,FALSE,"NAA9697";#N/A,#N/A,FALSE,"ECWEBB";#N/A,#N/A,FALSE,"MFT96";#N/A,#N/A,FALSE,"CTrecon"}</definedName>
    <definedName name="T4.9i_1_4_2_5" hidden="1">{#N/A,#N/A,FALSE,"TMCOMP96";#N/A,#N/A,FALSE,"MAT96";#N/A,#N/A,FALSE,"FANDA96";#N/A,#N/A,FALSE,"INTRAN96";#N/A,#N/A,FALSE,"NAA9697";#N/A,#N/A,FALSE,"ECWEBB";#N/A,#N/A,FALSE,"MFT96";#N/A,#N/A,FALSE,"CTrecon"}</definedName>
    <definedName name="T4.9i_1_4_3" hidden="1">{#N/A,#N/A,FALSE,"TMCOMP96";#N/A,#N/A,FALSE,"MAT96";#N/A,#N/A,FALSE,"FANDA96";#N/A,#N/A,FALSE,"INTRAN96";#N/A,#N/A,FALSE,"NAA9697";#N/A,#N/A,FALSE,"ECWEBB";#N/A,#N/A,FALSE,"MFT96";#N/A,#N/A,FALSE,"CTrecon"}</definedName>
    <definedName name="T4.9i_1_4_3_1" hidden="1">{#N/A,#N/A,FALSE,"TMCOMP96";#N/A,#N/A,FALSE,"MAT96";#N/A,#N/A,FALSE,"FANDA96";#N/A,#N/A,FALSE,"INTRAN96";#N/A,#N/A,FALSE,"NAA9697";#N/A,#N/A,FALSE,"ECWEBB";#N/A,#N/A,FALSE,"MFT96";#N/A,#N/A,FALSE,"CTrecon"}</definedName>
    <definedName name="T4.9i_1_4_3_2" hidden="1">{#N/A,#N/A,FALSE,"TMCOMP96";#N/A,#N/A,FALSE,"MAT96";#N/A,#N/A,FALSE,"FANDA96";#N/A,#N/A,FALSE,"INTRAN96";#N/A,#N/A,FALSE,"NAA9697";#N/A,#N/A,FALSE,"ECWEBB";#N/A,#N/A,FALSE,"MFT96";#N/A,#N/A,FALSE,"CTrecon"}</definedName>
    <definedName name="T4.9i_1_4_3_3" hidden="1">{#N/A,#N/A,FALSE,"TMCOMP96";#N/A,#N/A,FALSE,"MAT96";#N/A,#N/A,FALSE,"FANDA96";#N/A,#N/A,FALSE,"INTRAN96";#N/A,#N/A,FALSE,"NAA9697";#N/A,#N/A,FALSE,"ECWEBB";#N/A,#N/A,FALSE,"MFT96";#N/A,#N/A,FALSE,"CTrecon"}</definedName>
    <definedName name="T4.9i_1_4_3_4" hidden="1">{#N/A,#N/A,FALSE,"TMCOMP96";#N/A,#N/A,FALSE,"MAT96";#N/A,#N/A,FALSE,"FANDA96";#N/A,#N/A,FALSE,"INTRAN96";#N/A,#N/A,FALSE,"NAA9697";#N/A,#N/A,FALSE,"ECWEBB";#N/A,#N/A,FALSE,"MFT96";#N/A,#N/A,FALSE,"CTrecon"}</definedName>
    <definedName name="T4.9i_1_4_3_5" hidden="1">{#N/A,#N/A,FALSE,"TMCOMP96";#N/A,#N/A,FALSE,"MAT96";#N/A,#N/A,FALSE,"FANDA96";#N/A,#N/A,FALSE,"INTRAN96";#N/A,#N/A,FALSE,"NAA9697";#N/A,#N/A,FALSE,"ECWEBB";#N/A,#N/A,FALSE,"MFT96";#N/A,#N/A,FALSE,"CTrecon"}</definedName>
    <definedName name="T4.9i_1_4_4" hidden="1">{#N/A,#N/A,FALSE,"TMCOMP96";#N/A,#N/A,FALSE,"MAT96";#N/A,#N/A,FALSE,"FANDA96";#N/A,#N/A,FALSE,"INTRAN96";#N/A,#N/A,FALSE,"NAA9697";#N/A,#N/A,FALSE,"ECWEBB";#N/A,#N/A,FALSE,"MFT96";#N/A,#N/A,FALSE,"CTrecon"}</definedName>
    <definedName name="T4.9i_1_4_4_1" hidden="1">{#N/A,#N/A,FALSE,"TMCOMP96";#N/A,#N/A,FALSE,"MAT96";#N/A,#N/A,FALSE,"FANDA96";#N/A,#N/A,FALSE,"INTRAN96";#N/A,#N/A,FALSE,"NAA9697";#N/A,#N/A,FALSE,"ECWEBB";#N/A,#N/A,FALSE,"MFT96";#N/A,#N/A,FALSE,"CTrecon"}</definedName>
    <definedName name="T4.9i_1_4_4_2" hidden="1">{#N/A,#N/A,FALSE,"TMCOMP96";#N/A,#N/A,FALSE,"MAT96";#N/A,#N/A,FALSE,"FANDA96";#N/A,#N/A,FALSE,"INTRAN96";#N/A,#N/A,FALSE,"NAA9697";#N/A,#N/A,FALSE,"ECWEBB";#N/A,#N/A,FALSE,"MFT96";#N/A,#N/A,FALSE,"CTrecon"}</definedName>
    <definedName name="T4.9i_1_4_4_3" hidden="1">{#N/A,#N/A,FALSE,"TMCOMP96";#N/A,#N/A,FALSE,"MAT96";#N/A,#N/A,FALSE,"FANDA96";#N/A,#N/A,FALSE,"INTRAN96";#N/A,#N/A,FALSE,"NAA9697";#N/A,#N/A,FALSE,"ECWEBB";#N/A,#N/A,FALSE,"MFT96";#N/A,#N/A,FALSE,"CTrecon"}</definedName>
    <definedName name="T4.9i_1_4_4_4" hidden="1">{#N/A,#N/A,FALSE,"TMCOMP96";#N/A,#N/A,FALSE,"MAT96";#N/A,#N/A,FALSE,"FANDA96";#N/A,#N/A,FALSE,"INTRAN96";#N/A,#N/A,FALSE,"NAA9697";#N/A,#N/A,FALSE,"ECWEBB";#N/A,#N/A,FALSE,"MFT96";#N/A,#N/A,FALSE,"CTrecon"}</definedName>
    <definedName name="T4.9i_1_4_4_5" hidden="1">{#N/A,#N/A,FALSE,"TMCOMP96";#N/A,#N/A,FALSE,"MAT96";#N/A,#N/A,FALSE,"FANDA96";#N/A,#N/A,FALSE,"INTRAN96";#N/A,#N/A,FALSE,"NAA9697";#N/A,#N/A,FALSE,"ECWEBB";#N/A,#N/A,FALSE,"MFT96";#N/A,#N/A,FALSE,"CTrecon"}</definedName>
    <definedName name="T4.9i_1_4_5" hidden="1">{#N/A,#N/A,FALSE,"TMCOMP96";#N/A,#N/A,FALSE,"MAT96";#N/A,#N/A,FALSE,"FANDA96";#N/A,#N/A,FALSE,"INTRAN96";#N/A,#N/A,FALSE,"NAA9697";#N/A,#N/A,FALSE,"ECWEBB";#N/A,#N/A,FALSE,"MFT96";#N/A,#N/A,FALSE,"CTrecon"}</definedName>
    <definedName name="T4.9i_1_4_5_1" hidden="1">{#N/A,#N/A,FALSE,"TMCOMP96";#N/A,#N/A,FALSE,"MAT96";#N/A,#N/A,FALSE,"FANDA96";#N/A,#N/A,FALSE,"INTRAN96";#N/A,#N/A,FALSE,"NAA9697";#N/A,#N/A,FALSE,"ECWEBB";#N/A,#N/A,FALSE,"MFT96";#N/A,#N/A,FALSE,"CTrecon"}</definedName>
    <definedName name="T4.9i_1_4_5_2" hidden="1">{#N/A,#N/A,FALSE,"TMCOMP96";#N/A,#N/A,FALSE,"MAT96";#N/A,#N/A,FALSE,"FANDA96";#N/A,#N/A,FALSE,"INTRAN96";#N/A,#N/A,FALSE,"NAA9697";#N/A,#N/A,FALSE,"ECWEBB";#N/A,#N/A,FALSE,"MFT96";#N/A,#N/A,FALSE,"CTrecon"}</definedName>
    <definedName name="T4.9i_1_4_5_3" hidden="1">{#N/A,#N/A,FALSE,"TMCOMP96";#N/A,#N/A,FALSE,"MAT96";#N/A,#N/A,FALSE,"FANDA96";#N/A,#N/A,FALSE,"INTRAN96";#N/A,#N/A,FALSE,"NAA9697";#N/A,#N/A,FALSE,"ECWEBB";#N/A,#N/A,FALSE,"MFT96";#N/A,#N/A,FALSE,"CTrecon"}</definedName>
    <definedName name="T4.9i_1_4_5_4" hidden="1">{#N/A,#N/A,FALSE,"TMCOMP96";#N/A,#N/A,FALSE,"MAT96";#N/A,#N/A,FALSE,"FANDA96";#N/A,#N/A,FALSE,"INTRAN96";#N/A,#N/A,FALSE,"NAA9697";#N/A,#N/A,FALSE,"ECWEBB";#N/A,#N/A,FALSE,"MFT96";#N/A,#N/A,FALSE,"CTrecon"}</definedName>
    <definedName name="T4.9i_1_4_5_5" hidden="1">{#N/A,#N/A,FALSE,"TMCOMP96";#N/A,#N/A,FALSE,"MAT96";#N/A,#N/A,FALSE,"FANDA96";#N/A,#N/A,FALSE,"INTRAN96";#N/A,#N/A,FALSE,"NAA9697";#N/A,#N/A,FALSE,"ECWEBB";#N/A,#N/A,FALSE,"MFT96";#N/A,#N/A,FALSE,"CTrecon"}</definedName>
    <definedName name="T4.9i_1_5" hidden="1">{#N/A,#N/A,FALSE,"TMCOMP96";#N/A,#N/A,FALSE,"MAT96";#N/A,#N/A,FALSE,"FANDA96";#N/A,#N/A,FALSE,"INTRAN96";#N/A,#N/A,FALSE,"NAA9697";#N/A,#N/A,FALSE,"ECWEBB";#N/A,#N/A,FALSE,"MFT96";#N/A,#N/A,FALSE,"CTrecon"}</definedName>
    <definedName name="T4.9i_1_5_1" hidden="1">{#N/A,#N/A,FALSE,"TMCOMP96";#N/A,#N/A,FALSE,"MAT96";#N/A,#N/A,FALSE,"FANDA96";#N/A,#N/A,FALSE,"INTRAN96";#N/A,#N/A,FALSE,"NAA9697";#N/A,#N/A,FALSE,"ECWEBB";#N/A,#N/A,FALSE,"MFT96";#N/A,#N/A,FALSE,"CTrecon"}</definedName>
    <definedName name="T4.9i_1_5_1_1" hidden="1">{#N/A,#N/A,FALSE,"TMCOMP96";#N/A,#N/A,FALSE,"MAT96";#N/A,#N/A,FALSE,"FANDA96";#N/A,#N/A,FALSE,"INTRAN96";#N/A,#N/A,FALSE,"NAA9697";#N/A,#N/A,FALSE,"ECWEBB";#N/A,#N/A,FALSE,"MFT96";#N/A,#N/A,FALSE,"CTrecon"}</definedName>
    <definedName name="T4.9i_1_5_1_2" hidden="1">{#N/A,#N/A,FALSE,"TMCOMP96";#N/A,#N/A,FALSE,"MAT96";#N/A,#N/A,FALSE,"FANDA96";#N/A,#N/A,FALSE,"INTRAN96";#N/A,#N/A,FALSE,"NAA9697";#N/A,#N/A,FALSE,"ECWEBB";#N/A,#N/A,FALSE,"MFT96";#N/A,#N/A,FALSE,"CTrecon"}</definedName>
    <definedName name="T4.9i_1_5_1_3" hidden="1">{#N/A,#N/A,FALSE,"TMCOMP96";#N/A,#N/A,FALSE,"MAT96";#N/A,#N/A,FALSE,"FANDA96";#N/A,#N/A,FALSE,"INTRAN96";#N/A,#N/A,FALSE,"NAA9697";#N/A,#N/A,FALSE,"ECWEBB";#N/A,#N/A,FALSE,"MFT96";#N/A,#N/A,FALSE,"CTrecon"}</definedName>
    <definedName name="T4.9i_1_5_1_4" hidden="1">{#N/A,#N/A,FALSE,"TMCOMP96";#N/A,#N/A,FALSE,"MAT96";#N/A,#N/A,FALSE,"FANDA96";#N/A,#N/A,FALSE,"INTRAN96";#N/A,#N/A,FALSE,"NAA9697";#N/A,#N/A,FALSE,"ECWEBB";#N/A,#N/A,FALSE,"MFT96";#N/A,#N/A,FALSE,"CTrecon"}</definedName>
    <definedName name="T4.9i_1_5_1_5" hidden="1">{#N/A,#N/A,FALSE,"TMCOMP96";#N/A,#N/A,FALSE,"MAT96";#N/A,#N/A,FALSE,"FANDA96";#N/A,#N/A,FALSE,"INTRAN96";#N/A,#N/A,FALSE,"NAA9697";#N/A,#N/A,FALSE,"ECWEBB";#N/A,#N/A,FALSE,"MFT96";#N/A,#N/A,FALSE,"CTrecon"}</definedName>
    <definedName name="T4.9i_1_5_2" hidden="1">{#N/A,#N/A,FALSE,"TMCOMP96";#N/A,#N/A,FALSE,"MAT96";#N/A,#N/A,FALSE,"FANDA96";#N/A,#N/A,FALSE,"INTRAN96";#N/A,#N/A,FALSE,"NAA9697";#N/A,#N/A,FALSE,"ECWEBB";#N/A,#N/A,FALSE,"MFT96";#N/A,#N/A,FALSE,"CTrecon"}</definedName>
    <definedName name="T4.9i_1_5_2_1" hidden="1">{#N/A,#N/A,FALSE,"TMCOMP96";#N/A,#N/A,FALSE,"MAT96";#N/A,#N/A,FALSE,"FANDA96";#N/A,#N/A,FALSE,"INTRAN96";#N/A,#N/A,FALSE,"NAA9697";#N/A,#N/A,FALSE,"ECWEBB";#N/A,#N/A,FALSE,"MFT96";#N/A,#N/A,FALSE,"CTrecon"}</definedName>
    <definedName name="T4.9i_1_5_2_2" hidden="1">{#N/A,#N/A,FALSE,"TMCOMP96";#N/A,#N/A,FALSE,"MAT96";#N/A,#N/A,FALSE,"FANDA96";#N/A,#N/A,FALSE,"INTRAN96";#N/A,#N/A,FALSE,"NAA9697";#N/A,#N/A,FALSE,"ECWEBB";#N/A,#N/A,FALSE,"MFT96";#N/A,#N/A,FALSE,"CTrecon"}</definedName>
    <definedName name="T4.9i_1_5_2_3" hidden="1">{#N/A,#N/A,FALSE,"TMCOMP96";#N/A,#N/A,FALSE,"MAT96";#N/A,#N/A,FALSE,"FANDA96";#N/A,#N/A,FALSE,"INTRAN96";#N/A,#N/A,FALSE,"NAA9697";#N/A,#N/A,FALSE,"ECWEBB";#N/A,#N/A,FALSE,"MFT96";#N/A,#N/A,FALSE,"CTrecon"}</definedName>
    <definedName name="T4.9i_1_5_2_4" hidden="1">{#N/A,#N/A,FALSE,"TMCOMP96";#N/A,#N/A,FALSE,"MAT96";#N/A,#N/A,FALSE,"FANDA96";#N/A,#N/A,FALSE,"INTRAN96";#N/A,#N/A,FALSE,"NAA9697";#N/A,#N/A,FALSE,"ECWEBB";#N/A,#N/A,FALSE,"MFT96";#N/A,#N/A,FALSE,"CTrecon"}</definedName>
    <definedName name="T4.9i_1_5_2_5" hidden="1">{#N/A,#N/A,FALSE,"TMCOMP96";#N/A,#N/A,FALSE,"MAT96";#N/A,#N/A,FALSE,"FANDA96";#N/A,#N/A,FALSE,"INTRAN96";#N/A,#N/A,FALSE,"NAA9697";#N/A,#N/A,FALSE,"ECWEBB";#N/A,#N/A,FALSE,"MFT96";#N/A,#N/A,FALSE,"CTrecon"}</definedName>
    <definedName name="T4.9i_1_5_3" hidden="1">{#N/A,#N/A,FALSE,"TMCOMP96";#N/A,#N/A,FALSE,"MAT96";#N/A,#N/A,FALSE,"FANDA96";#N/A,#N/A,FALSE,"INTRAN96";#N/A,#N/A,FALSE,"NAA9697";#N/A,#N/A,FALSE,"ECWEBB";#N/A,#N/A,FALSE,"MFT96";#N/A,#N/A,FALSE,"CTrecon"}</definedName>
    <definedName name="T4.9i_1_5_3_1" hidden="1">{#N/A,#N/A,FALSE,"TMCOMP96";#N/A,#N/A,FALSE,"MAT96";#N/A,#N/A,FALSE,"FANDA96";#N/A,#N/A,FALSE,"INTRAN96";#N/A,#N/A,FALSE,"NAA9697";#N/A,#N/A,FALSE,"ECWEBB";#N/A,#N/A,FALSE,"MFT96";#N/A,#N/A,FALSE,"CTrecon"}</definedName>
    <definedName name="T4.9i_1_5_3_2" hidden="1">{#N/A,#N/A,FALSE,"TMCOMP96";#N/A,#N/A,FALSE,"MAT96";#N/A,#N/A,FALSE,"FANDA96";#N/A,#N/A,FALSE,"INTRAN96";#N/A,#N/A,FALSE,"NAA9697";#N/A,#N/A,FALSE,"ECWEBB";#N/A,#N/A,FALSE,"MFT96";#N/A,#N/A,FALSE,"CTrecon"}</definedName>
    <definedName name="T4.9i_1_5_3_3" hidden="1">{#N/A,#N/A,FALSE,"TMCOMP96";#N/A,#N/A,FALSE,"MAT96";#N/A,#N/A,FALSE,"FANDA96";#N/A,#N/A,FALSE,"INTRAN96";#N/A,#N/A,FALSE,"NAA9697";#N/A,#N/A,FALSE,"ECWEBB";#N/A,#N/A,FALSE,"MFT96";#N/A,#N/A,FALSE,"CTrecon"}</definedName>
    <definedName name="T4.9i_1_5_3_4" hidden="1">{#N/A,#N/A,FALSE,"TMCOMP96";#N/A,#N/A,FALSE,"MAT96";#N/A,#N/A,FALSE,"FANDA96";#N/A,#N/A,FALSE,"INTRAN96";#N/A,#N/A,FALSE,"NAA9697";#N/A,#N/A,FALSE,"ECWEBB";#N/A,#N/A,FALSE,"MFT96";#N/A,#N/A,FALSE,"CTrecon"}</definedName>
    <definedName name="T4.9i_1_5_3_5" hidden="1">{#N/A,#N/A,FALSE,"TMCOMP96";#N/A,#N/A,FALSE,"MAT96";#N/A,#N/A,FALSE,"FANDA96";#N/A,#N/A,FALSE,"INTRAN96";#N/A,#N/A,FALSE,"NAA9697";#N/A,#N/A,FALSE,"ECWEBB";#N/A,#N/A,FALSE,"MFT96";#N/A,#N/A,FALSE,"CTrecon"}</definedName>
    <definedName name="T4.9i_1_5_4" hidden="1">{#N/A,#N/A,FALSE,"TMCOMP96";#N/A,#N/A,FALSE,"MAT96";#N/A,#N/A,FALSE,"FANDA96";#N/A,#N/A,FALSE,"INTRAN96";#N/A,#N/A,FALSE,"NAA9697";#N/A,#N/A,FALSE,"ECWEBB";#N/A,#N/A,FALSE,"MFT96";#N/A,#N/A,FALSE,"CTrecon"}</definedName>
    <definedName name="T4.9i_1_5_4_1" hidden="1">{#N/A,#N/A,FALSE,"TMCOMP96";#N/A,#N/A,FALSE,"MAT96";#N/A,#N/A,FALSE,"FANDA96";#N/A,#N/A,FALSE,"INTRAN96";#N/A,#N/A,FALSE,"NAA9697";#N/A,#N/A,FALSE,"ECWEBB";#N/A,#N/A,FALSE,"MFT96";#N/A,#N/A,FALSE,"CTrecon"}</definedName>
    <definedName name="T4.9i_1_5_4_2" hidden="1">{#N/A,#N/A,FALSE,"TMCOMP96";#N/A,#N/A,FALSE,"MAT96";#N/A,#N/A,FALSE,"FANDA96";#N/A,#N/A,FALSE,"INTRAN96";#N/A,#N/A,FALSE,"NAA9697";#N/A,#N/A,FALSE,"ECWEBB";#N/A,#N/A,FALSE,"MFT96";#N/A,#N/A,FALSE,"CTrecon"}</definedName>
    <definedName name="T4.9i_1_5_4_3" hidden="1">{#N/A,#N/A,FALSE,"TMCOMP96";#N/A,#N/A,FALSE,"MAT96";#N/A,#N/A,FALSE,"FANDA96";#N/A,#N/A,FALSE,"INTRAN96";#N/A,#N/A,FALSE,"NAA9697";#N/A,#N/A,FALSE,"ECWEBB";#N/A,#N/A,FALSE,"MFT96";#N/A,#N/A,FALSE,"CTrecon"}</definedName>
    <definedName name="T4.9i_1_5_4_4" hidden="1">{#N/A,#N/A,FALSE,"TMCOMP96";#N/A,#N/A,FALSE,"MAT96";#N/A,#N/A,FALSE,"FANDA96";#N/A,#N/A,FALSE,"INTRAN96";#N/A,#N/A,FALSE,"NAA9697";#N/A,#N/A,FALSE,"ECWEBB";#N/A,#N/A,FALSE,"MFT96";#N/A,#N/A,FALSE,"CTrecon"}</definedName>
    <definedName name="T4.9i_1_5_4_5" hidden="1">{#N/A,#N/A,FALSE,"TMCOMP96";#N/A,#N/A,FALSE,"MAT96";#N/A,#N/A,FALSE,"FANDA96";#N/A,#N/A,FALSE,"INTRAN96";#N/A,#N/A,FALSE,"NAA9697";#N/A,#N/A,FALSE,"ECWEBB";#N/A,#N/A,FALSE,"MFT96";#N/A,#N/A,FALSE,"CTrecon"}</definedName>
    <definedName name="T4.9i_1_5_5" hidden="1">{#N/A,#N/A,FALSE,"TMCOMP96";#N/A,#N/A,FALSE,"MAT96";#N/A,#N/A,FALSE,"FANDA96";#N/A,#N/A,FALSE,"INTRAN96";#N/A,#N/A,FALSE,"NAA9697";#N/A,#N/A,FALSE,"ECWEBB";#N/A,#N/A,FALSE,"MFT96";#N/A,#N/A,FALSE,"CTrecon"}</definedName>
    <definedName name="T4.9i_1_5_5_1" hidden="1">{#N/A,#N/A,FALSE,"TMCOMP96";#N/A,#N/A,FALSE,"MAT96";#N/A,#N/A,FALSE,"FANDA96";#N/A,#N/A,FALSE,"INTRAN96";#N/A,#N/A,FALSE,"NAA9697";#N/A,#N/A,FALSE,"ECWEBB";#N/A,#N/A,FALSE,"MFT96";#N/A,#N/A,FALSE,"CTrecon"}</definedName>
    <definedName name="T4.9i_1_5_5_2" hidden="1">{#N/A,#N/A,FALSE,"TMCOMP96";#N/A,#N/A,FALSE,"MAT96";#N/A,#N/A,FALSE,"FANDA96";#N/A,#N/A,FALSE,"INTRAN96";#N/A,#N/A,FALSE,"NAA9697";#N/A,#N/A,FALSE,"ECWEBB";#N/A,#N/A,FALSE,"MFT96";#N/A,#N/A,FALSE,"CTrecon"}</definedName>
    <definedName name="T4.9i_1_5_5_3" hidden="1">{#N/A,#N/A,FALSE,"TMCOMP96";#N/A,#N/A,FALSE,"MAT96";#N/A,#N/A,FALSE,"FANDA96";#N/A,#N/A,FALSE,"INTRAN96";#N/A,#N/A,FALSE,"NAA9697";#N/A,#N/A,FALSE,"ECWEBB";#N/A,#N/A,FALSE,"MFT96";#N/A,#N/A,FALSE,"CTrecon"}</definedName>
    <definedName name="T4.9i_1_5_5_4" hidden="1">{#N/A,#N/A,FALSE,"TMCOMP96";#N/A,#N/A,FALSE,"MAT96";#N/A,#N/A,FALSE,"FANDA96";#N/A,#N/A,FALSE,"INTRAN96";#N/A,#N/A,FALSE,"NAA9697";#N/A,#N/A,FALSE,"ECWEBB";#N/A,#N/A,FALSE,"MFT96";#N/A,#N/A,FALSE,"CTrecon"}</definedName>
    <definedName name="T4.9i_1_5_5_5" hidden="1">{#N/A,#N/A,FALSE,"TMCOMP96";#N/A,#N/A,FALSE,"MAT96";#N/A,#N/A,FALSE,"FANDA96";#N/A,#N/A,FALSE,"INTRAN96";#N/A,#N/A,FALSE,"NAA9697";#N/A,#N/A,FALSE,"ECWEBB";#N/A,#N/A,FALSE,"MFT96";#N/A,#N/A,FALSE,"CTrecon"}</definedName>
    <definedName name="T4.9i_2" hidden="1">{#N/A,#N/A,FALSE,"TMCOMP96";#N/A,#N/A,FALSE,"MAT96";#N/A,#N/A,FALSE,"FANDA96";#N/A,#N/A,FALSE,"INTRAN96";#N/A,#N/A,FALSE,"NAA9697";#N/A,#N/A,FALSE,"ECWEBB";#N/A,#N/A,FALSE,"MFT96";#N/A,#N/A,FALSE,"CTrecon"}</definedName>
    <definedName name="T4.9i_2_1" hidden="1">{#N/A,#N/A,FALSE,"TMCOMP96";#N/A,#N/A,FALSE,"MAT96";#N/A,#N/A,FALSE,"FANDA96";#N/A,#N/A,FALSE,"INTRAN96";#N/A,#N/A,FALSE,"NAA9697";#N/A,#N/A,FALSE,"ECWEBB";#N/A,#N/A,FALSE,"MFT96";#N/A,#N/A,FALSE,"CTrecon"}</definedName>
    <definedName name="T4.9i_2_1_1" hidden="1">{#N/A,#N/A,FALSE,"TMCOMP96";#N/A,#N/A,FALSE,"MAT96";#N/A,#N/A,FALSE,"FANDA96";#N/A,#N/A,FALSE,"INTRAN96";#N/A,#N/A,FALSE,"NAA9697";#N/A,#N/A,FALSE,"ECWEBB";#N/A,#N/A,FALSE,"MFT96";#N/A,#N/A,FALSE,"CTrecon"}</definedName>
    <definedName name="T4.9i_2_1_1_1" hidden="1">{#N/A,#N/A,FALSE,"TMCOMP96";#N/A,#N/A,FALSE,"MAT96";#N/A,#N/A,FALSE,"FANDA96";#N/A,#N/A,FALSE,"INTRAN96";#N/A,#N/A,FALSE,"NAA9697";#N/A,#N/A,FALSE,"ECWEBB";#N/A,#N/A,FALSE,"MFT96";#N/A,#N/A,FALSE,"CTrecon"}</definedName>
    <definedName name="T4.9i_2_1_1_1_1" hidden="1">{#N/A,#N/A,FALSE,"TMCOMP96";#N/A,#N/A,FALSE,"MAT96";#N/A,#N/A,FALSE,"FANDA96";#N/A,#N/A,FALSE,"INTRAN96";#N/A,#N/A,FALSE,"NAA9697";#N/A,#N/A,FALSE,"ECWEBB";#N/A,#N/A,FALSE,"MFT96";#N/A,#N/A,FALSE,"CTrecon"}</definedName>
    <definedName name="T4.9i_2_1_1_1_1_1" hidden="1">{#N/A,#N/A,FALSE,"TMCOMP96";#N/A,#N/A,FALSE,"MAT96";#N/A,#N/A,FALSE,"FANDA96";#N/A,#N/A,FALSE,"INTRAN96";#N/A,#N/A,FALSE,"NAA9697";#N/A,#N/A,FALSE,"ECWEBB";#N/A,#N/A,FALSE,"MFT96";#N/A,#N/A,FALSE,"CTrecon"}</definedName>
    <definedName name="T4.9i_2_1_1_1_2" hidden="1">{#N/A,#N/A,FALSE,"TMCOMP96";#N/A,#N/A,FALSE,"MAT96";#N/A,#N/A,FALSE,"FANDA96";#N/A,#N/A,FALSE,"INTRAN96";#N/A,#N/A,FALSE,"NAA9697";#N/A,#N/A,FALSE,"ECWEBB";#N/A,#N/A,FALSE,"MFT96";#N/A,#N/A,FALSE,"CTrecon"}</definedName>
    <definedName name="T4.9i_2_1_1_1_3" hidden="1">{#N/A,#N/A,FALSE,"TMCOMP96";#N/A,#N/A,FALSE,"MAT96";#N/A,#N/A,FALSE,"FANDA96";#N/A,#N/A,FALSE,"INTRAN96";#N/A,#N/A,FALSE,"NAA9697";#N/A,#N/A,FALSE,"ECWEBB";#N/A,#N/A,FALSE,"MFT96";#N/A,#N/A,FALSE,"CTrecon"}</definedName>
    <definedName name="T4.9i_2_1_1_1_4" hidden="1">{#N/A,#N/A,FALSE,"TMCOMP96";#N/A,#N/A,FALSE,"MAT96";#N/A,#N/A,FALSE,"FANDA96";#N/A,#N/A,FALSE,"INTRAN96";#N/A,#N/A,FALSE,"NAA9697";#N/A,#N/A,FALSE,"ECWEBB";#N/A,#N/A,FALSE,"MFT96";#N/A,#N/A,FALSE,"CTrecon"}</definedName>
    <definedName name="T4.9i_2_1_1_1_5" hidden="1">{#N/A,#N/A,FALSE,"TMCOMP96";#N/A,#N/A,FALSE,"MAT96";#N/A,#N/A,FALSE,"FANDA96";#N/A,#N/A,FALSE,"INTRAN96";#N/A,#N/A,FALSE,"NAA9697";#N/A,#N/A,FALSE,"ECWEBB";#N/A,#N/A,FALSE,"MFT96";#N/A,#N/A,FALSE,"CTrecon"}</definedName>
    <definedName name="T4.9i_2_1_1_2" hidden="1">{#N/A,#N/A,FALSE,"TMCOMP96";#N/A,#N/A,FALSE,"MAT96";#N/A,#N/A,FALSE,"FANDA96";#N/A,#N/A,FALSE,"INTRAN96";#N/A,#N/A,FALSE,"NAA9697";#N/A,#N/A,FALSE,"ECWEBB";#N/A,#N/A,FALSE,"MFT96";#N/A,#N/A,FALSE,"CTrecon"}</definedName>
    <definedName name="T4.9i_2_1_1_2_1" hidden="1">{#N/A,#N/A,FALSE,"TMCOMP96";#N/A,#N/A,FALSE,"MAT96";#N/A,#N/A,FALSE,"FANDA96";#N/A,#N/A,FALSE,"INTRAN96";#N/A,#N/A,FALSE,"NAA9697";#N/A,#N/A,FALSE,"ECWEBB";#N/A,#N/A,FALSE,"MFT96";#N/A,#N/A,FALSE,"CTrecon"}</definedName>
    <definedName name="T4.9i_2_1_1_2_2" hidden="1">{#N/A,#N/A,FALSE,"TMCOMP96";#N/A,#N/A,FALSE,"MAT96";#N/A,#N/A,FALSE,"FANDA96";#N/A,#N/A,FALSE,"INTRAN96";#N/A,#N/A,FALSE,"NAA9697";#N/A,#N/A,FALSE,"ECWEBB";#N/A,#N/A,FALSE,"MFT96";#N/A,#N/A,FALSE,"CTrecon"}</definedName>
    <definedName name="T4.9i_2_1_1_2_3" hidden="1">{#N/A,#N/A,FALSE,"TMCOMP96";#N/A,#N/A,FALSE,"MAT96";#N/A,#N/A,FALSE,"FANDA96";#N/A,#N/A,FALSE,"INTRAN96";#N/A,#N/A,FALSE,"NAA9697";#N/A,#N/A,FALSE,"ECWEBB";#N/A,#N/A,FALSE,"MFT96";#N/A,#N/A,FALSE,"CTrecon"}</definedName>
    <definedName name="T4.9i_2_1_1_2_4" hidden="1">{#N/A,#N/A,FALSE,"TMCOMP96";#N/A,#N/A,FALSE,"MAT96";#N/A,#N/A,FALSE,"FANDA96";#N/A,#N/A,FALSE,"INTRAN96";#N/A,#N/A,FALSE,"NAA9697";#N/A,#N/A,FALSE,"ECWEBB";#N/A,#N/A,FALSE,"MFT96";#N/A,#N/A,FALSE,"CTrecon"}</definedName>
    <definedName name="T4.9i_2_1_1_2_5" hidden="1">{#N/A,#N/A,FALSE,"TMCOMP96";#N/A,#N/A,FALSE,"MAT96";#N/A,#N/A,FALSE,"FANDA96";#N/A,#N/A,FALSE,"INTRAN96";#N/A,#N/A,FALSE,"NAA9697";#N/A,#N/A,FALSE,"ECWEBB";#N/A,#N/A,FALSE,"MFT96";#N/A,#N/A,FALSE,"CTrecon"}</definedName>
    <definedName name="T4.9i_2_1_1_3" hidden="1">{#N/A,#N/A,FALSE,"TMCOMP96";#N/A,#N/A,FALSE,"MAT96";#N/A,#N/A,FALSE,"FANDA96";#N/A,#N/A,FALSE,"INTRAN96";#N/A,#N/A,FALSE,"NAA9697";#N/A,#N/A,FALSE,"ECWEBB";#N/A,#N/A,FALSE,"MFT96";#N/A,#N/A,FALSE,"CTrecon"}</definedName>
    <definedName name="T4.9i_2_1_1_4" hidden="1">{#N/A,#N/A,FALSE,"TMCOMP96";#N/A,#N/A,FALSE,"MAT96";#N/A,#N/A,FALSE,"FANDA96";#N/A,#N/A,FALSE,"INTRAN96";#N/A,#N/A,FALSE,"NAA9697";#N/A,#N/A,FALSE,"ECWEBB";#N/A,#N/A,FALSE,"MFT96";#N/A,#N/A,FALSE,"CTrecon"}</definedName>
    <definedName name="T4.9i_2_1_1_5" hidden="1">{#N/A,#N/A,FALSE,"TMCOMP96";#N/A,#N/A,FALSE,"MAT96";#N/A,#N/A,FALSE,"FANDA96";#N/A,#N/A,FALSE,"INTRAN96";#N/A,#N/A,FALSE,"NAA9697";#N/A,#N/A,FALSE,"ECWEBB";#N/A,#N/A,FALSE,"MFT96";#N/A,#N/A,FALSE,"CTrecon"}</definedName>
    <definedName name="T4.9i_2_1_2" hidden="1">{#N/A,#N/A,FALSE,"TMCOMP96";#N/A,#N/A,FALSE,"MAT96";#N/A,#N/A,FALSE,"FANDA96";#N/A,#N/A,FALSE,"INTRAN96";#N/A,#N/A,FALSE,"NAA9697";#N/A,#N/A,FALSE,"ECWEBB";#N/A,#N/A,FALSE,"MFT96";#N/A,#N/A,FALSE,"CTrecon"}</definedName>
    <definedName name="T4.9i_2_1_2_1" hidden="1">{#N/A,#N/A,FALSE,"TMCOMP96";#N/A,#N/A,FALSE,"MAT96";#N/A,#N/A,FALSE,"FANDA96";#N/A,#N/A,FALSE,"INTRAN96";#N/A,#N/A,FALSE,"NAA9697";#N/A,#N/A,FALSE,"ECWEBB";#N/A,#N/A,FALSE,"MFT96";#N/A,#N/A,FALSE,"CTrecon"}</definedName>
    <definedName name="T4.9i_2_1_2_1_1" hidden="1">{#N/A,#N/A,FALSE,"TMCOMP96";#N/A,#N/A,FALSE,"MAT96";#N/A,#N/A,FALSE,"FANDA96";#N/A,#N/A,FALSE,"INTRAN96";#N/A,#N/A,FALSE,"NAA9697";#N/A,#N/A,FALSE,"ECWEBB";#N/A,#N/A,FALSE,"MFT96";#N/A,#N/A,FALSE,"CTrecon"}</definedName>
    <definedName name="T4.9i_2_1_2_2" hidden="1">{#N/A,#N/A,FALSE,"TMCOMP96";#N/A,#N/A,FALSE,"MAT96";#N/A,#N/A,FALSE,"FANDA96";#N/A,#N/A,FALSE,"INTRAN96";#N/A,#N/A,FALSE,"NAA9697";#N/A,#N/A,FALSE,"ECWEBB";#N/A,#N/A,FALSE,"MFT96";#N/A,#N/A,FALSE,"CTrecon"}</definedName>
    <definedName name="T4.9i_2_1_2_3" hidden="1">{#N/A,#N/A,FALSE,"TMCOMP96";#N/A,#N/A,FALSE,"MAT96";#N/A,#N/A,FALSE,"FANDA96";#N/A,#N/A,FALSE,"INTRAN96";#N/A,#N/A,FALSE,"NAA9697";#N/A,#N/A,FALSE,"ECWEBB";#N/A,#N/A,FALSE,"MFT96";#N/A,#N/A,FALSE,"CTrecon"}</definedName>
    <definedName name="T4.9i_2_1_2_4" hidden="1">{#N/A,#N/A,FALSE,"TMCOMP96";#N/A,#N/A,FALSE,"MAT96";#N/A,#N/A,FALSE,"FANDA96";#N/A,#N/A,FALSE,"INTRAN96";#N/A,#N/A,FALSE,"NAA9697";#N/A,#N/A,FALSE,"ECWEBB";#N/A,#N/A,FALSE,"MFT96";#N/A,#N/A,FALSE,"CTrecon"}</definedName>
    <definedName name="T4.9i_2_1_2_5" hidden="1">{#N/A,#N/A,FALSE,"TMCOMP96";#N/A,#N/A,FALSE,"MAT96";#N/A,#N/A,FALSE,"FANDA96";#N/A,#N/A,FALSE,"INTRAN96";#N/A,#N/A,FALSE,"NAA9697";#N/A,#N/A,FALSE,"ECWEBB";#N/A,#N/A,FALSE,"MFT96";#N/A,#N/A,FALSE,"CTrecon"}</definedName>
    <definedName name="T4.9i_2_1_3" hidden="1">{#N/A,#N/A,FALSE,"TMCOMP96";#N/A,#N/A,FALSE,"MAT96";#N/A,#N/A,FALSE,"FANDA96";#N/A,#N/A,FALSE,"INTRAN96";#N/A,#N/A,FALSE,"NAA9697";#N/A,#N/A,FALSE,"ECWEBB";#N/A,#N/A,FALSE,"MFT96";#N/A,#N/A,FALSE,"CTrecon"}</definedName>
    <definedName name="T4.9i_2_1_3_1" hidden="1">{#N/A,#N/A,FALSE,"TMCOMP96";#N/A,#N/A,FALSE,"MAT96";#N/A,#N/A,FALSE,"FANDA96";#N/A,#N/A,FALSE,"INTRAN96";#N/A,#N/A,FALSE,"NAA9697";#N/A,#N/A,FALSE,"ECWEBB";#N/A,#N/A,FALSE,"MFT96";#N/A,#N/A,FALSE,"CTrecon"}</definedName>
    <definedName name="T4.9i_2_1_3_1_1" hidden="1">{#N/A,#N/A,FALSE,"TMCOMP96";#N/A,#N/A,FALSE,"MAT96";#N/A,#N/A,FALSE,"FANDA96";#N/A,#N/A,FALSE,"INTRAN96";#N/A,#N/A,FALSE,"NAA9697";#N/A,#N/A,FALSE,"ECWEBB";#N/A,#N/A,FALSE,"MFT96";#N/A,#N/A,FALSE,"CTrecon"}</definedName>
    <definedName name="T4.9i_2_1_3_2" hidden="1">{#N/A,#N/A,FALSE,"TMCOMP96";#N/A,#N/A,FALSE,"MAT96";#N/A,#N/A,FALSE,"FANDA96";#N/A,#N/A,FALSE,"INTRAN96";#N/A,#N/A,FALSE,"NAA9697";#N/A,#N/A,FALSE,"ECWEBB";#N/A,#N/A,FALSE,"MFT96";#N/A,#N/A,FALSE,"CTrecon"}</definedName>
    <definedName name="T4.9i_2_1_3_3" hidden="1">{#N/A,#N/A,FALSE,"TMCOMP96";#N/A,#N/A,FALSE,"MAT96";#N/A,#N/A,FALSE,"FANDA96";#N/A,#N/A,FALSE,"INTRAN96";#N/A,#N/A,FALSE,"NAA9697";#N/A,#N/A,FALSE,"ECWEBB";#N/A,#N/A,FALSE,"MFT96";#N/A,#N/A,FALSE,"CTrecon"}</definedName>
    <definedName name="T4.9i_2_1_3_4" hidden="1">{#N/A,#N/A,FALSE,"TMCOMP96";#N/A,#N/A,FALSE,"MAT96";#N/A,#N/A,FALSE,"FANDA96";#N/A,#N/A,FALSE,"INTRAN96";#N/A,#N/A,FALSE,"NAA9697";#N/A,#N/A,FALSE,"ECWEBB";#N/A,#N/A,FALSE,"MFT96";#N/A,#N/A,FALSE,"CTrecon"}</definedName>
    <definedName name="T4.9i_2_1_3_5" hidden="1">{#N/A,#N/A,FALSE,"TMCOMP96";#N/A,#N/A,FALSE,"MAT96";#N/A,#N/A,FALSE,"FANDA96";#N/A,#N/A,FALSE,"INTRAN96";#N/A,#N/A,FALSE,"NAA9697";#N/A,#N/A,FALSE,"ECWEBB";#N/A,#N/A,FALSE,"MFT96";#N/A,#N/A,FALSE,"CTrecon"}</definedName>
    <definedName name="T4.9i_2_1_4" hidden="1">{#N/A,#N/A,FALSE,"TMCOMP96";#N/A,#N/A,FALSE,"MAT96";#N/A,#N/A,FALSE,"FANDA96";#N/A,#N/A,FALSE,"INTRAN96";#N/A,#N/A,FALSE,"NAA9697";#N/A,#N/A,FALSE,"ECWEBB";#N/A,#N/A,FALSE,"MFT96";#N/A,#N/A,FALSE,"CTrecon"}</definedName>
    <definedName name="T4.9i_2_1_4_1" hidden="1">{#N/A,#N/A,FALSE,"TMCOMP96";#N/A,#N/A,FALSE,"MAT96";#N/A,#N/A,FALSE,"FANDA96";#N/A,#N/A,FALSE,"INTRAN96";#N/A,#N/A,FALSE,"NAA9697";#N/A,#N/A,FALSE,"ECWEBB";#N/A,#N/A,FALSE,"MFT96";#N/A,#N/A,FALSE,"CTrecon"}</definedName>
    <definedName name="T4.9i_2_1_4_2" hidden="1">{#N/A,#N/A,FALSE,"TMCOMP96";#N/A,#N/A,FALSE,"MAT96";#N/A,#N/A,FALSE,"FANDA96";#N/A,#N/A,FALSE,"INTRAN96";#N/A,#N/A,FALSE,"NAA9697";#N/A,#N/A,FALSE,"ECWEBB";#N/A,#N/A,FALSE,"MFT96";#N/A,#N/A,FALSE,"CTrecon"}</definedName>
    <definedName name="T4.9i_2_1_4_3" hidden="1">{#N/A,#N/A,FALSE,"TMCOMP96";#N/A,#N/A,FALSE,"MAT96";#N/A,#N/A,FALSE,"FANDA96";#N/A,#N/A,FALSE,"INTRAN96";#N/A,#N/A,FALSE,"NAA9697";#N/A,#N/A,FALSE,"ECWEBB";#N/A,#N/A,FALSE,"MFT96";#N/A,#N/A,FALSE,"CTrecon"}</definedName>
    <definedName name="T4.9i_2_1_4_4" hidden="1">{#N/A,#N/A,FALSE,"TMCOMP96";#N/A,#N/A,FALSE,"MAT96";#N/A,#N/A,FALSE,"FANDA96";#N/A,#N/A,FALSE,"INTRAN96";#N/A,#N/A,FALSE,"NAA9697";#N/A,#N/A,FALSE,"ECWEBB";#N/A,#N/A,FALSE,"MFT96";#N/A,#N/A,FALSE,"CTrecon"}</definedName>
    <definedName name="T4.9i_2_1_4_5" hidden="1">{#N/A,#N/A,FALSE,"TMCOMP96";#N/A,#N/A,FALSE,"MAT96";#N/A,#N/A,FALSE,"FANDA96";#N/A,#N/A,FALSE,"INTRAN96";#N/A,#N/A,FALSE,"NAA9697";#N/A,#N/A,FALSE,"ECWEBB";#N/A,#N/A,FALSE,"MFT96";#N/A,#N/A,FALSE,"CTrecon"}</definedName>
    <definedName name="T4.9i_2_1_5" hidden="1">{#N/A,#N/A,FALSE,"TMCOMP96";#N/A,#N/A,FALSE,"MAT96";#N/A,#N/A,FALSE,"FANDA96";#N/A,#N/A,FALSE,"INTRAN96";#N/A,#N/A,FALSE,"NAA9697";#N/A,#N/A,FALSE,"ECWEBB";#N/A,#N/A,FALSE,"MFT96";#N/A,#N/A,FALSE,"CTrecon"}</definedName>
    <definedName name="T4.9i_2_1_5_1" hidden="1">{#N/A,#N/A,FALSE,"TMCOMP96";#N/A,#N/A,FALSE,"MAT96";#N/A,#N/A,FALSE,"FANDA96";#N/A,#N/A,FALSE,"INTRAN96";#N/A,#N/A,FALSE,"NAA9697";#N/A,#N/A,FALSE,"ECWEBB";#N/A,#N/A,FALSE,"MFT96";#N/A,#N/A,FALSE,"CTrecon"}</definedName>
    <definedName name="T4.9i_2_1_5_2" hidden="1">{#N/A,#N/A,FALSE,"TMCOMP96";#N/A,#N/A,FALSE,"MAT96";#N/A,#N/A,FALSE,"FANDA96";#N/A,#N/A,FALSE,"INTRAN96";#N/A,#N/A,FALSE,"NAA9697";#N/A,#N/A,FALSE,"ECWEBB";#N/A,#N/A,FALSE,"MFT96";#N/A,#N/A,FALSE,"CTrecon"}</definedName>
    <definedName name="T4.9i_2_1_5_3" hidden="1">{#N/A,#N/A,FALSE,"TMCOMP96";#N/A,#N/A,FALSE,"MAT96";#N/A,#N/A,FALSE,"FANDA96";#N/A,#N/A,FALSE,"INTRAN96";#N/A,#N/A,FALSE,"NAA9697";#N/A,#N/A,FALSE,"ECWEBB";#N/A,#N/A,FALSE,"MFT96";#N/A,#N/A,FALSE,"CTrecon"}</definedName>
    <definedName name="T4.9i_2_1_5_4" hidden="1">{#N/A,#N/A,FALSE,"TMCOMP96";#N/A,#N/A,FALSE,"MAT96";#N/A,#N/A,FALSE,"FANDA96";#N/A,#N/A,FALSE,"INTRAN96";#N/A,#N/A,FALSE,"NAA9697";#N/A,#N/A,FALSE,"ECWEBB";#N/A,#N/A,FALSE,"MFT96";#N/A,#N/A,FALSE,"CTrecon"}</definedName>
    <definedName name="T4.9i_2_1_5_5" hidden="1">{#N/A,#N/A,FALSE,"TMCOMP96";#N/A,#N/A,FALSE,"MAT96";#N/A,#N/A,FALSE,"FANDA96";#N/A,#N/A,FALSE,"INTRAN96";#N/A,#N/A,FALSE,"NAA9697";#N/A,#N/A,FALSE,"ECWEBB";#N/A,#N/A,FALSE,"MFT96";#N/A,#N/A,FALSE,"CTrecon"}</definedName>
    <definedName name="T4.9i_2_2" hidden="1">{#N/A,#N/A,FALSE,"TMCOMP96";#N/A,#N/A,FALSE,"MAT96";#N/A,#N/A,FALSE,"FANDA96";#N/A,#N/A,FALSE,"INTRAN96";#N/A,#N/A,FALSE,"NAA9697";#N/A,#N/A,FALSE,"ECWEBB";#N/A,#N/A,FALSE,"MFT96";#N/A,#N/A,FALSE,"CTrecon"}</definedName>
    <definedName name="T4.9i_2_2_1" hidden="1">{#N/A,#N/A,FALSE,"TMCOMP96";#N/A,#N/A,FALSE,"MAT96";#N/A,#N/A,FALSE,"FANDA96";#N/A,#N/A,FALSE,"INTRAN96";#N/A,#N/A,FALSE,"NAA9697";#N/A,#N/A,FALSE,"ECWEBB";#N/A,#N/A,FALSE,"MFT96";#N/A,#N/A,FALSE,"CTrecon"}</definedName>
    <definedName name="T4.9i_2_2_1_1" hidden="1">{#N/A,#N/A,FALSE,"TMCOMP96";#N/A,#N/A,FALSE,"MAT96";#N/A,#N/A,FALSE,"FANDA96";#N/A,#N/A,FALSE,"INTRAN96";#N/A,#N/A,FALSE,"NAA9697";#N/A,#N/A,FALSE,"ECWEBB";#N/A,#N/A,FALSE,"MFT96";#N/A,#N/A,FALSE,"CTrecon"}</definedName>
    <definedName name="T4.9i_2_2_2" hidden="1">{#N/A,#N/A,FALSE,"TMCOMP96";#N/A,#N/A,FALSE,"MAT96";#N/A,#N/A,FALSE,"FANDA96";#N/A,#N/A,FALSE,"INTRAN96";#N/A,#N/A,FALSE,"NAA9697";#N/A,#N/A,FALSE,"ECWEBB";#N/A,#N/A,FALSE,"MFT96";#N/A,#N/A,FALSE,"CTrecon"}</definedName>
    <definedName name="T4.9i_2_2_3" hidden="1">{#N/A,#N/A,FALSE,"TMCOMP96";#N/A,#N/A,FALSE,"MAT96";#N/A,#N/A,FALSE,"FANDA96";#N/A,#N/A,FALSE,"INTRAN96";#N/A,#N/A,FALSE,"NAA9697";#N/A,#N/A,FALSE,"ECWEBB";#N/A,#N/A,FALSE,"MFT96";#N/A,#N/A,FALSE,"CTrecon"}</definedName>
    <definedName name="T4.9i_2_2_4" hidden="1">{#N/A,#N/A,FALSE,"TMCOMP96";#N/A,#N/A,FALSE,"MAT96";#N/A,#N/A,FALSE,"FANDA96";#N/A,#N/A,FALSE,"INTRAN96";#N/A,#N/A,FALSE,"NAA9697";#N/A,#N/A,FALSE,"ECWEBB";#N/A,#N/A,FALSE,"MFT96";#N/A,#N/A,FALSE,"CTrecon"}</definedName>
    <definedName name="T4.9i_2_2_5" hidden="1">{#N/A,#N/A,FALSE,"TMCOMP96";#N/A,#N/A,FALSE,"MAT96";#N/A,#N/A,FALSE,"FANDA96";#N/A,#N/A,FALSE,"INTRAN96";#N/A,#N/A,FALSE,"NAA9697";#N/A,#N/A,FALSE,"ECWEBB";#N/A,#N/A,FALSE,"MFT96";#N/A,#N/A,FALSE,"CTrecon"}</definedName>
    <definedName name="T4.9i_2_3" hidden="1">{#N/A,#N/A,FALSE,"TMCOMP96";#N/A,#N/A,FALSE,"MAT96";#N/A,#N/A,FALSE,"FANDA96";#N/A,#N/A,FALSE,"INTRAN96";#N/A,#N/A,FALSE,"NAA9697";#N/A,#N/A,FALSE,"ECWEBB";#N/A,#N/A,FALSE,"MFT96";#N/A,#N/A,FALSE,"CTrecon"}</definedName>
    <definedName name="T4.9i_2_3_1" hidden="1">{#N/A,#N/A,FALSE,"TMCOMP96";#N/A,#N/A,FALSE,"MAT96";#N/A,#N/A,FALSE,"FANDA96";#N/A,#N/A,FALSE,"INTRAN96";#N/A,#N/A,FALSE,"NAA9697";#N/A,#N/A,FALSE,"ECWEBB";#N/A,#N/A,FALSE,"MFT96";#N/A,#N/A,FALSE,"CTrecon"}</definedName>
    <definedName name="T4.9i_2_3_1_1" hidden="1">{#N/A,#N/A,FALSE,"TMCOMP96";#N/A,#N/A,FALSE,"MAT96";#N/A,#N/A,FALSE,"FANDA96";#N/A,#N/A,FALSE,"INTRAN96";#N/A,#N/A,FALSE,"NAA9697";#N/A,#N/A,FALSE,"ECWEBB";#N/A,#N/A,FALSE,"MFT96";#N/A,#N/A,FALSE,"CTrecon"}</definedName>
    <definedName name="T4.9i_2_3_2" hidden="1">{#N/A,#N/A,FALSE,"TMCOMP96";#N/A,#N/A,FALSE,"MAT96";#N/A,#N/A,FALSE,"FANDA96";#N/A,#N/A,FALSE,"INTRAN96";#N/A,#N/A,FALSE,"NAA9697";#N/A,#N/A,FALSE,"ECWEBB";#N/A,#N/A,FALSE,"MFT96";#N/A,#N/A,FALSE,"CTrecon"}</definedName>
    <definedName name="T4.9i_2_3_3" hidden="1">{#N/A,#N/A,FALSE,"TMCOMP96";#N/A,#N/A,FALSE,"MAT96";#N/A,#N/A,FALSE,"FANDA96";#N/A,#N/A,FALSE,"INTRAN96";#N/A,#N/A,FALSE,"NAA9697";#N/A,#N/A,FALSE,"ECWEBB";#N/A,#N/A,FALSE,"MFT96";#N/A,#N/A,FALSE,"CTrecon"}</definedName>
    <definedName name="T4.9i_2_3_4" hidden="1">{#N/A,#N/A,FALSE,"TMCOMP96";#N/A,#N/A,FALSE,"MAT96";#N/A,#N/A,FALSE,"FANDA96";#N/A,#N/A,FALSE,"INTRAN96";#N/A,#N/A,FALSE,"NAA9697";#N/A,#N/A,FALSE,"ECWEBB";#N/A,#N/A,FALSE,"MFT96";#N/A,#N/A,FALSE,"CTrecon"}</definedName>
    <definedName name="T4.9i_2_3_5" hidden="1">{#N/A,#N/A,FALSE,"TMCOMP96";#N/A,#N/A,FALSE,"MAT96";#N/A,#N/A,FALSE,"FANDA96";#N/A,#N/A,FALSE,"INTRAN96";#N/A,#N/A,FALSE,"NAA9697";#N/A,#N/A,FALSE,"ECWEBB";#N/A,#N/A,FALSE,"MFT96";#N/A,#N/A,FALSE,"CTrecon"}</definedName>
    <definedName name="T4.9i_2_4" hidden="1">{#N/A,#N/A,FALSE,"TMCOMP96";#N/A,#N/A,FALSE,"MAT96";#N/A,#N/A,FALSE,"FANDA96";#N/A,#N/A,FALSE,"INTRAN96";#N/A,#N/A,FALSE,"NAA9697";#N/A,#N/A,FALSE,"ECWEBB";#N/A,#N/A,FALSE,"MFT96";#N/A,#N/A,FALSE,"CTrecon"}</definedName>
    <definedName name="T4.9i_2_4_1" hidden="1">{#N/A,#N/A,FALSE,"TMCOMP96";#N/A,#N/A,FALSE,"MAT96";#N/A,#N/A,FALSE,"FANDA96";#N/A,#N/A,FALSE,"INTRAN96";#N/A,#N/A,FALSE,"NAA9697";#N/A,#N/A,FALSE,"ECWEBB";#N/A,#N/A,FALSE,"MFT96";#N/A,#N/A,FALSE,"CTrecon"}</definedName>
    <definedName name="T4.9i_2_4_1_1" hidden="1">{#N/A,#N/A,FALSE,"TMCOMP96";#N/A,#N/A,FALSE,"MAT96";#N/A,#N/A,FALSE,"FANDA96";#N/A,#N/A,FALSE,"INTRAN96";#N/A,#N/A,FALSE,"NAA9697";#N/A,#N/A,FALSE,"ECWEBB";#N/A,#N/A,FALSE,"MFT96";#N/A,#N/A,FALSE,"CTrecon"}</definedName>
    <definedName name="T4.9i_2_4_2" hidden="1">{#N/A,#N/A,FALSE,"TMCOMP96";#N/A,#N/A,FALSE,"MAT96";#N/A,#N/A,FALSE,"FANDA96";#N/A,#N/A,FALSE,"INTRAN96";#N/A,#N/A,FALSE,"NAA9697";#N/A,#N/A,FALSE,"ECWEBB";#N/A,#N/A,FALSE,"MFT96";#N/A,#N/A,FALSE,"CTrecon"}</definedName>
    <definedName name="T4.9i_2_4_3" hidden="1">{#N/A,#N/A,FALSE,"TMCOMP96";#N/A,#N/A,FALSE,"MAT96";#N/A,#N/A,FALSE,"FANDA96";#N/A,#N/A,FALSE,"INTRAN96";#N/A,#N/A,FALSE,"NAA9697";#N/A,#N/A,FALSE,"ECWEBB";#N/A,#N/A,FALSE,"MFT96";#N/A,#N/A,FALSE,"CTrecon"}</definedName>
    <definedName name="T4.9i_2_4_4" hidden="1">{#N/A,#N/A,FALSE,"TMCOMP96";#N/A,#N/A,FALSE,"MAT96";#N/A,#N/A,FALSE,"FANDA96";#N/A,#N/A,FALSE,"INTRAN96";#N/A,#N/A,FALSE,"NAA9697";#N/A,#N/A,FALSE,"ECWEBB";#N/A,#N/A,FALSE,"MFT96";#N/A,#N/A,FALSE,"CTrecon"}</definedName>
    <definedName name="T4.9i_2_4_5" hidden="1">{#N/A,#N/A,FALSE,"TMCOMP96";#N/A,#N/A,FALSE,"MAT96";#N/A,#N/A,FALSE,"FANDA96";#N/A,#N/A,FALSE,"INTRAN96";#N/A,#N/A,FALSE,"NAA9697";#N/A,#N/A,FALSE,"ECWEBB";#N/A,#N/A,FALSE,"MFT96";#N/A,#N/A,FALSE,"CTrecon"}</definedName>
    <definedName name="T4.9i_2_5" hidden="1">{#N/A,#N/A,FALSE,"TMCOMP96";#N/A,#N/A,FALSE,"MAT96";#N/A,#N/A,FALSE,"FANDA96";#N/A,#N/A,FALSE,"INTRAN96";#N/A,#N/A,FALSE,"NAA9697";#N/A,#N/A,FALSE,"ECWEBB";#N/A,#N/A,FALSE,"MFT96";#N/A,#N/A,FALSE,"CTrecon"}</definedName>
    <definedName name="T4.9i_2_5_1" hidden="1">{#N/A,#N/A,FALSE,"TMCOMP96";#N/A,#N/A,FALSE,"MAT96";#N/A,#N/A,FALSE,"FANDA96";#N/A,#N/A,FALSE,"INTRAN96";#N/A,#N/A,FALSE,"NAA9697";#N/A,#N/A,FALSE,"ECWEBB";#N/A,#N/A,FALSE,"MFT96";#N/A,#N/A,FALSE,"CTrecon"}</definedName>
    <definedName name="T4.9i_2_5_2" hidden="1">{#N/A,#N/A,FALSE,"TMCOMP96";#N/A,#N/A,FALSE,"MAT96";#N/A,#N/A,FALSE,"FANDA96";#N/A,#N/A,FALSE,"INTRAN96";#N/A,#N/A,FALSE,"NAA9697";#N/A,#N/A,FALSE,"ECWEBB";#N/A,#N/A,FALSE,"MFT96";#N/A,#N/A,FALSE,"CTrecon"}</definedName>
    <definedName name="T4.9i_2_5_3" hidden="1">{#N/A,#N/A,FALSE,"TMCOMP96";#N/A,#N/A,FALSE,"MAT96";#N/A,#N/A,FALSE,"FANDA96";#N/A,#N/A,FALSE,"INTRAN96";#N/A,#N/A,FALSE,"NAA9697";#N/A,#N/A,FALSE,"ECWEBB";#N/A,#N/A,FALSE,"MFT96";#N/A,#N/A,FALSE,"CTrecon"}</definedName>
    <definedName name="T4.9i_2_5_4" hidden="1">{#N/A,#N/A,FALSE,"TMCOMP96";#N/A,#N/A,FALSE,"MAT96";#N/A,#N/A,FALSE,"FANDA96";#N/A,#N/A,FALSE,"INTRAN96";#N/A,#N/A,FALSE,"NAA9697";#N/A,#N/A,FALSE,"ECWEBB";#N/A,#N/A,FALSE,"MFT96";#N/A,#N/A,FALSE,"CTrecon"}</definedName>
    <definedName name="T4.9i_2_5_5" hidden="1">{#N/A,#N/A,FALSE,"TMCOMP96";#N/A,#N/A,FALSE,"MAT96";#N/A,#N/A,FALSE,"FANDA96";#N/A,#N/A,FALSE,"INTRAN96";#N/A,#N/A,FALSE,"NAA9697";#N/A,#N/A,FALSE,"ECWEBB";#N/A,#N/A,FALSE,"MFT96";#N/A,#N/A,FALSE,"CTrecon"}</definedName>
    <definedName name="T4.9i_3" hidden="1">{#N/A,#N/A,FALSE,"TMCOMP96";#N/A,#N/A,FALSE,"MAT96";#N/A,#N/A,FALSE,"FANDA96";#N/A,#N/A,FALSE,"INTRAN96";#N/A,#N/A,FALSE,"NAA9697";#N/A,#N/A,FALSE,"ECWEBB";#N/A,#N/A,FALSE,"MFT96";#N/A,#N/A,FALSE,"CTrecon"}</definedName>
    <definedName name="T4.9i_3_1" hidden="1">{#N/A,#N/A,FALSE,"TMCOMP96";#N/A,#N/A,FALSE,"MAT96";#N/A,#N/A,FALSE,"FANDA96";#N/A,#N/A,FALSE,"INTRAN96";#N/A,#N/A,FALSE,"NAA9697";#N/A,#N/A,FALSE,"ECWEBB";#N/A,#N/A,FALSE,"MFT96";#N/A,#N/A,FALSE,"CTrecon"}</definedName>
    <definedName name="T4.9i_3_1_1" hidden="1">{#N/A,#N/A,FALSE,"TMCOMP96";#N/A,#N/A,FALSE,"MAT96";#N/A,#N/A,FALSE,"FANDA96";#N/A,#N/A,FALSE,"INTRAN96";#N/A,#N/A,FALSE,"NAA9697";#N/A,#N/A,FALSE,"ECWEBB";#N/A,#N/A,FALSE,"MFT96";#N/A,#N/A,FALSE,"CTrecon"}</definedName>
    <definedName name="T4.9i_3_1_1_1" hidden="1">{#N/A,#N/A,FALSE,"TMCOMP96";#N/A,#N/A,FALSE,"MAT96";#N/A,#N/A,FALSE,"FANDA96";#N/A,#N/A,FALSE,"INTRAN96";#N/A,#N/A,FALSE,"NAA9697";#N/A,#N/A,FALSE,"ECWEBB";#N/A,#N/A,FALSE,"MFT96";#N/A,#N/A,FALSE,"CTrecon"}</definedName>
    <definedName name="T4.9i_3_1_1_1_1" hidden="1">{#N/A,#N/A,FALSE,"TMCOMP96";#N/A,#N/A,FALSE,"MAT96";#N/A,#N/A,FALSE,"FANDA96";#N/A,#N/A,FALSE,"INTRAN96";#N/A,#N/A,FALSE,"NAA9697";#N/A,#N/A,FALSE,"ECWEBB";#N/A,#N/A,FALSE,"MFT96";#N/A,#N/A,FALSE,"CTrecon"}</definedName>
    <definedName name="T4.9i_3_1_1_1_1_1" hidden="1">{#N/A,#N/A,FALSE,"TMCOMP96";#N/A,#N/A,FALSE,"MAT96";#N/A,#N/A,FALSE,"FANDA96";#N/A,#N/A,FALSE,"INTRAN96";#N/A,#N/A,FALSE,"NAA9697";#N/A,#N/A,FALSE,"ECWEBB";#N/A,#N/A,FALSE,"MFT96";#N/A,#N/A,FALSE,"CTrecon"}</definedName>
    <definedName name="T4.9i_3_1_1_1_2" hidden="1">{#N/A,#N/A,FALSE,"TMCOMP96";#N/A,#N/A,FALSE,"MAT96";#N/A,#N/A,FALSE,"FANDA96";#N/A,#N/A,FALSE,"INTRAN96";#N/A,#N/A,FALSE,"NAA9697";#N/A,#N/A,FALSE,"ECWEBB";#N/A,#N/A,FALSE,"MFT96";#N/A,#N/A,FALSE,"CTrecon"}</definedName>
    <definedName name="T4.9i_3_1_1_1_3" hidden="1">{#N/A,#N/A,FALSE,"TMCOMP96";#N/A,#N/A,FALSE,"MAT96";#N/A,#N/A,FALSE,"FANDA96";#N/A,#N/A,FALSE,"INTRAN96";#N/A,#N/A,FALSE,"NAA9697";#N/A,#N/A,FALSE,"ECWEBB";#N/A,#N/A,FALSE,"MFT96";#N/A,#N/A,FALSE,"CTrecon"}</definedName>
    <definedName name="T4.9i_3_1_1_1_4" hidden="1">{#N/A,#N/A,FALSE,"TMCOMP96";#N/A,#N/A,FALSE,"MAT96";#N/A,#N/A,FALSE,"FANDA96";#N/A,#N/A,FALSE,"INTRAN96";#N/A,#N/A,FALSE,"NAA9697";#N/A,#N/A,FALSE,"ECWEBB";#N/A,#N/A,FALSE,"MFT96";#N/A,#N/A,FALSE,"CTrecon"}</definedName>
    <definedName name="T4.9i_3_1_1_1_5" hidden="1">{#N/A,#N/A,FALSE,"TMCOMP96";#N/A,#N/A,FALSE,"MAT96";#N/A,#N/A,FALSE,"FANDA96";#N/A,#N/A,FALSE,"INTRAN96";#N/A,#N/A,FALSE,"NAA9697";#N/A,#N/A,FALSE,"ECWEBB";#N/A,#N/A,FALSE,"MFT96";#N/A,#N/A,FALSE,"CTrecon"}</definedName>
    <definedName name="T4.9i_3_1_1_2" hidden="1">{#N/A,#N/A,FALSE,"TMCOMP96";#N/A,#N/A,FALSE,"MAT96";#N/A,#N/A,FALSE,"FANDA96";#N/A,#N/A,FALSE,"INTRAN96";#N/A,#N/A,FALSE,"NAA9697";#N/A,#N/A,FALSE,"ECWEBB";#N/A,#N/A,FALSE,"MFT96";#N/A,#N/A,FALSE,"CTrecon"}</definedName>
    <definedName name="T4.9i_3_1_1_2_1" hidden="1">{#N/A,#N/A,FALSE,"TMCOMP96";#N/A,#N/A,FALSE,"MAT96";#N/A,#N/A,FALSE,"FANDA96";#N/A,#N/A,FALSE,"INTRAN96";#N/A,#N/A,FALSE,"NAA9697";#N/A,#N/A,FALSE,"ECWEBB";#N/A,#N/A,FALSE,"MFT96";#N/A,#N/A,FALSE,"CTrecon"}</definedName>
    <definedName name="T4.9i_3_1_1_2_2" hidden="1">{#N/A,#N/A,FALSE,"TMCOMP96";#N/A,#N/A,FALSE,"MAT96";#N/A,#N/A,FALSE,"FANDA96";#N/A,#N/A,FALSE,"INTRAN96";#N/A,#N/A,FALSE,"NAA9697";#N/A,#N/A,FALSE,"ECWEBB";#N/A,#N/A,FALSE,"MFT96";#N/A,#N/A,FALSE,"CTrecon"}</definedName>
    <definedName name="T4.9i_3_1_1_2_3" hidden="1">{#N/A,#N/A,FALSE,"TMCOMP96";#N/A,#N/A,FALSE,"MAT96";#N/A,#N/A,FALSE,"FANDA96";#N/A,#N/A,FALSE,"INTRAN96";#N/A,#N/A,FALSE,"NAA9697";#N/A,#N/A,FALSE,"ECWEBB";#N/A,#N/A,FALSE,"MFT96";#N/A,#N/A,FALSE,"CTrecon"}</definedName>
    <definedName name="T4.9i_3_1_1_2_4" hidden="1">{#N/A,#N/A,FALSE,"TMCOMP96";#N/A,#N/A,FALSE,"MAT96";#N/A,#N/A,FALSE,"FANDA96";#N/A,#N/A,FALSE,"INTRAN96";#N/A,#N/A,FALSE,"NAA9697";#N/A,#N/A,FALSE,"ECWEBB";#N/A,#N/A,FALSE,"MFT96";#N/A,#N/A,FALSE,"CTrecon"}</definedName>
    <definedName name="T4.9i_3_1_1_2_5" hidden="1">{#N/A,#N/A,FALSE,"TMCOMP96";#N/A,#N/A,FALSE,"MAT96";#N/A,#N/A,FALSE,"FANDA96";#N/A,#N/A,FALSE,"INTRAN96";#N/A,#N/A,FALSE,"NAA9697";#N/A,#N/A,FALSE,"ECWEBB";#N/A,#N/A,FALSE,"MFT96";#N/A,#N/A,FALSE,"CTrecon"}</definedName>
    <definedName name="T4.9i_3_1_1_3" hidden="1">{#N/A,#N/A,FALSE,"TMCOMP96";#N/A,#N/A,FALSE,"MAT96";#N/A,#N/A,FALSE,"FANDA96";#N/A,#N/A,FALSE,"INTRAN96";#N/A,#N/A,FALSE,"NAA9697";#N/A,#N/A,FALSE,"ECWEBB";#N/A,#N/A,FALSE,"MFT96";#N/A,#N/A,FALSE,"CTrecon"}</definedName>
    <definedName name="T4.9i_3_1_1_4" hidden="1">{#N/A,#N/A,FALSE,"TMCOMP96";#N/A,#N/A,FALSE,"MAT96";#N/A,#N/A,FALSE,"FANDA96";#N/A,#N/A,FALSE,"INTRAN96";#N/A,#N/A,FALSE,"NAA9697";#N/A,#N/A,FALSE,"ECWEBB";#N/A,#N/A,FALSE,"MFT96";#N/A,#N/A,FALSE,"CTrecon"}</definedName>
    <definedName name="T4.9i_3_1_1_5" hidden="1">{#N/A,#N/A,FALSE,"TMCOMP96";#N/A,#N/A,FALSE,"MAT96";#N/A,#N/A,FALSE,"FANDA96";#N/A,#N/A,FALSE,"INTRAN96";#N/A,#N/A,FALSE,"NAA9697";#N/A,#N/A,FALSE,"ECWEBB";#N/A,#N/A,FALSE,"MFT96";#N/A,#N/A,FALSE,"CTrecon"}</definedName>
    <definedName name="T4.9i_3_1_2" hidden="1">{#N/A,#N/A,FALSE,"TMCOMP96";#N/A,#N/A,FALSE,"MAT96";#N/A,#N/A,FALSE,"FANDA96";#N/A,#N/A,FALSE,"INTRAN96";#N/A,#N/A,FALSE,"NAA9697";#N/A,#N/A,FALSE,"ECWEBB";#N/A,#N/A,FALSE,"MFT96";#N/A,#N/A,FALSE,"CTrecon"}</definedName>
    <definedName name="T4.9i_3_1_2_1" hidden="1">{#N/A,#N/A,FALSE,"TMCOMP96";#N/A,#N/A,FALSE,"MAT96";#N/A,#N/A,FALSE,"FANDA96";#N/A,#N/A,FALSE,"INTRAN96";#N/A,#N/A,FALSE,"NAA9697";#N/A,#N/A,FALSE,"ECWEBB";#N/A,#N/A,FALSE,"MFT96";#N/A,#N/A,FALSE,"CTrecon"}</definedName>
    <definedName name="T4.9i_3_1_2_1_1" hidden="1">{#N/A,#N/A,FALSE,"TMCOMP96";#N/A,#N/A,FALSE,"MAT96";#N/A,#N/A,FALSE,"FANDA96";#N/A,#N/A,FALSE,"INTRAN96";#N/A,#N/A,FALSE,"NAA9697";#N/A,#N/A,FALSE,"ECWEBB";#N/A,#N/A,FALSE,"MFT96";#N/A,#N/A,FALSE,"CTrecon"}</definedName>
    <definedName name="T4.9i_3_1_2_2" hidden="1">{#N/A,#N/A,FALSE,"TMCOMP96";#N/A,#N/A,FALSE,"MAT96";#N/A,#N/A,FALSE,"FANDA96";#N/A,#N/A,FALSE,"INTRAN96";#N/A,#N/A,FALSE,"NAA9697";#N/A,#N/A,FALSE,"ECWEBB";#N/A,#N/A,FALSE,"MFT96";#N/A,#N/A,FALSE,"CTrecon"}</definedName>
    <definedName name="T4.9i_3_1_2_3" hidden="1">{#N/A,#N/A,FALSE,"TMCOMP96";#N/A,#N/A,FALSE,"MAT96";#N/A,#N/A,FALSE,"FANDA96";#N/A,#N/A,FALSE,"INTRAN96";#N/A,#N/A,FALSE,"NAA9697";#N/A,#N/A,FALSE,"ECWEBB";#N/A,#N/A,FALSE,"MFT96";#N/A,#N/A,FALSE,"CTrecon"}</definedName>
    <definedName name="T4.9i_3_1_2_4" hidden="1">{#N/A,#N/A,FALSE,"TMCOMP96";#N/A,#N/A,FALSE,"MAT96";#N/A,#N/A,FALSE,"FANDA96";#N/A,#N/A,FALSE,"INTRAN96";#N/A,#N/A,FALSE,"NAA9697";#N/A,#N/A,FALSE,"ECWEBB";#N/A,#N/A,FALSE,"MFT96";#N/A,#N/A,FALSE,"CTrecon"}</definedName>
    <definedName name="T4.9i_3_1_2_5" hidden="1">{#N/A,#N/A,FALSE,"TMCOMP96";#N/A,#N/A,FALSE,"MAT96";#N/A,#N/A,FALSE,"FANDA96";#N/A,#N/A,FALSE,"INTRAN96";#N/A,#N/A,FALSE,"NAA9697";#N/A,#N/A,FALSE,"ECWEBB";#N/A,#N/A,FALSE,"MFT96";#N/A,#N/A,FALSE,"CTrecon"}</definedName>
    <definedName name="T4.9i_3_1_3" hidden="1">{#N/A,#N/A,FALSE,"TMCOMP96";#N/A,#N/A,FALSE,"MAT96";#N/A,#N/A,FALSE,"FANDA96";#N/A,#N/A,FALSE,"INTRAN96";#N/A,#N/A,FALSE,"NAA9697";#N/A,#N/A,FALSE,"ECWEBB";#N/A,#N/A,FALSE,"MFT96";#N/A,#N/A,FALSE,"CTrecon"}</definedName>
    <definedName name="T4.9i_3_1_3_1" hidden="1">{#N/A,#N/A,FALSE,"TMCOMP96";#N/A,#N/A,FALSE,"MAT96";#N/A,#N/A,FALSE,"FANDA96";#N/A,#N/A,FALSE,"INTRAN96";#N/A,#N/A,FALSE,"NAA9697";#N/A,#N/A,FALSE,"ECWEBB";#N/A,#N/A,FALSE,"MFT96";#N/A,#N/A,FALSE,"CTrecon"}</definedName>
    <definedName name="T4.9i_3_1_3_1_1" hidden="1">{#N/A,#N/A,FALSE,"TMCOMP96";#N/A,#N/A,FALSE,"MAT96";#N/A,#N/A,FALSE,"FANDA96";#N/A,#N/A,FALSE,"INTRAN96";#N/A,#N/A,FALSE,"NAA9697";#N/A,#N/A,FALSE,"ECWEBB";#N/A,#N/A,FALSE,"MFT96";#N/A,#N/A,FALSE,"CTrecon"}</definedName>
    <definedName name="T4.9i_3_1_3_2" hidden="1">{#N/A,#N/A,FALSE,"TMCOMP96";#N/A,#N/A,FALSE,"MAT96";#N/A,#N/A,FALSE,"FANDA96";#N/A,#N/A,FALSE,"INTRAN96";#N/A,#N/A,FALSE,"NAA9697";#N/A,#N/A,FALSE,"ECWEBB";#N/A,#N/A,FALSE,"MFT96";#N/A,#N/A,FALSE,"CTrecon"}</definedName>
    <definedName name="T4.9i_3_1_3_3" hidden="1">{#N/A,#N/A,FALSE,"TMCOMP96";#N/A,#N/A,FALSE,"MAT96";#N/A,#N/A,FALSE,"FANDA96";#N/A,#N/A,FALSE,"INTRAN96";#N/A,#N/A,FALSE,"NAA9697";#N/A,#N/A,FALSE,"ECWEBB";#N/A,#N/A,FALSE,"MFT96";#N/A,#N/A,FALSE,"CTrecon"}</definedName>
    <definedName name="T4.9i_3_1_3_4" hidden="1">{#N/A,#N/A,FALSE,"TMCOMP96";#N/A,#N/A,FALSE,"MAT96";#N/A,#N/A,FALSE,"FANDA96";#N/A,#N/A,FALSE,"INTRAN96";#N/A,#N/A,FALSE,"NAA9697";#N/A,#N/A,FALSE,"ECWEBB";#N/A,#N/A,FALSE,"MFT96";#N/A,#N/A,FALSE,"CTrecon"}</definedName>
    <definedName name="T4.9i_3_1_3_5" hidden="1">{#N/A,#N/A,FALSE,"TMCOMP96";#N/A,#N/A,FALSE,"MAT96";#N/A,#N/A,FALSE,"FANDA96";#N/A,#N/A,FALSE,"INTRAN96";#N/A,#N/A,FALSE,"NAA9697";#N/A,#N/A,FALSE,"ECWEBB";#N/A,#N/A,FALSE,"MFT96";#N/A,#N/A,FALSE,"CTrecon"}</definedName>
    <definedName name="T4.9i_3_1_4" hidden="1">{#N/A,#N/A,FALSE,"TMCOMP96";#N/A,#N/A,FALSE,"MAT96";#N/A,#N/A,FALSE,"FANDA96";#N/A,#N/A,FALSE,"INTRAN96";#N/A,#N/A,FALSE,"NAA9697";#N/A,#N/A,FALSE,"ECWEBB";#N/A,#N/A,FALSE,"MFT96";#N/A,#N/A,FALSE,"CTrecon"}</definedName>
    <definedName name="T4.9i_3_1_4_1" hidden="1">{#N/A,#N/A,FALSE,"TMCOMP96";#N/A,#N/A,FALSE,"MAT96";#N/A,#N/A,FALSE,"FANDA96";#N/A,#N/A,FALSE,"INTRAN96";#N/A,#N/A,FALSE,"NAA9697";#N/A,#N/A,FALSE,"ECWEBB";#N/A,#N/A,FALSE,"MFT96";#N/A,#N/A,FALSE,"CTrecon"}</definedName>
    <definedName name="T4.9i_3_1_4_2" hidden="1">{#N/A,#N/A,FALSE,"TMCOMP96";#N/A,#N/A,FALSE,"MAT96";#N/A,#N/A,FALSE,"FANDA96";#N/A,#N/A,FALSE,"INTRAN96";#N/A,#N/A,FALSE,"NAA9697";#N/A,#N/A,FALSE,"ECWEBB";#N/A,#N/A,FALSE,"MFT96";#N/A,#N/A,FALSE,"CTrecon"}</definedName>
    <definedName name="T4.9i_3_1_4_3" hidden="1">{#N/A,#N/A,FALSE,"TMCOMP96";#N/A,#N/A,FALSE,"MAT96";#N/A,#N/A,FALSE,"FANDA96";#N/A,#N/A,FALSE,"INTRAN96";#N/A,#N/A,FALSE,"NAA9697";#N/A,#N/A,FALSE,"ECWEBB";#N/A,#N/A,FALSE,"MFT96";#N/A,#N/A,FALSE,"CTrecon"}</definedName>
    <definedName name="T4.9i_3_1_4_4" hidden="1">{#N/A,#N/A,FALSE,"TMCOMP96";#N/A,#N/A,FALSE,"MAT96";#N/A,#N/A,FALSE,"FANDA96";#N/A,#N/A,FALSE,"INTRAN96";#N/A,#N/A,FALSE,"NAA9697";#N/A,#N/A,FALSE,"ECWEBB";#N/A,#N/A,FALSE,"MFT96";#N/A,#N/A,FALSE,"CTrecon"}</definedName>
    <definedName name="T4.9i_3_1_4_5" hidden="1">{#N/A,#N/A,FALSE,"TMCOMP96";#N/A,#N/A,FALSE,"MAT96";#N/A,#N/A,FALSE,"FANDA96";#N/A,#N/A,FALSE,"INTRAN96";#N/A,#N/A,FALSE,"NAA9697";#N/A,#N/A,FALSE,"ECWEBB";#N/A,#N/A,FALSE,"MFT96";#N/A,#N/A,FALSE,"CTrecon"}</definedName>
    <definedName name="T4.9i_3_1_5" hidden="1">{#N/A,#N/A,FALSE,"TMCOMP96";#N/A,#N/A,FALSE,"MAT96";#N/A,#N/A,FALSE,"FANDA96";#N/A,#N/A,FALSE,"INTRAN96";#N/A,#N/A,FALSE,"NAA9697";#N/A,#N/A,FALSE,"ECWEBB";#N/A,#N/A,FALSE,"MFT96";#N/A,#N/A,FALSE,"CTrecon"}</definedName>
    <definedName name="T4.9i_3_1_5_1" hidden="1">{#N/A,#N/A,FALSE,"TMCOMP96";#N/A,#N/A,FALSE,"MAT96";#N/A,#N/A,FALSE,"FANDA96";#N/A,#N/A,FALSE,"INTRAN96";#N/A,#N/A,FALSE,"NAA9697";#N/A,#N/A,FALSE,"ECWEBB";#N/A,#N/A,FALSE,"MFT96";#N/A,#N/A,FALSE,"CTrecon"}</definedName>
    <definedName name="T4.9i_3_1_5_2" hidden="1">{#N/A,#N/A,FALSE,"TMCOMP96";#N/A,#N/A,FALSE,"MAT96";#N/A,#N/A,FALSE,"FANDA96";#N/A,#N/A,FALSE,"INTRAN96";#N/A,#N/A,FALSE,"NAA9697";#N/A,#N/A,FALSE,"ECWEBB";#N/A,#N/A,FALSE,"MFT96";#N/A,#N/A,FALSE,"CTrecon"}</definedName>
    <definedName name="T4.9i_3_1_5_3" hidden="1">{#N/A,#N/A,FALSE,"TMCOMP96";#N/A,#N/A,FALSE,"MAT96";#N/A,#N/A,FALSE,"FANDA96";#N/A,#N/A,FALSE,"INTRAN96";#N/A,#N/A,FALSE,"NAA9697";#N/A,#N/A,FALSE,"ECWEBB";#N/A,#N/A,FALSE,"MFT96";#N/A,#N/A,FALSE,"CTrecon"}</definedName>
    <definedName name="T4.9i_3_1_5_4" hidden="1">{#N/A,#N/A,FALSE,"TMCOMP96";#N/A,#N/A,FALSE,"MAT96";#N/A,#N/A,FALSE,"FANDA96";#N/A,#N/A,FALSE,"INTRAN96";#N/A,#N/A,FALSE,"NAA9697";#N/A,#N/A,FALSE,"ECWEBB";#N/A,#N/A,FALSE,"MFT96";#N/A,#N/A,FALSE,"CTrecon"}</definedName>
    <definedName name="T4.9i_3_1_5_5" hidden="1">{#N/A,#N/A,FALSE,"TMCOMP96";#N/A,#N/A,FALSE,"MAT96";#N/A,#N/A,FALSE,"FANDA96";#N/A,#N/A,FALSE,"INTRAN96";#N/A,#N/A,FALSE,"NAA9697";#N/A,#N/A,FALSE,"ECWEBB";#N/A,#N/A,FALSE,"MFT96";#N/A,#N/A,FALSE,"CTrecon"}</definedName>
    <definedName name="T4.9i_3_2" hidden="1">{#N/A,#N/A,FALSE,"TMCOMP96";#N/A,#N/A,FALSE,"MAT96";#N/A,#N/A,FALSE,"FANDA96";#N/A,#N/A,FALSE,"INTRAN96";#N/A,#N/A,FALSE,"NAA9697";#N/A,#N/A,FALSE,"ECWEBB";#N/A,#N/A,FALSE,"MFT96";#N/A,#N/A,FALSE,"CTrecon"}</definedName>
    <definedName name="T4.9i_3_2_1" hidden="1">{#N/A,#N/A,FALSE,"TMCOMP96";#N/A,#N/A,FALSE,"MAT96";#N/A,#N/A,FALSE,"FANDA96";#N/A,#N/A,FALSE,"INTRAN96";#N/A,#N/A,FALSE,"NAA9697";#N/A,#N/A,FALSE,"ECWEBB";#N/A,#N/A,FALSE,"MFT96";#N/A,#N/A,FALSE,"CTrecon"}</definedName>
    <definedName name="T4.9i_3_2_1_1" hidden="1">{#N/A,#N/A,FALSE,"TMCOMP96";#N/A,#N/A,FALSE,"MAT96";#N/A,#N/A,FALSE,"FANDA96";#N/A,#N/A,FALSE,"INTRAN96";#N/A,#N/A,FALSE,"NAA9697";#N/A,#N/A,FALSE,"ECWEBB";#N/A,#N/A,FALSE,"MFT96";#N/A,#N/A,FALSE,"CTrecon"}</definedName>
    <definedName name="T4.9i_3_2_2" hidden="1">{#N/A,#N/A,FALSE,"TMCOMP96";#N/A,#N/A,FALSE,"MAT96";#N/A,#N/A,FALSE,"FANDA96";#N/A,#N/A,FALSE,"INTRAN96";#N/A,#N/A,FALSE,"NAA9697";#N/A,#N/A,FALSE,"ECWEBB";#N/A,#N/A,FALSE,"MFT96";#N/A,#N/A,FALSE,"CTrecon"}</definedName>
    <definedName name="T4.9i_3_2_3" hidden="1">{#N/A,#N/A,FALSE,"TMCOMP96";#N/A,#N/A,FALSE,"MAT96";#N/A,#N/A,FALSE,"FANDA96";#N/A,#N/A,FALSE,"INTRAN96";#N/A,#N/A,FALSE,"NAA9697";#N/A,#N/A,FALSE,"ECWEBB";#N/A,#N/A,FALSE,"MFT96";#N/A,#N/A,FALSE,"CTrecon"}</definedName>
    <definedName name="T4.9i_3_2_4" hidden="1">{#N/A,#N/A,FALSE,"TMCOMP96";#N/A,#N/A,FALSE,"MAT96";#N/A,#N/A,FALSE,"FANDA96";#N/A,#N/A,FALSE,"INTRAN96";#N/A,#N/A,FALSE,"NAA9697";#N/A,#N/A,FALSE,"ECWEBB";#N/A,#N/A,FALSE,"MFT96";#N/A,#N/A,FALSE,"CTrecon"}</definedName>
    <definedName name="T4.9i_3_2_5" hidden="1">{#N/A,#N/A,FALSE,"TMCOMP96";#N/A,#N/A,FALSE,"MAT96";#N/A,#N/A,FALSE,"FANDA96";#N/A,#N/A,FALSE,"INTRAN96";#N/A,#N/A,FALSE,"NAA9697";#N/A,#N/A,FALSE,"ECWEBB";#N/A,#N/A,FALSE,"MFT96";#N/A,#N/A,FALSE,"CTrecon"}</definedName>
    <definedName name="T4.9i_3_3" hidden="1">{#N/A,#N/A,FALSE,"TMCOMP96";#N/A,#N/A,FALSE,"MAT96";#N/A,#N/A,FALSE,"FANDA96";#N/A,#N/A,FALSE,"INTRAN96";#N/A,#N/A,FALSE,"NAA9697";#N/A,#N/A,FALSE,"ECWEBB";#N/A,#N/A,FALSE,"MFT96";#N/A,#N/A,FALSE,"CTrecon"}</definedName>
    <definedName name="T4.9i_3_3_1" hidden="1">{#N/A,#N/A,FALSE,"TMCOMP96";#N/A,#N/A,FALSE,"MAT96";#N/A,#N/A,FALSE,"FANDA96";#N/A,#N/A,FALSE,"INTRAN96";#N/A,#N/A,FALSE,"NAA9697";#N/A,#N/A,FALSE,"ECWEBB";#N/A,#N/A,FALSE,"MFT96";#N/A,#N/A,FALSE,"CTrecon"}</definedName>
    <definedName name="T4.9i_3_3_1_1" hidden="1">{#N/A,#N/A,FALSE,"TMCOMP96";#N/A,#N/A,FALSE,"MAT96";#N/A,#N/A,FALSE,"FANDA96";#N/A,#N/A,FALSE,"INTRAN96";#N/A,#N/A,FALSE,"NAA9697";#N/A,#N/A,FALSE,"ECWEBB";#N/A,#N/A,FALSE,"MFT96";#N/A,#N/A,FALSE,"CTrecon"}</definedName>
    <definedName name="T4.9i_3_3_2" hidden="1">{#N/A,#N/A,FALSE,"TMCOMP96";#N/A,#N/A,FALSE,"MAT96";#N/A,#N/A,FALSE,"FANDA96";#N/A,#N/A,FALSE,"INTRAN96";#N/A,#N/A,FALSE,"NAA9697";#N/A,#N/A,FALSE,"ECWEBB";#N/A,#N/A,FALSE,"MFT96";#N/A,#N/A,FALSE,"CTrecon"}</definedName>
    <definedName name="T4.9i_3_3_3" hidden="1">{#N/A,#N/A,FALSE,"TMCOMP96";#N/A,#N/A,FALSE,"MAT96";#N/A,#N/A,FALSE,"FANDA96";#N/A,#N/A,FALSE,"INTRAN96";#N/A,#N/A,FALSE,"NAA9697";#N/A,#N/A,FALSE,"ECWEBB";#N/A,#N/A,FALSE,"MFT96";#N/A,#N/A,FALSE,"CTrecon"}</definedName>
    <definedName name="T4.9i_3_3_4" hidden="1">{#N/A,#N/A,FALSE,"TMCOMP96";#N/A,#N/A,FALSE,"MAT96";#N/A,#N/A,FALSE,"FANDA96";#N/A,#N/A,FALSE,"INTRAN96";#N/A,#N/A,FALSE,"NAA9697";#N/A,#N/A,FALSE,"ECWEBB";#N/A,#N/A,FALSE,"MFT96";#N/A,#N/A,FALSE,"CTrecon"}</definedName>
    <definedName name="T4.9i_3_3_5" hidden="1">{#N/A,#N/A,FALSE,"TMCOMP96";#N/A,#N/A,FALSE,"MAT96";#N/A,#N/A,FALSE,"FANDA96";#N/A,#N/A,FALSE,"INTRAN96";#N/A,#N/A,FALSE,"NAA9697";#N/A,#N/A,FALSE,"ECWEBB";#N/A,#N/A,FALSE,"MFT96";#N/A,#N/A,FALSE,"CTrecon"}</definedName>
    <definedName name="T4.9i_3_4" hidden="1">{#N/A,#N/A,FALSE,"TMCOMP96";#N/A,#N/A,FALSE,"MAT96";#N/A,#N/A,FALSE,"FANDA96";#N/A,#N/A,FALSE,"INTRAN96";#N/A,#N/A,FALSE,"NAA9697";#N/A,#N/A,FALSE,"ECWEBB";#N/A,#N/A,FALSE,"MFT96";#N/A,#N/A,FALSE,"CTrecon"}</definedName>
    <definedName name="T4.9i_3_4_1" hidden="1">{#N/A,#N/A,FALSE,"TMCOMP96";#N/A,#N/A,FALSE,"MAT96";#N/A,#N/A,FALSE,"FANDA96";#N/A,#N/A,FALSE,"INTRAN96";#N/A,#N/A,FALSE,"NAA9697";#N/A,#N/A,FALSE,"ECWEBB";#N/A,#N/A,FALSE,"MFT96";#N/A,#N/A,FALSE,"CTrecon"}</definedName>
    <definedName name="T4.9i_3_4_1_1" hidden="1">{#N/A,#N/A,FALSE,"TMCOMP96";#N/A,#N/A,FALSE,"MAT96";#N/A,#N/A,FALSE,"FANDA96";#N/A,#N/A,FALSE,"INTRAN96";#N/A,#N/A,FALSE,"NAA9697";#N/A,#N/A,FALSE,"ECWEBB";#N/A,#N/A,FALSE,"MFT96";#N/A,#N/A,FALSE,"CTrecon"}</definedName>
    <definedName name="T4.9i_3_4_2" hidden="1">{#N/A,#N/A,FALSE,"TMCOMP96";#N/A,#N/A,FALSE,"MAT96";#N/A,#N/A,FALSE,"FANDA96";#N/A,#N/A,FALSE,"INTRAN96";#N/A,#N/A,FALSE,"NAA9697";#N/A,#N/A,FALSE,"ECWEBB";#N/A,#N/A,FALSE,"MFT96";#N/A,#N/A,FALSE,"CTrecon"}</definedName>
    <definedName name="T4.9i_3_4_3" hidden="1">{#N/A,#N/A,FALSE,"TMCOMP96";#N/A,#N/A,FALSE,"MAT96";#N/A,#N/A,FALSE,"FANDA96";#N/A,#N/A,FALSE,"INTRAN96";#N/A,#N/A,FALSE,"NAA9697";#N/A,#N/A,FALSE,"ECWEBB";#N/A,#N/A,FALSE,"MFT96";#N/A,#N/A,FALSE,"CTrecon"}</definedName>
    <definedName name="T4.9i_3_4_4" hidden="1">{#N/A,#N/A,FALSE,"TMCOMP96";#N/A,#N/A,FALSE,"MAT96";#N/A,#N/A,FALSE,"FANDA96";#N/A,#N/A,FALSE,"INTRAN96";#N/A,#N/A,FALSE,"NAA9697";#N/A,#N/A,FALSE,"ECWEBB";#N/A,#N/A,FALSE,"MFT96";#N/A,#N/A,FALSE,"CTrecon"}</definedName>
    <definedName name="T4.9i_3_4_5" hidden="1">{#N/A,#N/A,FALSE,"TMCOMP96";#N/A,#N/A,FALSE,"MAT96";#N/A,#N/A,FALSE,"FANDA96";#N/A,#N/A,FALSE,"INTRAN96";#N/A,#N/A,FALSE,"NAA9697";#N/A,#N/A,FALSE,"ECWEBB";#N/A,#N/A,FALSE,"MFT96";#N/A,#N/A,FALSE,"CTrecon"}</definedName>
    <definedName name="T4.9i_3_5" hidden="1">{#N/A,#N/A,FALSE,"TMCOMP96";#N/A,#N/A,FALSE,"MAT96";#N/A,#N/A,FALSE,"FANDA96";#N/A,#N/A,FALSE,"INTRAN96";#N/A,#N/A,FALSE,"NAA9697";#N/A,#N/A,FALSE,"ECWEBB";#N/A,#N/A,FALSE,"MFT96";#N/A,#N/A,FALSE,"CTrecon"}</definedName>
    <definedName name="T4.9i_3_5_1" hidden="1">{#N/A,#N/A,FALSE,"TMCOMP96";#N/A,#N/A,FALSE,"MAT96";#N/A,#N/A,FALSE,"FANDA96";#N/A,#N/A,FALSE,"INTRAN96";#N/A,#N/A,FALSE,"NAA9697";#N/A,#N/A,FALSE,"ECWEBB";#N/A,#N/A,FALSE,"MFT96";#N/A,#N/A,FALSE,"CTrecon"}</definedName>
    <definedName name="T4.9i_3_5_2" hidden="1">{#N/A,#N/A,FALSE,"TMCOMP96";#N/A,#N/A,FALSE,"MAT96";#N/A,#N/A,FALSE,"FANDA96";#N/A,#N/A,FALSE,"INTRAN96";#N/A,#N/A,FALSE,"NAA9697";#N/A,#N/A,FALSE,"ECWEBB";#N/A,#N/A,FALSE,"MFT96";#N/A,#N/A,FALSE,"CTrecon"}</definedName>
    <definedName name="T4.9i_3_5_3" hidden="1">{#N/A,#N/A,FALSE,"TMCOMP96";#N/A,#N/A,FALSE,"MAT96";#N/A,#N/A,FALSE,"FANDA96";#N/A,#N/A,FALSE,"INTRAN96";#N/A,#N/A,FALSE,"NAA9697";#N/A,#N/A,FALSE,"ECWEBB";#N/A,#N/A,FALSE,"MFT96";#N/A,#N/A,FALSE,"CTrecon"}</definedName>
    <definedName name="T4.9i_3_5_4" hidden="1">{#N/A,#N/A,FALSE,"TMCOMP96";#N/A,#N/A,FALSE,"MAT96";#N/A,#N/A,FALSE,"FANDA96";#N/A,#N/A,FALSE,"INTRAN96";#N/A,#N/A,FALSE,"NAA9697";#N/A,#N/A,FALSE,"ECWEBB";#N/A,#N/A,FALSE,"MFT96";#N/A,#N/A,FALSE,"CTrecon"}</definedName>
    <definedName name="T4.9i_3_5_5" hidden="1">{#N/A,#N/A,FALSE,"TMCOMP96";#N/A,#N/A,FALSE,"MAT96";#N/A,#N/A,FALSE,"FANDA96";#N/A,#N/A,FALSE,"INTRAN96";#N/A,#N/A,FALSE,"NAA9697";#N/A,#N/A,FALSE,"ECWEBB";#N/A,#N/A,FALSE,"MFT96";#N/A,#N/A,FALSE,"CTrecon"}</definedName>
    <definedName name="T4.9i_4" hidden="1">{#N/A,#N/A,FALSE,"TMCOMP96";#N/A,#N/A,FALSE,"MAT96";#N/A,#N/A,FALSE,"FANDA96";#N/A,#N/A,FALSE,"INTRAN96";#N/A,#N/A,FALSE,"NAA9697";#N/A,#N/A,FALSE,"ECWEBB";#N/A,#N/A,FALSE,"MFT96";#N/A,#N/A,FALSE,"CTrecon"}</definedName>
    <definedName name="T4.9i_4_1" hidden="1">{#N/A,#N/A,FALSE,"TMCOMP96";#N/A,#N/A,FALSE,"MAT96";#N/A,#N/A,FALSE,"FANDA96";#N/A,#N/A,FALSE,"INTRAN96";#N/A,#N/A,FALSE,"NAA9697";#N/A,#N/A,FALSE,"ECWEBB";#N/A,#N/A,FALSE,"MFT96";#N/A,#N/A,FALSE,"CTrecon"}</definedName>
    <definedName name="T4.9i_4_1_1" hidden="1">{#N/A,#N/A,FALSE,"TMCOMP96";#N/A,#N/A,FALSE,"MAT96";#N/A,#N/A,FALSE,"FANDA96";#N/A,#N/A,FALSE,"INTRAN96";#N/A,#N/A,FALSE,"NAA9697";#N/A,#N/A,FALSE,"ECWEBB";#N/A,#N/A,FALSE,"MFT96";#N/A,#N/A,FALSE,"CTrecon"}</definedName>
    <definedName name="T4.9i_4_1_1_1" hidden="1">{#N/A,#N/A,FALSE,"TMCOMP96";#N/A,#N/A,FALSE,"MAT96";#N/A,#N/A,FALSE,"FANDA96";#N/A,#N/A,FALSE,"INTRAN96";#N/A,#N/A,FALSE,"NAA9697";#N/A,#N/A,FALSE,"ECWEBB";#N/A,#N/A,FALSE,"MFT96";#N/A,#N/A,FALSE,"CTrecon"}</definedName>
    <definedName name="T4.9i_4_1_1_1_1" hidden="1">{#N/A,#N/A,FALSE,"TMCOMP96";#N/A,#N/A,FALSE,"MAT96";#N/A,#N/A,FALSE,"FANDA96";#N/A,#N/A,FALSE,"INTRAN96";#N/A,#N/A,FALSE,"NAA9697";#N/A,#N/A,FALSE,"ECWEBB";#N/A,#N/A,FALSE,"MFT96";#N/A,#N/A,FALSE,"CTrecon"}</definedName>
    <definedName name="T4.9i_4_1_1_1_1_1" hidden="1">{#N/A,#N/A,FALSE,"TMCOMP96";#N/A,#N/A,FALSE,"MAT96";#N/A,#N/A,FALSE,"FANDA96";#N/A,#N/A,FALSE,"INTRAN96";#N/A,#N/A,FALSE,"NAA9697";#N/A,#N/A,FALSE,"ECWEBB";#N/A,#N/A,FALSE,"MFT96";#N/A,#N/A,FALSE,"CTrecon"}</definedName>
    <definedName name="T4.9i_4_1_1_1_2" hidden="1">{#N/A,#N/A,FALSE,"TMCOMP96";#N/A,#N/A,FALSE,"MAT96";#N/A,#N/A,FALSE,"FANDA96";#N/A,#N/A,FALSE,"INTRAN96";#N/A,#N/A,FALSE,"NAA9697";#N/A,#N/A,FALSE,"ECWEBB";#N/A,#N/A,FALSE,"MFT96";#N/A,#N/A,FALSE,"CTrecon"}</definedName>
    <definedName name="T4.9i_4_1_1_1_3" hidden="1">{#N/A,#N/A,FALSE,"TMCOMP96";#N/A,#N/A,FALSE,"MAT96";#N/A,#N/A,FALSE,"FANDA96";#N/A,#N/A,FALSE,"INTRAN96";#N/A,#N/A,FALSE,"NAA9697";#N/A,#N/A,FALSE,"ECWEBB";#N/A,#N/A,FALSE,"MFT96";#N/A,#N/A,FALSE,"CTrecon"}</definedName>
    <definedName name="T4.9i_4_1_1_1_4" hidden="1">{#N/A,#N/A,FALSE,"TMCOMP96";#N/A,#N/A,FALSE,"MAT96";#N/A,#N/A,FALSE,"FANDA96";#N/A,#N/A,FALSE,"INTRAN96";#N/A,#N/A,FALSE,"NAA9697";#N/A,#N/A,FALSE,"ECWEBB";#N/A,#N/A,FALSE,"MFT96";#N/A,#N/A,FALSE,"CTrecon"}</definedName>
    <definedName name="T4.9i_4_1_1_1_5" hidden="1">{#N/A,#N/A,FALSE,"TMCOMP96";#N/A,#N/A,FALSE,"MAT96";#N/A,#N/A,FALSE,"FANDA96";#N/A,#N/A,FALSE,"INTRAN96";#N/A,#N/A,FALSE,"NAA9697";#N/A,#N/A,FALSE,"ECWEBB";#N/A,#N/A,FALSE,"MFT96";#N/A,#N/A,FALSE,"CTrecon"}</definedName>
    <definedName name="T4.9i_4_1_1_2" hidden="1">{#N/A,#N/A,FALSE,"TMCOMP96";#N/A,#N/A,FALSE,"MAT96";#N/A,#N/A,FALSE,"FANDA96";#N/A,#N/A,FALSE,"INTRAN96";#N/A,#N/A,FALSE,"NAA9697";#N/A,#N/A,FALSE,"ECWEBB";#N/A,#N/A,FALSE,"MFT96";#N/A,#N/A,FALSE,"CTrecon"}</definedName>
    <definedName name="T4.9i_4_1_1_2_1" hidden="1">{#N/A,#N/A,FALSE,"TMCOMP96";#N/A,#N/A,FALSE,"MAT96";#N/A,#N/A,FALSE,"FANDA96";#N/A,#N/A,FALSE,"INTRAN96";#N/A,#N/A,FALSE,"NAA9697";#N/A,#N/A,FALSE,"ECWEBB";#N/A,#N/A,FALSE,"MFT96";#N/A,#N/A,FALSE,"CTrecon"}</definedName>
    <definedName name="T4.9i_4_1_1_2_2" hidden="1">{#N/A,#N/A,FALSE,"TMCOMP96";#N/A,#N/A,FALSE,"MAT96";#N/A,#N/A,FALSE,"FANDA96";#N/A,#N/A,FALSE,"INTRAN96";#N/A,#N/A,FALSE,"NAA9697";#N/A,#N/A,FALSE,"ECWEBB";#N/A,#N/A,FALSE,"MFT96";#N/A,#N/A,FALSE,"CTrecon"}</definedName>
    <definedName name="T4.9i_4_1_1_2_3" hidden="1">{#N/A,#N/A,FALSE,"TMCOMP96";#N/A,#N/A,FALSE,"MAT96";#N/A,#N/A,FALSE,"FANDA96";#N/A,#N/A,FALSE,"INTRAN96";#N/A,#N/A,FALSE,"NAA9697";#N/A,#N/A,FALSE,"ECWEBB";#N/A,#N/A,FALSE,"MFT96";#N/A,#N/A,FALSE,"CTrecon"}</definedName>
    <definedName name="T4.9i_4_1_1_2_4" hidden="1">{#N/A,#N/A,FALSE,"TMCOMP96";#N/A,#N/A,FALSE,"MAT96";#N/A,#N/A,FALSE,"FANDA96";#N/A,#N/A,FALSE,"INTRAN96";#N/A,#N/A,FALSE,"NAA9697";#N/A,#N/A,FALSE,"ECWEBB";#N/A,#N/A,FALSE,"MFT96";#N/A,#N/A,FALSE,"CTrecon"}</definedName>
    <definedName name="T4.9i_4_1_1_2_5" hidden="1">{#N/A,#N/A,FALSE,"TMCOMP96";#N/A,#N/A,FALSE,"MAT96";#N/A,#N/A,FALSE,"FANDA96";#N/A,#N/A,FALSE,"INTRAN96";#N/A,#N/A,FALSE,"NAA9697";#N/A,#N/A,FALSE,"ECWEBB";#N/A,#N/A,FALSE,"MFT96";#N/A,#N/A,FALSE,"CTrecon"}</definedName>
    <definedName name="T4.9i_4_1_1_3" hidden="1">{#N/A,#N/A,FALSE,"TMCOMP96";#N/A,#N/A,FALSE,"MAT96";#N/A,#N/A,FALSE,"FANDA96";#N/A,#N/A,FALSE,"INTRAN96";#N/A,#N/A,FALSE,"NAA9697";#N/A,#N/A,FALSE,"ECWEBB";#N/A,#N/A,FALSE,"MFT96";#N/A,#N/A,FALSE,"CTrecon"}</definedName>
    <definedName name="T4.9i_4_1_1_4" hidden="1">{#N/A,#N/A,FALSE,"TMCOMP96";#N/A,#N/A,FALSE,"MAT96";#N/A,#N/A,FALSE,"FANDA96";#N/A,#N/A,FALSE,"INTRAN96";#N/A,#N/A,FALSE,"NAA9697";#N/A,#N/A,FALSE,"ECWEBB";#N/A,#N/A,FALSE,"MFT96";#N/A,#N/A,FALSE,"CTrecon"}</definedName>
    <definedName name="T4.9i_4_1_1_5" hidden="1">{#N/A,#N/A,FALSE,"TMCOMP96";#N/A,#N/A,FALSE,"MAT96";#N/A,#N/A,FALSE,"FANDA96";#N/A,#N/A,FALSE,"INTRAN96";#N/A,#N/A,FALSE,"NAA9697";#N/A,#N/A,FALSE,"ECWEBB";#N/A,#N/A,FALSE,"MFT96";#N/A,#N/A,FALSE,"CTrecon"}</definedName>
    <definedName name="T4.9i_4_1_2" hidden="1">{#N/A,#N/A,FALSE,"TMCOMP96";#N/A,#N/A,FALSE,"MAT96";#N/A,#N/A,FALSE,"FANDA96";#N/A,#N/A,FALSE,"INTRAN96";#N/A,#N/A,FALSE,"NAA9697";#N/A,#N/A,FALSE,"ECWEBB";#N/A,#N/A,FALSE,"MFT96";#N/A,#N/A,FALSE,"CTrecon"}</definedName>
    <definedName name="T4.9i_4_1_2_1" hidden="1">{#N/A,#N/A,FALSE,"TMCOMP96";#N/A,#N/A,FALSE,"MAT96";#N/A,#N/A,FALSE,"FANDA96";#N/A,#N/A,FALSE,"INTRAN96";#N/A,#N/A,FALSE,"NAA9697";#N/A,#N/A,FALSE,"ECWEBB";#N/A,#N/A,FALSE,"MFT96";#N/A,#N/A,FALSE,"CTrecon"}</definedName>
    <definedName name="T4.9i_4_1_2_2" hidden="1">{#N/A,#N/A,FALSE,"TMCOMP96";#N/A,#N/A,FALSE,"MAT96";#N/A,#N/A,FALSE,"FANDA96";#N/A,#N/A,FALSE,"INTRAN96";#N/A,#N/A,FALSE,"NAA9697";#N/A,#N/A,FALSE,"ECWEBB";#N/A,#N/A,FALSE,"MFT96";#N/A,#N/A,FALSE,"CTrecon"}</definedName>
    <definedName name="T4.9i_4_1_2_3" hidden="1">{#N/A,#N/A,FALSE,"TMCOMP96";#N/A,#N/A,FALSE,"MAT96";#N/A,#N/A,FALSE,"FANDA96";#N/A,#N/A,FALSE,"INTRAN96";#N/A,#N/A,FALSE,"NAA9697";#N/A,#N/A,FALSE,"ECWEBB";#N/A,#N/A,FALSE,"MFT96";#N/A,#N/A,FALSE,"CTrecon"}</definedName>
    <definedName name="T4.9i_4_1_2_4" hidden="1">{#N/A,#N/A,FALSE,"TMCOMP96";#N/A,#N/A,FALSE,"MAT96";#N/A,#N/A,FALSE,"FANDA96";#N/A,#N/A,FALSE,"INTRAN96";#N/A,#N/A,FALSE,"NAA9697";#N/A,#N/A,FALSE,"ECWEBB";#N/A,#N/A,FALSE,"MFT96";#N/A,#N/A,FALSE,"CTrecon"}</definedName>
    <definedName name="T4.9i_4_1_2_5" hidden="1">{#N/A,#N/A,FALSE,"TMCOMP96";#N/A,#N/A,FALSE,"MAT96";#N/A,#N/A,FALSE,"FANDA96";#N/A,#N/A,FALSE,"INTRAN96";#N/A,#N/A,FALSE,"NAA9697";#N/A,#N/A,FALSE,"ECWEBB";#N/A,#N/A,FALSE,"MFT96";#N/A,#N/A,FALSE,"CTrecon"}</definedName>
    <definedName name="T4.9i_4_1_3" hidden="1">{#N/A,#N/A,FALSE,"TMCOMP96";#N/A,#N/A,FALSE,"MAT96";#N/A,#N/A,FALSE,"FANDA96";#N/A,#N/A,FALSE,"INTRAN96";#N/A,#N/A,FALSE,"NAA9697";#N/A,#N/A,FALSE,"ECWEBB";#N/A,#N/A,FALSE,"MFT96";#N/A,#N/A,FALSE,"CTrecon"}</definedName>
    <definedName name="T4.9i_4_1_3_1" hidden="1">{#N/A,#N/A,FALSE,"TMCOMP96";#N/A,#N/A,FALSE,"MAT96";#N/A,#N/A,FALSE,"FANDA96";#N/A,#N/A,FALSE,"INTRAN96";#N/A,#N/A,FALSE,"NAA9697";#N/A,#N/A,FALSE,"ECWEBB";#N/A,#N/A,FALSE,"MFT96";#N/A,#N/A,FALSE,"CTrecon"}</definedName>
    <definedName name="T4.9i_4_1_3_2" hidden="1">{#N/A,#N/A,FALSE,"TMCOMP96";#N/A,#N/A,FALSE,"MAT96";#N/A,#N/A,FALSE,"FANDA96";#N/A,#N/A,FALSE,"INTRAN96";#N/A,#N/A,FALSE,"NAA9697";#N/A,#N/A,FALSE,"ECWEBB";#N/A,#N/A,FALSE,"MFT96";#N/A,#N/A,FALSE,"CTrecon"}</definedName>
    <definedName name="T4.9i_4_1_3_3" hidden="1">{#N/A,#N/A,FALSE,"TMCOMP96";#N/A,#N/A,FALSE,"MAT96";#N/A,#N/A,FALSE,"FANDA96";#N/A,#N/A,FALSE,"INTRAN96";#N/A,#N/A,FALSE,"NAA9697";#N/A,#N/A,FALSE,"ECWEBB";#N/A,#N/A,FALSE,"MFT96";#N/A,#N/A,FALSE,"CTrecon"}</definedName>
    <definedName name="T4.9i_4_1_3_4" hidden="1">{#N/A,#N/A,FALSE,"TMCOMP96";#N/A,#N/A,FALSE,"MAT96";#N/A,#N/A,FALSE,"FANDA96";#N/A,#N/A,FALSE,"INTRAN96";#N/A,#N/A,FALSE,"NAA9697";#N/A,#N/A,FALSE,"ECWEBB";#N/A,#N/A,FALSE,"MFT96";#N/A,#N/A,FALSE,"CTrecon"}</definedName>
    <definedName name="T4.9i_4_1_3_5" hidden="1">{#N/A,#N/A,FALSE,"TMCOMP96";#N/A,#N/A,FALSE,"MAT96";#N/A,#N/A,FALSE,"FANDA96";#N/A,#N/A,FALSE,"INTRAN96";#N/A,#N/A,FALSE,"NAA9697";#N/A,#N/A,FALSE,"ECWEBB";#N/A,#N/A,FALSE,"MFT96";#N/A,#N/A,FALSE,"CTrecon"}</definedName>
    <definedName name="T4.9i_4_1_4" hidden="1">{#N/A,#N/A,FALSE,"TMCOMP96";#N/A,#N/A,FALSE,"MAT96";#N/A,#N/A,FALSE,"FANDA96";#N/A,#N/A,FALSE,"INTRAN96";#N/A,#N/A,FALSE,"NAA9697";#N/A,#N/A,FALSE,"ECWEBB";#N/A,#N/A,FALSE,"MFT96";#N/A,#N/A,FALSE,"CTrecon"}</definedName>
    <definedName name="T4.9i_4_1_4_1" hidden="1">{#N/A,#N/A,FALSE,"TMCOMP96";#N/A,#N/A,FALSE,"MAT96";#N/A,#N/A,FALSE,"FANDA96";#N/A,#N/A,FALSE,"INTRAN96";#N/A,#N/A,FALSE,"NAA9697";#N/A,#N/A,FALSE,"ECWEBB";#N/A,#N/A,FALSE,"MFT96";#N/A,#N/A,FALSE,"CTrecon"}</definedName>
    <definedName name="T4.9i_4_1_4_2" hidden="1">{#N/A,#N/A,FALSE,"TMCOMP96";#N/A,#N/A,FALSE,"MAT96";#N/A,#N/A,FALSE,"FANDA96";#N/A,#N/A,FALSE,"INTRAN96";#N/A,#N/A,FALSE,"NAA9697";#N/A,#N/A,FALSE,"ECWEBB";#N/A,#N/A,FALSE,"MFT96";#N/A,#N/A,FALSE,"CTrecon"}</definedName>
    <definedName name="T4.9i_4_1_4_3" hidden="1">{#N/A,#N/A,FALSE,"TMCOMP96";#N/A,#N/A,FALSE,"MAT96";#N/A,#N/A,FALSE,"FANDA96";#N/A,#N/A,FALSE,"INTRAN96";#N/A,#N/A,FALSE,"NAA9697";#N/A,#N/A,FALSE,"ECWEBB";#N/A,#N/A,FALSE,"MFT96";#N/A,#N/A,FALSE,"CTrecon"}</definedName>
    <definedName name="T4.9i_4_1_4_4" hidden="1">{#N/A,#N/A,FALSE,"TMCOMP96";#N/A,#N/A,FALSE,"MAT96";#N/A,#N/A,FALSE,"FANDA96";#N/A,#N/A,FALSE,"INTRAN96";#N/A,#N/A,FALSE,"NAA9697";#N/A,#N/A,FALSE,"ECWEBB";#N/A,#N/A,FALSE,"MFT96";#N/A,#N/A,FALSE,"CTrecon"}</definedName>
    <definedName name="T4.9i_4_1_4_5" hidden="1">{#N/A,#N/A,FALSE,"TMCOMP96";#N/A,#N/A,FALSE,"MAT96";#N/A,#N/A,FALSE,"FANDA96";#N/A,#N/A,FALSE,"INTRAN96";#N/A,#N/A,FALSE,"NAA9697";#N/A,#N/A,FALSE,"ECWEBB";#N/A,#N/A,FALSE,"MFT96";#N/A,#N/A,FALSE,"CTrecon"}</definedName>
    <definedName name="T4.9i_4_1_5" hidden="1">{#N/A,#N/A,FALSE,"TMCOMP96";#N/A,#N/A,FALSE,"MAT96";#N/A,#N/A,FALSE,"FANDA96";#N/A,#N/A,FALSE,"INTRAN96";#N/A,#N/A,FALSE,"NAA9697";#N/A,#N/A,FALSE,"ECWEBB";#N/A,#N/A,FALSE,"MFT96";#N/A,#N/A,FALSE,"CTrecon"}</definedName>
    <definedName name="T4.9i_4_1_5_1" hidden="1">{#N/A,#N/A,FALSE,"TMCOMP96";#N/A,#N/A,FALSE,"MAT96";#N/A,#N/A,FALSE,"FANDA96";#N/A,#N/A,FALSE,"INTRAN96";#N/A,#N/A,FALSE,"NAA9697";#N/A,#N/A,FALSE,"ECWEBB";#N/A,#N/A,FALSE,"MFT96";#N/A,#N/A,FALSE,"CTrecon"}</definedName>
    <definedName name="T4.9i_4_1_5_2" hidden="1">{#N/A,#N/A,FALSE,"TMCOMP96";#N/A,#N/A,FALSE,"MAT96";#N/A,#N/A,FALSE,"FANDA96";#N/A,#N/A,FALSE,"INTRAN96";#N/A,#N/A,FALSE,"NAA9697";#N/A,#N/A,FALSE,"ECWEBB";#N/A,#N/A,FALSE,"MFT96";#N/A,#N/A,FALSE,"CTrecon"}</definedName>
    <definedName name="T4.9i_4_1_5_3" hidden="1">{#N/A,#N/A,FALSE,"TMCOMP96";#N/A,#N/A,FALSE,"MAT96";#N/A,#N/A,FALSE,"FANDA96";#N/A,#N/A,FALSE,"INTRAN96";#N/A,#N/A,FALSE,"NAA9697";#N/A,#N/A,FALSE,"ECWEBB";#N/A,#N/A,FALSE,"MFT96";#N/A,#N/A,FALSE,"CTrecon"}</definedName>
    <definedName name="T4.9i_4_1_5_4" hidden="1">{#N/A,#N/A,FALSE,"TMCOMP96";#N/A,#N/A,FALSE,"MAT96";#N/A,#N/A,FALSE,"FANDA96";#N/A,#N/A,FALSE,"INTRAN96";#N/A,#N/A,FALSE,"NAA9697";#N/A,#N/A,FALSE,"ECWEBB";#N/A,#N/A,FALSE,"MFT96";#N/A,#N/A,FALSE,"CTrecon"}</definedName>
    <definedName name="T4.9i_4_1_5_5" hidden="1">{#N/A,#N/A,FALSE,"TMCOMP96";#N/A,#N/A,FALSE,"MAT96";#N/A,#N/A,FALSE,"FANDA96";#N/A,#N/A,FALSE,"INTRAN96";#N/A,#N/A,FALSE,"NAA9697";#N/A,#N/A,FALSE,"ECWEBB";#N/A,#N/A,FALSE,"MFT96";#N/A,#N/A,FALSE,"CTrecon"}</definedName>
    <definedName name="T4.9i_4_2" hidden="1">{#N/A,#N/A,FALSE,"TMCOMP96";#N/A,#N/A,FALSE,"MAT96";#N/A,#N/A,FALSE,"FANDA96";#N/A,#N/A,FALSE,"INTRAN96";#N/A,#N/A,FALSE,"NAA9697";#N/A,#N/A,FALSE,"ECWEBB";#N/A,#N/A,FALSE,"MFT96";#N/A,#N/A,FALSE,"CTrecon"}</definedName>
    <definedName name="T4.9i_4_2_1" hidden="1">{#N/A,#N/A,FALSE,"TMCOMP96";#N/A,#N/A,FALSE,"MAT96";#N/A,#N/A,FALSE,"FANDA96";#N/A,#N/A,FALSE,"INTRAN96";#N/A,#N/A,FALSE,"NAA9697";#N/A,#N/A,FALSE,"ECWEBB";#N/A,#N/A,FALSE,"MFT96";#N/A,#N/A,FALSE,"CTrecon"}</definedName>
    <definedName name="T4.9i_4_2_1_1" hidden="1">{#N/A,#N/A,FALSE,"TMCOMP96";#N/A,#N/A,FALSE,"MAT96";#N/A,#N/A,FALSE,"FANDA96";#N/A,#N/A,FALSE,"INTRAN96";#N/A,#N/A,FALSE,"NAA9697";#N/A,#N/A,FALSE,"ECWEBB";#N/A,#N/A,FALSE,"MFT96";#N/A,#N/A,FALSE,"CTrecon"}</definedName>
    <definedName name="T4.9i_4_2_2" hidden="1">{#N/A,#N/A,FALSE,"TMCOMP96";#N/A,#N/A,FALSE,"MAT96";#N/A,#N/A,FALSE,"FANDA96";#N/A,#N/A,FALSE,"INTRAN96";#N/A,#N/A,FALSE,"NAA9697";#N/A,#N/A,FALSE,"ECWEBB";#N/A,#N/A,FALSE,"MFT96";#N/A,#N/A,FALSE,"CTrecon"}</definedName>
    <definedName name="T4.9i_4_2_3" hidden="1">{#N/A,#N/A,FALSE,"TMCOMP96";#N/A,#N/A,FALSE,"MAT96";#N/A,#N/A,FALSE,"FANDA96";#N/A,#N/A,FALSE,"INTRAN96";#N/A,#N/A,FALSE,"NAA9697";#N/A,#N/A,FALSE,"ECWEBB";#N/A,#N/A,FALSE,"MFT96";#N/A,#N/A,FALSE,"CTrecon"}</definedName>
    <definedName name="T4.9i_4_2_4" hidden="1">{#N/A,#N/A,FALSE,"TMCOMP96";#N/A,#N/A,FALSE,"MAT96";#N/A,#N/A,FALSE,"FANDA96";#N/A,#N/A,FALSE,"INTRAN96";#N/A,#N/A,FALSE,"NAA9697";#N/A,#N/A,FALSE,"ECWEBB";#N/A,#N/A,FALSE,"MFT96";#N/A,#N/A,FALSE,"CTrecon"}</definedName>
    <definedName name="T4.9i_4_2_5" hidden="1">{#N/A,#N/A,FALSE,"TMCOMP96";#N/A,#N/A,FALSE,"MAT96";#N/A,#N/A,FALSE,"FANDA96";#N/A,#N/A,FALSE,"INTRAN96";#N/A,#N/A,FALSE,"NAA9697";#N/A,#N/A,FALSE,"ECWEBB";#N/A,#N/A,FALSE,"MFT96";#N/A,#N/A,FALSE,"CTrecon"}</definedName>
    <definedName name="T4.9i_4_3" hidden="1">{#N/A,#N/A,FALSE,"TMCOMP96";#N/A,#N/A,FALSE,"MAT96";#N/A,#N/A,FALSE,"FANDA96";#N/A,#N/A,FALSE,"INTRAN96";#N/A,#N/A,FALSE,"NAA9697";#N/A,#N/A,FALSE,"ECWEBB";#N/A,#N/A,FALSE,"MFT96";#N/A,#N/A,FALSE,"CTrecon"}</definedName>
    <definedName name="T4.9i_4_3_1" hidden="1">{#N/A,#N/A,FALSE,"TMCOMP96";#N/A,#N/A,FALSE,"MAT96";#N/A,#N/A,FALSE,"FANDA96";#N/A,#N/A,FALSE,"INTRAN96";#N/A,#N/A,FALSE,"NAA9697";#N/A,#N/A,FALSE,"ECWEBB";#N/A,#N/A,FALSE,"MFT96";#N/A,#N/A,FALSE,"CTrecon"}</definedName>
    <definedName name="T4.9i_4_3_1_1" hidden="1">{#N/A,#N/A,FALSE,"TMCOMP96";#N/A,#N/A,FALSE,"MAT96";#N/A,#N/A,FALSE,"FANDA96";#N/A,#N/A,FALSE,"INTRAN96";#N/A,#N/A,FALSE,"NAA9697";#N/A,#N/A,FALSE,"ECWEBB";#N/A,#N/A,FALSE,"MFT96";#N/A,#N/A,FALSE,"CTrecon"}</definedName>
    <definedName name="T4.9i_4_3_2" hidden="1">{#N/A,#N/A,FALSE,"TMCOMP96";#N/A,#N/A,FALSE,"MAT96";#N/A,#N/A,FALSE,"FANDA96";#N/A,#N/A,FALSE,"INTRAN96";#N/A,#N/A,FALSE,"NAA9697";#N/A,#N/A,FALSE,"ECWEBB";#N/A,#N/A,FALSE,"MFT96";#N/A,#N/A,FALSE,"CTrecon"}</definedName>
    <definedName name="T4.9i_4_3_3" hidden="1">{#N/A,#N/A,FALSE,"TMCOMP96";#N/A,#N/A,FALSE,"MAT96";#N/A,#N/A,FALSE,"FANDA96";#N/A,#N/A,FALSE,"INTRAN96";#N/A,#N/A,FALSE,"NAA9697";#N/A,#N/A,FALSE,"ECWEBB";#N/A,#N/A,FALSE,"MFT96";#N/A,#N/A,FALSE,"CTrecon"}</definedName>
    <definedName name="T4.9i_4_3_4" hidden="1">{#N/A,#N/A,FALSE,"TMCOMP96";#N/A,#N/A,FALSE,"MAT96";#N/A,#N/A,FALSE,"FANDA96";#N/A,#N/A,FALSE,"INTRAN96";#N/A,#N/A,FALSE,"NAA9697";#N/A,#N/A,FALSE,"ECWEBB";#N/A,#N/A,FALSE,"MFT96";#N/A,#N/A,FALSE,"CTrecon"}</definedName>
    <definedName name="T4.9i_4_3_5" hidden="1">{#N/A,#N/A,FALSE,"TMCOMP96";#N/A,#N/A,FALSE,"MAT96";#N/A,#N/A,FALSE,"FANDA96";#N/A,#N/A,FALSE,"INTRAN96";#N/A,#N/A,FALSE,"NAA9697";#N/A,#N/A,FALSE,"ECWEBB";#N/A,#N/A,FALSE,"MFT96";#N/A,#N/A,FALSE,"CTrecon"}</definedName>
    <definedName name="T4.9i_4_4" hidden="1">{#N/A,#N/A,FALSE,"TMCOMP96";#N/A,#N/A,FALSE,"MAT96";#N/A,#N/A,FALSE,"FANDA96";#N/A,#N/A,FALSE,"INTRAN96";#N/A,#N/A,FALSE,"NAA9697";#N/A,#N/A,FALSE,"ECWEBB";#N/A,#N/A,FALSE,"MFT96";#N/A,#N/A,FALSE,"CTrecon"}</definedName>
    <definedName name="T4.9i_4_4_1" hidden="1">{#N/A,#N/A,FALSE,"TMCOMP96";#N/A,#N/A,FALSE,"MAT96";#N/A,#N/A,FALSE,"FANDA96";#N/A,#N/A,FALSE,"INTRAN96";#N/A,#N/A,FALSE,"NAA9697";#N/A,#N/A,FALSE,"ECWEBB";#N/A,#N/A,FALSE,"MFT96";#N/A,#N/A,FALSE,"CTrecon"}</definedName>
    <definedName name="T4.9i_4_4_2" hidden="1">{#N/A,#N/A,FALSE,"TMCOMP96";#N/A,#N/A,FALSE,"MAT96";#N/A,#N/A,FALSE,"FANDA96";#N/A,#N/A,FALSE,"INTRAN96";#N/A,#N/A,FALSE,"NAA9697";#N/A,#N/A,FALSE,"ECWEBB";#N/A,#N/A,FALSE,"MFT96";#N/A,#N/A,FALSE,"CTrecon"}</definedName>
    <definedName name="T4.9i_4_4_3" hidden="1">{#N/A,#N/A,FALSE,"TMCOMP96";#N/A,#N/A,FALSE,"MAT96";#N/A,#N/A,FALSE,"FANDA96";#N/A,#N/A,FALSE,"INTRAN96";#N/A,#N/A,FALSE,"NAA9697";#N/A,#N/A,FALSE,"ECWEBB";#N/A,#N/A,FALSE,"MFT96";#N/A,#N/A,FALSE,"CTrecon"}</definedName>
    <definedName name="T4.9i_4_4_4" hidden="1">{#N/A,#N/A,FALSE,"TMCOMP96";#N/A,#N/A,FALSE,"MAT96";#N/A,#N/A,FALSE,"FANDA96";#N/A,#N/A,FALSE,"INTRAN96";#N/A,#N/A,FALSE,"NAA9697";#N/A,#N/A,FALSE,"ECWEBB";#N/A,#N/A,FALSE,"MFT96";#N/A,#N/A,FALSE,"CTrecon"}</definedName>
    <definedName name="T4.9i_4_4_5" hidden="1">{#N/A,#N/A,FALSE,"TMCOMP96";#N/A,#N/A,FALSE,"MAT96";#N/A,#N/A,FALSE,"FANDA96";#N/A,#N/A,FALSE,"INTRAN96";#N/A,#N/A,FALSE,"NAA9697";#N/A,#N/A,FALSE,"ECWEBB";#N/A,#N/A,FALSE,"MFT96";#N/A,#N/A,FALSE,"CTrecon"}</definedName>
    <definedName name="T4.9i_4_5" hidden="1">{#N/A,#N/A,FALSE,"TMCOMP96";#N/A,#N/A,FALSE,"MAT96";#N/A,#N/A,FALSE,"FANDA96";#N/A,#N/A,FALSE,"INTRAN96";#N/A,#N/A,FALSE,"NAA9697";#N/A,#N/A,FALSE,"ECWEBB";#N/A,#N/A,FALSE,"MFT96";#N/A,#N/A,FALSE,"CTrecon"}</definedName>
    <definedName name="T4.9i_4_5_1" hidden="1">{#N/A,#N/A,FALSE,"TMCOMP96";#N/A,#N/A,FALSE,"MAT96";#N/A,#N/A,FALSE,"FANDA96";#N/A,#N/A,FALSE,"INTRAN96";#N/A,#N/A,FALSE,"NAA9697";#N/A,#N/A,FALSE,"ECWEBB";#N/A,#N/A,FALSE,"MFT96";#N/A,#N/A,FALSE,"CTrecon"}</definedName>
    <definedName name="T4.9i_4_5_2" hidden="1">{#N/A,#N/A,FALSE,"TMCOMP96";#N/A,#N/A,FALSE,"MAT96";#N/A,#N/A,FALSE,"FANDA96";#N/A,#N/A,FALSE,"INTRAN96";#N/A,#N/A,FALSE,"NAA9697";#N/A,#N/A,FALSE,"ECWEBB";#N/A,#N/A,FALSE,"MFT96";#N/A,#N/A,FALSE,"CTrecon"}</definedName>
    <definedName name="T4.9i_4_5_3" hidden="1">{#N/A,#N/A,FALSE,"TMCOMP96";#N/A,#N/A,FALSE,"MAT96";#N/A,#N/A,FALSE,"FANDA96";#N/A,#N/A,FALSE,"INTRAN96";#N/A,#N/A,FALSE,"NAA9697";#N/A,#N/A,FALSE,"ECWEBB";#N/A,#N/A,FALSE,"MFT96";#N/A,#N/A,FALSE,"CTrecon"}</definedName>
    <definedName name="T4.9i_4_5_4" hidden="1">{#N/A,#N/A,FALSE,"TMCOMP96";#N/A,#N/A,FALSE,"MAT96";#N/A,#N/A,FALSE,"FANDA96";#N/A,#N/A,FALSE,"INTRAN96";#N/A,#N/A,FALSE,"NAA9697";#N/A,#N/A,FALSE,"ECWEBB";#N/A,#N/A,FALSE,"MFT96";#N/A,#N/A,FALSE,"CTrecon"}</definedName>
    <definedName name="T4.9i_4_5_5" hidden="1">{#N/A,#N/A,FALSE,"TMCOMP96";#N/A,#N/A,FALSE,"MAT96";#N/A,#N/A,FALSE,"FANDA96";#N/A,#N/A,FALSE,"INTRAN96";#N/A,#N/A,FALSE,"NAA9697";#N/A,#N/A,FALSE,"ECWEBB";#N/A,#N/A,FALSE,"MFT96";#N/A,#N/A,FALSE,"CTrecon"}</definedName>
    <definedName name="T4.9i_5" hidden="1">{#N/A,#N/A,FALSE,"TMCOMP96";#N/A,#N/A,FALSE,"MAT96";#N/A,#N/A,FALSE,"FANDA96";#N/A,#N/A,FALSE,"INTRAN96";#N/A,#N/A,FALSE,"NAA9697";#N/A,#N/A,FALSE,"ECWEBB";#N/A,#N/A,FALSE,"MFT96";#N/A,#N/A,FALSE,"CTrecon"}</definedName>
    <definedName name="T4.9i_5_1" hidden="1">{#N/A,#N/A,FALSE,"TMCOMP96";#N/A,#N/A,FALSE,"MAT96";#N/A,#N/A,FALSE,"FANDA96";#N/A,#N/A,FALSE,"INTRAN96";#N/A,#N/A,FALSE,"NAA9697";#N/A,#N/A,FALSE,"ECWEBB";#N/A,#N/A,FALSE,"MFT96";#N/A,#N/A,FALSE,"CTrecon"}</definedName>
    <definedName name="T4.9i_5_1_1" hidden="1">{#N/A,#N/A,FALSE,"TMCOMP96";#N/A,#N/A,FALSE,"MAT96";#N/A,#N/A,FALSE,"FANDA96";#N/A,#N/A,FALSE,"INTRAN96";#N/A,#N/A,FALSE,"NAA9697";#N/A,#N/A,FALSE,"ECWEBB";#N/A,#N/A,FALSE,"MFT96";#N/A,#N/A,FALSE,"CTrecon"}</definedName>
    <definedName name="T4.9i_5_1_1_1" hidden="1">{#N/A,#N/A,FALSE,"TMCOMP96";#N/A,#N/A,FALSE,"MAT96";#N/A,#N/A,FALSE,"FANDA96";#N/A,#N/A,FALSE,"INTRAN96";#N/A,#N/A,FALSE,"NAA9697";#N/A,#N/A,FALSE,"ECWEBB";#N/A,#N/A,FALSE,"MFT96";#N/A,#N/A,FALSE,"CTrecon"}</definedName>
    <definedName name="T4.9i_5_1_1_1_1" hidden="1">{#N/A,#N/A,FALSE,"TMCOMP96";#N/A,#N/A,FALSE,"MAT96";#N/A,#N/A,FALSE,"FANDA96";#N/A,#N/A,FALSE,"INTRAN96";#N/A,#N/A,FALSE,"NAA9697";#N/A,#N/A,FALSE,"ECWEBB";#N/A,#N/A,FALSE,"MFT96";#N/A,#N/A,FALSE,"CTrecon"}</definedName>
    <definedName name="T4.9i_5_1_1_1_1_1" hidden="1">{#N/A,#N/A,FALSE,"TMCOMP96";#N/A,#N/A,FALSE,"MAT96";#N/A,#N/A,FALSE,"FANDA96";#N/A,#N/A,FALSE,"INTRAN96";#N/A,#N/A,FALSE,"NAA9697";#N/A,#N/A,FALSE,"ECWEBB";#N/A,#N/A,FALSE,"MFT96";#N/A,#N/A,FALSE,"CTrecon"}</definedName>
    <definedName name="T4.9i_5_1_1_1_2" hidden="1">{#N/A,#N/A,FALSE,"TMCOMP96";#N/A,#N/A,FALSE,"MAT96";#N/A,#N/A,FALSE,"FANDA96";#N/A,#N/A,FALSE,"INTRAN96";#N/A,#N/A,FALSE,"NAA9697";#N/A,#N/A,FALSE,"ECWEBB";#N/A,#N/A,FALSE,"MFT96";#N/A,#N/A,FALSE,"CTrecon"}</definedName>
    <definedName name="T4.9i_5_1_1_1_3" hidden="1">{#N/A,#N/A,FALSE,"TMCOMP96";#N/A,#N/A,FALSE,"MAT96";#N/A,#N/A,FALSE,"FANDA96";#N/A,#N/A,FALSE,"INTRAN96";#N/A,#N/A,FALSE,"NAA9697";#N/A,#N/A,FALSE,"ECWEBB";#N/A,#N/A,FALSE,"MFT96";#N/A,#N/A,FALSE,"CTrecon"}</definedName>
    <definedName name="T4.9i_5_1_1_1_4" hidden="1">{#N/A,#N/A,FALSE,"TMCOMP96";#N/A,#N/A,FALSE,"MAT96";#N/A,#N/A,FALSE,"FANDA96";#N/A,#N/A,FALSE,"INTRAN96";#N/A,#N/A,FALSE,"NAA9697";#N/A,#N/A,FALSE,"ECWEBB";#N/A,#N/A,FALSE,"MFT96";#N/A,#N/A,FALSE,"CTrecon"}</definedName>
    <definedName name="T4.9i_5_1_1_1_5" hidden="1">{#N/A,#N/A,FALSE,"TMCOMP96";#N/A,#N/A,FALSE,"MAT96";#N/A,#N/A,FALSE,"FANDA96";#N/A,#N/A,FALSE,"INTRAN96";#N/A,#N/A,FALSE,"NAA9697";#N/A,#N/A,FALSE,"ECWEBB";#N/A,#N/A,FALSE,"MFT96";#N/A,#N/A,FALSE,"CTrecon"}</definedName>
    <definedName name="T4.9i_5_1_1_2" hidden="1">{#N/A,#N/A,FALSE,"TMCOMP96";#N/A,#N/A,FALSE,"MAT96";#N/A,#N/A,FALSE,"FANDA96";#N/A,#N/A,FALSE,"INTRAN96";#N/A,#N/A,FALSE,"NAA9697";#N/A,#N/A,FALSE,"ECWEBB";#N/A,#N/A,FALSE,"MFT96";#N/A,#N/A,FALSE,"CTrecon"}</definedName>
    <definedName name="T4.9i_5_1_1_2_1" hidden="1">{#N/A,#N/A,FALSE,"TMCOMP96";#N/A,#N/A,FALSE,"MAT96";#N/A,#N/A,FALSE,"FANDA96";#N/A,#N/A,FALSE,"INTRAN96";#N/A,#N/A,FALSE,"NAA9697";#N/A,#N/A,FALSE,"ECWEBB";#N/A,#N/A,FALSE,"MFT96";#N/A,#N/A,FALSE,"CTrecon"}</definedName>
    <definedName name="T4.9i_5_1_1_2_2" hidden="1">{#N/A,#N/A,FALSE,"TMCOMP96";#N/A,#N/A,FALSE,"MAT96";#N/A,#N/A,FALSE,"FANDA96";#N/A,#N/A,FALSE,"INTRAN96";#N/A,#N/A,FALSE,"NAA9697";#N/A,#N/A,FALSE,"ECWEBB";#N/A,#N/A,FALSE,"MFT96";#N/A,#N/A,FALSE,"CTrecon"}</definedName>
    <definedName name="T4.9i_5_1_1_2_3" hidden="1">{#N/A,#N/A,FALSE,"TMCOMP96";#N/A,#N/A,FALSE,"MAT96";#N/A,#N/A,FALSE,"FANDA96";#N/A,#N/A,FALSE,"INTRAN96";#N/A,#N/A,FALSE,"NAA9697";#N/A,#N/A,FALSE,"ECWEBB";#N/A,#N/A,FALSE,"MFT96";#N/A,#N/A,FALSE,"CTrecon"}</definedName>
    <definedName name="T4.9i_5_1_1_2_4" hidden="1">{#N/A,#N/A,FALSE,"TMCOMP96";#N/A,#N/A,FALSE,"MAT96";#N/A,#N/A,FALSE,"FANDA96";#N/A,#N/A,FALSE,"INTRAN96";#N/A,#N/A,FALSE,"NAA9697";#N/A,#N/A,FALSE,"ECWEBB";#N/A,#N/A,FALSE,"MFT96";#N/A,#N/A,FALSE,"CTrecon"}</definedName>
    <definedName name="T4.9i_5_1_1_2_5" hidden="1">{#N/A,#N/A,FALSE,"TMCOMP96";#N/A,#N/A,FALSE,"MAT96";#N/A,#N/A,FALSE,"FANDA96";#N/A,#N/A,FALSE,"INTRAN96";#N/A,#N/A,FALSE,"NAA9697";#N/A,#N/A,FALSE,"ECWEBB";#N/A,#N/A,FALSE,"MFT96";#N/A,#N/A,FALSE,"CTrecon"}</definedName>
    <definedName name="T4.9i_5_1_1_3" hidden="1">{#N/A,#N/A,FALSE,"TMCOMP96";#N/A,#N/A,FALSE,"MAT96";#N/A,#N/A,FALSE,"FANDA96";#N/A,#N/A,FALSE,"INTRAN96";#N/A,#N/A,FALSE,"NAA9697";#N/A,#N/A,FALSE,"ECWEBB";#N/A,#N/A,FALSE,"MFT96";#N/A,#N/A,FALSE,"CTrecon"}</definedName>
    <definedName name="T4.9i_5_1_1_4" hidden="1">{#N/A,#N/A,FALSE,"TMCOMP96";#N/A,#N/A,FALSE,"MAT96";#N/A,#N/A,FALSE,"FANDA96";#N/A,#N/A,FALSE,"INTRAN96";#N/A,#N/A,FALSE,"NAA9697";#N/A,#N/A,FALSE,"ECWEBB";#N/A,#N/A,FALSE,"MFT96";#N/A,#N/A,FALSE,"CTrecon"}</definedName>
    <definedName name="T4.9i_5_1_1_5" hidden="1">{#N/A,#N/A,FALSE,"TMCOMP96";#N/A,#N/A,FALSE,"MAT96";#N/A,#N/A,FALSE,"FANDA96";#N/A,#N/A,FALSE,"INTRAN96";#N/A,#N/A,FALSE,"NAA9697";#N/A,#N/A,FALSE,"ECWEBB";#N/A,#N/A,FALSE,"MFT96";#N/A,#N/A,FALSE,"CTrecon"}</definedName>
    <definedName name="T4.9i_5_1_2" hidden="1">{#N/A,#N/A,FALSE,"TMCOMP96";#N/A,#N/A,FALSE,"MAT96";#N/A,#N/A,FALSE,"FANDA96";#N/A,#N/A,FALSE,"INTRAN96";#N/A,#N/A,FALSE,"NAA9697";#N/A,#N/A,FALSE,"ECWEBB";#N/A,#N/A,FALSE,"MFT96";#N/A,#N/A,FALSE,"CTrecon"}</definedName>
    <definedName name="T4.9i_5_1_2_1" hidden="1">{#N/A,#N/A,FALSE,"TMCOMP96";#N/A,#N/A,FALSE,"MAT96";#N/A,#N/A,FALSE,"FANDA96";#N/A,#N/A,FALSE,"INTRAN96";#N/A,#N/A,FALSE,"NAA9697";#N/A,#N/A,FALSE,"ECWEBB";#N/A,#N/A,FALSE,"MFT96";#N/A,#N/A,FALSE,"CTrecon"}</definedName>
    <definedName name="T4.9i_5_1_2_2" hidden="1">{#N/A,#N/A,FALSE,"TMCOMP96";#N/A,#N/A,FALSE,"MAT96";#N/A,#N/A,FALSE,"FANDA96";#N/A,#N/A,FALSE,"INTRAN96";#N/A,#N/A,FALSE,"NAA9697";#N/A,#N/A,FALSE,"ECWEBB";#N/A,#N/A,FALSE,"MFT96";#N/A,#N/A,FALSE,"CTrecon"}</definedName>
    <definedName name="T4.9i_5_1_2_3" hidden="1">{#N/A,#N/A,FALSE,"TMCOMP96";#N/A,#N/A,FALSE,"MAT96";#N/A,#N/A,FALSE,"FANDA96";#N/A,#N/A,FALSE,"INTRAN96";#N/A,#N/A,FALSE,"NAA9697";#N/A,#N/A,FALSE,"ECWEBB";#N/A,#N/A,FALSE,"MFT96";#N/A,#N/A,FALSE,"CTrecon"}</definedName>
    <definedName name="T4.9i_5_1_2_4" hidden="1">{#N/A,#N/A,FALSE,"TMCOMP96";#N/A,#N/A,FALSE,"MAT96";#N/A,#N/A,FALSE,"FANDA96";#N/A,#N/A,FALSE,"INTRAN96";#N/A,#N/A,FALSE,"NAA9697";#N/A,#N/A,FALSE,"ECWEBB";#N/A,#N/A,FALSE,"MFT96";#N/A,#N/A,FALSE,"CTrecon"}</definedName>
    <definedName name="T4.9i_5_1_2_5" hidden="1">{#N/A,#N/A,FALSE,"TMCOMP96";#N/A,#N/A,FALSE,"MAT96";#N/A,#N/A,FALSE,"FANDA96";#N/A,#N/A,FALSE,"INTRAN96";#N/A,#N/A,FALSE,"NAA9697";#N/A,#N/A,FALSE,"ECWEBB";#N/A,#N/A,FALSE,"MFT96";#N/A,#N/A,FALSE,"CTrecon"}</definedName>
    <definedName name="T4.9i_5_1_3" hidden="1">{#N/A,#N/A,FALSE,"TMCOMP96";#N/A,#N/A,FALSE,"MAT96";#N/A,#N/A,FALSE,"FANDA96";#N/A,#N/A,FALSE,"INTRAN96";#N/A,#N/A,FALSE,"NAA9697";#N/A,#N/A,FALSE,"ECWEBB";#N/A,#N/A,FALSE,"MFT96";#N/A,#N/A,FALSE,"CTrecon"}</definedName>
    <definedName name="T4.9i_5_1_3_1" hidden="1">{#N/A,#N/A,FALSE,"TMCOMP96";#N/A,#N/A,FALSE,"MAT96";#N/A,#N/A,FALSE,"FANDA96";#N/A,#N/A,FALSE,"INTRAN96";#N/A,#N/A,FALSE,"NAA9697";#N/A,#N/A,FALSE,"ECWEBB";#N/A,#N/A,FALSE,"MFT96";#N/A,#N/A,FALSE,"CTrecon"}</definedName>
    <definedName name="T4.9i_5_1_3_2" hidden="1">{#N/A,#N/A,FALSE,"TMCOMP96";#N/A,#N/A,FALSE,"MAT96";#N/A,#N/A,FALSE,"FANDA96";#N/A,#N/A,FALSE,"INTRAN96";#N/A,#N/A,FALSE,"NAA9697";#N/A,#N/A,FALSE,"ECWEBB";#N/A,#N/A,FALSE,"MFT96";#N/A,#N/A,FALSE,"CTrecon"}</definedName>
    <definedName name="T4.9i_5_1_3_3" hidden="1">{#N/A,#N/A,FALSE,"TMCOMP96";#N/A,#N/A,FALSE,"MAT96";#N/A,#N/A,FALSE,"FANDA96";#N/A,#N/A,FALSE,"INTRAN96";#N/A,#N/A,FALSE,"NAA9697";#N/A,#N/A,FALSE,"ECWEBB";#N/A,#N/A,FALSE,"MFT96";#N/A,#N/A,FALSE,"CTrecon"}</definedName>
    <definedName name="T4.9i_5_1_3_4" hidden="1">{#N/A,#N/A,FALSE,"TMCOMP96";#N/A,#N/A,FALSE,"MAT96";#N/A,#N/A,FALSE,"FANDA96";#N/A,#N/A,FALSE,"INTRAN96";#N/A,#N/A,FALSE,"NAA9697";#N/A,#N/A,FALSE,"ECWEBB";#N/A,#N/A,FALSE,"MFT96";#N/A,#N/A,FALSE,"CTrecon"}</definedName>
    <definedName name="T4.9i_5_1_3_5" hidden="1">{#N/A,#N/A,FALSE,"TMCOMP96";#N/A,#N/A,FALSE,"MAT96";#N/A,#N/A,FALSE,"FANDA96";#N/A,#N/A,FALSE,"INTRAN96";#N/A,#N/A,FALSE,"NAA9697";#N/A,#N/A,FALSE,"ECWEBB";#N/A,#N/A,FALSE,"MFT96";#N/A,#N/A,FALSE,"CTrecon"}</definedName>
    <definedName name="T4.9i_5_1_4" hidden="1">{#N/A,#N/A,FALSE,"TMCOMP96";#N/A,#N/A,FALSE,"MAT96";#N/A,#N/A,FALSE,"FANDA96";#N/A,#N/A,FALSE,"INTRAN96";#N/A,#N/A,FALSE,"NAA9697";#N/A,#N/A,FALSE,"ECWEBB";#N/A,#N/A,FALSE,"MFT96";#N/A,#N/A,FALSE,"CTrecon"}</definedName>
    <definedName name="T4.9i_5_1_4_1" hidden="1">{#N/A,#N/A,FALSE,"TMCOMP96";#N/A,#N/A,FALSE,"MAT96";#N/A,#N/A,FALSE,"FANDA96";#N/A,#N/A,FALSE,"INTRAN96";#N/A,#N/A,FALSE,"NAA9697";#N/A,#N/A,FALSE,"ECWEBB";#N/A,#N/A,FALSE,"MFT96";#N/A,#N/A,FALSE,"CTrecon"}</definedName>
    <definedName name="T4.9i_5_1_4_2" hidden="1">{#N/A,#N/A,FALSE,"TMCOMP96";#N/A,#N/A,FALSE,"MAT96";#N/A,#N/A,FALSE,"FANDA96";#N/A,#N/A,FALSE,"INTRAN96";#N/A,#N/A,FALSE,"NAA9697";#N/A,#N/A,FALSE,"ECWEBB";#N/A,#N/A,FALSE,"MFT96";#N/A,#N/A,FALSE,"CTrecon"}</definedName>
    <definedName name="T4.9i_5_1_4_3" hidden="1">{#N/A,#N/A,FALSE,"TMCOMP96";#N/A,#N/A,FALSE,"MAT96";#N/A,#N/A,FALSE,"FANDA96";#N/A,#N/A,FALSE,"INTRAN96";#N/A,#N/A,FALSE,"NAA9697";#N/A,#N/A,FALSE,"ECWEBB";#N/A,#N/A,FALSE,"MFT96";#N/A,#N/A,FALSE,"CTrecon"}</definedName>
    <definedName name="T4.9i_5_1_4_4" hidden="1">{#N/A,#N/A,FALSE,"TMCOMP96";#N/A,#N/A,FALSE,"MAT96";#N/A,#N/A,FALSE,"FANDA96";#N/A,#N/A,FALSE,"INTRAN96";#N/A,#N/A,FALSE,"NAA9697";#N/A,#N/A,FALSE,"ECWEBB";#N/A,#N/A,FALSE,"MFT96";#N/A,#N/A,FALSE,"CTrecon"}</definedName>
    <definedName name="T4.9i_5_1_4_5" hidden="1">{#N/A,#N/A,FALSE,"TMCOMP96";#N/A,#N/A,FALSE,"MAT96";#N/A,#N/A,FALSE,"FANDA96";#N/A,#N/A,FALSE,"INTRAN96";#N/A,#N/A,FALSE,"NAA9697";#N/A,#N/A,FALSE,"ECWEBB";#N/A,#N/A,FALSE,"MFT96";#N/A,#N/A,FALSE,"CTrecon"}</definedName>
    <definedName name="T4.9i_5_1_5" hidden="1">{#N/A,#N/A,FALSE,"TMCOMP96";#N/A,#N/A,FALSE,"MAT96";#N/A,#N/A,FALSE,"FANDA96";#N/A,#N/A,FALSE,"INTRAN96";#N/A,#N/A,FALSE,"NAA9697";#N/A,#N/A,FALSE,"ECWEBB";#N/A,#N/A,FALSE,"MFT96";#N/A,#N/A,FALSE,"CTrecon"}</definedName>
    <definedName name="T4.9i_5_1_5_1" hidden="1">{#N/A,#N/A,FALSE,"TMCOMP96";#N/A,#N/A,FALSE,"MAT96";#N/A,#N/A,FALSE,"FANDA96";#N/A,#N/A,FALSE,"INTRAN96";#N/A,#N/A,FALSE,"NAA9697";#N/A,#N/A,FALSE,"ECWEBB";#N/A,#N/A,FALSE,"MFT96";#N/A,#N/A,FALSE,"CTrecon"}</definedName>
    <definedName name="T4.9i_5_1_5_2" hidden="1">{#N/A,#N/A,FALSE,"TMCOMP96";#N/A,#N/A,FALSE,"MAT96";#N/A,#N/A,FALSE,"FANDA96";#N/A,#N/A,FALSE,"INTRAN96";#N/A,#N/A,FALSE,"NAA9697";#N/A,#N/A,FALSE,"ECWEBB";#N/A,#N/A,FALSE,"MFT96";#N/A,#N/A,FALSE,"CTrecon"}</definedName>
    <definedName name="T4.9i_5_1_5_3" hidden="1">{#N/A,#N/A,FALSE,"TMCOMP96";#N/A,#N/A,FALSE,"MAT96";#N/A,#N/A,FALSE,"FANDA96";#N/A,#N/A,FALSE,"INTRAN96";#N/A,#N/A,FALSE,"NAA9697";#N/A,#N/A,FALSE,"ECWEBB";#N/A,#N/A,FALSE,"MFT96";#N/A,#N/A,FALSE,"CTrecon"}</definedName>
    <definedName name="T4.9i_5_1_5_4" hidden="1">{#N/A,#N/A,FALSE,"TMCOMP96";#N/A,#N/A,FALSE,"MAT96";#N/A,#N/A,FALSE,"FANDA96";#N/A,#N/A,FALSE,"INTRAN96";#N/A,#N/A,FALSE,"NAA9697";#N/A,#N/A,FALSE,"ECWEBB";#N/A,#N/A,FALSE,"MFT96";#N/A,#N/A,FALSE,"CTrecon"}</definedName>
    <definedName name="T4.9i_5_1_5_5" hidden="1">{#N/A,#N/A,FALSE,"TMCOMP96";#N/A,#N/A,FALSE,"MAT96";#N/A,#N/A,FALSE,"FANDA96";#N/A,#N/A,FALSE,"INTRAN96";#N/A,#N/A,FALSE,"NAA9697";#N/A,#N/A,FALSE,"ECWEBB";#N/A,#N/A,FALSE,"MFT96";#N/A,#N/A,FALSE,"CTrecon"}</definedName>
    <definedName name="T4.9i_5_2" hidden="1">{#N/A,#N/A,FALSE,"TMCOMP96";#N/A,#N/A,FALSE,"MAT96";#N/A,#N/A,FALSE,"FANDA96";#N/A,#N/A,FALSE,"INTRAN96";#N/A,#N/A,FALSE,"NAA9697";#N/A,#N/A,FALSE,"ECWEBB";#N/A,#N/A,FALSE,"MFT96";#N/A,#N/A,FALSE,"CTrecon"}</definedName>
    <definedName name="T4.9i_5_2_1" hidden="1">{#N/A,#N/A,FALSE,"TMCOMP96";#N/A,#N/A,FALSE,"MAT96";#N/A,#N/A,FALSE,"FANDA96";#N/A,#N/A,FALSE,"INTRAN96";#N/A,#N/A,FALSE,"NAA9697";#N/A,#N/A,FALSE,"ECWEBB";#N/A,#N/A,FALSE,"MFT96";#N/A,#N/A,FALSE,"CTrecon"}</definedName>
    <definedName name="T4.9i_5_2_2" hidden="1">{#N/A,#N/A,FALSE,"TMCOMP96";#N/A,#N/A,FALSE,"MAT96";#N/A,#N/A,FALSE,"FANDA96";#N/A,#N/A,FALSE,"INTRAN96";#N/A,#N/A,FALSE,"NAA9697";#N/A,#N/A,FALSE,"ECWEBB";#N/A,#N/A,FALSE,"MFT96";#N/A,#N/A,FALSE,"CTrecon"}</definedName>
    <definedName name="T4.9i_5_2_3" hidden="1">{#N/A,#N/A,FALSE,"TMCOMP96";#N/A,#N/A,FALSE,"MAT96";#N/A,#N/A,FALSE,"FANDA96";#N/A,#N/A,FALSE,"INTRAN96";#N/A,#N/A,FALSE,"NAA9697";#N/A,#N/A,FALSE,"ECWEBB";#N/A,#N/A,FALSE,"MFT96";#N/A,#N/A,FALSE,"CTrecon"}</definedName>
    <definedName name="T4.9i_5_2_4" hidden="1">{#N/A,#N/A,FALSE,"TMCOMP96";#N/A,#N/A,FALSE,"MAT96";#N/A,#N/A,FALSE,"FANDA96";#N/A,#N/A,FALSE,"INTRAN96";#N/A,#N/A,FALSE,"NAA9697";#N/A,#N/A,FALSE,"ECWEBB";#N/A,#N/A,FALSE,"MFT96";#N/A,#N/A,FALSE,"CTrecon"}</definedName>
    <definedName name="T4.9i_5_2_5" hidden="1">{#N/A,#N/A,FALSE,"TMCOMP96";#N/A,#N/A,FALSE,"MAT96";#N/A,#N/A,FALSE,"FANDA96";#N/A,#N/A,FALSE,"INTRAN96";#N/A,#N/A,FALSE,"NAA9697";#N/A,#N/A,FALSE,"ECWEBB";#N/A,#N/A,FALSE,"MFT96";#N/A,#N/A,FALSE,"CTrecon"}</definedName>
    <definedName name="T4.9i_5_3" hidden="1">{#N/A,#N/A,FALSE,"TMCOMP96";#N/A,#N/A,FALSE,"MAT96";#N/A,#N/A,FALSE,"FANDA96";#N/A,#N/A,FALSE,"INTRAN96";#N/A,#N/A,FALSE,"NAA9697";#N/A,#N/A,FALSE,"ECWEBB";#N/A,#N/A,FALSE,"MFT96";#N/A,#N/A,FALSE,"CTrecon"}</definedName>
    <definedName name="T4.9i_5_3_1" hidden="1">{#N/A,#N/A,FALSE,"TMCOMP96";#N/A,#N/A,FALSE,"MAT96";#N/A,#N/A,FALSE,"FANDA96";#N/A,#N/A,FALSE,"INTRAN96";#N/A,#N/A,FALSE,"NAA9697";#N/A,#N/A,FALSE,"ECWEBB";#N/A,#N/A,FALSE,"MFT96";#N/A,#N/A,FALSE,"CTrecon"}</definedName>
    <definedName name="T4.9i_5_3_2" hidden="1">{#N/A,#N/A,FALSE,"TMCOMP96";#N/A,#N/A,FALSE,"MAT96";#N/A,#N/A,FALSE,"FANDA96";#N/A,#N/A,FALSE,"INTRAN96";#N/A,#N/A,FALSE,"NAA9697";#N/A,#N/A,FALSE,"ECWEBB";#N/A,#N/A,FALSE,"MFT96";#N/A,#N/A,FALSE,"CTrecon"}</definedName>
    <definedName name="T4.9i_5_3_3" hidden="1">{#N/A,#N/A,FALSE,"TMCOMP96";#N/A,#N/A,FALSE,"MAT96";#N/A,#N/A,FALSE,"FANDA96";#N/A,#N/A,FALSE,"INTRAN96";#N/A,#N/A,FALSE,"NAA9697";#N/A,#N/A,FALSE,"ECWEBB";#N/A,#N/A,FALSE,"MFT96";#N/A,#N/A,FALSE,"CTrecon"}</definedName>
    <definedName name="T4.9i_5_3_4" hidden="1">{#N/A,#N/A,FALSE,"TMCOMP96";#N/A,#N/A,FALSE,"MAT96";#N/A,#N/A,FALSE,"FANDA96";#N/A,#N/A,FALSE,"INTRAN96";#N/A,#N/A,FALSE,"NAA9697";#N/A,#N/A,FALSE,"ECWEBB";#N/A,#N/A,FALSE,"MFT96";#N/A,#N/A,FALSE,"CTrecon"}</definedName>
    <definedName name="T4.9i_5_3_5" hidden="1">{#N/A,#N/A,FALSE,"TMCOMP96";#N/A,#N/A,FALSE,"MAT96";#N/A,#N/A,FALSE,"FANDA96";#N/A,#N/A,FALSE,"INTRAN96";#N/A,#N/A,FALSE,"NAA9697";#N/A,#N/A,FALSE,"ECWEBB";#N/A,#N/A,FALSE,"MFT96";#N/A,#N/A,FALSE,"CTrecon"}</definedName>
    <definedName name="T4.9i_5_4" hidden="1">{#N/A,#N/A,FALSE,"TMCOMP96";#N/A,#N/A,FALSE,"MAT96";#N/A,#N/A,FALSE,"FANDA96";#N/A,#N/A,FALSE,"INTRAN96";#N/A,#N/A,FALSE,"NAA9697";#N/A,#N/A,FALSE,"ECWEBB";#N/A,#N/A,FALSE,"MFT96";#N/A,#N/A,FALSE,"CTrecon"}</definedName>
    <definedName name="T4.9i_5_4_1" hidden="1">{#N/A,#N/A,FALSE,"TMCOMP96";#N/A,#N/A,FALSE,"MAT96";#N/A,#N/A,FALSE,"FANDA96";#N/A,#N/A,FALSE,"INTRAN96";#N/A,#N/A,FALSE,"NAA9697";#N/A,#N/A,FALSE,"ECWEBB";#N/A,#N/A,FALSE,"MFT96";#N/A,#N/A,FALSE,"CTrecon"}</definedName>
    <definedName name="T4.9i_5_4_2" hidden="1">{#N/A,#N/A,FALSE,"TMCOMP96";#N/A,#N/A,FALSE,"MAT96";#N/A,#N/A,FALSE,"FANDA96";#N/A,#N/A,FALSE,"INTRAN96";#N/A,#N/A,FALSE,"NAA9697";#N/A,#N/A,FALSE,"ECWEBB";#N/A,#N/A,FALSE,"MFT96";#N/A,#N/A,FALSE,"CTrecon"}</definedName>
    <definedName name="T4.9i_5_4_3" hidden="1">{#N/A,#N/A,FALSE,"TMCOMP96";#N/A,#N/A,FALSE,"MAT96";#N/A,#N/A,FALSE,"FANDA96";#N/A,#N/A,FALSE,"INTRAN96";#N/A,#N/A,FALSE,"NAA9697";#N/A,#N/A,FALSE,"ECWEBB";#N/A,#N/A,FALSE,"MFT96";#N/A,#N/A,FALSE,"CTrecon"}</definedName>
    <definedName name="T4.9i_5_4_4" hidden="1">{#N/A,#N/A,FALSE,"TMCOMP96";#N/A,#N/A,FALSE,"MAT96";#N/A,#N/A,FALSE,"FANDA96";#N/A,#N/A,FALSE,"INTRAN96";#N/A,#N/A,FALSE,"NAA9697";#N/A,#N/A,FALSE,"ECWEBB";#N/A,#N/A,FALSE,"MFT96";#N/A,#N/A,FALSE,"CTrecon"}</definedName>
    <definedName name="T4.9i_5_4_5" hidden="1">{#N/A,#N/A,FALSE,"TMCOMP96";#N/A,#N/A,FALSE,"MAT96";#N/A,#N/A,FALSE,"FANDA96";#N/A,#N/A,FALSE,"INTRAN96";#N/A,#N/A,FALSE,"NAA9697";#N/A,#N/A,FALSE,"ECWEBB";#N/A,#N/A,FALSE,"MFT96";#N/A,#N/A,FALSE,"CTrecon"}</definedName>
    <definedName name="T4.9i_5_5" hidden="1">{#N/A,#N/A,FALSE,"TMCOMP96";#N/A,#N/A,FALSE,"MAT96";#N/A,#N/A,FALSE,"FANDA96";#N/A,#N/A,FALSE,"INTRAN96";#N/A,#N/A,FALSE,"NAA9697";#N/A,#N/A,FALSE,"ECWEBB";#N/A,#N/A,FALSE,"MFT96";#N/A,#N/A,FALSE,"CTrecon"}</definedName>
    <definedName name="T4.9i_5_5_1" hidden="1">{#N/A,#N/A,FALSE,"TMCOMP96";#N/A,#N/A,FALSE,"MAT96";#N/A,#N/A,FALSE,"FANDA96";#N/A,#N/A,FALSE,"INTRAN96";#N/A,#N/A,FALSE,"NAA9697";#N/A,#N/A,FALSE,"ECWEBB";#N/A,#N/A,FALSE,"MFT96";#N/A,#N/A,FALSE,"CTrecon"}</definedName>
    <definedName name="T4.9i_5_5_2" hidden="1">{#N/A,#N/A,FALSE,"TMCOMP96";#N/A,#N/A,FALSE,"MAT96";#N/A,#N/A,FALSE,"FANDA96";#N/A,#N/A,FALSE,"INTRAN96";#N/A,#N/A,FALSE,"NAA9697";#N/A,#N/A,FALSE,"ECWEBB";#N/A,#N/A,FALSE,"MFT96";#N/A,#N/A,FALSE,"CTrecon"}</definedName>
    <definedName name="T4.9i_5_5_3" hidden="1">{#N/A,#N/A,FALSE,"TMCOMP96";#N/A,#N/A,FALSE,"MAT96";#N/A,#N/A,FALSE,"FANDA96";#N/A,#N/A,FALSE,"INTRAN96";#N/A,#N/A,FALSE,"NAA9697";#N/A,#N/A,FALSE,"ECWEBB";#N/A,#N/A,FALSE,"MFT96";#N/A,#N/A,FALSE,"CTrecon"}</definedName>
    <definedName name="T4.9i_5_5_4" hidden="1">{#N/A,#N/A,FALSE,"TMCOMP96";#N/A,#N/A,FALSE,"MAT96";#N/A,#N/A,FALSE,"FANDA96";#N/A,#N/A,FALSE,"INTRAN96";#N/A,#N/A,FALSE,"NAA9697";#N/A,#N/A,FALSE,"ECWEBB";#N/A,#N/A,FALSE,"MFT96";#N/A,#N/A,FALSE,"CTrecon"}</definedName>
    <definedName name="T4.9i_5_5_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4.9j_1_1" hidden="1">{#N/A,#N/A,FALSE,"TMCOMP96";#N/A,#N/A,FALSE,"MAT96";#N/A,#N/A,FALSE,"FANDA96";#N/A,#N/A,FALSE,"INTRAN96";#N/A,#N/A,FALSE,"NAA9697";#N/A,#N/A,FALSE,"ECWEBB";#N/A,#N/A,FALSE,"MFT96";#N/A,#N/A,FALSE,"CTrecon"}</definedName>
    <definedName name="T4.9j_1_1_1" hidden="1">{#N/A,#N/A,FALSE,"TMCOMP96";#N/A,#N/A,FALSE,"MAT96";#N/A,#N/A,FALSE,"FANDA96";#N/A,#N/A,FALSE,"INTRAN96";#N/A,#N/A,FALSE,"NAA9697";#N/A,#N/A,FALSE,"ECWEBB";#N/A,#N/A,FALSE,"MFT96";#N/A,#N/A,FALSE,"CTrecon"}</definedName>
    <definedName name="T4.9j_1_1_1_1" hidden="1">{#N/A,#N/A,FALSE,"TMCOMP96";#N/A,#N/A,FALSE,"MAT96";#N/A,#N/A,FALSE,"FANDA96";#N/A,#N/A,FALSE,"INTRAN96";#N/A,#N/A,FALSE,"NAA9697";#N/A,#N/A,FALSE,"ECWEBB";#N/A,#N/A,FALSE,"MFT96";#N/A,#N/A,FALSE,"CTrecon"}</definedName>
    <definedName name="T4.9j_1_1_1_1_1" hidden="1">{#N/A,#N/A,FALSE,"TMCOMP96";#N/A,#N/A,FALSE,"MAT96";#N/A,#N/A,FALSE,"FANDA96";#N/A,#N/A,FALSE,"INTRAN96";#N/A,#N/A,FALSE,"NAA9697";#N/A,#N/A,FALSE,"ECWEBB";#N/A,#N/A,FALSE,"MFT96";#N/A,#N/A,FALSE,"CTrecon"}</definedName>
    <definedName name="T4.9j_1_1_1_1_1_1" hidden="1">{#N/A,#N/A,FALSE,"TMCOMP96";#N/A,#N/A,FALSE,"MAT96";#N/A,#N/A,FALSE,"FANDA96";#N/A,#N/A,FALSE,"INTRAN96";#N/A,#N/A,FALSE,"NAA9697";#N/A,#N/A,FALSE,"ECWEBB";#N/A,#N/A,FALSE,"MFT96";#N/A,#N/A,FALSE,"CTrecon"}</definedName>
    <definedName name="T4.9j_1_1_1_1_1_1_1" hidden="1">{#N/A,#N/A,FALSE,"TMCOMP96";#N/A,#N/A,FALSE,"MAT96";#N/A,#N/A,FALSE,"FANDA96";#N/A,#N/A,FALSE,"INTRAN96";#N/A,#N/A,FALSE,"NAA9697";#N/A,#N/A,FALSE,"ECWEBB";#N/A,#N/A,FALSE,"MFT96";#N/A,#N/A,FALSE,"CTrecon"}</definedName>
    <definedName name="T4.9j_1_1_1_1_1_2" hidden="1">{#N/A,#N/A,FALSE,"TMCOMP96";#N/A,#N/A,FALSE,"MAT96";#N/A,#N/A,FALSE,"FANDA96";#N/A,#N/A,FALSE,"INTRAN96";#N/A,#N/A,FALSE,"NAA9697";#N/A,#N/A,FALSE,"ECWEBB";#N/A,#N/A,FALSE,"MFT96";#N/A,#N/A,FALSE,"CTrecon"}</definedName>
    <definedName name="T4.9j_1_1_1_1_1_3" hidden="1">{#N/A,#N/A,FALSE,"TMCOMP96";#N/A,#N/A,FALSE,"MAT96";#N/A,#N/A,FALSE,"FANDA96";#N/A,#N/A,FALSE,"INTRAN96";#N/A,#N/A,FALSE,"NAA9697";#N/A,#N/A,FALSE,"ECWEBB";#N/A,#N/A,FALSE,"MFT96";#N/A,#N/A,FALSE,"CTrecon"}</definedName>
    <definedName name="T4.9j_1_1_1_1_1_4" hidden="1">{#N/A,#N/A,FALSE,"TMCOMP96";#N/A,#N/A,FALSE,"MAT96";#N/A,#N/A,FALSE,"FANDA96";#N/A,#N/A,FALSE,"INTRAN96";#N/A,#N/A,FALSE,"NAA9697";#N/A,#N/A,FALSE,"ECWEBB";#N/A,#N/A,FALSE,"MFT96";#N/A,#N/A,FALSE,"CTrecon"}</definedName>
    <definedName name="T4.9j_1_1_1_1_1_5" hidden="1">{#N/A,#N/A,FALSE,"TMCOMP96";#N/A,#N/A,FALSE,"MAT96";#N/A,#N/A,FALSE,"FANDA96";#N/A,#N/A,FALSE,"INTRAN96";#N/A,#N/A,FALSE,"NAA9697";#N/A,#N/A,FALSE,"ECWEBB";#N/A,#N/A,FALSE,"MFT96";#N/A,#N/A,FALSE,"CTrecon"}</definedName>
    <definedName name="T4.9j_1_1_1_1_2" hidden="1">{#N/A,#N/A,FALSE,"TMCOMP96";#N/A,#N/A,FALSE,"MAT96";#N/A,#N/A,FALSE,"FANDA96";#N/A,#N/A,FALSE,"INTRAN96";#N/A,#N/A,FALSE,"NAA9697";#N/A,#N/A,FALSE,"ECWEBB";#N/A,#N/A,FALSE,"MFT96";#N/A,#N/A,FALSE,"CTrecon"}</definedName>
    <definedName name="T4.9j_1_1_1_1_2_1" hidden="1">{#N/A,#N/A,FALSE,"TMCOMP96";#N/A,#N/A,FALSE,"MAT96";#N/A,#N/A,FALSE,"FANDA96";#N/A,#N/A,FALSE,"INTRAN96";#N/A,#N/A,FALSE,"NAA9697";#N/A,#N/A,FALSE,"ECWEBB";#N/A,#N/A,FALSE,"MFT96";#N/A,#N/A,FALSE,"CTrecon"}</definedName>
    <definedName name="T4.9j_1_1_1_1_2_2" hidden="1">{#N/A,#N/A,FALSE,"TMCOMP96";#N/A,#N/A,FALSE,"MAT96";#N/A,#N/A,FALSE,"FANDA96";#N/A,#N/A,FALSE,"INTRAN96";#N/A,#N/A,FALSE,"NAA9697";#N/A,#N/A,FALSE,"ECWEBB";#N/A,#N/A,FALSE,"MFT96";#N/A,#N/A,FALSE,"CTrecon"}</definedName>
    <definedName name="T4.9j_1_1_1_1_2_3" hidden="1">{#N/A,#N/A,FALSE,"TMCOMP96";#N/A,#N/A,FALSE,"MAT96";#N/A,#N/A,FALSE,"FANDA96";#N/A,#N/A,FALSE,"INTRAN96";#N/A,#N/A,FALSE,"NAA9697";#N/A,#N/A,FALSE,"ECWEBB";#N/A,#N/A,FALSE,"MFT96";#N/A,#N/A,FALSE,"CTrecon"}</definedName>
    <definedName name="T4.9j_1_1_1_1_2_4" hidden="1">{#N/A,#N/A,FALSE,"TMCOMP96";#N/A,#N/A,FALSE,"MAT96";#N/A,#N/A,FALSE,"FANDA96";#N/A,#N/A,FALSE,"INTRAN96";#N/A,#N/A,FALSE,"NAA9697";#N/A,#N/A,FALSE,"ECWEBB";#N/A,#N/A,FALSE,"MFT96";#N/A,#N/A,FALSE,"CTrecon"}</definedName>
    <definedName name="T4.9j_1_1_1_1_2_5" hidden="1">{#N/A,#N/A,FALSE,"TMCOMP96";#N/A,#N/A,FALSE,"MAT96";#N/A,#N/A,FALSE,"FANDA96";#N/A,#N/A,FALSE,"INTRAN96";#N/A,#N/A,FALSE,"NAA9697";#N/A,#N/A,FALSE,"ECWEBB";#N/A,#N/A,FALSE,"MFT96";#N/A,#N/A,FALSE,"CTrecon"}</definedName>
    <definedName name="T4.9j_1_1_1_1_3" hidden="1">{#N/A,#N/A,FALSE,"TMCOMP96";#N/A,#N/A,FALSE,"MAT96";#N/A,#N/A,FALSE,"FANDA96";#N/A,#N/A,FALSE,"INTRAN96";#N/A,#N/A,FALSE,"NAA9697";#N/A,#N/A,FALSE,"ECWEBB";#N/A,#N/A,FALSE,"MFT96";#N/A,#N/A,FALSE,"CTrecon"}</definedName>
    <definedName name="T4.9j_1_1_1_1_4" hidden="1">{#N/A,#N/A,FALSE,"TMCOMP96";#N/A,#N/A,FALSE,"MAT96";#N/A,#N/A,FALSE,"FANDA96";#N/A,#N/A,FALSE,"INTRAN96";#N/A,#N/A,FALSE,"NAA9697";#N/A,#N/A,FALSE,"ECWEBB";#N/A,#N/A,FALSE,"MFT96";#N/A,#N/A,FALSE,"CTrecon"}</definedName>
    <definedName name="T4.9j_1_1_1_1_5" hidden="1">{#N/A,#N/A,FALSE,"TMCOMP96";#N/A,#N/A,FALSE,"MAT96";#N/A,#N/A,FALSE,"FANDA96";#N/A,#N/A,FALSE,"INTRAN96";#N/A,#N/A,FALSE,"NAA9697";#N/A,#N/A,FALSE,"ECWEBB";#N/A,#N/A,FALSE,"MFT96";#N/A,#N/A,FALSE,"CTrecon"}</definedName>
    <definedName name="T4.9j_1_1_1_2" hidden="1">{#N/A,#N/A,FALSE,"TMCOMP96";#N/A,#N/A,FALSE,"MAT96";#N/A,#N/A,FALSE,"FANDA96";#N/A,#N/A,FALSE,"INTRAN96";#N/A,#N/A,FALSE,"NAA9697";#N/A,#N/A,FALSE,"ECWEBB";#N/A,#N/A,FALSE,"MFT96";#N/A,#N/A,FALSE,"CTrecon"}</definedName>
    <definedName name="T4.9j_1_1_1_2_1" hidden="1">{#N/A,#N/A,FALSE,"TMCOMP96";#N/A,#N/A,FALSE,"MAT96";#N/A,#N/A,FALSE,"FANDA96";#N/A,#N/A,FALSE,"INTRAN96";#N/A,#N/A,FALSE,"NAA9697";#N/A,#N/A,FALSE,"ECWEBB";#N/A,#N/A,FALSE,"MFT96";#N/A,#N/A,FALSE,"CTrecon"}</definedName>
    <definedName name="T4.9j_1_1_1_2_2" hidden="1">{#N/A,#N/A,FALSE,"TMCOMP96";#N/A,#N/A,FALSE,"MAT96";#N/A,#N/A,FALSE,"FANDA96";#N/A,#N/A,FALSE,"INTRAN96";#N/A,#N/A,FALSE,"NAA9697";#N/A,#N/A,FALSE,"ECWEBB";#N/A,#N/A,FALSE,"MFT96";#N/A,#N/A,FALSE,"CTrecon"}</definedName>
    <definedName name="T4.9j_1_1_1_2_3" hidden="1">{#N/A,#N/A,FALSE,"TMCOMP96";#N/A,#N/A,FALSE,"MAT96";#N/A,#N/A,FALSE,"FANDA96";#N/A,#N/A,FALSE,"INTRAN96";#N/A,#N/A,FALSE,"NAA9697";#N/A,#N/A,FALSE,"ECWEBB";#N/A,#N/A,FALSE,"MFT96";#N/A,#N/A,FALSE,"CTrecon"}</definedName>
    <definedName name="T4.9j_1_1_1_2_4" hidden="1">{#N/A,#N/A,FALSE,"TMCOMP96";#N/A,#N/A,FALSE,"MAT96";#N/A,#N/A,FALSE,"FANDA96";#N/A,#N/A,FALSE,"INTRAN96";#N/A,#N/A,FALSE,"NAA9697";#N/A,#N/A,FALSE,"ECWEBB";#N/A,#N/A,FALSE,"MFT96";#N/A,#N/A,FALSE,"CTrecon"}</definedName>
    <definedName name="T4.9j_1_1_1_2_5" hidden="1">{#N/A,#N/A,FALSE,"TMCOMP96";#N/A,#N/A,FALSE,"MAT96";#N/A,#N/A,FALSE,"FANDA96";#N/A,#N/A,FALSE,"INTRAN96";#N/A,#N/A,FALSE,"NAA9697";#N/A,#N/A,FALSE,"ECWEBB";#N/A,#N/A,FALSE,"MFT96";#N/A,#N/A,FALSE,"CTrecon"}</definedName>
    <definedName name="T4.9j_1_1_1_3" hidden="1">{#N/A,#N/A,FALSE,"TMCOMP96";#N/A,#N/A,FALSE,"MAT96";#N/A,#N/A,FALSE,"FANDA96";#N/A,#N/A,FALSE,"INTRAN96";#N/A,#N/A,FALSE,"NAA9697";#N/A,#N/A,FALSE,"ECWEBB";#N/A,#N/A,FALSE,"MFT96";#N/A,#N/A,FALSE,"CTrecon"}</definedName>
    <definedName name="T4.9j_1_1_1_3_1" hidden="1">{#N/A,#N/A,FALSE,"TMCOMP96";#N/A,#N/A,FALSE,"MAT96";#N/A,#N/A,FALSE,"FANDA96";#N/A,#N/A,FALSE,"INTRAN96";#N/A,#N/A,FALSE,"NAA9697";#N/A,#N/A,FALSE,"ECWEBB";#N/A,#N/A,FALSE,"MFT96";#N/A,#N/A,FALSE,"CTrecon"}</definedName>
    <definedName name="T4.9j_1_1_1_3_2" hidden="1">{#N/A,#N/A,FALSE,"TMCOMP96";#N/A,#N/A,FALSE,"MAT96";#N/A,#N/A,FALSE,"FANDA96";#N/A,#N/A,FALSE,"INTRAN96";#N/A,#N/A,FALSE,"NAA9697";#N/A,#N/A,FALSE,"ECWEBB";#N/A,#N/A,FALSE,"MFT96";#N/A,#N/A,FALSE,"CTrecon"}</definedName>
    <definedName name="T4.9j_1_1_1_3_3" hidden="1">{#N/A,#N/A,FALSE,"TMCOMP96";#N/A,#N/A,FALSE,"MAT96";#N/A,#N/A,FALSE,"FANDA96";#N/A,#N/A,FALSE,"INTRAN96";#N/A,#N/A,FALSE,"NAA9697";#N/A,#N/A,FALSE,"ECWEBB";#N/A,#N/A,FALSE,"MFT96";#N/A,#N/A,FALSE,"CTrecon"}</definedName>
    <definedName name="T4.9j_1_1_1_3_4" hidden="1">{#N/A,#N/A,FALSE,"TMCOMP96";#N/A,#N/A,FALSE,"MAT96";#N/A,#N/A,FALSE,"FANDA96";#N/A,#N/A,FALSE,"INTRAN96";#N/A,#N/A,FALSE,"NAA9697";#N/A,#N/A,FALSE,"ECWEBB";#N/A,#N/A,FALSE,"MFT96";#N/A,#N/A,FALSE,"CTrecon"}</definedName>
    <definedName name="T4.9j_1_1_1_3_5" hidden="1">{#N/A,#N/A,FALSE,"TMCOMP96";#N/A,#N/A,FALSE,"MAT96";#N/A,#N/A,FALSE,"FANDA96";#N/A,#N/A,FALSE,"INTRAN96";#N/A,#N/A,FALSE,"NAA9697";#N/A,#N/A,FALSE,"ECWEBB";#N/A,#N/A,FALSE,"MFT96";#N/A,#N/A,FALSE,"CTrecon"}</definedName>
    <definedName name="T4.9j_1_1_1_4" hidden="1">{#N/A,#N/A,FALSE,"TMCOMP96";#N/A,#N/A,FALSE,"MAT96";#N/A,#N/A,FALSE,"FANDA96";#N/A,#N/A,FALSE,"INTRAN96";#N/A,#N/A,FALSE,"NAA9697";#N/A,#N/A,FALSE,"ECWEBB";#N/A,#N/A,FALSE,"MFT96";#N/A,#N/A,FALSE,"CTrecon"}</definedName>
    <definedName name="T4.9j_1_1_1_4_1" hidden="1">{#N/A,#N/A,FALSE,"TMCOMP96";#N/A,#N/A,FALSE,"MAT96";#N/A,#N/A,FALSE,"FANDA96";#N/A,#N/A,FALSE,"INTRAN96";#N/A,#N/A,FALSE,"NAA9697";#N/A,#N/A,FALSE,"ECWEBB";#N/A,#N/A,FALSE,"MFT96";#N/A,#N/A,FALSE,"CTrecon"}</definedName>
    <definedName name="T4.9j_1_1_1_4_2" hidden="1">{#N/A,#N/A,FALSE,"TMCOMP96";#N/A,#N/A,FALSE,"MAT96";#N/A,#N/A,FALSE,"FANDA96";#N/A,#N/A,FALSE,"INTRAN96";#N/A,#N/A,FALSE,"NAA9697";#N/A,#N/A,FALSE,"ECWEBB";#N/A,#N/A,FALSE,"MFT96";#N/A,#N/A,FALSE,"CTrecon"}</definedName>
    <definedName name="T4.9j_1_1_1_4_3" hidden="1">{#N/A,#N/A,FALSE,"TMCOMP96";#N/A,#N/A,FALSE,"MAT96";#N/A,#N/A,FALSE,"FANDA96";#N/A,#N/A,FALSE,"INTRAN96";#N/A,#N/A,FALSE,"NAA9697";#N/A,#N/A,FALSE,"ECWEBB";#N/A,#N/A,FALSE,"MFT96";#N/A,#N/A,FALSE,"CTrecon"}</definedName>
    <definedName name="T4.9j_1_1_1_4_4" hidden="1">{#N/A,#N/A,FALSE,"TMCOMP96";#N/A,#N/A,FALSE,"MAT96";#N/A,#N/A,FALSE,"FANDA96";#N/A,#N/A,FALSE,"INTRAN96";#N/A,#N/A,FALSE,"NAA9697";#N/A,#N/A,FALSE,"ECWEBB";#N/A,#N/A,FALSE,"MFT96";#N/A,#N/A,FALSE,"CTrecon"}</definedName>
    <definedName name="T4.9j_1_1_1_4_5" hidden="1">{#N/A,#N/A,FALSE,"TMCOMP96";#N/A,#N/A,FALSE,"MAT96";#N/A,#N/A,FALSE,"FANDA96";#N/A,#N/A,FALSE,"INTRAN96";#N/A,#N/A,FALSE,"NAA9697";#N/A,#N/A,FALSE,"ECWEBB";#N/A,#N/A,FALSE,"MFT96";#N/A,#N/A,FALSE,"CTrecon"}</definedName>
    <definedName name="T4.9j_1_1_1_5" hidden="1">{#N/A,#N/A,FALSE,"TMCOMP96";#N/A,#N/A,FALSE,"MAT96";#N/A,#N/A,FALSE,"FANDA96";#N/A,#N/A,FALSE,"INTRAN96";#N/A,#N/A,FALSE,"NAA9697";#N/A,#N/A,FALSE,"ECWEBB";#N/A,#N/A,FALSE,"MFT96";#N/A,#N/A,FALSE,"CTrecon"}</definedName>
    <definedName name="T4.9j_1_1_1_5_1" hidden="1">{#N/A,#N/A,FALSE,"TMCOMP96";#N/A,#N/A,FALSE,"MAT96";#N/A,#N/A,FALSE,"FANDA96";#N/A,#N/A,FALSE,"INTRAN96";#N/A,#N/A,FALSE,"NAA9697";#N/A,#N/A,FALSE,"ECWEBB";#N/A,#N/A,FALSE,"MFT96";#N/A,#N/A,FALSE,"CTrecon"}</definedName>
    <definedName name="T4.9j_1_1_1_5_2" hidden="1">{#N/A,#N/A,FALSE,"TMCOMP96";#N/A,#N/A,FALSE,"MAT96";#N/A,#N/A,FALSE,"FANDA96";#N/A,#N/A,FALSE,"INTRAN96";#N/A,#N/A,FALSE,"NAA9697";#N/A,#N/A,FALSE,"ECWEBB";#N/A,#N/A,FALSE,"MFT96";#N/A,#N/A,FALSE,"CTrecon"}</definedName>
    <definedName name="T4.9j_1_1_1_5_3" hidden="1">{#N/A,#N/A,FALSE,"TMCOMP96";#N/A,#N/A,FALSE,"MAT96";#N/A,#N/A,FALSE,"FANDA96";#N/A,#N/A,FALSE,"INTRAN96";#N/A,#N/A,FALSE,"NAA9697";#N/A,#N/A,FALSE,"ECWEBB";#N/A,#N/A,FALSE,"MFT96";#N/A,#N/A,FALSE,"CTrecon"}</definedName>
    <definedName name="T4.9j_1_1_1_5_4" hidden="1">{#N/A,#N/A,FALSE,"TMCOMP96";#N/A,#N/A,FALSE,"MAT96";#N/A,#N/A,FALSE,"FANDA96";#N/A,#N/A,FALSE,"INTRAN96";#N/A,#N/A,FALSE,"NAA9697";#N/A,#N/A,FALSE,"ECWEBB";#N/A,#N/A,FALSE,"MFT96";#N/A,#N/A,FALSE,"CTrecon"}</definedName>
    <definedName name="T4.9j_1_1_1_5_5" hidden="1">{#N/A,#N/A,FALSE,"TMCOMP96";#N/A,#N/A,FALSE,"MAT96";#N/A,#N/A,FALSE,"FANDA96";#N/A,#N/A,FALSE,"INTRAN96";#N/A,#N/A,FALSE,"NAA9697";#N/A,#N/A,FALSE,"ECWEBB";#N/A,#N/A,FALSE,"MFT96";#N/A,#N/A,FALSE,"CTrecon"}</definedName>
    <definedName name="T4.9j_1_1_2" hidden="1">{#N/A,#N/A,FALSE,"TMCOMP96";#N/A,#N/A,FALSE,"MAT96";#N/A,#N/A,FALSE,"FANDA96";#N/A,#N/A,FALSE,"INTRAN96";#N/A,#N/A,FALSE,"NAA9697";#N/A,#N/A,FALSE,"ECWEBB";#N/A,#N/A,FALSE,"MFT96";#N/A,#N/A,FALSE,"CTrecon"}</definedName>
    <definedName name="T4.9j_1_1_2_1" hidden="1">{#N/A,#N/A,FALSE,"TMCOMP96";#N/A,#N/A,FALSE,"MAT96";#N/A,#N/A,FALSE,"FANDA96";#N/A,#N/A,FALSE,"INTRAN96";#N/A,#N/A,FALSE,"NAA9697";#N/A,#N/A,FALSE,"ECWEBB";#N/A,#N/A,FALSE,"MFT96";#N/A,#N/A,FALSE,"CTrecon"}</definedName>
    <definedName name="T4.9j_1_1_2_1_1" hidden="1">{#N/A,#N/A,FALSE,"TMCOMP96";#N/A,#N/A,FALSE,"MAT96";#N/A,#N/A,FALSE,"FANDA96";#N/A,#N/A,FALSE,"INTRAN96";#N/A,#N/A,FALSE,"NAA9697";#N/A,#N/A,FALSE,"ECWEBB";#N/A,#N/A,FALSE,"MFT96";#N/A,#N/A,FALSE,"CTrecon"}</definedName>
    <definedName name="T4.9j_1_1_2_2" hidden="1">{#N/A,#N/A,FALSE,"TMCOMP96";#N/A,#N/A,FALSE,"MAT96";#N/A,#N/A,FALSE,"FANDA96";#N/A,#N/A,FALSE,"INTRAN96";#N/A,#N/A,FALSE,"NAA9697";#N/A,#N/A,FALSE,"ECWEBB";#N/A,#N/A,FALSE,"MFT96";#N/A,#N/A,FALSE,"CTrecon"}</definedName>
    <definedName name="T4.9j_1_1_2_3" hidden="1">{#N/A,#N/A,FALSE,"TMCOMP96";#N/A,#N/A,FALSE,"MAT96";#N/A,#N/A,FALSE,"FANDA96";#N/A,#N/A,FALSE,"INTRAN96";#N/A,#N/A,FALSE,"NAA9697";#N/A,#N/A,FALSE,"ECWEBB";#N/A,#N/A,FALSE,"MFT96";#N/A,#N/A,FALSE,"CTrecon"}</definedName>
    <definedName name="T4.9j_1_1_2_4" hidden="1">{#N/A,#N/A,FALSE,"TMCOMP96";#N/A,#N/A,FALSE,"MAT96";#N/A,#N/A,FALSE,"FANDA96";#N/A,#N/A,FALSE,"INTRAN96";#N/A,#N/A,FALSE,"NAA9697";#N/A,#N/A,FALSE,"ECWEBB";#N/A,#N/A,FALSE,"MFT96";#N/A,#N/A,FALSE,"CTrecon"}</definedName>
    <definedName name="T4.9j_1_1_2_5" hidden="1">{#N/A,#N/A,FALSE,"TMCOMP96";#N/A,#N/A,FALSE,"MAT96";#N/A,#N/A,FALSE,"FANDA96";#N/A,#N/A,FALSE,"INTRAN96";#N/A,#N/A,FALSE,"NAA9697";#N/A,#N/A,FALSE,"ECWEBB";#N/A,#N/A,FALSE,"MFT96";#N/A,#N/A,FALSE,"CTrecon"}</definedName>
    <definedName name="T4.9j_1_1_3" hidden="1">{#N/A,#N/A,FALSE,"TMCOMP96";#N/A,#N/A,FALSE,"MAT96";#N/A,#N/A,FALSE,"FANDA96";#N/A,#N/A,FALSE,"INTRAN96";#N/A,#N/A,FALSE,"NAA9697";#N/A,#N/A,FALSE,"ECWEBB";#N/A,#N/A,FALSE,"MFT96";#N/A,#N/A,FALSE,"CTrecon"}</definedName>
    <definedName name="T4.9j_1_1_3_1" hidden="1">{#N/A,#N/A,FALSE,"TMCOMP96";#N/A,#N/A,FALSE,"MAT96";#N/A,#N/A,FALSE,"FANDA96";#N/A,#N/A,FALSE,"INTRAN96";#N/A,#N/A,FALSE,"NAA9697";#N/A,#N/A,FALSE,"ECWEBB";#N/A,#N/A,FALSE,"MFT96";#N/A,#N/A,FALSE,"CTrecon"}</definedName>
    <definedName name="T4.9j_1_1_3_1_1" hidden="1">{#N/A,#N/A,FALSE,"TMCOMP96";#N/A,#N/A,FALSE,"MAT96";#N/A,#N/A,FALSE,"FANDA96";#N/A,#N/A,FALSE,"INTRAN96";#N/A,#N/A,FALSE,"NAA9697";#N/A,#N/A,FALSE,"ECWEBB";#N/A,#N/A,FALSE,"MFT96";#N/A,#N/A,FALSE,"CTrecon"}</definedName>
    <definedName name="T4.9j_1_1_3_2" hidden="1">{#N/A,#N/A,FALSE,"TMCOMP96";#N/A,#N/A,FALSE,"MAT96";#N/A,#N/A,FALSE,"FANDA96";#N/A,#N/A,FALSE,"INTRAN96";#N/A,#N/A,FALSE,"NAA9697";#N/A,#N/A,FALSE,"ECWEBB";#N/A,#N/A,FALSE,"MFT96";#N/A,#N/A,FALSE,"CTrecon"}</definedName>
    <definedName name="T4.9j_1_1_3_3" hidden="1">{#N/A,#N/A,FALSE,"TMCOMP96";#N/A,#N/A,FALSE,"MAT96";#N/A,#N/A,FALSE,"FANDA96";#N/A,#N/A,FALSE,"INTRAN96";#N/A,#N/A,FALSE,"NAA9697";#N/A,#N/A,FALSE,"ECWEBB";#N/A,#N/A,FALSE,"MFT96";#N/A,#N/A,FALSE,"CTrecon"}</definedName>
    <definedName name="T4.9j_1_1_3_4" hidden="1">{#N/A,#N/A,FALSE,"TMCOMP96";#N/A,#N/A,FALSE,"MAT96";#N/A,#N/A,FALSE,"FANDA96";#N/A,#N/A,FALSE,"INTRAN96";#N/A,#N/A,FALSE,"NAA9697";#N/A,#N/A,FALSE,"ECWEBB";#N/A,#N/A,FALSE,"MFT96";#N/A,#N/A,FALSE,"CTrecon"}</definedName>
    <definedName name="T4.9j_1_1_3_5" hidden="1">{#N/A,#N/A,FALSE,"TMCOMP96";#N/A,#N/A,FALSE,"MAT96";#N/A,#N/A,FALSE,"FANDA96";#N/A,#N/A,FALSE,"INTRAN96";#N/A,#N/A,FALSE,"NAA9697";#N/A,#N/A,FALSE,"ECWEBB";#N/A,#N/A,FALSE,"MFT96";#N/A,#N/A,FALSE,"CTrecon"}</definedName>
    <definedName name="T4.9j_1_1_4" hidden="1">{#N/A,#N/A,FALSE,"TMCOMP96";#N/A,#N/A,FALSE,"MAT96";#N/A,#N/A,FALSE,"FANDA96";#N/A,#N/A,FALSE,"INTRAN96";#N/A,#N/A,FALSE,"NAA9697";#N/A,#N/A,FALSE,"ECWEBB";#N/A,#N/A,FALSE,"MFT96";#N/A,#N/A,FALSE,"CTrecon"}</definedName>
    <definedName name="T4.9j_1_1_4_1" hidden="1">{#N/A,#N/A,FALSE,"TMCOMP96";#N/A,#N/A,FALSE,"MAT96";#N/A,#N/A,FALSE,"FANDA96";#N/A,#N/A,FALSE,"INTRAN96";#N/A,#N/A,FALSE,"NAA9697";#N/A,#N/A,FALSE,"ECWEBB";#N/A,#N/A,FALSE,"MFT96";#N/A,#N/A,FALSE,"CTrecon"}</definedName>
    <definedName name="T4.9j_1_1_4_2" hidden="1">{#N/A,#N/A,FALSE,"TMCOMP96";#N/A,#N/A,FALSE,"MAT96";#N/A,#N/A,FALSE,"FANDA96";#N/A,#N/A,FALSE,"INTRAN96";#N/A,#N/A,FALSE,"NAA9697";#N/A,#N/A,FALSE,"ECWEBB";#N/A,#N/A,FALSE,"MFT96";#N/A,#N/A,FALSE,"CTrecon"}</definedName>
    <definedName name="T4.9j_1_1_4_3" hidden="1">{#N/A,#N/A,FALSE,"TMCOMP96";#N/A,#N/A,FALSE,"MAT96";#N/A,#N/A,FALSE,"FANDA96";#N/A,#N/A,FALSE,"INTRAN96";#N/A,#N/A,FALSE,"NAA9697";#N/A,#N/A,FALSE,"ECWEBB";#N/A,#N/A,FALSE,"MFT96";#N/A,#N/A,FALSE,"CTrecon"}</definedName>
    <definedName name="T4.9j_1_1_4_4" hidden="1">{#N/A,#N/A,FALSE,"TMCOMP96";#N/A,#N/A,FALSE,"MAT96";#N/A,#N/A,FALSE,"FANDA96";#N/A,#N/A,FALSE,"INTRAN96";#N/A,#N/A,FALSE,"NAA9697";#N/A,#N/A,FALSE,"ECWEBB";#N/A,#N/A,FALSE,"MFT96";#N/A,#N/A,FALSE,"CTrecon"}</definedName>
    <definedName name="T4.9j_1_1_4_5" hidden="1">{#N/A,#N/A,FALSE,"TMCOMP96";#N/A,#N/A,FALSE,"MAT96";#N/A,#N/A,FALSE,"FANDA96";#N/A,#N/A,FALSE,"INTRAN96";#N/A,#N/A,FALSE,"NAA9697";#N/A,#N/A,FALSE,"ECWEBB";#N/A,#N/A,FALSE,"MFT96";#N/A,#N/A,FALSE,"CTrecon"}</definedName>
    <definedName name="T4.9j_1_1_5" hidden="1">{#N/A,#N/A,FALSE,"TMCOMP96";#N/A,#N/A,FALSE,"MAT96";#N/A,#N/A,FALSE,"FANDA96";#N/A,#N/A,FALSE,"INTRAN96";#N/A,#N/A,FALSE,"NAA9697";#N/A,#N/A,FALSE,"ECWEBB";#N/A,#N/A,FALSE,"MFT96";#N/A,#N/A,FALSE,"CTrecon"}</definedName>
    <definedName name="T4.9j_1_1_5_1" hidden="1">{#N/A,#N/A,FALSE,"TMCOMP96";#N/A,#N/A,FALSE,"MAT96";#N/A,#N/A,FALSE,"FANDA96";#N/A,#N/A,FALSE,"INTRAN96";#N/A,#N/A,FALSE,"NAA9697";#N/A,#N/A,FALSE,"ECWEBB";#N/A,#N/A,FALSE,"MFT96";#N/A,#N/A,FALSE,"CTrecon"}</definedName>
    <definedName name="T4.9j_1_1_5_2" hidden="1">{#N/A,#N/A,FALSE,"TMCOMP96";#N/A,#N/A,FALSE,"MAT96";#N/A,#N/A,FALSE,"FANDA96";#N/A,#N/A,FALSE,"INTRAN96";#N/A,#N/A,FALSE,"NAA9697";#N/A,#N/A,FALSE,"ECWEBB";#N/A,#N/A,FALSE,"MFT96";#N/A,#N/A,FALSE,"CTrecon"}</definedName>
    <definedName name="T4.9j_1_1_5_3" hidden="1">{#N/A,#N/A,FALSE,"TMCOMP96";#N/A,#N/A,FALSE,"MAT96";#N/A,#N/A,FALSE,"FANDA96";#N/A,#N/A,FALSE,"INTRAN96";#N/A,#N/A,FALSE,"NAA9697";#N/A,#N/A,FALSE,"ECWEBB";#N/A,#N/A,FALSE,"MFT96";#N/A,#N/A,FALSE,"CTrecon"}</definedName>
    <definedName name="T4.9j_1_1_5_4" hidden="1">{#N/A,#N/A,FALSE,"TMCOMP96";#N/A,#N/A,FALSE,"MAT96";#N/A,#N/A,FALSE,"FANDA96";#N/A,#N/A,FALSE,"INTRAN96";#N/A,#N/A,FALSE,"NAA9697";#N/A,#N/A,FALSE,"ECWEBB";#N/A,#N/A,FALSE,"MFT96";#N/A,#N/A,FALSE,"CTrecon"}</definedName>
    <definedName name="T4.9j_1_1_5_5" hidden="1">{#N/A,#N/A,FALSE,"TMCOMP96";#N/A,#N/A,FALSE,"MAT96";#N/A,#N/A,FALSE,"FANDA96";#N/A,#N/A,FALSE,"INTRAN96";#N/A,#N/A,FALSE,"NAA9697";#N/A,#N/A,FALSE,"ECWEBB";#N/A,#N/A,FALSE,"MFT96";#N/A,#N/A,FALSE,"CTrecon"}</definedName>
    <definedName name="T4.9j_1_2" hidden="1">{#N/A,#N/A,FALSE,"TMCOMP96";#N/A,#N/A,FALSE,"MAT96";#N/A,#N/A,FALSE,"FANDA96";#N/A,#N/A,FALSE,"INTRAN96";#N/A,#N/A,FALSE,"NAA9697";#N/A,#N/A,FALSE,"ECWEBB";#N/A,#N/A,FALSE,"MFT96";#N/A,#N/A,FALSE,"CTrecon"}</definedName>
    <definedName name="T4.9j_1_2_1" hidden="1">{#N/A,#N/A,FALSE,"TMCOMP96";#N/A,#N/A,FALSE,"MAT96";#N/A,#N/A,FALSE,"FANDA96";#N/A,#N/A,FALSE,"INTRAN96";#N/A,#N/A,FALSE,"NAA9697";#N/A,#N/A,FALSE,"ECWEBB";#N/A,#N/A,FALSE,"MFT96";#N/A,#N/A,FALSE,"CTrecon"}</definedName>
    <definedName name="T4.9j_1_2_1_1" hidden="1">{#N/A,#N/A,FALSE,"TMCOMP96";#N/A,#N/A,FALSE,"MAT96";#N/A,#N/A,FALSE,"FANDA96";#N/A,#N/A,FALSE,"INTRAN96";#N/A,#N/A,FALSE,"NAA9697";#N/A,#N/A,FALSE,"ECWEBB";#N/A,#N/A,FALSE,"MFT96";#N/A,#N/A,FALSE,"CTrecon"}</definedName>
    <definedName name="T4.9j_1_2_1_1_1" hidden="1">{#N/A,#N/A,FALSE,"TMCOMP96";#N/A,#N/A,FALSE,"MAT96";#N/A,#N/A,FALSE,"FANDA96";#N/A,#N/A,FALSE,"INTRAN96";#N/A,#N/A,FALSE,"NAA9697";#N/A,#N/A,FALSE,"ECWEBB";#N/A,#N/A,FALSE,"MFT96";#N/A,#N/A,FALSE,"CTrecon"}</definedName>
    <definedName name="T4.9j_1_2_1_1_1_1" hidden="1">{#N/A,#N/A,FALSE,"TMCOMP96";#N/A,#N/A,FALSE,"MAT96";#N/A,#N/A,FALSE,"FANDA96";#N/A,#N/A,FALSE,"INTRAN96";#N/A,#N/A,FALSE,"NAA9697";#N/A,#N/A,FALSE,"ECWEBB";#N/A,#N/A,FALSE,"MFT96";#N/A,#N/A,FALSE,"CTrecon"}</definedName>
    <definedName name="T4.9j_1_2_1_1_1_1_1" hidden="1">{#N/A,#N/A,FALSE,"TMCOMP96";#N/A,#N/A,FALSE,"MAT96";#N/A,#N/A,FALSE,"FANDA96";#N/A,#N/A,FALSE,"INTRAN96";#N/A,#N/A,FALSE,"NAA9697";#N/A,#N/A,FALSE,"ECWEBB";#N/A,#N/A,FALSE,"MFT96";#N/A,#N/A,FALSE,"CTrecon"}</definedName>
    <definedName name="T4.9j_1_2_1_1_1_2" hidden="1">{#N/A,#N/A,FALSE,"TMCOMP96";#N/A,#N/A,FALSE,"MAT96";#N/A,#N/A,FALSE,"FANDA96";#N/A,#N/A,FALSE,"INTRAN96";#N/A,#N/A,FALSE,"NAA9697";#N/A,#N/A,FALSE,"ECWEBB";#N/A,#N/A,FALSE,"MFT96";#N/A,#N/A,FALSE,"CTrecon"}</definedName>
    <definedName name="T4.9j_1_2_1_1_1_3" hidden="1">{#N/A,#N/A,FALSE,"TMCOMP96";#N/A,#N/A,FALSE,"MAT96";#N/A,#N/A,FALSE,"FANDA96";#N/A,#N/A,FALSE,"INTRAN96";#N/A,#N/A,FALSE,"NAA9697";#N/A,#N/A,FALSE,"ECWEBB";#N/A,#N/A,FALSE,"MFT96";#N/A,#N/A,FALSE,"CTrecon"}</definedName>
    <definedName name="T4.9j_1_2_1_1_1_4" hidden="1">{#N/A,#N/A,FALSE,"TMCOMP96";#N/A,#N/A,FALSE,"MAT96";#N/A,#N/A,FALSE,"FANDA96";#N/A,#N/A,FALSE,"INTRAN96";#N/A,#N/A,FALSE,"NAA9697";#N/A,#N/A,FALSE,"ECWEBB";#N/A,#N/A,FALSE,"MFT96";#N/A,#N/A,FALSE,"CTrecon"}</definedName>
    <definedName name="T4.9j_1_2_1_1_1_5" hidden="1">{#N/A,#N/A,FALSE,"TMCOMP96";#N/A,#N/A,FALSE,"MAT96";#N/A,#N/A,FALSE,"FANDA96";#N/A,#N/A,FALSE,"INTRAN96";#N/A,#N/A,FALSE,"NAA9697";#N/A,#N/A,FALSE,"ECWEBB";#N/A,#N/A,FALSE,"MFT96";#N/A,#N/A,FALSE,"CTrecon"}</definedName>
    <definedName name="T4.9j_1_2_1_1_2" hidden="1">{#N/A,#N/A,FALSE,"TMCOMP96";#N/A,#N/A,FALSE,"MAT96";#N/A,#N/A,FALSE,"FANDA96";#N/A,#N/A,FALSE,"INTRAN96";#N/A,#N/A,FALSE,"NAA9697";#N/A,#N/A,FALSE,"ECWEBB";#N/A,#N/A,FALSE,"MFT96";#N/A,#N/A,FALSE,"CTrecon"}</definedName>
    <definedName name="T4.9j_1_2_1_1_2_1" hidden="1">{#N/A,#N/A,FALSE,"TMCOMP96";#N/A,#N/A,FALSE,"MAT96";#N/A,#N/A,FALSE,"FANDA96";#N/A,#N/A,FALSE,"INTRAN96";#N/A,#N/A,FALSE,"NAA9697";#N/A,#N/A,FALSE,"ECWEBB";#N/A,#N/A,FALSE,"MFT96";#N/A,#N/A,FALSE,"CTrecon"}</definedName>
    <definedName name="T4.9j_1_2_1_1_2_2" hidden="1">{#N/A,#N/A,FALSE,"TMCOMP96";#N/A,#N/A,FALSE,"MAT96";#N/A,#N/A,FALSE,"FANDA96";#N/A,#N/A,FALSE,"INTRAN96";#N/A,#N/A,FALSE,"NAA9697";#N/A,#N/A,FALSE,"ECWEBB";#N/A,#N/A,FALSE,"MFT96";#N/A,#N/A,FALSE,"CTrecon"}</definedName>
    <definedName name="T4.9j_1_2_1_1_2_3" hidden="1">{#N/A,#N/A,FALSE,"TMCOMP96";#N/A,#N/A,FALSE,"MAT96";#N/A,#N/A,FALSE,"FANDA96";#N/A,#N/A,FALSE,"INTRAN96";#N/A,#N/A,FALSE,"NAA9697";#N/A,#N/A,FALSE,"ECWEBB";#N/A,#N/A,FALSE,"MFT96";#N/A,#N/A,FALSE,"CTrecon"}</definedName>
    <definedName name="T4.9j_1_2_1_1_2_4" hidden="1">{#N/A,#N/A,FALSE,"TMCOMP96";#N/A,#N/A,FALSE,"MAT96";#N/A,#N/A,FALSE,"FANDA96";#N/A,#N/A,FALSE,"INTRAN96";#N/A,#N/A,FALSE,"NAA9697";#N/A,#N/A,FALSE,"ECWEBB";#N/A,#N/A,FALSE,"MFT96";#N/A,#N/A,FALSE,"CTrecon"}</definedName>
    <definedName name="T4.9j_1_2_1_1_2_5" hidden="1">{#N/A,#N/A,FALSE,"TMCOMP96";#N/A,#N/A,FALSE,"MAT96";#N/A,#N/A,FALSE,"FANDA96";#N/A,#N/A,FALSE,"INTRAN96";#N/A,#N/A,FALSE,"NAA9697";#N/A,#N/A,FALSE,"ECWEBB";#N/A,#N/A,FALSE,"MFT96";#N/A,#N/A,FALSE,"CTrecon"}</definedName>
    <definedName name="T4.9j_1_2_1_1_3" hidden="1">{#N/A,#N/A,FALSE,"TMCOMP96";#N/A,#N/A,FALSE,"MAT96";#N/A,#N/A,FALSE,"FANDA96";#N/A,#N/A,FALSE,"INTRAN96";#N/A,#N/A,FALSE,"NAA9697";#N/A,#N/A,FALSE,"ECWEBB";#N/A,#N/A,FALSE,"MFT96";#N/A,#N/A,FALSE,"CTrecon"}</definedName>
    <definedName name="T4.9j_1_2_1_1_4" hidden="1">{#N/A,#N/A,FALSE,"TMCOMP96";#N/A,#N/A,FALSE,"MAT96";#N/A,#N/A,FALSE,"FANDA96";#N/A,#N/A,FALSE,"INTRAN96";#N/A,#N/A,FALSE,"NAA9697";#N/A,#N/A,FALSE,"ECWEBB";#N/A,#N/A,FALSE,"MFT96";#N/A,#N/A,FALSE,"CTrecon"}</definedName>
    <definedName name="T4.9j_1_2_1_1_5" hidden="1">{#N/A,#N/A,FALSE,"TMCOMP96";#N/A,#N/A,FALSE,"MAT96";#N/A,#N/A,FALSE,"FANDA96";#N/A,#N/A,FALSE,"INTRAN96";#N/A,#N/A,FALSE,"NAA9697";#N/A,#N/A,FALSE,"ECWEBB";#N/A,#N/A,FALSE,"MFT96";#N/A,#N/A,FALSE,"CTrecon"}</definedName>
    <definedName name="T4.9j_1_2_1_2" hidden="1">{#N/A,#N/A,FALSE,"TMCOMP96";#N/A,#N/A,FALSE,"MAT96";#N/A,#N/A,FALSE,"FANDA96";#N/A,#N/A,FALSE,"INTRAN96";#N/A,#N/A,FALSE,"NAA9697";#N/A,#N/A,FALSE,"ECWEBB";#N/A,#N/A,FALSE,"MFT96";#N/A,#N/A,FALSE,"CTrecon"}</definedName>
    <definedName name="T4.9j_1_2_1_2_1" hidden="1">{#N/A,#N/A,FALSE,"TMCOMP96";#N/A,#N/A,FALSE,"MAT96";#N/A,#N/A,FALSE,"FANDA96";#N/A,#N/A,FALSE,"INTRAN96";#N/A,#N/A,FALSE,"NAA9697";#N/A,#N/A,FALSE,"ECWEBB";#N/A,#N/A,FALSE,"MFT96";#N/A,#N/A,FALSE,"CTrecon"}</definedName>
    <definedName name="T4.9j_1_2_1_2_2" hidden="1">{#N/A,#N/A,FALSE,"TMCOMP96";#N/A,#N/A,FALSE,"MAT96";#N/A,#N/A,FALSE,"FANDA96";#N/A,#N/A,FALSE,"INTRAN96";#N/A,#N/A,FALSE,"NAA9697";#N/A,#N/A,FALSE,"ECWEBB";#N/A,#N/A,FALSE,"MFT96";#N/A,#N/A,FALSE,"CTrecon"}</definedName>
    <definedName name="T4.9j_1_2_1_2_3" hidden="1">{#N/A,#N/A,FALSE,"TMCOMP96";#N/A,#N/A,FALSE,"MAT96";#N/A,#N/A,FALSE,"FANDA96";#N/A,#N/A,FALSE,"INTRAN96";#N/A,#N/A,FALSE,"NAA9697";#N/A,#N/A,FALSE,"ECWEBB";#N/A,#N/A,FALSE,"MFT96";#N/A,#N/A,FALSE,"CTrecon"}</definedName>
    <definedName name="T4.9j_1_2_1_2_4" hidden="1">{#N/A,#N/A,FALSE,"TMCOMP96";#N/A,#N/A,FALSE,"MAT96";#N/A,#N/A,FALSE,"FANDA96";#N/A,#N/A,FALSE,"INTRAN96";#N/A,#N/A,FALSE,"NAA9697";#N/A,#N/A,FALSE,"ECWEBB";#N/A,#N/A,FALSE,"MFT96";#N/A,#N/A,FALSE,"CTrecon"}</definedName>
    <definedName name="T4.9j_1_2_1_2_5" hidden="1">{#N/A,#N/A,FALSE,"TMCOMP96";#N/A,#N/A,FALSE,"MAT96";#N/A,#N/A,FALSE,"FANDA96";#N/A,#N/A,FALSE,"INTRAN96";#N/A,#N/A,FALSE,"NAA9697";#N/A,#N/A,FALSE,"ECWEBB";#N/A,#N/A,FALSE,"MFT96";#N/A,#N/A,FALSE,"CTrecon"}</definedName>
    <definedName name="T4.9j_1_2_1_3" hidden="1">{#N/A,#N/A,FALSE,"TMCOMP96";#N/A,#N/A,FALSE,"MAT96";#N/A,#N/A,FALSE,"FANDA96";#N/A,#N/A,FALSE,"INTRAN96";#N/A,#N/A,FALSE,"NAA9697";#N/A,#N/A,FALSE,"ECWEBB";#N/A,#N/A,FALSE,"MFT96";#N/A,#N/A,FALSE,"CTrecon"}</definedName>
    <definedName name="T4.9j_1_2_1_3_1" hidden="1">{#N/A,#N/A,FALSE,"TMCOMP96";#N/A,#N/A,FALSE,"MAT96";#N/A,#N/A,FALSE,"FANDA96";#N/A,#N/A,FALSE,"INTRAN96";#N/A,#N/A,FALSE,"NAA9697";#N/A,#N/A,FALSE,"ECWEBB";#N/A,#N/A,FALSE,"MFT96";#N/A,#N/A,FALSE,"CTrecon"}</definedName>
    <definedName name="T4.9j_1_2_1_3_2" hidden="1">{#N/A,#N/A,FALSE,"TMCOMP96";#N/A,#N/A,FALSE,"MAT96";#N/A,#N/A,FALSE,"FANDA96";#N/A,#N/A,FALSE,"INTRAN96";#N/A,#N/A,FALSE,"NAA9697";#N/A,#N/A,FALSE,"ECWEBB";#N/A,#N/A,FALSE,"MFT96";#N/A,#N/A,FALSE,"CTrecon"}</definedName>
    <definedName name="T4.9j_1_2_1_3_3" hidden="1">{#N/A,#N/A,FALSE,"TMCOMP96";#N/A,#N/A,FALSE,"MAT96";#N/A,#N/A,FALSE,"FANDA96";#N/A,#N/A,FALSE,"INTRAN96";#N/A,#N/A,FALSE,"NAA9697";#N/A,#N/A,FALSE,"ECWEBB";#N/A,#N/A,FALSE,"MFT96";#N/A,#N/A,FALSE,"CTrecon"}</definedName>
    <definedName name="T4.9j_1_2_1_3_4" hidden="1">{#N/A,#N/A,FALSE,"TMCOMP96";#N/A,#N/A,FALSE,"MAT96";#N/A,#N/A,FALSE,"FANDA96";#N/A,#N/A,FALSE,"INTRAN96";#N/A,#N/A,FALSE,"NAA9697";#N/A,#N/A,FALSE,"ECWEBB";#N/A,#N/A,FALSE,"MFT96";#N/A,#N/A,FALSE,"CTrecon"}</definedName>
    <definedName name="T4.9j_1_2_1_3_5" hidden="1">{#N/A,#N/A,FALSE,"TMCOMP96";#N/A,#N/A,FALSE,"MAT96";#N/A,#N/A,FALSE,"FANDA96";#N/A,#N/A,FALSE,"INTRAN96";#N/A,#N/A,FALSE,"NAA9697";#N/A,#N/A,FALSE,"ECWEBB";#N/A,#N/A,FALSE,"MFT96";#N/A,#N/A,FALSE,"CTrecon"}</definedName>
    <definedName name="T4.9j_1_2_1_4" hidden="1">{#N/A,#N/A,FALSE,"TMCOMP96";#N/A,#N/A,FALSE,"MAT96";#N/A,#N/A,FALSE,"FANDA96";#N/A,#N/A,FALSE,"INTRAN96";#N/A,#N/A,FALSE,"NAA9697";#N/A,#N/A,FALSE,"ECWEBB";#N/A,#N/A,FALSE,"MFT96";#N/A,#N/A,FALSE,"CTrecon"}</definedName>
    <definedName name="T4.9j_1_2_1_4_1" hidden="1">{#N/A,#N/A,FALSE,"TMCOMP96";#N/A,#N/A,FALSE,"MAT96";#N/A,#N/A,FALSE,"FANDA96";#N/A,#N/A,FALSE,"INTRAN96";#N/A,#N/A,FALSE,"NAA9697";#N/A,#N/A,FALSE,"ECWEBB";#N/A,#N/A,FALSE,"MFT96";#N/A,#N/A,FALSE,"CTrecon"}</definedName>
    <definedName name="T4.9j_1_2_1_4_2" hidden="1">{#N/A,#N/A,FALSE,"TMCOMP96";#N/A,#N/A,FALSE,"MAT96";#N/A,#N/A,FALSE,"FANDA96";#N/A,#N/A,FALSE,"INTRAN96";#N/A,#N/A,FALSE,"NAA9697";#N/A,#N/A,FALSE,"ECWEBB";#N/A,#N/A,FALSE,"MFT96";#N/A,#N/A,FALSE,"CTrecon"}</definedName>
    <definedName name="T4.9j_1_2_1_4_3" hidden="1">{#N/A,#N/A,FALSE,"TMCOMP96";#N/A,#N/A,FALSE,"MAT96";#N/A,#N/A,FALSE,"FANDA96";#N/A,#N/A,FALSE,"INTRAN96";#N/A,#N/A,FALSE,"NAA9697";#N/A,#N/A,FALSE,"ECWEBB";#N/A,#N/A,FALSE,"MFT96";#N/A,#N/A,FALSE,"CTrecon"}</definedName>
    <definedName name="T4.9j_1_2_1_4_4" hidden="1">{#N/A,#N/A,FALSE,"TMCOMP96";#N/A,#N/A,FALSE,"MAT96";#N/A,#N/A,FALSE,"FANDA96";#N/A,#N/A,FALSE,"INTRAN96";#N/A,#N/A,FALSE,"NAA9697";#N/A,#N/A,FALSE,"ECWEBB";#N/A,#N/A,FALSE,"MFT96";#N/A,#N/A,FALSE,"CTrecon"}</definedName>
    <definedName name="T4.9j_1_2_1_4_5" hidden="1">{#N/A,#N/A,FALSE,"TMCOMP96";#N/A,#N/A,FALSE,"MAT96";#N/A,#N/A,FALSE,"FANDA96";#N/A,#N/A,FALSE,"INTRAN96";#N/A,#N/A,FALSE,"NAA9697";#N/A,#N/A,FALSE,"ECWEBB";#N/A,#N/A,FALSE,"MFT96";#N/A,#N/A,FALSE,"CTrecon"}</definedName>
    <definedName name="T4.9j_1_2_1_5" hidden="1">{#N/A,#N/A,FALSE,"TMCOMP96";#N/A,#N/A,FALSE,"MAT96";#N/A,#N/A,FALSE,"FANDA96";#N/A,#N/A,FALSE,"INTRAN96";#N/A,#N/A,FALSE,"NAA9697";#N/A,#N/A,FALSE,"ECWEBB";#N/A,#N/A,FALSE,"MFT96";#N/A,#N/A,FALSE,"CTrecon"}</definedName>
    <definedName name="T4.9j_1_2_1_5_1" hidden="1">{#N/A,#N/A,FALSE,"TMCOMP96";#N/A,#N/A,FALSE,"MAT96";#N/A,#N/A,FALSE,"FANDA96";#N/A,#N/A,FALSE,"INTRAN96";#N/A,#N/A,FALSE,"NAA9697";#N/A,#N/A,FALSE,"ECWEBB";#N/A,#N/A,FALSE,"MFT96";#N/A,#N/A,FALSE,"CTrecon"}</definedName>
    <definedName name="T4.9j_1_2_1_5_2" hidden="1">{#N/A,#N/A,FALSE,"TMCOMP96";#N/A,#N/A,FALSE,"MAT96";#N/A,#N/A,FALSE,"FANDA96";#N/A,#N/A,FALSE,"INTRAN96";#N/A,#N/A,FALSE,"NAA9697";#N/A,#N/A,FALSE,"ECWEBB";#N/A,#N/A,FALSE,"MFT96";#N/A,#N/A,FALSE,"CTrecon"}</definedName>
    <definedName name="T4.9j_1_2_1_5_3" hidden="1">{#N/A,#N/A,FALSE,"TMCOMP96";#N/A,#N/A,FALSE,"MAT96";#N/A,#N/A,FALSE,"FANDA96";#N/A,#N/A,FALSE,"INTRAN96";#N/A,#N/A,FALSE,"NAA9697";#N/A,#N/A,FALSE,"ECWEBB";#N/A,#N/A,FALSE,"MFT96";#N/A,#N/A,FALSE,"CTrecon"}</definedName>
    <definedName name="T4.9j_1_2_1_5_4" hidden="1">{#N/A,#N/A,FALSE,"TMCOMP96";#N/A,#N/A,FALSE,"MAT96";#N/A,#N/A,FALSE,"FANDA96";#N/A,#N/A,FALSE,"INTRAN96";#N/A,#N/A,FALSE,"NAA9697";#N/A,#N/A,FALSE,"ECWEBB";#N/A,#N/A,FALSE,"MFT96";#N/A,#N/A,FALSE,"CTrecon"}</definedName>
    <definedName name="T4.9j_1_2_1_5_5" hidden="1">{#N/A,#N/A,FALSE,"TMCOMP96";#N/A,#N/A,FALSE,"MAT96";#N/A,#N/A,FALSE,"FANDA96";#N/A,#N/A,FALSE,"INTRAN96";#N/A,#N/A,FALSE,"NAA9697";#N/A,#N/A,FALSE,"ECWEBB";#N/A,#N/A,FALSE,"MFT96";#N/A,#N/A,FALSE,"CTrecon"}</definedName>
    <definedName name="T4.9j_1_2_2" hidden="1">{#N/A,#N/A,FALSE,"TMCOMP96";#N/A,#N/A,FALSE,"MAT96";#N/A,#N/A,FALSE,"FANDA96";#N/A,#N/A,FALSE,"INTRAN96";#N/A,#N/A,FALSE,"NAA9697";#N/A,#N/A,FALSE,"ECWEBB";#N/A,#N/A,FALSE,"MFT96";#N/A,#N/A,FALSE,"CTrecon"}</definedName>
    <definedName name="T4.9j_1_2_2_1" hidden="1">{#N/A,#N/A,FALSE,"TMCOMP96";#N/A,#N/A,FALSE,"MAT96";#N/A,#N/A,FALSE,"FANDA96";#N/A,#N/A,FALSE,"INTRAN96";#N/A,#N/A,FALSE,"NAA9697";#N/A,#N/A,FALSE,"ECWEBB";#N/A,#N/A,FALSE,"MFT96";#N/A,#N/A,FALSE,"CTrecon"}</definedName>
    <definedName name="T4.9j_1_2_2_2" hidden="1">{#N/A,#N/A,FALSE,"TMCOMP96";#N/A,#N/A,FALSE,"MAT96";#N/A,#N/A,FALSE,"FANDA96";#N/A,#N/A,FALSE,"INTRAN96";#N/A,#N/A,FALSE,"NAA9697";#N/A,#N/A,FALSE,"ECWEBB";#N/A,#N/A,FALSE,"MFT96";#N/A,#N/A,FALSE,"CTrecon"}</definedName>
    <definedName name="T4.9j_1_2_2_3" hidden="1">{#N/A,#N/A,FALSE,"TMCOMP96";#N/A,#N/A,FALSE,"MAT96";#N/A,#N/A,FALSE,"FANDA96";#N/A,#N/A,FALSE,"INTRAN96";#N/A,#N/A,FALSE,"NAA9697";#N/A,#N/A,FALSE,"ECWEBB";#N/A,#N/A,FALSE,"MFT96";#N/A,#N/A,FALSE,"CTrecon"}</definedName>
    <definedName name="T4.9j_1_2_2_4" hidden="1">{#N/A,#N/A,FALSE,"TMCOMP96";#N/A,#N/A,FALSE,"MAT96";#N/A,#N/A,FALSE,"FANDA96";#N/A,#N/A,FALSE,"INTRAN96";#N/A,#N/A,FALSE,"NAA9697";#N/A,#N/A,FALSE,"ECWEBB";#N/A,#N/A,FALSE,"MFT96";#N/A,#N/A,FALSE,"CTrecon"}</definedName>
    <definedName name="T4.9j_1_2_2_5" hidden="1">{#N/A,#N/A,FALSE,"TMCOMP96";#N/A,#N/A,FALSE,"MAT96";#N/A,#N/A,FALSE,"FANDA96";#N/A,#N/A,FALSE,"INTRAN96";#N/A,#N/A,FALSE,"NAA9697";#N/A,#N/A,FALSE,"ECWEBB";#N/A,#N/A,FALSE,"MFT96";#N/A,#N/A,FALSE,"CTrecon"}</definedName>
    <definedName name="T4.9j_1_2_3" hidden="1">{#N/A,#N/A,FALSE,"TMCOMP96";#N/A,#N/A,FALSE,"MAT96";#N/A,#N/A,FALSE,"FANDA96";#N/A,#N/A,FALSE,"INTRAN96";#N/A,#N/A,FALSE,"NAA9697";#N/A,#N/A,FALSE,"ECWEBB";#N/A,#N/A,FALSE,"MFT96";#N/A,#N/A,FALSE,"CTrecon"}</definedName>
    <definedName name="T4.9j_1_2_3_1" hidden="1">{#N/A,#N/A,FALSE,"TMCOMP96";#N/A,#N/A,FALSE,"MAT96";#N/A,#N/A,FALSE,"FANDA96";#N/A,#N/A,FALSE,"INTRAN96";#N/A,#N/A,FALSE,"NAA9697";#N/A,#N/A,FALSE,"ECWEBB";#N/A,#N/A,FALSE,"MFT96";#N/A,#N/A,FALSE,"CTrecon"}</definedName>
    <definedName name="T4.9j_1_2_3_2" hidden="1">{#N/A,#N/A,FALSE,"TMCOMP96";#N/A,#N/A,FALSE,"MAT96";#N/A,#N/A,FALSE,"FANDA96";#N/A,#N/A,FALSE,"INTRAN96";#N/A,#N/A,FALSE,"NAA9697";#N/A,#N/A,FALSE,"ECWEBB";#N/A,#N/A,FALSE,"MFT96";#N/A,#N/A,FALSE,"CTrecon"}</definedName>
    <definedName name="T4.9j_1_2_3_3" hidden="1">{#N/A,#N/A,FALSE,"TMCOMP96";#N/A,#N/A,FALSE,"MAT96";#N/A,#N/A,FALSE,"FANDA96";#N/A,#N/A,FALSE,"INTRAN96";#N/A,#N/A,FALSE,"NAA9697";#N/A,#N/A,FALSE,"ECWEBB";#N/A,#N/A,FALSE,"MFT96";#N/A,#N/A,FALSE,"CTrecon"}</definedName>
    <definedName name="T4.9j_1_2_3_4" hidden="1">{#N/A,#N/A,FALSE,"TMCOMP96";#N/A,#N/A,FALSE,"MAT96";#N/A,#N/A,FALSE,"FANDA96";#N/A,#N/A,FALSE,"INTRAN96";#N/A,#N/A,FALSE,"NAA9697";#N/A,#N/A,FALSE,"ECWEBB";#N/A,#N/A,FALSE,"MFT96";#N/A,#N/A,FALSE,"CTrecon"}</definedName>
    <definedName name="T4.9j_1_2_3_5" hidden="1">{#N/A,#N/A,FALSE,"TMCOMP96";#N/A,#N/A,FALSE,"MAT96";#N/A,#N/A,FALSE,"FANDA96";#N/A,#N/A,FALSE,"INTRAN96";#N/A,#N/A,FALSE,"NAA9697";#N/A,#N/A,FALSE,"ECWEBB";#N/A,#N/A,FALSE,"MFT96";#N/A,#N/A,FALSE,"CTrecon"}</definedName>
    <definedName name="T4.9j_1_2_4" hidden="1">{#N/A,#N/A,FALSE,"TMCOMP96";#N/A,#N/A,FALSE,"MAT96";#N/A,#N/A,FALSE,"FANDA96";#N/A,#N/A,FALSE,"INTRAN96";#N/A,#N/A,FALSE,"NAA9697";#N/A,#N/A,FALSE,"ECWEBB";#N/A,#N/A,FALSE,"MFT96";#N/A,#N/A,FALSE,"CTrecon"}</definedName>
    <definedName name="T4.9j_1_2_4_1" hidden="1">{#N/A,#N/A,FALSE,"TMCOMP96";#N/A,#N/A,FALSE,"MAT96";#N/A,#N/A,FALSE,"FANDA96";#N/A,#N/A,FALSE,"INTRAN96";#N/A,#N/A,FALSE,"NAA9697";#N/A,#N/A,FALSE,"ECWEBB";#N/A,#N/A,FALSE,"MFT96";#N/A,#N/A,FALSE,"CTrecon"}</definedName>
    <definedName name="T4.9j_1_2_4_2" hidden="1">{#N/A,#N/A,FALSE,"TMCOMP96";#N/A,#N/A,FALSE,"MAT96";#N/A,#N/A,FALSE,"FANDA96";#N/A,#N/A,FALSE,"INTRAN96";#N/A,#N/A,FALSE,"NAA9697";#N/A,#N/A,FALSE,"ECWEBB";#N/A,#N/A,FALSE,"MFT96";#N/A,#N/A,FALSE,"CTrecon"}</definedName>
    <definedName name="T4.9j_1_2_4_3" hidden="1">{#N/A,#N/A,FALSE,"TMCOMP96";#N/A,#N/A,FALSE,"MAT96";#N/A,#N/A,FALSE,"FANDA96";#N/A,#N/A,FALSE,"INTRAN96";#N/A,#N/A,FALSE,"NAA9697";#N/A,#N/A,FALSE,"ECWEBB";#N/A,#N/A,FALSE,"MFT96";#N/A,#N/A,FALSE,"CTrecon"}</definedName>
    <definedName name="T4.9j_1_2_4_4" hidden="1">{#N/A,#N/A,FALSE,"TMCOMP96";#N/A,#N/A,FALSE,"MAT96";#N/A,#N/A,FALSE,"FANDA96";#N/A,#N/A,FALSE,"INTRAN96";#N/A,#N/A,FALSE,"NAA9697";#N/A,#N/A,FALSE,"ECWEBB";#N/A,#N/A,FALSE,"MFT96";#N/A,#N/A,FALSE,"CTrecon"}</definedName>
    <definedName name="T4.9j_1_2_4_5" hidden="1">{#N/A,#N/A,FALSE,"TMCOMP96";#N/A,#N/A,FALSE,"MAT96";#N/A,#N/A,FALSE,"FANDA96";#N/A,#N/A,FALSE,"INTRAN96";#N/A,#N/A,FALSE,"NAA9697";#N/A,#N/A,FALSE,"ECWEBB";#N/A,#N/A,FALSE,"MFT96";#N/A,#N/A,FALSE,"CTrecon"}</definedName>
    <definedName name="T4.9j_1_2_5" hidden="1">{#N/A,#N/A,FALSE,"TMCOMP96";#N/A,#N/A,FALSE,"MAT96";#N/A,#N/A,FALSE,"FANDA96";#N/A,#N/A,FALSE,"INTRAN96";#N/A,#N/A,FALSE,"NAA9697";#N/A,#N/A,FALSE,"ECWEBB";#N/A,#N/A,FALSE,"MFT96";#N/A,#N/A,FALSE,"CTrecon"}</definedName>
    <definedName name="T4.9j_1_2_5_1" hidden="1">{#N/A,#N/A,FALSE,"TMCOMP96";#N/A,#N/A,FALSE,"MAT96";#N/A,#N/A,FALSE,"FANDA96";#N/A,#N/A,FALSE,"INTRAN96";#N/A,#N/A,FALSE,"NAA9697";#N/A,#N/A,FALSE,"ECWEBB";#N/A,#N/A,FALSE,"MFT96";#N/A,#N/A,FALSE,"CTrecon"}</definedName>
    <definedName name="T4.9j_1_2_5_2" hidden="1">{#N/A,#N/A,FALSE,"TMCOMP96";#N/A,#N/A,FALSE,"MAT96";#N/A,#N/A,FALSE,"FANDA96";#N/A,#N/A,FALSE,"INTRAN96";#N/A,#N/A,FALSE,"NAA9697";#N/A,#N/A,FALSE,"ECWEBB";#N/A,#N/A,FALSE,"MFT96";#N/A,#N/A,FALSE,"CTrecon"}</definedName>
    <definedName name="T4.9j_1_2_5_3" hidden="1">{#N/A,#N/A,FALSE,"TMCOMP96";#N/A,#N/A,FALSE,"MAT96";#N/A,#N/A,FALSE,"FANDA96";#N/A,#N/A,FALSE,"INTRAN96";#N/A,#N/A,FALSE,"NAA9697";#N/A,#N/A,FALSE,"ECWEBB";#N/A,#N/A,FALSE,"MFT96";#N/A,#N/A,FALSE,"CTrecon"}</definedName>
    <definedName name="T4.9j_1_2_5_4" hidden="1">{#N/A,#N/A,FALSE,"TMCOMP96";#N/A,#N/A,FALSE,"MAT96";#N/A,#N/A,FALSE,"FANDA96";#N/A,#N/A,FALSE,"INTRAN96";#N/A,#N/A,FALSE,"NAA9697";#N/A,#N/A,FALSE,"ECWEBB";#N/A,#N/A,FALSE,"MFT96";#N/A,#N/A,FALSE,"CTrecon"}</definedName>
    <definedName name="T4.9j_1_2_5_5" hidden="1">{#N/A,#N/A,FALSE,"TMCOMP96";#N/A,#N/A,FALSE,"MAT96";#N/A,#N/A,FALSE,"FANDA96";#N/A,#N/A,FALSE,"INTRAN96";#N/A,#N/A,FALSE,"NAA9697";#N/A,#N/A,FALSE,"ECWEBB";#N/A,#N/A,FALSE,"MFT96";#N/A,#N/A,FALSE,"CTrecon"}</definedName>
    <definedName name="T4.9j_1_3" hidden="1">{#N/A,#N/A,FALSE,"TMCOMP96";#N/A,#N/A,FALSE,"MAT96";#N/A,#N/A,FALSE,"FANDA96";#N/A,#N/A,FALSE,"INTRAN96";#N/A,#N/A,FALSE,"NAA9697";#N/A,#N/A,FALSE,"ECWEBB";#N/A,#N/A,FALSE,"MFT96";#N/A,#N/A,FALSE,"CTrecon"}</definedName>
    <definedName name="T4.9j_1_3_1" hidden="1">{#N/A,#N/A,FALSE,"TMCOMP96";#N/A,#N/A,FALSE,"MAT96";#N/A,#N/A,FALSE,"FANDA96";#N/A,#N/A,FALSE,"INTRAN96";#N/A,#N/A,FALSE,"NAA9697";#N/A,#N/A,FALSE,"ECWEBB";#N/A,#N/A,FALSE,"MFT96";#N/A,#N/A,FALSE,"CTrecon"}</definedName>
    <definedName name="T4.9j_1_3_1_1" hidden="1">{#N/A,#N/A,FALSE,"TMCOMP96";#N/A,#N/A,FALSE,"MAT96";#N/A,#N/A,FALSE,"FANDA96";#N/A,#N/A,FALSE,"INTRAN96";#N/A,#N/A,FALSE,"NAA9697";#N/A,#N/A,FALSE,"ECWEBB";#N/A,#N/A,FALSE,"MFT96";#N/A,#N/A,FALSE,"CTrecon"}</definedName>
    <definedName name="T4.9j_1_3_1_1_1" hidden="1">{#N/A,#N/A,FALSE,"TMCOMP96";#N/A,#N/A,FALSE,"MAT96";#N/A,#N/A,FALSE,"FANDA96";#N/A,#N/A,FALSE,"INTRAN96";#N/A,#N/A,FALSE,"NAA9697";#N/A,#N/A,FALSE,"ECWEBB";#N/A,#N/A,FALSE,"MFT96";#N/A,#N/A,FALSE,"CTrecon"}</definedName>
    <definedName name="T4.9j_1_3_1_1_1_1" hidden="1">{#N/A,#N/A,FALSE,"TMCOMP96";#N/A,#N/A,FALSE,"MAT96";#N/A,#N/A,FALSE,"FANDA96";#N/A,#N/A,FALSE,"INTRAN96";#N/A,#N/A,FALSE,"NAA9697";#N/A,#N/A,FALSE,"ECWEBB";#N/A,#N/A,FALSE,"MFT96";#N/A,#N/A,FALSE,"CTrecon"}</definedName>
    <definedName name="T4.9j_1_3_1_1_1_1_1" hidden="1">{#N/A,#N/A,FALSE,"TMCOMP96";#N/A,#N/A,FALSE,"MAT96";#N/A,#N/A,FALSE,"FANDA96";#N/A,#N/A,FALSE,"INTRAN96";#N/A,#N/A,FALSE,"NAA9697";#N/A,#N/A,FALSE,"ECWEBB";#N/A,#N/A,FALSE,"MFT96";#N/A,#N/A,FALSE,"CTrecon"}</definedName>
    <definedName name="T4.9j_1_3_1_1_1_2" hidden="1">{#N/A,#N/A,FALSE,"TMCOMP96";#N/A,#N/A,FALSE,"MAT96";#N/A,#N/A,FALSE,"FANDA96";#N/A,#N/A,FALSE,"INTRAN96";#N/A,#N/A,FALSE,"NAA9697";#N/A,#N/A,FALSE,"ECWEBB";#N/A,#N/A,FALSE,"MFT96";#N/A,#N/A,FALSE,"CTrecon"}</definedName>
    <definedName name="T4.9j_1_3_1_1_1_3" hidden="1">{#N/A,#N/A,FALSE,"TMCOMP96";#N/A,#N/A,FALSE,"MAT96";#N/A,#N/A,FALSE,"FANDA96";#N/A,#N/A,FALSE,"INTRAN96";#N/A,#N/A,FALSE,"NAA9697";#N/A,#N/A,FALSE,"ECWEBB";#N/A,#N/A,FALSE,"MFT96";#N/A,#N/A,FALSE,"CTrecon"}</definedName>
    <definedName name="T4.9j_1_3_1_1_1_4" hidden="1">{#N/A,#N/A,FALSE,"TMCOMP96";#N/A,#N/A,FALSE,"MAT96";#N/A,#N/A,FALSE,"FANDA96";#N/A,#N/A,FALSE,"INTRAN96";#N/A,#N/A,FALSE,"NAA9697";#N/A,#N/A,FALSE,"ECWEBB";#N/A,#N/A,FALSE,"MFT96";#N/A,#N/A,FALSE,"CTrecon"}</definedName>
    <definedName name="T4.9j_1_3_1_1_1_5" hidden="1">{#N/A,#N/A,FALSE,"TMCOMP96";#N/A,#N/A,FALSE,"MAT96";#N/A,#N/A,FALSE,"FANDA96";#N/A,#N/A,FALSE,"INTRAN96";#N/A,#N/A,FALSE,"NAA9697";#N/A,#N/A,FALSE,"ECWEBB";#N/A,#N/A,FALSE,"MFT96";#N/A,#N/A,FALSE,"CTrecon"}</definedName>
    <definedName name="T4.9j_1_3_1_1_2" hidden="1">{#N/A,#N/A,FALSE,"TMCOMP96";#N/A,#N/A,FALSE,"MAT96";#N/A,#N/A,FALSE,"FANDA96";#N/A,#N/A,FALSE,"INTRAN96";#N/A,#N/A,FALSE,"NAA9697";#N/A,#N/A,FALSE,"ECWEBB";#N/A,#N/A,FALSE,"MFT96";#N/A,#N/A,FALSE,"CTrecon"}</definedName>
    <definedName name="T4.9j_1_3_1_1_2_1" hidden="1">{#N/A,#N/A,FALSE,"TMCOMP96";#N/A,#N/A,FALSE,"MAT96";#N/A,#N/A,FALSE,"FANDA96";#N/A,#N/A,FALSE,"INTRAN96";#N/A,#N/A,FALSE,"NAA9697";#N/A,#N/A,FALSE,"ECWEBB";#N/A,#N/A,FALSE,"MFT96";#N/A,#N/A,FALSE,"CTrecon"}</definedName>
    <definedName name="T4.9j_1_3_1_1_2_2" hidden="1">{#N/A,#N/A,FALSE,"TMCOMP96";#N/A,#N/A,FALSE,"MAT96";#N/A,#N/A,FALSE,"FANDA96";#N/A,#N/A,FALSE,"INTRAN96";#N/A,#N/A,FALSE,"NAA9697";#N/A,#N/A,FALSE,"ECWEBB";#N/A,#N/A,FALSE,"MFT96";#N/A,#N/A,FALSE,"CTrecon"}</definedName>
    <definedName name="T4.9j_1_3_1_1_2_3" hidden="1">{#N/A,#N/A,FALSE,"TMCOMP96";#N/A,#N/A,FALSE,"MAT96";#N/A,#N/A,FALSE,"FANDA96";#N/A,#N/A,FALSE,"INTRAN96";#N/A,#N/A,FALSE,"NAA9697";#N/A,#N/A,FALSE,"ECWEBB";#N/A,#N/A,FALSE,"MFT96";#N/A,#N/A,FALSE,"CTrecon"}</definedName>
    <definedName name="T4.9j_1_3_1_1_2_4" hidden="1">{#N/A,#N/A,FALSE,"TMCOMP96";#N/A,#N/A,FALSE,"MAT96";#N/A,#N/A,FALSE,"FANDA96";#N/A,#N/A,FALSE,"INTRAN96";#N/A,#N/A,FALSE,"NAA9697";#N/A,#N/A,FALSE,"ECWEBB";#N/A,#N/A,FALSE,"MFT96";#N/A,#N/A,FALSE,"CTrecon"}</definedName>
    <definedName name="T4.9j_1_3_1_1_2_5" hidden="1">{#N/A,#N/A,FALSE,"TMCOMP96";#N/A,#N/A,FALSE,"MAT96";#N/A,#N/A,FALSE,"FANDA96";#N/A,#N/A,FALSE,"INTRAN96";#N/A,#N/A,FALSE,"NAA9697";#N/A,#N/A,FALSE,"ECWEBB";#N/A,#N/A,FALSE,"MFT96";#N/A,#N/A,FALSE,"CTrecon"}</definedName>
    <definedName name="T4.9j_1_3_1_1_3" hidden="1">{#N/A,#N/A,FALSE,"TMCOMP96";#N/A,#N/A,FALSE,"MAT96";#N/A,#N/A,FALSE,"FANDA96";#N/A,#N/A,FALSE,"INTRAN96";#N/A,#N/A,FALSE,"NAA9697";#N/A,#N/A,FALSE,"ECWEBB";#N/A,#N/A,FALSE,"MFT96";#N/A,#N/A,FALSE,"CTrecon"}</definedName>
    <definedName name="T4.9j_1_3_1_1_4" hidden="1">{#N/A,#N/A,FALSE,"TMCOMP96";#N/A,#N/A,FALSE,"MAT96";#N/A,#N/A,FALSE,"FANDA96";#N/A,#N/A,FALSE,"INTRAN96";#N/A,#N/A,FALSE,"NAA9697";#N/A,#N/A,FALSE,"ECWEBB";#N/A,#N/A,FALSE,"MFT96";#N/A,#N/A,FALSE,"CTrecon"}</definedName>
    <definedName name="T4.9j_1_3_1_1_5" hidden="1">{#N/A,#N/A,FALSE,"TMCOMP96";#N/A,#N/A,FALSE,"MAT96";#N/A,#N/A,FALSE,"FANDA96";#N/A,#N/A,FALSE,"INTRAN96";#N/A,#N/A,FALSE,"NAA9697";#N/A,#N/A,FALSE,"ECWEBB";#N/A,#N/A,FALSE,"MFT96";#N/A,#N/A,FALSE,"CTrecon"}</definedName>
    <definedName name="T4.9j_1_3_1_2" hidden="1">{#N/A,#N/A,FALSE,"TMCOMP96";#N/A,#N/A,FALSE,"MAT96";#N/A,#N/A,FALSE,"FANDA96";#N/A,#N/A,FALSE,"INTRAN96";#N/A,#N/A,FALSE,"NAA9697";#N/A,#N/A,FALSE,"ECWEBB";#N/A,#N/A,FALSE,"MFT96";#N/A,#N/A,FALSE,"CTrecon"}</definedName>
    <definedName name="T4.9j_1_3_1_2_1" hidden="1">{#N/A,#N/A,FALSE,"TMCOMP96";#N/A,#N/A,FALSE,"MAT96";#N/A,#N/A,FALSE,"FANDA96";#N/A,#N/A,FALSE,"INTRAN96";#N/A,#N/A,FALSE,"NAA9697";#N/A,#N/A,FALSE,"ECWEBB";#N/A,#N/A,FALSE,"MFT96";#N/A,#N/A,FALSE,"CTrecon"}</definedName>
    <definedName name="T4.9j_1_3_1_2_2" hidden="1">{#N/A,#N/A,FALSE,"TMCOMP96";#N/A,#N/A,FALSE,"MAT96";#N/A,#N/A,FALSE,"FANDA96";#N/A,#N/A,FALSE,"INTRAN96";#N/A,#N/A,FALSE,"NAA9697";#N/A,#N/A,FALSE,"ECWEBB";#N/A,#N/A,FALSE,"MFT96";#N/A,#N/A,FALSE,"CTrecon"}</definedName>
    <definedName name="T4.9j_1_3_1_2_3" hidden="1">{#N/A,#N/A,FALSE,"TMCOMP96";#N/A,#N/A,FALSE,"MAT96";#N/A,#N/A,FALSE,"FANDA96";#N/A,#N/A,FALSE,"INTRAN96";#N/A,#N/A,FALSE,"NAA9697";#N/A,#N/A,FALSE,"ECWEBB";#N/A,#N/A,FALSE,"MFT96";#N/A,#N/A,FALSE,"CTrecon"}</definedName>
    <definedName name="T4.9j_1_3_1_2_4" hidden="1">{#N/A,#N/A,FALSE,"TMCOMP96";#N/A,#N/A,FALSE,"MAT96";#N/A,#N/A,FALSE,"FANDA96";#N/A,#N/A,FALSE,"INTRAN96";#N/A,#N/A,FALSE,"NAA9697";#N/A,#N/A,FALSE,"ECWEBB";#N/A,#N/A,FALSE,"MFT96";#N/A,#N/A,FALSE,"CTrecon"}</definedName>
    <definedName name="T4.9j_1_3_1_2_5" hidden="1">{#N/A,#N/A,FALSE,"TMCOMP96";#N/A,#N/A,FALSE,"MAT96";#N/A,#N/A,FALSE,"FANDA96";#N/A,#N/A,FALSE,"INTRAN96";#N/A,#N/A,FALSE,"NAA9697";#N/A,#N/A,FALSE,"ECWEBB";#N/A,#N/A,FALSE,"MFT96";#N/A,#N/A,FALSE,"CTrecon"}</definedName>
    <definedName name="T4.9j_1_3_1_3" hidden="1">{#N/A,#N/A,FALSE,"TMCOMP96";#N/A,#N/A,FALSE,"MAT96";#N/A,#N/A,FALSE,"FANDA96";#N/A,#N/A,FALSE,"INTRAN96";#N/A,#N/A,FALSE,"NAA9697";#N/A,#N/A,FALSE,"ECWEBB";#N/A,#N/A,FALSE,"MFT96";#N/A,#N/A,FALSE,"CTrecon"}</definedName>
    <definedName name="T4.9j_1_3_1_3_1" hidden="1">{#N/A,#N/A,FALSE,"TMCOMP96";#N/A,#N/A,FALSE,"MAT96";#N/A,#N/A,FALSE,"FANDA96";#N/A,#N/A,FALSE,"INTRAN96";#N/A,#N/A,FALSE,"NAA9697";#N/A,#N/A,FALSE,"ECWEBB";#N/A,#N/A,FALSE,"MFT96";#N/A,#N/A,FALSE,"CTrecon"}</definedName>
    <definedName name="T4.9j_1_3_1_3_2" hidden="1">{#N/A,#N/A,FALSE,"TMCOMP96";#N/A,#N/A,FALSE,"MAT96";#N/A,#N/A,FALSE,"FANDA96";#N/A,#N/A,FALSE,"INTRAN96";#N/A,#N/A,FALSE,"NAA9697";#N/A,#N/A,FALSE,"ECWEBB";#N/A,#N/A,FALSE,"MFT96";#N/A,#N/A,FALSE,"CTrecon"}</definedName>
    <definedName name="T4.9j_1_3_1_3_3" hidden="1">{#N/A,#N/A,FALSE,"TMCOMP96";#N/A,#N/A,FALSE,"MAT96";#N/A,#N/A,FALSE,"FANDA96";#N/A,#N/A,FALSE,"INTRAN96";#N/A,#N/A,FALSE,"NAA9697";#N/A,#N/A,FALSE,"ECWEBB";#N/A,#N/A,FALSE,"MFT96";#N/A,#N/A,FALSE,"CTrecon"}</definedName>
    <definedName name="T4.9j_1_3_1_3_4" hidden="1">{#N/A,#N/A,FALSE,"TMCOMP96";#N/A,#N/A,FALSE,"MAT96";#N/A,#N/A,FALSE,"FANDA96";#N/A,#N/A,FALSE,"INTRAN96";#N/A,#N/A,FALSE,"NAA9697";#N/A,#N/A,FALSE,"ECWEBB";#N/A,#N/A,FALSE,"MFT96";#N/A,#N/A,FALSE,"CTrecon"}</definedName>
    <definedName name="T4.9j_1_3_1_3_5" hidden="1">{#N/A,#N/A,FALSE,"TMCOMP96";#N/A,#N/A,FALSE,"MAT96";#N/A,#N/A,FALSE,"FANDA96";#N/A,#N/A,FALSE,"INTRAN96";#N/A,#N/A,FALSE,"NAA9697";#N/A,#N/A,FALSE,"ECWEBB";#N/A,#N/A,FALSE,"MFT96";#N/A,#N/A,FALSE,"CTrecon"}</definedName>
    <definedName name="T4.9j_1_3_1_4" hidden="1">{#N/A,#N/A,FALSE,"TMCOMP96";#N/A,#N/A,FALSE,"MAT96";#N/A,#N/A,FALSE,"FANDA96";#N/A,#N/A,FALSE,"INTRAN96";#N/A,#N/A,FALSE,"NAA9697";#N/A,#N/A,FALSE,"ECWEBB";#N/A,#N/A,FALSE,"MFT96";#N/A,#N/A,FALSE,"CTrecon"}</definedName>
    <definedName name="T4.9j_1_3_1_4_1" hidden="1">{#N/A,#N/A,FALSE,"TMCOMP96";#N/A,#N/A,FALSE,"MAT96";#N/A,#N/A,FALSE,"FANDA96";#N/A,#N/A,FALSE,"INTRAN96";#N/A,#N/A,FALSE,"NAA9697";#N/A,#N/A,FALSE,"ECWEBB";#N/A,#N/A,FALSE,"MFT96";#N/A,#N/A,FALSE,"CTrecon"}</definedName>
    <definedName name="T4.9j_1_3_1_4_2" hidden="1">{#N/A,#N/A,FALSE,"TMCOMP96";#N/A,#N/A,FALSE,"MAT96";#N/A,#N/A,FALSE,"FANDA96";#N/A,#N/A,FALSE,"INTRAN96";#N/A,#N/A,FALSE,"NAA9697";#N/A,#N/A,FALSE,"ECWEBB";#N/A,#N/A,FALSE,"MFT96";#N/A,#N/A,FALSE,"CTrecon"}</definedName>
    <definedName name="T4.9j_1_3_1_4_3" hidden="1">{#N/A,#N/A,FALSE,"TMCOMP96";#N/A,#N/A,FALSE,"MAT96";#N/A,#N/A,FALSE,"FANDA96";#N/A,#N/A,FALSE,"INTRAN96";#N/A,#N/A,FALSE,"NAA9697";#N/A,#N/A,FALSE,"ECWEBB";#N/A,#N/A,FALSE,"MFT96";#N/A,#N/A,FALSE,"CTrecon"}</definedName>
    <definedName name="T4.9j_1_3_1_4_4" hidden="1">{#N/A,#N/A,FALSE,"TMCOMP96";#N/A,#N/A,FALSE,"MAT96";#N/A,#N/A,FALSE,"FANDA96";#N/A,#N/A,FALSE,"INTRAN96";#N/A,#N/A,FALSE,"NAA9697";#N/A,#N/A,FALSE,"ECWEBB";#N/A,#N/A,FALSE,"MFT96";#N/A,#N/A,FALSE,"CTrecon"}</definedName>
    <definedName name="T4.9j_1_3_1_4_5" hidden="1">{#N/A,#N/A,FALSE,"TMCOMP96";#N/A,#N/A,FALSE,"MAT96";#N/A,#N/A,FALSE,"FANDA96";#N/A,#N/A,FALSE,"INTRAN96";#N/A,#N/A,FALSE,"NAA9697";#N/A,#N/A,FALSE,"ECWEBB";#N/A,#N/A,FALSE,"MFT96";#N/A,#N/A,FALSE,"CTrecon"}</definedName>
    <definedName name="T4.9j_1_3_1_5" hidden="1">{#N/A,#N/A,FALSE,"TMCOMP96";#N/A,#N/A,FALSE,"MAT96";#N/A,#N/A,FALSE,"FANDA96";#N/A,#N/A,FALSE,"INTRAN96";#N/A,#N/A,FALSE,"NAA9697";#N/A,#N/A,FALSE,"ECWEBB";#N/A,#N/A,FALSE,"MFT96";#N/A,#N/A,FALSE,"CTrecon"}</definedName>
    <definedName name="T4.9j_1_3_1_5_1" hidden="1">{#N/A,#N/A,FALSE,"TMCOMP96";#N/A,#N/A,FALSE,"MAT96";#N/A,#N/A,FALSE,"FANDA96";#N/A,#N/A,FALSE,"INTRAN96";#N/A,#N/A,FALSE,"NAA9697";#N/A,#N/A,FALSE,"ECWEBB";#N/A,#N/A,FALSE,"MFT96";#N/A,#N/A,FALSE,"CTrecon"}</definedName>
    <definedName name="T4.9j_1_3_1_5_2" hidden="1">{#N/A,#N/A,FALSE,"TMCOMP96";#N/A,#N/A,FALSE,"MAT96";#N/A,#N/A,FALSE,"FANDA96";#N/A,#N/A,FALSE,"INTRAN96";#N/A,#N/A,FALSE,"NAA9697";#N/A,#N/A,FALSE,"ECWEBB";#N/A,#N/A,FALSE,"MFT96";#N/A,#N/A,FALSE,"CTrecon"}</definedName>
    <definedName name="T4.9j_1_3_1_5_3" hidden="1">{#N/A,#N/A,FALSE,"TMCOMP96";#N/A,#N/A,FALSE,"MAT96";#N/A,#N/A,FALSE,"FANDA96";#N/A,#N/A,FALSE,"INTRAN96";#N/A,#N/A,FALSE,"NAA9697";#N/A,#N/A,FALSE,"ECWEBB";#N/A,#N/A,FALSE,"MFT96";#N/A,#N/A,FALSE,"CTrecon"}</definedName>
    <definedName name="T4.9j_1_3_1_5_4" hidden="1">{#N/A,#N/A,FALSE,"TMCOMP96";#N/A,#N/A,FALSE,"MAT96";#N/A,#N/A,FALSE,"FANDA96";#N/A,#N/A,FALSE,"INTRAN96";#N/A,#N/A,FALSE,"NAA9697";#N/A,#N/A,FALSE,"ECWEBB";#N/A,#N/A,FALSE,"MFT96";#N/A,#N/A,FALSE,"CTrecon"}</definedName>
    <definedName name="T4.9j_1_3_1_5_5" hidden="1">{#N/A,#N/A,FALSE,"TMCOMP96";#N/A,#N/A,FALSE,"MAT96";#N/A,#N/A,FALSE,"FANDA96";#N/A,#N/A,FALSE,"INTRAN96";#N/A,#N/A,FALSE,"NAA9697";#N/A,#N/A,FALSE,"ECWEBB";#N/A,#N/A,FALSE,"MFT96";#N/A,#N/A,FALSE,"CTrecon"}</definedName>
    <definedName name="T4.9j_1_3_2" hidden="1">{#N/A,#N/A,FALSE,"TMCOMP96";#N/A,#N/A,FALSE,"MAT96";#N/A,#N/A,FALSE,"FANDA96";#N/A,#N/A,FALSE,"INTRAN96";#N/A,#N/A,FALSE,"NAA9697";#N/A,#N/A,FALSE,"ECWEBB";#N/A,#N/A,FALSE,"MFT96";#N/A,#N/A,FALSE,"CTrecon"}</definedName>
    <definedName name="T4.9j_1_3_2_1" hidden="1">{#N/A,#N/A,FALSE,"TMCOMP96";#N/A,#N/A,FALSE,"MAT96";#N/A,#N/A,FALSE,"FANDA96";#N/A,#N/A,FALSE,"INTRAN96";#N/A,#N/A,FALSE,"NAA9697";#N/A,#N/A,FALSE,"ECWEBB";#N/A,#N/A,FALSE,"MFT96";#N/A,#N/A,FALSE,"CTrecon"}</definedName>
    <definedName name="T4.9j_1_3_2_2" hidden="1">{#N/A,#N/A,FALSE,"TMCOMP96";#N/A,#N/A,FALSE,"MAT96";#N/A,#N/A,FALSE,"FANDA96";#N/A,#N/A,FALSE,"INTRAN96";#N/A,#N/A,FALSE,"NAA9697";#N/A,#N/A,FALSE,"ECWEBB";#N/A,#N/A,FALSE,"MFT96";#N/A,#N/A,FALSE,"CTrecon"}</definedName>
    <definedName name="T4.9j_1_3_2_3" hidden="1">{#N/A,#N/A,FALSE,"TMCOMP96";#N/A,#N/A,FALSE,"MAT96";#N/A,#N/A,FALSE,"FANDA96";#N/A,#N/A,FALSE,"INTRAN96";#N/A,#N/A,FALSE,"NAA9697";#N/A,#N/A,FALSE,"ECWEBB";#N/A,#N/A,FALSE,"MFT96";#N/A,#N/A,FALSE,"CTrecon"}</definedName>
    <definedName name="T4.9j_1_3_2_4" hidden="1">{#N/A,#N/A,FALSE,"TMCOMP96";#N/A,#N/A,FALSE,"MAT96";#N/A,#N/A,FALSE,"FANDA96";#N/A,#N/A,FALSE,"INTRAN96";#N/A,#N/A,FALSE,"NAA9697";#N/A,#N/A,FALSE,"ECWEBB";#N/A,#N/A,FALSE,"MFT96";#N/A,#N/A,FALSE,"CTrecon"}</definedName>
    <definedName name="T4.9j_1_3_2_5" hidden="1">{#N/A,#N/A,FALSE,"TMCOMP96";#N/A,#N/A,FALSE,"MAT96";#N/A,#N/A,FALSE,"FANDA96";#N/A,#N/A,FALSE,"INTRAN96";#N/A,#N/A,FALSE,"NAA9697";#N/A,#N/A,FALSE,"ECWEBB";#N/A,#N/A,FALSE,"MFT96";#N/A,#N/A,FALSE,"CTrecon"}</definedName>
    <definedName name="T4.9j_1_3_3" hidden="1">{#N/A,#N/A,FALSE,"TMCOMP96";#N/A,#N/A,FALSE,"MAT96";#N/A,#N/A,FALSE,"FANDA96";#N/A,#N/A,FALSE,"INTRAN96";#N/A,#N/A,FALSE,"NAA9697";#N/A,#N/A,FALSE,"ECWEBB";#N/A,#N/A,FALSE,"MFT96";#N/A,#N/A,FALSE,"CTrecon"}</definedName>
    <definedName name="T4.9j_1_3_3_1" hidden="1">{#N/A,#N/A,FALSE,"TMCOMP96";#N/A,#N/A,FALSE,"MAT96";#N/A,#N/A,FALSE,"FANDA96";#N/A,#N/A,FALSE,"INTRAN96";#N/A,#N/A,FALSE,"NAA9697";#N/A,#N/A,FALSE,"ECWEBB";#N/A,#N/A,FALSE,"MFT96";#N/A,#N/A,FALSE,"CTrecon"}</definedName>
    <definedName name="T4.9j_1_3_3_2" hidden="1">{#N/A,#N/A,FALSE,"TMCOMP96";#N/A,#N/A,FALSE,"MAT96";#N/A,#N/A,FALSE,"FANDA96";#N/A,#N/A,FALSE,"INTRAN96";#N/A,#N/A,FALSE,"NAA9697";#N/A,#N/A,FALSE,"ECWEBB";#N/A,#N/A,FALSE,"MFT96";#N/A,#N/A,FALSE,"CTrecon"}</definedName>
    <definedName name="T4.9j_1_3_3_3" hidden="1">{#N/A,#N/A,FALSE,"TMCOMP96";#N/A,#N/A,FALSE,"MAT96";#N/A,#N/A,FALSE,"FANDA96";#N/A,#N/A,FALSE,"INTRAN96";#N/A,#N/A,FALSE,"NAA9697";#N/A,#N/A,FALSE,"ECWEBB";#N/A,#N/A,FALSE,"MFT96";#N/A,#N/A,FALSE,"CTrecon"}</definedName>
    <definedName name="T4.9j_1_3_3_4" hidden="1">{#N/A,#N/A,FALSE,"TMCOMP96";#N/A,#N/A,FALSE,"MAT96";#N/A,#N/A,FALSE,"FANDA96";#N/A,#N/A,FALSE,"INTRAN96";#N/A,#N/A,FALSE,"NAA9697";#N/A,#N/A,FALSE,"ECWEBB";#N/A,#N/A,FALSE,"MFT96";#N/A,#N/A,FALSE,"CTrecon"}</definedName>
    <definedName name="T4.9j_1_3_3_5" hidden="1">{#N/A,#N/A,FALSE,"TMCOMP96";#N/A,#N/A,FALSE,"MAT96";#N/A,#N/A,FALSE,"FANDA96";#N/A,#N/A,FALSE,"INTRAN96";#N/A,#N/A,FALSE,"NAA9697";#N/A,#N/A,FALSE,"ECWEBB";#N/A,#N/A,FALSE,"MFT96";#N/A,#N/A,FALSE,"CTrecon"}</definedName>
    <definedName name="T4.9j_1_3_4" hidden="1">{#N/A,#N/A,FALSE,"TMCOMP96";#N/A,#N/A,FALSE,"MAT96";#N/A,#N/A,FALSE,"FANDA96";#N/A,#N/A,FALSE,"INTRAN96";#N/A,#N/A,FALSE,"NAA9697";#N/A,#N/A,FALSE,"ECWEBB";#N/A,#N/A,FALSE,"MFT96";#N/A,#N/A,FALSE,"CTrecon"}</definedName>
    <definedName name="T4.9j_1_3_4_1" hidden="1">{#N/A,#N/A,FALSE,"TMCOMP96";#N/A,#N/A,FALSE,"MAT96";#N/A,#N/A,FALSE,"FANDA96";#N/A,#N/A,FALSE,"INTRAN96";#N/A,#N/A,FALSE,"NAA9697";#N/A,#N/A,FALSE,"ECWEBB";#N/A,#N/A,FALSE,"MFT96";#N/A,#N/A,FALSE,"CTrecon"}</definedName>
    <definedName name="T4.9j_1_3_4_2" hidden="1">{#N/A,#N/A,FALSE,"TMCOMP96";#N/A,#N/A,FALSE,"MAT96";#N/A,#N/A,FALSE,"FANDA96";#N/A,#N/A,FALSE,"INTRAN96";#N/A,#N/A,FALSE,"NAA9697";#N/A,#N/A,FALSE,"ECWEBB";#N/A,#N/A,FALSE,"MFT96";#N/A,#N/A,FALSE,"CTrecon"}</definedName>
    <definedName name="T4.9j_1_3_4_3" hidden="1">{#N/A,#N/A,FALSE,"TMCOMP96";#N/A,#N/A,FALSE,"MAT96";#N/A,#N/A,FALSE,"FANDA96";#N/A,#N/A,FALSE,"INTRAN96";#N/A,#N/A,FALSE,"NAA9697";#N/A,#N/A,FALSE,"ECWEBB";#N/A,#N/A,FALSE,"MFT96";#N/A,#N/A,FALSE,"CTrecon"}</definedName>
    <definedName name="T4.9j_1_3_4_4" hidden="1">{#N/A,#N/A,FALSE,"TMCOMP96";#N/A,#N/A,FALSE,"MAT96";#N/A,#N/A,FALSE,"FANDA96";#N/A,#N/A,FALSE,"INTRAN96";#N/A,#N/A,FALSE,"NAA9697";#N/A,#N/A,FALSE,"ECWEBB";#N/A,#N/A,FALSE,"MFT96";#N/A,#N/A,FALSE,"CTrecon"}</definedName>
    <definedName name="T4.9j_1_3_4_5" hidden="1">{#N/A,#N/A,FALSE,"TMCOMP96";#N/A,#N/A,FALSE,"MAT96";#N/A,#N/A,FALSE,"FANDA96";#N/A,#N/A,FALSE,"INTRAN96";#N/A,#N/A,FALSE,"NAA9697";#N/A,#N/A,FALSE,"ECWEBB";#N/A,#N/A,FALSE,"MFT96";#N/A,#N/A,FALSE,"CTrecon"}</definedName>
    <definedName name="T4.9j_1_3_5" hidden="1">{#N/A,#N/A,FALSE,"TMCOMP96";#N/A,#N/A,FALSE,"MAT96";#N/A,#N/A,FALSE,"FANDA96";#N/A,#N/A,FALSE,"INTRAN96";#N/A,#N/A,FALSE,"NAA9697";#N/A,#N/A,FALSE,"ECWEBB";#N/A,#N/A,FALSE,"MFT96";#N/A,#N/A,FALSE,"CTrecon"}</definedName>
    <definedName name="T4.9j_1_3_5_1" hidden="1">{#N/A,#N/A,FALSE,"TMCOMP96";#N/A,#N/A,FALSE,"MAT96";#N/A,#N/A,FALSE,"FANDA96";#N/A,#N/A,FALSE,"INTRAN96";#N/A,#N/A,FALSE,"NAA9697";#N/A,#N/A,FALSE,"ECWEBB";#N/A,#N/A,FALSE,"MFT96";#N/A,#N/A,FALSE,"CTrecon"}</definedName>
    <definedName name="T4.9j_1_3_5_2" hidden="1">{#N/A,#N/A,FALSE,"TMCOMP96";#N/A,#N/A,FALSE,"MAT96";#N/A,#N/A,FALSE,"FANDA96";#N/A,#N/A,FALSE,"INTRAN96";#N/A,#N/A,FALSE,"NAA9697";#N/A,#N/A,FALSE,"ECWEBB";#N/A,#N/A,FALSE,"MFT96";#N/A,#N/A,FALSE,"CTrecon"}</definedName>
    <definedName name="T4.9j_1_3_5_3" hidden="1">{#N/A,#N/A,FALSE,"TMCOMP96";#N/A,#N/A,FALSE,"MAT96";#N/A,#N/A,FALSE,"FANDA96";#N/A,#N/A,FALSE,"INTRAN96";#N/A,#N/A,FALSE,"NAA9697";#N/A,#N/A,FALSE,"ECWEBB";#N/A,#N/A,FALSE,"MFT96";#N/A,#N/A,FALSE,"CTrecon"}</definedName>
    <definedName name="T4.9j_1_3_5_4" hidden="1">{#N/A,#N/A,FALSE,"TMCOMP96";#N/A,#N/A,FALSE,"MAT96";#N/A,#N/A,FALSE,"FANDA96";#N/A,#N/A,FALSE,"INTRAN96";#N/A,#N/A,FALSE,"NAA9697";#N/A,#N/A,FALSE,"ECWEBB";#N/A,#N/A,FALSE,"MFT96";#N/A,#N/A,FALSE,"CTrecon"}</definedName>
    <definedName name="T4.9j_1_3_5_5" hidden="1">{#N/A,#N/A,FALSE,"TMCOMP96";#N/A,#N/A,FALSE,"MAT96";#N/A,#N/A,FALSE,"FANDA96";#N/A,#N/A,FALSE,"INTRAN96";#N/A,#N/A,FALSE,"NAA9697";#N/A,#N/A,FALSE,"ECWEBB";#N/A,#N/A,FALSE,"MFT96";#N/A,#N/A,FALSE,"CTrecon"}</definedName>
    <definedName name="T4.9j_1_4" hidden="1">{#N/A,#N/A,FALSE,"TMCOMP96";#N/A,#N/A,FALSE,"MAT96";#N/A,#N/A,FALSE,"FANDA96";#N/A,#N/A,FALSE,"INTRAN96";#N/A,#N/A,FALSE,"NAA9697";#N/A,#N/A,FALSE,"ECWEBB";#N/A,#N/A,FALSE,"MFT96";#N/A,#N/A,FALSE,"CTrecon"}</definedName>
    <definedName name="T4.9j_1_4_1" hidden="1">{#N/A,#N/A,FALSE,"TMCOMP96";#N/A,#N/A,FALSE,"MAT96";#N/A,#N/A,FALSE,"FANDA96";#N/A,#N/A,FALSE,"INTRAN96";#N/A,#N/A,FALSE,"NAA9697";#N/A,#N/A,FALSE,"ECWEBB";#N/A,#N/A,FALSE,"MFT96";#N/A,#N/A,FALSE,"CTrecon"}</definedName>
    <definedName name="T4.9j_1_4_1_1" hidden="1">{#N/A,#N/A,FALSE,"TMCOMP96";#N/A,#N/A,FALSE,"MAT96";#N/A,#N/A,FALSE,"FANDA96";#N/A,#N/A,FALSE,"INTRAN96";#N/A,#N/A,FALSE,"NAA9697";#N/A,#N/A,FALSE,"ECWEBB";#N/A,#N/A,FALSE,"MFT96";#N/A,#N/A,FALSE,"CTrecon"}</definedName>
    <definedName name="T4.9j_1_4_1_1_1" hidden="1">{#N/A,#N/A,FALSE,"TMCOMP96";#N/A,#N/A,FALSE,"MAT96";#N/A,#N/A,FALSE,"FANDA96";#N/A,#N/A,FALSE,"INTRAN96";#N/A,#N/A,FALSE,"NAA9697";#N/A,#N/A,FALSE,"ECWEBB";#N/A,#N/A,FALSE,"MFT96";#N/A,#N/A,FALSE,"CTrecon"}</definedName>
    <definedName name="T4.9j_1_4_1_1_1_1" hidden="1">{#N/A,#N/A,FALSE,"TMCOMP96";#N/A,#N/A,FALSE,"MAT96";#N/A,#N/A,FALSE,"FANDA96";#N/A,#N/A,FALSE,"INTRAN96";#N/A,#N/A,FALSE,"NAA9697";#N/A,#N/A,FALSE,"ECWEBB";#N/A,#N/A,FALSE,"MFT96";#N/A,#N/A,FALSE,"CTrecon"}</definedName>
    <definedName name="T4.9j_1_4_1_1_2" hidden="1">{#N/A,#N/A,FALSE,"TMCOMP96";#N/A,#N/A,FALSE,"MAT96";#N/A,#N/A,FALSE,"FANDA96";#N/A,#N/A,FALSE,"INTRAN96";#N/A,#N/A,FALSE,"NAA9697";#N/A,#N/A,FALSE,"ECWEBB";#N/A,#N/A,FALSE,"MFT96";#N/A,#N/A,FALSE,"CTrecon"}</definedName>
    <definedName name="T4.9j_1_4_1_1_3" hidden="1">{#N/A,#N/A,FALSE,"TMCOMP96";#N/A,#N/A,FALSE,"MAT96";#N/A,#N/A,FALSE,"FANDA96";#N/A,#N/A,FALSE,"INTRAN96";#N/A,#N/A,FALSE,"NAA9697";#N/A,#N/A,FALSE,"ECWEBB";#N/A,#N/A,FALSE,"MFT96";#N/A,#N/A,FALSE,"CTrecon"}</definedName>
    <definedName name="T4.9j_1_4_1_1_4" hidden="1">{#N/A,#N/A,FALSE,"TMCOMP96";#N/A,#N/A,FALSE,"MAT96";#N/A,#N/A,FALSE,"FANDA96";#N/A,#N/A,FALSE,"INTRAN96";#N/A,#N/A,FALSE,"NAA9697";#N/A,#N/A,FALSE,"ECWEBB";#N/A,#N/A,FALSE,"MFT96";#N/A,#N/A,FALSE,"CTrecon"}</definedName>
    <definedName name="T4.9j_1_4_1_1_5" hidden="1">{#N/A,#N/A,FALSE,"TMCOMP96";#N/A,#N/A,FALSE,"MAT96";#N/A,#N/A,FALSE,"FANDA96";#N/A,#N/A,FALSE,"INTRAN96";#N/A,#N/A,FALSE,"NAA9697";#N/A,#N/A,FALSE,"ECWEBB";#N/A,#N/A,FALSE,"MFT96";#N/A,#N/A,FALSE,"CTrecon"}</definedName>
    <definedName name="T4.9j_1_4_1_2" hidden="1">{#N/A,#N/A,FALSE,"TMCOMP96";#N/A,#N/A,FALSE,"MAT96";#N/A,#N/A,FALSE,"FANDA96";#N/A,#N/A,FALSE,"INTRAN96";#N/A,#N/A,FALSE,"NAA9697";#N/A,#N/A,FALSE,"ECWEBB";#N/A,#N/A,FALSE,"MFT96";#N/A,#N/A,FALSE,"CTrecon"}</definedName>
    <definedName name="T4.9j_1_4_1_2_1" hidden="1">{#N/A,#N/A,FALSE,"TMCOMP96";#N/A,#N/A,FALSE,"MAT96";#N/A,#N/A,FALSE,"FANDA96";#N/A,#N/A,FALSE,"INTRAN96";#N/A,#N/A,FALSE,"NAA9697";#N/A,#N/A,FALSE,"ECWEBB";#N/A,#N/A,FALSE,"MFT96";#N/A,#N/A,FALSE,"CTrecon"}</definedName>
    <definedName name="T4.9j_1_4_1_2_2" hidden="1">{#N/A,#N/A,FALSE,"TMCOMP96";#N/A,#N/A,FALSE,"MAT96";#N/A,#N/A,FALSE,"FANDA96";#N/A,#N/A,FALSE,"INTRAN96";#N/A,#N/A,FALSE,"NAA9697";#N/A,#N/A,FALSE,"ECWEBB";#N/A,#N/A,FALSE,"MFT96";#N/A,#N/A,FALSE,"CTrecon"}</definedName>
    <definedName name="T4.9j_1_4_1_2_3" hidden="1">{#N/A,#N/A,FALSE,"TMCOMP96";#N/A,#N/A,FALSE,"MAT96";#N/A,#N/A,FALSE,"FANDA96";#N/A,#N/A,FALSE,"INTRAN96";#N/A,#N/A,FALSE,"NAA9697";#N/A,#N/A,FALSE,"ECWEBB";#N/A,#N/A,FALSE,"MFT96";#N/A,#N/A,FALSE,"CTrecon"}</definedName>
    <definedName name="T4.9j_1_4_1_2_4" hidden="1">{#N/A,#N/A,FALSE,"TMCOMP96";#N/A,#N/A,FALSE,"MAT96";#N/A,#N/A,FALSE,"FANDA96";#N/A,#N/A,FALSE,"INTRAN96";#N/A,#N/A,FALSE,"NAA9697";#N/A,#N/A,FALSE,"ECWEBB";#N/A,#N/A,FALSE,"MFT96";#N/A,#N/A,FALSE,"CTrecon"}</definedName>
    <definedName name="T4.9j_1_4_1_2_5" hidden="1">{#N/A,#N/A,FALSE,"TMCOMP96";#N/A,#N/A,FALSE,"MAT96";#N/A,#N/A,FALSE,"FANDA96";#N/A,#N/A,FALSE,"INTRAN96";#N/A,#N/A,FALSE,"NAA9697";#N/A,#N/A,FALSE,"ECWEBB";#N/A,#N/A,FALSE,"MFT96";#N/A,#N/A,FALSE,"CTrecon"}</definedName>
    <definedName name="T4.9j_1_4_1_3" hidden="1">{#N/A,#N/A,FALSE,"TMCOMP96";#N/A,#N/A,FALSE,"MAT96";#N/A,#N/A,FALSE,"FANDA96";#N/A,#N/A,FALSE,"INTRAN96";#N/A,#N/A,FALSE,"NAA9697";#N/A,#N/A,FALSE,"ECWEBB";#N/A,#N/A,FALSE,"MFT96";#N/A,#N/A,FALSE,"CTrecon"}</definedName>
    <definedName name="T4.9j_1_4_1_3_1" hidden="1">{#N/A,#N/A,FALSE,"TMCOMP96";#N/A,#N/A,FALSE,"MAT96";#N/A,#N/A,FALSE,"FANDA96";#N/A,#N/A,FALSE,"INTRAN96";#N/A,#N/A,FALSE,"NAA9697";#N/A,#N/A,FALSE,"ECWEBB";#N/A,#N/A,FALSE,"MFT96";#N/A,#N/A,FALSE,"CTrecon"}</definedName>
    <definedName name="T4.9j_1_4_1_3_2" hidden="1">{#N/A,#N/A,FALSE,"TMCOMP96";#N/A,#N/A,FALSE,"MAT96";#N/A,#N/A,FALSE,"FANDA96";#N/A,#N/A,FALSE,"INTRAN96";#N/A,#N/A,FALSE,"NAA9697";#N/A,#N/A,FALSE,"ECWEBB";#N/A,#N/A,FALSE,"MFT96";#N/A,#N/A,FALSE,"CTrecon"}</definedName>
    <definedName name="T4.9j_1_4_1_3_3" hidden="1">{#N/A,#N/A,FALSE,"TMCOMP96";#N/A,#N/A,FALSE,"MAT96";#N/A,#N/A,FALSE,"FANDA96";#N/A,#N/A,FALSE,"INTRAN96";#N/A,#N/A,FALSE,"NAA9697";#N/A,#N/A,FALSE,"ECWEBB";#N/A,#N/A,FALSE,"MFT96";#N/A,#N/A,FALSE,"CTrecon"}</definedName>
    <definedName name="T4.9j_1_4_1_3_4" hidden="1">{#N/A,#N/A,FALSE,"TMCOMP96";#N/A,#N/A,FALSE,"MAT96";#N/A,#N/A,FALSE,"FANDA96";#N/A,#N/A,FALSE,"INTRAN96";#N/A,#N/A,FALSE,"NAA9697";#N/A,#N/A,FALSE,"ECWEBB";#N/A,#N/A,FALSE,"MFT96";#N/A,#N/A,FALSE,"CTrecon"}</definedName>
    <definedName name="T4.9j_1_4_1_3_5" hidden="1">{#N/A,#N/A,FALSE,"TMCOMP96";#N/A,#N/A,FALSE,"MAT96";#N/A,#N/A,FALSE,"FANDA96";#N/A,#N/A,FALSE,"INTRAN96";#N/A,#N/A,FALSE,"NAA9697";#N/A,#N/A,FALSE,"ECWEBB";#N/A,#N/A,FALSE,"MFT96";#N/A,#N/A,FALSE,"CTrecon"}</definedName>
    <definedName name="T4.9j_1_4_1_4" hidden="1">{#N/A,#N/A,FALSE,"TMCOMP96";#N/A,#N/A,FALSE,"MAT96";#N/A,#N/A,FALSE,"FANDA96";#N/A,#N/A,FALSE,"INTRAN96";#N/A,#N/A,FALSE,"NAA9697";#N/A,#N/A,FALSE,"ECWEBB";#N/A,#N/A,FALSE,"MFT96";#N/A,#N/A,FALSE,"CTrecon"}</definedName>
    <definedName name="T4.9j_1_4_1_4_1" hidden="1">{#N/A,#N/A,FALSE,"TMCOMP96";#N/A,#N/A,FALSE,"MAT96";#N/A,#N/A,FALSE,"FANDA96";#N/A,#N/A,FALSE,"INTRAN96";#N/A,#N/A,FALSE,"NAA9697";#N/A,#N/A,FALSE,"ECWEBB";#N/A,#N/A,FALSE,"MFT96";#N/A,#N/A,FALSE,"CTrecon"}</definedName>
    <definedName name="T4.9j_1_4_1_4_2" hidden="1">{#N/A,#N/A,FALSE,"TMCOMP96";#N/A,#N/A,FALSE,"MAT96";#N/A,#N/A,FALSE,"FANDA96";#N/A,#N/A,FALSE,"INTRAN96";#N/A,#N/A,FALSE,"NAA9697";#N/A,#N/A,FALSE,"ECWEBB";#N/A,#N/A,FALSE,"MFT96";#N/A,#N/A,FALSE,"CTrecon"}</definedName>
    <definedName name="T4.9j_1_4_1_4_3" hidden="1">{#N/A,#N/A,FALSE,"TMCOMP96";#N/A,#N/A,FALSE,"MAT96";#N/A,#N/A,FALSE,"FANDA96";#N/A,#N/A,FALSE,"INTRAN96";#N/A,#N/A,FALSE,"NAA9697";#N/A,#N/A,FALSE,"ECWEBB";#N/A,#N/A,FALSE,"MFT96";#N/A,#N/A,FALSE,"CTrecon"}</definedName>
    <definedName name="T4.9j_1_4_1_4_4" hidden="1">{#N/A,#N/A,FALSE,"TMCOMP96";#N/A,#N/A,FALSE,"MAT96";#N/A,#N/A,FALSE,"FANDA96";#N/A,#N/A,FALSE,"INTRAN96";#N/A,#N/A,FALSE,"NAA9697";#N/A,#N/A,FALSE,"ECWEBB";#N/A,#N/A,FALSE,"MFT96";#N/A,#N/A,FALSE,"CTrecon"}</definedName>
    <definedName name="T4.9j_1_4_1_4_5" hidden="1">{#N/A,#N/A,FALSE,"TMCOMP96";#N/A,#N/A,FALSE,"MAT96";#N/A,#N/A,FALSE,"FANDA96";#N/A,#N/A,FALSE,"INTRAN96";#N/A,#N/A,FALSE,"NAA9697";#N/A,#N/A,FALSE,"ECWEBB";#N/A,#N/A,FALSE,"MFT96";#N/A,#N/A,FALSE,"CTrecon"}</definedName>
    <definedName name="T4.9j_1_4_1_5" hidden="1">{#N/A,#N/A,FALSE,"TMCOMP96";#N/A,#N/A,FALSE,"MAT96";#N/A,#N/A,FALSE,"FANDA96";#N/A,#N/A,FALSE,"INTRAN96";#N/A,#N/A,FALSE,"NAA9697";#N/A,#N/A,FALSE,"ECWEBB";#N/A,#N/A,FALSE,"MFT96";#N/A,#N/A,FALSE,"CTrecon"}</definedName>
    <definedName name="T4.9j_1_4_1_5_1" hidden="1">{#N/A,#N/A,FALSE,"TMCOMP96";#N/A,#N/A,FALSE,"MAT96";#N/A,#N/A,FALSE,"FANDA96";#N/A,#N/A,FALSE,"INTRAN96";#N/A,#N/A,FALSE,"NAA9697";#N/A,#N/A,FALSE,"ECWEBB";#N/A,#N/A,FALSE,"MFT96";#N/A,#N/A,FALSE,"CTrecon"}</definedName>
    <definedName name="T4.9j_1_4_1_5_2" hidden="1">{#N/A,#N/A,FALSE,"TMCOMP96";#N/A,#N/A,FALSE,"MAT96";#N/A,#N/A,FALSE,"FANDA96";#N/A,#N/A,FALSE,"INTRAN96";#N/A,#N/A,FALSE,"NAA9697";#N/A,#N/A,FALSE,"ECWEBB";#N/A,#N/A,FALSE,"MFT96";#N/A,#N/A,FALSE,"CTrecon"}</definedName>
    <definedName name="T4.9j_1_4_1_5_3" hidden="1">{#N/A,#N/A,FALSE,"TMCOMP96";#N/A,#N/A,FALSE,"MAT96";#N/A,#N/A,FALSE,"FANDA96";#N/A,#N/A,FALSE,"INTRAN96";#N/A,#N/A,FALSE,"NAA9697";#N/A,#N/A,FALSE,"ECWEBB";#N/A,#N/A,FALSE,"MFT96";#N/A,#N/A,FALSE,"CTrecon"}</definedName>
    <definedName name="T4.9j_1_4_1_5_4" hidden="1">{#N/A,#N/A,FALSE,"TMCOMP96";#N/A,#N/A,FALSE,"MAT96";#N/A,#N/A,FALSE,"FANDA96";#N/A,#N/A,FALSE,"INTRAN96";#N/A,#N/A,FALSE,"NAA9697";#N/A,#N/A,FALSE,"ECWEBB";#N/A,#N/A,FALSE,"MFT96";#N/A,#N/A,FALSE,"CTrecon"}</definedName>
    <definedName name="T4.9j_1_4_1_5_5" hidden="1">{#N/A,#N/A,FALSE,"TMCOMP96";#N/A,#N/A,FALSE,"MAT96";#N/A,#N/A,FALSE,"FANDA96";#N/A,#N/A,FALSE,"INTRAN96";#N/A,#N/A,FALSE,"NAA9697";#N/A,#N/A,FALSE,"ECWEBB";#N/A,#N/A,FALSE,"MFT96";#N/A,#N/A,FALSE,"CTrecon"}</definedName>
    <definedName name="T4.9j_1_4_2" hidden="1">{#N/A,#N/A,FALSE,"TMCOMP96";#N/A,#N/A,FALSE,"MAT96";#N/A,#N/A,FALSE,"FANDA96";#N/A,#N/A,FALSE,"INTRAN96";#N/A,#N/A,FALSE,"NAA9697";#N/A,#N/A,FALSE,"ECWEBB";#N/A,#N/A,FALSE,"MFT96";#N/A,#N/A,FALSE,"CTrecon"}</definedName>
    <definedName name="T4.9j_1_4_2_1" hidden="1">{#N/A,#N/A,FALSE,"TMCOMP96";#N/A,#N/A,FALSE,"MAT96";#N/A,#N/A,FALSE,"FANDA96";#N/A,#N/A,FALSE,"INTRAN96";#N/A,#N/A,FALSE,"NAA9697";#N/A,#N/A,FALSE,"ECWEBB";#N/A,#N/A,FALSE,"MFT96";#N/A,#N/A,FALSE,"CTrecon"}</definedName>
    <definedName name="T4.9j_1_4_2_2" hidden="1">{#N/A,#N/A,FALSE,"TMCOMP96";#N/A,#N/A,FALSE,"MAT96";#N/A,#N/A,FALSE,"FANDA96";#N/A,#N/A,FALSE,"INTRAN96";#N/A,#N/A,FALSE,"NAA9697";#N/A,#N/A,FALSE,"ECWEBB";#N/A,#N/A,FALSE,"MFT96";#N/A,#N/A,FALSE,"CTrecon"}</definedName>
    <definedName name="T4.9j_1_4_2_3" hidden="1">{#N/A,#N/A,FALSE,"TMCOMP96";#N/A,#N/A,FALSE,"MAT96";#N/A,#N/A,FALSE,"FANDA96";#N/A,#N/A,FALSE,"INTRAN96";#N/A,#N/A,FALSE,"NAA9697";#N/A,#N/A,FALSE,"ECWEBB";#N/A,#N/A,FALSE,"MFT96";#N/A,#N/A,FALSE,"CTrecon"}</definedName>
    <definedName name="T4.9j_1_4_2_4" hidden="1">{#N/A,#N/A,FALSE,"TMCOMP96";#N/A,#N/A,FALSE,"MAT96";#N/A,#N/A,FALSE,"FANDA96";#N/A,#N/A,FALSE,"INTRAN96";#N/A,#N/A,FALSE,"NAA9697";#N/A,#N/A,FALSE,"ECWEBB";#N/A,#N/A,FALSE,"MFT96";#N/A,#N/A,FALSE,"CTrecon"}</definedName>
    <definedName name="T4.9j_1_4_2_5" hidden="1">{#N/A,#N/A,FALSE,"TMCOMP96";#N/A,#N/A,FALSE,"MAT96";#N/A,#N/A,FALSE,"FANDA96";#N/A,#N/A,FALSE,"INTRAN96";#N/A,#N/A,FALSE,"NAA9697";#N/A,#N/A,FALSE,"ECWEBB";#N/A,#N/A,FALSE,"MFT96";#N/A,#N/A,FALSE,"CTrecon"}</definedName>
    <definedName name="T4.9j_1_4_3" hidden="1">{#N/A,#N/A,FALSE,"TMCOMP96";#N/A,#N/A,FALSE,"MAT96";#N/A,#N/A,FALSE,"FANDA96";#N/A,#N/A,FALSE,"INTRAN96";#N/A,#N/A,FALSE,"NAA9697";#N/A,#N/A,FALSE,"ECWEBB";#N/A,#N/A,FALSE,"MFT96";#N/A,#N/A,FALSE,"CTrecon"}</definedName>
    <definedName name="T4.9j_1_4_3_1" hidden="1">{#N/A,#N/A,FALSE,"TMCOMP96";#N/A,#N/A,FALSE,"MAT96";#N/A,#N/A,FALSE,"FANDA96";#N/A,#N/A,FALSE,"INTRAN96";#N/A,#N/A,FALSE,"NAA9697";#N/A,#N/A,FALSE,"ECWEBB";#N/A,#N/A,FALSE,"MFT96";#N/A,#N/A,FALSE,"CTrecon"}</definedName>
    <definedName name="T4.9j_1_4_3_2" hidden="1">{#N/A,#N/A,FALSE,"TMCOMP96";#N/A,#N/A,FALSE,"MAT96";#N/A,#N/A,FALSE,"FANDA96";#N/A,#N/A,FALSE,"INTRAN96";#N/A,#N/A,FALSE,"NAA9697";#N/A,#N/A,FALSE,"ECWEBB";#N/A,#N/A,FALSE,"MFT96";#N/A,#N/A,FALSE,"CTrecon"}</definedName>
    <definedName name="T4.9j_1_4_3_3" hidden="1">{#N/A,#N/A,FALSE,"TMCOMP96";#N/A,#N/A,FALSE,"MAT96";#N/A,#N/A,FALSE,"FANDA96";#N/A,#N/A,FALSE,"INTRAN96";#N/A,#N/A,FALSE,"NAA9697";#N/A,#N/A,FALSE,"ECWEBB";#N/A,#N/A,FALSE,"MFT96";#N/A,#N/A,FALSE,"CTrecon"}</definedName>
    <definedName name="T4.9j_1_4_3_4" hidden="1">{#N/A,#N/A,FALSE,"TMCOMP96";#N/A,#N/A,FALSE,"MAT96";#N/A,#N/A,FALSE,"FANDA96";#N/A,#N/A,FALSE,"INTRAN96";#N/A,#N/A,FALSE,"NAA9697";#N/A,#N/A,FALSE,"ECWEBB";#N/A,#N/A,FALSE,"MFT96";#N/A,#N/A,FALSE,"CTrecon"}</definedName>
    <definedName name="T4.9j_1_4_3_5" hidden="1">{#N/A,#N/A,FALSE,"TMCOMP96";#N/A,#N/A,FALSE,"MAT96";#N/A,#N/A,FALSE,"FANDA96";#N/A,#N/A,FALSE,"INTRAN96";#N/A,#N/A,FALSE,"NAA9697";#N/A,#N/A,FALSE,"ECWEBB";#N/A,#N/A,FALSE,"MFT96";#N/A,#N/A,FALSE,"CTrecon"}</definedName>
    <definedName name="T4.9j_1_4_4" hidden="1">{#N/A,#N/A,FALSE,"TMCOMP96";#N/A,#N/A,FALSE,"MAT96";#N/A,#N/A,FALSE,"FANDA96";#N/A,#N/A,FALSE,"INTRAN96";#N/A,#N/A,FALSE,"NAA9697";#N/A,#N/A,FALSE,"ECWEBB";#N/A,#N/A,FALSE,"MFT96";#N/A,#N/A,FALSE,"CTrecon"}</definedName>
    <definedName name="T4.9j_1_4_4_1" hidden="1">{#N/A,#N/A,FALSE,"TMCOMP96";#N/A,#N/A,FALSE,"MAT96";#N/A,#N/A,FALSE,"FANDA96";#N/A,#N/A,FALSE,"INTRAN96";#N/A,#N/A,FALSE,"NAA9697";#N/A,#N/A,FALSE,"ECWEBB";#N/A,#N/A,FALSE,"MFT96";#N/A,#N/A,FALSE,"CTrecon"}</definedName>
    <definedName name="T4.9j_1_4_4_2" hidden="1">{#N/A,#N/A,FALSE,"TMCOMP96";#N/A,#N/A,FALSE,"MAT96";#N/A,#N/A,FALSE,"FANDA96";#N/A,#N/A,FALSE,"INTRAN96";#N/A,#N/A,FALSE,"NAA9697";#N/A,#N/A,FALSE,"ECWEBB";#N/A,#N/A,FALSE,"MFT96";#N/A,#N/A,FALSE,"CTrecon"}</definedName>
    <definedName name="T4.9j_1_4_4_3" hidden="1">{#N/A,#N/A,FALSE,"TMCOMP96";#N/A,#N/A,FALSE,"MAT96";#N/A,#N/A,FALSE,"FANDA96";#N/A,#N/A,FALSE,"INTRAN96";#N/A,#N/A,FALSE,"NAA9697";#N/A,#N/A,FALSE,"ECWEBB";#N/A,#N/A,FALSE,"MFT96";#N/A,#N/A,FALSE,"CTrecon"}</definedName>
    <definedName name="T4.9j_1_4_4_4" hidden="1">{#N/A,#N/A,FALSE,"TMCOMP96";#N/A,#N/A,FALSE,"MAT96";#N/A,#N/A,FALSE,"FANDA96";#N/A,#N/A,FALSE,"INTRAN96";#N/A,#N/A,FALSE,"NAA9697";#N/A,#N/A,FALSE,"ECWEBB";#N/A,#N/A,FALSE,"MFT96";#N/A,#N/A,FALSE,"CTrecon"}</definedName>
    <definedName name="T4.9j_1_4_4_5" hidden="1">{#N/A,#N/A,FALSE,"TMCOMP96";#N/A,#N/A,FALSE,"MAT96";#N/A,#N/A,FALSE,"FANDA96";#N/A,#N/A,FALSE,"INTRAN96";#N/A,#N/A,FALSE,"NAA9697";#N/A,#N/A,FALSE,"ECWEBB";#N/A,#N/A,FALSE,"MFT96";#N/A,#N/A,FALSE,"CTrecon"}</definedName>
    <definedName name="T4.9j_1_4_5" hidden="1">{#N/A,#N/A,FALSE,"TMCOMP96";#N/A,#N/A,FALSE,"MAT96";#N/A,#N/A,FALSE,"FANDA96";#N/A,#N/A,FALSE,"INTRAN96";#N/A,#N/A,FALSE,"NAA9697";#N/A,#N/A,FALSE,"ECWEBB";#N/A,#N/A,FALSE,"MFT96";#N/A,#N/A,FALSE,"CTrecon"}</definedName>
    <definedName name="T4.9j_1_4_5_1" hidden="1">{#N/A,#N/A,FALSE,"TMCOMP96";#N/A,#N/A,FALSE,"MAT96";#N/A,#N/A,FALSE,"FANDA96";#N/A,#N/A,FALSE,"INTRAN96";#N/A,#N/A,FALSE,"NAA9697";#N/A,#N/A,FALSE,"ECWEBB";#N/A,#N/A,FALSE,"MFT96";#N/A,#N/A,FALSE,"CTrecon"}</definedName>
    <definedName name="T4.9j_1_4_5_2" hidden="1">{#N/A,#N/A,FALSE,"TMCOMP96";#N/A,#N/A,FALSE,"MAT96";#N/A,#N/A,FALSE,"FANDA96";#N/A,#N/A,FALSE,"INTRAN96";#N/A,#N/A,FALSE,"NAA9697";#N/A,#N/A,FALSE,"ECWEBB";#N/A,#N/A,FALSE,"MFT96";#N/A,#N/A,FALSE,"CTrecon"}</definedName>
    <definedName name="T4.9j_1_4_5_3" hidden="1">{#N/A,#N/A,FALSE,"TMCOMP96";#N/A,#N/A,FALSE,"MAT96";#N/A,#N/A,FALSE,"FANDA96";#N/A,#N/A,FALSE,"INTRAN96";#N/A,#N/A,FALSE,"NAA9697";#N/A,#N/A,FALSE,"ECWEBB";#N/A,#N/A,FALSE,"MFT96";#N/A,#N/A,FALSE,"CTrecon"}</definedName>
    <definedName name="T4.9j_1_4_5_4" hidden="1">{#N/A,#N/A,FALSE,"TMCOMP96";#N/A,#N/A,FALSE,"MAT96";#N/A,#N/A,FALSE,"FANDA96";#N/A,#N/A,FALSE,"INTRAN96";#N/A,#N/A,FALSE,"NAA9697";#N/A,#N/A,FALSE,"ECWEBB";#N/A,#N/A,FALSE,"MFT96";#N/A,#N/A,FALSE,"CTrecon"}</definedName>
    <definedName name="T4.9j_1_4_5_5" hidden="1">{#N/A,#N/A,FALSE,"TMCOMP96";#N/A,#N/A,FALSE,"MAT96";#N/A,#N/A,FALSE,"FANDA96";#N/A,#N/A,FALSE,"INTRAN96";#N/A,#N/A,FALSE,"NAA9697";#N/A,#N/A,FALSE,"ECWEBB";#N/A,#N/A,FALSE,"MFT96";#N/A,#N/A,FALSE,"CTrecon"}</definedName>
    <definedName name="T4.9j_1_5" hidden="1">{#N/A,#N/A,FALSE,"TMCOMP96";#N/A,#N/A,FALSE,"MAT96";#N/A,#N/A,FALSE,"FANDA96";#N/A,#N/A,FALSE,"INTRAN96";#N/A,#N/A,FALSE,"NAA9697";#N/A,#N/A,FALSE,"ECWEBB";#N/A,#N/A,FALSE,"MFT96";#N/A,#N/A,FALSE,"CTrecon"}</definedName>
    <definedName name="T4.9j_1_5_1" hidden="1">{#N/A,#N/A,FALSE,"TMCOMP96";#N/A,#N/A,FALSE,"MAT96";#N/A,#N/A,FALSE,"FANDA96";#N/A,#N/A,FALSE,"INTRAN96";#N/A,#N/A,FALSE,"NAA9697";#N/A,#N/A,FALSE,"ECWEBB";#N/A,#N/A,FALSE,"MFT96";#N/A,#N/A,FALSE,"CTrecon"}</definedName>
    <definedName name="T4.9j_1_5_1_1" hidden="1">{#N/A,#N/A,FALSE,"TMCOMP96";#N/A,#N/A,FALSE,"MAT96";#N/A,#N/A,FALSE,"FANDA96";#N/A,#N/A,FALSE,"INTRAN96";#N/A,#N/A,FALSE,"NAA9697";#N/A,#N/A,FALSE,"ECWEBB";#N/A,#N/A,FALSE,"MFT96";#N/A,#N/A,FALSE,"CTrecon"}</definedName>
    <definedName name="T4.9j_1_5_1_2" hidden="1">{#N/A,#N/A,FALSE,"TMCOMP96";#N/A,#N/A,FALSE,"MAT96";#N/A,#N/A,FALSE,"FANDA96";#N/A,#N/A,FALSE,"INTRAN96";#N/A,#N/A,FALSE,"NAA9697";#N/A,#N/A,FALSE,"ECWEBB";#N/A,#N/A,FALSE,"MFT96";#N/A,#N/A,FALSE,"CTrecon"}</definedName>
    <definedName name="T4.9j_1_5_1_3" hidden="1">{#N/A,#N/A,FALSE,"TMCOMP96";#N/A,#N/A,FALSE,"MAT96";#N/A,#N/A,FALSE,"FANDA96";#N/A,#N/A,FALSE,"INTRAN96";#N/A,#N/A,FALSE,"NAA9697";#N/A,#N/A,FALSE,"ECWEBB";#N/A,#N/A,FALSE,"MFT96";#N/A,#N/A,FALSE,"CTrecon"}</definedName>
    <definedName name="T4.9j_1_5_1_4" hidden="1">{#N/A,#N/A,FALSE,"TMCOMP96";#N/A,#N/A,FALSE,"MAT96";#N/A,#N/A,FALSE,"FANDA96";#N/A,#N/A,FALSE,"INTRAN96";#N/A,#N/A,FALSE,"NAA9697";#N/A,#N/A,FALSE,"ECWEBB";#N/A,#N/A,FALSE,"MFT96";#N/A,#N/A,FALSE,"CTrecon"}</definedName>
    <definedName name="T4.9j_1_5_1_5" hidden="1">{#N/A,#N/A,FALSE,"TMCOMP96";#N/A,#N/A,FALSE,"MAT96";#N/A,#N/A,FALSE,"FANDA96";#N/A,#N/A,FALSE,"INTRAN96";#N/A,#N/A,FALSE,"NAA9697";#N/A,#N/A,FALSE,"ECWEBB";#N/A,#N/A,FALSE,"MFT96";#N/A,#N/A,FALSE,"CTrecon"}</definedName>
    <definedName name="T4.9j_1_5_2" hidden="1">{#N/A,#N/A,FALSE,"TMCOMP96";#N/A,#N/A,FALSE,"MAT96";#N/A,#N/A,FALSE,"FANDA96";#N/A,#N/A,FALSE,"INTRAN96";#N/A,#N/A,FALSE,"NAA9697";#N/A,#N/A,FALSE,"ECWEBB";#N/A,#N/A,FALSE,"MFT96";#N/A,#N/A,FALSE,"CTrecon"}</definedName>
    <definedName name="T4.9j_1_5_2_1" hidden="1">{#N/A,#N/A,FALSE,"TMCOMP96";#N/A,#N/A,FALSE,"MAT96";#N/A,#N/A,FALSE,"FANDA96";#N/A,#N/A,FALSE,"INTRAN96";#N/A,#N/A,FALSE,"NAA9697";#N/A,#N/A,FALSE,"ECWEBB";#N/A,#N/A,FALSE,"MFT96";#N/A,#N/A,FALSE,"CTrecon"}</definedName>
    <definedName name="T4.9j_1_5_2_2" hidden="1">{#N/A,#N/A,FALSE,"TMCOMP96";#N/A,#N/A,FALSE,"MAT96";#N/A,#N/A,FALSE,"FANDA96";#N/A,#N/A,FALSE,"INTRAN96";#N/A,#N/A,FALSE,"NAA9697";#N/A,#N/A,FALSE,"ECWEBB";#N/A,#N/A,FALSE,"MFT96";#N/A,#N/A,FALSE,"CTrecon"}</definedName>
    <definedName name="T4.9j_1_5_2_3" hidden="1">{#N/A,#N/A,FALSE,"TMCOMP96";#N/A,#N/A,FALSE,"MAT96";#N/A,#N/A,FALSE,"FANDA96";#N/A,#N/A,FALSE,"INTRAN96";#N/A,#N/A,FALSE,"NAA9697";#N/A,#N/A,FALSE,"ECWEBB";#N/A,#N/A,FALSE,"MFT96";#N/A,#N/A,FALSE,"CTrecon"}</definedName>
    <definedName name="T4.9j_1_5_2_4" hidden="1">{#N/A,#N/A,FALSE,"TMCOMP96";#N/A,#N/A,FALSE,"MAT96";#N/A,#N/A,FALSE,"FANDA96";#N/A,#N/A,FALSE,"INTRAN96";#N/A,#N/A,FALSE,"NAA9697";#N/A,#N/A,FALSE,"ECWEBB";#N/A,#N/A,FALSE,"MFT96";#N/A,#N/A,FALSE,"CTrecon"}</definedName>
    <definedName name="T4.9j_1_5_2_5" hidden="1">{#N/A,#N/A,FALSE,"TMCOMP96";#N/A,#N/A,FALSE,"MAT96";#N/A,#N/A,FALSE,"FANDA96";#N/A,#N/A,FALSE,"INTRAN96";#N/A,#N/A,FALSE,"NAA9697";#N/A,#N/A,FALSE,"ECWEBB";#N/A,#N/A,FALSE,"MFT96";#N/A,#N/A,FALSE,"CTrecon"}</definedName>
    <definedName name="T4.9j_1_5_3" hidden="1">{#N/A,#N/A,FALSE,"TMCOMP96";#N/A,#N/A,FALSE,"MAT96";#N/A,#N/A,FALSE,"FANDA96";#N/A,#N/A,FALSE,"INTRAN96";#N/A,#N/A,FALSE,"NAA9697";#N/A,#N/A,FALSE,"ECWEBB";#N/A,#N/A,FALSE,"MFT96";#N/A,#N/A,FALSE,"CTrecon"}</definedName>
    <definedName name="T4.9j_1_5_3_1" hidden="1">{#N/A,#N/A,FALSE,"TMCOMP96";#N/A,#N/A,FALSE,"MAT96";#N/A,#N/A,FALSE,"FANDA96";#N/A,#N/A,FALSE,"INTRAN96";#N/A,#N/A,FALSE,"NAA9697";#N/A,#N/A,FALSE,"ECWEBB";#N/A,#N/A,FALSE,"MFT96";#N/A,#N/A,FALSE,"CTrecon"}</definedName>
    <definedName name="T4.9j_1_5_3_2" hidden="1">{#N/A,#N/A,FALSE,"TMCOMP96";#N/A,#N/A,FALSE,"MAT96";#N/A,#N/A,FALSE,"FANDA96";#N/A,#N/A,FALSE,"INTRAN96";#N/A,#N/A,FALSE,"NAA9697";#N/A,#N/A,FALSE,"ECWEBB";#N/A,#N/A,FALSE,"MFT96";#N/A,#N/A,FALSE,"CTrecon"}</definedName>
    <definedName name="T4.9j_1_5_3_3" hidden="1">{#N/A,#N/A,FALSE,"TMCOMP96";#N/A,#N/A,FALSE,"MAT96";#N/A,#N/A,FALSE,"FANDA96";#N/A,#N/A,FALSE,"INTRAN96";#N/A,#N/A,FALSE,"NAA9697";#N/A,#N/A,FALSE,"ECWEBB";#N/A,#N/A,FALSE,"MFT96";#N/A,#N/A,FALSE,"CTrecon"}</definedName>
    <definedName name="T4.9j_1_5_3_4" hidden="1">{#N/A,#N/A,FALSE,"TMCOMP96";#N/A,#N/A,FALSE,"MAT96";#N/A,#N/A,FALSE,"FANDA96";#N/A,#N/A,FALSE,"INTRAN96";#N/A,#N/A,FALSE,"NAA9697";#N/A,#N/A,FALSE,"ECWEBB";#N/A,#N/A,FALSE,"MFT96";#N/A,#N/A,FALSE,"CTrecon"}</definedName>
    <definedName name="T4.9j_1_5_3_5" hidden="1">{#N/A,#N/A,FALSE,"TMCOMP96";#N/A,#N/A,FALSE,"MAT96";#N/A,#N/A,FALSE,"FANDA96";#N/A,#N/A,FALSE,"INTRAN96";#N/A,#N/A,FALSE,"NAA9697";#N/A,#N/A,FALSE,"ECWEBB";#N/A,#N/A,FALSE,"MFT96";#N/A,#N/A,FALSE,"CTrecon"}</definedName>
    <definedName name="T4.9j_1_5_4" hidden="1">{#N/A,#N/A,FALSE,"TMCOMP96";#N/A,#N/A,FALSE,"MAT96";#N/A,#N/A,FALSE,"FANDA96";#N/A,#N/A,FALSE,"INTRAN96";#N/A,#N/A,FALSE,"NAA9697";#N/A,#N/A,FALSE,"ECWEBB";#N/A,#N/A,FALSE,"MFT96";#N/A,#N/A,FALSE,"CTrecon"}</definedName>
    <definedName name="T4.9j_1_5_4_1" hidden="1">{#N/A,#N/A,FALSE,"TMCOMP96";#N/A,#N/A,FALSE,"MAT96";#N/A,#N/A,FALSE,"FANDA96";#N/A,#N/A,FALSE,"INTRAN96";#N/A,#N/A,FALSE,"NAA9697";#N/A,#N/A,FALSE,"ECWEBB";#N/A,#N/A,FALSE,"MFT96";#N/A,#N/A,FALSE,"CTrecon"}</definedName>
    <definedName name="T4.9j_1_5_4_2" hidden="1">{#N/A,#N/A,FALSE,"TMCOMP96";#N/A,#N/A,FALSE,"MAT96";#N/A,#N/A,FALSE,"FANDA96";#N/A,#N/A,FALSE,"INTRAN96";#N/A,#N/A,FALSE,"NAA9697";#N/A,#N/A,FALSE,"ECWEBB";#N/A,#N/A,FALSE,"MFT96";#N/A,#N/A,FALSE,"CTrecon"}</definedName>
    <definedName name="T4.9j_1_5_4_3" hidden="1">{#N/A,#N/A,FALSE,"TMCOMP96";#N/A,#N/A,FALSE,"MAT96";#N/A,#N/A,FALSE,"FANDA96";#N/A,#N/A,FALSE,"INTRAN96";#N/A,#N/A,FALSE,"NAA9697";#N/A,#N/A,FALSE,"ECWEBB";#N/A,#N/A,FALSE,"MFT96";#N/A,#N/A,FALSE,"CTrecon"}</definedName>
    <definedName name="T4.9j_1_5_4_4" hidden="1">{#N/A,#N/A,FALSE,"TMCOMP96";#N/A,#N/A,FALSE,"MAT96";#N/A,#N/A,FALSE,"FANDA96";#N/A,#N/A,FALSE,"INTRAN96";#N/A,#N/A,FALSE,"NAA9697";#N/A,#N/A,FALSE,"ECWEBB";#N/A,#N/A,FALSE,"MFT96";#N/A,#N/A,FALSE,"CTrecon"}</definedName>
    <definedName name="T4.9j_1_5_4_5" hidden="1">{#N/A,#N/A,FALSE,"TMCOMP96";#N/A,#N/A,FALSE,"MAT96";#N/A,#N/A,FALSE,"FANDA96";#N/A,#N/A,FALSE,"INTRAN96";#N/A,#N/A,FALSE,"NAA9697";#N/A,#N/A,FALSE,"ECWEBB";#N/A,#N/A,FALSE,"MFT96";#N/A,#N/A,FALSE,"CTrecon"}</definedName>
    <definedName name="T4.9j_1_5_5" hidden="1">{#N/A,#N/A,FALSE,"TMCOMP96";#N/A,#N/A,FALSE,"MAT96";#N/A,#N/A,FALSE,"FANDA96";#N/A,#N/A,FALSE,"INTRAN96";#N/A,#N/A,FALSE,"NAA9697";#N/A,#N/A,FALSE,"ECWEBB";#N/A,#N/A,FALSE,"MFT96";#N/A,#N/A,FALSE,"CTrecon"}</definedName>
    <definedName name="T4.9j_1_5_5_1" hidden="1">{#N/A,#N/A,FALSE,"TMCOMP96";#N/A,#N/A,FALSE,"MAT96";#N/A,#N/A,FALSE,"FANDA96";#N/A,#N/A,FALSE,"INTRAN96";#N/A,#N/A,FALSE,"NAA9697";#N/A,#N/A,FALSE,"ECWEBB";#N/A,#N/A,FALSE,"MFT96";#N/A,#N/A,FALSE,"CTrecon"}</definedName>
    <definedName name="T4.9j_1_5_5_2" hidden="1">{#N/A,#N/A,FALSE,"TMCOMP96";#N/A,#N/A,FALSE,"MAT96";#N/A,#N/A,FALSE,"FANDA96";#N/A,#N/A,FALSE,"INTRAN96";#N/A,#N/A,FALSE,"NAA9697";#N/A,#N/A,FALSE,"ECWEBB";#N/A,#N/A,FALSE,"MFT96";#N/A,#N/A,FALSE,"CTrecon"}</definedName>
    <definedName name="T4.9j_1_5_5_3" hidden="1">{#N/A,#N/A,FALSE,"TMCOMP96";#N/A,#N/A,FALSE,"MAT96";#N/A,#N/A,FALSE,"FANDA96";#N/A,#N/A,FALSE,"INTRAN96";#N/A,#N/A,FALSE,"NAA9697";#N/A,#N/A,FALSE,"ECWEBB";#N/A,#N/A,FALSE,"MFT96";#N/A,#N/A,FALSE,"CTrecon"}</definedName>
    <definedName name="T4.9j_1_5_5_4" hidden="1">{#N/A,#N/A,FALSE,"TMCOMP96";#N/A,#N/A,FALSE,"MAT96";#N/A,#N/A,FALSE,"FANDA96";#N/A,#N/A,FALSE,"INTRAN96";#N/A,#N/A,FALSE,"NAA9697";#N/A,#N/A,FALSE,"ECWEBB";#N/A,#N/A,FALSE,"MFT96";#N/A,#N/A,FALSE,"CTrecon"}</definedName>
    <definedName name="T4.9j_1_5_5_5" hidden="1">{#N/A,#N/A,FALSE,"TMCOMP96";#N/A,#N/A,FALSE,"MAT96";#N/A,#N/A,FALSE,"FANDA96";#N/A,#N/A,FALSE,"INTRAN96";#N/A,#N/A,FALSE,"NAA9697";#N/A,#N/A,FALSE,"ECWEBB";#N/A,#N/A,FALSE,"MFT96";#N/A,#N/A,FALSE,"CTrecon"}</definedName>
    <definedName name="T4.9j_2" hidden="1">{#N/A,#N/A,FALSE,"TMCOMP96";#N/A,#N/A,FALSE,"MAT96";#N/A,#N/A,FALSE,"FANDA96";#N/A,#N/A,FALSE,"INTRAN96";#N/A,#N/A,FALSE,"NAA9697";#N/A,#N/A,FALSE,"ECWEBB";#N/A,#N/A,FALSE,"MFT96";#N/A,#N/A,FALSE,"CTrecon"}</definedName>
    <definedName name="T4.9j_2_1" hidden="1">{#N/A,#N/A,FALSE,"TMCOMP96";#N/A,#N/A,FALSE,"MAT96";#N/A,#N/A,FALSE,"FANDA96";#N/A,#N/A,FALSE,"INTRAN96";#N/A,#N/A,FALSE,"NAA9697";#N/A,#N/A,FALSE,"ECWEBB";#N/A,#N/A,FALSE,"MFT96";#N/A,#N/A,FALSE,"CTrecon"}</definedName>
    <definedName name="T4.9j_2_1_1" hidden="1">{#N/A,#N/A,FALSE,"TMCOMP96";#N/A,#N/A,FALSE,"MAT96";#N/A,#N/A,FALSE,"FANDA96";#N/A,#N/A,FALSE,"INTRAN96";#N/A,#N/A,FALSE,"NAA9697";#N/A,#N/A,FALSE,"ECWEBB";#N/A,#N/A,FALSE,"MFT96";#N/A,#N/A,FALSE,"CTrecon"}</definedName>
    <definedName name="T4.9j_2_1_1_1" hidden="1">{#N/A,#N/A,FALSE,"TMCOMP96";#N/A,#N/A,FALSE,"MAT96";#N/A,#N/A,FALSE,"FANDA96";#N/A,#N/A,FALSE,"INTRAN96";#N/A,#N/A,FALSE,"NAA9697";#N/A,#N/A,FALSE,"ECWEBB";#N/A,#N/A,FALSE,"MFT96";#N/A,#N/A,FALSE,"CTrecon"}</definedName>
    <definedName name="T4.9j_2_1_1_1_1" hidden="1">{#N/A,#N/A,FALSE,"TMCOMP96";#N/A,#N/A,FALSE,"MAT96";#N/A,#N/A,FALSE,"FANDA96";#N/A,#N/A,FALSE,"INTRAN96";#N/A,#N/A,FALSE,"NAA9697";#N/A,#N/A,FALSE,"ECWEBB";#N/A,#N/A,FALSE,"MFT96";#N/A,#N/A,FALSE,"CTrecon"}</definedName>
    <definedName name="T4.9j_2_1_1_1_1_1" hidden="1">{#N/A,#N/A,FALSE,"TMCOMP96";#N/A,#N/A,FALSE,"MAT96";#N/A,#N/A,FALSE,"FANDA96";#N/A,#N/A,FALSE,"INTRAN96";#N/A,#N/A,FALSE,"NAA9697";#N/A,#N/A,FALSE,"ECWEBB";#N/A,#N/A,FALSE,"MFT96";#N/A,#N/A,FALSE,"CTrecon"}</definedName>
    <definedName name="T4.9j_2_1_1_1_2" hidden="1">{#N/A,#N/A,FALSE,"TMCOMP96";#N/A,#N/A,FALSE,"MAT96";#N/A,#N/A,FALSE,"FANDA96";#N/A,#N/A,FALSE,"INTRAN96";#N/A,#N/A,FALSE,"NAA9697";#N/A,#N/A,FALSE,"ECWEBB";#N/A,#N/A,FALSE,"MFT96";#N/A,#N/A,FALSE,"CTrecon"}</definedName>
    <definedName name="T4.9j_2_1_1_1_3" hidden="1">{#N/A,#N/A,FALSE,"TMCOMP96";#N/A,#N/A,FALSE,"MAT96";#N/A,#N/A,FALSE,"FANDA96";#N/A,#N/A,FALSE,"INTRAN96";#N/A,#N/A,FALSE,"NAA9697";#N/A,#N/A,FALSE,"ECWEBB";#N/A,#N/A,FALSE,"MFT96";#N/A,#N/A,FALSE,"CTrecon"}</definedName>
    <definedName name="T4.9j_2_1_1_1_4" hidden="1">{#N/A,#N/A,FALSE,"TMCOMP96";#N/A,#N/A,FALSE,"MAT96";#N/A,#N/A,FALSE,"FANDA96";#N/A,#N/A,FALSE,"INTRAN96";#N/A,#N/A,FALSE,"NAA9697";#N/A,#N/A,FALSE,"ECWEBB";#N/A,#N/A,FALSE,"MFT96";#N/A,#N/A,FALSE,"CTrecon"}</definedName>
    <definedName name="T4.9j_2_1_1_1_5" hidden="1">{#N/A,#N/A,FALSE,"TMCOMP96";#N/A,#N/A,FALSE,"MAT96";#N/A,#N/A,FALSE,"FANDA96";#N/A,#N/A,FALSE,"INTRAN96";#N/A,#N/A,FALSE,"NAA9697";#N/A,#N/A,FALSE,"ECWEBB";#N/A,#N/A,FALSE,"MFT96";#N/A,#N/A,FALSE,"CTrecon"}</definedName>
    <definedName name="T4.9j_2_1_1_2" hidden="1">{#N/A,#N/A,FALSE,"TMCOMP96";#N/A,#N/A,FALSE,"MAT96";#N/A,#N/A,FALSE,"FANDA96";#N/A,#N/A,FALSE,"INTRAN96";#N/A,#N/A,FALSE,"NAA9697";#N/A,#N/A,FALSE,"ECWEBB";#N/A,#N/A,FALSE,"MFT96";#N/A,#N/A,FALSE,"CTrecon"}</definedName>
    <definedName name="T4.9j_2_1_1_2_1" hidden="1">{#N/A,#N/A,FALSE,"TMCOMP96";#N/A,#N/A,FALSE,"MAT96";#N/A,#N/A,FALSE,"FANDA96";#N/A,#N/A,FALSE,"INTRAN96";#N/A,#N/A,FALSE,"NAA9697";#N/A,#N/A,FALSE,"ECWEBB";#N/A,#N/A,FALSE,"MFT96";#N/A,#N/A,FALSE,"CTrecon"}</definedName>
    <definedName name="T4.9j_2_1_1_2_2" hidden="1">{#N/A,#N/A,FALSE,"TMCOMP96";#N/A,#N/A,FALSE,"MAT96";#N/A,#N/A,FALSE,"FANDA96";#N/A,#N/A,FALSE,"INTRAN96";#N/A,#N/A,FALSE,"NAA9697";#N/A,#N/A,FALSE,"ECWEBB";#N/A,#N/A,FALSE,"MFT96";#N/A,#N/A,FALSE,"CTrecon"}</definedName>
    <definedName name="T4.9j_2_1_1_2_3" hidden="1">{#N/A,#N/A,FALSE,"TMCOMP96";#N/A,#N/A,FALSE,"MAT96";#N/A,#N/A,FALSE,"FANDA96";#N/A,#N/A,FALSE,"INTRAN96";#N/A,#N/A,FALSE,"NAA9697";#N/A,#N/A,FALSE,"ECWEBB";#N/A,#N/A,FALSE,"MFT96";#N/A,#N/A,FALSE,"CTrecon"}</definedName>
    <definedName name="T4.9j_2_1_1_2_4" hidden="1">{#N/A,#N/A,FALSE,"TMCOMP96";#N/A,#N/A,FALSE,"MAT96";#N/A,#N/A,FALSE,"FANDA96";#N/A,#N/A,FALSE,"INTRAN96";#N/A,#N/A,FALSE,"NAA9697";#N/A,#N/A,FALSE,"ECWEBB";#N/A,#N/A,FALSE,"MFT96";#N/A,#N/A,FALSE,"CTrecon"}</definedName>
    <definedName name="T4.9j_2_1_1_2_5" hidden="1">{#N/A,#N/A,FALSE,"TMCOMP96";#N/A,#N/A,FALSE,"MAT96";#N/A,#N/A,FALSE,"FANDA96";#N/A,#N/A,FALSE,"INTRAN96";#N/A,#N/A,FALSE,"NAA9697";#N/A,#N/A,FALSE,"ECWEBB";#N/A,#N/A,FALSE,"MFT96";#N/A,#N/A,FALSE,"CTrecon"}</definedName>
    <definedName name="T4.9j_2_1_1_3" hidden="1">{#N/A,#N/A,FALSE,"TMCOMP96";#N/A,#N/A,FALSE,"MAT96";#N/A,#N/A,FALSE,"FANDA96";#N/A,#N/A,FALSE,"INTRAN96";#N/A,#N/A,FALSE,"NAA9697";#N/A,#N/A,FALSE,"ECWEBB";#N/A,#N/A,FALSE,"MFT96";#N/A,#N/A,FALSE,"CTrecon"}</definedName>
    <definedName name="T4.9j_2_1_1_4" hidden="1">{#N/A,#N/A,FALSE,"TMCOMP96";#N/A,#N/A,FALSE,"MAT96";#N/A,#N/A,FALSE,"FANDA96";#N/A,#N/A,FALSE,"INTRAN96";#N/A,#N/A,FALSE,"NAA9697";#N/A,#N/A,FALSE,"ECWEBB";#N/A,#N/A,FALSE,"MFT96";#N/A,#N/A,FALSE,"CTrecon"}</definedName>
    <definedName name="T4.9j_2_1_1_5" hidden="1">{#N/A,#N/A,FALSE,"TMCOMP96";#N/A,#N/A,FALSE,"MAT96";#N/A,#N/A,FALSE,"FANDA96";#N/A,#N/A,FALSE,"INTRAN96";#N/A,#N/A,FALSE,"NAA9697";#N/A,#N/A,FALSE,"ECWEBB";#N/A,#N/A,FALSE,"MFT96";#N/A,#N/A,FALSE,"CTrecon"}</definedName>
    <definedName name="T4.9j_2_1_2" hidden="1">{#N/A,#N/A,FALSE,"TMCOMP96";#N/A,#N/A,FALSE,"MAT96";#N/A,#N/A,FALSE,"FANDA96";#N/A,#N/A,FALSE,"INTRAN96";#N/A,#N/A,FALSE,"NAA9697";#N/A,#N/A,FALSE,"ECWEBB";#N/A,#N/A,FALSE,"MFT96";#N/A,#N/A,FALSE,"CTrecon"}</definedName>
    <definedName name="T4.9j_2_1_2_1" hidden="1">{#N/A,#N/A,FALSE,"TMCOMP96";#N/A,#N/A,FALSE,"MAT96";#N/A,#N/A,FALSE,"FANDA96";#N/A,#N/A,FALSE,"INTRAN96";#N/A,#N/A,FALSE,"NAA9697";#N/A,#N/A,FALSE,"ECWEBB";#N/A,#N/A,FALSE,"MFT96";#N/A,#N/A,FALSE,"CTrecon"}</definedName>
    <definedName name="T4.9j_2_1_2_1_1" hidden="1">{#N/A,#N/A,FALSE,"TMCOMP96";#N/A,#N/A,FALSE,"MAT96";#N/A,#N/A,FALSE,"FANDA96";#N/A,#N/A,FALSE,"INTRAN96";#N/A,#N/A,FALSE,"NAA9697";#N/A,#N/A,FALSE,"ECWEBB";#N/A,#N/A,FALSE,"MFT96";#N/A,#N/A,FALSE,"CTrecon"}</definedName>
    <definedName name="T4.9j_2_1_2_2" hidden="1">{#N/A,#N/A,FALSE,"TMCOMP96";#N/A,#N/A,FALSE,"MAT96";#N/A,#N/A,FALSE,"FANDA96";#N/A,#N/A,FALSE,"INTRAN96";#N/A,#N/A,FALSE,"NAA9697";#N/A,#N/A,FALSE,"ECWEBB";#N/A,#N/A,FALSE,"MFT96";#N/A,#N/A,FALSE,"CTrecon"}</definedName>
    <definedName name="T4.9j_2_1_2_3" hidden="1">{#N/A,#N/A,FALSE,"TMCOMP96";#N/A,#N/A,FALSE,"MAT96";#N/A,#N/A,FALSE,"FANDA96";#N/A,#N/A,FALSE,"INTRAN96";#N/A,#N/A,FALSE,"NAA9697";#N/A,#N/A,FALSE,"ECWEBB";#N/A,#N/A,FALSE,"MFT96";#N/A,#N/A,FALSE,"CTrecon"}</definedName>
    <definedName name="T4.9j_2_1_2_4" hidden="1">{#N/A,#N/A,FALSE,"TMCOMP96";#N/A,#N/A,FALSE,"MAT96";#N/A,#N/A,FALSE,"FANDA96";#N/A,#N/A,FALSE,"INTRAN96";#N/A,#N/A,FALSE,"NAA9697";#N/A,#N/A,FALSE,"ECWEBB";#N/A,#N/A,FALSE,"MFT96";#N/A,#N/A,FALSE,"CTrecon"}</definedName>
    <definedName name="T4.9j_2_1_2_5" hidden="1">{#N/A,#N/A,FALSE,"TMCOMP96";#N/A,#N/A,FALSE,"MAT96";#N/A,#N/A,FALSE,"FANDA96";#N/A,#N/A,FALSE,"INTRAN96";#N/A,#N/A,FALSE,"NAA9697";#N/A,#N/A,FALSE,"ECWEBB";#N/A,#N/A,FALSE,"MFT96";#N/A,#N/A,FALSE,"CTrecon"}</definedName>
    <definedName name="T4.9j_2_1_3" hidden="1">{#N/A,#N/A,FALSE,"TMCOMP96";#N/A,#N/A,FALSE,"MAT96";#N/A,#N/A,FALSE,"FANDA96";#N/A,#N/A,FALSE,"INTRAN96";#N/A,#N/A,FALSE,"NAA9697";#N/A,#N/A,FALSE,"ECWEBB";#N/A,#N/A,FALSE,"MFT96";#N/A,#N/A,FALSE,"CTrecon"}</definedName>
    <definedName name="T4.9j_2_1_3_1" hidden="1">{#N/A,#N/A,FALSE,"TMCOMP96";#N/A,#N/A,FALSE,"MAT96";#N/A,#N/A,FALSE,"FANDA96";#N/A,#N/A,FALSE,"INTRAN96";#N/A,#N/A,FALSE,"NAA9697";#N/A,#N/A,FALSE,"ECWEBB";#N/A,#N/A,FALSE,"MFT96";#N/A,#N/A,FALSE,"CTrecon"}</definedName>
    <definedName name="T4.9j_2_1_3_1_1" hidden="1">{#N/A,#N/A,FALSE,"TMCOMP96";#N/A,#N/A,FALSE,"MAT96";#N/A,#N/A,FALSE,"FANDA96";#N/A,#N/A,FALSE,"INTRAN96";#N/A,#N/A,FALSE,"NAA9697";#N/A,#N/A,FALSE,"ECWEBB";#N/A,#N/A,FALSE,"MFT96";#N/A,#N/A,FALSE,"CTrecon"}</definedName>
    <definedName name="T4.9j_2_1_3_2" hidden="1">{#N/A,#N/A,FALSE,"TMCOMP96";#N/A,#N/A,FALSE,"MAT96";#N/A,#N/A,FALSE,"FANDA96";#N/A,#N/A,FALSE,"INTRAN96";#N/A,#N/A,FALSE,"NAA9697";#N/A,#N/A,FALSE,"ECWEBB";#N/A,#N/A,FALSE,"MFT96";#N/A,#N/A,FALSE,"CTrecon"}</definedName>
    <definedName name="T4.9j_2_1_3_3" hidden="1">{#N/A,#N/A,FALSE,"TMCOMP96";#N/A,#N/A,FALSE,"MAT96";#N/A,#N/A,FALSE,"FANDA96";#N/A,#N/A,FALSE,"INTRAN96";#N/A,#N/A,FALSE,"NAA9697";#N/A,#N/A,FALSE,"ECWEBB";#N/A,#N/A,FALSE,"MFT96";#N/A,#N/A,FALSE,"CTrecon"}</definedName>
    <definedName name="T4.9j_2_1_3_4" hidden="1">{#N/A,#N/A,FALSE,"TMCOMP96";#N/A,#N/A,FALSE,"MAT96";#N/A,#N/A,FALSE,"FANDA96";#N/A,#N/A,FALSE,"INTRAN96";#N/A,#N/A,FALSE,"NAA9697";#N/A,#N/A,FALSE,"ECWEBB";#N/A,#N/A,FALSE,"MFT96";#N/A,#N/A,FALSE,"CTrecon"}</definedName>
    <definedName name="T4.9j_2_1_3_5" hidden="1">{#N/A,#N/A,FALSE,"TMCOMP96";#N/A,#N/A,FALSE,"MAT96";#N/A,#N/A,FALSE,"FANDA96";#N/A,#N/A,FALSE,"INTRAN96";#N/A,#N/A,FALSE,"NAA9697";#N/A,#N/A,FALSE,"ECWEBB";#N/A,#N/A,FALSE,"MFT96";#N/A,#N/A,FALSE,"CTrecon"}</definedName>
    <definedName name="T4.9j_2_1_4" hidden="1">{#N/A,#N/A,FALSE,"TMCOMP96";#N/A,#N/A,FALSE,"MAT96";#N/A,#N/A,FALSE,"FANDA96";#N/A,#N/A,FALSE,"INTRAN96";#N/A,#N/A,FALSE,"NAA9697";#N/A,#N/A,FALSE,"ECWEBB";#N/A,#N/A,FALSE,"MFT96";#N/A,#N/A,FALSE,"CTrecon"}</definedName>
    <definedName name="T4.9j_2_1_4_1" hidden="1">{#N/A,#N/A,FALSE,"TMCOMP96";#N/A,#N/A,FALSE,"MAT96";#N/A,#N/A,FALSE,"FANDA96";#N/A,#N/A,FALSE,"INTRAN96";#N/A,#N/A,FALSE,"NAA9697";#N/A,#N/A,FALSE,"ECWEBB";#N/A,#N/A,FALSE,"MFT96";#N/A,#N/A,FALSE,"CTrecon"}</definedName>
    <definedName name="T4.9j_2_1_4_2" hidden="1">{#N/A,#N/A,FALSE,"TMCOMP96";#N/A,#N/A,FALSE,"MAT96";#N/A,#N/A,FALSE,"FANDA96";#N/A,#N/A,FALSE,"INTRAN96";#N/A,#N/A,FALSE,"NAA9697";#N/A,#N/A,FALSE,"ECWEBB";#N/A,#N/A,FALSE,"MFT96";#N/A,#N/A,FALSE,"CTrecon"}</definedName>
    <definedName name="T4.9j_2_1_4_3" hidden="1">{#N/A,#N/A,FALSE,"TMCOMP96";#N/A,#N/A,FALSE,"MAT96";#N/A,#N/A,FALSE,"FANDA96";#N/A,#N/A,FALSE,"INTRAN96";#N/A,#N/A,FALSE,"NAA9697";#N/A,#N/A,FALSE,"ECWEBB";#N/A,#N/A,FALSE,"MFT96";#N/A,#N/A,FALSE,"CTrecon"}</definedName>
    <definedName name="T4.9j_2_1_4_4" hidden="1">{#N/A,#N/A,FALSE,"TMCOMP96";#N/A,#N/A,FALSE,"MAT96";#N/A,#N/A,FALSE,"FANDA96";#N/A,#N/A,FALSE,"INTRAN96";#N/A,#N/A,FALSE,"NAA9697";#N/A,#N/A,FALSE,"ECWEBB";#N/A,#N/A,FALSE,"MFT96";#N/A,#N/A,FALSE,"CTrecon"}</definedName>
    <definedName name="T4.9j_2_1_4_5" hidden="1">{#N/A,#N/A,FALSE,"TMCOMP96";#N/A,#N/A,FALSE,"MAT96";#N/A,#N/A,FALSE,"FANDA96";#N/A,#N/A,FALSE,"INTRAN96";#N/A,#N/A,FALSE,"NAA9697";#N/A,#N/A,FALSE,"ECWEBB";#N/A,#N/A,FALSE,"MFT96";#N/A,#N/A,FALSE,"CTrecon"}</definedName>
    <definedName name="T4.9j_2_1_5" hidden="1">{#N/A,#N/A,FALSE,"TMCOMP96";#N/A,#N/A,FALSE,"MAT96";#N/A,#N/A,FALSE,"FANDA96";#N/A,#N/A,FALSE,"INTRAN96";#N/A,#N/A,FALSE,"NAA9697";#N/A,#N/A,FALSE,"ECWEBB";#N/A,#N/A,FALSE,"MFT96";#N/A,#N/A,FALSE,"CTrecon"}</definedName>
    <definedName name="T4.9j_2_1_5_1" hidden="1">{#N/A,#N/A,FALSE,"TMCOMP96";#N/A,#N/A,FALSE,"MAT96";#N/A,#N/A,FALSE,"FANDA96";#N/A,#N/A,FALSE,"INTRAN96";#N/A,#N/A,FALSE,"NAA9697";#N/A,#N/A,FALSE,"ECWEBB";#N/A,#N/A,FALSE,"MFT96";#N/A,#N/A,FALSE,"CTrecon"}</definedName>
    <definedName name="T4.9j_2_1_5_2" hidden="1">{#N/A,#N/A,FALSE,"TMCOMP96";#N/A,#N/A,FALSE,"MAT96";#N/A,#N/A,FALSE,"FANDA96";#N/A,#N/A,FALSE,"INTRAN96";#N/A,#N/A,FALSE,"NAA9697";#N/A,#N/A,FALSE,"ECWEBB";#N/A,#N/A,FALSE,"MFT96";#N/A,#N/A,FALSE,"CTrecon"}</definedName>
    <definedName name="T4.9j_2_1_5_3" hidden="1">{#N/A,#N/A,FALSE,"TMCOMP96";#N/A,#N/A,FALSE,"MAT96";#N/A,#N/A,FALSE,"FANDA96";#N/A,#N/A,FALSE,"INTRAN96";#N/A,#N/A,FALSE,"NAA9697";#N/A,#N/A,FALSE,"ECWEBB";#N/A,#N/A,FALSE,"MFT96";#N/A,#N/A,FALSE,"CTrecon"}</definedName>
    <definedName name="T4.9j_2_1_5_4" hidden="1">{#N/A,#N/A,FALSE,"TMCOMP96";#N/A,#N/A,FALSE,"MAT96";#N/A,#N/A,FALSE,"FANDA96";#N/A,#N/A,FALSE,"INTRAN96";#N/A,#N/A,FALSE,"NAA9697";#N/A,#N/A,FALSE,"ECWEBB";#N/A,#N/A,FALSE,"MFT96";#N/A,#N/A,FALSE,"CTrecon"}</definedName>
    <definedName name="T4.9j_2_1_5_5" hidden="1">{#N/A,#N/A,FALSE,"TMCOMP96";#N/A,#N/A,FALSE,"MAT96";#N/A,#N/A,FALSE,"FANDA96";#N/A,#N/A,FALSE,"INTRAN96";#N/A,#N/A,FALSE,"NAA9697";#N/A,#N/A,FALSE,"ECWEBB";#N/A,#N/A,FALSE,"MFT96";#N/A,#N/A,FALSE,"CTrecon"}</definedName>
    <definedName name="T4.9j_2_2" hidden="1">{#N/A,#N/A,FALSE,"TMCOMP96";#N/A,#N/A,FALSE,"MAT96";#N/A,#N/A,FALSE,"FANDA96";#N/A,#N/A,FALSE,"INTRAN96";#N/A,#N/A,FALSE,"NAA9697";#N/A,#N/A,FALSE,"ECWEBB";#N/A,#N/A,FALSE,"MFT96";#N/A,#N/A,FALSE,"CTrecon"}</definedName>
    <definedName name="T4.9j_2_2_1" hidden="1">{#N/A,#N/A,FALSE,"TMCOMP96";#N/A,#N/A,FALSE,"MAT96";#N/A,#N/A,FALSE,"FANDA96";#N/A,#N/A,FALSE,"INTRAN96";#N/A,#N/A,FALSE,"NAA9697";#N/A,#N/A,FALSE,"ECWEBB";#N/A,#N/A,FALSE,"MFT96";#N/A,#N/A,FALSE,"CTrecon"}</definedName>
    <definedName name="T4.9j_2_2_1_1" hidden="1">{#N/A,#N/A,FALSE,"TMCOMP96";#N/A,#N/A,FALSE,"MAT96";#N/A,#N/A,FALSE,"FANDA96";#N/A,#N/A,FALSE,"INTRAN96";#N/A,#N/A,FALSE,"NAA9697";#N/A,#N/A,FALSE,"ECWEBB";#N/A,#N/A,FALSE,"MFT96";#N/A,#N/A,FALSE,"CTrecon"}</definedName>
    <definedName name="T4.9j_2_2_2" hidden="1">{#N/A,#N/A,FALSE,"TMCOMP96";#N/A,#N/A,FALSE,"MAT96";#N/A,#N/A,FALSE,"FANDA96";#N/A,#N/A,FALSE,"INTRAN96";#N/A,#N/A,FALSE,"NAA9697";#N/A,#N/A,FALSE,"ECWEBB";#N/A,#N/A,FALSE,"MFT96";#N/A,#N/A,FALSE,"CTrecon"}</definedName>
    <definedName name="T4.9j_2_2_3" hidden="1">{#N/A,#N/A,FALSE,"TMCOMP96";#N/A,#N/A,FALSE,"MAT96";#N/A,#N/A,FALSE,"FANDA96";#N/A,#N/A,FALSE,"INTRAN96";#N/A,#N/A,FALSE,"NAA9697";#N/A,#N/A,FALSE,"ECWEBB";#N/A,#N/A,FALSE,"MFT96";#N/A,#N/A,FALSE,"CTrecon"}</definedName>
    <definedName name="T4.9j_2_2_4" hidden="1">{#N/A,#N/A,FALSE,"TMCOMP96";#N/A,#N/A,FALSE,"MAT96";#N/A,#N/A,FALSE,"FANDA96";#N/A,#N/A,FALSE,"INTRAN96";#N/A,#N/A,FALSE,"NAA9697";#N/A,#N/A,FALSE,"ECWEBB";#N/A,#N/A,FALSE,"MFT96";#N/A,#N/A,FALSE,"CTrecon"}</definedName>
    <definedName name="T4.9j_2_2_5" hidden="1">{#N/A,#N/A,FALSE,"TMCOMP96";#N/A,#N/A,FALSE,"MAT96";#N/A,#N/A,FALSE,"FANDA96";#N/A,#N/A,FALSE,"INTRAN96";#N/A,#N/A,FALSE,"NAA9697";#N/A,#N/A,FALSE,"ECWEBB";#N/A,#N/A,FALSE,"MFT96";#N/A,#N/A,FALSE,"CTrecon"}</definedName>
    <definedName name="T4.9j_2_3" hidden="1">{#N/A,#N/A,FALSE,"TMCOMP96";#N/A,#N/A,FALSE,"MAT96";#N/A,#N/A,FALSE,"FANDA96";#N/A,#N/A,FALSE,"INTRAN96";#N/A,#N/A,FALSE,"NAA9697";#N/A,#N/A,FALSE,"ECWEBB";#N/A,#N/A,FALSE,"MFT96";#N/A,#N/A,FALSE,"CTrecon"}</definedName>
    <definedName name="T4.9j_2_3_1" hidden="1">{#N/A,#N/A,FALSE,"TMCOMP96";#N/A,#N/A,FALSE,"MAT96";#N/A,#N/A,FALSE,"FANDA96";#N/A,#N/A,FALSE,"INTRAN96";#N/A,#N/A,FALSE,"NAA9697";#N/A,#N/A,FALSE,"ECWEBB";#N/A,#N/A,FALSE,"MFT96";#N/A,#N/A,FALSE,"CTrecon"}</definedName>
    <definedName name="T4.9j_2_3_1_1" hidden="1">{#N/A,#N/A,FALSE,"TMCOMP96";#N/A,#N/A,FALSE,"MAT96";#N/A,#N/A,FALSE,"FANDA96";#N/A,#N/A,FALSE,"INTRAN96";#N/A,#N/A,FALSE,"NAA9697";#N/A,#N/A,FALSE,"ECWEBB";#N/A,#N/A,FALSE,"MFT96";#N/A,#N/A,FALSE,"CTrecon"}</definedName>
    <definedName name="T4.9j_2_3_2" hidden="1">{#N/A,#N/A,FALSE,"TMCOMP96";#N/A,#N/A,FALSE,"MAT96";#N/A,#N/A,FALSE,"FANDA96";#N/A,#N/A,FALSE,"INTRAN96";#N/A,#N/A,FALSE,"NAA9697";#N/A,#N/A,FALSE,"ECWEBB";#N/A,#N/A,FALSE,"MFT96";#N/A,#N/A,FALSE,"CTrecon"}</definedName>
    <definedName name="T4.9j_2_3_3" hidden="1">{#N/A,#N/A,FALSE,"TMCOMP96";#N/A,#N/A,FALSE,"MAT96";#N/A,#N/A,FALSE,"FANDA96";#N/A,#N/A,FALSE,"INTRAN96";#N/A,#N/A,FALSE,"NAA9697";#N/A,#N/A,FALSE,"ECWEBB";#N/A,#N/A,FALSE,"MFT96";#N/A,#N/A,FALSE,"CTrecon"}</definedName>
    <definedName name="T4.9j_2_3_4" hidden="1">{#N/A,#N/A,FALSE,"TMCOMP96";#N/A,#N/A,FALSE,"MAT96";#N/A,#N/A,FALSE,"FANDA96";#N/A,#N/A,FALSE,"INTRAN96";#N/A,#N/A,FALSE,"NAA9697";#N/A,#N/A,FALSE,"ECWEBB";#N/A,#N/A,FALSE,"MFT96";#N/A,#N/A,FALSE,"CTrecon"}</definedName>
    <definedName name="T4.9j_2_3_5" hidden="1">{#N/A,#N/A,FALSE,"TMCOMP96";#N/A,#N/A,FALSE,"MAT96";#N/A,#N/A,FALSE,"FANDA96";#N/A,#N/A,FALSE,"INTRAN96";#N/A,#N/A,FALSE,"NAA9697";#N/A,#N/A,FALSE,"ECWEBB";#N/A,#N/A,FALSE,"MFT96";#N/A,#N/A,FALSE,"CTrecon"}</definedName>
    <definedName name="T4.9j_2_4" hidden="1">{#N/A,#N/A,FALSE,"TMCOMP96";#N/A,#N/A,FALSE,"MAT96";#N/A,#N/A,FALSE,"FANDA96";#N/A,#N/A,FALSE,"INTRAN96";#N/A,#N/A,FALSE,"NAA9697";#N/A,#N/A,FALSE,"ECWEBB";#N/A,#N/A,FALSE,"MFT96";#N/A,#N/A,FALSE,"CTrecon"}</definedName>
    <definedName name="T4.9j_2_4_1" hidden="1">{#N/A,#N/A,FALSE,"TMCOMP96";#N/A,#N/A,FALSE,"MAT96";#N/A,#N/A,FALSE,"FANDA96";#N/A,#N/A,FALSE,"INTRAN96";#N/A,#N/A,FALSE,"NAA9697";#N/A,#N/A,FALSE,"ECWEBB";#N/A,#N/A,FALSE,"MFT96";#N/A,#N/A,FALSE,"CTrecon"}</definedName>
    <definedName name="T4.9j_2_4_1_1" hidden="1">{#N/A,#N/A,FALSE,"TMCOMP96";#N/A,#N/A,FALSE,"MAT96";#N/A,#N/A,FALSE,"FANDA96";#N/A,#N/A,FALSE,"INTRAN96";#N/A,#N/A,FALSE,"NAA9697";#N/A,#N/A,FALSE,"ECWEBB";#N/A,#N/A,FALSE,"MFT96";#N/A,#N/A,FALSE,"CTrecon"}</definedName>
    <definedName name="T4.9j_2_4_2" hidden="1">{#N/A,#N/A,FALSE,"TMCOMP96";#N/A,#N/A,FALSE,"MAT96";#N/A,#N/A,FALSE,"FANDA96";#N/A,#N/A,FALSE,"INTRAN96";#N/A,#N/A,FALSE,"NAA9697";#N/A,#N/A,FALSE,"ECWEBB";#N/A,#N/A,FALSE,"MFT96";#N/A,#N/A,FALSE,"CTrecon"}</definedName>
    <definedName name="T4.9j_2_4_3" hidden="1">{#N/A,#N/A,FALSE,"TMCOMP96";#N/A,#N/A,FALSE,"MAT96";#N/A,#N/A,FALSE,"FANDA96";#N/A,#N/A,FALSE,"INTRAN96";#N/A,#N/A,FALSE,"NAA9697";#N/A,#N/A,FALSE,"ECWEBB";#N/A,#N/A,FALSE,"MFT96";#N/A,#N/A,FALSE,"CTrecon"}</definedName>
    <definedName name="T4.9j_2_4_4" hidden="1">{#N/A,#N/A,FALSE,"TMCOMP96";#N/A,#N/A,FALSE,"MAT96";#N/A,#N/A,FALSE,"FANDA96";#N/A,#N/A,FALSE,"INTRAN96";#N/A,#N/A,FALSE,"NAA9697";#N/A,#N/A,FALSE,"ECWEBB";#N/A,#N/A,FALSE,"MFT96";#N/A,#N/A,FALSE,"CTrecon"}</definedName>
    <definedName name="T4.9j_2_4_5" hidden="1">{#N/A,#N/A,FALSE,"TMCOMP96";#N/A,#N/A,FALSE,"MAT96";#N/A,#N/A,FALSE,"FANDA96";#N/A,#N/A,FALSE,"INTRAN96";#N/A,#N/A,FALSE,"NAA9697";#N/A,#N/A,FALSE,"ECWEBB";#N/A,#N/A,FALSE,"MFT96";#N/A,#N/A,FALSE,"CTrecon"}</definedName>
    <definedName name="T4.9j_2_5" hidden="1">{#N/A,#N/A,FALSE,"TMCOMP96";#N/A,#N/A,FALSE,"MAT96";#N/A,#N/A,FALSE,"FANDA96";#N/A,#N/A,FALSE,"INTRAN96";#N/A,#N/A,FALSE,"NAA9697";#N/A,#N/A,FALSE,"ECWEBB";#N/A,#N/A,FALSE,"MFT96";#N/A,#N/A,FALSE,"CTrecon"}</definedName>
    <definedName name="T4.9j_2_5_1" hidden="1">{#N/A,#N/A,FALSE,"TMCOMP96";#N/A,#N/A,FALSE,"MAT96";#N/A,#N/A,FALSE,"FANDA96";#N/A,#N/A,FALSE,"INTRAN96";#N/A,#N/A,FALSE,"NAA9697";#N/A,#N/A,FALSE,"ECWEBB";#N/A,#N/A,FALSE,"MFT96";#N/A,#N/A,FALSE,"CTrecon"}</definedName>
    <definedName name="T4.9j_2_5_2" hidden="1">{#N/A,#N/A,FALSE,"TMCOMP96";#N/A,#N/A,FALSE,"MAT96";#N/A,#N/A,FALSE,"FANDA96";#N/A,#N/A,FALSE,"INTRAN96";#N/A,#N/A,FALSE,"NAA9697";#N/A,#N/A,FALSE,"ECWEBB";#N/A,#N/A,FALSE,"MFT96";#N/A,#N/A,FALSE,"CTrecon"}</definedName>
    <definedName name="T4.9j_2_5_3" hidden="1">{#N/A,#N/A,FALSE,"TMCOMP96";#N/A,#N/A,FALSE,"MAT96";#N/A,#N/A,FALSE,"FANDA96";#N/A,#N/A,FALSE,"INTRAN96";#N/A,#N/A,FALSE,"NAA9697";#N/A,#N/A,FALSE,"ECWEBB";#N/A,#N/A,FALSE,"MFT96";#N/A,#N/A,FALSE,"CTrecon"}</definedName>
    <definedName name="T4.9j_2_5_4" hidden="1">{#N/A,#N/A,FALSE,"TMCOMP96";#N/A,#N/A,FALSE,"MAT96";#N/A,#N/A,FALSE,"FANDA96";#N/A,#N/A,FALSE,"INTRAN96";#N/A,#N/A,FALSE,"NAA9697";#N/A,#N/A,FALSE,"ECWEBB";#N/A,#N/A,FALSE,"MFT96";#N/A,#N/A,FALSE,"CTrecon"}</definedName>
    <definedName name="T4.9j_2_5_5" hidden="1">{#N/A,#N/A,FALSE,"TMCOMP96";#N/A,#N/A,FALSE,"MAT96";#N/A,#N/A,FALSE,"FANDA96";#N/A,#N/A,FALSE,"INTRAN96";#N/A,#N/A,FALSE,"NAA9697";#N/A,#N/A,FALSE,"ECWEBB";#N/A,#N/A,FALSE,"MFT96";#N/A,#N/A,FALSE,"CTrecon"}</definedName>
    <definedName name="T4.9j_3" hidden="1">{#N/A,#N/A,FALSE,"TMCOMP96";#N/A,#N/A,FALSE,"MAT96";#N/A,#N/A,FALSE,"FANDA96";#N/A,#N/A,FALSE,"INTRAN96";#N/A,#N/A,FALSE,"NAA9697";#N/A,#N/A,FALSE,"ECWEBB";#N/A,#N/A,FALSE,"MFT96";#N/A,#N/A,FALSE,"CTrecon"}</definedName>
    <definedName name="T4.9j_3_1" hidden="1">{#N/A,#N/A,FALSE,"TMCOMP96";#N/A,#N/A,FALSE,"MAT96";#N/A,#N/A,FALSE,"FANDA96";#N/A,#N/A,FALSE,"INTRAN96";#N/A,#N/A,FALSE,"NAA9697";#N/A,#N/A,FALSE,"ECWEBB";#N/A,#N/A,FALSE,"MFT96";#N/A,#N/A,FALSE,"CTrecon"}</definedName>
    <definedName name="T4.9j_3_1_1" hidden="1">{#N/A,#N/A,FALSE,"TMCOMP96";#N/A,#N/A,FALSE,"MAT96";#N/A,#N/A,FALSE,"FANDA96";#N/A,#N/A,FALSE,"INTRAN96";#N/A,#N/A,FALSE,"NAA9697";#N/A,#N/A,FALSE,"ECWEBB";#N/A,#N/A,FALSE,"MFT96";#N/A,#N/A,FALSE,"CTrecon"}</definedName>
    <definedName name="T4.9j_3_1_1_1" hidden="1">{#N/A,#N/A,FALSE,"TMCOMP96";#N/A,#N/A,FALSE,"MAT96";#N/A,#N/A,FALSE,"FANDA96";#N/A,#N/A,FALSE,"INTRAN96";#N/A,#N/A,FALSE,"NAA9697";#N/A,#N/A,FALSE,"ECWEBB";#N/A,#N/A,FALSE,"MFT96";#N/A,#N/A,FALSE,"CTrecon"}</definedName>
    <definedName name="T4.9j_3_1_1_1_1" hidden="1">{#N/A,#N/A,FALSE,"TMCOMP96";#N/A,#N/A,FALSE,"MAT96";#N/A,#N/A,FALSE,"FANDA96";#N/A,#N/A,FALSE,"INTRAN96";#N/A,#N/A,FALSE,"NAA9697";#N/A,#N/A,FALSE,"ECWEBB";#N/A,#N/A,FALSE,"MFT96";#N/A,#N/A,FALSE,"CTrecon"}</definedName>
    <definedName name="T4.9j_3_1_1_1_1_1" hidden="1">{#N/A,#N/A,FALSE,"TMCOMP96";#N/A,#N/A,FALSE,"MAT96";#N/A,#N/A,FALSE,"FANDA96";#N/A,#N/A,FALSE,"INTRAN96";#N/A,#N/A,FALSE,"NAA9697";#N/A,#N/A,FALSE,"ECWEBB";#N/A,#N/A,FALSE,"MFT96";#N/A,#N/A,FALSE,"CTrecon"}</definedName>
    <definedName name="T4.9j_3_1_1_1_2" hidden="1">{#N/A,#N/A,FALSE,"TMCOMP96";#N/A,#N/A,FALSE,"MAT96";#N/A,#N/A,FALSE,"FANDA96";#N/A,#N/A,FALSE,"INTRAN96";#N/A,#N/A,FALSE,"NAA9697";#N/A,#N/A,FALSE,"ECWEBB";#N/A,#N/A,FALSE,"MFT96";#N/A,#N/A,FALSE,"CTrecon"}</definedName>
    <definedName name="T4.9j_3_1_1_1_3" hidden="1">{#N/A,#N/A,FALSE,"TMCOMP96";#N/A,#N/A,FALSE,"MAT96";#N/A,#N/A,FALSE,"FANDA96";#N/A,#N/A,FALSE,"INTRAN96";#N/A,#N/A,FALSE,"NAA9697";#N/A,#N/A,FALSE,"ECWEBB";#N/A,#N/A,FALSE,"MFT96";#N/A,#N/A,FALSE,"CTrecon"}</definedName>
    <definedName name="T4.9j_3_1_1_1_4" hidden="1">{#N/A,#N/A,FALSE,"TMCOMP96";#N/A,#N/A,FALSE,"MAT96";#N/A,#N/A,FALSE,"FANDA96";#N/A,#N/A,FALSE,"INTRAN96";#N/A,#N/A,FALSE,"NAA9697";#N/A,#N/A,FALSE,"ECWEBB";#N/A,#N/A,FALSE,"MFT96";#N/A,#N/A,FALSE,"CTrecon"}</definedName>
    <definedName name="T4.9j_3_1_1_1_5" hidden="1">{#N/A,#N/A,FALSE,"TMCOMP96";#N/A,#N/A,FALSE,"MAT96";#N/A,#N/A,FALSE,"FANDA96";#N/A,#N/A,FALSE,"INTRAN96";#N/A,#N/A,FALSE,"NAA9697";#N/A,#N/A,FALSE,"ECWEBB";#N/A,#N/A,FALSE,"MFT96";#N/A,#N/A,FALSE,"CTrecon"}</definedName>
    <definedName name="T4.9j_3_1_1_2" hidden="1">{#N/A,#N/A,FALSE,"TMCOMP96";#N/A,#N/A,FALSE,"MAT96";#N/A,#N/A,FALSE,"FANDA96";#N/A,#N/A,FALSE,"INTRAN96";#N/A,#N/A,FALSE,"NAA9697";#N/A,#N/A,FALSE,"ECWEBB";#N/A,#N/A,FALSE,"MFT96";#N/A,#N/A,FALSE,"CTrecon"}</definedName>
    <definedName name="T4.9j_3_1_1_2_1" hidden="1">{#N/A,#N/A,FALSE,"TMCOMP96";#N/A,#N/A,FALSE,"MAT96";#N/A,#N/A,FALSE,"FANDA96";#N/A,#N/A,FALSE,"INTRAN96";#N/A,#N/A,FALSE,"NAA9697";#N/A,#N/A,FALSE,"ECWEBB";#N/A,#N/A,FALSE,"MFT96";#N/A,#N/A,FALSE,"CTrecon"}</definedName>
    <definedName name="T4.9j_3_1_1_2_2" hidden="1">{#N/A,#N/A,FALSE,"TMCOMP96";#N/A,#N/A,FALSE,"MAT96";#N/A,#N/A,FALSE,"FANDA96";#N/A,#N/A,FALSE,"INTRAN96";#N/A,#N/A,FALSE,"NAA9697";#N/A,#N/A,FALSE,"ECWEBB";#N/A,#N/A,FALSE,"MFT96";#N/A,#N/A,FALSE,"CTrecon"}</definedName>
    <definedName name="T4.9j_3_1_1_2_3" hidden="1">{#N/A,#N/A,FALSE,"TMCOMP96";#N/A,#N/A,FALSE,"MAT96";#N/A,#N/A,FALSE,"FANDA96";#N/A,#N/A,FALSE,"INTRAN96";#N/A,#N/A,FALSE,"NAA9697";#N/A,#N/A,FALSE,"ECWEBB";#N/A,#N/A,FALSE,"MFT96";#N/A,#N/A,FALSE,"CTrecon"}</definedName>
    <definedName name="T4.9j_3_1_1_2_4" hidden="1">{#N/A,#N/A,FALSE,"TMCOMP96";#N/A,#N/A,FALSE,"MAT96";#N/A,#N/A,FALSE,"FANDA96";#N/A,#N/A,FALSE,"INTRAN96";#N/A,#N/A,FALSE,"NAA9697";#N/A,#N/A,FALSE,"ECWEBB";#N/A,#N/A,FALSE,"MFT96";#N/A,#N/A,FALSE,"CTrecon"}</definedName>
    <definedName name="T4.9j_3_1_1_2_5" hidden="1">{#N/A,#N/A,FALSE,"TMCOMP96";#N/A,#N/A,FALSE,"MAT96";#N/A,#N/A,FALSE,"FANDA96";#N/A,#N/A,FALSE,"INTRAN96";#N/A,#N/A,FALSE,"NAA9697";#N/A,#N/A,FALSE,"ECWEBB";#N/A,#N/A,FALSE,"MFT96";#N/A,#N/A,FALSE,"CTrecon"}</definedName>
    <definedName name="T4.9j_3_1_1_3" hidden="1">{#N/A,#N/A,FALSE,"TMCOMP96";#N/A,#N/A,FALSE,"MAT96";#N/A,#N/A,FALSE,"FANDA96";#N/A,#N/A,FALSE,"INTRAN96";#N/A,#N/A,FALSE,"NAA9697";#N/A,#N/A,FALSE,"ECWEBB";#N/A,#N/A,FALSE,"MFT96";#N/A,#N/A,FALSE,"CTrecon"}</definedName>
    <definedName name="T4.9j_3_1_1_4" hidden="1">{#N/A,#N/A,FALSE,"TMCOMP96";#N/A,#N/A,FALSE,"MAT96";#N/A,#N/A,FALSE,"FANDA96";#N/A,#N/A,FALSE,"INTRAN96";#N/A,#N/A,FALSE,"NAA9697";#N/A,#N/A,FALSE,"ECWEBB";#N/A,#N/A,FALSE,"MFT96";#N/A,#N/A,FALSE,"CTrecon"}</definedName>
    <definedName name="T4.9j_3_1_1_5" hidden="1">{#N/A,#N/A,FALSE,"TMCOMP96";#N/A,#N/A,FALSE,"MAT96";#N/A,#N/A,FALSE,"FANDA96";#N/A,#N/A,FALSE,"INTRAN96";#N/A,#N/A,FALSE,"NAA9697";#N/A,#N/A,FALSE,"ECWEBB";#N/A,#N/A,FALSE,"MFT96";#N/A,#N/A,FALSE,"CTrecon"}</definedName>
    <definedName name="T4.9j_3_1_2" hidden="1">{#N/A,#N/A,FALSE,"TMCOMP96";#N/A,#N/A,FALSE,"MAT96";#N/A,#N/A,FALSE,"FANDA96";#N/A,#N/A,FALSE,"INTRAN96";#N/A,#N/A,FALSE,"NAA9697";#N/A,#N/A,FALSE,"ECWEBB";#N/A,#N/A,FALSE,"MFT96";#N/A,#N/A,FALSE,"CTrecon"}</definedName>
    <definedName name="T4.9j_3_1_2_1" hidden="1">{#N/A,#N/A,FALSE,"TMCOMP96";#N/A,#N/A,FALSE,"MAT96";#N/A,#N/A,FALSE,"FANDA96";#N/A,#N/A,FALSE,"INTRAN96";#N/A,#N/A,FALSE,"NAA9697";#N/A,#N/A,FALSE,"ECWEBB";#N/A,#N/A,FALSE,"MFT96";#N/A,#N/A,FALSE,"CTrecon"}</definedName>
    <definedName name="T4.9j_3_1_2_1_1" hidden="1">{#N/A,#N/A,FALSE,"TMCOMP96";#N/A,#N/A,FALSE,"MAT96";#N/A,#N/A,FALSE,"FANDA96";#N/A,#N/A,FALSE,"INTRAN96";#N/A,#N/A,FALSE,"NAA9697";#N/A,#N/A,FALSE,"ECWEBB";#N/A,#N/A,FALSE,"MFT96";#N/A,#N/A,FALSE,"CTrecon"}</definedName>
    <definedName name="T4.9j_3_1_2_2" hidden="1">{#N/A,#N/A,FALSE,"TMCOMP96";#N/A,#N/A,FALSE,"MAT96";#N/A,#N/A,FALSE,"FANDA96";#N/A,#N/A,FALSE,"INTRAN96";#N/A,#N/A,FALSE,"NAA9697";#N/A,#N/A,FALSE,"ECWEBB";#N/A,#N/A,FALSE,"MFT96";#N/A,#N/A,FALSE,"CTrecon"}</definedName>
    <definedName name="T4.9j_3_1_2_3" hidden="1">{#N/A,#N/A,FALSE,"TMCOMP96";#N/A,#N/A,FALSE,"MAT96";#N/A,#N/A,FALSE,"FANDA96";#N/A,#N/A,FALSE,"INTRAN96";#N/A,#N/A,FALSE,"NAA9697";#N/A,#N/A,FALSE,"ECWEBB";#N/A,#N/A,FALSE,"MFT96";#N/A,#N/A,FALSE,"CTrecon"}</definedName>
    <definedName name="T4.9j_3_1_2_4" hidden="1">{#N/A,#N/A,FALSE,"TMCOMP96";#N/A,#N/A,FALSE,"MAT96";#N/A,#N/A,FALSE,"FANDA96";#N/A,#N/A,FALSE,"INTRAN96";#N/A,#N/A,FALSE,"NAA9697";#N/A,#N/A,FALSE,"ECWEBB";#N/A,#N/A,FALSE,"MFT96";#N/A,#N/A,FALSE,"CTrecon"}</definedName>
    <definedName name="T4.9j_3_1_2_5" hidden="1">{#N/A,#N/A,FALSE,"TMCOMP96";#N/A,#N/A,FALSE,"MAT96";#N/A,#N/A,FALSE,"FANDA96";#N/A,#N/A,FALSE,"INTRAN96";#N/A,#N/A,FALSE,"NAA9697";#N/A,#N/A,FALSE,"ECWEBB";#N/A,#N/A,FALSE,"MFT96";#N/A,#N/A,FALSE,"CTrecon"}</definedName>
    <definedName name="T4.9j_3_1_3" hidden="1">{#N/A,#N/A,FALSE,"TMCOMP96";#N/A,#N/A,FALSE,"MAT96";#N/A,#N/A,FALSE,"FANDA96";#N/A,#N/A,FALSE,"INTRAN96";#N/A,#N/A,FALSE,"NAA9697";#N/A,#N/A,FALSE,"ECWEBB";#N/A,#N/A,FALSE,"MFT96";#N/A,#N/A,FALSE,"CTrecon"}</definedName>
    <definedName name="T4.9j_3_1_3_1" hidden="1">{#N/A,#N/A,FALSE,"TMCOMP96";#N/A,#N/A,FALSE,"MAT96";#N/A,#N/A,FALSE,"FANDA96";#N/A,#N/A,FALSE,"INTRAN96";#N/A,#N/A,FALSE,"NAA9697";#N/A,#N/A,FALSE,"ECWEBB";#N/A,#N/A,FALSE,"MFT96";#N/A,#N/A,FALSE,"CTrecon"}</definedName>
    <definedName name="T4.9j_3_1_3_1_1" hidden="1">{#N/A,#N/A,FALSE,"TMCOMP96";#N/A,#N/A,FALSE,"MAT96";#N/A,#N/A,FALSE,"FANDA96";#N/A,#N/A,FALSE,"INTRAN96";#N/A,#N/A,FALSE,"NAA9697";#N/A,#N/A,FALSE,"ECWEBB";#N/A,#N/A,FALSE,"MFT96";#N/A,#N/A,FALSE,"CTrecon"}</definedName>
    <definedName name="T4.9j_3_1_3_2" hidden="1">{#N/A,#N/A,FALSE,"TMCOMP96";#N/A,#N/A,FALSE,"MAT96";#N/A,#N/A,FALSE,"FANDA96";#N/A,#N/A,FALSE,"INTRAN96";#N/A,#N/A,FALSE,"NAA9697";#N/A,#N/A,FALSE,"ECWEBB";#N/A,#N/A,FALSE,"MFT96";#N/A,#N/A,FALSE,"CTrecon"}</definedName>
    <definedName name="T4.9j_3_1_3_3" hidden="1">{#N/A,#N/A,FALSE,"TMCOMP96";#N/A,#N/A,FALSE,"MAT96";#N/A,#N/A,FALSE,"FANDA96";#N/A,#N/A,FALSE,"INTRAN96";#N/A,#N/A,FALSE,"NAA9697";#N/A,#N/A,FALSE,"ECWEBB";#N/A,#N/A,FALSE,"MFT96";#N/A,#N/A,FALSE,"CTrecon"}</definedName>
    <definedName name="T4.9j_3_1_3_4" hidden="1">{#N/A,#N/A,FALSE,"TMCOMP96";#N/A,#N/A,FALSE,"MAT96";#N/A,#N/A,FALSE,"FANDA96";#N/A,#N/A,FALSE,"INTRAN96";#N/A,#N/A,FALSE,"NAA9697";#N/A,#N/A,FALSE,"ECWEBB";#N/A,#N/A,FALSE,"MFT96";#N/A,#N/A,FALSE,"CTrecon"}</definedName>
    <definedName name="T4.9j_3_1_3_5" hidden="1">{#N/A,#N/A,FALSE,"TMCOMP96";#N/A,#N/A,FALSE,"MAT96";#N/A,#N/A,FALSE,"FANDA96";#N/A,#N/A,FALSE,"INTRAN96";#N/A,#N/A,FALSE,"NAA9697";#N/A,#N/A,FALSE,"ECWEBB";#N/A,#N/A,FALSE,"MFT96";#N/A,#N/A,FALSE,"CTrecon"}</definedName>
    <definedName name="T4.9j_3_1_4" hidden="1">{#N/A,#N/A,FALSE,"TMCOMP96";#N/A,#N/A,FALSE,"MAT96";#N/A,#N/A,FALSE,"FANDA96";#N/A,#N/A,FALSE,"INTRAN96";#N/A,#N/A,FALSE,"NAA9697";#N/A,#N/A,FALSE,"ECWEBB";#N/A,#N/A,FALSE,"MFT96";#N/A,#N/A,FALSE,"CTrecon"}</definedName>
    <definedName name="T4.9j_3_1_4_1" hidden="1">{#N/A,#N/A,FALSE,"TMCOMP96";#N/A,#N/A,FALSE,"MAT96";#N/A,#N/A,FALSE,"FANDA96";#N/A,#N/A,FALSE,"INTRAN96";#N/A,#N/A,FALSE,"NAA9697";#N/A,#N/A,FALSE,"ECWEBB";#N/A,#N/A,FALSE,"MFT96";#N/A,#N/A,FALSE,"CTrecon"}</definedName>
    <definedName name="T4.9j_3_1_4_2" hidden="1">{#N/A,#N/A,FALSE,"TMCOMP96";#N/A,#N/A,FALSE,"MAT96";#N/A,#N/A,FALSE,"FANDA96";#N/A,#N/A,FALSE,"INTRAN96";#N/A,#N/A,FALSE,"NAA9697";#N/A,#N/A,FALSE,"ECWEBB";#N/A,#N/A,FALSE,"MFT96";#N/A,#N/A,FALSE,"CTrecon"}</definedName>
    <definedName name="T4.9j_3_1_4_3" hidden="1">{#N/A,#N/A,FALSE,"TMCOMP96";#N/A,#N/A,FALSE,"MAT96";#N/A,#N/A,FALSE,"FANDA96";#N/A,#N/A,FALSE,"INTRAN96";#N/A,#N/A,FALSE,"NAA9697";#N/A,#N/A,FALSE,"ECWEBB";#N/A,#N/A,FALSE,"MFT96";#N/A,#N/A,FALSE,"CTrecon"}</definedName>
    <definedName name="T4.9j_3_1_4_4" hidden="1">{#N/A,#N/A,FALSE,"TMCOMP96";#N/A,#N/A,FALSE,"MAT96";#N/A,#N/A,FALSE,"FANDA96";#N/A,#N/A,FALSE,"INTRAN96";#N/A,#N/A,FALSE,"NAA9697";#N/A,#N/A,FALSE,"ECWEBB";#N/A,#N/A,FALSE,"MFT96";#N/A,#N/A,FALSE,"CTrecon"}</definedName>
    <definedName name="T4.9j_3_1_4_5" hidden="1">{#N/A,#N/A,FALSE,"TMCOMP96";#N/A,#N/A,FALSE,"MAT96";#N/A,#N/A,FALSE,"FANDA96";#N/A,#N/A,FALSE,"INTRAN96";#N/A,#N/A,FALSE,"NAA9697";#N/A,#N/A,FALSE,"ECWEBB";#N/A,#N/A,FALSE,"MFT96";#N/A,#N/A,FALSE,"CTrecon"}</definedName>
    <definedName name="T4.9j_3_1_5" hidden="1">{#N/A,#N/A,FALSE,"TMCOMP96";#N/A,#N/A,FALSE,"MAT96";#N/A,#N/A,FALSE,"FANDA96";#N/A,#N/A,FALSE,"INTRAN96";#N/A,#N/A,FALSE,"NAA9697";#N/A,#N/A,FALSE,"ECWEBB";#N/A,#N/A,FALSE,"MFT96";#N/A,#N/A,FALSE,"CTrecon"}</definedName>
    <definedName name="T4.9j_3_1_5_1" hidden="1">{#N/A,#N/A,FALSE,"TMCOMP96";#N/A,#N/A,FALSE,"MAT96";#N/A,#N/A,FALSE,"FANDA96";#N/A,#N/A,FALSE,"INTRAN96";#N/A,#N/A,FALSE,"NAA9697";#N/A,#N/A,FALSE,"ECWEBB";#N/A,#N/A,FALSE,"MFT96";#N/A,#N/A,FALSE,"CTrecon"}</definedName>
    <definedName name="T4.9j_3_1_5_2" hidden="1">{#N/A,#N/A,FALSE,"TMCOMP96";#N/A,#N/A,FALSE,"MAT96";#N/A,#N/A,FALSE,"FANDA96";#N/A,#N/A,FALSE,"INTRAN96";#N/A,#N/A,FALSE,"NAA9697";#N/A,#N/A,FALSE,"ECWEBB";#N/A,#N/A,FALSE,"MFT96";#N/A,#N/A,FALSE,"CTrecon"}</definedName>
    <definedName name="T4.9j_3_1_5_3" hidden="1">{#N/A,#N/A,FALSE,"TMCOMP96";#N/A,#N/A,FALSE,"MAT96";#N/A,#N/A,FALSE,"FANDA96";#N/A,#N/A,FALSE,"INTRAN96";#N/A,#N/A,FALSE,"NAA9697";#N/A,#N/A,FALSE,"ECWEBB";#N/A,#N/A,FALSE,"MFT96";#N/A,#N/A,FALSE,"CTrecon"}</definedName>
    <definedName name="T4.9j_3_1_5_4" hidden="1">{#N/A,#N/A,FALSE,"TMCOMP96";#N/A,#N/A,FALSE,"MAT96";#N/A,#N/A,FALSE,"FANDA96";#N/A,#N/A,FALSE,"INTRAN96";#N/A,#N/A,FALSE,"NAA9697";#N/A,#N/A,FALSE,"ECWEBB";#N/A,#N/A,FALSE,"MFT96";#N/A,#N/A,FALSE,"CTrecon"}</definedName>
    <definedName name="T4.9j_3_1_5_5" hidden="1">{#N/A,#N/A,FALSE,"TMCOMP96";#N/A,#N/A,FALSE,"MAT96";#N/A,#N/A,FALSE,"FANDA96";#N/A,#N/A,FALSE,"INTRAN96";#N/A,#N/A,FALSE,"NAA9697";#N/A,#N/A,FALSE,"ECWEBB";#N/A,#N/A,FALSE,"MFT96";#N/A,#N/A,FALSE,"CTrecon"}</definedName>
    <definedName name="T4.9j_3_2" hidden="1">{#N/A,#N/A,FALSE,"TMCOMP96";#N/A,#N/A,FALSE,"MAT96";#N/A,#N/A,FALSE,"FANDA96";#N/A,#N/A,FALSE,"INTRAN96";#N/A,#N/A,FALSE,"NAA9697";#N/A,#N/A,FALSE,"ECWEBB";#N/A,#N/A,FALSE,"MFT96";#N/A,#N/A,FALSE,"CTrecon"}</definedName>
    <definedName name="T4.9j_3_2_1" hidden="1">{#N/A,#N/A,FALSE,"TMCOMP96";#N/A,#N/A,FALSE,"MAT96";#N/A,#N/A,FALSE,"FANDA96";#N/A,#N/A,FALSE,"INTRAN96";#N/A,#N/A,FALSE,"NAA9697";#N/A,#N/A,FALSE,"ECWEBB";#N/A,#N/A,FALSE,"MFT96";#N/A,#N/A,FALSE,"CTrecon"}</definedName>
    <definedName name="T4.9j_3_2_1_1" hidden="1">{#N/A,#N/A,FALSE,"TMCOMP96";#N/A,#N/A,FALSE,"MAT96";#N/A,#N/A,FALSE,"FANDA96";#N/A,#N/A,FALSE,"INTRAN96";#N/A,#N/A,FALSE,"NAA9697";#N/A,#N/A,FALSE,"ECWEBB";#N/A,#N/A,FALSE,"MFT96";#N/A,#N/A,FALSE,"CTrecon"}</definedName>
    <definedName name="T4.9j_3_2_2" hidden="1">{#N/A,#N/A,FALSE,"TMCOMP96";#N/A,#N/A,FALSE,"MAT96";#N/A,#N/A,FALSE,"FANDA96";#N/A,#N/A,FALSE,"INTRAN96";#N/A,#N/A,FALSE,"NAA9697";#N/A,#N/A,FALSE,"ECWEBB";#N/A,#N/A,FALSE,"MFT96";#N/A,#N/A,FALSE,"CTrecon"}</definedName>
    <definedName name="T4.9j_3_2_3" hidden="1">{#N/A,#N/A,FALSE,"TMCOMP96";#N/A,#N/A,FALSE,"MAT96";#N/A,#N/A,FALSE,"FANDA96";#N/A,#N/A,FALSE,"INTRAN96";#N/A,#N/A,FALSE,"NAA9697";#N/A,#N/A,FALSE,"ECWEBB";#N/A,#N/A,FALSE,"MFT96";#N/A,#N/A,FALSE,"CTrecon"}</definedName>
    <definedName name="T4.9j_3_2_4" hidden="1">{#N/A,#N/A,FALSE,"TMCOMP96";#N/A,#N/A,FALSE,"MAT96";#N/A,#N/A,FALSE,"FANDA96";#N/A,#N/A,FALSE,"INTRAN96";#N/A,#N/A,FALSE,"NAA9697";#N/A,#N/A,FALSE,"ECWEBB";#N/A,#N/A,FALSE,"MFT96";#N/A,#N/A,FALSE,"CTrecon"}</definedName>
    <definedName name="T4.9j_3_2_5" hidden="1">{#N/A,#N/A,FALSE,"TMCOMP96";#N/A,#N/A,FALSE,"MAT96";#N/A,#N/A,FALSE,"FANDA96";#N/A,#N/A,FALSE,"INTRAN96";#N/A,#N/A,FALSE,"NAA9697";#N/A,#N/A,FALSE,"ECWEBB";#N/A,#N/A,FALSE,"MFT96";#N/A,#N/A,FALSE,"CTrecon"}</definedName>
    <definedName name="T4.9j_3_3" hidden="1">{#N/A,#N/A,FALSE,"TMCOMP96";#N/A,#N/A,FALSE,"MAT96";#N/A,#N/A,FALSE,"FANDA96";#N/A,#N/A,FALSE,"INTRAN96";#N/A,#N/A,FALSE,"NAA9697";#N/A,#N/A,FALSE,"ECWEBB";#N/A,#N/A,FALSE,"MFT96";#N/A,#N/A,FALSE,"CTrecon"}</definedName>
    <definedName name="T4.9j_3_3_1" hidden="1">{#N/A,#N/A,FALSE,"TMCOMP96";#N/A,#N/A,FALSE,"MAT96";#N/A,#N/A,FALSE,"FANDA96";#N/A,#N/A,FALSE,"INTRAN96";#N/A,#N/A,FALSE,"NAA9697";#N/A,#N/A,FALSE,"ECWEBB";#N/A,#N/A,FALSE,"MFT96";#N/A,#N/A,FALSE,"CTrecon"}</definedName>
    <definedName name="T4.9j_3_3_1_1" hidden="1">{#N/A,#N/A,FALSE,"TMCOMP96";#N/A,#N/A,FALSE,"MAT96";#N/A,#N/A,FALSE,"FANDA96";#N/A,#N/A,FALSE,"INTRAN96";#N/A,#N/A,FALSE,"NAA9697";#N/A,#N/A,FALSE,"ECWEBB";#N/A,#N/A,FALSE,"MFT96";#N/A,#N/A,FALSE,"CTrecon"}</definedName>
    <definedName name="T4.9j_3_3_2" hidden="1">{#N/A,#N/A,FALSE,"TMCOMP96";#N/A,#N/A,FALSE,"MAT96";#N/A,#N/A,FALSE,"FANDA96";#N/A,#N/A,FALSE,"INTRAN96";#N/A,#N/A,FALSE,"NAA9697";#N/A,#N/A,FALSE,"ECWEBB";#N/A,#N/A,FALSE,"MFT96";#N/A,#N/A,FALSE,"CTrecon"}</definedName>
    <definedName name="T4.9j_3_3_3" hidden="1">{#N/A,#N/A,FALSE,"TMCOMP96";#N/A,#N/A,FALSE,"MAT96";#N/A,#N/A,FALSE,"FANDA96";#N/A,#N/A,FALSE,"INTRAN96";#N/A,#N/A,FALSE,"NAA9697";#N/A,#N/A,FALSE,"ECWEBB";#N/A,#N/A,FALSE,"MFT96";#N/A,#N/A,FALSE,"CTrecon"}</definedName>
    <definedName name="T4.9j_3_3_4" hidden="1">{#N/A,#N/A,FALSE,"TMCOMP96";#N/A,#N/A,FALSE,"MAT96";#N/A,#N/A,FALSE,"FANDA96";#N/A,#N/A,FALSE,"INTRAN96";#N/A,#N/A,FALSE,"NAA9697";#N/A,#N/A,FALSE,"ECWEBB";#N/A,#N/A,FALSE,"MFT96";#N/A,#N/A,FALSE,"CTrecon"}</definedName>
    <definedName name="T4.9j_3_3_5" hidden="1">{#N/A,#N/A,FALSE,"TMCOMP96";#N/A,#N/A,FALSE,"MAT96";#N/A,#N/A,FALSE,"FANDA96";#N/A,#N/A,FALSE,"INTRAN96";#N/A,#N/A,FALSE,"NAA9697";#N/A,#N/A,FALSE,"ECWEBB";#N/A,#N/A,FALSE,"MFT96";#N/A,#N/A,FALSE,"CTrecon"}</definedName>
    <definedName name="T4.9j_3_4" hidden="1">{#N/A,#N/A,FALSE,"TMCOMP96";#N/A,#N/A,FALSE,"MAT96";#N/A,#N/A,FALSE,"FANDA96";#N/A,#N/A,FALSE,"INTRAN96";#N/A,#N/A,FALSE,"NAA9697";#N/A,#N/A,FALSE,"ECWEBB";#N/A,#N/A,FALSE,"MFT96";#N/A,#N/A,FALSE,"CTrecon"}</definedName>
    <definedName name="T4.9j_3_4_1" hidden="1">{#N/A,#N/A,FALSE,"TMCOMP96";#N/A,#N/A,FALSE,"MAT96";#N/A,#N/A,FALSE,"FANDA96";#N/A,#N/A,FALSE,"INTRAN96";#N/A,#N/A,FALSE,"NAA9697";#N/A,#N/A,FALSE,"ECWEBB";#N/A,#N/A,FALSE,"MFT96";#N/A,#N/A,FALSE,"CTrecon"}</definedName>
    <definedName name="T4.9j_3_4_1_1" hidden="1">{#N/A,#N/A,FALSE,"TMCOMP96";#N/A,#N/A,FALSE,"MAT96";#N/A,#N/A,FALSE,"FANDA96";#N/A,#N/A,FALSE,"INTRAN96";#N/A,#N/A,FALSE,"NAA9697";#N/A,#N/A,FALSE,"ECWEBB";#N/A,#N/A,FALSE,"MFT96";#N/A,#N/A,FALSE,"CTrecon"}</definedName>
    <definedName name="T4.9j_3_4_2" hidden="1">{#N/A,#N/A,FALSE,"TMCOMP96";#N/A,#N/A,FALSE,"MAT96";#N/A,#N/A,FALSE,"FANDA96";#N/A,#N/A,FALSE,"INTRAN96";#N/A,#N/A,FALSE,"NAA9697";#N/A,#N/A,FALSE,"ECWEBB";#N/A,#N/A,FALSE,"MFT96";#N/A,#N/A,FALSE,"CTrecon"}</definedName>
    <definedName name="T4.9j_3_4_3" hidden="1">{#N/A,#N/A,FALSE,"TMCOMP96";#N/A,#N/A,FALSE,"MAT96";#N/A,#N/A,FALSE,"FANDA96";#N/A,#N/A,FALSE,"INTRAN96";#N/A,#N/A,FALSE,"NAA9697";#N/A,#N/A,FALSE,"ECWEBB";#N/A,#N/A,FALSE,"MFT96";#N/A,#N/A,FALSE,"CTrecon"}</definedName>
    <definedName name="T4.9j_3_4_4" hidden="1">{#N/A,#N/A,FALSE,"TMCOMP96";#N/A,#N/A,FALSE,"MAT96";#N/A,#N/A,FALSE,"FANDA96";#N/A,#N/A,FALSE,"INTRAN96";#N/A,#N/A,FALSE,"NAA9697";#N/A,#N/A,FALSE,"ECWEBB";#N/A,#N/A,FALSE,"MFT96";#N/A,#N/A,FALSE,"CTrecon"}</definedName>
    <definedName name="T4.9j_3_4_5" hidden="1">{#N/A,#N/A,FALSE,"TMCOMP96";#N/A,#N/A,FALSE,"MAT96";#N/A,#N/A,FALSE,"FANDA96";#N/A,#N/A,FALSE,"INTRAN96";#N/A,#N/A,FALSE,"NAA9697";#N/A,#N/A,FALSE,"ECWEBB";#N/A,#N/A,FALSE,"MFT96";#N/A,#N/A,FALSE,"CTrecon"}</definedName>
    <definedName name="T4.9j_3_5" hidden="1">{#N/A,#N/A,FALSE,"TMCOMP96";#N/A,#N/A,FALSE,"MAT96";#N/A,#N/A,FALSE,"FANDA96";#N/A,#N/A,FALSE,"INTRAN96";#N/A,#N/A,FALSE,"NAA9697";#N/A,#N/A,FALSE,"ECWEBB";#N/A,#N/A,FALSE,"MFT96";#N/A,#N/A,FALSE,"CTrecon"}</definedName>
    <definedName name="T4.9j_3_5_1" hidden="1">{#N/A,#N/A,FALSE,"TMCOMP96";#N/A,#N/A,FALSE,"MAT96";#N/A,#N/A,FALSE,"FANDA96";#N/A,#N/A,FALSE,"INTRAN96";#N/A,#N/A,FALSE,"NAA9697";#N/A,#N/A,FALSE,"ECWEBB";#N/A,#N/A,FALSE,"MFT96";#N/A,#N/A,FALSE,"CTrecon"}</definedName>
    <definedName name="T4.9j_3_5_2" hidden="1">{#N/A,#N/A,FALSE,"TMCOMP96";#N/A,#N/A,FALSE,"MAT96";#N/A,#N/A,FALSE,"FANDA96";#N/A,#N/A,FALSE,"INTRAN96";#N/A,#N/A,FALSE,"NAA9697";#N/A,#N/A,FALSE,"ECWEBB";#N/A,#N/A,FALSE,"MFT96";#N/A,#N/A,FALSE,"CTrecon"}</definedName>
    <definedName name="T4.9j_3_5_3" hidden="1">{#N/A,#N/A,FALSE,"TMCOMP96";#N/A,#N/A,FALSE,"MAT96";#N/A,#N/A,FALSE,"FANDA96";#N/A,#N/A,FALSE,"INTRAN96";#N/A,#N/A,FALSE,"NAA9697";#N/A,#N/A,FALSE,"ECWEBB";#N/A,#N/A,FALSE,"MFT96";#N/A,#N/A,FALSE,"CTrecon"}</definedName>
    <definedName name="T4.9j_3_5_4" hidden="1">{#N/A,#N/A,FALSE,"TMCOMP96";#N/A,#N/A,FALSE,"MAT96";#N/A,#N/A,FALSE,"FANDA96";#N/A,#N/A,FALSE,"INTRAN96";#N/A,#N/A,FALSE,"NAA9697";#N/A,#N/A,FALSE,"ECWEBB";#N/A,#N/A,FALSE,"MFT96";#N/A,#N/A,FALSE,"CTrecon"}</definedName>
    <definedName name="T4.9j_3_5_5" hidden="1">{#N/A,#N/A,FALSE,"TMCOMP96";#N/A,#N/A,FALSE,"MAT96";#N/A,#N/A,FALSE,"FANDA96";#N/A,#N/A,FALSE,"INTRAN96";#N/A,#N/A,FALSE,"NAA9697";#N/A,#N/A,FALSE,"ECWEBB";#N/A,#N/A,FALSE,"MFT96";#N/A,#N/A,FALSE,"CTrecon"}</definedName>
    <definedName name="T4.9j_4" hidden="1">{#N/A,#N/A,FALSE,"TMCOMP96";#N/A,#N/A,FALSE,"MAT96";#N/A,#N/A,FALSE,"FANDA96";#N/A,#N/A,FALSE,"INTRAN96";#N/A,#N/A,FALSE,"NAA9697";#N/A,#N/A,FALSE,"ECWEBB";#N/A,#N/A,FALSE,"MFT96";#N/A,#N/A,FALSE,"CTrecon"}</definedName>
    <definedName name="T4.9j_4_1" hidden="1">{#N/A,#N/A,FALSE,"TMCOMP96";#N/A,#N/A,FALSE,"MAT96";#N/A,#N/A,FALSE,"FANDA96";#N/A,#N/A,FALSE,"INTRAN96";#N/A,#N/A,FALSE,"NAA9697";#N/A,#N/A,FALSE,"ECWEBB";#N/A,#N/A,FALSE,"MFT96";#N/A,#N/A,FALSE,"CTrecon"}</definedName>
    <definedName name="T4.9j_4_1_1" hidden="1">{#N/A,#N/A,FALSE,"TMCOMP96";#N/A,#N/A,FALSE,"MAT96";#N/A,#N/A,FALSE,"FANDA96";#N/A,#N/A,FALSE,"INTRAN96";#N/A,#N/A,FALSE,"NAA9697";#N/A,#N/A,FALSE,"ECWEBB";#N/A,#N/A,FALSE,"MFT96";#N/A,#N/A,FALSE,"CTrecon"}</definedName>
    <definedName name="T4.9j_4_1_1_1" hidden="1">{#N/A,#N/A,FALSE,"TMCOMP96";#N/A,#N/A,FALSE,"MAT96";#N/A,#N/A,FALSE,"FANDA96";#N/A,#N/A,FALSE,"INTRAN96";#N/A,#N/A,FALSE,"NAA9697";#N/A,#N/A,FALSE,"ECWEBB";#N/A,#N/A,FALSE,"MFT96";#N/A,#N/A,FALSE,"CTrecon"}</definedName>
    <definedName name="T4.9j_4_1_1_1_1" hidden="1">{#N/A,#N/A,FALSE,"TMCOMP96";#N/A,#N/A,FALSE,"MAT96";#N/A,#N/A,FALSE,"FANDA96";#N/A,#N/A,FALSE,"INTRAN96";#N/A,#N/A,FALSE,"NAA9697";#N/A,#N/A,FALSE,"ECWEBB";#N/A,#N/A,FALSE,"MFT96";#N/A,#N/A,FALSE,"CTrecon"}</definedName>
    <definedName name="T4.9j_4_1_1_1_1_1" hidden="1">{#N/A,#N/A,FALSE,"TMCOMP96";#N/A,#N/A,FALSE,"MAT96";#N/A,#N/A,FALSE,"FANDA96";#N/A,#N/A,FALSE,"INTRAN96";#N/A,#N/A,FALSE,"NAA9697";#N/A,#N/A,FALSE,"ECWEBB";#N/A,#N/A,FALSE,"MFT96";#N/A,#N/A,FALSE,"CTrecon"}</definedName>
    <definedName name="T4.9j_4_1_1_1_2" hidden="1">{#N/A,#N/A,FALSE,"TMCOMP96";#N/A,#N/A,FALSE,"MAT96";#N/A,#N/A,FALSE,"FANDA96";#N/A,#N/A,FALSE,"INTRAN96";#N/A,#N/A,FALSE,"NAA9697";#N/A,#N/A,FALSE,"ECWEBB";#N/A,#N/A,FALSE,"MFT96";#N/A,#N/A,FALSE,"CTrecon"}</definedName>
    <definedName name="T4.9j_4_1_1_1_3" hidden="1">{#N/A,#N/A,FALSE,"TMCOMP96";#N/A,#N/A,FALSE,"MAT96";#N/A,#N/A,FALSE,"FANDA96";#N/A,#N/A,FALSE,"INTRAN96";#N/A,#N/A,FALSE,"NAA9697";#N/A,#N/A,FALSE,"ECWEBB";#N/A,#N/A,FALSE,"MFT96";#N/A,#N/A,FALSE,"CTrecon"}</definedName>
    <definedName name="T4.9j_4_1_1_1_4" hidden="1">{#N/A,#N/A,FALSE,"TMCOMP96";#N/A,#N/A,FALSE,"MAT96";#N/A,#N/A,FALSE,"FANDA96";#N/A,#N/A,FALSE,"INTRAN96";#N/A,#N/A,FALSE,"NAA9697";#N/A,#N/A,FALSE,"ECWEBB";#N/A,#N/A,FALSE,"MFT96";#N/A,#N/A,FALSE,"CTrecon"}</definedName>
    <definedName name="T4.9j_4_1_1_1_5" hidden="1">{#N/A,#N/A,FALSE,"TMCOMP96";#N/A,#N/A,FALSE,"MAT96";#N/A,#N/A,FALSE,"FANDA96";#N/A,#N/A,FALSE,"INTRAN96";#N/A,#N/A,FALSE,"NAA9697";#N/A,#N/A,FALSE,"ECWEBB";#N/A,#N/A,FALSE,"MFT96";#N/A,#N/A,FALSE,"CTrecon"}</definedName>
    <definedName name="T4.9j_4_1_1_2" hidden="1">{#N/A,#N/A,FALSE,"TMCOMP96";#N/A,#N/A,FALSE,"MAT96";#N/A,#N/A,FALSE,"FANDA96";#N/A,#N/A,FALSE,"INTRAN96";#N/A,#N/A,FALSE,"NAA9697";#N/A,#N/A,FALSE,"ECWEBB";#N/A,#N/A,FALSE,"MFT96";#N/A,#N/A,FALSE,"CTrecon"}</definedName>
    <definedName name="T4.9j_4_1_1_2_1" hidden="1">{#N/A,#N/A,FALSE,"TMCOMP96";#N/A,#N/A,FALSE,"MAT96";#N/A,#N/A,FALSE,"FANDA96";#N/A,#N/A,FALSE,"INTRAN96";#N/A,#N/A,FALSE,"NAA9697";#N/A,#N/A,FALSE,"ECWEBB";#N/A,#N/A,FALSE,"MFT96";#N/A,#N/A,FALSE,"CTrecon"}</definedName>
    <definedName name="T4.9j_4_1_1_2_2" hidden="1">{#N/A,#N/A,FALSE,"TMCOMP96";#N/A,#N/A,FALSE,"MAT96";#N/A,#N/A,FALSE,"FANDA96";#N/A,#N/A,FALSE,"INTRAN96";#N/A,#N/A,FALSE,"NAA9697";#N/A,#N/A,FALSE,"ECWEBB";#N/A,#N/A,FALSE,"MFT96";#N/A,#N/A,FALSE,"CTrecon"}</definedName>
    <definedName name="T4.9j_4_1_1_2_3" hidden="1">{#N/A,#N/A,FALSE,"TMCOMP96";#N/A,#N/A,FALSE,"MAT96";#N/A,#N/A,FALSE,"FANDA96";#N/A,#N/A,FALSE,"INTRAN96";#N/A,#N/A,FALSE,"NAA9697";#N/A,#N/A,FALSE,"ECWEBB";#N/A,#N/A,FALSE,"MFT96";#N/A,#N/A,FALSE,"CTrecon"}</definedName>
    <definedName name="T4.9j_4_1_1_2_4" hidden="1">{#N/A,#N/A,FALSE,"TMCOMP96";#N/A,#N/A,FALSE,"MAT96";#N/A,#N/A,FALSE,"FANDA96";#N/A,#N/A,FALSE,"INTRAN96";#N/A,#N/A,FALSE,"NAA9697";#N/A,#N/A,FALSE,"ECWEBB";#N/A,#N/A,FALSE,"MFT96";#N/A,#N/A,FALSE,"CTrecon"}</definedName>
    <definedName name="T4.9j_4_1_1_2_5" hidden="1">{#N/A,#N/A,FALSE,"TMCOMP96";#N/A,#N/A,FALSE,"MAT96";#N/A,#N/A,FALSE,"FANDA96";#N/A,#N/A,FALSE,"INTRAN96";#N/A,#N/A,FALSE,"NAA9697";#N/A,#N/A,FALSE,"ECWEBB";#N/A,#N/A,FALSE,"MFT96";#N/A,#N/A,FALSE,"CTrecon"}</definedName>
    <definedName name="T4.9j_4_1_1_3" hidden="1">{#N/A,#N/A,FALSE,"TMCOMP96";#N/A,#N/A,FALSE,"MAT96";#N/A,#N/A,FALSE,"FANDA96";#N/A,#N/A,FALSE,"INTRAN96";#N/A,#N/A,FALSE,"NAA9697";#N/A,#N/A,FALSE,"ECWEBB";#N/A,#N/A,FALSE,"MFT96";#N/A,#N/A,FALSE,"CTrecon"}</definedName>
    <definedName name="T4.9j_4_1_1_4" hidden="1">{#N/A,#N/A,FALSE,"TMCOMP96";#N/A,#N/A,FALSE,"MAT96";#N/A,#N/A,FALSE,"FANDA96";#N/A,#N/A,FALSE,"INTRAN96";#N/A,#N/A,FALSE,"NAA9697";#N/A,#N/A,FALSE,"ECWEBB";#N/A,#N/A,FALSE,"MFT96";#N/A,#N/A,FALSE,"CTrecon"}</definedName>
    <definedName name="T4.9j_4_1_1_5" hidden="1">{#N/A,#N/A,FALSE,"TMCOMP96";#N/A,#N/A,FALSE,"MAT96";#N/A,#N/A,FALSE,"FANDA96";#N/A,#N/A,FALSE,"INTRAN96";#N/A,#N/A,FALSE,"NAA9697";#N/A,#N/A,FALSE,"ECWEBB";#N/A,#N/A,FALSE,"MFT96";#N/A,#N/A,FALSE,"CTrecon"}</definedName>
    <definedName name="T4.9j_4_1_2" hidden="1">{#N/A,#N/A,FALSE,"TMCOMP96";#N/A,#N/A,FALSE,"MAT96";#N/A,#N/A,FALSE,"FANDA96";#N/A,#N/A,FALSE,"INTRAN96";#N/A,#N/A,FALSE,"NAA9697";#N/A,#N/A,FALSE,"ECWEBB";#N/A,#N/A,FALSE,"MFT96";#N/A,#N/A,FALSE,"CTrecon"}</definedName>
    <definedName name="T4.9j_4_1_2_1" hidden="1">{#N/A,#N/A,FALSE,"TMCOMP96";#N/A,#N/A,FALSE,"MAT96";#N/A,#N/A,FALSE,"FANDA96";#N/A,#N/A,FALSE,"INTRAN96";#N/A,#N/A,FALSE,"NAA9697";#N/A,#N/A,FALSE,"ECWEBB";#N/A,#N/A,FALSE,"MFT96";#N/A,#N/A,FALSE,"CTrecon"}</definedName>
    <definedName name="T4.9j_4_1_2_2" hidden="1">{#N/A,#N/A,FALSE,"TMCOMP96";#N/A,#N/A,FALSE,"MAT96";#N/A,#N/A,FALSE,"FANDA96";#N/A,#N/A,FALSE,"INTRAN96";#N/A,#N/A,FALSE,"NAA9697";#N/A,#N/A,FALSE,"ECWEBB";#N/A,#N/A,FALSE,"MFT96";#N/A,#N/A,FALSE,"CTrecon"}</definedName>
    <definedName name="T4.9j_4_1_2_3" hidden="1">{#N/A,#N/A,FALSE,"TMCOMP96";#N/A,#N/A,FALSE,"MAT96";#N/A,#N/A,FALSE,"FANDA96";#N/A,#N/A,FALSE,"INTRAN96";#N/A,#N/A,FALSE,"NAA9697";#N/A,#N/A,FALSE,"ECWEBB";#N/A,#N/A,FALSE,"MFT96";#N/A,#N/A,FALSE,"CTrecon"}</definedName>
    <definedName name="T4.9j_4_1_2_4" hidden="1">{#N/A,#N/A,FALSE,"TMCOMP96";#N/A,#N/A,FALSE,"MAT96";#N/A,#N/A,FALSE,"FANDA96";#N/A,#N/A,FALSE,"INTRAN96";#N/A,#N/A,FALSE,"NAA9697";#N/A,#N/A,FALSE,"ECWEBB";#N/A,#N/A,FALSE,"MFT96";#N/A,#N/A,FALSE,"CTrecon"}</definedName>
    <definedName name="T4.9j_4_1_2_5" hidden="1">{#N/A,#N/A,FALSE,"TMCOMP96";#N/A,#N/A,FALSE,"MAT96";#N/A,#N/A,FALSE,"FANDA96";#N/A,#N/A,FALSE,"INTRAN96";#N/A,#N/A,FALSE,"NAA9697";#N/A,#N/A,FALSE,"ECWEBB";#N/A,#N/A,FALSE,"MFT96";#N/A,#N/A,FALSE,"CTrecon"}</definedName>
    <definedName name="T4.9j_4_1_3" hidden="1">{#N/A,#N/A,FALSE,"TMCOMP96";#N/A,#N/A,FALSE,"MAT96";#N/A,#N/A,FALSE,"FANDA96";#N/A,#N/A,FALSE,"INTRAN96";#N/A,#N/A,FALSE,"NAA9697";#N/A,#N/A,FALSE,"ECWEBB";#N/A,#N/A,FALSE,"MFT96";#N/A,#N/A,FALSE,"CTrecon"}</definedName>
    <definedName name="T4.9j_4_1_3_1" hidden="1">{#N/A,#N/A,FALSE,"TMCOMP96";#N/A,#N/A,FALSE,"MAT96";#N/A,#N/A,FALSE,"FANDA96";#N/A,#N/A,FALSE,"INTRAN96";#N/A,#N/A,FALSE,"NAA9697";#N/A,#N/A,FALSE,"ECWEBB";#N/A,#N/A,FALSE,"MFT96";#N/A,#N/A,FALSE,"CTrecon"}</definedName>
    <definedName name="T4.9j_4_1_3_2" hidden="1">{#N/A,#N/A,FALSE,"TMCOMP96";#N/A,#N/A,FALSE,"MAT96";#N/A,#N/A,FALSE,"FANDA96";#N/A,#N/A,FALSE,"INTRAN96";#N/A,#N/A,FALSE,"NAA9697";#N/A,#N/A,FALSE,"ECWEBB";#N/A,#N/A,FALSE,"MFT96";#N/A,#N/A,FALSE,"CTrecon"}</definedName>
    <definedName name="T4.9j_4_1_3_3" hidden="1">{#N/A,#N/A,FALSE,"TMCOMP96";#N/A,#N/A,FALSE,"MAT96";#N/A,#N/A,FALSE,"FANDA96";#N/A,#N/A,FALSE,"INTRAN96";#N/A,#N/A,FALSE,"NAA9697";#N/A,#N/A,FALSE,"ECWEBB";#N/A,#N/A,FALSE,"MFT96";#N/A,#N/A,FALSE,"CTrecon"}</definedName>
    <definedName name="T4.9j_4_1_3_4" hidden="1">{#N/A,#N/A,FALSE,"TMCOMP96";#N/A,#N/A,FALSE,"MAT96";#N/A,#N/A,FALSE,"FANDA96";#N/A,#N/A,FALSE,"INTRAN96";#N/A,#N/A,FALSE,"NAA9697";#N/A,#N/A,FALSE,"ECWEBB";#N/A,#N/A,FALSE,"MFT96";#N/A,#N/A,FALSE,"CTrecon"}</definedName>
    <definedName name="T4.9j_4_1_3_5" hidden="1">{#N/A,#N/A,FALSE,"TMCOMP96";#N/A,#N/A,FALSE,"MAT96";#N/A,#N/A,FALSE,"FANDA96";#N/A,#N/A,FALSE,"INTRAN96";#N/A,#N/A,FALSE,"NAA9697";#N/A,#N/A,FALSE,"ECWEBB";#N/A,#N/A,FALSE,"MFT96";#N/A,#N/A,FALSE,"CTrecon"}</definedName>
    <definedName name="T4.9j_4_1_4" hidden="1">{#N/A,#N/A,FALSE,"TMCOMP96";#N/A,#N/A,FALSE,"MAT96";#N/A,#N/A,FALSE,"FANDA96";#N/A,#N/A,FALSE,"INTRAN96";#N/A,#N/A,FALSE,"NAA9697";#N/A,#N/A,FALSE,"ECWEBB";#N/A,#N/A,FALSE,"MFT96";#N/A,#N/A,FALSE,"CTrecon"}</definedName>
    <definedName name="T4.9j_4_1_4_1" hidden="1">{#N/A,#N/A,FALSE,"TMCOMP96";#N/A,#N/A,FALSE,"MAT96";#N/A,#N/A,FALSE,"FANDA96";#N/A,#N/A,FALSE,"INTRAN96";#N/A,#N/A,FALSE,"NAA9697";#N/A,#N/A,FALSE,"ECWEBB";#N/A,#N/A,FALSE,"MFT96";#N/A,#N/A,FALSE,"CTrecon"}</definedName>
    <definedName name="T4.9j_4_1_4_2" hidden="1">{#N/A,#N/A,FALSE,"TMCOMP96";#N/A,#N/A,FALSE,"MAT96";#N/A,#N/A,FALSE,"FANDA96";#N/A,#N/A,FALSE,"INTRAN96";#N/A,#N/A,FALSE,"NAA9697";#N/A,#N/A,FALSE,"ECWEBB";#N/A,#N/A,FALSE,"MFT96";#N/A,#N/A,FALSE,"CTrecon"}</definedName>
    <definedName name="T4.9j_4_1_4_3" hidden="1">{#N/A,#N/A,FALSE,"TMCOMP96";#N/A,#N/A,FALSE,"MAT96";#N/A,#N/A,FALSE,"FANDA96";#N/A,#N/A,FALSE,"INTRAN96";#N/A,#N/A,FALSE,"NAA9697";#N/A,#N/A,FALSE,"ECWEBB";#N/A,#N/A,FALSE,"MFT96";#N/A,#N/A,FALSE,"CTrecon"}</definedName>
    <definedName name="T4.9j_4_1_4_4" hidden="1">{#N/A,#N/A,FALSE,"TMCOMP96";#N/A,#N/A,FALSE,"MAT96";#N/A,#N/A,FALSE,"FANDA96";#N/A,#N/A,FALSE,"INTRAN96";#N/A,#N/A,FALSE,"NAA9697";#N/A,#N/A,FALSE,"ECWEBB";#N/A,#N/A,FALSE,"MFT96";#N/A,#N/A,FALSE,"CTrecon"}</definedName>
    <definedName name="T4.9j_4_1_4_5" hidden="1">{#N/A,#N/A,FALSE,"TMCOMP96";#N/A,#N/A,FALSE,"MAT96";#N/A,#N/A,FALSE,"FANDA96";#N/A,#N/A,FALSE,"INTRAN96";#N/A,#N/A,FALSE,"NAA9697";#N/A,#N/A,FALSE,"ECWEBB";#N/A,#N/A,FALSE,"MFT96";#N/A,#N/A,FALSE,"CTrecon"}</definedName>
    <definedName name="T4.9j_4_1_5" hidden="1">{#N/A,#N/A,FALSE,"TMCOMP96";#N/A,#N/A,FALSE,"MAT96";#N/A,#N/A,FALSE,"FANDA96";#N/A,#N/A,FALSE,"INTRAN96";#N/A,#N/A,FALSE,"NAA9697";#N/A,#N/A,FALSE,"ECWEBB";#N/A,#N/A,FALSE,"MFT96";#N/A,#N/A,FALSE,"CTrecon"}</definedName>
    <definedName name="T4.9j_4_1_5_1" hidden="1">{#N/A,#N/A,FALSE,"TMCOMP96";#N/A,#N/A,FALSE,"MAT96";#N/A,#N/A,FALSE,"FANDA96";#N/A,#N/A,FALSE,"INTRAN96";#N/A,#N/A,FALSE,"NAA9697";#N/A,#N/A,FALSE,"ECWEBB";#N/A,#N/A,FALSE,"MFT96";#N/A,#N/A,FALSE,"CTrecon"}</definedName>
    <definedName name="T4.9j_4_1_5_2" hidden="1">{#N/A,#N/A,FALSE,"TMCOMP96";#N/A,#N/A,FALSE,"MAT96";#N/A,#N/A,FALSE,"FANDA96";#N/A,#N/A,FALSE,"INTRAN96";#N/A,#N/A,FALSE,"NAA9697";#N/A,#N/A,FALSE,"ECWEBB";#N/A,#N/A,FALSE,"MFT96";#N/A,#N/A,FALSE,"CTrecon"}</definedName>
    <definedName name="T4.9j_4_1_5_3" hidden="1">{#N/A,#N/A,FALSE,"TMCOMP96";#N/A,#N/A,FALSE,"MAT96";#N/A,#N/A,FALSE,"FANDA96";#N/A,#N/A,FALSE,"INTRAN96";#N/A,#N/A,FALSE,"NAA9697";#N/A,#N/A,FALSE,"ECWEBB";#N/A,#N/A,FALSE,"MFT96";#N/A,#N/A,FALSE,"CTrecon"}</definedName>
    <definedName name="T4.9j_4_1_5_4" hidden="1">{#N/A,#N/A,FALSE,"TMCOMP96";#N/A,#N/A,FALSE,"MAT96";#N/A,#N/A,FALSE,"FANDA96";#N/A,#N/A,FALSE,"INTRAN96";#N/A,#N/A,FALSE,"NAA9697";#N/A,#N/A,FALSE,"ECWEBB";#N/A,#N/A,FALSE,"MFT96";#N/A,#N/A,FALSE,"CTrecon"}</definedName>
    <definedName name="T4.9j_4_1_5_5" hidden="1">{#N/A,#N/A,FALSE,"TMCOMP96";#N/A,#N/A,FALSE,"MAT96";#N/A,#N/A,FALSE,"FANDA96";#N/A,#N/A,FALSE,"INTRAN96";#N/A,#N/A,FALSE,"NAA9697";#N/A,#N/A,FALSE,"ECWEBB";#N/A,#N/A,FALSE,"MFT96";#N/A,#N/A,FALSE,"CTrecon"}</definedName>
    <definedName name="T4.9j_4_2" hidden="1">{#N/A,#N/A,FALSE,"TMCOMP96";#N/A,#N/A,FALSE,"MAT96";#N/A,#N/A,FALSE,"FANDA96";#N/A,#N/A,FALSE,"INTRAN96";#N/A,#N/A,FALSE,"NAA9697";#N/A,#N/A,FALSE,"ECWEBB";#N/A,#N/A,FALSE,"MFT96";#N/A,#N/A,FALSE,"CTrecon"}</definedName>
    <definedName name="T4.9j_4_2_1" hidden="1">{#N/A,#N/A,FALSE,"TMCOMP96";#N/A,#N/A,FALSE,"MAT96";#N/A,#N/A,FALSE,"FANDA96";#N/A,#N/A,FALSE,"INTRAN96";#N/A,#N/A,FALSE,"NAA9697";#N/A,#N/A,FALSE,"ECWEBB";#N/A,#N/A,FALSE,"MFT96";#N/A,#N/A,FALSE,"CTrecon"}</definedName>
    <definedName name="T4.9j_4_2_1_1" hidden="1">{#N/A,#N/A,FALSE,"TMCOMP96";#N/A,#N/A,FALSE,"MAT96";#N/A,#N/A,FALSE,"FANDA96";#N/A,#N/A,FALSE,"INTRAN96";#N/A,#N/A,FALSE,"NAA9697";#N/A,#N/A,FALSE,"ECWEBB";#N/A,#N/A,FALSE,"MFT96";#N/A,#N/A,FALSE,"CTrecon"}</definedName>
    <definedName name="T4.9j_4_2_2" hidden="1">{#N/A,#N/A,FALSE,"TMCOMP96";#N/A,#N/A,FALSE,"MAT96";#N/A,#N/A,FALSE,"FANDA96";#N/A,#N/A,FALSE,"INTRAN96";#N/A,#N/A,FALSE,"NAA9697";#N/A,#N/A,FALSE,"ECWEBB";#N/A,#N/A,FALSE,"MFT96";#N/A,#N/A,FALSE,"CTrecon"}</definedName>
    <definedName name="T4.9j_4_2_3" hidden="1">{#N/A,#N/A,FALSE,"TMCOMP96";#N/A,#N/A,FALSE,"MAT96";#N/A,#N/A,FALSE,"FANDA96";#N/A,#N/A,FALSE,"INTRAN96";#N/A,#N/A,FALSE,"NAA9697";#N/A,#N/A,FALSE,"ECWEBB";#N/A,#N/A,FALSE,"MFT96";#N/A,#N/A,FALSE,"CTrecon"}</definedName>
    <definedName name="T4.9j_4_2_4" hidden="1">{#N/A,#N/A,FALSE,"TMCOMP96";#N/A,#N/A,FALSE,"MAT96";#N/A,#N/A,FALSE,"FANDA96";#N/A,#N/A,FALSE,"INTRAN96";#N/A,#N/A,FALSE,"NAA9697";#N/A,#N/A,FALSE,"ECWEBB";#N/A,#N/A,FALSE,"MFT96";#N/A,#N/A,FALSE,"CTrecon"}</definedName>
    <definedName name="T4.9j_4_2_5" hidden="1">{#N/A,#N/A,FALSE,"TMCOMP96";#N/A,#N/A,FALSE,"MAT96";#N/A,#N/A,FALSE,"FANDA96";#N/A,#N/A,FALSE,"INTRAN96";#N/A,#N/A,FALSE,"NAA9697";#N/A,#N/A,FALSE,"ECWEBB";#N/A,#N/A,FALSE,"MFT96";#N/A,#N/A,FALSE,"CTrecon"}</definedName>
    <definedName name="T4.9j_4_3" hidden="1">{#N/A,#N/A,FALSE,"TMCOMP96";#N/A,#N/A,FALSE,"MAT96";#N/A,#N/A,FALSE,"FANDA96";#N/A,#N/A,FALSE,"INTRAN96";#N/A,#N/A,FALSE,"NAA9697";#N/A,#N/A,FALSE,"ECWEBB";#N/A,#N/A,FALSE,"MFT96";#N/A,#N/A,FALSE,"CTrecon"}</definedName>
    <definedName name="T4.9j_4_3_1" hidden="1">{#N/A,#N/A,FALSE,"TMCOMP96";#N/A,#N/A,FALSE,"MAT96";#N/A,#N/A,FALSE,"FANDA96";#N/A,#N/A,FALSE,"INTRAN96";#N/A,#N/A,FALSE,"NAA9697";#N/A,#N/A,FALSE,"ECWEBB";#N/A,#N/A,FALSE,"MFT96";#N/A,#N/A,FALSE,"CTrecon"}</definedName>
    <definedName name="T4.9j_4_3_1_1" hidden="1">{#N/A,#N/A,FALSE,"TMCOMP96";#N/A,#N/A,FALSE,"MAT96";#N/A,#N/A,FALSE,"FANDA96";#N/A,#N/A,FALSE,"INTRAN96";#N/A,#N/A,FALSE,"NAA9697";#N/A,#N/A,FALSE,"ECWEBB";#N/A,#N/A,FALSE,"MFT96";#N/A,#N/A,FALSE,"CTrecon"}</definedName>
    <definedName name="T4.9j_4_3_2" hidden="1">{#N/A,#N/A,FALSE,"TMCOMP96";#N/A,#N/A,FALSE,"MAT96";#N/A,#N/A,FALSE,"FANDA96";#N/A,#N/A,FALSE,"INTRAN96";#N/A,#N/A,FALSE,"NAA9697";#N/A,#N/A,FALSE,"ECWEBB";#N/A,#N/A,FALSE,"MFT96";#N/A,#N/A,FALSE,"CTrecon"}</definedName>
    <definedName name="T4.9j_4_3_3" hidden="1">{#N/A,#N/A,FALSE,"TMCOMP96";#N/A,#N/A,FALSE,"MAT96";#N/A,#N/A,FALSE,"FANDA96";#N/A,#N/A,FALSE,"INTRAN96";#N/A,#N/A,FALSE,"NAA9697";#N/A,#N/A,FALSE,"ECWEBB";#N/A,#N/A,FALSE,"MFT96";#N/A,#N/A,FALSE,"CTrecon"}</definedName>
    <definedName name="T4.9j_4_3_4" hidden="1">{#N/A,#N/A,FALSE,"TMCOMP96";#N/A,#N/A,FALSE,"MAT96";#N/A,#N/A,FALSE,"FANDA96";#N/A,#N/A,FALSE,"INTRAN96";#N/A,#N/A,FALSE,"NAA9697";#N/A,#N/A,FALSE,"ECWEBB";#N/A,#N/A,FALSE,"MFT96";#N/A,#N/A,FALSE,"CTrecon"}</definedName>
    <definedName name="T4.9j_4_3_5" hidden="1">{#N/A,#N/A,FALSE,"TMCOMP96";#N/A,#N/A,FALSE,"MAT96";#N/A,#N/A,FALSE,"FANDA96";#N/A,#N/A,FALSE,"INTRAN96";#N/A,#N/A,FALSE,"NAA9697";#N/A,#N/A,FALSE,"ECWEBB";#N/A,#N/A,FALSE,"MFT96";#N/A,#N/A,FALSE,"CTrecon"}</definedName>
    <definedName name="T4.9j_4_4" hidden="1">{#N/A,#N/A,FALSE,"TMCOMP96";#N/A,#N/A,FALSE,"MAT96";#N/A,#N/A,FALSE,"FANDA96";#N/A,#N/A,FALSE,"INTRAN96";#N/A,#N/A,FALSE,"NAA9697";#N/A,#N/A,FALSE,"ECWEBB";#N/A,#N/A,FALSE,"MFT96";#N/A,#N/A,FALSE,"CTrecon"}</definedName>
    <definedName name="T4.9j_4_4_1" hidden="1">{#N/A,#N/A,FALSE,"TMCOMP96";#N/A,#N/A,FALSE,"MAT96";#N/A,#N/A,FALSE,"FANDA96";#N/A,#N/A,FALSE,"INTRAN96";#N/A,#N/A,FALSE,"NAA9697";#N/A,#N/A,FALSE,"ECWEBB";#N/A,#N/A,FALSE,"MFT96";#N/A,#N/A,FALSE,"CTrecon"}</definedName>
    <definedName name="T4.9j_4_4_2" hidden="1">{#N/A,#N/A,FALSE,"TMCOMP96";#N/A,#N/A,FALSE,"MAT96";#N/A,#N/A,FALSE,"FANDA96";#N/A,#N/A,FALSE,"INTRAN96";#N/A,#N/A,FALSE,"NAA9697";#N/A,#N/A,FALSE,"ECWEBB";#N/A,#N/A,FALSE,"MFT96";#N/A,#N/A,FALSE,"CTrecon"}</definedName>
    <definedName name="T4.9j_4_4_3" hidden="1">{#N/A,#N/A,FALSE,"TMCOMP96";#N/A,#N/A,FALSE,"MAT96";#N/A,#N/A,FALSE,"FANDA96";#N/A,#N/A,FALSE,"INTRAN96";#N/A,#N/A,FALSE,"NAA9697";#N/A,#N/A,FALSE,"ECWEBB";#N/A,#N/A,FALSE,"MFT96";#N/A,#N/A,FALSE,"CTrecon"}</definedName>
    <definedName name="T4.9j_4_4_4" hidden="1">{#N/A,#N/A,FALSE,"TMCOMP96";#N/A,#N/A,FALSE,"MAT96";#N/A,#N/A,FALSE,"FANDA96";#N/A,#N/A,FALSE,"INTRAN96";#N/A,#N/A,FALSE,"NAA9697";#N/A,#N/A,FALSE,"ECWEBB";#N/A,#N/A,FALSE,"MFT96";#N/A,#N/A,FALSE,"CTrecon"}</definedName>
    <definedName name="T4.9j_4_4_5" hidden="1">{#N/A,#N/A,FALSE,"TMCOMP96";#N/A,#N/A,FALSE,"MAT96";#N/A,#N/A,FALSE,"FANDA96";#N/A,#N/A,FALSE,"INTRAN96";#N/A,#N/A,FALSE,"NAA9697";#N/A,#N/A,FALSE,"ECWEBB";#N/A,#N/A,FALSE,"MFT96";#N/A,#N/A,FALSE,"CTrecon"}</definedName>
    <definedName name="T4.9j_4_5" hidden="1">{#N/A,#N/A,FALSE,"TMCOMP96";#N/A,#N/A,FALSE,"MAT96";#N/A,#N/A,FALSE,"FANDA96";#N/A,#N/A,FALSE,"INTRAN96";#N/A,#N/A,FALSE,"NAA9697";#N/A,#N/A,FALSE,"ECWEBB";#N/A,#N/A,FALSE,"MFT96";#N/A,#N/A,FALSE,"CTrecon"}</definedName>
    <definedName name="T4.9j_4_5_1" hidden="1">{#N/A,#N/A,FALSE,"TMCOMP96";#N/A,#N/A,FALSE,"MAT96";#N/A,#N/A,FALSE,"FANDA96";#N/A,#N/A,FALSE,"INTRAN96";#N/A,#N/A,FALSE,"NAA9697";#N/A,#N/A,FALSE,"ECWEBB";#N/A,#N/A,FALSE,"MFT96";#N/A,#N/A,FALSE,"CTrecon"}</definedName>
    <definedName name="T4.9j_4_5_2" hidden="1">{#N/A,#N/A,FALSE,"TMCOMP96";#N/A,#N/A,FALSE,"MAT96";#N/A,#N/A,FALSE,"FANDA96";#N/A,#N/A,FALSE,"INTRAN96";#N/A,#N/A,FALSE,"NAA9697";#N/A,#N/A,FALSE,"ECWEBB";#N/A,#N/A,FALSE,"MFT96";#N/A,#N/A,FALSE,"CTrecon"}</definedName>
    <definedName name="T4.9j_4_5_3" hidden="1">{#N/A,#N/A,FALSE,"TMCOMP96";#N/A,#N/A,FALSE,"MAT96";#N/A,#N/A,FALSE,"FANDA96";#N/A,#N/A,FALSE,"INTRAN96";#N/A,#N/A,FALSE,"NAA9697";#N/A,#N/A,FALSE,"ECWEBB";#N/A,#N/A,FALSE,"MFT96";#N/A,#N/A,FALSE,"CTrecon"}</definedName>
    <definedName name="T4.9j_4_5_4" hidden="1">{#N/A,#N/A,FALSE,"TMCOMP96";#N/A,#N/A,FALSE,"MAT96";#N/A,#N/A,FALSE,"FANDA96";#N/A,#N/A,FALSE,"INTRAN96";#N/A,#N/A,FALSE,"NAA9697";#N/A,#N/A,FALSE,"ECWEBB";#N/A,#N/A,FALSE,"MFT96";#N/A,#N/A,FALSE,"CTrecon"}</definedName>
    <definedName name="T4.9j_4_5_5" hidden="1">{#N/A,#N/A,FALSE,"TMCOMP96";#N/A,#N/A,FALSE,"MAT96";#N/A,#N/A,FALSE,"FANDA96";#N/A,#N/A,FALSE,"INTRAN96";#N/A,#N/A,FALSE,"NAA9697";#N/A,#N/A,FALSE,"ECWEBB";#N/A,#N/A,FALSE,"MFT96";#N/A,#N/A,FALSE,"CTrecon"}</definedName>
    <definedName name="T4.9j_5" hidden="1">{#N/A,#N/A,FALSE,"TMCOMP96";#N/A,#N/A,FALSE,"MAT96";#N/A,#N/A,FALSE,"FANDA96";#N/A,#N/A,FALSE,"INTRAN96";#N/A,#N/A,FALSE,"NAA9697";#N/A,#N/A,FALSE,"ECWEBB";#N/A,#N/A,FALSE,"MFT96";#N/A,#N/A,FALSE,"CTrecon"}</definedName>
    <definedName name="T4.9j_5_1" hidden="1">{#N/A,#N/A,FALSE,"TMCOMP96";#N/A,#N/A,FALSE,"MAT96";#N/A,#N/A,FALSE,"FANDA96";#N/A,#N/A,FALSE,"INTRAN96";#N/A,#N/A,FALSE,"NAA9697";#N/A,#N/A,FALSE,"ECWEBB";#N/A,#N/A,FALSE,"MFT96";#N/A,#N/A,FALSE,"CTrecon"}</definedName>
    <definedName name="T4.9j_5_1_1" hidden="1">{#N/A,#N/A,FALSE,"TMCOMP96";#N/A,#N/A,FALSE,"MAT96";#N/A,#N/A,FALSE,"FANDA96";#N/A,#N/A,FALSE,"INTRAN96";#N/A,#N/A,FALSE,"NAA9697";#N/A,#N/A,FALSE,"ECWEBB";#N/A,#N/A,FALSE,"MFT96";#N/A,#N/A,FALSE,"CTrecon"}</definedName>
    <definedName name="T4.9j_5_1_1_1" hidden="1">{#N/A,#N/A,FALSE,"TMCOMP96";#N/A,#N/A,FALSE,"MAT96";#N/A,#N/A,FALSE,"FANDA96";#N/A,#N/A,FALSE,"INTRAN96";#N/A,#N/A,FALSE,"NAA9697";#N/A,#N/A,FALSE,"ECWEBB";#N/A,#N/A,FALSE,"MFT96";#N/A,#N/A,FALSE,"CTrecon"}</definedName>
    <definedName name="T4.9j_5_1_1_1_1" hidden="1">{#N/A,#N/A,FALSE,"TMCOMP96";#N/A,#N/A,FALSE,"MAT96";#N/A,#N/A,FALSE,"FANDA96";#N/A,#N/A,FALSE,"INTRAN96";#N/A,#N/A,FALSE,"NAA9697";#N/A,#N/A,FALSE,"ECWEBB";#N/A,#N/A,FALSE,"MFT96";#N/A,#N/A,FALSE,"CTrecon"}</definedName>
    <definedName name="T4.9j_5_1_1_1_1_1" hidden="1">{#N/A,#N/A,FALSE,"TMCOMP96";#N/A,#N/A,FALSE,"MAT96";#N/A,#N/A,FALSE,"FANDA96";#N/A,#N/A,FALSE,"INTRAN96";#N/A,#N/A,FALSE,"NAA9697";#N/A,#N/A,FALSE,"ECWEBB";#N/A,#N/A,FALSE,"MFT96";#N/A,#N/A,FALSE,"CTrecon"}</definedName>
    <definedName name="T4.9j_5_1_1_1_2" hidden="1">{#N/A,#N/A,FALSE,"TMCOMP96";#N/A,#N/A,FALSE,"MAT96";#N/A,#N/A,FALSE,"FANDA96";#N/A,#N/A,FALSE,"INTRAN96";#N/A,#N/A,FALSE,"NAA9697";#N/A,#N/A,FALSE,"ECWEBB";#N/A,#N/A,FALSE,"MFT96";#N/A,#N/A,FALSE,"CTrecon"}</definedName>
    <definedName name="T4.9j_5_1_1_1_3" hidden="1">{#N/A,#N/A,FALSE,"TMCOMP96";#N/A,#N/A,FALSE,"MAT96";#N/A,#N/A,FALSE,"FANDA96";#N/A,#N/A,FALSE,"INTRAN96";#N/A,#N/A,FALSE,"NAA9697";#N/A,#N/A,FALSE,"ECWEBB";#N/A,#N/A,FALSE,"MFT96";#N/A,#N/A,FALSE,"CTrecon"}</definedName>
    <definedName name="T4.9j_5_1_1_1_4" hidden="1">{#N/A,#N/A,FALSE,"TMCOMP96";#N/A,#N/A,FALSE,"MAT96";#N/A,#N/A,FALSE,"FANDA96";#N/A,#N/A,FALSE,"INTRAN96";#N/A,#N/A,FALSE,"NAA9697";#N/A,#N/A,FALSE,"ECWEBB";#N/A,#N/A,FALSE,"MFT96";#N/A,#N/A,FALSE,"CTrecon"}</definedName>
    <definedName name="T4.9j_5_1_1_1_5" hidden="1">{#N/A,#N/A,FALSE,"TMCOMP96";#N/A,#N/A,FALSE,"MAT96";#N/A,#N/A,FALSE,"FANDA96";#N/A,#N/A,FALSE,"INTRAN96";#N/A,#N/A,FALSE,"NAA9697";#N/A,#N/A,FALSE,"ECWEBB";#N/A,#N/A,FALSE,"MFT96";#N/A,#N/A,FALSE,"CTrecon"}</definedName>
    <definedName name="T4.9j_5_1_1_2" hidden="1">{#N/A,#N/A,FALSE,"TMCOMP96";#N/A,#N/A,FALSE,"MAT96";#N/A,#N/A,FALSE,"FANDA96";#N/A,#N/A,FALSE,"INTRAN96";#N/A,#N/A,FALSE,"NAA9697";#N/A,#N/A,FALSE,"ECWEBB";#N/A,#N/A,FALSE,"MFT96";#N/A,#N/A,FALSE,"CTrecon"}</definedName>
    <definedName name="T4.9j_5_1_1_2_1" hidden="1">{#N/A,#N/A,FALSE,"TMCOMP96";#N/A,#N/A,FALSE,"MAT96";#N/A,#N/A,FALSE,"FANDA96";#N/A,#N/A,FALSE,"INTRAN96";#N/A,#N/A,FALSE,"NAA9697";#N/A,#N/A,FALSE,"ECWEBB";#N/A,#N/A,FALSE,"MFT96";#N/A,#N/A,FALSE,"CTrecon"}</definedName>
    <definedName name="T4.9j_5_1_1_2_2" hidden="1">{#N/A,#N/A,FALSE,"TMCOMP96";#N/A,#N/A,FALSE,"MAT96";#N/A,#N/A,FALSE,"FANDA96";#N/A,#N/A,FALSE,"INTRAN96";#N/A,#N/A,FALSE,"NAA9697";#N/A,#N/A,FALSE,"ECWEBB";#N/A,#N/A,FALSE,"MFT96";#N/A,#N/A,FALSE,"CTrecon"}</definedName>
    <definedName name="T4.9j_5_1_1_2_3" hidden="1">{#N/A,#N/A,FALSE,"TMCOMP96";#N/A,#N/A,FALSE,"MAT96";#N/A,#N/A,FALSE,"FANDA96";#N/A,#N/A,FALSE,"INTRAN96";#N/A,#N/A,FALSE,"NAA9697";#N/A,#N/A,FALSE,"ECWEBB";#N/A,#N/A,FALSE,"MFT96";#N/A,#N/A,FALSE,"CTrecon"}</definedName>
    <definedName name="T4.9j_5_1_1_2_4" hidden="1">{#N/A,#N/A,FALSE,"TMCOMP96";#N/A,#N/A,FALSE,"MAT96";#N/A,#N/A,FALSE,"FANDA96";#N/A,#N/A,FALSE,"INTRAN96";#N/A,#N/A,FALSE,"NAA9697";#N/A,#N/A,FALSE,"ECWEBB";#N/A,#N/A,FALSE,"MFT96";#N/A,#N/A,FALSE,"CTrecon"}</definedName>
    <definedName name="T4.9j_5_1_1_2_5" hidden="1">{#N/A,#N/A,FALSE,"TMCOMP96";#N/A,#N/A,FALSE,"MAT96";#N/A,#N/A,FALSE,"FANDA96";#N/A,#N/A,FALSE,"INTRAN96";#N/A,#N/A,FALSE,"NAA9697";#N/A,#N/A,FALSE,"ECWEBB";#N/A,#N/A,FALSE,"MFT96";#N/A,#N/A,FALSE,"CTrecon"}</definedName>
    <definedName name="T4.9j_5_1_1_3" hidden="1">{#N/A,#N/A,FALSE,"TMCOMP96";#N/A,#N/A,FALSE,"MAT96";#N/A,#N/A,FALSE,"FANDA96";#N/A,#N/A,FALSE,"INTRAN96";#N/A,#N/A,FALSE,"NAA9697";#N/A,#N/A,FALSE,"ECWEBB";#N/A,#N/A,FALSE,"MFT96";#N/A,#N/A,FALSE,"CTrecon"}</definedName>
    <definedName name="T4.9j_5_1_1_4" hidden="1">{#N/A,#N/A,FALSE,"TMCOMP96";#N/A,#N/A,FALSE,"MAT96";#N/A,#N/A,FALSE,"FANDA96";#N/A,#N/A,FALSE,"INTRAN96";#N/A,#N/A,FALSE,"NAA9697";#N/A,#N/A,FALSE,"ECWEBB";#N/A,#N/A,FALSE,"MFT96";#N/A,#N/A,FALSE,"CTrecon"}</definedName>
    <definedName name="T4.9j_5_1_1_5" hidden="1">{#N/A,#N/A,FALSE,"TMCOMP96";#N/A,#N/A,FALSE,"MAT96";#N/A,#N/A,FALSE,"FANDA96";#N/A,#N/A,FALSE,"INTRAN96";#N/A,#N/A,FALSE,"NAA9697";#N/A,#N/A,FALSE,"ECWEBB";#N/A,#N/A,FALSE,"MFT96";#N/A,#N/A,FALSE,"CTrecon"}</definedName>
    <definedName name="T4.9j_5_1_2" hidden="1">{#N/A,#N/A,FALSE,"TMCOMP96";#N/A,#N/A,FALSE,"MAT96";#N/A,#N/A,FALSE,"FANDA96";#N/A,#N/A,FALSE,"INTRAN96";#N/A,#N/A,FALSE,"NAA9697";#N/A,#N/A,FALSE,"ECWEBB";#N/A,#N/A,FALSE,"MFT96";#N/A,#N/A,FALSE,"CTrecon"}</definedName>
    <definedName name="T4.9j_5_1_2_1" hidden="1">{#N/A,#N/A,FALSE,"TMCOMP96";#N/A,#N/A,FALSE,"MAT96";#N/A,#N/A,FALSE,"FANDA96";#N/A,#N/A,FALSE,"INTRAN96";#N/A,#N/A,FALSE,"NAA9697";#N/A,#N/A,FALSE,"ECWEBB";#N/A,#N/A,FALSE,"MFT96";#N/A,#N/A,FALSE,"CTrecon"}</definedName>
    <definedName name="T4.9j_5_1_2_2" hidden="1">{#N/A,#N/A,FALSE,"TMCOMP96";#N/A,#N/A,FALSE,"MAT96";#N/A,#N/A,FALSE,"FANDA96";#N/A,#N/A,FALSE,"INTRAN96";#N/A,#N/A,FALSE,"NAA9697";#N/A,#N/A,FALSE,"ECWEBB";#N/A,#N/A,FALSE,"MFT96";#N/A,#N/A,FALSE,"CTrecon"}</definedName>
    <definedName name="T4.9j_5_1_2_3" hidden="1">{#N/A,#N/A,FALSE,"TMCOMP96";#N/A,#N/A,FALSE,"MAT96";#N/A,#N/A,FALSE,"FANDA96";#N/A,#N/A,FALSE,"INTRAN96";#N/A,#N/A,FALSE,"NAA9697";#N/A,#N/A,FALSE,"ECWEBB";#N/A,#N/A,FALSE,"MFT96";#N/A,#N/A,FALSE,"CTrecon"}</definedName>
    <definedName name="T4.9j_5_1_2_4" hidden="1">{#N/A,#N/A,FALSE,"TMCOMP96";#N/A,#N/A,FALSE,"MAT96";#N/A,#N/A,FALSE,"FANDA96";#N/A,#N/A,FALSE,"INTRAN96";#N/A,#N/A,FALSE,"NAA9697";#N/A,#N/A,FALSE,"ECWEBB";#N/A,#N/A,FALSE,"MFT96";#N/A,#N/A,FALSE,"CTrecon"}</definedName>
    <definedName name="T4.9j_5_1_2_5" hidden="1">{#N/A,#N/A,FALSE,"TMCOMP96";#N/A,#N/A,FALSE,"MAT96";#N/A,#N/A,FALSE,"FANDA96";#N/A,#N/A,FALSE,"INTRAN96";#N/A,#N/A,FALSE,"NAA9697";#N/A,#N/A,FALSE,"ECWEBB";#N/A,#N/A,FALSE,"MFT96";#N/A,#N/A,FALSE,"CTrecon"}</definedName>
    <definedName name="T4.9j_5_1_3" hidden="1">{#N/A,#N/A,FALSE,"TMCOMP96";#N/A,#N/A,FALSE,"MAT96";#N/A,#N/A,FALSE,"FANDA96";#N/A,#N/A,FALSE,"INTRAN96";#N/A,#N/A,FALSE,"NAA9697";#N/A,#N/A,FALSE,"ECWEBB";#N/A,#N/A,FALSE,"MFT96";#N/A,#N/A,FALSE,"CTrecon"}</definedName>
    <definedName name="T4.9j_5_1_3_1" hidden="1">{#N/A,#N/A,FALSE,"TMCOMP96";#N/A,#N/A,FALSE,"MAT96";#N/A,#N/A,FALSE,"FANDA96";#N/A,#N/A,FALSE,"INTRAN96";#N/A,#N/A,FALSE,"NAA9697";#N/A,#N/A,FALSE,"ECWEBB";#N/A,#N/A,FALSE,"MFT96";#N/A,#N/A,FALSE,"CTrecon"}</definedName>
    <definedName name="T4.9j_5_1_3_2" hidden="1">{#N/A,#N/A,FALSE,"TMCOMP96";#N/A,#N/A,FALSE,"MAT96";#N/A,#N/A,FALSE,"FANDA96";#N/A,#N/A,FALSE,"INTRAN96";#N/A,#N/A,FALSE,"NAA9697";#N/A,#N/A,FALSE,"ECWEBB";#N/A,#N/A,FALSE,"MFT96";#N/A,#N/A,FALSE,"CTrecon"}</definedName>
    <definedName name="T4.9j_5_1_3_3" hidden="1">{#N/A,#N/A,FALSE,"TMCOMP96";#N/A,#N/A,FALSE,"MAT96";#N/A,#N/A,FALSE,"FANDA96";#N/A,#N/A,FALSE,"INTRAN96";#N/A,#N/A,FALSE,"NAA9697";#N/A,#N/A,FALSE,"ECWEBB";#N/A,#N/A,FALSE,"MFT96";#N/A,#N/A,FALSE,"CTrecon"}</definedName>
    <definedName name="T4.9j_5_1_3_4" hidden="1">{#N/A,#N/A,FALSE,"TMCOMP96";#N/A,#N/A,FALSE,"MAT96";#N/A,#N/A,FALSE,"FANDA96";#N/A,#N/A,FALSE,"INTRAN96";#N/A,#N/A,FALSE,"NAA9697";#N/A,#N/A,FALSE,"ECWEBB";#N/A,#N/A,FALSE,"MFT96";#N/A,#N/A,FALSE,"CTrecon"}</definedName>
    <definedName name="T4.9j_5_1_3_5" hidden="1">{#N/A,#N/A,FALSE,"TMCOMP96";#N/A,#N/A,FALSE,"MAT96";#N/A,#N/A,FALSE,"FANDA96";#N/A,#N/A,FALSE,"INTRAN96";#N/A,#N/A,FALSE,"NAA9697";#N/A,#N/A,FALSE,"ECWEBB";#N/A,#N/A,FALSE,"MFT96";#N/A,#N/A,FALSE,"CTrecon"}</definedName>
    <definedName name="T4.9j_5_1_4" hidden="1">{#N/A,#N/A,FALSE,"TMCOMP96";#N/A,#N/A,FALSE,"MAT96";#N/A,#N/A,FALSE,"FANDA96";#N/A,#N/A,FALSE,"INTRAN96";#N/A,#N/A,FALSE,"NAA9697";#N/A,#N/A,FALSE,"ECWEBB";#N/A,#N/A,FALSE,"MFT96";#N/A,#N/A,FALSE,"CTrecon"}</definedName>
    <definedName name="T4.9j_5_1_4_1" hidden="1">{#N/A,#N/A,FALSE,"TMCOMP96";#N/A,#N/A,FALSE,"MAT96";#N/A,#N/A,FALSE,"FANDA96";#N/A,#N/A,FALSE,"INTRAN96";#N/A,#N/A,FALSE,"NAA9697";#N/A,#N/A,FALSE,"ECWEBB";#N/A,#N/A,FALSE,"MFT96";#N/A,#N/A,FALSE,"CTrecon"}</definedName>
    <definedName name="T4.9j_5_1_4_2" hidden="1">{#N/A,#N/A,FALSE,"TMCOMP96";#N/A,#N/A,FALSE,"MAT96";#N/A,#N/A,FALSE,"FANDA96";#N/A,#N/A,FALSE,"INTRAN96";#N/A,#N/A,FALSE,"NAA9697";#N/A,#N/A,FALSE,"ECWEBB";#N/A,#N/A,FALSE,"MFT96";#N/A,#N/A,FALSE,"CTrecon"}</definedName>
    <definedName name="T4.9j_5_1_4_3" hidden="1">{#N/A,#N/A,FALSE,"TMCOMP96";#N/A,#N/A,FALSE,"MAT96";#N/A,#N/A,FALSE,"FANDA96";#N/A,#N/A,FALSE,"INTRAN96";#N/A,#N/A,FALSE,"NAA9697";#N/A,#N/A,FALSE,"ECWEBB";#N/A,#N/A,FALSE,"MFT96";#N/A,#N/A,FALSE,"CTrecon"}</definedName>
    <definedName name="T4.9j_5_1_4_4" hidden="1">{#N/A,#N/A,FALSE,"TMCOMP96";#N/A,#N/A,FALSE,"MAT96";#N/A,#N/A,FALSE,"FANDA96";#N/A,#N/A,FALSE,"INTRAN96";#N/A,#N/A,FALSE,"NAA9697";#N/A,#N/A,FALSE,"ECWEBB";#N/A,#N/A,FALSE,"MFT96";#N/A,#N/A,FALSE,"CTrecon"}</definedName>
    <definedName name="T4.9j_5_1_4_5" hidden="1">{#N/A,#N/A,FALSE,"TMCOMP96";#N/A,#N/A,FALSE,"MAT96";#N/A,#N/A,FALSE,"FANDA96";#N/A,#N/A,FALSE,"INTRAN96";#N/A,#N/A,FALSE,"NAA9697";#N/A,#N/A,FALSE,"ECWEBB";#N/A,#N/A,FALSE,"MFT96";#N/A,#N/A,FALSE,"CTrecon"}</definedName>
    <definedName name="T4.9j_5_1_5" hidden="1">{#N/A,#N/A,FALSE,"TMCOMP96";#N/A,#N/A,FALSE,"MAT96";#N/A,#N/A,FALSE,"FANDA96";#N/A,#N/A,FALSE,"INTRAN96";#N/A,#N/A,FALSE,"NAA9697";#N/A,#N/A,FALSE,"ECWEBB";#N/A,#N/A,FALSE,"MFT96";#N/A,#N/A,FALSE,"CTrecon"}</definedName>
    <definedName name="T4.9j_5_1_5_1" hidden="1">{#N/A,#N/A,FALSE,"TMCOMP96";#N/A,#N/A,FALSE,"MAT96";#N/A,#N/A,FALSE,"FANDA96";#N/A,#N/A,FALSE,"INTRAN96";#N/A,#N/A,FALSE,"NAA9697";#N/A,#N/A,FALSE,"ECWEBB";#N/A,#N/A,FALSE,"MFT96";#N/A,#N/A,FALSE,"CTrecon"}</definedName>
    <definedName name="T4.9j_5_1_5_2" hidden="1">{#N/A,#N/A,FALSE,"TMCOMP96";#N/A,#N/A,FALSE,"MAT96";#N/A,#N/A,FALSE,"FANDA96";#N/A,#N/A,FALSE,"INTRAN96";#N/A,#N/A,FALSE,"NAA9697";#N/A,#N/A,FALSE,"ECWEBB";#N/A,#N/A,FALSE,"MFT96";#N/A,#N/A,FALSE,"CTrecon"}</definedName>
    <definedName name="T4.9j_5_1_5_3" hidden="1">{#N/A,#N/A,FALSE,"TMCOMP96";#N/A,#N/A,FALSE,"MAT96";#N/A,#N/A,FALSE,"FANDA96";#N/A,#N/A,FALSE,"INTRAN96";#N/A,#N/A,FALSE,"NAA9697";#N/A,#N/A,FALSE,"ECWEBB";#N/A,#N/A,FALSE,"MFT96";#N/A,#N/A,FALSE,"CTrecon"}</definedName>
    <definedName name="T4.9j_5_1_5_4" hidden="1">{#N/A,#N/A,FALSE,"TMCOMP96";#N/A,#N/A,FALSE,"MAT96";#N/A,#N/A,FALSE,"FANDA96";#N/A,#N/A,FALSE,"INTRAN96";#N/A,#N/A,FALSE,"NAA9697";#N/A,#N/A,FALSE,"ECWEBB";#N/A,#N/A,FALSE,"MFT96";#N/A,#N/A,FALSE,"CTrecon"}</definedName>
    <definedName name="T4.9j_5_1_5_5" hidden="1">{#N/A,#N/A,FALSE,"TMCOMP96";#N/A,#N/A,FALSE,"MAT96";#N/A,#N/A,FALSE,"FANDA96";#N/A,#N/A,FALSE,"INTRAN96";#N/A,#N/A,FALSE,"NAA9697";#N/A,#N/A,FALSE,"ECWEBB";#N/A,#N/A,FALSE,"MFT96";#N/A,#N/A,FALSE,"CTrecon"}</definedName>
    <definedName name="T4.9j_5_2" hidden="1">{#N/A,#N/A,FALSE,"TMCOMP96";#N/A,#N/A,FALSE,"MAT96";#N/A,#N/A,FALSE,"FANDA96";#N/A,#N/A,FALSE,"INTRAN96";#N/A,#N/A,FALSE,"NAA9697";#N/A,#N/A,FALSE,"ECWEBB";#N/A,#N/A,FALSE,"MFT96";#N/A,#N/A,FALSE,"CTrecon"}</definedName>
    <definedName name="T4.9j_5_2_1" hidden="1">{#N/A,#N/A,FALSE,"TMCOMP96";#N/A,#N/A,FALSE,"MAT96";#N/A,#N/A,FALSE,"FANDA96";#N/A,#N/A,FALSE,"INTRAN96";#N/A,#N/A,FALSE,"NAA9697";#N/A,#N/A,FALSE,"ECWEBB";#N/A,#N/A,FALSE,"MFT96";#N/A,#N/A,FALSE,"CTrecon"}</definedName>
    <definedName name="T4.9j_5_2_2" hidden="1">{#N/A,#N/A,FALSE,"TMCOMP96";#N/A,#N/A,FALSE,"MAT96";#N/A,#N/A,FALSE,"FANDA96";#N/A,#N/A,FALSE,"INTRAN96";#N/A,#N/A,FALSE,"NAA9697";#N/A,#N/A,FALSE,"ECWEBB";#N/A,#N/A,FALSE,"MFT96";#N/A,#N/A,FALSE,"CTrecon"}</definedName>
    <definedName name="T4.9j_5_2_3" hidden="1">{#N/A,#N/A,FALSE,"TMCOMP96";#N/A,#N/A,FALSE,"MAT96";#N/A,#N/A,FALSE,"FANDA96";#N/A,#N/A,FALSE,"INTRAN96";#N/A,#N/A,FALSE,"NAA9697";#N/A,#N/A,FALSE,"ECWEBB";#N/A,#N/A,FALSE,"MFT96";#N/A,#N/A,FALSE,"CTrecon"}</definedName>
    <definedName name="T4.9j_5_2_4" hidden="1">{#N/A,#N/A,FALSE,"TMCOMP96";#N/A,#N/A,FALSE,"MAT96";#N/A,#N/A,FALSE,"FANDA96";#N/A,#N/A,FALSE,"INTRAN96";#N/A,#N/A,FALSE,"NAA9697";#N/A,#N/A,FALSE,"ECWEBB";#N/A,#N/A,FALSE,"MFT96";#N/A,#N/A,FALSE,"CTrecon"}</definedName>
    <definedName name="T4.9j_5_2_5" hidden="1">{#N/A,#N/A,FALSE,"TMCOMP96";#N/A,#N/A,FALSE,"MAT96";#N/A,#N/A,FALSE,"FANDA96";#N/A,#N/A,FALSE,"INTRAN96";#N/A,#N/A,FALSE,"NAA9697";#N/A,#N/A,FALSE,"ECWEBB";#N/A,#N/A,FALSE,"MFT96";#N/A,#N/A,FALSE,"CTrecon"}</definedName>
    <definedName name="T4.9j_5_3" hidden="1">{#N/A,#N/A,FALSE,"TMCOMP96";#N/A,#N/A,FALSE,"MAT96";#N/A,#N/A,FALSE,"FANDA96";#N/A,#N/A,FALSE,"INTRAN96";#N/A,#N/A,FALSE,"NAA9697";#N/A,#N/A,FALSE,"ECWEBB";#N/A,#N/A,FALSE,"MFT96";#N/A,#N/A,FALSE,"CTrecon"}</definedName>
    <definedName name="T4.9j_5_3_1" hidden="1">{#N/A,#N/A,FALSE,"TMCOMP96";#N/A,#N/A,FALSE,"MAT96";#N/A,#N/A,FALSE,"FANDA96";#N/A,#N/A,FALSE,"INTRAN96";#N/A,#N/A,FALSE,"NAA9697";#N/A,#N/A,FALSE,"ECWEBB";#N/A,#N/A,FALSE,"MFT96";#N/A,#N/A,FALSE,"CTrecon"}</definedName>
    <definedName name="T4.9j_5_3_2" hidden="1">{#N/A,#N/A,FALSE,"TMCOMP96";#N/A,#N/A,FALSE,"MAT96";#N/A,#N/A,FALSE,"FANDA96";#N/A,#N/A,FALSE,"INTRAN96";#N/A,#N/A,FALSE,"NAA9697";#N/A,#N/A,FALSE,"ECWEBB";#N/A,#N/A,FALSE,"MFT96";#N/A,#N/A,FALSE,"CTrecon"}</definedName>
    <definedName name="T4.9j_5_3_3" hidden="1">{#N/A,#N/A,FALSE,"TMCOMP96";#N/A,#N/A,FALSE,"MAT96";#N/A,#N/A,FALSE,"FANDA96";#N/A,#N/A,FALSE,"INTRAN96";#N/A,#N/A,FALSE,"NAA9697";#N/A,#N/A,FALSE,"ECWEBB";#N/A,#N/A,FALSE,"MFT96";#N/A,#N/A,FALSE,"CTrecon"}</definedName>
    <definedName name="T4.9j_5_3_4" hidden="1">{#N/A,#N/A,FALSE,"TMCOMP96";#N/A,#N/A,FALSE,"MAT96";#N/A,#N/A,FALSE,"FANDA96";#N/A,#N/A,FALSE,"INTRAN96";#N/A,#N/A,FALSE,"NAA9697";#N/A,#N/A,FALSE,"ECWEBB";#N/A,#N/A,FALSE,"MFT96";#N/A,#N/A,FALSE,"CTrecon"}</definedName>
    <definedName name="T4.9j_5_3_5" hidden="1">{#N/A,#N/A,FALSE,"TMCOMP96";#N/A,#N/A,FALSE,"MAT96";#N/A,#N/A,FALSE,"FANDA96";#N/A,#N/A,FALSE,"INTRAN96";#N/A,#N/A,FALSE,"NAA9697";#N/A,#N/A,FALSE,"ECWEBB";#N/A,#N/A,FALSE,"MFT96";#N/A,#N/A,FALSE,"CTrecon"}</definedName>
    <definedName name="T4.9j_5_4" hidden="1">{#N/A,#N/A,FALSE,"TMCOMP96";#N/A,#N/A,FALSE,"MAT96";#N/A,#N/A,FALSE,"FANDA96";#N/A,#N/A,FALSE,"INTRAN96";#N/A,#N/A,FALSE,"NAA9697";#N/A,#N/A,FALSE,"ECWEBB";#N/A,#N/A,FALSE,"MFT96";#N/A,#N/A,FALSE,"CTrecon"}</definedName>
    <definedName name="T4.9j_5_4_1" hidden="1">{#N/A,#N/A,FALSE,"TMCOMP96";#N/A,#N/A,FALSE,"MAT96";#N/A,#N/A,FALSE,"FANDA96";#N/A,#N/A,FALSE,"INTRAN96";#N/A,#N/A,FALSE,"NAA9697";#N/A,#N/A,FALSE,"ECWEBB";#N/A,#N/A,FALSE,"MFT96";#N/A,#N/A,FALSE,"CTrecon"}</definedName>
    <definedName name="T4.9j_5_4_2" hidden="1">{#N/A,#N/A,FALSE,"TMCOMP96";#N/A,#N/A,FALSE,"MAT96";#N/A,#N/A,FALSE,"FANDA96";#N/A,#N/A,FALSE,"INTRAN96";#N/A,#N/A,FALSE,"NAA9697";#N/A,#N/A,FALSE,"ECWEBB";#N/A,#N/A,FALSE,"MFT96";#N/A,#N/A,FALSE,"CTrecon"}</definedName>
    <definedName name="T4.9j_5_4_3" hidden="1">{#N/A,#N/A,FALSE,"TMCOMP96";#N/A,#N/A,FALSE,"MAT96";#N/A,#N/A,FALSE,"FANDA96";#N/A,#N/A,FALSE,"INTRAN96";#N/A,#N/A,FALSE,"NAA9697";#N/A,#N/A,FALSE,"ECWEBB";#N/A,#N/A,FALSE,"MFT96";#N/A,#N/A,FALSE,"CTrecon"}</definedName>
    <definedName name="T4.9j_5_4_4" hidden="1">{#N/A,#N/A,FALSE,"TMCOMP96";#N/A,#N/A,FALSE,"MAT96";#N/A,#N/A,FALSE,"FANDA96";#N/A,#N/A,FALSE,"INTRAN96";#N/A,#N/A,FALSE,"NAA9697";#N/A,#N/A,FALSE,"ECWEBB";#N/A,#N/A,FALSE,"MFT96";#N/A,#N/A,FALSE,"CTrecon"}</definedName>
    <definedName name="T4.9j_5_4_5" hidden="1">{#N/A,#N/A,FALSE,"TMCOMP96";#N/A,#N/A,FALSE,"MAT96";#N/A,#N/A,FALSE,"FANDA96";#N/A,#N/A,FALSE,"INTRAN96";#N/A,#N/A,FALSE,"NAA9697";#N/A,#N/A,FALSE,"ECWEBB";#N/A,#N/A,FALSE,"MFT96";#N/A,#N/A,FALSE,"CTrecon"}</definedName>
    <definedName name="T4.9j_5_5" hidden="1">{#N/A,#N/A,FALSE,"TMCOMP96";#N/A,#N/A,FALSE,"MAT96";#N/A,#N/A,FALSE,"FANDA96";#N/A,#N/A,FALSE,"INTRAN96";#N/A,#N/A,FALSE,"NAA9697";#N/A,#N/A,FALSE,"ECWEBB";#N/A,#N/A,FALSE,"MFT96";#N/A,#N/A,FALSE,"CTrecon"}</definedName>
    <definedName name="T4.9j_5_5_1" hidden="1">{#N/A,#N/A,FALSE,"TMCOMP96";#N/A,#N/A,FALSE,"MAT96";#N/A,#N/A,FALSE,"FANDA96";#N/A,#N/A,FALSE,"INTRAN96";#N/A,#N/A,FALSE,"NAA9697";#N/A,#N/A,FALSE,"ECWEBB";#N/A,#N/A,FALSE,"MFT96";#N/A,#N/A,FALSE,"CTrecon"}</definedName>
    <definedName name="T4.9j_5_5_2" hidden="1">{#N/A,#N/A,FALSE,"TMCOMP96";#N/A,#N/A,FALSE,"MAT96";#N/A,#N/A,FALSE,"FANDA96";#N/A,#N/A,FALSE,"INTRAN96";#N/A,#N/A,FALSE,"NAA9697";#N/A,#N/A,FALSE,"ECWEBB";#N/A,#N/A,FALSE,"MFT96";#N/A,#N/A,FALSE,"CTrecon"}</definedName>
    <definedName name="T4.9j_5_5_3" hidden="1">{#N/A,#N/A,FALSE,"TMCOMP96";#N/A,#N/A,FALSE,"MAT96";#N/A,#N/A,FALSE,"FANDA96";#N/A,#N/A,FALSE,"INTRAN96";#N/A,#N/A,FALSE,"NAA9697";#N/A,#N/A,FALSE,"ECWEBB";#N/A,#N/A,FALSE,"MFT96";#N/A,#N/A,FALSE,"CTrecon"}</definedName>
    <definedName name="T4.9j_5_5_4" hidden="1">{#N/A,#N/A,FALSE,"TMCOMP96";#N/A,#N/A,FALSE,"MAT96";#N/A,#N/A,FALSE,"FANDA96";#N/A,#N/A,FALSE,"INTRAN96";#N/A,#N/A,FALSE,"NAA9697";#N/A,#N/A,FALSE,"ECWEBB";#N/A,#N/A,FALSE,"MFT96";#N/A,#N/A,FALSE,"CTrecon"}</definedName>
    <definedName name="T4.9j_5_5_5" hidden="1">{#N/A,#N/A,FALSE,"TMCOMP96";#N/A,#N/A,FALSE,"MAT96";#N/A,#N/A,FALSE,"FANDA96";#N/A,#N/A,FALSE,"INTRAN96";#N/A,#N/A,FALSE,"NAA9697";#N/A,#N/A,FALSE,"ECWEBB";#N/A,#N/A,FALSE,"MFT96";#N/A,#N/A,FALSE,"CTrecon"}</definedName>
    <definedName name="tiersplit">TierSplit!$A$6:$AL$302</definedName>
    <definedName name="title_adjfactor">Reference!$B$6</definedName>
    <definedName name="title_adjfactorsupp">Reference!$B$7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1_1" hidden="1">{#N/A,#N/A,FALSE,"TMCOMP96";#N/A,#N/A,FALSE,"MAT96";#N/A,#N/A,FALSE,"FANDA96";#N/A,#N/A,FALSE,"INTRAN96";#N/A,#N/A,FALSE,"NAA9697";#N/A,#N/A,FALSE,"ECWEBB";#N/A,#N/A,FALSE,"MFT96";#N/A,#N/A,FALSE,"CTrecon"}</definedName>
    <definedName name="trggh_1_1_1" hidden="1">{#N/A,#N/A,FALSE,"TMCOMP96";#N/A,#N/A,FALSE,"MAT96";#N/A,#N/A,FALSE,"FANDA96";#N/A,#N/A,FALSE,"INTRAN96";#N/A,#N/A,FALSE,"NAA9697";#N/A,#N/A,FALSE,"ECWEBB";#N/A,#N/A,FALSE,"MFT96";#N/A,#N/A,FALSE,"CTrecon"}</definedName>
    <definedName name="trggh_1_1_1_1" hidden="1">{#N/A,#N/A,FALSE,"TMCOMP96";#N/A,#N/A,FALSE,"MAT96";#N/A,#N/A,FALSE,"FANDA96";#N/A,#N/A,FALSE,"INTRAN96";#N/A,#N/A,FALSE,"NAA9697";#N/A,#N/A,FALSE,"ECWEBB";#N/A,#N/A,FALSE,"MFT96";#N/A,#N/A,FALSE,"CTrecon"}</definedName>
    <definedName name="trggh_1_1_1_1_1" hidden="1">{#N/A,#N/A,FALSE,"TMCOMP96";#N/A,#N/A,FALSE,"MAT96";#N/A,#N/A,FALSE,"FANDA96";#N/A,#N/A,FALSE,"INTRAN96";#N/A,#N/A,FALSE,"NAA9697";#N/A,#N/A,FALSE,"ECWEBB";#N/A,#N/A,FALSE,"MFT96";#N/A,#N/A,FALSE,"CTrecon"}</definedName>
    <definedName name="trggh_1_1_1_1_1_1" hidden="1">{#N/A,#N/A,FALSE,"TMCOMP96";#N/A,#N/A,FALSE,"MAT96";#N/A,#N/A,FALSE,"FANDA96";#N/A,#N/A,FALSE,"INTRAN96";#N/A,#N/A,FALSE,"NAA9697";#N/A,#N/A,FALSE,"ECWEBB";#N/A,#N/A,FALSE,"MFT96";#N/A,#N/A,FALSE,"CTrecon"}</definedName>
    <definedName name="trggh_1_1_1_1_1_1_1" hidden="1">{#N/A,#N/A,FALSE,"TMCOMP96";#N/A,#N/A,FALSE,"MAT96";#N/A,#N/A,FALSE,"FANDA96";#N/A,#N/A,FALSE,"INTRAN96";#N/A,#N/A,FALSE,"NAA9697";#N/A,#N/A,FALSE,"ECWEBB";#N/A,#N/A,FALSE,"MFT96";#N/A,#N/A,FALSE,"CTrecon"}</definedName>
    <definedName name="trggh_1_1_1_1_1_2" hidden="1">{#N/A,#N/A,FALSE,"TMCOMP96";#N/A,#N/A,FALSE,"MAT96";#N/A,#N/A,FALSE,"FANDA96";#N/A,#N/A,FALSE,"INTRAN96";#N/A,#N/A,FALSE,"NAA9697";#N/A,#N/A,FALSE,"ECWEBB";#N/A,#N/A,FALSE,"MFT96";#N/A,#N/A,FALSE,"CTrecon"}</definedName>
    <definedName name="trggh_1_1_1_1_1_3" hidden="1">{#N/A,#N/A,FALSE,"TMCOMP96";#N/A,#N/A,FALSE,"MAT96";#N/A,#N/A,FALSE,"FANDA96";#N/A,#N/A,FALSE,"INTRAN96";#N/A,#N/A,FALSE,"NAA9697";#N/A,#N/A,FALSE,"ECWEBB";#N/A,#N/A,FALSE,"MFT96";#N/A,#N/A,FALSE,"CTrecon"}</definedName>
    <definedName name="trggh_1_1_1_1_1_4" hidden="1">{#N/A,#N/A,FALSE,"TMCOMP96";#N/A,#N/A,FALSE,"MAT96";#N/A,#N/A,FALSE,"FANDA96";#N/A,#N/A,FALSE,"INTRAN96";#N/A,#N/A,FALSE,"NAA9697";#N/A,#N/A,FALSE,"ECWEBB";#N/A,#N/A,FALSE,"MFT96";#N/A,#N/A,FALSE,"CTrecon"}</definedName>
    <definedName name="trggh_1_1_1_1_1_5" hidden="1">{#N/A,#N/A,FALSE,"TMCOMP96";#N/A,#N/A,FALSE,"MAT96";#N/A,#N/A,FALSE,"FANDA96";#N/A,#N/A,FALSE,"INTRAN96";#N/A,#N/A,FALSE,"NAA9697";#N/A,#N/A,FALSE,"ECWEBB";#N/A,#N/A,FALSE,"MFT96";#N/A,#N/A,FALSE,"CTrecon"}</definedName>
    <definedName name="trggh_1_1_1_1_2" hidden="1">{#N/A,#N/A,FALSE,"TMCOMP96";#N/A,#N/A,FALSE,"MAT96";#N/A,#N/A,FALSE,"FANDA96";#N/A,#N/A,FALSE,"INTRAN96";#N/A,#N/A,FALSE,"NAA9697";#N/A,#N/A,FALSE,"ECWEBB";#N/A,#N/A,FALSE,"MFT96";#N/A,#N/A,FALSE,"CTrecon"}</definedName>
    <definedName name="trggh_1_1_1_1_2_1" hidden="1">{#N/A,#N/A,FALSE,"TMCOMP96";#N/A,#N/A,FALSE,"MAT96";#N/A,#N/A,FALSE,"FANDA96";#N/A,#N/A,FALSE,"INTRAN96";#N/A,#N/A,FALSE,"NAA9697";#N/A,#N/A,FALSE,"ECWEBB";#N/A,#N/A,FALSE,"MFT96";#N/A,#N/A,FALSE,"CTrecon"}</definedName>
    <definedName name="trggh_1_1_1_1_2_2" hidden="1">{#N/A,#N/A,FALSE,"TMCOMP96";#N/A,#N/A,FALSE,"MAT96";#N/A,#N/A,FALSE,"FANDA96";#N/A,#N/A,FALSE,"INTRAN96";#N/A,#N/A,FALSE,"NAA9697";#N/A,#N/A,FALSE,"ECWEBB";#N/A,#N/A,FALSE,"MFT96";#N/A,#N/A,FALSE,"CTrecon"}</definedName>
    <definedName name="trggh_1_1_1_1_2_3" hidden="1">{#N/A,#N/A,FALSE,"TMCOMP96";#N/A,#N/A,FALSE,"MAT96";#N/A,#N/A,FALSE,"FANDA96";#N/A,#N/A,FALSE,"INTRAN96";#N/A,#N/A,FALSE,"NAA9697";#N/A,#N/A,FALSE,"ECWEBB";#N/A,#N/A,FALSE,"MFT96";#N/A,#N/A,FALSE,"CTrecon"}</definedName>
    <definedName name="trggh_1_1_1_1_2_4" hidden="1">{#N/A,#N/A,FALSE,"TMCOMP96";#N/A,#N/A,FALSE,"MAT96";#N/A,#N/A,FALSE,"FANDA96";#N/A,#N/A,FALSE,"INTRAN96";#N/A,#N/A,FALSE,"NAA9697";#N/A,#N/A,FALSE,"ECWEBB";#N/A,#N/A,FALSE,"MFT96";#N/A,#N/A,FALSE,"CTrecon"}</definedName>
    <definedName name="trggh_1_1_1_1_2_5" hidden="1">{#N/A,#N/A,FALSE,"TMCOMP96";#N/A,#N/A,FALSE,"MAT96";#N/A,#N/A,FALSE,"FANDA96";#N/A,#N/A,FALSE,"INTRAN96";#N/A,#N/A,FALSE,"NAA9697";#N/A,#N/A,FALSE,"ECWEBB";#N/A,#N/A,FALSE,"MFT96";#N/A,#N/A,FALSE,"CTrecon"}</definedName>
    <definedName name="trggh_1_1_1_1_3" hidden="1">{#N/A,#N/A,FALSE,"TMCOMP96";#N/A,#N/A,FALSE,"MAT96";#N/A,#N/A,FALSE,"FANDA96";#N/A,#N/A,FALSE,"INTRAN96";#N/A,#N/A,FALSE,"NAA9697";#N/A,#N/A,FALSE,"ECWEBB";#N/A,#N/A,FALSE,"MFT96";#N/A,#N/A,FALSE,"CTrecon"}</definedName>
    <definedName name="trggh_1_1_1_1_4" hidden="1">{#N/A,#N/A,FALSE,"TMCOMP96";#N/A,#N/A,FALSE,"MAT96";#N/A,#N/A,FALSE,"FANDA96";#N/A,#N/A,FALSE,"INTRAN96";#N/A,#N/A,FALSE,"NAA9697";#N/A,#N/A,FALSE,"ECWEBB";#N/A,#N/A,FALSE,"MFT96";#N/A,#N/A,FALSE,"CTrecon"}</definedName>
    <definedName name="trggh_1_1_1_1_5" hidden="1">{#N/A,#N/A,FALSE,"TMCOMP96";#N/A,#N/A,FALSE,"MAT96";#N/A,#N/A,FALSE,"FANDA96";#N/A,#N/A,FALSE,"INTRAN96";#N/A,#N/A,FALSE,"NAA9697";#N/A,#N/A,FALSE,"ECWEBB";#N/A,#N/A,FALSE,"MFT96";#N/A,#N/A,FALSE,"CTrecon"}</definedName>
    <definedName name="trggh_1_1_1_2" hidden="1">{#N/A,#N/A,FALSE,"TMCOMP96";#N/A,#N/A,FALSE,"MAT96";#N/A,#N/A,FALSE,"FANDA96";#N/A,#N/A,FALSE,"INTRAN96";#N/A,#N/A,FALSE,"NAA9697";#N/A,#N/A,FALSE,"ECWEBB";#N/A,#N/A,FALSE,"MFT96";#N/A,#N/A,FALSE,"CTrecon"}</definedName>
    <definedName name="trggh_1_1_1_2_1" hidden="1">{#N/A,#N/A,FALSE,"TMCOMP96";#N/A,#N/A,FALSE,"MAT96";#N/A,#N/A,FALSE,"FANDA96";#N/A,#N/A,FALSE,"INTRAN96";#N/A,#N/A,FALSE,"NAA9697";#N/A,#N/A,FALSE,"ECWEBB";#N/A,#N/A,FALSE,"MFT96";#N/A,#N/A,FALSE,"CTrecon"}</definedName>
    <definedName name="trggh_1_1_1_2_2" hidden="1">{#N/A,#N/A,FALSE,"TMCOMP96";#N/A,#N/A,FALSE,"MAT96";#N/A,#N/A,FALSE,"FANDA96";#N/A,#N/A,FALSE,"INTRAN96";#N/A,#N/A,FALSE,"NAA9697";#N/A,#N/A,FALSE,"ECWEBB";#N/A,#N/A,FALSE,"MFT96";#N/A,#N/A,FALSE,"CTrecon"}</definedName>
    <definedName name="trggh_1_1_1_2_3" hidden="1">{#N/A,#N/A,FALSE,"TMCOMP96";#N/A,#N/A,FALSE,"MAT96";#N/A,#N/A,FALSE,"FANDA96";#N/A,#N/A,FALSE,"INTRAN96";#N/A,#N/A,FALSE,"NAA9697";#N/A,#N/A,FALSE,"ECWEBB";#N/A,#N/A,FALSE,"MFT96";#N/A,#N/A,FALSE,"CTrecon"}</definedName>
    <definedName name="trggh_1_1_1_2_4" hidden="1">{#N/A,#N/A,FALSE,"TMCOMP96";#N/A,#N/A,FALSE,"MAT96";#N/A,#N/A,FALSE,"FANDA96";#N/A,#N/A,FALSE,"INTRAN96";#N/A,#N/A,FALSE,"NAA9697";#N/A,#N/A,FALSE,"ECWEBB";#N/A,#N/A,FALSE,"MFT96";#N/A,#N/A,FALSE,"CTrecon"}</definedName>
    <definedName name="trggh_1_1_1_2_5" hidden="1">{#N/A,#N/A,FALSE,"TMCOMP96";#N/A,#N/A,FALSE,"MAT96";#N/A,#N/A,FALSE,"FANDA96";#N/A,#N/A,FALSE,"INTRAN96";#N/A,#N/A,FALSE,"NAA9697";#N/A,#N/A,FALSE,"ECWEBB";#N/A,#N/A,FALSE,"MFT96";#N/A,#N/A,FALSE,"CTrecon"}</definedName>
    <definedName name="trggh_1_1_1_3" hidden="1">{#N/A,#N/A,FALSE,"TMCOMP96";#N/A,#N/A,FALSE,"MAT96";#N/A,#N/A,FALSE,"FANDA96";#N/A,#N/A,FALSE,"INTRAN96";#N/A,#N/A,FALSE,"NAA9697";#N/A,#N/A,FALSE,"ECWEBB";#N/A,#N/A,FALSE,"MFT96";#N/A,#N/A,FALSE,"CTrecon"}</definedName>
    <definedName name="trggh_1_1_1_3_1" hidden="1">{#N/A,#N/A,FALSE,"TMCOMP96";#N/A,#N/A,FALSE,"MAT96";#N/A,#N/A,FALSE,"FANDA96";#N/A,#N/A,FALSE,"INTRAN96";#N/A,#N/A,FALSE,"NAA9697";#N/A,#N/A,FALSE,"ECWEBB";#N/A,#N/A,FALSE,"MFT96";#N/A,#N/A,FALSE,"CTrecon"}</definedName>
    <definedName name="trggh_1_1_1_3_2" hidden="1">{#N/A,#N/A,FALSE,"TMCOMP96";#N/A,#N/A,FALSE,"MAT96";#N/A,#N/A,FALSE,"FANDA96";#N/A,#N/A,FALSE,"INTRAN96";#N/A,#N/A,FALSE,"NAA9697";#N/A,#N/A,FALSE,"ECWEBB";#N/A,#N/A,FALSE,"MFT96";#N/A,#N/A,FALSE,"CTrecon"}</definedName>
    <definedName name="trggh_1_1_1_3_3" hidden="1">{#N/A,#N/A,FALSE,"TMCOMP96";#N/A,#N/A,FALSE,"MAT96";#N/A,#N/A,FALSE,"FANDA96";#N/A,#N/A,FALSE,"INTRAN96";#N/A,#N/A,FALSE,"NAA9697";#N/A,#N/A,FALSE,"ECWEBB";#N/A,#N/A,FALSE,"MFT96";#N/A,#N/A,FALSE,"CTrecon"}</definedName>
    <definedName name="trggh_1_1_1_3_4" hidden="1">{#N/A,#N/A,FALSE,"TMCOMP96";#N/A,#N/A,FALSE,"MAT96";#N/A,#N/A,FALSE,"FANDA96";#N/A,#N/A,FALSE,"INTRAN96";#N/A,#N/A,FALSE,"NAA9697";#N/A,#N/A,FALSE,"ECWEBB";#N/A,#N/A,FALSE,"MFT96";#N/A,#N/A,FALSE,"CTrecon"}</definedName>
    <definedName name="trggh_1_1_1_3_5" hidden="1">{#N/A,#N/A,FALSE,"TMCOMP96";#N/A,#N/A,FALSE,"MAT96";#N/A,#N/A,FALSE,"FANDA96";#N/A,#N/A,FALSE,"INTRAN96";#N/A,#N/A,FALSE,"NAA9697";#N/A,#N/A,FALSE,"ECWEBB";#N/A,#N/A,FALSE,"MFT96";#N/A,#N/A,FALSE,"CTrecon"}</definedName>
    <definedName name="trggh_1_1_1_4" hidden="1">{#N/A,#N/A,FALSE,"TMCOMP96";#N/A,#N/A,FALSE,"MAT96";#N/A,#N/A,FALSE,"FANDA96";#N/A,#N/A,FALSE,"INTRAN96";#N/A,#N/A,FALSE,"NAA9697";#N/A,#N/A,FALSE,"ECWEBB";#N/A,#N/A,FALSE,"MFT96";#N/A,#N/A,FALSE,"CTrecon"}</definedName>
    <definedName name="trggh_1_1_1_4_1" hidden="1">{#N/A,#N/A,FALSE,"TMCOMP96";#N/A,#N/A,FALSE,"MAT96";#N/A,#N/A,FALSE,"FANDA96";#N/A,#N/A,FALSE,"INTRAN96";#N/A,#N/A,FALSE,"NAA9697";#N/A,#N/A,FALSE,"ECWEBB";#N/A,#N/A,FALSE,"MFT96";#N/A,#N/A,FALSE,"CTrecon"}</definedName>
    <definedName name="trggh_1_1_1_4_2" hidden="1">{#N/A,#N/A,FALSE,"TMCOMP96";#N/A,#N/A,FALSE,"MAT96";#N/A,#N/A,FALSE,"FANDA96";#N/A,#N/A,FALSE,"INTRAN96";#N/A,#N/A,FALSE,"NAA9697";#N/A,#N/A,FALSE,"ECWEBB";#N/A,#N/A,FALSE,"MFT96";#N/A,#N/A,FALSE,"CTrecon"}</definedName>
    <definedName name="trggh_1_1_1_4_3" hidden="1">{#N/A,#N/A,FALSE,"TMCOMP96";#N/A,#N/A,FALSE,"MAT96";#N/A,#N/A,FALSE,"FANDA96";#N/A,#N/A,FALSE,"INTRAN96";#N/A,#N/A,FALSE,"NAA9697";#N/A,#N/A,FALSE,"ECWEBB";#N/A,#N/A,FALSE,"MFT96";#N/A,#N/A,FALSE,"CTrecon"}</definedName>
    <definedName name="trggh_1_1_1_4_4" hidden="1">{#N/A,#N/A,FALSE,"TMCOMP96";#N/A,#N/A,FALSE,"MAT96";#N/A,#N/A,FALSE,"FANDA96";#N/A,#N/A,FALSE,"INTRAN96";#N/A,#N/A,FALSE,"NAA9697";#N/A,#N/A,FALSE,"ECWEBB";#N/A,#N/A,FALSE,"MFT96";#N/A,#N/A,FALSE,"CTrecon"}</definedName>
    <definedName name="trggh_1_1_1_4_5" hidden="1">{#N/A,#N/A,FALSE,"TMCOMP96";#N/A,#N/A,FALSE,"MAT96";#N/A,#N/A,FALSE,"FANDA96";#N/A,#N/A,FALSE,"INTRAN96";#N/A,#N/A,FALSE,"NAA9697";#N/A,#N/A,FALSE,"ECWEBB";#N/A,#N/A,FALSE,"MFT96";#N/A,#N/A,FALSE,"CTrecon"}</definedName>
    <definedName name="trggh_1_1_1_5" hidden="1">{#N/A,#N/A,FALSE,"TMCOMP96";#N/A,#N/A,FALSE,"MAT96";#N/A,#N/A,FALSE,"FANDA96";#N/A,#N/A,FALSE,"INTRAN96";#N/A,#N/A,FALSE,"NAA9697";#N/A,#N/A,FALSE,"ECWEBB";#N/A,#N/A,FALSE,"MFT96";#N/A,#N/A,FALSE,"CTrecon"}</definedName>
    <definedName name="trggh_1_1_1_5_1" hidden="1">{#N/A,#N/A,FALSE,"TMCOMP96";#N/A,#N/A,FALSE,"MAT96";#N/A,#N/A,FALSE,"FANDA96";#N/A,#N/A,FALSE,"INTRAN96";#N/A,#N/A,FALSE,"NAA9697";#N/A,#N/A,FALSE,"ECWEBB";#N/A,#N/A,FALSE,"MFT96";#N/A,#N/A,FALSE,"CTrecon"}</definedName>
    <definedName name="trggh_1_1_1_5_2" hidden="1">{#N/A,#N/A,FALSE,"TMCOMP96";#N/A,#N/A,FALSE,"MAT96";#N/A,#N/A,FALSE,"FANDA96";#N/A,#N/A,FALSE,"INTRAN96";#N/A,#N/A,FALSE,"NAA9697";#N/A,#N/A,FALSE,"ECWEBB";#N/A,#N/A,FALSE,"MFT96";#N/A,#N/A,FALSE,"CTrecon"}</definedName>
    <definedName name="trggh_1_1_1_5_3" hidden="1">{#N/A,#N/A,FALSE,"TMCOMP96";#N/A,#N/A,FALSE,"MAT96";#N/A,#N/A,FALSE,"FANDA96";#N/A,#N/A,FALSE,"INTRAN96";#N/A,#N/A,FALSE,"NAA9697";#N/A,#N/A,FALSE,"ECWEBB";#N/A,#N/A,FALSE,"MFT96";#N/A,#N/A,FALSE,"CTrecon"}</definedName>
    <definedName name="trggh_1_1_1_5_4" hidden="1">{#N/A,#N/A,FALSE,"TMCOMP96";#N/A,#N/A,FALSE,"MAT96";#N/A,#N/A,FALSE,"FANDA96";#N/A,#N/A,FALSE,"INTRAN96";#N/A,#N/A,FALSE,"NAA9697";#N/A,#N/A,FALSE,"ECWEBB";#N/A,#N/A,FALSE,"MFT96";#N/A,#N/A,FALSE,"CTrecon"}</definedName>
    <definedName name="trggh_1_1_1_5_5" hidden="1">{#N/A,#N/A,FALSE,"TMCOMP96";#N/A,#N/A,FALSE,"MAT96";#N/A,#N/A,FALSE,"FANDA96";#N/A,#N/A,FALSE,"INTRAN96";#N/A,#N/A,FALSE,"NAA9697";#N/A,#N/A,FALSE,"ECWEBB";#N/A,#N/A,FALSE,"MFT96";#N/A,#N/A,FALSE,"CTrecon"}</definedName>
    <definedName name="trggh_1_1_2" hidden="1">{#N/A,#N/A,FALSE,"TMCOMP96";#N/A,#N/A,FALSE,"MAT96";#N/A,#N/A,FALSE,"FANDA96";#N/A,#N/A,FALSE,"INTRAN96";#N/A,#N/A,FALSE,"NAA9697";#N/A,#N/A,FALSE,"ECWEBB";#N/A,#N/A,FALSE,"MFT96";#N/A,#N/A,FALSE,"CTrecon"}</definedName>
    <definedName name="trggh_1_1_2_1" hidden="1">{#N/A,#N/A,FALSE,"TMCOMP96";#N/A,#N/A,FALSE,"MAT96";#N/A,#N/A,FALSE,"FANDA96";#N/A,#N/A,FALSE,"INTRAN96";#N/A,#N/A,FALSE,"NAA9697";#N/A,#N/A,FALSE,"ECWEBB";#N/A,#N/A,FALSE,"MFT96";#N/A,#N/A,FALSE,"CTrecon"}</definedName>
    <definedName name="trggh_1_1_2_1_1" hidden="1">{#N/A,#N/A,FALSE,"TMCOMP96";#N/A,#N/A,FALSE,"MAT96";#N/A,#N/A,FALSE,"FANDA96";#N/A,#N/A,FALSE,"INTRAN96";#N/A,#N/A,FALSE,"NAA9697";#N/A,#N/A,FALSE,"ECWEBB";#N/A,#N/A,FALSE,"MFT96";#N/A,#N/A,FALSE,"CTrecon"}</definedName>
    <definedName name="trggh_1_1_2_2" hidden="1">{#N/A,#N/A,FALSE,"TMCOMP96";#N/A,#N/A,FALSE,"MAT96";#N/A,#N/A,FALSE,"FANDA96";#N/A,#N/A,FALSE,"INTRAN96";#N/A,#N/A,FALSE,"NAA9697";#N/A,#N/A,FALSE,"ECWEBB";#N/A,#N/A,FALSE,"MFT96";#N/A,#N/A,FALSE,"CTrecon"}</definedName>
    <definedName name="trggh_1_1_2_3" hidden="1">{#N/A,#N/A,FALSE,"TMCOMP96";#N/A,#N/A,FALSE,"MAT96";#N/A,#N/A,FALSE,"FANDA96";#N/A,#N/A,FALSE,"INTRAN96";#N/A,#N/A,FALSE,"NAA9697";#N/A,#N/A,FALSE,"ECWEBB";#N/A,#N/A,FALSE,"MFT96";#N/A,#N/A,FALSE,"CTrecon"}</definedName>
    <definedName name="trggh_1_1_2_4" hidden="1">{#N/A,#N/A,FALSE,"TMCOMP96";#N/A,#N/A,FALSE,"MAT96";#N/A,#N/A,FALSE,"FANDA96";#N/A,#N/A,FALSE,"INTRAN96";#N/A,#N/A,FALSE,"NAA9697";#N/A,#N/A,FALSE,"ECWEBB";#N/A,#N/A,FALSE,"MFT96";#N/A,#N/A,FALSE,"CTrecon"}</definedName>
    <definedName name="trggh_1_1_2_5" hidden="1">{#N/A,#N/A,FALSE,"TMCOMP96";#N/A,#N/A,FALSE,"MAT96";#N/A,#N/A,FALSE,"FANDA96";#N/A,#N/A,FALSE,"INTRAN96";#N/A,#N/A,FALSE,"NAA9697";#N/A,#N/A,FALSE,"ECWEBB";#N/A,#N/A,FALSE,"MFT96";#N/A,#N/A,FALSE,"CTrecon"}</definedName>
    <definedName name="trggh_1_1_3" hidden="1">{#N/A,#N/A,FALSE,"TMCOMP96";#N/A,#N/A,FALSE,"MAT96";#N/A,#N/A,FALSE,"FANDA96";#N/A,#N/A,FALSE,"INTRAN96";#N/A,#N/A,FALSE,"NAA9697";#N/A,#N/A,FALSE,"ECWEBB";#N/A,#N/A,FALSE,"MFT96";#N/A,#N/A,FALSE,"CTrecon"}</definedName>
    <definedName name="trggh_1_1_3_1" hidden="1">{#N/A,#N/A,FALSE,"TMCOMP96";#N/A,#N/A,FALSE,"MAT96";#N/A,#N/A,FALSE,"FANDA96";#N/A,#N/A,FALSE,"INTRAN96";#N/A,#N/A,FALSE,"NAA9697";#N/A,#N/A,FALSE,"ECWEBB";#N/A,#N/A,FALSE,"MFT96";#N/A,#N/A,FALSE,"CTrecon"}</definedName>
    <definedName name="trggh_1_1_3_1_1" hidden="1">{#N/A,#N/A,FALSE,"TMCOMP96";#N/A,#N/A,FALSE,"MAT96";#N/A,#N/A,FALSE,"FANDA96";#N/A,#N/A,FALSE,"INTRAN96";#N/A,#N/A,FALSE,"NAA9697";#N/A,#N/A,FALSE,"ECWEBB";#N/A,#N/A,FALSE,"MFT96";#N/A,#N/A,FALSE,"CTrecon"}</definedName>
    <definedName name="trggh_1_1_3_2" hidden="1">{#N/A,#N/A,FALSE,"TMCOMP96";#N/A,#N/A,FALSE,"MAT96";#N/A,#N/A,FALSE,"FANDA96";#N/A,#N/A,FALSE,"INTRAN96";#N/A,#N/A,FALSE,"NAA9697";#N/A,#N/A,FALSE,"ECWEBB";#N/A,#N/A,FALSE,"MFT96";#N/A,#N/A,FALSE,"CTrecon"}</definedName>
    <definedName name="trggh_1_1_3_3" hidden="1">{#N/A,#N/A,FALSE,"TMCOMP96";#N/A,#N/A,FALSE,"MAT96";#N/A,#N/A,FALSE,"FANDA96";#N/A,#N/A,FALSE,"INTRAN96";#N/A,#N/A,FALSE,"NAA9697";#N/A,#N/A,FALSE,"ECWEBB";#N/A,#N/A,FALSE,"MFT96";#N/A,#N/A,FALSE,"CTrecon"}</definedName>
    <definedName name="trggh_1_1_3_4" hidden="1">{#N/A,#N/A,FALSE,"TMCOMP96";#N/A,#N/A,FALSE,"MAT96";#N/A,#N/A,FALSE,"FANDA96";#N/A,#N/A,FALSE,"INTRAN96";#N/A,#N/A,FALSE,"NAA9697";#N/A,#N/A,FALSE,"ECWEBB";#N/A,#N/A,FALSE,"MFT96";#N/A,#N/A,FALSE,"CTrecon"}</definedName>
    <definedName name="trggh_1_1_3_5" hidden="1">{#N/A,#N/A,FALSE,"TMCOMP96";#N/A,#N/A,FALSE,"MAT96";#N/A,#N/A,FALSE,"FANDA96";#N/A,#N/A,FALSE,"INTRAN96";#N/A,#N/A,FALSE,"NAA9697";#N/A,#N/A,FALSE,"ECWEBB";#N/A,#N/A,FALSE,"MFT96";#N/A,#N/A,FALSE,"CTrecon"}</definedName>
    <definedName name="trggh_1_1_4" hidden="1">{#N/A,#N/A,FALSE,"TMCOMP96";#N/A,#N/A,FALSE,"MAT96";#N/A,#N/A,FALSE,"FANDA96";#N/A,#N/A,FALSE,"INTRAN96";#N/A,#N/A,FALSE,"NAA9697";#N/A,#N/A,FALSE,"ECWEBB";#N/A,#N/A,FALSE,"MFT96";#N/A,#N/A,FALSE,"CTrecon"}</definedName>
    <definedName name="trggh_1_1_4_1" hidden="1">{#N/A,#N/A,FALSE,"TMCOMP96";#N/A,#N/A,FALSE,"MAT96";#N/A,#N/A,FALSE,"FANDA96";#N/A,#N/A,FALSE,"INTRAN96";#N/A,#N/A,FALSE,"NAA9697";#N/A,#N/A,FALSE,"ECWEBB";#N/A,#N/A,FALSE,"MFT96";#N/A,#N/A,FALSE,"CTrecon"}</definedName>
    <definedName name="trggh_1_1_4_2" hidden="1">{#N/A,#N/A,FALSE,"TMCOMP96";#N/A,#N/A,FALSE,"MAT96";#N/A,#N/A,FALSE,"FANDA96";#N/A,#N/A,FALSE,"INTRAN96";#N/A,#N/A,FALSE,"NAA9697";#N/A,#N/A,FALSE,"ECWEBB";#N/A,#N/A,FALSE,"MFT96";#N/A,#N/A,FALSE,"CTrecon"}</definedName>
    <definedName name="trggh_1_1_4_3" hidden="1">{#N/A,#N/A,FALSE,"TMCOMP96";#N/A,#N/A,FALSE,"MAT96";#N/A,#N/A,FALSE,"FANDA96";#N/A,#N/A,FALSE,"INTRAN96";#N/A,#N/A,FALSE,"NAA9697";#N/A,#N/A,FALSE,"ECWEBB";#N/A,#N/A,FALSE,"MFT96";#N/A,#N/A,FALSE,"CTrecon"}</definedName>
    <definedName name="trggh_1_1_4_4" hidden="1">{#N/A,#N/A,FALSE,"TMCOMP96";#N/A,#N/A,FALSE,"MAT96";#N/A,#N/A,FALSE,"FANDA96";#N/A,#N/A,FALSE,"INTRAN96";#N/A,#N/A,FALSE,"NAA9697";#N/A,#N/A,FALSE,"ECWEBB";#N/A,#N/A,FALSE,"MFT96";#N/A,#N/A,FALSE,"CTrecon"}</definedName>
    <definedName name="trggh_1_1_4_5" hidden="1">{#N/A,#N/A,FALSE,"TMCOMP96";#N/A,#N/A,FALSE,"MAT96";#N/A,#N/A,FALSE,"FANDA96";#N/A,#N/A,FALSE,"INTRAN96";#N/A,#N/A,FALSE,"NAA9697";#N/A,#N/A,FALSE,"ECWEBB";#N/A,#N/A,FALSE,"MFT96";#N/A,#N/A,FALSE,"CTrecon"}</definedName>
    <definedName name="trggh_1_1_5" hidden="1">{#N/A,#N/A,FALSE,"TMCOMP96";#N/A,#N/A,FALSE,"MAT96";#N/A,#N/A,FALSE,"FANDA96";#N/A,#N/A,FALSE,"INTRAN96";#N/A,#N/A,FALSE,"NAA9697";#N/A,#N/A,FALSE,"ECWEBB";#N/A,#N/A,FALSE,"MFT96";#N/A,#N/A,FALSE,"CTrecon"}</definedName>
    <definedName name="trggh_1_1_5_1" hidden="1">{#N/A,#N/A,FALSE,"TMCOMP96";#N/A,#N/A,FALSE,"MAT96";#N/A,#N/A,FALSE,"FANDA96";#N/A,#N/A,FALSE,"INTRAN96";#N/A,#N/A,FALSE,"NAA9697";#N/A,#N/A,FALSE,"ECWEBB";#N/A,#N/A,FALSE,"MFT96";#N/A,#N/A,FALSE,"CTrecon"}</definedName>
    <definedName name="trggh_1_1_5_2" hidden="1">{#N/A,#N/A,FALSE,"TMCOMP96";#N/A,#N/A,FALSE,"MAT96";#N/A,#N/A,FALSE,"FANDA96";#N/A,#N/A,FALSE,"INTRAN96";#N/A,#N/A,FALSE,"NAA9697";#N/A,#N/A,FALSE,"ECWEBB";#N/A,#N/A,FALSE,"MFT96";#N/A,#N/A,FALSE,"CTrecon"}</definedName>
    <definedName name="trggh_1_1_5_3" hidden="1">{#N/A,#N/A,FALSE,"TMCOMP96";#N/A,#N/A,FALSE,"MAT96";#N/A,#N/A,FALSE,"FANDA96";#N/A,#N/A,FALSE,"INTRAN96";#N/A,#N/A,FALSE,"NAA9697";#N/A,#N/A,FALSE,"ECWEBB";#N/A,#N/A,FALSE,"MFT96";#N/A,#N/A,FALSE,"CTrecon"}</definedName>
    <definedName name="trggh_1_1_5_4" hidden="1">{#N/A,#N/A,FALSE,"TMCOMP96";#N/A,#N/A,FALSE,"MAT96";#N/A,#N/A,FALSE,"FANDA96";#N/A,#N/A,FALSE,"INTRAN96";#N/A,#N/A,FALSE,"NAA9697";#N/A,#N/A,FALSE,"ECWEBB";#N/A,#N/A,FALSE,"MFT96";#N/A,#N/A,FALSE,"CTrecon"}</definedName>
    <definedName name="trggh_1_1_5_5" hidden="1">{#N/A,#N/A,FALSE,"TMCOMP96";#N/A,#N/A,FALSE,"MAT96";#N/A,#N/A,FALSE,"FANDA96";#N/A,#N/A,FALSE,"INTRAN96";#N/A,#N/A,FALSE,"NAA9697";#N/A,#N/A,FALSE,"ECWEBB";#N/A,#N/A,FALSE,"MFT96";#N/A,#N/A,FALSE,"CTrecon"}</definedName>
    <definedName name="trggh_1_2" hidden="1">{#N/A,#N/A,FALSE,"TMCOMP96";#N/A,#N/A,FALSE,"MAT96";#N/A,#N/A,FALSE,"FANDA96";#N/A,#N/A,FALSE,"INTRAN96";#N/A,#N/A,FALSE,"NAA9697";#N/A,#N/A,FALSE,"ECWEBB";#N/A,#N/A,FALSE,"MFT96";#N/A,#N/A,FALSE,"CTrecon"}</definedName>
    <definedName name="trggh_1_2_1" hidden="1">{#N/A,#N/A,FALSE,"TMCOMP96";#N/A,#N/A,FALSE,"MAT96";#N/A,#N/A,FALSE,"FANDA96";#N/A,#N/A,FALSE,"INTRAN96";#N/A,#N/A,FALSE,"NAA9697";#N/A,#N/A,FALSE,"ECWEBB";#N/A,#N/A,FALSE,"MFT96";#N/A,#N/A,FALSE,"CTrecon"}</definedName>
    <definedName name="trggh_1_2_1_1" hidden="1">{#N/A,#N/A,FALSE,"TMCOMP96";#N/A,#N/A,FALSE,"MAT96";#N/A,#N/A,FALSE,"FANDA96";#N/A,#N/A,FALSE,"INTRAN96";#N/A,#N/A,FALSE,"NAA9697";#N/A,#N/A,FALSE,"ECWEBB";#N/A,#N/A,FALSE,"MFT96";#N/A,#N/A,FALSE,"CTrecon"}</definedName>
    <definedName name="trggh_1_2_1_1_1" hidden="1">{#N/A,#N/A,FALSE,"TMCOMP96";#N/A,#N/A,FALSE,"MAT96";#N/A,#N/A,FALSE,"FANDA96";#N/A,#N/A,FALSE,"INTRAN96";#N/A,#N/A,FALSE,"NAA9697";#N/A,#N/A,FALSE,"ECWEBB";#N/A,#N/A,FALSE,"MFT96";#N/A,#N/A,FALSE,"CTrecon"}</definedName>
    <definedName name="trggh_1_2_1_1_1_1" hidden="1">{#N/A,#N/A,FALSE,"TMCOMP96";#N/A,#N/A,FALSE,"MAT96";#N/A,#N/A,FALSE,"FANDA96";#N/A,#N/A,FALSE,"INTRAN96";#N/A,#N/A,FALSE,"NAA9697";#N/A,#N/A,FALSE,"ECWEBB";#N/A,#N/A,FALSE,"MFT96";#N/A,#N/A,FALSE,"CTrecon"}</definedName>
    <definedName name="trggh_1_2_1_1_1_1_1" hidden="1">{#N/A,#N/A,FALSE,"TMCOMP96";#N/A,#N/A,FALSE,"MAT96";#N/A,#N/A,FALSE,"FANDA96";#N/A,#N/A,FALSE,"INTRAN96";#N/A,#N/A,FALSE,"NAA9697";#N/A,#N/A,FALSE,"ECWEBB";#N/A,#N/A,FALSE,"MFT96";#N/A,#N/A,FALSE,"CTrecon"}</definedName>
    <definedName name="trggh_1_2_1_1_1_2" hidden="1">{#N/A,#N/A,FALSE,"TMCOMP96";#N/A,#N/A,FALSE,"MAT96";#N/A,#N/A,FALSE,"FANDA96";#N/A,#N/A,FALSE,"INTRAN96";#N/A,#N/A,FALSE,"NAA9697";#N/A,#N/A,FALSE,"ECWEBB";#N/A,#N/A,FALSE,"MFT96";#N/A,#N/A,FALSE,"CTrecon"}</definedName>
    <definedName name="trggh_1_2_1_1_1_3" hidden="1">{#N/A,#N/A,FALSE,"TMCOMP96";#N/A,#N/A,FALSE,"MAT96";#N/A,#N/A,FALSE,"FANDA96";#N/A,#N/A,FALSE,"INTRAN96";#N/A,#N/A,FALSE,"NAA9697";#N/A,#N/A,FALSE,"ECWEBB";#N/A,#N/A,FALSE,"MFT96";#N/A,#N/A,FALSE,"CTrecon"}</definedName>
    <definedName name="trggh_1_2_1_1_1_4" hidden="1">{#N/A,#N/A,FALSE,"TMCOMP96";#N/A,#N/A,FALSE,"MAT96";#N/A,#N/A,FALSE,"FANDA96";#N/A,#N/A,FALSE,"INTRAN96";#N/A,#N/A,FALSE,"NAA9697";#N/A,#N/A,FALSE,"ECWEBB";#N/A,#N/A,FALSE,"MFT96";#N/A,#N/A,FALSE,"CTrecon"}</definedName>
    <definedName name="trggh_1_2_1_1_1_5" hidden="1">{#N/A,#N/A,FALSE,"TMCOMP96";#N/A,#N/A,FALSE,"MAT96";#N/A,#N/A,FALSE,"FANDA96";#N/A,#N/A,FALSE,"INTRAN96";#N/A,#N/A,FALSE,"NAA9697";#N/A,#N/A,FALSE,"ECWEBB";#N/A,#N/A,FALSE,"MFT96";#N/A,#N/A,FALSE,"CTrecon"}</definedName>
    <definedName name="trggh_1_2_1_1_2" hidden="1">{#N/A,#N/A,FALSE,"TMCOMP96";#N/A,#N/A,FALSE,"MAT96";#N/A,#N/A,FALSE,"FANDA96";#N/A,#N/A,FALSE,"INTRAN96";#N/A,#N/A,FALSE,"NAA9697";#N/A,#N/A,FALSE,"ECWEBB";#N/A,#N/A,FALSE,"MFT96";#N/A,#N/A,FALSE,"CTrecon"}</definedName>
    <definedName name="trggh_1_2_1_1_2_1" hidden="1">{#N/A,#N/A,FALSE,"TMCOMP96";#N/A,#N/A,FALSE,"MAT96";#N/A,#N/A,FALSE,"FANDA96";#N/A,#N/A,FALSE,"INTRAN96";#N/A,#N/A,FALSE,"NAA9697";#N/A,#N/A,FALSE,"ECWEBB";#N/A,#N/A,FALSE,"MFT96";#N/A,#N/A,FALSE,"CTrecon"}</definedName>
    <definedName name="trggh_1_2_1_1_2_2" hidden="1">{#N/A,#N/A,FALSE,"TMCOMP96";#N/A,#N/A,FALSE,"MAT96";#N/A,#N/A,FALSE,"FANDA96";#N/A,#N/A,FALSE,"INTRAN96";#N/A,#N/A,FALSE,"NAA9697";#N/A,#N/A,FALSE,"ECWEBB";#N/A,#N/A,FALSE,"MFT96";#N/A,#N/A,FALSE,"CTrecon"}</definedName>
    <definedName name="trggh_1_2_1_1_2_3" hidden="1">{#N/A,#N/A,FALSE,"TMCOMP96";#N/A,#N/A,FALSE,"MAT96";#N/A,#N/A,FALSE,"FANDA96";#N/A,#N/A,FALSE,"INTRAN96";#N/A,#N/A,FALSE,"NAA9697";#N/A,#N/A,FALSE,"ECWEBB";#N/A,#N/A,FALSE,"MFT96";#N/A,#N/A,FALSE,"CTrecon"}</definedName>
    <definedName name="trggh_1_2_1_1_2_4" hidden="1">{#N/A,#N/A,FALSE,"TMCOMP96";#N/A,#N/A,FALSE,"MAT96";#N/A,#N/A,FALSE,"FANDA96";#N/A,#N/A,FALSE,"INTRAN96";#N/A,#N/A,FALSE,"NAA9697";#N/A,#N/A,FALSE,"ECWEBB";#N/A,#N/A,FALSE,"MFT96";#N/A,#N/A,FALSE,"CTrecon"}</definedName>
    <definedName name="trggh_1_2_1_1_2_5" hidden="1">{#N/A,#N/A,FALSE,"TMCOMP96";#N/A,#N/A,FALSE,"MAT96";#N/A,#N/A,FALSE,"FANDA96";#N/A,#N/A,FALSE,"INTRAN96";#N/A,#N/A,FALSE,"NAA9697";#N/A,#N/A,FALSE,"ECWEBB";#N/A,#N/A,FALSE,"MFT96";#N/A,#N/A,FALSE,"CTrecon"}</definedName>
    <definedName name="trggh_1_2_1_1_3" hidden="1">{#N/A,#N/A,FALSE,"TMCOMP96";#N/A,#N/A,FALSE,"MAT96";#N/A,#N/A,FALSE,"FANDA96";#N/A,#N/A,FALSE,"INTRAN96";#N/A,#N/A,FALSE,"NAA9697";#N/A,#N/A,FALSE,"ECWEBB";#N/A,#N/A,FALSE,"MFT96";#N/A,#N/A,FALSE,"CTrecon"}</definedName>
    <definedName name="trggh_1_2_1_1_4" hidden="1">{#N/A,#N/A,FALSE,"TMCOMP96";#N/A,#N/A,FALSE,"MAT96";#N/A,#N/A,FALSE,"FANDA96";#N/A,#N/A,FALSE,"INTRAN96";#N/A,#N/A,FALSE,"NAA9697";#N/A,#N/A,FALSE,"ECWEBB";#N/A,#N/A,FALSE,"MFT96";#N/A,#N/A,FALSE,"CTrecon"}</definedName>
    <definedName name="trggh_1_2_1_1_5" hidden="1">{#N/A,#N/A,FALSE,"TMCOMP96";#N/A,#N/A,FALSE,"MAT96";#N/A,#N/A,FALSE,"FANDA96";#N/A,#N/A,FALSE,"INTRAN96";#N/A,#N/A,FALSE,"NAA9697";#N/A,#N/A,FALSE,"ECWEBB";#N/A,#N/A,FALSE,"MFT96";#N/A,#N/A,FALSE,"CTrecon"}</definedName>
    <definedName name="trggh_1_2_1_2" hidden="1">{#N/A,#N/A,FALSE,"TMCOMP96";#N/A,#N/A,FALSE,"MAT96";#N/A,#N/A,FALSE,"FANDA96";#N/A,#N/A,FALSE,"INTRAN96";#N/A,#N/A,FALSE,"NAA9697";#N/A,#N/A,FALSE,"ECWEBB";#N/A,#N/A,FALSE,"MFT96";#N/A,#N/A,FALSE,"CTrecon"}</definedName>
    <definedName name="trggh_1_2_1_2_1" hidden="1">{#N/A,#N/A,FALSE,"TMCOMP96";#N/A,#N/A,FALSE,"MAT96";#N/A,#N/A,FALSE,"FANDA96";#N/A,#N/A,FALSE,"INTRAN96";#N/A,#N/A,FALSE,"NAA9697";#N/A,#N/A,FALSE,"ECWEBB";#N/A,#N/A,FALSE,"MFT96";#N/A,#N/A,FALSE,"CTrecon"}</definedName>
    <definedName name="trggh_1_2_1_2_2" hidden="1">{#N/A,#N/A,FALSE,"TMCOMP96";#N/A,#N/A,FALSE,"MAT96";#N/A,#N/A,FALSE,"FANDA96";#N/A,#N/A,FALSE,"INTRAN96";#N/A,#N/A,FALSE,"NAA9697";#N/A,#N/A,FALSE,"ECWEBB";#N/A,#N/A,FALSE,"MFT96";#N/A,#N/A,FALSE,"CTrecon"}</definedName>
    <definedName name="trggh_1_2_1_2_3" hidden="1">{#N/A,#N/A,FALSE,"TMCOMP96";#N/A,#N/A,FALSE,"MAT96";#N/A,#N/A,FALSE,"FANDA96";#N/A,#N/A,FALSE,"INTRAN96";#N/A,#N/A,FALSE,"NAA9697";#N/A,#N/A,FALSE,"ECWEBB";#N/A,#N/A,FALSE,"MFT96";#N/A,#N/A,FALSE,"CTrecon"}</definedName>
    <definedName name="trggh_1_2_1_2_4" hidden="1">{#N/A,#N/A,FALSE,"TMCOMP96";#N/A,#N/A,FALSE,"MAT96";#N/A,#N/A,FALSE,"FANDA96";#N/A,#N/A,FALSE,"INTRAN96";#N/A,#N/A,FALSE,"NAA9697";#N/A,#N/A,FALSE,"ECWEBB";#N/A,#N/A,FALSE,"MFT96";#N/A,#N/A,FALSE,"CTrecon"}</definedName>
    <definedName name="trggh_1_2_1_2_5" hidden="1">{#N/A,#N/A,FALSE,"TMCOMP96";#N/A,#N/A,FALSE,"MAT96";#N/A,#N/A,FALSE,"FANDA96";#N/A,#N/A,FALSE,"INTRAN96";#N/A,#N/A,FALSE,"NAA9697";#N/A,#N/A,FALSE,"ECWEBB";#N/A,#N/A,FALSE,"MFT96";#N/A,#N/A,FALSE,"CTrecon"}</definedName>
    <definedName name="trggh_1_2_1_3" hidden="1">{#N/A,#N/A,FALSE,"TMCOMP96";#N/A,#N/A,FALSE,"MAT96";#N/A,#N/A,FALSE,"FANDA96";#N/A,#N/A,FALSE,"INTRAN96";#N/A,#N/A,FALSE,"NAA9697";#N/A,#N/A,FALSE,"ECWEBB";#N/A,#N/A,FALSE,"MFT96";#N/A,#N/A,FALSE,"CTrecon"}</definedName>
    <definedName name="trggh_1_2_1_3_1" hidden="1">{#N/A,#N/A,FALSE,"TMCOMP96";#N/A,#N/A,FALSE,"MAT96";#N/A,#N/A,FALSE,"FANDA96";#N/A,#N/A,FALSE,"INTRAN96";#N/A,#N/A,FALSE,"NAA9697";#N/A,#N/A,FALSE,"ECWEBB";#N/A,#N/A,FALSE,"MFT96";#N/A,#N/A,FALSE,"CTrecon"}</definedName>
    <definedName name="trggh_1_2_1_3_2" hidden="1">{#N/A,#N/A,FALSE,"TMCOMP96";#N/A,#N/A,FALSE,"MAT96";#N/A,#N/A,FALSE,"FANDA96";#N/A,#N/A,FALSE,"INTRAN96";#N/A,#N/A,FALSE,"NAA9697";#N/A,#N/A,FALSE,"ECWEBB";#N/A,#N/A,FALSE,"MFT96";#N/A,#N/A,FALSE,"CTrecon"}</definedName>
    <definedName name="trggh_1_2_1_3_3" hidden="1">{#N/A,#N/A,FALSE,"TMCOMP96";#N/A,#N/A,FALSE,"MAT96";#N/A,#N/A,FALSE,"FANDA96";#N/A,#N/A,FALSE,"INTRAN96";#N/A,#N/A,FALSE,"NAA9697";#N/A,#N/A,FALSE,"ECWEBB";#N/A,#N/A,FALSE,"MFT96";#N/A,#N/A,FALSE,"CTrecon"}</definedName>
    <definedName name="trggh_1_2_1_3_4" hidden="1">{#N/A,#N/A,FALSE,"TMCOMP96";#N/A,#N/A,FALSE,"MAT96";#N/A,#N/A,FALSE,"FANDA96";#N/A,#N/A,FALSE,"INTRAN96";#N/A,#N/A,FALSE,"NAA9697";#N/A,#N/A,FALSE,"ECWEBB";#N/A,#N/A,FALSE,"MFT96";#N/A,#N/A,FALSE,"CTrecon"}</definedName>
    <definedName name="trggh_1_2_1_3_5" hidden="1">{#N/A,#N/A,FALSE,"TMCOMP96";#N/A,#N/A,FALSE,"MAT96";#N/A,#N/A,FALSE,"FANDA96";#N/A,#N/A,FALSE,"INTRAN96";#N/A,#N/A,FALSE,"NAA9697";#N/A,#N/A,FALSE,"ECWEBB";#N/A,#N/A,FALSE,"MFT96";#N/A,#N/A,FALSE,"CTrecon"}</definedName>
    <definedName name="trggh_1_2_1_4" hidden="1">{#N/A,#N/A,FALSE,"TMCOMP96";#N/A,#N/A,FALSE,"MAT96";#N/A,#N/A,FALSE,"FANDA96";#N/A,#N/A,FALSE,"INTRAN96";#N/A,#N/A,FALSE,"NAA9697";#N/A,#N/A,FALSE,"ECWEBB";#N/A,#N/A,FALSE,"MFT96";#N/A,#N/A,FALSE,"CTrecon"}</definedName>
    <definedName name="trggh_1_2_1_4_1" hidden="1">{#N/A,#N/A,FALSE,"TMCOMP96";#N/A,#N/A,FALSE,"MAT96";#N/A,#N/A,FALSE,"FANDA96";#N/A,#N/A,FALSE,"INTRAN96";#N/A,#N/A,FALSE,"NAA9697";#N/A,#N/A,FALSE,"ECWEBB";#N/A,#N/A,FALSE,"MFT96";#N/A,#N/A,FALSE,"CTrecon"}</definedName>
    <definedName name="trggh_1_2_1_4_2" hidden="1">{#N/A,#N/A,FALSE,"TMCOMP96";#N/A,#N/A,FALSE,"MAT96";#N/A,#N/A,FALSE,"FANDA96";#N/A,#N/A,FALSE,"INTRAN96";#N/A,#N/A,FALSE,"NAA9697";#N/A,#N/A,FALSE,"ECWEBB";#N/A,#N/A,FALSE,"MFT96";#N/A,#N/A,FALSE,"CTrecon"}</definedName>
    <definedName name="trggh_1_2_1_4_3" hidden="1">{#N/A,#N/A,FALSE,"TMCOMP96";#N/A,#N/A,FALSE,"MAT96";#N/A,#N/A,FALSE,"FANDA96";#N/A,#N/A,FALSE,"INTRAN96";#N/A,#N/A,FALSE,"NAA9697";#N/A,#N/A,FALSE,"ECWEBB";#N/A,#N/A,FALSE,"MFT96";#N/A,#N/A,FALSE,"CTrecon"}</definedName>
    <definedName name="trggh_1_2_1_4_4" hidden="1">{#N/A,#N/A,FALSE,"TMCOMP96";#N/A,#N/A,FALSE,"MAT96";#N/A,#N/A,FALSE,"FANDA96";#N/A,#N/A,FALSE,"INTRAN96";#N/A,#N/A,FALSE,"NAA9697";#N/A,#N/A,FALSE,"ECWEBB";#N/A,#N/A,FALSE,"MFT96";#N/A,#N/A,FALSE,"CTrecon"}</definedName>
    <definedName name="trggh_1_2_1_4_5" hidden="1">{#N/A,#N/A,FALSE,"TMCOMP96";#N/A,#N/A,FALSE,"MAT96";#N/A,#N/A,FALSE,"FANDA96";#N/A,#N/A,FALSE,"INTRAN96";#N/A,#N/A,FALSE,"NAA9697";#N/A,#N/A,FALSE,"ECWEBB";#N/A,#N/A,FALSE,"MFT96";#N/A,#N/A,FALSE,"CTrecon"}</definedName>
    <definedName name="trggh_1_2_1_5" hidden="1">{#N/A,#N/A,FALSE,"TMCOMP96";#N/A,#N/A,FALSE,"MAT96";#N/A,#N/A,FALSE,"FANDA96";#N/A,#N/A,FALSE,"INTRAN96";#N/A,#N/A,FALSE,"NAA9697";#N/A,#N/A,FALSE,"ECWEBB";#N/A,#N/A,FALSE,"MFT96";#N/A,#N/A,FALSE,"CTrecon"}</definedName>
    <definedName name="trggh_1_2_1_5_1" hidden="1">{#N/A,#N/A,FALSE,"TMCOMP96";#N/A,#N/A,FALSE,"MAT96";#N/A,#N/A,FALSE,"FANDA96";#N/A,#N/A,FALSE,"INTRAN96";#N/A,#N/A,FALSE,"NAA9697";#N/A,#N/A,FALSE,"ECWEBB";#N/A,#N/A,FALSE,"MFT96";#N/A,#N/A,FALSE,"CTrecon"}</definedName>
    <definedName name="trggh_1_2_1_5_2" hidden="1">{#N/A,#N/A,FALSE,"TMCOMP96";#N/A,#N/A,FALSE,"MAT96";#N/A,#N/A,FALSE,"FANDA96";#N/A,#N/A,FALSE,"INTRAN96";#N/A,#N/A,FALSE,"NAA9697";#N/A,#N/A,FALSE,"ECWEBB";#N/A,#N/A,FALSE,"MFT96";#N/A,#N/A,FALSE,"CTrecon"}</definedName>
    <definedName name="trggh_1_2_1_5_3" hidden="1">{#N/A,#N/A,FALSE,"TMCOMP96";#N/A,#N/A,FALSE,"MAT96";#N/A,#N/A,FALSE,"FANDA96";#N/A,#N/A,FALSE,"INTRAN96";#N/A,#N/A,FALSE,"NAA9697";#N/A,#N/A,FALSE,"ECWEBB";#N/A,#N/A,FALSE,"MFT96";#N/A,#N/A,FALSE,"CTrecon"}</definedName>
    <definedName name="trggh_1_2_1_5_4" hidden="1">{#N/A,#N/A,FALSE,"TMCOMP96";#N/A,#N/A,FALSE,"MAT96";#N/A,#N/A,FALSE,"FANDA96";#N/A,#N/A,FALSE,"INTRAN96";#N/A,#N/A,FALSE,"NAA9697";#N/A,#N/A,FALSE,"ECWEBB";#N/A,#N/A,FALSE,"MFT96";#N/A,#N/A,FALSE,"CTrecon"}</definedName>
    <definedName name="trggh_1_2_1_5_5" hidden="1">{#N/A,#N/A,FALSE,"TMCOMP96";#N/A,#N/A,FALSE,"MAT96";#N/A,#N/A,FALSE,"FANDA96";#N/A,#N/A,FALSE,"INTRAN96";#N/A,#N/A,FALSE,"NAA9697";#N/A,#N/A,FALSE,"ECWEBB";#N/A,#N/A,FALSE,"MFT96";#N/A,#N/A,FALSE,"CTrecon"}</definedName>
    <definedName name="trggh_1_2_2" hidden="1">{#N/A,#N/A,FALSE,"TMCOMP96";#N/A,#N/A,FALSE,"MAT96";#N/A,#N/A,FALSE,"FANDA96";#N/A,#N/A,FALSE,"INTRAN96";#N/A,#N/A,FALSE,"NAA9697";#N/A,#N/A,FALSE,"ECWEBB";#N/A,#N/A,FALSE,"MFT96";#N/A,#N/A,FALSE,"CTrecon"}</definedName>
    <definedName name="trggh_1_2_2_1" hidden="1">{#N/A,#N/A,FALSE,"TMCOMP96";#N/A,#N/A,FALSE,"MAT96";#N/A,#N/A,FALSE,"FANDA96";#N/A,#N/A,FALSE,"INTRAN96";#N/A,#N/A,FALSE,"NAA9697";#N/A,#N/A,FALSE,"ECWEBB";#N/A,#N/A,FALSE,"MFT96";#N/A,#N/A,FALSE,"CTrecon"}</definedName>
    <definedName name="trggh_1_2_2_2" hidden="1">{#N/A,#N/A,FALSE,"TMCOMP96";#N/A,#N/A,FALSE,"MAT96";#N/A,#N/A,FALSE,"FANDA96";#N/A,#N/A,FALSE,"INTRAN96";#N/A,#N/A,FALSE,"NAA9697";#N/A,#N/A,FALSE,"ECWEBB";#N/A,#N/A,FALSE,"MFT96";#N/A,#N/A,FALSE,"CTrecon"}</definedName>
    <definedName name="trggh_1_2_2_3" hidden="1">{#N/A,#N/A,FALSE,"TMCOMP96";#N/A,#N/A,FALSE,"MAT96";#N/A,#N/A,FALSE,"FANDA96";#N/A,#N/A,FALSE,"INTRAN96";#N/A,#N/A,FALSE,"NAA9697";#N/A,#N/A,FALSE,"ECWEBB";#N/A,#N/A,FALSE,"MFT96";#N/A,#N/A,FALSE,"CTrecon"}</definedName>
    <definedName name="trggh_1_2_2_4" hidden="1">{#N/A,#N/A,FALSE,"TMCOMP96";#N/A,#N/A,FALSE,"MAT96";#N/A,#N/A,FALSE,"FANDA96";#N/A,#N/A,FALSE,"INTRAN96";#N/A,#N/A,FALSE,"NAA9697";#N/A,#N/A,FALSE,"ECWEBB";#N/A,#N/A,FALSE,"MFT96";#N/A,#N/A,FALSE,"CTrecon"}</definedName>
    <definedName name="trggh_1_2_2_5" hidden="1">{#N/A,#N/A,FALSE,"TMCOMP96";#N/A,#N/A,FALSE,"MAT96";#N/A,#N/A,FALSE,"FANDA96";#N/A,#N/A,FALSE,"INTRAN96";#N/A,#N/A,FALSE,"NAA9697";#N/A,#N/A,FALSE,"ECWEBB";#N/A,#N/A,FALSE,"MFT96";#N/A,#N/A,FALSE,"CTrecon"}</definedName>
    <definedName name="trggh_1_2_3" hidden="1">{#N/A,#N/A,FALSE,"TMCOMP96";#N/A,#N/A,FALSE,"MAT96";#N/A,#N/A,FALSE,"FANDA96";#N/A,#N/A,FALSE,"INTRAN96";#N/A,#N/A,FALSE,"NAA9697";#N/A,#N/A,FALSE,"ECWEBB";#N/A,#N/A,FALSE,"MFT96";#N/A,#N/A,FALSE,"CTrecon"}</definedName>
    <definedName name="trggh_1_2_3_1" hidden="1">{#N/A,#N/A,FALSE,"TMCOMP96";#N/A,#N/A,FALSE,"MAT96";#N/A,#N/A,FALSE,"FANDA96";#N/A,#N/A,FALSE,"INTRAN96";#N/A,#N/A,FALSE,"NAA9697";#N/A,#N/A,FALSE,"ECWEBB";#N/A,#N/A,FALSE,"MFT96";#N/A,#N/A,FALSE,"CTrecon"}</definedName>
    <definedName name="trggh_1_2_3_2" hidden="1">{#N/A,#N/A,FALSE,"TMCOMP96";#N/A,#N/A,FALSE,"MAT96";#N/A,#N/A,FALSE,"FANDA96";#N/A,#N/A,FALSE,"INTRAN96";#N/A,#N/A,FALSE,"NAA9697";#N/A,#N/A,FALSE,"ECWEBB";#N/A,#N/A,FALSE,"MFT96";#N/A,#N/A,FALSE,"CTrecon"}</definedName>
    <definedName name="trggh_1_2_3_3" hidden="1">{#N/A,#N/A,FALSE,"TMCOMP96";#N/A,#N/A,FALSE,"MAT96";#N/A,#N/A,FALSE,"FANDA96";#N/A,#N/A,FALSE,"INTRAN96";#N/A,#N/A,FALSE,"NAA9697";#N/A,#N/A,FALSE,"ECWEBB";#N/A,#N/A,FALSE,"MFT96";#N/A,#N/A,FALSE,"CTrecon"}</definedName>
    <definedName name="trggh_1_2_3_4" hidden="1">{#N/A,#N/A,FALSE,"TMCOMP96";#N/A,#N/A,FALSE,"MAT96";#N/A,#N/A,FALSE,"FANDA96";#N/A,#N/A,FALSE,"INTRAN96";#N/A,#N/A,FALSE,"NAA9697";#N/A,#N/A,FALSE,"ECWEBB";#N/A,#N/A,FALSE,"MFT96";#N/A,#N/A,FALSE,"CTrecon"}</definedName>
    <definedName name="trggh_1_2_3_5" hidden="1">{#N/A,#N/A,FALSE,"TMCOMP96";#N/A,#N/A,FALSE,"MAT96";#N/A,#N/A,FALSE,"FANDA96";#N/A,#N/A,FALSE,"INTRAN96";#N/A,#N/A,FALSE,"NAA9697";#N/A,#N/A,FALSE,"ECWEBB";#N/A,#N/A,FALSE,"MFT96";#N/A,#N/A,FALSE,"CTrecon"}</definedName>
    <definedName name="trggh_1_2_4" hidden="1">{#N/A,#N/A,FALSE,"TMCOMP96";#N/A,#N/A,FALSE,"MAT96";#N/A,#N/A,FALSE,"FANDA96";#N/A,#N/A,FALSE,"INTRAN96";#N/A,#N/A,FALSE,"NAA9697";#N/A,#N/A,FALSE,"ECWEBB";#N/A,#N/A,FALSE,"MFT96";#N/A,#N/A,FALSE,"CTrecon"}</definedName>
    <definedName name="trggh_1_2_4_1" hidden="1">{#N/A,#N/A,FALSE,"TMCOMP96";#N/A,#N/A,FALSE,"MAT96";#N/A,#N/A,FALSE,"FANDA96";#N/A,#N/A,FALSE,"INTRAN96";#N/A,#N/A,FALSE,"NAA9697";#N/A,#N/A,FALSE,"ECWEBB";#N/A,#N/A,FALSE,"MFT96";#N/A,#N/A,FALSE,"CTrecon"}</definedName>
    <definedName name="trggh_1_2_4_2" hidden="1">{#N/A,#N/A,FALSE,"TMCOMP96";#N/A,#N/A,FALSE,"MAT96";#N/A,#N/A,FALSE,"FANDA96";#N/A,#N/A,FALSE,"INTRAN96";#N/A,#N/A,FALSE,"NAA9697";#N/A,#N/A,FALSE,"ECWEBB";#N/A,#N/A,FALSE,"MFT96";#N/A,#N/A,FALSE,"CTrecon"}</definedName>
    <definedName name="trggh_1_2_4_3" hidden="1">{#N/A,#N/A,FALSE,"TMCOMP96";#N/A,#N/A,FALSE,"MAT96";#N/A,#N/A,FALSE,"FANDA96";#N/A,#N/A,FALSE,"INTRAN96";#N/A,#N/A,FALSE,"NAA9697";#N/A,#N/A,FALSE,"ECWEBB";#N/A,#N/A,FALSE,"MFT96";#N/A,#N/A,FALSE,"CTrecon"}</definedName>
    <definedName name="trggh_1_2_4_4" hidden="1">{#N/A,#N/A,FALSE,"TMCOMP96";#N/A,#N/A,FALSE,"MAT96";#N/A,#N/A,FALSE,"FANDA96";#N/A,#N/A,FALSE,"INTRAN96";#N/A,#N/A,FALSE,"NAA9697";#N/A,#N/A,FALSE,"ECWEBB";#N/A,#N/A,FALSE,"MFT96";#N/A,#N/A,FALSE,"CTrecon"}</definedName>
    <definedName name="trggh_1_2_4_5" hidden="1">{#N/A,#N/A,FALSE,"TMCOMP96";#N/A,#N/A,FALSE,"MAT96";#N/A,#N/A,FALSE,"FANDA96";#N/A,#N/A,FALSE,"INTRAN96";#N/A,#N/A,FALSE,"NAA9697";#N/A,#N/A,FALSE,"ECWEBB";#N/A,#N/A,FALSE,"MFT96";#N/A,#N/A,FALSE,"CTrecon"}</definedName>
    <definedName name="trggh_1_2_5" hidden="1">{#N/A,#N/A,FALSE,"TMCOMP96";#N/A,#N/A,FALSE,"MAT96";#N/A,#N/A,FALSE,"FANDA96";#N/A,#N/A,FALSE,"INTRAN96";#N/A,#N/A,FALSE,"NAA9697";#N/A,#N/A,FALSE,"ECWEBB";#N/A,#N/A,FALSE,"MFT96";#N/A,#N/A,FALSE,"CTrecon"}</definedName>
    <definedName name="trggh_1_2_5_1" hidden="1">{#N/A,#N/A,FALSE,"TMCOMP96";#N/A,#N/A,FALSE,"MAT96";#N/A,#N/A,FALSE,"FANDA96";#N/A,#N/A,FALSE,"INTRAN96";#N/A,#N/A,FALSE,"NAA9697";#N/A,#N/A,FALSE,"ECWEBB";#N/A,#N/A,FALSE,"MFT96";#N/A,#N/A,FALSE,"CTrecon"}</definedName>
    <definedName name="trggh_1_2_5_2" hidden="1">{#N/A,#N/A,FALSE,"TMCOMP96";#N/A,#N/A,FALSE,"MAT96";#N/A,#N/A,FALSE,"FANDA96";#N/A,#N/A,FALSE,"INTRAN96";#N/A,#N/A,FALSE,"NAA9697";#N/A,#N/A,FALSE,"ECWEBB";#N/A,#N/A,FALSE,"MFT96";#N/A,#N/A,FALSE,"CTrecon"}</definedName>
    <definedName name="trggh_1_2_5_3" hidden="1">{#N/A,#N/A,FALSE,"TMCOMP96";#N/A,#N/A,FALSE,"MAT96";#N/A,#N/A,FALSE,"FANDA96";#N/A,#N/A,FALSE,"INTRAN96";#N/A,#N/A,FALSE,"NAA9697";#N/A,#N/A,FALSE,"ECWEBB";#N/A,#N/A,FALSE,"MFT96";#N/A,#N/A,FALSE,"CTrecon"}</definedName>
    <definedName name="trggh_1_2_5_4" hidden="1">{#N/A,#N/A,FALSE,"TMCOMP96";#N/A,#N/A,FALSE,"MAT96";#N/A,#N/A,FALSE,"FANDA96";#N/A,#N/A,FALSE,"INTRAN96";#N/A,#N/A,FALSE,"NAA9697";#N/A,#N/A,FALSE,"ECWEBB";#N/A,#N/A,FALSE,"MFT96";#N/A,#N/A,FALSE,"CTrecon"}</definedName>
    <definedName name="trggh_1_2_5_5" hidden="1">{#N/A,#N/A,FALSE,"TMCOMP96";#N/A,#N/A,FALSE,"MAT96";#N/A,#N/A,FALSE,"FANDA96";#N/A,#N/A,FALSE,"INTRAN96";#N/A,#N/A,FALSE,"NAA9697";#N/A,#N/A,FALSE,"ECWEBB";#N/A,#N/A,FALSE,"MFT96";#N/A,#N/A,FALSE,"CTrecon"}</definedName>
    <definedName name="trggh_1_3" hidden="1">{#N/A,#N/A,FALSE,"TMCOMP96";#N/A,#N/A,FALSE,"MAT96";#N/A,#N/A,FALSE,"FANDA96";#N/A,#N/A,FALSE,"INTRAN96";#N/A,#N/A,FALSE,"NAA9697";#N/A,#N/A,FALSE,"ECWEBB";#N/A,#N/A,FALSE,"MFT96";#N/A,#N/A,FALSE,"CTrecon"}</definedName>
    <definedName name="trggh_1_3_1" hidden="1">{#N/A,#N/A,FALSE,"TMCOMP96";#N/A,#N/A,FALSE,"MAT96";#N/A,#N/A,FALSE,"FANDA96";#N/A,#N/A,FALSE,"INTRAN96";#N/A,#N/A,FALSE,"NAA9697";#N/A,#N/A,FALSE,"ECWEBB";#N/A,#N/A,FALSE,"MFT96";#N/A,#N/A,FALSE,"CTrecon"}</definedName>
    <definedName name="trggh_1_3_1_1" hidden="1">{#N/A,#N/A,FALSE,"TMCOMP96";#N/A,#N/A,FALSE,"MAT96";#N/A,#N/A,FALSE,"FANDA96";#N/A,#N/A,FALSE,"INTRAN96";#N/A,#N/A,FALSE,"NAA9697";#N/A,#N/A,FALSE,"ECWEBB";#N/A,#N/A,FALSE,"MFT96";#N/A,#N/A,FALSE,"CTrecon"}</definedName>
    <definedName name="trggh_1_3_1_1_1" hidden="1">{#N/A,#N/A,FALSE,"TMCOMP96";#N/A,#N/A,FALSE,"MAT96";#N/A,#N/A,FALSE,"FANDA96";#N/A,#N/A,FALSE,"INTRAN96";#N/A,#N/A,FALSE,"NAA9697";#N/A,#N/A,FALSE,"ECWEBB";#N/A,#N/A,FALSE,"MFT96";#N/A,#N/A,FALSE,"CTrecon"}</definedName>
    <definedName name="trggh_1_3_1_1_1_1" hidden="1">{#N/A,#N/A,FALSE,"TMCOMP96";#N/A,#N/A,FALSE,"MAT96";#N/A,#N/A,FALSE,"FANDA96";#N/A,#N/A,FALSE,"INTRAN96";#N/A,#N/A,FALSE,"NAA9697";#N/A,#N/A,FALSE,"ECWEBB";#N/A,#N/A,FALSE,"MFT96";#N/A,#N/A,FALSE,"CTrecon"}</definedName>
    <definedName name="trggh_1_3_1_1_1_1_1" hidden="1">{#N/A,#N/A,FALSE,"TMCOMP96";#N/A,#N/A,FALSE,"MAT96";#N/A,#N/A,FALSE,"FANDA96";#N/A,#N/A,FALSE,"INTRAN96";#N/A,#N/A,FALSE,"NAA9697";#N/A,#N/A,FALSE,"ECWEBB";#N/A,#N/A,FALSE,"MFT96";#N/A,#N/A,FALSE,"CTrecon"}</definedName>
    <definedName name="trggh_1_3_1_1_1_2" hidden="1">{#N/A,#N/A,FALSE,"TMCOMP96";#N/A,#N/A,FALSE,"MAT96";#N/A,#N/A,FALSE,"FANDA96";#N/A,#N/A,FALSE,"INTRAN96";#N/A,#N/A,FALSE,"NAA9697";#N/A,#N/A,FALSE,"ECWEBB";#N/A,#N/A,FALSE,"MFT96";#N/A,#N/A,FALSE,"CTrecon"}</definedName>
    <definedName name="trggh_1_3_1_1_1_3" hidden="1">{#N/A,#N/A,FALSE,"TMCOMP96";#N/A,#N/A,FALSE,"MAT96";#N/A,#N/A,FALSE,"FANDA96";#N/A,#N/A,FALSE,"INTRAN96";#N/A,#N/A,FALSE,"NAA9697";#N/A,#N/A,FALSE,"ECWEBB";#N/A,#N/A,FALSE,"MFT96";#N/A,#N/A,FALSE,"CTrecon"}</definedName>
    <definedName name="trggh_1_3_1_1_1_4" hidden="1">{#N/A,#N/A,FALSE,"TMCOMP96";#N/A,#N/A,FALSE,"MAT96";#N/A,#N/A,FALSE,"FANDA96";#N/A,#N/A,FALSE,"INTRAN96";#N/A,#N/A,FALSE,"NAA9697";#N/A,#N/A,FALSE,"ECWEBB";#N/A,#N/A,FALSE,"MFT96";#N/A,#N/A,FALSE,"CTrecon"}</definedName>
    <definedName name="trggh_1_3_1_1_1_5" hidden="1">{#N/A,#N/A,FALSE,"TMCOMP96";#N/A,#N/A,FALSE,"MAT96";#N/A,#N/A,FALSE,"FANDA96";#N/A,#N/A,FALSE,"INTRAN96";#N/A,#N/A,FALSE,"NAA9697";#N/A,#N/A,FALSE,"ECWEBB";#N/A,#N/A,FALSE,"MFT96";#N/A,#N/A,FALSE,"CTrecon"}</definedName>
    <definedName name="trggh_1_3_1_1_2" hidden="1">{#N/A,#N/A,FALSE,"TMCOMP96";#N/A,#N/A,FALSE,"MAT96";#N/A,#N/A,FALSE,"FANDA96";#N/A,#N/A,FALSE,"INTRAN96";#N/A,#N/A,FALSE,"NAA9697";#N/A,#N/A,FALSE,"ECWEBB";#N/A,#N/A,FALSE,"MFT96";#N/A,#N/A,FALSE,"CTrecon"}</definedName>
    <definedName name="trggh_1_3_1_1_2_1" hidden="1">{#N/A,#N/A,FALSE,"TMCOMP96";#N/A,#N/A,FALSE,"MAT96";#N/A,#N/A,FALSE,"FANDA96";#N/A,#N/A,FALSE,"INTRAN96";#N/A,#N/A,FALSE,"NAA9697";#N/A,#N/A,FALSE,"ECWEBB";#N/A,#N/A,FALSE,"MFT96";#N/A,#N/A,FALSE,"CTrecon"}</definedName>
    <definedName name="trggh_1_3_1_1_2_2" hidden="1">{#N/A,#N/A,FALSE,"TMCOMP96";#N/A,#N/A,FALSE,"MAT96";#N/A,#N/A,FALSE,"FANDA96";#N/A,#N/A,FALSE,"INTRAN96";#N/A,#N/A,FALSE,"NAA9697";#N/A,#N/A,FALSE,"ECWEBB";#N/A,#N/A,FALSE,"MFT96";#N/A,#N/A,FALSE,"CTrecon"}</definedName>
    <definedName name="trggh_1_3_1_1_2_3" hidden="1">{#N/A,#N/A,FALSE,"TMCOMP96";#N/A,#N/A,FALSE,"MAT96";#N/A,#N/A,FALSE,"FANDA96";#N/A,#N/A,FALSE,"INTRAN96";#N/A,#N/A,FALSE,"NAA9697";#N/A,#N/A,FALSE,"ECWEBB";#N/A,#N/A,FALSE,"MFT96";#N/A,#N/A,FALSE,"CTrecon"}</definedName>
    <definedName name="trggh_1_3_1_1_2_4" hidden="1">{#N/A,#N/A,FALSE,"TMCOMP96";#N/A,#N/A,FALSE,"MAT96";#N/A,#N/A,FALSE,"FANDA96";#N/A,#N/A,FALSE,"INTRAN96";#N/A,#N/A,FALSE,"NAA9697";#N/A,#N/A,FALSE,"ECWEBB";#N/A,#N/A,FALSE,"MFT96";#N/A,#N/A,FALSE,"CTrecon"}</definedName>
    <definedName name="trggh_1_3_1_1_2_5" hidden="1">{#N/A,#N/A,FALSE,"TMCOMP96";#N/A,#N/A,FALSE,"MAT96";#N/A,#N/A,FALSE,"FANDA96";#N/A,#N/A,FALSE,"INTRAN96";#N/A,#N/A,FALSE,"NAA9697";#N/A,#N/A,FALSE,"ECWEBB";#N/A,#N/A,FALSE,"MFT96";#N/A,#N/A,FALSE,"CTrecon"}</definedName>
    <definedName name="trggh_1_3_1_1_3" hidden="1">{#N/A,#N/A,FALSE,"TMCOMP96";#N/A,#N/A,FALSE,"MAT96";#N/A,#N/A,FALSE,"FANDA96";#N/A,#N/A,FALSE,"INTRAN96";#N/A,#N/A,FALSE,"NAA9697";#N/A,#N/A,FALSE,"ECWEBB";#N/A,#N/A,FALSE,"MFT96";#N/A,#N/A,FALSE,"CTrecon"}</definedName>
    <definedName name="trggh_1_3_1_1_4" hidden="1">{#N/A,#N/A,FALSE,"TMCOMP96";#N/A,#N/A,FALSE,"MAT96";#N/A,#N/A,FALSE,"FANDA96";#N/A,#N/A,FALSE,"INTRAN96";#N/A,#N/A,FALSE,"NAA9697";#N/A,#N/A,FALSE,"ECWEBB";#N/A,#N/A,FALSE,"MFT96";#N/A,#N/A,FALSE,"CTrecon"}</definedName>
    <definedName name="trggh_1_3_1_1_5" hidden="1">{#N/A,#N/A,FALSE,"TMCOMP96";#N/A,#N/A,FALSE,"MAT96";#N/A,#N/A,FALSE,"FANDA96";#N/A,#N/A,FALSE,"INTRAN96";#N/A,#N/A,FALSE,"NAA9697";#N/A,#N/A,FALSE,"ECWEBB";#N/A,#N/A,FALSE,"MFT96";#N/A,#N/A,FALSE,"CTrecon"}</definedName>
    <definedName name="trggh_1_3_1_2" hidden="1">{#N/A,#N/A,FALSE,"TMCOMP96";#N/A,#N/A,FALSE,"MAT96";#N/A,#N/A,FALSE,"FANDA96";#N/A,#N/A,FALSE,"INTRAN96";#N/A,#N/A,FALSE,"NAA9697";#N/A,#N/A,FALSE,"ECWEBB";#N/A,#N/A,FALSE,"MFT96";#N/A,#N/A,FALSE,"CTrecon"}</definedName>
    <definedName name="trggh_1_3_1_2_1" hidden="1">{#N/A,#N/A,FALSE,"TMCOMP96";#N/A,#N/A,FALSE,"MAT96";#N/A,#N/A,FALSE,"FANDA96";#N/A,#N/A,FALSE,"INTRAN96";#N/A,#N/A,FALSE,"NAA9697";#N/A,#N/A,FALSE,"ECWEBB";#N/A,#N/A,FALSE,"MFT96";#N/A,#N/A,FALSE,"CTrecon"}</definedName>
    <definedName name="trggh_1_3_1_2_2" hidden="1">{#N/A,#N/A,FALSE,"TMCOMP96";#N/A,#N/A,FALSE,"MAT96";#N/A,#N/A,FALSE,"FANDA96";#N/A,#N/A,FALSE,"INTRAN96";#N/A,#N/A,FALSE,"NAA9697";#N/A,#N/A,FALSE,"ECWEBB";#N/A,#N/A,FALSE,"MFT96";#N/A,#N/A,FALSE,"CTrecon"}</definedName>
    <definedName name="trggh_1_3_1_2_3" hidden="1">{#N/A,#N/A,FALSE,"TMCOMP96";#N/A,#N/A,FALSE,"MAT96";#N/A,#N/A,FALSE,"FANDA96";#N/A,#N/A,FALSE,"INTRAN96";#N/A,#N/A,FALSE,"NAA9697";#N/A,#N/A,FALSE,"ECWEBB";#N/A,#N/A,FALSE,"MFT96";#N/A,#N/A,FALSE,"CTrecon"}</definedName>
    <definedName name="trggh_1_3_1_2_4" hidden="1">{#N/A,#N/A,FALSE,"TMCOMP96";#N/A,#N/A,FALSE,"MAT96";#N/A,#N/A,FALSE,"FANDA96";#N/A,#N/A,FALSE,"INTRAN96";#N/A,#N/A,FALSE,"NAA9697";#N/A,#N/A,FALSE,"ECWEBB";#N/A,#N/A,FALSE,"MFT96";#N/A,#N/A,FALSE,"CTrecon"}</definedName>
    <definedName name="trggh_1_3_1_2_5" hidden="1">{#N/A,#N/A,FALSE,"TMCOMP96";#N/A,#N/A,FALSE,"MAT96";#N/A,#N/A,FALSE,"FANDA96";#N/A,#N/A,FALSE,"INTRAN96";#N/A,#N/A,FALSE,"NAA9697";#N/A,#N/A,FALSE,"ECWEBB";#N/A,#N/A,FALSE,"MFT96";#N/A,#N/A,FALSE,"CTrecon"}</definedName>
    <definedName name="trggh_1_3_1_3" hidden="1">{#N/A,#N/A,FALSE,"TMCOMP96";#N/A,#N/A,FALSE,"MAT96";#N/A,#N/A,FALSE,"FANDA96";#N/A,#N/A,FALSE,"INTRAN96";#N/A,#N/A,FALSE,"NAA9697";#N/A,#N/A,FALSE,"ECWEBB";#N/A,#N/A,FALSE,"MFT96";#N/A,#N/A,FALSE,"CTrecon"}</definedName>
    <definedName name="trggh_1_3_1_3_1" hidden="1">{#N/A,#N/A,FALSE,"TMCOMP96";#N/A,#N/A,FALSE,"MAT96";#N/A,#N/A,FALSE,"FANDA96";#N/A,#N/A,FALSE,"INTRAN96";#N/A,#N/A,FALSE,"NAA9697";#N/A,#N/A,FALSE,"ECWEBB";#N/A,#N/A,FALSE,"MFT96";#N/A,#N/A,FALSE,"CTrecon"}</definedName>
    <definedName name="trggh_1_3_1_3_2" hidden="1">{#N/A,#N/A,FALSE,"TMCOMP96";#N/A,#N/A,FALSE,"MAT96";#N/A,#N/A,FALSE,"FANDA96";#N/A,#N/A,FALSE,"INTRAN96";#N/A,#N/A,FALSE,"NAA9697";#N/A,#N/A,FALSE,"ECWEBB";#N/A,#N/A,FALSE,"MFT96";#N/A,#N/A,FALSE,"CTrecon"}</definedName>
    <definedName name="trggh_1_3_1_3_3" hidden="1">{#N/A,#N/A,FALSE,"TMCOMP96";#N/A,#N/A,FALSE,"MAT96";#N/A,#N/A,FALSE,"FANDA96";#N/A,#N/A,FALSE,"INTRAN96";#N/A,#N/A,FALSE,"NAA9697";#N/A,#N/A,FALSE,"ECWEBB";#N/A,#N/A,FALSE,"MFT96";#N/A,#N/A,FALSE,"CTrecon"}</definedName>
    <definedName name="trggh_1_3_1_3_4" hidden="1">{#N/A,#N/A,FALSE,"TMCOMP96";#N/A,#N/A,FALSE,"MAT96";#N/A,#N/A,FALSE,"FANDA96";#N/A,#N/A,FALSE,"INTRAN96";#N/A,#N/A,FALSE,"NAA9697";#N/A,#N/A,FALSE,"ECWEBB";#N/A,#N/A,FALSE,"MFT96";#N/A,#N/A,FALSE,"CTrecon"}</definedName>
    <definedName name="trggh_1_3_1_3_5" hidden="1">{#N/A,#N/A,FALSE,"TMCOMP96";#N/A,#N/A,FALSE,"MAT96";#N/A,#N/A,FALSE,"FANDA96";#N/A,#N/A,FALSE,"INTRAN96";#N/A,#N/A,FALSE,"NAA9697";#N/A,#N/A,FALSE,"ECWEBB";#N/A,#N/A,FALSE,"MFT96";#N/A,#N/A,FALSE,"CTrecon"}</definedName>
    <definedName name="trggh_1_3_1_4" hidden="1">{#N/A,#N/A,FALSE,"TMCOMP96";#N/A,#N/A,FALSE,"MAT96";#N/A,#N/A,FALSE,"FANDA96";#N/A,#N/A,FALSE,"INTRAN96";#N/A,#N/A,FALSE,"NAA9697";#N/A,#N/A,FALSE,"ECWEBB";#N/A,#N/A,FALSE,"MFT96";#N/A,#N/A,FALSE,"CTrecon"}</definedName>
    <definedName name="trggh_1_3_1_4_1" hidden="1">{#N/A,#N/A,FALSE,"TMCOMP96";#N/A,#N/A,FALSE,"MAT96";#N/A,#N/A,FALSE,"FANDA96";#N/A,#N/A,FALSE,"INTRAN96";#N/A,#N/A,FALSE,"NAA9697";#N/A,#N/A,FALSE,"ECWEBB";#N/A,#N/A,FALSE,"MFT96";#N/A,#N/A,FALSE,"CTrecon"}</definedName>
    <definedName name="trggh_1_3_1_4_2" hidden="1">{#N/A,#N/A,FALSE,"TMCOMP96";#N/A,#N/A,FALSE,"MAT96";#N/A,#N/A,FALSE,"FANDA96";#N/A,#N/A,FALSE,"INTRAN96";#N/A,#N/A,FALSE,"NAA9697";#N/A,#N/A,FALSE,"ECWEBB";#N/A,#N/A,FALSE,"MFT96";#N/A,#N/A,FALSE,"CTrecon"}</definedName>
    <definedName name="trggh_1_3_1_4_3" hidden="1">{#N/A,#N/A,FALSE,"TMCOMP96";#N/A,#N/A,FALSE,"MAT96";#N/A,#N/A,FALSE,"FANDA96";#N/A,#N/A,FALSE,"INTRAN96";#N/A,#N/A,FALSE,"NAA9697";#N/A,#N/A,FALSE,"ECWEBB";#N/A,#N/A,FALSE,"MFT96";#N/A,#N/A,FALSE,"CTrecon"}</definedName>
    <definedName name="trggh_1_3_1_4_4" hidden="1">{#N/A,#N/A,FALSE,"TMCOMP96";#N/A,#N/A,FALSE,"MAT96";#N/A,#N/A,FALSE,"FANDA96";#N/A,#N/A,FALSE,"INTRAN96";#N/A,#N/A,FALSE,"NAA9697";#N/A,#N/A,FALSE,"ECWEBB";#N/A,#N/A,FALSE,"MFT96";#N/A,#N/A,FALSE,"CTrecon"}</definedName>
    <definedName name="trggh_1_3_1_4_5" hidden="1">{#N/A,#N/A,FALSE,"TMCOMP96";#N/A,#N/A,FALSE,"MAT96";#N/A,#N/A,FALSE,"FANDA96";#N/A,#N/A,FALSE,"INTRAN96";#N/A,#N/A,FALSE,"NAA9697";#N/A,#N/A,FALSE,"ECWEBB";#N/A,#N/A,FALSE,"MFT96";#N/A,#N/A,FALSE,"CTrecon"}</definedName>
    <definedName name="trggh_1_3_1_5" hidden="1">{#N/A,#N/A,FALSE,"TMCOMP96";#N/A,#N/A,FALSE,"MAT96";#N/A,#N/A,FALSE,"FANDA96";#N/A,#N/A,FALSE,"INTRAN96";#N/A,#N/A,FALSE,"NAA9697";#N/A,#N/A,FALSE,"ECWEBB";#N/A,#N/A,FALSE,"MFT96";#N/A,#N/A,FALSE,"CTrecon"}</definedName>
    <definedName name="trggh_1_3_1_5_1" hidden="1">{#N/A,#N/A,FALSE,"TMCOMP96";#N/A,#N/A,FALSE,"MAT96";#N/A,#N/A,FALSE,"FANDA96";#N/A,#N/A,FALSE,"INTRAN96";#N/A,#N/A,FALSE,"NAA9697";#N/A,#N/A,FALSE,"ECWEBB";#N/A,#N/A,FALSE,"MFT96";#N/A,#N/A,FALSE,"CTrecon"}</definedName>
    <definedName name="trggh_1_3_1_5_2" hidden="1">{#N/A,#N/A,FALSE,"TMCOMP96";#N/A,#N/A,FALSE,"MAT96";#N/A,#N/A,FALSE,"FANDA96";#N/A,#N/A,FALSE,"INTRAN96";#N/A,#N/A,FALSE,"NAA9697";#N/A,#N/A,FALSE,"ECWEBB";#N/A,#N/A,FALSE,"MFT96";#N/A,#N/A,FALSE,"CTrecon"}</definedName>
    <definedName name="trggh_1_3_1_5_3" hidden="1">{#N/A,#N/A,FALSE,"TMCOMP96";#N/A,#N/A,FALSE,"MAT96";#N/A,#N/A,FALSE,"FANDA96";#N/A,#N/A,FALSE,"INTRAN96";#N/A,#N/A,FALSE,"NAA9697";#N/A,#N/A,FALSE,"ECWEBB";#N/A,#N/A,FALSE,"MFT96";#N/A,#N/A,FALSE,"CTrecon"}</definedName>
    <definedName name="trggh_1_3_1_5_4" hidden="1">{#N/A,#N/A,FALSE,"TMCOMP96";#N/A,#N/A,FALSE,"MAT96";#N/A,#N/A,FALSE,"FANDA96";#N/A,#N/A,FALSE,"INTRAN96";#N/A,#N/A,FALSE,"NAA9697";#N/A,#N/A,FALSE,"ECWEBB";#N/A,#N/A,FALSE,"MFT96";#N/A,#N/A,FALSE,"CTrecon"}</definedName>
    <definedName name="trggh_1_3_1_5_5" hidden="1">{#N/A,#N/A,FALSE,"TMCOMP96";#N/A,#N/A,FALSE,"MAT96";#N/A,#N/A,FALSE,"FANDA96";#N/A,#N/A,FALSE,"INTRAN96";#N/A,#N/A,FALSE,"NAA9697";#N/A,#N/A,FALSE,"ECWEBB";#N/A,#N/A,FALSE,"MFT96";#N/A,#N/A,FALSE,"CTrecon"}</definedName>
    <definedName name="trggh_1_3_2" hidden="1">{#N/A,#N/A,FALSE,"TMCOMP96";#N/A,#N/A,FALSE,"MAT96";#N/A,#N/A,FALSE,"FANDA96";#N/A,#N/A,FALSE,"INTRAN96";#N/A,#N/A,FALSE,"NAA9697";#N/A,#N/A,FALSE,"ECWEBB";#N/A,#N/A,FALSE,"MFT96";#N/A,#N/A,FALSE,"CTrecon"}</definedName>
    <definedName name="trggh_1_3_2_1" hidden="1">{#N/A,#N/A,FALSE,"TMCOMP96";#N/A,#N/A,FALSE,"MAT96";#N/A,#N/A,FALSE,"FANDA96";#N/A,#N/A,FALSE,"INTRAN96";#N/A,#N/A,FALSE,"NAA9697";#N/A,#N/A,FALSE,"ECWEBB";#N/A,#N/A,FALSE,"MFT96";#N/A,#N/A,FALSE,"CTrecon"}</definedName>
    <definedName name="trggh_1_3_2_2" hidden="1">{#N/A,#N/A,FALSE,"TMCOMP96";#N/A,#N/A,FALSE,"MAT96";#N/A,#N/A,FALSE,"FANDA96";#N/A,#N/A,FALSE,"INTRAN96";#N/A,#N/A,FALSE,"NAA9697";#N/A,#N/A,FALSE,"ECWEBB";#N/A,#N/A,FALSE,"MFT96";#N/A,#N/A,FALSE,"CTrecon"}</definedName>
    <definedName name="trggh_1_3_2_3" hidden="1">{#N/A,#N/A,FALSE,"TMCOMP96";#N/A,#N/A,FALSE,"MAT96";#N/A,#N/A,FALSE,"FANDA96";#N/A,#N/A,FALSE,"INTRAN96";#N/A,#N/A,FALSE,"NAA9697";#N/A,#N/A,FALSE,"ECWEBB";#N/A,#N/A,FALSE,"MFT96";#N/A,#N/A,FALSE,"CTrecon"}</definedName>
    <definedName name="trggh_1_3_2_4" hidden="1">{#N/A,#N/A,FALSE,"TMCOMP96";#N/A,#N/A,FALSE,"MAT96";#N/A,#N/A,FALSE,"FANDA96";#N/A,#N/A,FALSE,"INTRAN96";#N/A,#N/A,FALSE,"NAA9697";#N/A,#N/A,FALSE,"ECWEBB";#N/A,#N/A,FALSE,"MFT96";#N/A,#N/A,FALSE,"CTrecon"}</definedName>
    <definedName name="trggh_1_3_2_5" hidden="1">{#N/A,#N/A,FALSE,"TMCOMP96";#N/A,#N/A,FALSE,"MAT96";#N/A,#N/A,FALSE,"FANDA96";#N/A,#N/A,FALSE,"INTRAN96";#N/A,#N/A,FALSE,"NAA9697";#N/A,#N/A,FALSE,"ECWEBB";#N/A,#N/A,FALSE,"MFT96";#N/A,#N/A,FALSE,"CTrecon"}</definedName>
    <definedName name="trggh_1_3_3" hidden="1">{#N/A,#N/A,FALSE,"TMCOMP96";#N/A,#N/A,FALSE,"MAT96";#N/A,#N/A,FALSE,"FANDA96";#N/A,#N/A,FALSE,"INTRAN96";#N/A,#N/A,FALSE,"NAA9697";#N/A,#N/A,FALSE,"ECWEBB";#N/A,#N/A,FALSE,"MFT96";#N/A,#N/A,FALSE,"CTrecon"}</definedName>
    <definedName name="trggh_1_3_3_1" hidden="1">{#N/A,#N/A,FALSE,"TMCOMP96";#N/A,#N/A,FALSE,"MAT96";#N/A,#N/A,FALSE,"FANDA96";#N/A,#N/A,FALSE,"INTRAN96";#N/A,#N/A,FALSE,"NAA9697";#N/A,#N/A,FALSE,"ECWEBB";#N/A,#N/A,FALSE,"MFT96";#N/A,#N/A,FALSE,"CTrecon"}</definedName>
    <definedName name="trggh_1_3_3_2" hidden="1">{#N/A,#N/A,FALSE,"TMCOMP96";#N/A,#N/A,FALSE,"MAT96";#N/A,#N/A,FALSE,"FANDA96";#N/A,#N/A,FALSE,"INTRAN96";#N/A,#N/A,FALSE,"NAA9697";#N/A,#N/A,FALSE,"ECWEBB";#N/A,#N/A,FALSE,"MFT96";#N/A,#N/A,FALSE,"CTrecon"}</definedName>
    <definedName name="trggh_1_3_3_3" hidden="1">{#N/A,#N/A,FALSE,"TMCOMP96";#N/A,#N/A,FALSE,"MAT96";#N/A,#N/A,FALSE,"FANDA96";#N/A,#N/A,FALSE,"INTRAN96";#N/A,#N/A,FALSE,"NAA9697";#N/A,#N/A,FALSE,"ECWEBB";#N/A,#N/A,FALSE,"MFT96";#N/A,#N/A,FALSE,"CTrecon"}</definedName>
    <definedName name="trggh_1_3_3_4" hidden="1">{#N/A,#N/A,FALSE,"TMCOMP96";#N/A,#N/A,FALSE,"MAT96";#N/A,#N/A,FALSE,"FANDA96";#N/A,#N/A,FALSE,"INTRAN96";#N/A,#N/A,FALSE,"NAA9697";#N/A,#N/A,FALSE,"ECWEBB";#N/A,#N/A,FALSE,"MFT96";#N/A,#N/A,FALSE,"CTrecon"}</definedName>
    <definedName name="trggh_1_3_3_5" hidden="1">{#N/A,#N/A,FALSE,"TMCOMP96";#N/A,#N/A,FALSE,"MAT96";#N/A,#N/A,FALSE,"FANDA96";#N/A,#N/A,FALSE,"INTRAN96";#N/A,#N/A,FALSE,"NAA9697";#N/A,#N/A,FALSE,"ECWEBB";#N/A,#N/A,FALSE,"MFT96";#N/A,#N/A,FALSE,"CTrecon"}</definedName>
    <definedName name="trggh_1_3_4" hidden="1">{#N/A,#N/A,FALSE,"TMCOMP96";#N/A,#N/A,FALSE,"MAT96";#N/A,#N/A,FALSE,"FANDA96";#N/A,#N/A,FALSE,"INTRAN96";#N/A,#N/A,FALSE,"NAA9697";#N/A,#N/A,FALSE,"ECWEBB";#N/A,#N/A,FALSE,"MFT96";#N/A,#N/A,FALSE,"CTrecon"}</definedName>
    <definedName name="trggh_1_3_4_1" hidden="1">{#N/A,#N/A,FALSE,"TMCOMP96";#N/A,#N/A,FALSE,"MAT96";#N/A,#N/A,FALSE,"FANDA96";#N/A,#N/A,FALSE,"INTRAN96";#N/A,#N/A,FALSE,"NAA9697";#N/A,#N/A,FALSE,"ECWEBB";#N/A,#N/A,FALSE,"MFT96";#N/A,#N/A,FALSE,"CTrecon"}</definedName>
    <definedName name="trggh_1_3_4_2" hidden="1">{#N/A,#N/A,FALSE,"TMCOMP96";#N/A,#N/A,FALSE,"MAT96";#N/A,#N/A,FALSE,"FANDA96";#N/A,#N/A,FALSE,"INTRAN96";#N/A,#N/A,FALSE,"NAA9697";#N/A,#N/A,FALSE,"ECWEBB";#N/A,#N/A,FALSE,"MFT96";#N/A,#N/A,FALSE,"CTrecon"}</definedName>
    <definedName name="trggh_1_3_4_3" hidden="1">{#N/A,#N/A,FALSE,"TMCOMP96";#N/A,#N/A,FALSE,"MAT96";#N/A,#N/A,FALSE,"FANDA96";#N/A,#N/A,FALSE,"INTRAN96";#N/A,#N/A,FALSE,"NAA9697";#N/A,#N/A,FALSE,"ECWEBB";#N/A,#N/A,FALSE,"MFT96";#N/A,#N/A,FALSE,"CTrecon"}</definedName>
    <definedName name="trggh_1_3_4_4" hidden="1">{#N/A,#N/A,FALSE,"TMCOMP96";#N/A,#N/A,FALSE,"MAT96";#N/A,#N/A,FALSE,"FANDA96";#N/A,#N/A,FALSE,"INTRAN96";#N/A,#N/A,FALSE,"NAA9697";#N/A,#N/A,FALSE,"ECWEBB";#N/A,#N/A,FALSE,"MFT96";#N/A,#N/A,FALSE,"CTrecon"}</definedName>
    <definedName name="trggh_1_3_4_5" hidden="1">{#N/A,#N/A,FALSE,"TMCOMP96";#N/A,#N/A,FALSE,"MAT96";#N/A,#N/A,FALSE,"FANDA96";#N/A,#N/A,FALSE,"INTRAN96";#N/A,#N/A,FALSE,"NAA9697";#N/A,#N/A,FALSE,"ECWEBB";#N/A,#N/A,FALSE,"MFT96";#N/A,#N/A,FALSE,"CTrecon"}</definedName>
    <definedName name="trggh_1_3_5" hidden="1">{#N/A,#N/A,FALSE,"TMCOMP96";#N/A,#N/A,FALSE,"MAT96";#N/A,#N/A,FALSE,"FANDA96";#N/A,#N/A,FALSE,"INTRAN96";#N/A,#N/A,FALSE,"NAA9697";#N/A,#N/A,FALSE,"ECWEBB";#N/A,#N/A,FALSE,"MFT96";#N/A,#N/A,FALSE,"CTrecon"}</definedName>
    <definedName name="trggh_1_3_5_1" hidden="1">{#N/A,#N/A,FALSE,"TMCOMP96";#N/A,#N/A,FALSE,"MAT96";#N/A,#N/A,FALSE,"FANDA96";#N/A,#N/A,FALSE,"INTRAN96";#N/A,#N/A,FALSE,"NAA9697";#N/A,#N/A,FALSE,"ECWEBB";#N/A,#N/A,FALSE,"MFT96";#N/A,#N/A,FALSE,"CTrecon"}</definedName>
    <definedName name="trggh_1_3_5_2" hidden="1">{#N/A,#N/A,FALSE,"TMCOMP96";#N/A,#N/A,FALSE,"MAT96";#N/A,#N/A,FALSE,"FANDA96";#N/A,#N/A,FALSE,"INTRAN96";#N/A,#N/A,FALSE,"NAA9697";#N/A,#N/A,FALSE,"ECWEBB";#N/A,#N/A,FALSE,"MFT96";#N/A,#N/A,FALSE,"CTrecon"}</definedName>
    <definedName name="trggh_1_3_5_3" hidden="1">{#N/A,#N/A,FALSE,"TMCOMP96";#N/A,#N/A,FALSE,"MAT96";#N/A,#N/A,FALSE,"FANDA96";#N/A,#N/A,FALSE,"INTRAN96";#N/A,#N/A,FALSE,"NAA9697";#N/A,#N/A,FALSE,"ECWEBB";#N/A,#N/A,FALSE,"MFT96";#N/A,#N/A,FALSE,"CTrecon"}</definedName>
    <definedName name="trggh_1_3_5_4" hidden="1">{#N/A,#N/A,FALSE,"TMCOMP96";#N/A,#N/A,FALSE,"MAT96";#N/A,#N/A,FALSE,"FANDA96";#N/A,#N/A,FALSE,"INTRAN96";#N/A,#N/A,FALSE,"NAA9697";#N/A,#N/A,FALSE,"ECWEBB";#N/A,#N/A,FALSE,"MFT96";#N/A,#N/A,FALSE,"CTrecon"}</definedName>
    <definedName name="trggh_1_3_5_5" hidden="1">{#N/A,#N/A,FALSE,"TMCOMP96";#N/A,#N/A,FALSE,"MAT96";#N/A,#N/A,FALSE,"FANDA96";#N/A,#N/A,FALSE,"INTRAN96";#N/A,#N/A,FALSE,"NAA9697";#N/A,#N/A,FALSE,"ECWEBB";#N/A,#N/A,FALSE,"MFT96";#N/A,#N/A,FALSE,"CTrecon"}</definedName>
    <definedName name="trggh_1_4" hidden="1">{#N/A,#N/A,FALSE,"TMCOMP96";#N/A,#N/A,FALSE,"MAT96";#N/A,#N/A,FALSE,"FANDA96";#N/A,#N/A,FALSE,"INTRAN96";#N/A,#N/A,FALSE,"NAA9697";#N/A,#N/A,FALSE,"ECWEBB";#N/A,#N/A,FALSE,"MFT96";#N/A,#N/A,FALSE,"CTrecon"}</definedName>
    <definedName name="trggh_1_4_1" hidden="1">{#N/A,#N/A,FALSE,"TMCOMP96";#N/A,#N/A,FALSE,"MAT96";#N/A,#N/A,FALSE,"FANDA96";#N/A,#N/A,FALSE,"INTRAN96";#N/A,#N/A,FALSE,"NAA9697";#N/A,#N/A,FALSE,"ECWEBB";#N/A,#N/A,FALSE,"MFT96";#N/A,#N/A,FALSE,"CTrecon"}</definedName>
    <definedName name="trggh_1_4_1_1" hidden="1">{#N/A,#N/A,FALSE,"TMCOMP96";#N/A,#N/A,FALSE,"MAT96";#N/A,#N/A,FALSE,"FANDA96";#N/A,#N/A,FALSE,"INTRAN96";#N/A,#N/A,FALSE,"NAA9697";#N/A,#N/A,FALSE,"ECWEBB";#N/A,#N/A,FALSE,"MFT96";#N/A,#N/A,FALSE,"CTrecon"}</definedName>
    <definedName name="trggh_1_4_1_1_1" hidden="1">{#N/A,#N/A,FALSE,"TMCOMP96";#N/A,#N/A,FALSE,"MAT96";#N/A,#N/A,FALSE,"FANDA96";#N/A,#N/A,FALSE,"INTRAN96";#N/A,#N/A,FALSE,"NAA9697";#N/A,#N/A,FALSE,"ECWEBB";#N/A,#N/A,FALSE,"MFT96";#N/A,#N/A,FALSE,"CTrecon"}</definedName>
    <definedName name="trggh_1_4_1_1_1_1" hidden="1">{#N/A,#N/A,FALSE,"TMCOMP96";#N/A,#N/A,FALSE,"MAT96";#N/A,#N/A,FALSE,"FANDA96";#N/A,#N/A,FALSE,"INTRAN96";#N/A,#N/A,FALSE,"NAA9697";#N/A,#N/A,FALSE,"ECWEBB";#N/A,#N/A,FALSE,"MFT96";#N/A,#N/A,FALSE,"CTrecon"}</definedName>
    <definedName name="trggh_1_4_1_1_2" hidden="1">{#N/A,#N/A,FALSE,"TMCOMP96";#N/A,#N/A,FALSE,"MAT96";#N/A,#N/A,FALSE,"FANDA96";#N/A,#N/A,FALSE,"INTRAN96";#N/A,#N/A,FALSE,"NAA9697";#N/A,#N/A,FALSE,"ECWEBB";#N/A,#N/A,FALSE,"MFT96";#N/A,#N/A,FALSE,"CTrecon"}</definedName>
    <definedName name="trggh_1_4_1_1_3" hidden="1">{#N/A,#N/A,FALSE,"TMCOMP96";#N/A,#N/A,FALSE,"MAT96";#N/A,#N/A,FALSE,"FANDA96";#N/A,#N/A,FALSE,"INTRAN96";#N/A,#N/A,FALSE,"NAA9697";#N/A,#N/A,FALSE,"ECWEBB";#N/A,#N/A,FALSE,"MFT96";#N/A,#N/A,FALSE,"CTrecon"}</definedName>
    <definedName name="trggh_1_4_1_1_4" hidden="1">{#N/A,#N/A,FALSE,"TMCOMP96";#N/A,#N/A,FALSE,"MAT96";#N/A,#N/A,FALSE,"FANDA96";#N/A,#N/A,FALSE,"INTRAN96";#N/A,#N/A,FALSE,"NAA9697";#N/A,#N/A,FALSE,"ECWEBB";#N/A,#N/A,FALSE,"MFT96";#N/A,#N/A,FALSE,"CTrecon"}</definedName>
    <definedName name="trggh_1_4_1_1_5" hidden="1">{#N/A,#N/A,FALSE,"TMCOMP96";#N/A,#N/A,FALSE,"MAT96";#N/A,#N/A,FALSE,"FANDA96";#N/A,#N/A,FALSE,"INTRAN96";#N/A,#N/A,FALSE,"NAA9697";#N/A,#N/A,FALSE,"ECWEBB";#N/A,#N/A,FALSE,"MFT96";#N/A,#N/A,FALSE,"CTrecon"}</definedName>
    <definedName name="trggh_1_4_1_2" hidden="1">{#N/A,#N/A,FALSE,"TMCOMP96";#N/A,#N/A,FALSE,"MAT96";#N/A,#N/A,FALSE,"FANDA96";#N/A,#N/A,FALSE,"INTRAN96";#N/A,#N/A,FALSE,"NAA9697";#N/A,#N/A,FALSE,"ECWEBB";#N/A,#N/A,FALSE,"MFT96";#N/A,#N/A,FALSE,"CTrecon"}</definedName>
    <definedName name="trggh_1_4_1_2_1" hidden="1">{#N/A,#N/A,FALSE,"TMCOMP96";#N/A,#N/A,FALSE,"MAT96";#N/A,#N/A,FALSE,"FANDA96";#N/A,#N/A,FALSE,"INTRAN96";#N/A,#N/A,FALSE,"NAA9697";#N/A,#N/A,FALSE,"ECWEBB";#N/A,#N/A,FALSE,"MFT96";#N/A,#N/A,FALSE,"CTrecon"}</definedName>
    <definedName name="trggh_1_4_1_2_2" hidden="1">{#N/A,#N/A,FALSE,"TMCOMP96";#N/A,#N/A,FALSE,"MAT96";#N/A,#N/A,FALSE,"FANDA96";#N/A,#N/A,FALSE,"INTRAN96";#N/A,#N/A,FALSE,"NAA9697";#N/A,#N/A,FALSE,"ECWEBB";#N/A,#N/A,FALSE,"MFT96";#N/A,#N/A,FALSE,"CTrecon"}</definedName>
    <definedName name="trggh_1_4_1_2_3" hidden="1">{#N/A,#N/A,FALSE,"TMCOMP96";#N/A,#N/A,FALSE,"MAT96";#N/A,#N/A,FALSE,"FANDA96";#N/A,#N/A,FALSE,"INTRAN96";#N/A,#N/A,FALSE,"NAA9697";#N/A,#N/A,FALSE,"ECWEBB";#N/A,#N/A,FALSE,"MFT96";#N/A,#N/A,FALSE,"CTrecon"}</definedName>
    <definedName name="trggh_1_4_1_2_4" hidden="1">{#N/A,#N/A,FALSE,"TMCOMP96";#N/A,#N/A,FALSE,"MAT96";#N/A,#N/A,FALSE,"FANDA96";#N/A,#N/A,FALSE,"INTRAN96";#N/A,#N/A,FALSE,"NAA9697";#N/A,#N/A,FALSE,"ECWEBB";#N/A,#N/A,FALSE,"MFT96";#N/A,#N/A,FALSE,"CTrecon"}</definedName>
    <definedName name="trggh_1_4_1_2_5" hidden="1">{#N/A,#N/A,FALSE,"TMCOMP96";#N/A,#N/A,FALSE,"MAT96";#N/A,#N/A,FALSE,"FANDA96";#N/A,#N/A,FALSE,"INTRAN96";#N/A,#N/A,FALSE,"NAA9697";#N/A,#N/A,FALSE,"ECWEBB";#N/A,#N/A,FALSE,"MFT96";#N/A,#N/A,FALSE,"CTrecon"}</definedName>
    <definedName name="trggh_1_4_1_3" hidden="1">{#N/A,#N/A,FALSE,"TMCOMP96";#N/A,#N/A,FALSE,"MAT96";#N/A,#N/A,FALSE,"FANDA96";#N/A,#N/A,FALSE,"INTRAN96";#N/A,#N/A,FALSE,"NAA9697";#N/A,#N/A,FALSE,"ECWEBB";#N/A,#N/A,FALSE,"MFT96";#N/A,#N/A,FALSE,"CTrecon"}</definedName>
    <definedName name="trggh_1_4_1_3_1" hidden="1">{#N/A,#N/A,FALSE,"TMCOMP96";#N/A,#N/A,FALSE,"MAT96";#N/A,#N/A,FALSE,"FANDA96";#N/A,#N/A,FALSE,"INTRAN96";#N/A,#N/A,FALSE,"NAA9697";#N/A,#N/A,FALSE,"ECWEBB";#N/A,#N/A,FALSE,"MFT96";#N/A,#N/A,FALSE,"CTrecon"}</definedName>
    <definedName name="trggh_1_4_1_3_2" hidden="1">{#N/A,#N/A,FALSE,"TMCOMP96";#N/A,#N/A,FALSE,"MAT96";#N/A,#N/A,FALSE,"FANDA96";#N/A,#N/A,FALSE,"INTRAN96";#N/A,#N/A,FALSE,"NAA9697";#N/A,#N/A,FALSE,"ECWEBB";#N/A,#N/A,FALSE,"MFT96";#N/A,#N/A,FALSE,"CTrecon"}</definedName>
    <definedName name="trggh_1_4_1_3_3" hidden="1">{#N/A,#N/A,FALSE,"TMCOMP96";#N/A,#N/A,FALSE,"MAT96";#N/A,#N/A,FALSE,"FANDA96";#N/A,#N/A,FALSE,"INTRAN96";#N/A,#N/A,FALSE,"NAA9697";#N/A,#N/A,FALSE,"ECWEBB";#N/A,#N/A,FALSE,"MFT96";#N/A,#N/A,FALSE,"CTrecon"}</definedName>
    <definedName name="trggh_1_4_1_3_4" hidden="1">{#N/A,#N/A,FALSE,"TMCOMP96";#N/A,#N/A,FALSE,"MAT96";#N/A,#N/A,FALSE,"FANDA96";#N/A,#N/A,FALSE,"INTRAN96";#N/A,#N/A,FALSE,"NAA9697";#N/A,#N/A,FALSE,"ECWEBB";#N/A,#N/A,FALSE,"MFT96";#N/A,#N/A,FALSE,"CTrecon"}</definedName>
    <definedName name="trggh_1_4_1_3_5" hidden="1">{#N/A,#N/A,FALSE,"TMCOMP96";#N/A,#N/A,FALSE,"MAT96";#N/A,#N/A,FALSE,"FANDA96";#N/A,#N/A,FALSE,"INTRAN96";#N/A,#N/A,FALSE,"NAA9697";#N/A,#N/A,FALSE,"ECWEBB";#N/A,#N/A,FALSE,"MFT96";#N/A,#N/A,FALSE,"CTrecon"}</definedName>
    <definedName name="trggh_1_4_1_4" hidden="1">{#N/A,#N/A,FALSE,"TMCOMP96";#N/A,#N/A,FALSE,"MAT96";#N/A,#N/A,FALSE,"FANDA96";#N/A,#N/A,FALSE,"INTRAN96";#N/A,#N/A,FALSE,"NAA9697";#N/A,#N/A,FALSE,"ECWEBB";#N/A,#N/A,FALSE,"MFT96";#N/A,#N/A,FALSE,"CTrecon"}</definedName>
    <definedName name="trggh_1_4_1_4_1" hidden="1">{#N/A,#N/A,FALSE,"TMCOMP96";#N/A,#N/A,FALSE,"MAT96";#N/A,#N/A,FALSE,"FANDA96";#N/A,#N/A,FALSE,"INTRAN96";#N/A,#N/A,FALSE,"NAA9697";#N/A,#N/A,FALSE,"ECWEBB";#N/A,#N/A,FALSE,"MFT96";#N/A,#N/A,FALSE,"CTrecon"}</definedName>
    <definedName name="trggh_1_4_1_4_2" hidden="1">{#N/A,#N/A,FALSE,"TMCOMP96";#N/A,#N/A,FALSE,"MAT96";#N/A,#N/A,FALSE,"FANDA96";#N/A,#N/A,FALSE,"INTRAN96";#N/A,#N/A,FALSE,"NAA9697";#N/A,#N/A,FALSE,"ECWEBB";#N/A,#N/A,FALSE,"MFT96";#N/A,#N/A,FALSE,"CTrecon"}</definedName>
    <definedName name="trggh_1_4_1_4_3" hidden="1">{#N/A,#N/A,FALSE,"TMCOMP96";#N/A,#N/A,FALSE,"MAT96";#N/A,#N/A,FALSE,"FANDA96";#N/A,#N/A,FALSE,"INTRAN96";#N/A,#N/A,FALSE,"NAA9697";#N/A,#N/A,FALSE,"ECWEBB";#N/A,#N/A,FALSE,"MFT96";#N/A,#N/A,FALSE,"CTrecon"}</definedName>
    <definedName name="trggh_1_4_1_4_4" hidden="1">{#N/A,#N/A,FALSE,"TMCOMP96";#N/A,#N/A,FALSE,"MAT96";#N/A,#N/A,FALSE,"FANDA96";#N/A,#N/A,FALSE,"INTRAN96";#N/A,#N/A,FALSE,"NAA9697";#N/A,#N/A,FALSE,"ECWEBB";#N/A,#N/A,FALSE,"MFT96";#N/A,#N/A,FALSE,"CTrecon"}</definedName>
    <definedName name="trggh_1_4_1_4_5" hidden="1">{#N/A,#N/A,FALSE,"TMCOMP96";#N/A,#N/A,FALSE,"MAT96";#N/A,#N/A,FALSE,"FANDA96";#N/A,#N/A,FALSE,"INTRAN96";#N/A,#N/A,FALSE,"NAA9697";#N/A,#N/A,FALSE,"ECWEBB";#N/A,#N/A,FALSE,"MFT96";#N/A,#N/A,FALSE,"CTrecon"}</definedName>
    <definedName name="trggh_1_4_1_5" hidden="1">{#N/A,#N/A,FALSE,"TMCOMP96";#N/A,#N/A,FALSE,"MAT96";#N/A,#N/A,FALSE,"FANDA96";#N/A,#N/A,FALSE,"INTRAN96";#N/A,#N/A,FALSE,"NAA9697";#N/A,#N/A,FALSE,"ECWEBB";#N/A,#N/A,FALSE,"MFT96";#N/A,#N/A,FALSE,"CTrecon"}</definedName>
    <definedName name="trggh_1_4_1_5_1" hidden="1">{#N/A,#N/A,FALSE,"TMCOMP96";#N/A,#N/A,FALSE,"MAT96";#N/A,#N/A,FALSE,"FANDA96";#N/A,#N/A,FALSE,"INTRAN96";#N/A,#N/A,FALSE,"NAA9697";#N/A,#N/A,FALSE,"ECWEBB";#N/A,#N/A,FALSE,"MFT96";#N/A,#N/A,FALSE,"CTrecon"}</definedName>
    <definedName name="trggh_1_4_1_5_2" hidden="1">{#N/A,#N/A,FALSE,"TMCOMP96";#N/A,#N/A,FALSE,"MAT96";#N/A,#N/A,FALSE,"FANDA96";#N/A,#N/A,FALSE,"INTRAN96";#N/A,#N/A,FALSE,"NAA9697";#N/A,#N/A,FALSE,"ECWEBB";#N/A,#N/A,FALSE,"MFT96";#N/A,#N/A,FALSE,"CTrecon"}</definedName>
    <definedName name="trggh_1_4_1_5_3" hidden="1">{#N/A,#N/A,FALSE,"TMCOMP96";#N/A,#N/A,FALSE,"MAT96";#N/A,#N/A,FALSE,"FANDA96";#N/A,#N/A,FALSE,"INTRAN96";#N/A,#N/A,FALSE,"NAA9697";#N/A,#N/A,FALSE,"ECWEBB";#N/A,#N/A,FALSE,"MFT96";#N/A,#N/A,FALSE,"CTrecon"}</definedName>
    <definedName name="trggh_1_4_1_5_4" hidden="1">{#N/A,#N/A,FALSE,"TMCOMP96";#N/A,#N/A,FALSE,"MAT96";#N/A,#N/A,FALSE,"FANDA96";#N/A,#N/A,FALSE,"INTRAN96";#N/A,#N/A,FALSE,"NAA9697";#N/A,#N/A,FALSE,"ECWEBB";#N/A,#N/A,FALSE,"MFT96";#N/A,#N/A,FALSE,"CTrecon"}</definedName>
    <definedName name="trggh_1_4_1_5_5" hidden="1">{#N/A,#N/A,FALSE,"TMCOMP96";#N/A,#N/A,FALSE,"MAT96";#N/A,#N/A,FALSE,"FANDA96";#N/A,#N/A,FALSE,"INTRAN96";#N/A,#N/A,FALSE,"NAA9697";#N/A,#N/A,FALSE,"ECWEBB";#N/A,#N/A,FALSE,"MFT96";#N/A,#N/A,FALSE,"CTrecon"}</definedName>
    <definedName name="trggh_1_4_2" hidden="1">{#N/A,#N/A,FALSE,"TMCOMP96";#N/A,#N/A,FALSE,"MAT96";#N/A,#N/A,FALSE,"FANDA96";#N/A,#N/A,FALSE,"INTRAN96";#N/A,#N/A,FALSE,"NAA9697";#N/A,#N/A,FALSE,"ECWEBB";#N/A,#N/A,FALSE,"MFT96";#N/A,#N/A,FALSE,"CTrecon"}</definedName>
    <definedName name="trggh_1_4_2_1" hidden="1">{#N/A,#N/A,FALSE,"TMCOMP96";#N/A,#N/A,FALSE,"MAT96";#N/A,#N/A,FALSE,"FANDA96";#N/A,#N/A,FALSE,"INTRAN96";#N/A,#N/A,FALSE,"NAA9697";#N/A,#N/A,FALSE,"ECWEBB";#N/A,#N/A,FALSE,"MFT96";#N/A,#N/A,FALSE,"CTrecon"}</definedName>
    <definedName name="trggh_1_4_2_2" hidden="1">{#N/A,#N/A,FALSE,"TMCOMP96";#N/A,#N/A,FALSE,"MAT96";#N/A,#N/A,FALSE,"FANDA96";#N/A,#N/A,FALSE,"INTRAN96";#N/A,#N/A,FALSE,"NAA9697";#N/A,#N/A,FALSE,"ECWEBB";#N/A,#N/A,FALSE,"MFT96";#N/A,#N/A,FALSE,"CTrecon"}</definedName>
    <definedName name="trggh_1_4_2_3" hidden="1">{#N/A,#N/A,FALSE,"TMCOMP96";#N/A,#N/A,FALSE,"MAT96";#N/A,#N/A,FALSE,"FANDA96";#N/A,#N/A,FALSE,"INTRAN96";#N/A,#N/A,FALSE,"NAA9697";#N/A,#N/A,FALSE,"ECWEBB";#N/A,#N/A,FALSE,"MFT96";#N/A,#N/A,FALSE,"CTrecon"}</definedName>
    <definedName name="trggh_1_4_2_4" hidden="1">{#N/A,#N/A,FALSE,"TMCOMP96";#N/A,#N/A,FALSE,"MAT96";#N/A,#N/A,FALSE,"FANDA96";#N/A,#N/A,FALSE,"INTRAN96";#N/A,#N/A,FALSE,"NAA9697";#N/A,#N/A,FALSE,"ECWEBB";#N/A,#N/A,FALSE,"MFT96";#N/A,#N/A,FALSE,"CTrecon"}</definedName>
    <definedName name="trggh_1_4_2_5" hidden="1">{#N/A,#N/A,FALSE,"TMCOMP96";#N/A,#N/A,FALSE,"MAT96";#N/A,#N/A,FALSE,"FANDA96";#N/A,#N/A,FALSE,"INTRAN96";#N/A,#N/A,FALSE,"NAA9697";#N/A,#N/A,FALSE,"ECWEBB";#N/A,#N/A,FALSE,"MFT96";#N/A,#N/A,FALSE,"CTrecon"}</definedName>
    <definedName name="trggh_1_4_3" hidden="1">{#N/A,#N/A,FALSE,"TMCOMP96";#N/A,#N/A,FALSE,"MAT96";#N/A,#N/A,FALSE,"FANDA96";#N/A,#N/A,FALSE,"INTRAN96";#N/A,#N/A,FALSE,"NAA9697";#N/A,#N/A,FALSE,"ECWEBB";#N/A,#N/A,FALSE,"MFT96";#N/A,#N/A,FALSE,"CTrecon"}</definedName>
    <definedName name="trggh_1_4_3_1" hidden="1">{#N/A,#N/A,FALSE,"TMCOMP96";#N/A,#N/A,FALSE,"MAT96";#N/A,#N/A,FALSE,"FANDA96";#N/A,#N/A,FALSE,"INTRAN96";#N/A,#N/A,FALSE,"NAA9697";#N/A,#N/A,FALSE,"ECWEBB";#N/A,#N/A,FALSE,"MFT96";#N/A,#N/A,FALSE,"CTrecon"}</definedName>
    <definedName name="trggh_1_4_3_2" hidden="1">{#N/A,#N/A,FALSE,"TMCOMP96";#N/A,#N/A,FALSE,"MAT96";#N/A,#N/A,FALSE,"FANDA96";#N/A,#N/A,FALSE,"INTRAN96";#N/A,#N/A,FALSE,"NAA9697";#N/A,#N/A,FALSE,"ECWEBB";#N/A,#N/A,FALSE,"MFT96";#N/A,#N/A,FALSE,"CTrecon"}</definedName>
    <definedName name="trggh_1_4_3_3" hidden="1">{#N/A,#N/A,FALSE,"TMCOMP96";#N/A,#N/A,FALSE,"MAT96";#N/A,#N/A,FALSE,"FANDA96";#N/A,#N/A,FALSE,"INTRAN96";#N/A,#N/A,FALSE,"NAA9697";#N/A,#N/A,FALSE,"ECWEBB";#N/A,#N/A,FALSE,"MFT96";#N/A,#N/A,FALSE,"CTrecon"}</definedName>
    <definedName name="trggh_1_4_3_4" hidden="1">{#N/A,#N/A,FALSE,"TMCOMP96";#N/A,#N/A,FALSE,"MAT96";#N/A,#N/A,FALSE,"FANDA96";#N/A,#N/A,FALSE,"INTRAN96";#N/A,#N/A,FALSE,"NAA9697";#N/A,#N/A,FALSE,"ECWEBB";#N/A,#N/A,FALSE,"MFT96";#N/A,#N/A,FALSE,"CTrecon"}</definedName>
    <definedName name="trggh_1_4_3_5" hidden="1">{#N/A,#N/A,FALSE,"TMCOMP96";#N/A,#N/A,FALSE,"MAT96";#N/A,#N/A,FALSE,"FANDA96";#N/A,#N/A,FALSE,"INTRAN96";#N/A,#N/A,FALSE,"NAA9697";#N/A,#N/A,FALSE,"ECWEBB";#N/A,#N/A,FALSE,"MFT96";#N/A,#N/A,FALSE,"CTrecon"}</definedName>
    <definedName name="trggh_1_4_4" hidden="1">{#N/A,#N/A,FALSE,"TMCOMP96";#N/A,#N/A,FALSE,"MAT96";#N/A,#N/A,FALSE,"FANDA96";#N/A,#N/A,FALSE,"INTRAN96";#N/A,#N/A,FALSE,"NAA9697";#N/A,#N/A,FALSE,"ECWEBB";#N/A,#N/A,FALSE,"MFT96";#N/A,#N/A,FALSE,"CTrecon"}</definedName>
    <definedName name="trggh_1_4_4_1" hidden="1">{#N/A,#N/A,FALSE,"TMCOMP96";#N/A,#N/A,FALSE,"MAT96";#N/A,#N/A,FALSE,"FANDA96";#N/A,#N/A,FALSE,"INTRAN96";#N/A,#N/A,FALSE,"NAA9697";#N/A,#N/A,FALSE,"ECWEBB";#N/A,#N/A,FALSE,"MFT96";#N/A,#N/A,FALSE,"CTrecon"}</definedName>
    <definedName name="trggh_1_4_4_2" hidden="1">{#N/A,#N/A,FALSE,"TMCOMP96";#N/A,#N/A,FALSE,"MAT96";#N/A,#N/A,FALSE,"FANDA96";#N/A,#N/A,FALSE,"INTRAN96";#N/A,#N/A,FALSE,"NAA9697";#N/A,#N/A,FALSE,"ECWEBB";#N/A,#N/A,FALSE,"MFT96";#N/A,#N/A,FALSE,"CTrecon"}</definedName>
    <definedName name="trggh_1_4_4_3" hidden="1">{#N/A,#N/A,FALSE,"TMCOMP96";#N/A,#N/A,FALSE,"MAT96";#N/A,#N/A,FALSE,"FANDA96";#N/A,#N/A,FALSE,"INTRAN96";#N/A,#N/A,FALSE,"NAA9697";#N/A,#N/A,FALSE,"ECWEBB";#N/A,#N/A,FALSE,"MFT96";#N/A,#N/A,FALSE,"CTrecon"}</definedName>
    <definedName name="trggh_1_4_4_4" hidden="1">{#N/A,#N/A,FALSE,"TMCOMP96";#N/A,#N/A,FALSE,"MAT96";#N/A,#N/A,FALSE,"FANDA96";#N/A,#N/A,FALSE,"INTRAN96";#N/A,#N/A,FALSE,"NAA9697";#N/A,#N/A,FALSE,"ECWEBB";#N/A,#N/A,FALSE,"MFT96";#N/A,#N/A,FALSE,"CTrecon"}</definedName>
    <definedName name="trggh_1_4_4_5" hidden="1">{#N/A,#N/A,FALSE,"TMCOMP96";#N/A,#N/A,FALSE,"MAT96";#N/A,#N/A,FALSE,"FANDA96";#N/A,#N/A,FALSE,"INTRAN96";#N/A,#N/A,FALSE,"NAA9697";#N/A,#N/A,FALSE,"ECWEBB";#N/A,#N/A,FALSE,"MFT96";#N/A,#N/A,FALSE,"CTrecon"}</definedName>
    <definedName name="trggh_1_4_5" hidden="1">{#N/A,#N/A,FALSE,"TMCOMP96";#N/A,#N/A,FALSE,"MAT96";#N/A,#N/A,FALSE,"FANDA96";#N/A,#N/A,FALSE,"INTRAN96";#N/A,#N/A,FALSE,"NAA9697";#N/A,#N/A,FALSE,"ECWEBB";#N/A,#N/A,FALSE,"MFT96";#N/A,#N/A,FALSE,"CTrecon"}</definedName>
    <definedName name="trggh_1_4_5_1" hidden="1">{#N/A,#N/A,FALSE,"TMCOMP96";#N/A,#N/A,FALSE,"MAT96";#N/A,#N/A,FALSE,"FANDA96";#N/A,#N/A,FALSE,"INTRAN96";#N/A,#N/A,FALSE,"NAA9697";#N/A,#N/A,FALSE,"ECWEBB";#N/A,#N/A,FALSE,"MFT96";#N/A,#N/A,FALSE,"CTrecon"}</definedName>
    <definedName name="trggh_1_4_5_2" hidden="1">{#N/A,#N/A,FALSE,"TMCOMP96";#N/A,#N/A,FALSE,"MAT96";#N/A,#N/A,FALSE,"FANDA96";#N/A,#N/A,FALSE,"INTRAN96";#N/A,#N/A,FALSE,"NAA9697";#N/A,#N/A,FALSE,"ECWEBB";#N/A,#N/A,FALSE,"MFT96";#N/A,#N/A,FALSE,"CTrecon"}</definedName>
    <definedName name="trggh_1_4_5_3" hidden="1">{#N/A,#N/A,FALSE,"TMCOMP96";#N/A,#N/A,FALSE,"MAT96";#N/A,#N/A,FALSE,"FANDA96";#N/A,#N/A,FALSE,"INTRAN96";#N/A,#N/A,FALSE,"NAA9697";#N/A,#N/A,FALSE,"ECWEBB";#N/A,#N/A,FALSE,"MFT96";#N/A,#N/A,FALSE,"CTrecon"}</definedName>
    <definedName name="trggh_1_4_5_4" hidden="1">{#N/A,#N/A,FALSE,"TMCOMP96";#N/A,#N/A,FALSE,"MAT96";#N/A,#N/A,FALSE,"FANDA96";#N/A,#N/A,FALSE,"INTRAN96";#N/A,#N/A,FALSE,"NAA9697";#N/A,#N/A,FALSE,"ECWEBB";#N/A,#N/A,FALSE,"MFT96";#N/A,#N/A,FALSE,"CTrecon"}</definedName>
    <definedName name="trggh_1_4_5_5" hidden="1">{#N/A,#N/A,FALSE,"TMCOMP96";#N/A,#N/A,FALSE,"MAT96";#N/A,#N/A,FALSE,"FANDA96";#N/A,#N/A,FALSE,"INTRAN96";#N/A,#N/A,FALSE,"NAA9697";#N/A,#N/A,FALSE,"ECWEBB";#N/A,#N/A,FALSE,"MFT96";#N/A,#N/A,FALSE,"CTrecon"}</definedName>
    <definedName name="trggh_1_5" hidden="1">{#N/A,#N/A,FALSE,"TMCOMP96";#N/A,#N/A,FALSE,"MAT96";#N/A,#N/A,FALSE,"FANDA96";#N/A,#N/A,FALSE,"INTRAN96";#N/A,#N/A,FALSE,"NAA9697";#N/A,#N/A,FALSE,"ECWEBB";#N/A,#N/A,FALSE,"MFT96";#N/A,#N/A,FALSE,"CTrecon"}</definedName>
    <definedName name="trggh_1_5_1" hidden="1">{#N/A,#N/A,FALSE,"TMCOMP96";#N/A,#N/A,FALSE,"MAT96";#N/A,#N/A,FALSE,"FANDA96";#N/A,#N/A,FALSE,"INTRAN96";#N/A,#N/A,FALSE,"NAA9697";#N/A,#N/A,FALSE,"ECWEBB";#N/A,#N/A,FALSE,"MFT96";#N/A,#N/A,FALSE,"CTrecon"}</definedName>
    <definedName name="trggh_1_5_1_1" hidden="1">{#N/A,#N/A,FALSE,"TMCOMP96";#N/A,#N/A,FALSE,"MAT96";#N/A,#N/A,FALSE,"FANDA96";#N/A,#N/A,FALSE,"INTRAN96";#N/A,#N/A,FALSE,"NAA9697";#N/A,#N/A,FALSE,"ECWEBB";#N/A,#N/A,FALSE,"MFT96";#N/A,#N/A,FALSE,"CTrecon"}</definedName>
    <definedName name="trggh_1_5_1_2" hidden="1">{#N/A,#N/A,FALSE,"TMCOMP96";#N/A,#N/A,FALSE,"MAT96";#N/A,#N/A,FALSE,"FANDA96";#N/A,#N/A,FALSE,"INTRAN96";#N/A,#N/A,FALSE,"NAA9697";#N/A,#N/A,FALSE,"ECWEBB";#N/A,#N/A,FALSE,"MFT96";#N/A,#N/A,FALSE,"CTrecon"}</definedName>
    <definedName name="trggh_1_5_1_3" hidden="1">{#N/A,#N/A,FALSE,"TMCOMP96";#N/A,#N/A,FALSE,"MAT96";#N/A,#N/A,FALSE,"FANDA96";#N/A,#N/A,FALSE,"INTRAN96";#N/A,#N/A,FALSE,"NAA9697";#N/A,#N/A,FALSE,"ECWEBB";#N/A,#N/A,FALSE,"MFT96";#N/A,#N/A,FALSE,"CTrecon"}</definedName>
    <definedName name="trggh_1_5_1_4" hidden="1">{#N/A,#N/A,FALSE,"TMCOMP96";#N/A,#N/A,FALSE,"MAT96";#N/A,#N/A,FALSE,"FANDA96";#N/A,#N/A,FALSE,"INTRAN96";#N/A,#N/A,FALSE,"NAA9697";#N/A,#N/A,FALSE,"ECWEBB";#N/A,#N/A,FALSE,"MFT96";#N/A,#N/A,FALSE,"CTrecon"}</definedName>
    <definedName name="trggh_1_5_1_5" hidden="1">{#N/A,#N/A,FALSE,"TMCOMP96";#N/A,#N/A,FALSE,"MAT96";#N/A,#N/A,FALSE,"FANDA96";#N/A,#N/A,FALSE,"INTRAN96";#N/A,#N/A,FALSE,"NAA9697";#N/A,#N/A,FALSE,"ECWEBB";#N/A,#N/A,FALSE,"MFT96";#N/A,#N/A,FALSE,"CTrecon"}</definedName>
    <definedName name="trggh_1_5_2" hidden="1">{#N/A,#N/A,FALSE,"TMCOMP96";#N/A,#N/A,FALSE,"MAT96";#N/A,#N/A,FALSE,"FANDA96";#N/A,#N/A,FALSE,"INTRAN96";#N/A,#N/A,FALSE,"NAA9697";#N/A,#N/A,FALSE,"ECWEBB";#N/A,#N/A,FALSE,"MFT96";#N/A,#N/A,FALSE,"CTrecon"}</definedName>
    <definedName name="trggh_1_5_2_1" hidden="1">{#N/A,#N/A,FALSE,"TMCOMP96";#N/A,#N/A,FALSE,"MAT96";#N/A,#N/A,FALSE,"FANDA96";#N/A,#N/A,FALSE,"INTRAN96";#N/A,#N/A,FALSE,"NAA9697";#N/A,#N/A,FALSE,"ECWEBB";#N/A,#N/A,FALSE,"MFT96";#N/A,#N/A,FALSE,"CTrecon"}</definedName>
    <definedName name="trggh_1_5_2_2" hidden="1">{#N/A,#N/A,FALSE,"TMCOMP96";#N/A,#N/A,FALSE,"MAT96";#N/A,#N/A,FALSE,"FANDA96";#N/A,#N/A,FALSE,"INTRAN96";#N/A,#N/A,FALSE,"NAA9697";#N/A,#N/A,FALSE,"ECWEBB";#N/A,#N/A,FALSE,"MFT96";#N/A,#N/A,FALSE,"CTrecon"}</definedName>
    <definedName name="trggh_1_5_2_3" hidden="1">{#N/A,#N/A,FALSE,"TMCOMP96";#N/A,#N/A,FALSE,"MAT96";#N/A,#N/A,FALSE,"FANDA96";#N/A,#N/A,FALSE,"INTRAN96";#N/A,#N/A,FALSE,"NAA9697";#N/A,#N/A,FALSE,"ECWEBB";#N/A,#N/A,FALSE,"MFT96";#N/A,#N/A,FALSE,"CTrecon"}</definedName>
    <definedName name="trggh_1_5_2_4" hidden="1">{#N/A,#N/A,FALSE,"TMCOMP96";#N/A,#N/A,FALSE,"MAT96";#N/A,#N/A,FALSE,"FANDA96";#N/A,#N/A,FALSE,"INTRAN96";#N/A,#N/A,FALSE,"NAA9697";#N/A,#N/A,FALSE,"ECWEBB";#N/A,#N/A,FALSE,"MFT96";#N/A,#N/A,FALSE,"CTrecon"}</definedName>
    <definedName name="trggh_1_5_2_5" hidden="1">{#N/A,#N/A,FALSE,"TMCOMP96";#N/A,#N/A,FALSE,"MAT96";#N/A,#N/A,FALSE,"FANDA96";#N/A,#N/A,FALSE,"INTRAN96";#N/A,#N/A,FALSE,"NAA9697";#N/A,#N/A,FALSE,"ECWEBB";#N/A,#N/A,FALSE,"MFT96";#N/A,#N/A,FALSE,"CTrecon"}</definedName>
    <definedName name="trggh_1_5_3" hidden="1">{#N/A,#N/A,FALSE,"TMCOMP96";#N/A,#N/A,FALSE,"MAT96";#N/A,#N/A,FALSE,"FANDA96";#N/A,#N/A,FALSE,"INTRAN96";#N/A,#N/A,FALSE,"NAA9697";#N/A,#N/A,FALSE,"ECWEBB";#N/A,#N/A,FALSE,"MFT96";#N/A,#N/A,FALSE,"CTrecon"}</definedName>
    <definedName name="trggh_1_5_3_1" hidden="1">{#N/A,#N/A,FALSE,"TMCOMP96";#N/A,#N/A,FALSE,"MAT96";#N/A,#N/A,FALSE,"FANDA96";#N/A,#N/A,FALSE,"INTRAN96";#N/A,#N/A,FALSE,"NAA9697";#N/A,#N/A,FALSE,"ECWEBB";#N/A,#N/A,FALSE,"MFT96";#N/A,#N/A,FALSE,"CTrecon"}</definedName>
    <definedName name="trggh_1_5_3_2" hidden="1">{#N/A,#N/A,FALSE,"TMCOMP96";#N/A,#N/A,FALSE,"MAT96";#N/A,#N/A,FALSE,"FANDA96";#N/A,#N/A,FALSE,"INTRAN96";#N/A,#N/A,FALSE,"NAA9697";#N/A,#N/A,FALSE,"ECWEBB";#N/A,#N/A,FALSE,"MFT96";#N/A,#N/A,FALSE,"CTrecon"}</definedName>
    <definedName name="trggh_1_5_3_3" hidden="1">{#N/A,#N/A,FALSE,"TMCOMP96";#N/A,#N/A,FALSE,"MAT96";#N/A,#N/A,FALSE,"FANDA96";#N/A,#N/A,FALSE,"INTRAN96";#N/A,#N/A,FALSE,"NAA9697";#N/A,#N/A,FALSE,"ECWEBB";#N/A,#N/A,FALSE,"MFT96";#N/A,#N/A,FALSE,"CTrecon"}</definedName>
    <definedName name="trggh_1_5_3_4" hidden="1">{#N/A,#N/A,FALSE,"TMCOMP96";#N/A,#N/A,FALSE,"MAT96";#N/A,#N/A,FALSE,"FANDA96";#N/A,#N/A,FALSE,"INTRAN96";#N/A,#N/A,FALSE,"NAA9697";#N/A,#N/A,FALSE,"ECWEBB";#N/A,#N/A,FALSE,"MFT96";#N/A,#N/A,FALSE,"CTrecon"}</definedName>
    <definedName name="trggh_1_5_3_5" hidden="1">{#N/A,#N/A,FALSE,"TMCOMP96";#N/A,#N/A,FALSE,"MAT96";#N/A,#N/A,FALSE,"FANDA96";#N/A,#N/A,FALSE,"INTRAN96";#N/A,#N/A,FALSE,"NAA9697";#N/A,#N/A,FALSE,"ECWEBB";#N/A,#N/A,FALSE,"MFT96";#N/A,#N/A,FALSE,"CTrecon"}</definedName>
    <definedName name="trggh_1_5_4" hidden="1">{#N/A,#N/A,FALSE,"TMCOMP96";#N/A,#N/A,FALSE,"MAT96";#N/A,#N/A,FALSE,"FANDA96";#N/A,#N/A,FALSE,"INTRAN96";#N/A,#N/A,FALSE,"NAA9697";#N/A,#N/A,FALSE,"ECWEBB";#N/A,#N/A,FALSE,"MFT96";#N/A,#N/A,FALSE,"CTrecon"}</definedName>
    <definedName name="trggh_1_5_4_1" hidden="1">{#N/A,#N/A,FALSE,"TMCOMP96";#N/A,#N/A,FALSE,"MAT96";#N/A,#N/A,FALSE,"FANDA96";#N/A,#N/A,FALSE,"INTRAN96";#N/A,#N/A,FALSE,"NAA9697";#N/A,#N/A,FALSE,"ECWEBB";#N/A,#N/A,FALSE,"MFT96";#N/A,#N/A,FALSE,"CTrecon"}</definedName>
    <definedName name="trggh_1_5_4_2" hidden="1">{#N/A,#N/A,FALSE,"TMCOMP96";#N/A,#N/A,FALSE,"MAT96";#N/A,#N/A,FALSE,"FANDA96";#N/A,#N/A,FALSE,"INTRAN96";#N/A,#N/A,FALSE,"NAA9697";#N/A,#N/A,FALSE,"ECWEBB";#N/A,#N/A,FALSE,"MFT96";#N/A,#N/A,FALSE,"CTrecon"}</definedName>
    <definedName name="trggh_1_5_4_3" hidden="1">{#N/A,#N/A,FALSE,"TMCOMP96";#N/A,#N/A,FALSE,"MAT96";#N/A,#N/A,FALSE,"FANDA96";#N/A,#N/A,FALSE,"INTRAN96";#N/A,#N/A,FALSE,"NAA9697";#N/A,#N/A,FALSE,"ECWEBB";#N/A,#N/A,FALSE,"MFT96";#N/A,#N/A,FALSE,"CTrecon"}</definedName>
    <definedName name="trggh_1_5_4_4" hidden="1">{#N/A,#N/A,FALSE,"TMCOMP96";#N/A,#N/A,FALSE,"MAT96";#N/A,#N/A,FALSE,"FANDA96";#N/A,#N/A,FALSE,"INTRAN96";#N/A,#N/A,FALSE,"NAA9697";#N/A,#N/A,FALSE,"ECWEBB";#N/A,#N/A,FALSE,"MFT96";#N/A,#N/A,FALSE,"CTrecon"}</definedName>
    <definedName name="trggh_1_5_4_5" hidden="1">{#N/A,#N/A,FALSE,"TMCOMP96";#N/A,#N/A,FALSE,"MAT96";#N/A,#N/A,FALSE,"FANDA96";#N/A,#N/A,FALSE,"INTRAN96";#N/A,#N/A,FALSE,"NAA9697";#N/A,#N/A,FALSE,"ECWEBB";#N/A,#N/A,FALSE,"MFT96";#N/A,#N/A,FALSE,"CTrecon"}</definedName>
    <definedName name="trggh_1_5_5" hidden="1">{#N/A,#N/A,FALSE,"TMCOMP96";#N/A,#N/A,FALSE,"MAT96";#N/A,#N/A,FALSE,"FANDA96";#N/A,#N/A,FALSE,"INTRAN96";#N/A,#N/A,FALSE,"NAA9697";#N/A,#N/A,FALSE,"ECWEBB";#N/A,#N/A,FALSE,"MFT96";#N/A,#N/A,FALSE,"CTrecon"}</definedName>
    <definedName name="trggh_1_5_5_1" hidden="1">{#N/A,#N/A,FALSE,"TMCOMP96";#N/A,#N/A,FALSE,"MAT96";#N/A,#N/A,FALSE,"FANDA96";#N/A,#N/A,FALSE,"INTRAN96";#N/A,#N/A,FALSE,"NAA9697";#N/A,#N/A,FALSE,"ECWEBB";#N/A,#N/A,FALSE,"MFT96";#N/A,#N/A,FALSE,"CTrecon"}</definedName>
    <definedName name="trggh_1_5_5_2" hidden="1">{#N/A,#N/A,FALSE,"TMCOMP96";#N/A,#N/A,FALSE,"MAT96";#N/A,#N/A,FALSE,"FANDA96";#N/A,#N/A,FALSE,"INTRAN96";#N/A,#N/A,FALSE,"NAA9697";#N/A,#N/A,FALSE,"ECWEBB";#N/A,#N/A,FALSE,"MFT96";#N/A,#N/A,FALSE,"CTrecon"}</definedName>
    <definedName name="trggh_1_5_5_3" hidden="1">{#N/A,#N/A,FALSE,"TMCOMP96";#N/A,#N/A,FALSE,"MAT96";#N/A,#N/A,FALSE,"FANDA96";#N/A,#N/A,FALSE,"INTRAN96";#N/A,#N/A,FALSE,"NAA9697";#N/A,#N/A,FALSE,"ECWEBB";#N/A,#N/A,FALSE,"MFT96";#N/A,#N/A,FALSE,"CTrecon"}</definedName>
    <definedName name="trggh_1_5_5_4" hidden="1">{#N/A,#N/A,FALSE,"TMCOMP96";#N/A,#N/A,FALSE,"MAT96";#N/A,#N/A,FALSE,"FANDA96";#N/A,#N/A,FALSE,"INTRAN96";#N/A,#N/A,FALSE,"NAA9697";#N/A,#N/A,FALSE,"ECWEBB";#N/A,#N/A,FALSE,"MFT96";#N/A,#N/A,FALSE,"CTrecon"}</definedName>
    <definedName name="trggh_1_5_5_5"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trggh_2_1" hidden="1">{#N/A,#N/A,FALSE,"TMCOMP96";#N/A,#N/A,FALSE,"MAT96";#N/A,#N/A,FALSE,"FANDA96";#N/A,#N/A,FALSE,"INTRAN96";#N/A,#N/A,FALSE,"NAA9697";#N/A,#N/A,FALSE,"ECWEBB";#N/A,#N/A,FALSE,"MFT96";#N/A,#N/A,FALSE,"CTrecon"}</definedName>
    <definedName name="trggh_2_1_1" hidden="1">{#N/A,#N/A,FALSE,"TMCOMP96";#N/A,#N/A,FALSE,"MAT96";#N/A,#N/A,FALSE,"FANDA96";#N/A,#N/A,FALSE,"INTRAN96";#N/A,#N/A,FALSE,"NAA9697";#N/A,#N/A,FALSE,"ECWEBB";#N/A,#N/A,FALSE,"MFT96";#N/A,#N/A,FALSE,"CTrecon"}</definedName>
    <definedName name="trggh_2_1_1_1" hidden="1">{#N/A,#N/A,FALSE,"TMCOMP96";#N/A,#N/A,FALSE,"MAT96";#N/A,#N/A,FALSE,"FANDA96";#N/A,#N/A,FALSE,"INTRAN96";#N/A,#N/A,FALSE,"NAA9697";#N/A,#N/A,FALSE,"ECWEBB";#N/A,#N/A,FALSE,"MFT96";#N/A,#N/A,FALSE,"CTrecon"}</definedName>
    <definedName name="trggh_2_1_1_1_1" hidden="1">{#N/A,#N/A,FALSE,"TMCOMP96";#N/A,#N/A,FALSE,"MAT96";#N/A,#N/A,FALSE,"FANDA96";#N/A,#N/A,FALSE,"INTRAN96";#N/A,#N/A,FALSE,"NAA9697";#N/A,#N/A,FALSE,"ECWEBB";#N/A,#N/A,FALSE,"MFT96";#N/A,#N/A,FALSE,"CTrecon"}</definedName>
    <definedName name="trggh_2_1_1_1_1_1" hidden="1">{#N/A,#N/A,FALSE,"TMCOMP96";#N/A,#N/A,FALSE,"MAT96";#N/A,#N/A,FALSE,"FANDA96";#N/A,#N/A,FALSE,"INTRAN96";#N/A,#N/A,FALSE,"NAA9697";#N/A,#N/A,FALSE,"ECWEBB";#N/A,#N/A,FALSE,"MFT96";#N/A,#N/A,FALSE,"CTrecon"}</definedName>
    <definedName name="trggh_2_1_1_1_2" hidden="1">{#N/A,#N/A,FALSE,"TMCOMP96";#N/A,#N/A,FALSE,"MAT96";#N/A,#N/A,FALSE,"FANDA96";#N/A,#N/A,FALSE,"INTRAN96";#N/A,#N/A,FALSE,"NAA9697";#N/A,#N/A,FALSE,"ECWEBB";#N/A,#N/A,FALSE,"MFT96";#N/A,#N/A,FALSE,"CTrecon"}</definedName>
    <definedName name="trggh_2_1_1_1_3" hidden="1">{#N/A,#N/A,FALSE,"TMCOMP96";#N/A,#N/A,FALSE,"MAT96";#N/A,#N/A,FALSE,"FANDA96";#N/A,#N/A,FALSE,"INTRAN96";#N/A,#N/A,FALSE,"NAA9697";#N/A,#N/A,FALSE,"ECWEBB";#N/A,#N/A,FALSE,"MFT96";#N/A,#N/A,FALSE,"CTrecon"}</definedName>
    <definedName name="trggh_2_1_1_1_4" hidden="1">{#N/A,#N/A,FALSE,"TMCOMP96";#N/A,#N/A,FALSE,"MAT96";#N/A,#N/A,FALSE,"FANDA96";#N/A,#N/A,FALSE,"INTRAN96";#N/A,#N/A,FALSE,"NAA9697";#N/A,#N/A,FALSE,"ECWEBB";#N/A,#N/A,FALSE,"MFT96";#N/A,#N/A,FALSE,"CTrecon"}</definedName>
    <definedName name="trggh_2_1_1_1_5" hidden="1">{#N/A,#N/A,FALSE,"TMCOMP96";#N/A,#N/A,FALSE,"MAT96";#N/A,#N/A,FALSE,"FANDA96";#N/A,#N/A,FALSE,"INTRAN96";#N/A,#N/A,FALSE,"NAA9697";#N/A,#N/A,FALSE,"ECWEBB";#N/A,#N/A,FALSE,"MFT96";#N/A,#N/A,FALSE,"CTrecon"}</definedName>
    <definedName name="trggh_2_1_1_2" hidden="1">{#N/A,#N/A,FALSE,"TMCOMP96";#N/A,#N/A,FALSE,"MAT96";#N/A,#N/A,FALSE,"FANDA96";#N/A,#N/A,FALSE,"INTRAN96";#N/A,#N/A,FALSE,"NAA9697";#N/A,#N/A,FALSE,"ECWEBB";#N/A,#N/A,FALSE,"MFT96";#N/A,#N/A,FALSE,"CTrecon"}</definedName>
    <definedName name="trggh_2_1_1_2_1" hidden="1">{#N/A,#N/A,FALSE,"TMCOMP96";#N/A,#N/A,FALSE,"MAT96";#N/A,#N/A,FALSE,"FANDA96";#N/A,#N/A,FALSE,"INTRAN96";#N/A,#N/A,FALSE,"NAA9697";#N/A,#N/A,FALSE,"ECWEBB";#N/A,#N/A,FALSE,"MFT96";#N/A,#N/A,FALSE,"CTrecon"}</definedName>
    <definedName name="trggh_2_1_1_2_2" hidden="1">{#N/A,#N/A,FALSE,"TMCOMP96";#N/A,#N/A,FALSE,"MAT96";#N/A,#N/A,FALSE,"FANDA96";#N/A,#N/A,FALSE,"INTRAN96";#N/A,#N/A,FALSE,"NAA9697";#N/A,#N/A,FALSE,"ECWEBB";#N/A,#N/A,FALSE,"MFT96";#N/A,#N/A,FALSE,"CTrecon"}</definedName>
    <definedName name="trggh_2_1_1_2_3" hidden="1">{#N/A,#N/A,FALSE,"TMCOMP96";#N/A,#N/A,FALSE,"MAT96";#N/A,#N/A,FALSE,"FANDA96";#N/A,#N/A,FALSE,"INTRAN96";#N/A,#N/A,FALSE,"NAA9697";#N/A,#N/A,FALSE,"ECWEBB";#N/A,#N/A,FALSE,"MFT96";#N/A,#N/A,FALSE,"CTrecon"}</definedName>
    <definedName name="trggh_2_1_1_2_4" hidden="1">{#N/A,#N/A,FALSE,"TMCOMP96";#N/A,#N/A,FALSE,"MAT96";#N/A,#N/A,FALSE,"FANDA96";#N/A,#N/A,FALSE,"INTRAN96";#N/A,#N/A,FALSE,"NAA9697";#N/A,#N/A,FALSE,"ECWEBB";#N/A,#N/A,FALSE,"MFT96";#N/A,#N/A,FALSE,"CTrecon"}</definedName>
    <definedName name="trggh_2_1_1_2_5" hidden="1">{#N/A,#N/A,FALSE,"TMCOMP96";#N/A,#N/A,FALSE,"MAT96";#N/A,#N/A,FALSE,"FANDA96";#N/A,#N/A,FALSE,"INTRAN96";#N/A,#N/A,FALSE,"NAA9697";#N/A,#N/A,FALSE,"ECWEBB";#N/A,#N/A,FALSE,"MFT96";#N/A,#N/A,FALSE,"CTrecon"}</definedName>
    <definedName name="trggh_2_1_1_3" hidden="1">{#N/A,#N/A,FALSE,"TMCOMP96";#N/A,#N/A,FALSE,"MAT96";#N/A,#N/A,FALSE,"FANDA96";#N/A,#N/A,FALSE,"INTRAN96";#N/A,#N/A,FALSE,"NAA9697";#N/A,#N/A,FALSE,"ECWEBB";#N/A,#N/A,FALSE,"MFT96";#N/A,#N/A,FALSE,"CTrecon"}</definedName>
    <definedName name="trggh_2_1_1_4" hidden="1">{#N/A,#N/A,FALSE,"TMCOMP96";#N/A,#N/A,FALSE,"MAT96";#N/A,#N/A,FALSE,"FANDA96";#N/A,#N/A,FALSE,"INTRAN96";#N/A,#N/A,FALSE,"NAA9697";#N/A,#N/A,FALSE,"ECWEBB";#N/A,#N/A,FALSE,"MFT96";#N/A,#N/A,FALSE,"CTrecon"}</definedName>
    <definedName name="trggh_2_1_1_5" hidden="1">{#N/A,#N/A,FALSE,"TMCOMP96";#N/A,#N/A,FALSE,"MAT96";#N/A,#N/A,FALSE,"FANDA96";#N/A,#N/A,FALSE,"INTRAN96";#N/A,#N/A,FALSE,"NAA9697";#N/A,#N/A,FALSE,"ECWEBB";#N/A,#N/A,FALSE,"MFT96";#N/A,#N/A,FALSE,"CTrecon"}</definedName>
    <definedName name="trggh_2_1_2" hidden="1">{#N/A,#N/A,FALSE,"TMCOMP96";#N/A,#N/A,FALSE,"MAT96";#N/A,#N/A,FALSE,"FANDA96";#N/A,#N/A,FALSE,"INTRAN96";#N/A,#N/A,FALSE,"NAA9697";#N/A,#N/A,FALSE,"ECWEBB";#N/A,#N/A,FALSE,"MFT96";#N/A,#N/A,FALSE,"CTrecon"}</definedName>
    <definedName name="trggh_2_1_2_1" hidden="1">{#N/A,#N/A,FALSE,"TMCOMP96";#N/A,#N/A,FALSE,"MAT96";#N/A,#N/A,FALSE,"FANDA96";#N/A,#N/A,FALSE,"INTRAN96";#N/A,#N/A,FALSE,"NAA9697";#N/A,#N/A,FALSE,"ECWEBB";#N/A,#N/A,FALSE,"MFT96";#N/A,#N/A,FALSE,"CTrecon"}</definedName>
    <definedName name="trggh_2_1_2_1_1" hidden="1">{#N/A,#N/A,FALSE,"TMCOMP96";#N/A,#N/A,FALSE,"MAT96";#N/A,#N/A,FALSE,"FANDA96";#N/A,#N/A,FALSE,"INTRAN96";#N/A,#N/A,FALSE,"NAA9697";#N/A,#N/A,FALSE,"ECWEBB";#N/A,#N/A,FALSE,"MFT96";#N/A,#N/A,FALSE,"CTrecon"}</definedName>
    <definedName name="trggh_2_1_2_2" hidden="1">{#N/A,#N/A,FALSE,"TMCOMP96";#N/A,#N/A,FALSE,"MAT96";#N/A,#N/A,FALSE,"FANDA96";#N/A,#N/A,FALSE,"INTRAN96";#N/A,#N/A,FALSE,"NAA9697";#N/A,#N/A,FALSE,"ECWEBB";#N/A,#N/A,FALSE,"MFT96";#N/A,#N/A,FALSE,"CTrecon"}</definedName>
    <definedName name="trggh_2_1_2_3" hidden="1">{#N/A,#N/A,FALSE,"TMCOMP96";#N/A,#N/A,FALSE,"MAT96";#N/A,#N/A,FALSE,"FANDA96";#N/A,#N/A,FALSE,"INTRAN96";#N/A,#N/A,FALSE,"NAA9697";#N/A,#N/A,FALSE,"ECWEBB";#N/A,#N/A,FALSE,"MFT96";#N/A,#N/A,FALSE,"CTrecon"}</definedName>
    <definedName name="trggh_2_1_2_4" hidden="1">{#N/A,#N/A,FALSE,"TMCOMP96";#N/A,#N/A,FALSE,"MAT96";#N/A,#N/A,FALSE,"FANDA96";#N/A,#N/A,FALSE,"INTRAN96";#N/A,#N/A,FALSE,"NAA9697";#N/A,#N/A,FALSE,"ECWEBB";#N/A,#N/A,FALSE,"MFT96";#N/A,#N/A,FALSE,"CTrecon"}</definedName>
    <definedName name="trggh_2_1_2_5" hidden="1">{#N/A,#N/A,FALSE,"TMCOMP96";#N/A,#N/A,FALSE,"MAT96";#N/A,#N/A,FALSE,"FANDA96";#N/A,#N/A,FALSE,"INTRAN96";#N/A,#N/A,FALSE,"NAA9697";#N/A,#N/A,FALSE,"ECWEBB";#N/A,#N/A,FALSE,"MFT96";#N/A,#N/A,FALSE,"CTrecon"}</definedName>
    <definedName name="trggh_2_1_3" hidden="1">{#N/A,#N/A,FALSE,"TMCOMP96";#N/A,#N/A,FALSE,"MAT96";#N/A,#N/A,FALSE,"FANDA96";#N/A,#N/A,FALSE,"INTRAN96";#N/A,#N/A,FALSE,"NAA9697";#N/A,#N/A,FALSE,"ECWEBB";#N/A,#N/A,FALSE,"MFT96";#N/A,#N/A,FALSE,"CTrecon"}</definedName>
    <definedName name="trggh_2_1_3_1" hidden="1">{#N/A,#N/A,FALSE,"TMCOMP96";#N/A,#N/A,FALSE,"MAT96";#N/A,#N/A,FALSE,"FANDA96";#N/A,#N/A,FALSE,"INTRAN96";#N/A,#N/A,FALSE,"NAA9697";#N/A,#N/A,FALSE,"ECWEBB";#N/A,#N/A,FALSE,"MFT96";#N/A,#N/A,FALSE,"CTrecon"}</definedName>
    <definedName name="trggh_2_1_3_1_1" hidden="1">{#N/A,#N/A,FALSE,"TMCOMP96";#N/A,#N/A,FALSE,"MAT96";#N/A,#N/A,FALSE,"FANDA96";#N/A,#N/A,FALSE,"INTRAN96";#N/A,#N/A,FALSE,"NAA9697";#N/A,#N/A,FALSE,"ECWEBB";#N/A,#N/A,FALSE,"MFT96";#N/A,#N/A,FALSE,"CTrecon"}</definedName>
    <definedName name="trggh_2_1_3_2" hidden="1">{#N/A,#N/A,FALSE,"TMCOMP96";#N/A,#N/A,FALSE,"MAT96";#N/A,#N/A,FALSE,"FANDA96";#N/A,#N/A,FALSE,"INTRAN96";#N/A,#N/A,FALSE,"NAA9697";#N/A,#N/A,FALSE,"ECWEBB";#N/A,#N/A,FALSE,"MFT96";#N/A,#N/A,FALSE,"CTrecon"}</definedName>
    <definedName name="trggh_2_1_3_3" hidden="1">{#N/A,#N/A,FALSE,"TMCOMP96";#N/A,#N/A,FALSE,"MAT96";#N/A,#N/A,FALSE,"FANDA96";#N/A,#N/A,FALSE,"INTRAN96";#N/A,#N/A,FALSE,"NAA9697";#N/A,#N/A,FALSE,"ECWEBB";#N/A,#N/A,FALSE,"MFT96";#N/A,#N/A,FALSE,"CTrecon"}</definedName>
    <definedName name="trggh_2_1_3_4" hidden="1">{#N/A,#N/A,FALSE,"TMCOMP96";#N/A,#N/A,FALSE,"MAT96";#N/A,#N/A,FALSE,"FANDA96";#N/A,#N/A,FALSE,"INTRAN96";#N/A,#N/A,FALSE,"NAA9697";#N/A,#N/A,FALSE,"ECWEBB";#N/A,#N/A,FALSE,"MFT96";#N/A,#N/A,FALSE,"CTrecon"}</definedName>
    <definedName name="trggh_2_1_3_5" hidden="1">{#N/A,#N/A,FALSE,"TMCOMP96";#N/A,#N/A,FALSE,"MAT96";#N/A,#N/A,FALSE,"FANDA96";#N/A,#N/A,FALSE,"INTRAN96";#N/A,#N/A,FALSE,"NAA9697";#N/A,#N/A,FALSE,"ECWEBB";#N/A,#N/A,FALSE,"MFT96";#N/A,#N/A,FALSE,"CTrecon"}</definedName>
    <definedName name="trggh_2_1_4" hidden="1">{#N/A,#N/A,FALSE,"TMCOMP96";#N/A,#N/A,FALSE,"MAT96";#N/A,#N/A,FALSE,"FANDA96";#N/A,#N/A,FALSE,"INTRAN96";#N/A,#N/A,FALSE,"NAA9697";#N/A,#N/A,FALSE,"ECWEBB";#N/A,#N/A,FALSE,"MFT96";#N/A,#N/A,FALSE,"CTrecon"}</definedName>
    <definedName name="trggh_2_1_4_1" hidden="1">{#N/A,#N/A,FALSE,"TMCOMP96";#N/A,#N/A,FALSE,"MAT96";#N/A,#N/A,FALSE,"FANDA96";#N/A,#N/A,FALSE,"INTRAN96";#N/A,#N/A,FALSE,"NAA9697";#N/A,#N/A,FALSE,"ECWEBB";#N/A,#N/A,FALSE,"MFT96";#N/A,#N/A,FALSE,"CTrecon"}</definedName>
    <definedName name="trggh_2_1_4_2" hidden="1">{#N/A,#N/A,FALSE,"TMCOMP96";#N/A,#N/A,FALSE,"MAT96";#N/A,#N/A,FALSE,"FANDA96";#N/A,#N/A,FALSE,"INTRAN96";#N/A,#N/A,FALSE,"NAA9697";#N/A,#N/A,FALSE,"ECWEBB";#N/A,#N/A,FALSE,"MFT96";#N/A,#N/A,FALSE,"CTrecon"}</definedName>
    <definedName name="trggh_2_1_4_3" hidden="1">{#N/A,#N/A,FALSE,"TMCOMP96";#N/A,#N/A,FALSE,"MAT96";#N/A,#N/A,FALSE,"FANDA96";#N/A,#N/A,FALSE,"INTRAN96";#N/A,#N/A,FALSE,"NAA9697";#N/A,#N/A,FALSE,"ECWEBB";#N/A,#N/A,FALSE,"MFT96";#N/A,#N/A,FALSE,"CTrecon"}</definedName>
    <definedName name="trggh_2_1_4_4" hidden="1">{#N/A,#N/A,FALSE,"TMCOMP96";#N/A,#N/A,FALSE,"MAT96";#N/A,#N/A,FALSE,"FANDA96";#N/A,#N/A,FALSE,"INTRAN96";#N/A,#N/A,FALSE,"NAA9697";#N/A,#N/A,FALSE,"ECWEBB";#N/A,#N/A,FALSE,"MFT96";#N/A,#N/A,FALSE,"CTrecon"}</definedName>
    <definedName name="trggh_2_1_4_5" hidden="1">{#N/A,#N/A,FALSE,"TMCOMP96";#N/A,#N/A,FALSE,"MAT96";#N/A,#N/A,FALSE,"FANDA96";#N/A,#N/A,FALSE,"INTRAN96";#N/A,#N/A,FALSE,"NAA9697";#N/A,#N/A,FALSE,"ECWEBB";#N/A,#N/A,FALSE,"MFT96";#N/A,#N/A,FALSE,"CTrecon"}</definedName>
    <definedName name="trggh_2_1_5" hidden="1">{#N/A,#N/A,FALSE,"TMCOMP96";#N/A,#N/A,FALSE,"MAT96";#N/A,#N/A,FALSE,"FANDA96";#N/A,#N/A,FALSE,"INTRAN96";#N/A,#N/A,FALSE,"NAA9697";#N/A,#N/A,FALSE,"ECWEBB";#N/A,#N/A,FALSE,"MFT96";#N/A,#N/A,FALSE,"CTrecon"}</definedName>
    <definedName name="trggh_2_1_5_1" hidden="1">{#N/A,#N/A,FALSE,"TMCOMP96";#N/A,#N/A,FALSE,"MAT96";#N/A,#N/A,FALSE,"FANDA96";#N/A,#N/A,FALSE,"INTRAN96";#N/A,#N/A,FALSE,"NAA9697";#N/A,#N/A,FALSE,"ECWEBB";#N/A,#N/A,FALSE,"MFT96";#N/A,#N/A,FALSE,"CTrecon"}</definedName>
    <definedName name="trggh_2_1_5_2" hidden="1">{#N/A,#N/A,FALSE,"TMCOMP96";#N/A,#N/A,FALSE,"MAT96";#N/A,#N/A,FALSE,"FANDA96";#N/A,#N/A,FALSE,"INTRAN96";#N/A,#N/A,FALSE,"NAA9697";#N/A,#N/A,FALSE,"ECWEBB";#N/A,#N/A,FALSE,"MFT96";#N/A,#N/A,FALSE,"CTrecon"}</definedName>
    <definedName name="trggh_2_1_5_3" hidden="1">{#N/A,#N/A,FALSE,"TMCOMP96";#N/A,#N/A,FALSE,"MAT96";#N/A,#N/A,FALSE,"FANDA96";#N/A,#N/A,FALSE,"INTRAN96";#N/A,#N/A,FALSE,"NAA9697";#N/A,#N/A,FALSE,"ECWEBB";#N/A,#N/A,FALSE,"MFT96";#N/A,#N/A,FALSE,"CTrecon"}</definedName>
    <definedName name="trggh_2_1_5_4" hidden="1">{#N/A,#N/A,FALSE,"TMCOMP96";#N/A,#N/A,FALSE,"MAT96";#N/A,#N/A,FALSE,"FANDA96";#N/A,#N/A,FALSE,"INTRAN96";#N/A,#N/A,FALSE,"NAA9697";#N/A,#N/A,FALSE,"ECWEBB";#N/A,#N/A,FALSE,"MFT96";#N/A,#N/A,FALSE,"CTrecon"}</definedName>
    <definedName name="trggh_2_1_5_5" hidden="1">{#N/A,#N/A,FALSE,"TMCOMP96";#N/A,#N/A,FALSE,"MAT96";#N/A,#N/A,FALSE,"FANDA96";#N/A,#N/A,FALSE,"INTRAN96";#N/A,#N/A,FALSE,"NAA9697";#N/A,#N/A,FALSE,"ECWEBB";#N/A,#N/A,FALSE,"MFT96";#N/A,#N/A,FALSE,"CTrecon"}</definedName>
    <definedName name="trggh_2_2" hidden="1">{#N/A,#N/A,FALSE,"TMCOMP96";#N/A,#N/A,FALSE,"MAT96";#N/A,#N/A,FALSE,"FANDA96";#N/A,#N/A,FALSE,"INTRAN96";#N/A,#N/A,FALSE,"NAA9697";#N/A,#N/A,FALSE,"ECWEBB";#N/A,#N/A,FALSE,"MFT96";#N/A,#N/A,FALSE,"CTrecon"}</definedName>
    <definedName name="trggh_2_2_1" hidden="1">{#N/A,#N/A,FALSE,"TMCOMP96";#N/A,#N/A,FALSE,"MAT96";#N/A,#N/A,FALSE,"FANDA96";#N/A,#N/A,FALSE,"INTRAN96";#N/A,#N/A,FALSE,"NAA9697";#N/A,#N/A,FALSE,"ECWEBB";#N/A,#N/A,FALSE,"MFT96";#N/A,#N/A,FALSE,"CTrecon"}</definedName>
    <definedName name="trggh_2_2_1_1" hidden="1">{#N/A,#N/A,FALSE,"TMCOMP96";#N/A,#N/A,FALSE,"MAT96";#N/A,#N/A,FALSE,"FANDA96";#N/A,#N/A,FALSE,"INTRAN96";#N/A,#N/A,FALSE,"NAA9697";#N/A,#N/A,FALSE,"ECWEBB";#N/A,#N/A,FALSE,"MFT96";#N/A,#N/A,FALSE,"CTrecon"}</definedName>
    <definedName name="trggh_2_2_2" hidden="1">{#N/A,#N/A,FALSE,"TMCOMP96";#N/A,#N/A,FALSE,"MAT96";#N/A,#N/A,FALSE,"FANDA96";#N/A,#N/A,FALSE,"INTRAN96";#N/A,#N/A,FALSE,"NAA9697";#N/A,#N/A,FALSE,"ECWEBB";#N/A,#N/A,FALSE,"MFT96";#N/A,#N/A,FALSE,"CTrecon"}</definedName>
    <definedName name="trggh_2_2_3" hidden="1">{#N/A,#N/A,FALSE,"TMCOMP96";#N/A,#N/A,FALSE,"MAT96";#N/A,#N/A,FALSE,"FANDA96";#N/A,#N/A,FALSE,"INTRAN96";#N/A,#N/A,FALSE,"NAA9697";#N/A,#N/A,FALSE,"ECWEBB";#N/A,#N/A,FALSE,"MFT96";#N/A,#N/A,FALSE,"CTrecon"}</definedName>
    <definedName name="trggh_2_2_4" hidden="1">{#N/A,#N/A,FALSE,"TMCOMP96";#N/A,#N/A,FALSE,"MAT96";#N/A,#N/A,FALSE,"FANDA96";#N/A,#N/A,FALSE,"INTRAN96";#N/A,#N/A,FALSE,"NAA9697";#N/A,#N/A,FALSE,"ECWEBB";#N/A,#N/A,FALSE,"MFT96";#N/A,#N/A,FALSE,"CTrecon"}</definedName>
    <definedName name="trggh_2_2_5" hidden="1">{#N/A,#N/A,FALSE,"TMCOMP96";#N/A,#N/A,FALSE,"MAT96";#N/A,#N/A,FALSE,"FANDA96";#N/A,#N/A,FALSE,"INTRAN96";#N/A,#N/A,FALSE,"NAA9697";#N/A,#N/A,FALSE,"ECWEBB";#N/A,#N/A,FALSE,"MFT96";#N/A,#N/A,FALSE,"CTrecon"}</definedName>
    <definedName name="trggh_2_3" hidden="1">{#N/A,#N/A,FALSE,"TMCOMP96";#N/A,#N/A,FALSE,"MAT96";#N/A,#N/A,FALSE,"FANDA96";#N/A,#N/A,FALSE,"INTRAN96";#N/A,#N/A,FALSE,"NAA9697";#N/A,#N/A,FALSE,"ECWEBB";#N/A,#N/A,FALSE,"MFT96";#N/A,#N/A,FALSE,"CTrecon"}</definedName>
    <definedName name="trggh_2_3_1" hidden="1">{#N/A,#N/A,FALSE,"TMCOMP96";#N/A,#N/A,FALSE,"MAT96";#N/A,#N/A,FALSE,"FANDA96";#N/A,#N/A,FALSE,"INTRAN96";#N/A,#N/A,FALSE,"NAA9697";#N/A,#N/A,FALSE,"ECWEBB";#N/A,#N/A,FALSE,"MFT96";#N/A,#N/A,FALSE,"CTrecon"}</definedName>
    <definedName name="trggh_2_3_1_1" hidden="1">{#N/A,#N/A,FALSE,"TMCOMP96";#N/A,#N/A,FALSE,"MAT96";#N/A,#N/A,FALSE,"FANDA96";#N/A,#N/A,FALSE,"INTRAN96";#N/A,#N/A,FALSE,"NAA9697";#N/A,#N/A,FALSE,"ECWEBB";#N/A,#N/A,FALSE,"MFT96";#N/A,#N/A,FALSE,"CTrecon"}</definedName>
    <definedName name="trggh_2_3_2" hidden="1">{#N/A,#N/A,FALSE,"TMCOMP96";#N/A,#N/A,FALSE,"MAT96";#N/A,#N/A,FALSE,"FANDA96";#N/A,#N/A,FALSE,"INTRAN96";#N/A,#N/A,FALSE,"NAA9697";#N/A,#N/A,FALSE,"ECWEBB";#N/A,#N/A,FALSE,"MFT96";#N/A,#N/A,FALSE,"CTrecon"}</definedName>
    <definedName name="trggh_2_3_3" hidden="1">{#N/A,#N/A,FALSE,"TMCOMP96";#N/A,#N/A,FALSE,"MAT96";#N/A,#N/A,FALSE,"FANDA96";#N/A,#N/A,FALSE,"INTRAN96";#N/A,#N/A,FALSE,"NAA9697";#N/A,#N/A,FALSE,"ECWEBB";#N/A,#N/A,FALSE,"MFT96";#N/A,#N/A,FALSE,"CTrecon"}</definedName>
    <definedName name="trggh_2_3_4" hidden="1">{#N/A,#N/A,FALSE,"TMCOMP96";#N/A,#N/A,FALSE,"MAT96";#N/A,#N/A,FALSE,"FANDA96";#N/A,#N/A,FALSE,"INTRAN96";#N/A,#N/A,FALSE,"NAA9697";#N/A,#N/A,FALSE,"ECWEBB";#N/A,#N/A,FALSE,"MFT96";#N/A,#N/A,FALSE,"CTrecon"}</definedName>
    <definedName name="trggh_2_3_5" hidden="1">{#N/A,#N/A,FALSE,"TMCOMP96";#N/A,#N/A,FALSE,"MAT96";#N/A,#N/A,FALSE,"FANDA96";#N/A,#N/A,FALSE,"INTRAN96";#N/A,#N/A,FALSE,"NAA9697";#N/A,#N/A,FALSE,"ECWEBB";#N/A,#N/A,FALSE,"MFT96";#N/A,#N/A,FALSE,"CTrecon"}</definedName>
    <definedName name="trggh_2_4" hidden="1">{#N/A,#N/A,FALSE,"TMCOMP96";#N/A,#N/A,FALSE,"MAT96";#N/A,#N/A,FALSE,"FANDA96";#N/A,#N/A,FALSE,"INTRAN96";#N/A,#N/A,FALSE,"NAA9697";#N/A,#N/A,FALSE,"ECWEBB";#N/A,#N/A,FALSE,"MFT96";#N/A,#N/A,FALSE,"CTrecon"}</definedName>
    <definedName name="trggh_2_4_1" hidden="1">{#N/A,#N/A,FALSE,"TMCOMP96";#N/A,#N/A,FALSE,"MAT96";#N/A,#N/A,FALSE,"FANDA96";#N/A,#N/A,FALSE,"INTRAN96";#N/A,#N/A,FALSE,"NAA9697";#N/A,#N/A,FALSE,"ECWEBB";#N/A,#N/A,FALSE,"MFT96";#N/A,#N/A,FALSE,"CTrecon"}</definedName>
    <definedName name="trggh_2_4_1_1" hidden="1">{#N/A,#N/A,FALSE,"TMCOMP96";#N/A,#N/A,FALSE,"MAT96";#N/A,#N/A,FALSE,"FANDA96";#N/A,#N/A,FALSE,"INTRAN96";#N/A,#N/A,FALSE,"NAA9697";#N/A,#N/A,FALSE,"ECWEBB";#N/A,#N/A,FALSE,"MFT96";#N/A,#N/A,FALSE,"CTrecon"}</definedName>
    <definedName name="trggh_2_4_2" hidden="1">{#N/A,#N/A,FALSE,"TMCOMP96";#N/A,#N/A,FALSE,"MAT96";#N/A,#N/A,FALSE,"FANDA96";#N/A,#N/A,FALSE,"INTRAN96";#N/A,#N/A,FALSE,"NAA9697";#N/A,#N/A,FALSE,"ECWEBB";#N/A,#N/A,FALSE,"MFT96";#N/A,#N/A,FALSE,"CTrecon"}</definedName>
    <definedName name="trggh_2_4_3" hidden="1">{#N/A,#N/A,FALSE,"TMCOMP96";#N/A,#N/A,FALSE,"MAT96";#N/A,#N/A,FALSE,"FANDA96";#N/A,#N/A,FALSE,"INTRAN96";#N/A,#N/A,FALSE,"NAA9697";#N/A,#N/A,FALSE,"ECWEBB";#N/A,#N/A,FALSE,"MFT96";#N/A,#N/A,FALSE,"CTrecon"}</definedName>
    <definedName name="trggh_2_4_4" hidden="1">{#N/A,#N/A,FALSE,"TMCOMP96";#N/A,#N/A,FALSE,"MAT96";#N/A,#N/A,FALSE,"FANDA96";#N/A,#N/A,FALSE,"INTRAN96";#N/A,#N/A,FALSE,"NAA9697";#N/A,#N/A,FALSE,"ECWEBB";#N/A,#N/A,FALSE,"MFT96";#N/A,#N/A,FALSE,"CTrecon"}</definedName>
    <definedName name="trggh_2_4_5" hidden="1">{#N/A,#N/A,FALSE,"TMCOMP96";#N/A,#N/A,FALSE,"MAT96";#N/A,#N/A,FALSE,"FANDA96";#N/A,#N/A,FALSE,"INTRAN96";#N/A,#N/A,FALSE,"NAA9697";#N/A,#N/A,FALSE,"ECWEBB";#N/A,#N/A,FALSE,"MFT96";#N/A,#N/A,FALSE,"CTrecon"}</definedName>
    <definedName name="trggh_2_5" hidden="1">{#N/A,#N/A,FALSE,"TMCOMP96";#N/A,#N/A,FALSE,"MAT96";#N/A,#N/A,FALSE,"FANDA96";#N/A,#N/A,FALSE,"INTRAN96";#N/A,#N/A,FALSE,"NAA9697";#N/A,#N/A,FALSE,"ECWEBB";#N/A,#N/A,FALSE,"MFT96";#N/A,#N/A,FALSE,"CTrecon"}</definedName>
    <definedName name="trggh_2_5_1" hidden="1">{#N/A,#N/A,FALSE,"TMCOMP96";#N/A,#N/A,FALSE,"MAT96";#N/A,#N/A,FALSE,"FANDA96";#N/A,#N/A,FALSE,"INTRAN96";#N/A,#N/A,FALSE,"NAA9697";#N/A,#N/A,FALSE,"ECWEBB";#N/A,#N/A,FALSE,"MFT96";#N/A,#N/A,FALSE,"CTrecon"}</definedName>
    <definedName name="trggh_2_5_2" hidden="1">{#N/A,#N/A,FALSE,"TMCOMP96";#N/A,#N/A,FALSE,"MAT96";#N/A,#N/A,FALSE,"FANDA96";#N/A,#N/A,FALSE,"INTRAN96";#N/A,#N/A,FALSE,"NAA9697";#N/A,#N/A,FALSE,"ECWEBB";#N/A,#N/A,FALSE,"MFT96";#N/A,#N/A,FALSE,"CTrecon"}</definedName>
    <definedName name="trggh_2_5_3" hidden="1">{#N/A,#N/A,FALSE,"TMCOMP96";#N/A,#N/A,FALSE,"MAT96";#N/A,#N/A,FALSE,"FANDA96";#N/A,#N/A,FALSE,"INTRAN96";#N/A,#N/A,FALSE,"NAA9697";#N/A,#N/A,FALSE,"ECWEBB";#N/A,#N/A,FALSE,"MFT96";#N/A,#N/A,FALSE,"CTrecon"}</definedName>
    <definedName name="trggh_2_5_4" hidden="1">{#N/A,#N/A,FALSE,"TMCOMP96";#N/A,#N/A,FALSE,"MAT96";#N/A,#N/A,FALSE,"FANDA96";#N/A,#N/A,FALSE,"INTRAN96";#N/A,#N/A,FALSE,"NAA9697";#N/A,#N/A,FALSE,"ECWEBB";#N/A,#N/A,FALSE,"MFT96";#N/A,#N/A,FALSE,"CTrecon"}</definedName>
    <definedName name="trggh_2_5_5" hidden="1">{#N/A,#N/A,FALSE,"TMCOMP96";#N/A,#N/A,FALSE,"MAT96";#N/A,#N/A,FALSE,"FANDA96";#N/A,#N/A,FALSE,"INTRAN96";#N/A,#N/A,FALSE,"NAA9697";#N/A,#N/A,FALSE,"ECWEBB";#N/A,#N/A,FALSE,"MFT96";#N/A,#N/A,FALSE,"CTrecon"}</definedName>
    <definedName name="trggh_3" hidden="1">{#N/A,#N/A,FALSE,"TMCOMP96";#N/A,#N/A,FALSE,"MAT96";#N/A,#N/A,FALSE,"FANDA96";#N/A,#N/A,FALSE,"INTRAN96";#N/A,#N/A,FALSE,"NAA9697";#N/A,#N/A,FALSE,"ECWEBB";#N/A,#N/A,FALSE,"MFT96";#N/A,#N/A,FALSE,"CTrecon"}</definedName>
    <definedName name="trggh_3_1" hidden="1">{#N/A,#N/A,FALSE,"TMCOMP96";#N/A,#N/A,FALSE,"MAT96";#N/A,#N/A,FALSE,"FANDA96";#N/A,#N/A,FALSE,"INTRAN96";#N/A,#N/A,FALSE,"NAA9697";#N/A,#N/A,FALSE,"ECWEBB";#N/A,#N/A,FALSE,"MFT96";#N/A,#N/A,FALSE,"CTrecon"}</definedName>
    <definedName name="trggh_3_1_1" hidden="1">{#N/A,#N/A,FALSE,"TMCOMP96";#N/A,#N/A,FALSE,"MAT96";#N/A,#N/A,FALSE,"FANDA96";#N/A,#N/A,FALSE,"INTRAN96";#N/A,#N/A,FALSE,"NAA9697";#N/A,#N/A,FALSE,"ECWEBB";#N/A,#N/A,FALSE,"MFT96";#N/A,#N/A,FALSE,"CTrecon"}</definedName>
    <definedName name="trggh_3_1_1_1" hidden="1">{#N/A,#N/A,FALSE,"TMCOMP96";#N/A,#N/A,FALSE,"MAT96";#N/A,#N/A,FALSE,"FANDA96";#N/A,#N/A,FALSE,"INTRAN96";#N/A,#N/A,FALSE,"NAA9697";#N/A,#N/A,FALSE,"ECWEBB";#N/A,#N/A,FALSE,"MFT96";#N/A,#N/A,FALSE,"CTrecon"}</definedName>
    <definedName name="trggh_3_1_1_1_1" hidden="1">{#N/A,#N/A,FALSE,"TMCOMP96";#N/A,#N/A,FALSE,"MAT96";#N/A,#N/A,FALSE,"FANDA96";#N/A,#N/A,FALSE,"INTRAN96";#N/A,#N/A,FALSE,"NAA9697";#N/A,#N/A,FALSE,"ECWEBB";#N/A,#N/A,FALSE,"MFT96";#N/A,#N/A,FALSE,"CTrecon"}</definedName>
    <definedName name="trggh_3_1_1_1_1_1" hidden="1">{#N/A,#N/A,FALSE,"TMCOMP96";#N/A,#N/A,FALSE,"MAT96";#N/A,#N/A,FALSE,"FANDA96";#N/A,#N/A,FALSE,"INTRAN96";#N/A,#N/A,FALSE,"NAA9697";#N/A,#N/A,FALSE,"ECWEBB";#N/A,#N/A,FALSE,"MFT96";#N/A,#N/A,FALSE,"CTrecon"}</definedName>
    <definedName name="trggh_3_1_1_1_2" hidden="1">{#N/A,#N/A,FALSE,"TMCOMP96";#N/A,#N/A,FALSE,"MAT96";#N/A,#N/A,FALSE,"FANDA96";#N/A,#N/A,FALSE,"INTRAN96";#N/A,#N/A,FALSE,"NAA9697";#N/A,#N/A,FALSE,"ECWEBB";#N/A,#N/A,FALSE,"MFT96";#N/A,#N/A,FALSE,"CTrecon"}</definedName>
    <definedName name="trggh_3_1_1_1_3" hidden="1">{#N/A,#N/A,FALSE,"TMCOMP96";#N/A,#N/A,FALSE,"MAT96";#N/A,#N/A,FALSE,"FANDA96";#N/A,#N/A,FALSE,"INTRAN96";#N/A,#N/A,FALSE,"NAA9697";#N/A,#N/A,FALSE,"ECWEBB";#N/A,#N/A,FALSE,"MFT96";#N/A,#N/A,FALSE,"CTrecon"}</definedName>
    <definedName name="trggh_3_1_1_1_4" hidden="1">{#N/A,#N/A,FALSE,"TMCOMP96";#N/A,#N/A,FALSE,"MAT96";#N/A,#N/A,FALSE,"FANDA96";#N/A,#N/A,FALSE,"INTRAN96";#N/A,#N/A,FALSE,"NAA9697";#N/A,#N/A,FALSE,"ECWEBB";#N/A,#N/A,FALSE,"MFT96";#N/A,#N/A,FALSE,"CTrecon"}</definedName>
    <definedName name="trggh_3_1_1_1_5" hidden="1">{#N/A,#N/A,FALSE,"TMCOMP96";#N/A,#N/A,FALSE,"MAT96";#N/A,#N/A,FALSE,"FANDA96";#N/A,#N/A,FALSE,"INTRAN96";#N/A,#N/A,FALSE,"NAA9697";#N/A,#N/A,FALSE,"ECWEBB";#N/A,#N/A,FALSE,"MFT96";#N/A,#N/A,FALSE,"CTrecon"}</definedName>
    <definedName name="trggh_3_1_1_2" hidden="1">{#N/A,#N/A,FALSE,"TMCOMP96";#N/A,#N/A,FALSE,"MAT96";#N/A,#N/A,FALSE,"FANDA96";#N/A,#N/A,FALSE,"INTRAN96";#N/A,#N/A,FALSE,"NAA9697";#N/A,#N/A,FALSE,"ECWEBB";#N/A,#N/A,FALSE,"MFT96";#N/A,#N/A,FALSE,"CTrecon"}</definedName>
    <definedName name="trggh_3_1_1_2_1" hidden="1">{#N/A,#N/A,FALSE,"TMCOMP96";#N/A,#N/A,FALSE,"MAT96";#N/A,#N/A,FALSE,"FANDA96";#N/A,#N/A,FALSE,"INTRAN96";#N/A,#N/A,FALSE,"NAA9697";#N/A,#N/A,FALSE,"ECWEBB";#N/A,#N/A,FALSE,"MFT96";#N/A,#N/A,FALSE,"CTrecon"}</definedName>
    <definedName name="trggh_3_1_1_2_2" hidden="1">{#N/A,#N/A,FALSE,"TMCOMP96";#N/A,#N/A,FALSE,"MAT96";#N/A,#N/A,FALSE,"FANDA96";#N/A,#N/A,FALSE,"INTRAN96";#N/A,#N/A,FALSE,"NAA9697";#N/A,#N/A,FALSE,"ECWEBB";#N/A,#N/A,FALSE,"MFT96";#N/A,#N/A,FALSE,"CTrecon"}</definedName>
    <definedName name="trggh_3_1_1_2_3" hidden="1">{#N/A,#N/A,FALSE,"TMCOMP96";#N/A,#N/A,FALSE,"MAT96";#N/A,#N/A,FALSE,"FANDA96";#N/A,#N/A,FALSE,"INTRAN96";#N/A,#N/A,FALSE,"NAA9697";#N/A,#N/A,FALSE,"ECWEBB";#N/A,#N/A,FALSE,"MFT96";#N/A,#N/A,FALSE,"CTrecon"}</definedName>
    <definedName name="trggh_3_1_1_2_4" hidden="1">{#N/A,#N/A,FALSE,"TMCOMP96";#N/A,#N/A,FALSE,"MAT96";#N/A,#N/A,FALSE,"FANDA96";#N/A,#N/A,FALSE,"INTRAN96";#N/A,#N/A,FALSE,"NAA9697";#N/A,#N/A,FALSE,"ECWEBB";#N/A,#N/A,FALSE,"MFT96";#N/A,#N/A,FALSE,"CTrecon"}</definedName>
    <definedName name="trggh_3_1_1_2_5" hidden="1">{#N/A,#N/A,FALSE,"TMCOMP96";#N/A,#N/A,FALSE,"MAT96";#N/A,#N/A,FALSE,"FANDA96";#N/A,#N/A,FALSE,"INTRAN96";#N/A,#N/A,FALSE,"NAA9697";#N/A,#N/A,FALSE,"ECWEBB";#N/A,#N/A,FALSE,"MFT96";#N/A,#N/A,FALSE,"CTrecon"}</definedName>
    <definedName name="trggh_3_1_1_3" hidden="1">{#N/A,#N/A,FALSE,"TMCOMP96";#N/A,#N/A,FALSE,"MAT96";#N/A,#N/A,FALSE,"FANDA96";#N/A,#N/A,FALSE,"INTRAN96";#N/A,#N/A,FALSE,"NAA9697";#N/A,#N/A,FALSE,"ECWEBB";#N/A,#N/A,FALSE,"MFT96";#N/A,#N/A,FALSE,"CTrecon"}</definedName>
    <definedName name="trggh_3_1_1_4" hidden="1">{#N/A,#N/A,FALSE,"TMCOMP96";#N/A,#N/A,FALSE,"MAT96";#N/A,#N/A,FALSE,"FANDA96";#N/A,#N/A,FALSE,"INTRAN96";#N/A,#N/A,FALSE,"NAA9697";#N/A,#N/A,FALSE,"ECWEBB";#N/A,#N/A,FALSE,"MFT96";#N/A,#N/A,FALSE,"CTrecon"}</definedName>
    <definedName name="trggh_3_1_1_5" hidden="1">{#N/A,#N/A,FALSE,"TMCOMP96";#N/A,#N/A,FALSE,"MAT96";#N/A,#N/A,FALSE,"FANDA96";#N/A,#N/A,FALSE,"INTRAN96";#N/A,#N/A,FALSE,"NAA9697";#N/A,#N/A,FALSE,"ECWEBB";#N/A,#N/A,FALSE,"MFT96";#N/A,#N/A,FALSE,"CTrecon"}</definedName>
    <definedName name="trggh_3_1_2" hidden="1">{#N/A,#N/A,FALSE,"TMCOMP96";#N/A,#N/A,FALSE,"MAT96";#N/A,#N/A,FALSE,"FANDA96";#N/A,#N/A,FALSE,"INTRAN96";#N/A,#N/A,FALSE,"NAA9697";#N/A,#N/A,FALSE,"ECWEBB";#N/A,#N/A,FALSE,"MFT96";#N/A,#N/A,FALSE,"CTrecon"}</definedName>
    <definedName name="trggh_3_1_2_1" hidden="1">{#N/A,#N/A,FALSE,"TMCOMP96";#N/A,#N/A,FALSE,"MAT96";#N/A,#N/A,FALSE,"FANDA96";#N/A,#N/A,FALSE,"INTRAN96";#N/A,#N/A,FALSE,"NAA9697";#N/A,#N/A,FALSE,"ECWEBB";#N/A,#N/A,FALSE,"MFT96";#N/A,#N/A,FALSE,"CTrecon"}</definedName>
    <definedName name="trggh_3_1_2_1_1" hidden="1">{#N/A,#N/A,FALSE,"TMCOMP96";#N/A,#N/A,FALSE,"MAT96";#N/A,#N/A,FALSE,"FANDA96";#N/A,#N/A,FALSE,"INTRAN96";#N/A,#N/A,FALSE,"NAA9697";#N/A,#N/A,FALSE,"ECWEBB";#N/A,#N/A,FALSE,"MFT96";#N/A,#N/A,FALSE,"CTrecon"}</definedName>
    <definedName name="trggh_3_1_2_2" hidden="1">{#N/A,#N/A,FALSE,"TMCOMP96";#N/A,#N/A,FALSE,"MAT96";#N/A,#N/A,FALSE,"FANDA96";#N/A,#N/A,FALSE,"INTRAN96";#N/A,#N/A,FALSE,"NAA9697";#N/A,#N/A,FALSE,"ECWEBB";#N/A,#N/A,FALSE,"MFT96";#N/A,#N/A,FALSE,"CTrecon"}</definedName>
    <definedName name="trggh_3_1_2_3" hidden="1">{#N/A,#N/A,FALSE,"TMCOMP96";#N/A,#N/A,FALSE,"MAT96";#N/A,#N/A,FALSE,"FANDA96";#N/A,#N/A,FALSE,"INTRAN96";#N/A,#N/A,FALSE,"NAA9697";#N/A,#N/A,FALSE,"ECWEBB";#N/A,#N/A,FALSE,"MFT96";#N/A,#N/A,FALSE,"CTrecon"}</definedName>
    <definedName name="trggh_3_1_2_4" hidden="1">{#N/A,#N/A,FALSE,"TMCOMP96";#N/A,#N/A,FALSE,"MAT96";#N/A,#N/A,FALSE,"FANDA96";#N/A,#N/A,FALSE,"INTRAN96";#N/A,#N/A,FALSE,"NAA9697";#N/A,#N/A,FALSE,"ECWEBB";#N/A,#N/A,FALSE,"MFT96";#N/A,#N/A,FALSE,"CTrecon"}</definedName>
    <definedName name="trggh_3_1_2_5" hidden="1">{#N/A,#N/A,FALSE,"TMCOMP96";#N/A,#N/A,FALSE,"MAT96";#N/A,#N/A,FALSE,"FANDA96";#N/A,#N/A,FALSE,"INTRAN96";#N/A,#N/A,FALSE,"NAA9697";#N/A,#N/A,FALSE,"ECWEBB";#N/A,#N/A,FALSE,"MFT96";#N/A,#N/A,FALSE,"CTrecon"}</definedName>
    <definedName name="trggh_3_1_3" hidden="1">{#N/A,#N/A,FALSE,"TMCOMP96";#N/A,#N/A,FALSE,"MAT96";#N/A,#N/A,FALSE,"FANDA96";#N/A,#N/A,FALSE,"INTRAN96";#N/A,#N/A,FALSE,"NAA9697";#N/A,#N/A,FALSE,"ECWEBB";#N/A,#N/A,FALSE,"MFT96";#N/A,#N/A,FALSE,"CTrecon"}</definedName>
    <definedName name="trggh_3_1_3_1" hidden="1">{#N/A,#N/A,FALSE,"TMCOMP96";#N/A,#N/A,FALSE,"MAT96";#N/A,#N/A,FALSE,"FANDA96";#N/A,#N/A,FALSE,"INTRAN96";#N/A,#N/A,FALSE,"NAA9697";#N/A,#N/A,FALSE,"ECWEBB";#N/A,#N/A,FALSE,"MFT96";#N/A,#N/A,FALSE,"CTrecon"}</definedName>
    <definedName name="trggh_3_1_3_1_1" hidden="1">{#N/A,#N/A,FALSE,"TMCOMP96";#N/A,#N/A,FALSE,"MAT96";#N/A,#N/A,FALSE,"FANDA96";#N/A,#N/A,FALSE,"INTRAN96";#N/A,#N/A,FALSE,"NAA9697";#N/A,#N/A,FALSE,"ECWEBB";#N/A,#N/A,FALSE,"MFT96";#N/A,#N/A,FALSE,"CTrecon"}</definedName>
    <definedName name="trggh_3_1_3_2" hidden="1">{#N/A,#N/A,FALSE,"TMCOMP96";#N/A,#N/A,FALSE,"MAT96";#N/A,#N/A,FALSE,"FANDA96";#N/A,#N/A,FALSE,"INTRAN96";#N/A,#N/A,FALSE,"NAA9697";#N/A,#N/A,FALSE,"ECWEBB";#N/A,#N/A,FALSE,"MFT96";#N/A,#N/A,FALSE,"CTrecon"}</definedName>
    <definedName name="trggh_3_1_3_3" hidden="1">{#N/A,#N/A,FALSE,"TMCOMP96";#N/A,#N/A,FALSE,"MAT96";#N/A,#N/A,FALSE,"FANDA96";#N/A,#N/A,FALSE,"INTRAN96";#N/A,#N/A,FALSE,"NAA9697";#N/A,#N/A,FALSE,"ECWEBB";#N/A,#N/A,FALSE,"MFT96";#N/A,#N/A,FALSE,"CTrecon"}</definedName>
    <definedName name="trggh_3_1_3_4" hidden="1">{#N/A,#N/A,FALSE,"TMCOMP96";#N/A,#N/A,FALSE,"MAT96";#N/A,#N/A,FALSE,"FANDA96";#N/A,#N/A,FALSE,"INTRAN96";#N/A,#N/A,FALSE,"NAA9697";#N/A,#N/A,FALSE,"ECWEBB";#N/A,#N/A,FALSE,"MFT96";#N/A,#N/A,FALSE,"CTrecon"}</definedName>
    <definedName name="trggh_3_1_3_5" hidden="1">{#N/A,#N/A,FALSE,"TMCOMP96";#N/A,#N/A,FALSE,"MAT96";#N/A,#N/A,FALSE,"FANDA96";#N/A,#N/A,FALSE,"INTRAN96";#N/A,#N/A,FALSE,"NAA9697";#N/A,#N/A,FALSE,"ECWEBB";#N/A,#N/A,FALSE,"MFT96";#N/A,#N/A,FALSE,"CTrecon"}</definedName>
    <definedName name="trggh_3_1_4" hidden="1">{#N/A,#N/A,FALSE,"TMCOMP96";#N/A,#N/A,FALSE,"MAT96";#N/A,#N/A,FALSE,"FANDA96";#N/A,#N/A,FALSE,"INTRAN96";#N/A,#N/A,FALSE,"NAA9697";#N/A,#N/A,FALSE,"ECWEBB";#N/A,#N/A,FALSE,"MFT96";#N/A,#N/A,FALSE,"CTrecon"}</definedName>
    <definedName name="trggh_3_1_4_1" hidden="1">{#N/A,#N/A,FALSE,"TMCOMP96";#N/A,#N/A,FALSE,"MAT96";#N/A,#N/A,FALSE,"FANDA96";#N/A,#N/A,FALSE,"INTRAN96";#N/A,#N/A,FALSE,"NAA9697";#N/A,#N/A,FALSE,"ECWEBB";#N/A,#N/A,FALSE,"MFT96";#N/A,#N/A,FALSE,"CTrecon"}</definedName>
    <definedName name="trggh_3_1_4_2" hidden="1">{#N/A,#N/A,FALSE,"TMCOMP96";#N/A,#N/A,FALSE,"MAT96";#N/A,#N/A,FALSE,"FANDA96";#N/A,#N/A,FALSE,"INTRAN96";#N/A,#N/A,FALSE,"NAA9697";#N/A,#N/A,FALSE,"ECWEBB";#N/A,#N/A,FALSE,"MFT96";#N/A,#N/A,FALSE,"CTrecon"}</definedName>
    <definedName name="trggh_3_1_4_3" hidden="1">{#N/A,#N/A,FALSE,"TMCOMP96";#N/A,#N/A,FALSE,"MAT96";#N/A,#N/A,FALSE,"FANDA96";#N/A,#N/A,FALSE,"INTRAN96";#N/A,#N/A,FALSE,"NAA9697";#N/A,#N/A,FALSE,"ECWEBB";#N/A,#N/A,FALSE,"MFT96";#N/A,#N/A,FALSE,"CTrecon"}</definedName>
    <definedName name="trggh_3_1_4_4" hidden="1">{#N/A,#N/A,FALSE,"TMCOMP96";#N/A,#N/A,FALSE,"MAT96";#N/A,#N/A,FALSE,"FANDA96";#N/A,#N/A,FALSE,"INTRAN96";#N/A,#N/A,FALSE,"NAA9697";#N/A,#N/A,FALSE,"ECWEBB";#N/A,#N/A,FALSE,"MFT96";#N/A,#N/A,FALSE,"CTrecon"}</definedName>
    <definedName name="trggh_3_1_4_5" hidden="1">{#N/A,#N/A,FALSE,"TMCOMP96";#N/A,#N/A,FALSE,"MAT96";#N/A,#N/A,FALSE,"FANDA96";#N/A,#N/A,FALSE,"INTRAN96";#N/A,#N/A,FALSE,"NAA9697";#N/A,#N/A,FALSE,"ECWEBB";#N/A,#N/A,FALSE,"MFT96";#N/A,#N/A,FALSE,"CTrecon"}</definedName>
    <definedName name="trggh_3_1_5" hidden="1">{#N/A,#N/A,FALSE,"TMCOMP96";#N/A,#N/A,FALSE,"MAT96";#N/A,#N/A,FALSE,"FANDA96";#N/A,#N/A,FALSE,"INTRAN96";#N/A,#N/A,FALSE,"NAA9697";#N/A,#N/A,FALSE,"ECWEBB";#N/A,#N/A,FALSE,"MFT96";#N/A,#N/A,FALSE,"CTrecon"}</definedName>
    <definedName name="trggh_3_1_5_1" hidden="1">{#N/A,#N/A,FALSE,"TMCOMP96";#N/A,#N/A,FALSE,"MAT96";#N/A,#N/A,FALSE,"FANDA96";#N/A,#N/A,FALSE,"INTRAN96";#N/A,#N/A,FALSE,"NAA9697";#N/A,#N/A,FALSE,"ECWEBB";#N/A,#N/A,FALSE,"MFT96";#N/A,#N/A,FALSE,"CTrecon"}</definedName>
    <definedName name="trggh_3_1_5_2" hidden="1">{#N/A,#N/A,FALSE,"TMCOMP96";#N/A,#N/A,FALSE,"MAT96";#N/A,#N/A,FALSE,"FANDA96";#N/A,#N/A,FALSE,"INTRAN96";#N/A,#N/A,FALSE,"NAA9697";#N/A,#N/A,FALSE,"ECWEBB";#N/A,#N/A,FALSE,"MFT96";#N/A,#N/A,FALSE,"CTrecon"}</definedName>
    <definedName name="trggh_3_1_5_3" hidden="1">{#N/A,#N/A,FALSE,"TMCOMP96";#N/A,#N/A,FALSE,"MAT96";#N/A,#N/A,FALSE,"FANDA96";#N/A,#N/A,FALSE,"INTRAN96";#N/A,#N/A,FALSE,"NAA9697";#N/A,#N/A,FALSE,"ECWEBB";#N/A,#N/A,FALSE,"MFT96";#N/A,#N/A,FALSE,"CTrecon"}</definedName>
    <definedName name="trggh_3_1_5_4" hidden="1">{#N/A,#N/A,FALSE,"TMCOMP96";#N/A,#N/A,FALSE,"MAT96";#N/A,#N/A,FALSE,"FANDA96";#N/A,#N/A,FALSE,"INTRAN96";#N/A,#N/A,FALSE,"NAA9697";#N/A,#N/A,FALSE,"ECWEBB";#N/A,#N/A,FALSE,"MFT96";#N/A,#N/A,FALSE,"CTrecon"}</definedName>
    <definedName name="trggh_3_1_5_5" hidden="1">{#N/A,#N/A,FALSE,"TMCOMP96";#N/A,#N/A,FALSE,"MAT96";#N/A,#N/A,FALSE,"FANDA96";#N/A,#N/A,FALSE,"INTRAN96";#N/A,#N/A,FALSE,"NAA9697";#N/A,#N/A,FALSE,"ECWEBB";#N/A,#N/A,FALSE,"MFT96";#N/A,#N/A,FALSE,"CTrecon"}</definedName>
    <definedName name="trggh_3_2" hidden="1">{#N/A,#N/A,FALSE,"TMCOMP96";#N/A,#N/A,FALSE,"MAT96";#N/A,#N/A,FALSE,"FANDA96";#N/A,#N/A,FALSE,"INTRAN96";#N/A,#N/A,FALSE,"NAA9697";#N/A,#N/A,FALSE,"ECWEBB";#N/A,#N/A,FALSE,"MFT96";#N/A,#N/A,FALSE,"CTrecon"}</definedName>
    <definedName name="trggh_3_2_1" hidden="1">{#N/A,#N/A,FALSE,"TMCOMP96";#N/A,#N/A,FALSE,"MAT96";#N/A,#N/A,FALSE,"FANDA96";#N/A,#N/A,FALSE,"INTRAN96";#N/A,#N/A,FALSE,"NAA9697";#N/A,#N/A,FALSE,"ECWEBB";#N/A,#N/A,FALSE,"MFT96";#N/A,#N/A,FALSE,"CTrecon"}</definedName>
    <definedName name="trggh_3_2_1_1" hidden="1">{#N/A,#N/A,FALSE,"TMCOMP96";#N/A,#N/A,FALSE,"MAT96";#N/A,#N/A,FALSE,"FANDA96";#N/A,#N/A,FALSE,"INTRAN96";#N/A,#N/A,FALSE,"NAA9697";#N/A,#N/A,FALSE,"ECWEBB";#N/A,#N/A,FALSE,"MFT96";#N/A,#N/A,FALSE,"CTrecon"}</definedName>
    <definedName name="trggh_3_2_2" hidden="1">{#N/A,#N/A,FALSE,"TMCOMP96";#N/A,#N/A,FALSE,"MAT96";#N/A,#N/A,FALSE,"FANDA96";#N/A,#N/A,FALSE,"INTRAN96";#N/A,#N/A,FALSE,"NAA9697";#N/A,#N/A,FALSE,"ECWEBB";#N/A,#N/A,FALSE,"MFT96";#N/A,#N/A,FALSE,"CTrecon"}</definedName>
    <definedName name="trggh_3_2_3" hidden="1">{#N/A,#N/A,FALSE,"TMCOMP96";#N/A,#N/A,FALSE,"MAT96";#N/A,#N/A,FALSE,"FANDA96";#N/A,#N/A,FALSE,"INTRAN96";#N/A,#N/A,FALSE,"NAA9697";#N/A,#N/A,FALSE,"ECWEBB";#N/A,#N/A,FALSE,"MFT96";#N/A,#N/A,FALSE,"CTrecon"}</definedName>
    <definedName name="trggh_3_2_4" hidden="1">{#N/A,#N/A,FALSE,"TMCOMP96";#N/A,#N/A,FALSE,"MAT96";#N/A,#N/A,FALSE,"FANDA96";#N/A,#N/A,FALSE,"INTRAN96";#N/A,#N/A,FALSE,"NAA9697";#N/A,#N/A,FALSE,"ECWEBB";#N/A,#N/A,FALSE,"MFT96";#N/A,#N/A,FALSE,"CTrecon"}</definedName>
    <definedName name="trggh_3_2_5" hidden="1">{#N/A,#N/A,FALSE,"TMCOMP96";#N/A,#N/A,FALSE,"MAT96";#N/A,#N/A,FALSE,"FANDA96";#N/A,#N/A,FALSE,"INTRAN96";#N/A,#N/A,FALSE,"NAA9697";#N/A,#N/A,FALSE,"ECWEBB";#N/A,#N/A,FALSE,"MFT96";#N/A,#N/A,FALSE,"CTrecon"}</definedName>
    <definedName name="trggh_3_3" hidden="1">{#N/A,#N/A,FALSE,"TMCOMP96";#N/A,#N/A,FALSE,"MAT96";#N/A,#N/A,FALSE,"FANDA96";#N/A,#N/A,FALSE,"INTRAN96";#N/A,#N/A,FALSE,"NAA9697";#N/A,#N/A,FALSE,"ECWEBB";#N/A,#N/A,FALSE,"MFT96";#N/A,#N/A,FALSE,"CTrecon"}</definedName>
    <definedName name="trggh_3_3_1" hidden="1">{#N/A,#N/A,FALSE,"TMCOMP96";#N/A,#N/A,FALSE,"MAT96";#N/A,#N/A,FALSE,"FANDA96";#N/A,#N/A,FALSE,"INTRAN96";#N/A,#N/A,FALSE,"NAA9697";#N/A,#N/A,FALSE,"ECWEBB";#N/A,#N/A,FALSE,"MFT96";#N/A,#N/A,FALSE,"CTrecon"}</definedName>
    <definedName name="trggh_3_3_1_1" hidden="1">{#N/A,#N/A,FALSE,"TMCOMP96";#N/A,#N/A,FALSE,"MAT96";#N/A,#N/A,FALSE,"FANDA96";#N/A,#N/A,FALSE,"INTRAN96";#N/A,#N/A,FALSE,"NAA9697";#N/A,#N/A,FALSE,"ECWEBB";#N/A,#N/A,FALSE,"MFT96";#N/A,#N/A,FALSE,"CTrecon"}</definedName>
    <definedName name="trggh_3_3_2" hidden="1">{#N/A,#N/A,FALSE,"TMCOMP96";#N/A,#N/A,FALSE,"MAT96";#N/A,#N/A,FALSE,"FANDA96";#N/A,#N/A,FALSE,"INTRAN96";#N/A,#N/A,FALSE,"NAA9697";#N/A,#N/A,FALSE,"ECWEBB";#N/A,#N/A,FALSE,"MFT96";#N/A,#N/A,FALSE,"CTrecon"}</definedName>
    <definedName name="trggh_3_3_3" hidden="1">{#N/A,#N/A,FALSE,"TMCOMP96";#N/A,#N/A,FALSE,"MAT96";#N/A,#N/A,FALSE,"FANDA96";#N/A,#N/A,FALSE,"INTRAN96";#N/A,#N/A,FALSE,"NAA9697";#N/A,#N/A,FALSE,"ECWEBB";#N/A,#N/A,FALSE,"MFT96";#N/A,#N/A,FALSE,"CTrecon"}</definedName>
    <definedName name="trggh_3_3_4" hidden="1">{#N/A,#N/A,FALSE,"TMCOMP96";#N/A,#N/A,FALSE,"MAT96";#N/A,#N/A,FALSE,"FANDA96";#N/A,#N/A,FALSE,"INTRAN96";#N/A,#N/A,FALSE,"NAA9697";#N/A,#N/A,FALSE,"ECWEBB";#N/A,#N/A,FALSE,"MFT96";#N/A,#N/A,FALSE,"CTrecon"}</definedName>
    <definedName name="trggh_3_3_5" hidden="1">{#N/A,#N/A,FALSE,"TMCOMP96";#N/A,#N/A,FALSE,"MAT96";#N/A,#N/A,FALSE,"FANDA96";#N/A,#N/A,FALSE,"INTRAN96";#N/A,#N/A,FALSE,"NAA9697";#N/A,#N/A,FALSE,"ECWEBB";#N/A,#N/A,FALSE,"MFT96";#N/A,#N/A,FALSE,"CTrecon"}</definedName>
    <definedName name="trggh_3_4" hidden="1">{#N/A,#N/A,FALSE,"TMCOMP96";#N/A,#N/A,FALSE,"MAT96";#N/A,#N/A,FALSE,"FANDA96";#N/A,#N/A,FALSE,"INTRAN96";#N/A,#N/A,FALSE,"NAA9697";#N/A,#N/A,FALSE,"ECWEBB";#N/A,#N/A,FALSE,"MFT96";#N/A,#N/A,FALSE,"CTrecon"}</definedName>
    <definedName name="trggh_3_4_1" hidden="1">{#N/A,#N/A,FALSE,"TMCOMP96";#N/A,#N/A,FALSE,"MAT96";#N/A,#N/A,FALSE,"FANDA96";#N/A,#N/A,FALSE,"INTRAN96";#N/A,#N/A,FALSE,"NAA9697";#N/A,#N/A,FALSE,"ECWEBB";#N/A,#N/A,FALSE,"MFT96";#N/A,#N/A,FALSE,"CTrecon"}</definedName>
    <definedName name="trggh_3_4_1_1" hidden="1">{#N/A,#N/A,FALSE,"TMCOMP96";#N/A,#N/A,FALSE,"MAT96";#N/A,#N/A,FALSE,"FANDA96";#N/A,#N/A,FALSE,"INTRAN96";#N/A,#N/A,FALSE,"NAA9697";#N/A,#N/A,FALSE,"ECWEBB";#N/A,#N/A,FALSE,"MFT96";#N/A,#N/A,FALSE,"CTrecon"}</definedName>
    <definedName name="trggh_3_4_2" hidden="1">{#N/A,#N/A,FALSE,"TMCOMP96";#N/A,#N/A,FALSE,"MAT96";#N/A,#N/A,FALSE,"FANDA96";#N/A,#N/A,FALSE,"INTRAN96";#N/A,#N/A,FALSE,"NAA9697";#N/A,#N/A,FALSE,"ECWEBB";#N/A,#N/A,FALSE,"MFT96";#N/A,#N/A,FALSE,"CTrecon"}</definedName>
    <definedName name="trggh_3_4_3" hidden="1">{#N/A,#N/A,FALSE,"TMCOMP96";#N/A,#N/A,FALSE,"MAT96";#N/A,#N/A,FALSE,"FANDA96";#N/A,#N/A,FALSE,"INTRAN96";#N/A,#N/A,FALSE,"NAA9697";#N/A,#N/A,FALSE,"ECWEBB";#N/A,#N/A,FALSE,"MFT96";#N/A,#N/A,FALSE,"CTrecon"}</definedName>
    <definedName name="trggh_3_4_4" hidden="1">{#N/A,#N/A,FALSE,"TMCOMP96";#N/A,#N/A,FALSE,"MAT96";#N/A,#N/A,FALSE,"FANDA96";#N/A,#N/A,FALSE,"INTRAN96";#N/A,#N/A,FALSE,"NAA9697";#N/A,#N/A,FALSE,"ECWEBB";#N/A,#N/A,FALSE,"MFT96";#N/A,#N/A,FALSE,"CTrecon"}</definedName>
    <definedName name="trggh_3_4_5" hidden="1">{#N/A,#N/A,FALSE,"TMCOMP96";#N/A,#N/A,FALSE,"MAT96";#N/A,#N/A,FALSE,"FANDA96";#N/A,#N/A,FALSE,"INTRAN96";#N/A,#N/A,FALSE,"NAA9697";#N/A,#N/A,FALSE,"ECWEBB";#N/A,#N/A,FALSE,"MFT96";#N/A,#N/A,FALSE,"CTrecon"}</definedName>
    <definedName name="trggh_3_5" hidden="1">{#N/A,#N/A,FALSE,"TMCOMP96";#N/A,#N/A,FALSE,"MAT96";#N/A,#N/A,FALSE,"FANDA96";#N/A,#N/A,FALSE,"INTRAN96";#N/A,#N/A,FALSE,"NAA9697";#N/A,#N/A,FALSE,"ECWEBB";#N/A,#N/A,FALSE,"MFT96";#N/A,#N/A,FALSE,"CTrecon"}</definedName>
    <definedName name="trggh_3_5_1" hidden="1">{#N/A,#N/A,FALSE,"TMCOMP96";#N/A,#N/A,FALSE,"MAT96";#N/A,#N/A,FALSE,"FANDA96";#N/A,#N/A,FALSE,"INTRAN96";#N/A,#N/A,FALSE,"NAA9697";#N/A,#N/A,FALSE,"ECWEBB";#N/A,#N/A,FALSE,"MFT96";#N/A,#N/A,FALSE,"CTrecon"}</definedName>
    <definedName name="trggh_3_5_2" hidden="1">{#N/A,#N/A,FALSE,"TMCOMP96";#N/A,#N/A,FALSE,"MAT96";#N/A,#N/A,FALSE,"FANDA96";#N/A,#N/A,FALSE,"INTRAN96";#N/A,#N/A,FALSE,"NAA9697";#N/A,#N/A,FALSE,"ECWEBB";#N/A,#N/A,FALSE,"MFT96";#N/A,#N/A,FALSE,"CTrecon"}</definedName>
    <definedName name="trggh_3_5_3" hidden="1">{#N/A,#N/A,FALSE,"TMCOMP96";#N/A,#N/A,FALSE,"MAT96";#N/A,#N/A,FALSE,"FANDA96";#N/A,#N/A,FALSE,"INTRAN96";#N/A,#N/A,FALSE,"NAA9697";#N/A,#N/A,FALSE,"ECWEBB";#N/A,#N/A,FALSE,"MFT96";#N/A,#N/A,FALSE,"CTrecon"}</definedName>
    <definedName name="trggh_3_5_4" hidden="1">{#N/A,#N/A,FALSE,"TMCOMP96";#N/A,#N/A,FALSE,"MAT96";#N/A,#N/A,FALSE,"FANDA96";#N/A,#N/A,FALSE,"INTRAN96";#N/A,#N/A,FALSE,"NAA9697";#N/A,#N/A,FALSE,"ECWEBB";#N/A,#N/A,FALSE,"MFT96";#N/A,#N/A,FALSE,"CTrecon"}</definedName>
    <definedName name="trggh_3_5_5" hidden="1">{#N/A,#N/A,FALSE,"TMCOMP96";#N/A,#N/A,FALSE,"MAT96";#N/A,#N/A,FALSE,"FANDA96";#N/A,#N/A,FALSE,"INTRAN96";#N/A,#N/A,FALSE,"NAA9697";#N/A,#N/A,FALSE,"ECWEBB";#N/A,#N/A,FALSE,"MFT96";#N/A,#N/A,FALSE,"CTrecon"}</definedName>
    <definedName name="trggh_4" hidden="1">{#N/A,#N/A,FALSE,"TMCOMP96";#N/A,#N/A,FALSE,"MAT96";#N/A,#N/A,FALSE,"FANDA96";#N/A,#N/A,FALSE,"INTRAN96";#N/A,#N/A,FALSE,"NAA9697";#N/A,#N/A,FALSE,"ECWEBB";#N/A,#N/A,FALSE,"MFT96";#N/A,#N/A,FALSE,"CTrecon"}</definedName>
    <definedName name="trggh_4_1" hidden="1">{#N/A,#N/A,FALSE,"TMCOMP96";#N/A,#N/A,FALSE,"MAT96";#N/A,#N/A,FALSE,"FANDA96";#N/A,#N/A,FALSE,"INTRAN96";#N/A,#N/A,FALSE,"NAA9697";#N/A,#N/A,FALSE,"ECWEBB";#N/A,#N/A,FALSE,"MFT96";#N/A,#N/A,FALSE,"CTrecon"}</definedName>
    <definedName name="trggh_4_1_1" hidden="1">{#N/A,#N/A,FALSE,"TMCOMP96";#N/A,#N/A,FALSE,"MAT96";#N/A,#N/A,FALSE,"FANDA96";#N/A,#N/A,FALSE,"INTRAN96";#N/A,#N/A,FALSE,"NAA9697";#N/A,#N/A,FALSE,"ECWEBB";#N/A,#N/A,FALSE,"MFT96";#N/A,#N/A,FALSE,"CTrecon"}</definedName>
    <definedName name="trggh_4_1_1_1" hidden="1">{#N/A,#N/A,FALSE,"TMCOMP96";#N/A,#N/A,FALSE,"MAT96";#N/A,#N/A,FALSE,"FANDA96";#N/A,#N/A,FALSE,"INTRAN96";#N/A,#N/A,FALSE,"NAA9697";#N/A,#N/A,FALSE,"ECWEBB";#N/A,#N/A,FALSE,"MFT96";#N/A,#N/A,FALSE,"CTrecon"}</definedName>
    <definedName name="trggh_4_1_1_1_1" hidden="1">{#N/A,#N/A,FALSE,"TMCOMP96";#N/A,#N/A,FALSE,"MAT96";#N/A,#N/A,FALSE,"FANDA96";#N/A,#N/A,FALSE,"INTRAN96";#N/A,#N/A,FALSE,"NAA9697";#N/A,#N/A,FALSE,"ECWEBB";#N/A,#N/A,FALSE,"MFT96";#N/A,#N/A,FALSE,"CTrecon"}</definedName>
    <definedName name="trggh_4_1_1_1_1_1" hidden="1">{#N/A,#N/A,FALSE,"TMCOMP96";#N/A,#N/A,FALSE,"MAT96";#N/A,#N/A,FALSE,"FANDA96";#N/A,#N/A,FALSE,"INTRAN96";#N/A,#N/A,FALSE,"NAA9697";#N/A,#N/A,FALSE,"ECWEBB";#N/A,#N/A,FALSE,"MFT96";#N/A,#N/A,FALSE,"CTrecon"}</definedName>
    <definedName name="trggh_4_1_1_1_2" hidden="1">{#N/A,#N/A,FALSE,"TMCOMP96";#N/A,#N/A,FALSE,"MAT96";#N/A,#N/A,FALSE,"FANDA96";#N/A,#N/A,FALSE,"INTRAN96";#N/A,#N/A,FALSE,"NAA9697";#N/A,#N/A,FALSE,"ECWEBB";#N/A,#N/A,FALSE,"MFT96";#N/A,#N/A,FALSE,"CTrecon"}</definedName>
    <definedName name="trggh_4_1_1_1_3" hidden="1">{#N/A,#N/A,FALSE,"TMCOMP96";#N/A,#N/A,FALSE,"MAT96";#N/A,#N/A,FALSE,"FANDA96";#N/A,#N/A,FALSE,"INTRAN96";#N/A,#N/A,FALSE,"NAA9697";#N/A,#N/A,FALSE,"ECWEBB";#N/A,#N/A,FALSE,"MFT96";#N/A,#N/A,FALSE,"CTrecon"}</definedName>
    <definedName name="trggh_4_1_1_1_4" hidden="1">{#N/A,#N/A,FALSE,"TMCOMP96";#N/A,#N/A,FALSE,"MAT96";#N/A,#N/A,FALSE,"FANDA96";#N/A,#N/A,FALSE,"INTRAN96";#N/A,#N/A,FALSE,"NAA9697";#N/A,#N/A,FALSE,"ECWEBB";#N/A,#N/A,FALSE,"MFT96";#N/A,#N/A,FALSE,"CTrecon"}</definedName>
    <definedName name="trggh_4_1_1_1_5" hidden="1">{#N/A,#N/A,FALSE,"TMCOMP96";#N/A,#N/A,FALSE,"MAT96";#N/A,#N/A,FALSE,"FANDA96";#N/A,#N/A,FALSE,"INTRAN96";#N/A,#N/A,FALSE,"NAA9697";#N/A,#N/A,FALSE,"ECWEBB";#N/A,#N/A,FALSE,"MFT96";#N/A,#N/A,FALSE,"CTrecon"}</definedName>
    <definedName name="trggh_4_1_1_2" hidden="1">{#N/A,#N/A,FALSE,"TMCOMP96";#N/A,#N/A,FALSE,"MAT96";#N/A,#N/A,FALSE,"FANDA96";#N/A,#N/A,FALSE,"INTRAN96";#N/A,#N/A,FALSE,"NAA9697";#N/A,#N/A,FALSE,"ECWEBB";#N/A,#N/A,FALSE,"MFT96";#N/A,#N/A,FALSE,"CTrecon"}</definedName>
    <definedName name="trggh_4_1_1_2_1" hidden="1">{#N/A,#N/A,FALSE,"TMCOMP96";#N/A,#N/A,FALSE,"MAT96";#N/A,#N/A,FALSE,"FANDA96";#N/A,#N/A,FALSE,"INTRAN96";#N/A,#N/A,FALSE,"NAA9697";#N/A,#N/A,FALSE,"ECWEBB";#N/A,#N/A,FALSE,"MFT96";#N/A,#N/A,FALSE,"CTrecon"}</definedName>
    <definedName name="trggh_4_1_1_2_2" hidden="1">{#N/A,#N/A,FALSE,"TMCOMP96";#N/A,#N/A,FALSE,"MAT96";#N/A,#N/A,FALSE,"FANDA96";#N/A,#N/A,FALSE,"INTRAN96";#N/A,#N/A,FALSE,"NAA9697";#N/A,#N/A,FALSE,"ECWEBB";#N/A,#N/A,FALSE,"MFT96";#N/A,#N/A,FALSE,"CTrecon"}</definedName>
    <definedName name="trggh_4_1_1_2_3" hidden="1">{#N/A,#N/A,FALSE,"TMCOMP96";#N/A,#N/A,FALSE,"MAT96";#N/A,#N/A,FALSE,"FANDA96";#N/A,#N/A,FALSE,"INTRAN96";#N/A,#N/A,FALSE,"NAA9697";#N/A,#N/A,FALSE,"ECWEBB";#N/A,#N/A,FALSE,"MFT96";#N/A,#N/A,FALSE,"CTrecon"}</definedName>
    <definedName name="trggh_4_1_1_2_4" hidden="1">{#N/A,#N/A,FALSE,"TMCOMP96";#N/A,#N/A,FALSE,"MAT96";#N/A,#N/A,FALSE,"FANDA96";#N/A,#N/A,FALSE,"INTRAN96";#N/A,#N/A,FALSE,"NAA9697";#N/A,#N/A,FALSE,"ECWEBB";#N/A,#N/A,FALSE,"MFT96";#N/A,#N/A,FALSE,"CTrecon"}</definedName>
    <definedName name="trggh_4_1_1_2_5" hidden="1">{#N/A,#N/A,FALSE,"TMCOMP96";#N/A,#N/A,FALSE,"MAT96";#N/A,#N/A,FALSE,"FANDA96";#N/A,#N/A,FALSE,"INTRAN96";#N/A,#N/A,FALSE,"NAA9697";#N/A,#N/A,FALSE,"ECWEBB";#N/A,#N/A,FALSE,"MFT96";#N/A,#N/A,FALSE,"CTrecon"}</definedName>
    <definedName name="trggh_4_1_1_3" hidden="1">{#N/A,#N/A,FALSE,"TMCOMP96";#N/A,#N/A,FALSE,"MAT96";#N/A,#N/A,FALSE,"FANDA96";#N/A,#N/A,FALSE,"INTRAN96";#N/A,#N/A,FALSE,"NAA9697";#N/A,#N/A,FALSE,"ECWEBB";#N/A,#N/A,FALSE,"MFT96";#N/A,#N/A,FALSE,"CTrecon"}</definedName>
    <definedName name="trggh_4_1_1_4" hidden="1">{#N/A,#N/A,FALSE,"TMCOMP96";#N/A,#N/A,FALSE,"MAT96";#N/A,#N/A,FALSE,"FANDA96";#N/A,#N/A,FALSE,"INTRAN96";#N/A,#N/A,FALSE,"NAA9697";#N/A,#N/A,FALSE,"ECWEBB";#N/A,#N/A,FALSE,"MFT96";#N/A,#N/A,FALSE,"CTrecon"}</definedName>
    <definedName name="trggh_4_1_1_5" hidden="1">{#N/A,#N/A,FALSE,"TMCOMP96";#N/A,#N/A,FALSE,"MAT96";#N/A,#N/A,FALSE,"FANDA96";#N/A,#N/A,FALSE,"INTRAN96";#N/A,#N/A,FALSE,"NAA9697";#N/A,#N/A,FALSE,"ECWEBB";#N/A,#N/A,FALSE,"MFT96";#N/A,#N/A,FALSE,"CTrecon"}</definedName>
    <definedName name="trggh_4_1_2" hidden="1">{#N/A,#N/A,FALSE,"TMCOMP96";#N/A,#N/A,FALSE,"MAT96";#N/A,#N/A,FALSE,"FANDA96";#N/A,#N/A,FALSE,"INTRAN96";#N/A,#N/A,FALSE,"NAA9697";#N/A,#N/A,FALSE,"ECWEBB";#N/A,#N/A,FALSE,"MFT96";#N/A,#N/A,FALSE,"CTrecon"}</definedName>
    <definedName name="trggh_4_1_2_1" hidden="1">{#N/A,#N/A,FALSE,"TMCOMP96";#N/A,#N/A,FALSE,"MAT96";#N/A,#N/A,FALSE,"FANDA96";#N/A,#N/A,FALSE,"INTRAN96";#N/A,#N/A,FALSE,"NAA9697";#N/A,#N/A,FALSE,"ECWEBB";#N/A,#N/A,FALSE,"MFT96";#N/A,#N/A,FALSE,"CTrecon"}</definedName>
    <definedName name="trggh_4_1_2_2" hidden="1">{#N/A,#N/A,FALSE,"TMCOMP96";#N/A,#N/A,FALSE,"MAT96";#N/A,#N/A,FALSE,"FANDA96";#N/A,#N/A,FALSE,"INTRAN96";#N/A,#N/A,FALSE,"NAA9697";#N/A,#N/A,FALSE,"ECWEBB";#N/A,#N/A,FALSE,"MFT96";#N/A,#N/A,FALSE,"CTrecon"}</definedName>
    <definedName name="trggh_4_1_2_3" hidden="1">{#N/A,#N/A,FALSE,"TMCOMP96";#N/A,#N/A,FALSE,"MAT96";#N/A,#N/A,FALSE,"FANDA96";#N/A,#N/A,FALSE,"INTRAN96";#N/A,#N/A,FALSE,"NAA9697";#N/A,#N/A,FALSE,"ECWEBB";#N/A,#N/A,FALSE,"MFT96";#N/A,#N/A,FALSE,"CTrecon"}</definedName>
    <definedName name="trggh_4_1_2_4" hidden="1">{#N/A,#N/A,FALSE,"TMCOMP96";#N/A,#N/A,FALSE,"MAT96";#N/A,#N/A,FALSE,"FANDA96";#N/A,#N/A,FALSE,"INTRAN96";#N/A,#N/A,FALSE,"NAA9697";#N/A,#N/A,FALSE,"ECWEBB";#N/A,#N/A,FALSE,"MFT96";#N/A,#N/A,FALSE,"CTrecon"}</definedName>
    <definedName name="trggh_4_1_2_5" hidden="1">{#N/A,#N/A,FALSE,"TMCOMP96";#N/A,#N/A,FALSE,"MAT96";#N/A,#N/A,FALSE,"FANDA96";#N/A,#N/A,FALSE,"INTRAN96";#N/A,#N/A,FALSE,"NAA9697";#N/A,#N/A,FALSE,"ECWEBB";#N/A,#N/A,FALSE,"MFT96";#N/A,#N/A,FALSE,"CTrecon"}</definedName>
    <definedName name="trggh_4_1_3" hidden="1">{#N/A,#N/A,FALSE,"TMCOMP96";#N/A,#N/A,FALSE,"MAT96";#N/A,#N/A,FALSE,"FANDA96";#N/A,#N/A,FALSE,"INTRAN96";#N/A,#N/A,FALSE,"NAA9697";#N/A,#N/A,FALSE,"ECWEBB";#N/A,#N/A,FALSE,"MFT96";#N/A,#N/A,FALSE,"CTrecon"}</definedName>
    <definedName name="trggh_4_1_3_1" hidden="1">{#N/A,#N/A,FALSE,"TMCOMP96";#N/A,#N/A,FALSE,"MAT96";#N/A,#N/A,FALSE,"FANDA96";#N/A,#N/A,FALSE,"INTRAN96";#N/A,#N/A,FALSE,"NAA9697";#N/A,#N/A,FALSE,"ECWEBB";#N/A,#N/A,FALSE,"MFT96";#N/A,#N/A,FALSE,"CTrecon"}</definedName>
    <definedName name="trggh_4_1_3_2" hidden="1">{#N/A,#N/A,FALSE,"TMCOMP96";#N/A,#N/A,FALSE,"MAT96";#N/A,#N/A,FALSE,"FANDA96";#N/A,#N/A,FALSE,"INTRAN96";#N/A,#N/A,FALSE,"NAA9697";#N/A,#N/A,FALSE,"ECWEBB";#N/A,#N/A,FALSE,"MFT96";#N/A,#N/A,FALSE,"CTrecon"}</definedName>
    <definedName name="trggh_4_1_3_3" hidden="1">{#N/A,#N/A,FALSE,"TMCOMP96";#N/A,#N/A,FALSE,"MAT96";#N/A,#N/A,FALSE,"FANDA96";#N/A,#N/A,FALSE,"INTRAN96";#N/A,#N/A,FALSE,"NAA9697";#N/A,#N/A,FALSE,"ECWEBB";#N/A,#N/A,FALSE,"MFT96";#N/A,#N/A,FALSE,"CTrecon"}</definedName>
    <definedName name="trggh_4_1_3_4" hidden="1">{#N/A,#N/A,FALSE,"TMCOMP96";#N/A,#N/A,FALSE,"MAT96";#N/A,#N/A,FALSE,"FANDA96";#N/A,#N/A,FALSE,"INTRAN96";#N/A,#N/A,FALSE,"NAA9697";#N/A,#N/A,FALSE,"ECWEBB";#N/A,#N/A,FALSE,"MFT96";#N/A,#N/A,FALSE,"CTrecon"}</definedName>
    <definedName name="trggh_4_1_3_5" hidden="1">{#N/A,#N/A,FALSE,"TMCOMP96";#N/A,#N/A,FALSE,"MAT96";#N/A,#N/A,FALSE,"FANDA96";#N/A,#N/A,FALSE,"INTRAN96";#N/A,#N/A,FALSE,"NAA9697";#N/A,#N/A,FALSE,"ECWEBB";#N/A,#N/A,FALSE,"MFT96";#N/A,#N/A,FALSE,"CTrecon"}</definedName>
    <definedName name="trggh_4_1_4" hidden="1">{#N/A,#N/A,FALSE,"TMCOMP96";#N/A,#N/A,FALSE,"MAT96";#N/A,#N/A,FALSE,"FANDA96";#N/A,#N/A,FALSE,"INTRAN96";#N/A,#N/A,FALSE,"NAA9697";#N/A,#N/A,FALSE,"ECWEBB";#N/A,#N/A,FALSE,"MFT96";#N/A,#N/A,FALSE,"CTrecon"}</definedName>
    <definedName name="trggh_4_1_4_1" hidden="1">{#N/A,#N/A,FALSE,"TMCOMP96";#N/A,#N/A,FALSE,"MAT96";#N/A,#N/A,FALSE,"FANDA96";#N/A,#N/A,FALSE,"INTRAN96";#N/A,#N/A,FALSE,"NAA9697";#N/A,#N/A,FALSE,"ECWEBB";#N/A,#N/A,FALSE,"MFT96";#N/A,#N/A,FALSE,"CTrecon"}</definedName>
    <definedName name="trggh_4_1_4_2" hidden="1">{#N/A,#N/A,FALSE,"TMCOMP96";#N/A,#N/A,FALSE,"MAT96";#N/A,#N/A,FALSE,"FANDA96";#N/A,#N/A,FALSE,"INTRAN96";#N/A,#N/A,FALSE,"NAA9697";#N/A,#N/A,FALSE,"ECWEBB";#N/A,#N/A,FALSE,"MFT96";#N/A,#N/A,FALSE,"CTrecon"}</definedName>
    <definedName name="trggh_4_1_4_3" hidden="1">{#N/A,#N/A,FALSE,"TMCOMP96";#N/A,#N/A,FALSE,"MAT96";#N/A,#N/A,FALSE,"FANDA96";#N/A,#N/A,FALSE,"INTRAN96";#N/A,#N/A,FALSE,"NAA9697";#N/A,#N/A,FALSE,"ECWEBB";#N/A,#N/A,FALSE,"MFT96";#N/A,#N/A,FALSE,"CTrecon"}</definedName>
    <definedName name="trggh_4_1_4_4" hidden="1">{#N/A,#N/A,FALSE,"TMCOMP96";#N/A,#N/A,FALSE,"MAT96";#N/A,#N/A,FALSE,"FANDA96";#N/A,#N/A,FALSE,"INTRAN96";#N/A,#N/A,FALSE,"NAA9697";#N/A,#N/A,FALSE,"ECWEBB";#N/A,#N/A,FALSE,"MFT96";#N/A,#N/A,FALSE,"CTrecon"}</definedName>
    <definedName name="trggh_4_1_4_5" hidden="1">{#N/A,#N/A,FALSE,"TMCOMP96";#N/A,#N/A,FALSE,"MAT96";#N/A,#N/A,FALSE,"FANDA96";#N/A,#N/A,FALSE,"INTRAN96";#N/A,#N/A,FALSE,"NAA9697";#N/A,#N/A,FALSE,"ECWEBB";#N/A,#N/A,FALSE,"MFT96";#N/A,#N/A,FALSE,"CTrecon"}</definedName>
    <definedName name="trggh_4_1_5" hidden="1">{#N/A,#N/A,FALSE,"TMCOMP96";#N/A,#N/A,FALSE,"MAT96";#N/A,#N/A,FALSE,"FANDA96";#N/A,#N/A,FALSE,"INTRAN96";#N/A,#N/A,FALSE,"NAA9697";#N/A,#N/A,FALSE,"ECWEBB";#N/A,#N/A,FALSE,"MFT96";#N/A,#N/A,FALSE,"CTrecon"}</definedName>
    <definedName name="trggh_4_1_5_1" hidden="1">{#N/A,#N/A,FALSE,"TMCOMP96";#N/A,#N/A,FALSE,"MAT96";#N/A,#N/A,FALSE,"FANDA96";#N/A,#N/A,FALSE,"INTRAN96";#N/A,#N/A,FALSE,"NAA9697";#N/A,#N/A,FALSE,"ECWEBB";#N/A,#N/A,FALSE,"MFT96";#N/A,#N/A,FALSE,"CTrecon"}</definedName>
    <definedName name="trggh_4_1_5_2" hidden="1">{#N/A,#N/A,FALSE,"TMCOMP96";#N/A,#N/A,FALSE,"MAT96";#N/A,#N/A,FALSE,"FANDA96";#N/A,#N/A,FALSE,"INTRAN96";#N/A,#N/A,FALSE,"NAA9697";#N/A,#N/A,FALSE,"ECWEBB";#N/A,#N/A,FALSE,"MFT96";#N/A,#N/A,FALSE,"CTrecon"}</definedName>
    <definedName name="trggh_4_1_5_3" hidden="1">{#N/A,#N/A,FALSE,"TMCOMP96";#N/A,#N/A,FALSE,"MAT96";#N/A,#N/A,FALSE,"FANDA96";#N/A,#N/A,FALSE,"INTRAN96";#N/A,#N/A,FALSE,"NAA9697";#N/A,#N/A,FALSE,"ECWEBB";#N/A,#N/A,FALSE,"MFT96";#N/A,#N/A,FALSE,"CTrecon"}</definedName>
    <definedName name="trggh_4_1_5_4" hidden="1">{#N/A,#N/A,FALSE,"TMCOMP96";#N/A,#N/A,FALSE,"MAT96";#N/A,#N/A,FALSE,"FANDA96";#N/A,#N/A,FALSE,"INTRAN96";#N/A,#N/A,FALSE,"NAA9697";#N/A,#N/A,FALSE,"ECWEBB";#N/A,#N/A,FALSE,"MFT96";#N/A,#N/A,FALSE,"CTrecon"}</definedName>
    <definedName name="trggh_4_1_5_5" hidden="1">{#N/A,#N/A,FALSE,"TMCOMP96";#N/A,#N/A,FALSE,"MAT96";#N/A,#N/A,FALSE,"FANDA96";#N/A,#N/A,FALSE,"INTRAN96";#N/A,#N/A,FALSE,"NAA9697";#N/A,#N/A,FALSE,"ECWEBB";#N/A,#N/A,FALSE,"MFT96";#N/A,#N/A,FALSE,"CTrecon"}</definedName>
    <definedName name="trggh_4_2" hidden="1">{#N/A,#N/A,FALSE,"TMCOMP96";#N/A,#N/A,FALSE,"MAT96";#N/A,#N/A,FALSE,"FANDA96";#N/A,#N/A,FALSE,"INTRAN96";#N/A,#N/A,FALSE,"NAA9697";#N/A,#N/A,FALSE,"ECWEBB";#N/A,#N/A,FALSE,"MFT96";#N/A,#N/A,FALSE,"CTrecon"}</definedName>
    <definedName name="trggh_4_2_1" hidden="1">{#N/A,#N/A,FALSE,"TMCOMP96";#N/A,#N/A,FALSE,"MAT96";#N/A,#N/A,FALSE,"FANDA96";#N/A,#N/A,FALSE,"INTRAN96";#N/A,#N/A,FALSE,"NAA9697";#N/A,#N/A,FALSE,"ECWEBB";#N/A,#N/A,FALSE,"MFT96";#N/A,#N/A,FALSE,"CTrecon"}</definedName>
    <definedName name="trggh_4_2_1_1" hidden="1">{#N/A,#N/A,FALSE,"TMCOMP96";#N/A,#N/A,FALSE,"MAT96";#N/A,#N/A,FALSE,"FANDA96";#N/A,#N/A,FALSE,"INTRAN96";#N/A,#N/A,FALSE,"NAA9697";#N/A,#N/A,FALSE,"ECWEBB";#N/A,#N/A,FALSE,"MFT96";#N/A,#N/A,FALSE,"CTrecon"}</definedName>
    <definedName name="trggh_4_2_2" hidden="1">{#N/A,#N/A,FALSE,"TMCOMP96";#N/A,#N/A,FALSE,"MAT96";#N/A,#N/A,FALSE,"FANDA96";#N/A,#N/A,FALSE,"INTRAN96";#N/A,#N/A,FALSE,"NAA9697";#N/A,#N/A,FALSE,"ECWEBB";#N/A,#N/A,FALSE,"MFT96";#N/A,#N/A,FALSE,"CTrecon"}</definedName>
    <definedName name="trggh_4_2_3" hidden="1">{#N/A,#N/A,FALSE,"TMCOMP96";#N/A,#N/A,FALSE,"MAT96";#N/A,#N/A,FALSE,"FANDA96";#N/A,#N/A,FALSE,"INTRAN96";#N/A,#N/A,FALSE,"NAA9697";#N/A,#N/A,FALSE,"ECWEBB";#N/A,#N/A,FALSE,"MFT96";#N/A,#N/A,FALSE,"CTrecon"}</definedName>
    <definedName name="trggh_4_2_4" hidden="1">{#N/A,#N/A,FALSE,"TMCOMP96";#N/A,#N/A,FALSE,"MAT96";#N/A,#N/A,FALSE,"FANDA96";#N/A,#N/A,FALSE,"INTRAN96";#N/A,#N/A,FALSE,"NAA9697";#N/A,#N/A,FALSE,"ECWEBB";#N/A,#N/A,FALSE,"MFT96";#N/A,#N/A,FALSE,"CTrecon"}</definedName>
    <definedName name="trggh_4_2_5" hidden="1">{#N/A,#N/A,FALSE,"TMCOMP96";#N/A,#N/A,FALSE,"MAT96";#N/A,#N/A,FALSE,"FANDA96";#N/A,#N/A,FALSE,"INTRAN96";#N/A,#N/A,FALSE,"NAA9697";#N/A,#N/A,FALSE,"ECWEBB";#N/A,#N/A,FALSE,"MFT96";#N/A,#N/A,FALSE,"CTrecon"}</definedName>
    <definedName name="trggh_4_3" hidden="1">{#N/A,#N/A,FALSE,"TMCOMP96";#N/A,#N/A,FALSE,"MAT96";#N/A,#N/A,FALSE,"FANDA96";#N/A,#N/A,FALSE,"INTRAN96";#N/A,#N/A,FALSE,"NAA9697";#N/A,#N/A,FALSE,"ECWEBB";#N/A,#N/A,FALSE,"MFT96";#N/A,#N/A,FALSE,"CTrecon"}</definedName>
    <definedName name="trggh_4_3_1" hidden="1">{#N/A,#N/A,FALSE,"TMCOMP96";#N/A,#N/A,FALSE,"MAT96";#N/A,#N/A,FALSE,"FANDA96";#N/A,#N/A,FALSE,"INTRAN96";#N/A,#N/A,FALSE,"NAA9697";#N/A,#N/A,FALSE,"ECWEBB";#N/A,#N/A,FALSE,"MFT96";#N/A,#N/A,FALSE,"CTrecon"}</definedName>
    <definedName name="trggh_4_3_1_1" hidden="1">{#N/A,#N/A,FALSE,"TMCOMP96";#N/A,#N/A,FALSE,"MAT96";#N/A,#N/A,FALSE,"FANDA96";#N/A,#N/A,FALSE,"INTRAN96";#N/A,#N/A,FALSE,"NAA9697";#N/A,#N/A,FALSE,"ECWEBB";#N/A,#N/A,FALSE,"MFT96";#N/A,#N/A,FALSE,"CTrecon"}</definedName>
    <definedName name="trggh_4_3_2" hidden="1">{#N/A,#N/A,FALSE,"TMCOMP96";#N/A,#N/A,FALSE,"MAT96";#N/A,#N/A,FALSE,"FANDA96";#N/A,#N/A,FALSE,"INTRAN96";#N/A,#N/A,FALSE,"NAA9697";#N/A,#N/A,FALSE,"ECWEBB";#N/A,#N/A,FALSE,"MFT96";#N/A,#N/A,FALSE,"CTrecon"}</definedName>
    <definedName name="trggh_4_3_3" hidden="1">{#N/A,#N/A,FALSE,"TMCOMP96";#N/A,#N/A,FALSE,"MAT96";#N/A,#N/A,FALSE,"FANDA96";#N/A,#N/A,FALSE,"INTRAN96";#N/A,#N/A,FALSE,"NAA9697";#N/A,#N/A,FALSE,"ECWEBB";#N/A,#N/A,FALSE,"MFT96";#N/A,#N/A,FALSE,"CTrecon"}</definedName>
    <definedName name="trggh_4_3_4" hidden="1">{#N/A,#N/A,FALSE,"TMCOMP96";#N/A,#N/A,FALSE,"MAT96";#N/A,#N/A,FALSE,"FANDA96";#N/A,#N/A,FALSE,"INTRAN96";#N/A,#N/A,FALSE,"NAA9697";#N/A,#N/A,FALSE,"ECWEBB";#N/A,#N/A,FALSE,"MFT96";#N/A,#N/A,FALSE,"CTrecon"}</definedName>
    <definedName name="trggh_4_3_5" hidden="1">{#N/A,#N/A,FALSE,"TMCOMP96";#N/A,#N/A,FALSE,"MAT96";#N/A,#N/A,FALSE,"FANDA96";#N/A,#N/A,FALSE,"INTRAN96";#N/A,#N/A,FALSE,"NAA9697";#N/A,#N/A,FALSE,"ECWEBB";#N/A,#N/A,FALSE,"MFT96";#N/A,#N/A,FALSE,"CTrecon"}</definedName>
    <definedName name="trggh_4_4" hidden="1">{#N/A,#N/A,FALSE,"TMCOMP96";#N/A,#N/A,FALSE,"MAT96";#N/A,#N/A,FALSE,"FANDA96";#N/A,#N/A,FALSE,"INTRAN96";#N/A,#N/A,FALSE,"NAA9697";#N/A,#N/A,FALSE,"ECWEBB";#N/A,#N/A,FALSE,"MFT96";#N/A,#N/A,FALSE,"CTrecon"}</definedName>
    <definedName name="trggh_4_4_1" hidden="1">{#N/A,#N/A,FALSE,"TMCOMP96";#N/A,#N/A,FALSE,"MAT96";#N/A,#N/A,FALSE,"FANDA96";#N/A,#N/A,FALSE,"INTRAN96";#N/A,#N/A,FALSE,"NAA9697";#N/A,#N/A,FALSE,"ECWEBB";#N/A,#N/A,FALSE,"MFT96";#N/A,#N/A,FALSE,"CTrecon"}</definedName>
    <definedName name="trggh_4_4_2" hidden="1">{#N/A,#N/A,FALSE,"TMCOMP96";#N/A,#N/A,FALSE,"MAT96";#N/A,#N/A,FALSE,"FANDA96";#N/A,#N/A,FALSE,"INTRAN96";#N/A,#N/A,FALSE,"NAA9697";#N/A,#N/A,FALSE,"ECWEBB";#N/A,#N/A,FALSE,"MFT96";#N/A,#N/A,FALSE,"CTrecon"}</definedName>
    <definedName name="trggh_4_4_3" hidden="1">{#N/A,#N/A,FALSE,"TMCOMP96";#N/A,#N/A,FALSE,"MAT96";#N/A,#N/A,FALSE,"FANDA96";#N/A,#N/A,FALSE,"INTRAN96";#N/A,#N/A,FALSE,"NAA9697";#N/A,#N/A,FALSE,"ECWEBB";#N/A,#N/A,FALSE,"MFT96";#N/A,#N/A,FALSE,"CTrecon"}</definedName>
    <definedName name="trggh_4_4_4" hidden="1">{#N/A,#N/A,FALSE,"TMCOMP96";#N/A,#N/A,FALSE,"MAT96";#N/A,#N/A,FALSE,"FANDA96";#N/A,#N/A,FALSE,"INTRAN96";#N/A,#N/A,FALSE,"NAA9697";#N/A,#N/A,FALSE,"ECWEBB";#N/A,#N/A,FALSE,"MFT96";#N/A,#N/A,FALSE,"CTrecon"}</definedName>
    <definedName name="trggh_4_4_5" hidden="1">{#N/A,#N/A,FALSE,"TMCOMP96";#N/A,#N/A,FALSE,"MAT96";#N/A,#N/A,FALSE,"FANDA96";#N/A,#N/A,FALSE,"INTRAN96";#N/A,#N/A,FALSE,"NAA9697";#N/A,#N/A,FALSE,"ECWEBB";#N/A,#N/A,FALSE,"MFT96";#N/A,#N/A,FALSE,"CTrecon"}</definedName>
    <definedName name="trggh_4_5" hidden="1">{#N/A,#N/A,FALSE,"TMCOMP96";#N/A,#N/A,FALSE,"MAT96";#N/A,#N/A,FALSE,"FANDA96";#N/A,#N/A,FALSE,"INTRAN96";#N/A,#N/A,FALSE,"NAA9697";#N/A,#N/A,FALSE,"ECWEBB";#N/A,#N/A,FALSE,"MFT96";#N/A,#N/A,FALSE,"CTrecon"}</definedName>
    <definedName name="trggh_4_5_1" hidden="1">{#N/A,#N/A,FALSE,"TMCOMP96";#N/A,#N/A,FALSE,"MAT96";#N/A,#N/A,FALSE,"FANDA96";#N/A,#N/A,FALSE,"INTRAN96";#N/A,#N/A,FALSE,"NAA9697";#N/A,#N/A,FALSE,"ECWEBB";#N/A,#N/A,FALSE,"MFT96";#N/A,#N/A,FALSE,"CTrecon"}</definedName>
    <definedName name="trggh_4_5_2" hidden="1">{#N/A,#N/A,FALSE,"TMCOMP96";#N/A,#N/A,FALSE,"MAT96";#N/A,#N/A,FALSE,"FANDA96";#N/A,#N/A,FALSE,"INTRAN96";#N/A,#N/A,FALSE,"NAA9697";#N/A,#N/A,FALSE,"ECWEBB";#N/A,#N/A,FALSE,"MFT96";#N/A,#N/A,FALSE,"CTrecon"}</definedName>
    <definedName name="trggh_4_5_3" hidden="1">{#N/A,#N/A,FALSE,"TMCOMP96";#N/A,#N/A,FALSE,"MAT96";#N/A,#N/A,FALSE,"FANDA96";#N/A,#N/A,FALSE,"INTRAN96";#N/A,#N/A,FALSE,"NAA9697";#N/A,#N/A,FALSE,"ECWEBB";#N/A,#N/A,FALSE,"MFT96";#N/A,#N/A,FALSE,"CTrecon"}</definedName>
    <definedName name="trggh_4_5_4" hidden="1">{#N/A,#N/A,FALSE,"TMCOMP96";#N/A,#N/A,FALSE,"MAT96";#N/A,#N/A,FALSE,"FANDA96";#N/A,#N/A,FALSE,"INTRAN96";#N/A,#N/A,FALSE,"NAA9697";#N/A,#N/A,FALSE,"ECWEBB";#N/A,#N/A,FALSE,"MFT96";#N/A,#N/A,FALSE,"CTrecon"}</definedName>
    <definedName name="trggh_4_5_5" hidden="1">{#N/A,#N/A,FALSE,"TMCOMP96";#N/A,#N/A,FALSE,"MAT96";#N/A,#N/A,FALSE,"FANDA96";#N/A,#N/A,FALSE,"INTRAN96";#N/A,#N/A,FALSE,"NAA9697";#N/A,#N/A,FALSE,"ECWEBB";#N/A,#N/A,FALSE,"MFT96";#N/A,#N/A,FALSE,"CTrecon"}</definedName>
    <definedName name="trggh_5" hidden="1">{#N/A,#N/A,FALSE,"TMCOMP96";#N/A,#N/A,FALSE,"MAT96";#N/A,#N/A,FALSE,"FANDA96";#N/A,#N/A,FALSE,"INTRAN96";#N/A,#N/A,FALSE,"NAA9697";#N/A,#N/A,FALSE,"ECWEBB";#N/A,#N/A,FALSE,"MFT96";#N/A,#N/A,FALSE,"CTrecon"}</definedName>
    <definedName name="trggh_5_1" hidden="1">{#N/A,#N/A,FALSE,"TMCOMP96";#N/A,#N/A,FALSE,"MAT96";#N/A,#N/A,FALSE,"FANDA96";#N/A,#N/A,FALSE,"INTRAN96";#N/A,#N/A,FALSE,"NAA9697";#N/A,#N/A,FALSE,"ECWEBB";#N/A,#N/A,FALSE,"MFT96";#N/A,#N/A,FALSE,"CTrecon"}</definedName>
    <definedName name="trggh_5_1_1" hidden="1">{#N/A,#N/A,FALSE,"TMCOMP96";#N/A,#N/A,FALSE,"MAT96";#N/A,#N/A,FALSE,"FANDA96";#N/A,#N/A,FALSE,"INTRAN96";#N/A,#N/A,FALSE,"NAA9697";#N/A,#N/A,FALSE,"ECWEBB";#N/A,#N/A,FALSE,"MFT96";#N/A,#N/A,FALSE,"CTrecon"}</definedName>
    <definedName name="trggh_5_1_1_1" hidden="1">{#N/A,#N/A,FALSE,"TMCOMP96";#N/A,#N/A,FALSE,"MAT96";#N/A,#N/A,FALSE,"FANDA96";#N/A,#N/A,FALSE,"INTRAN96";#N/A,#N/A,FALSE,"NAA9697";#N/A,#N/A,FALSE,"ECWEBB";#N/A,#N/A,FALSE,"MFT96";#N/A,#N/A,FALSE,"CTrecon"}</definedName>
    <definedName name="trggh_5_1_1_1_1" hidden="1">{#N/A,#N/A,FALSE,"TMCOMP96";#N/A,#N/A,FALSE,"MAT96";#N/A,#N/A,FALSE,"FANDA96";#N/A,#N/A,FALSE,"INTRAN96";#N/A,#N/A,FALSE,"NAA9697";#N/A,#N/A,FALSE,"ECWEBB";#N/A,#N/A,FALSE,"MFT96";#N/A,#N/A,FALSE,"CTrecon"}</definedName>
    <definedName name="trggh_5_1_1_1_1_1" hidden="1">{#N/A,#N/A,FALSE,"TMCOMP96";#N/A,#N/A,FALSE,"MAT96";#N/A,#N/A,FALSE,"FANDA96";#N/A,#N/A,FALSE,"INTRAN96";#N/A,#N/A,FALSE,"NAA9697";#N/A,#N/A,FALSE,"ECWEBB";#N/A,#N/A,FALSE,"MFT96";#N/A,#N/A,FALSE,"CTrecon"}</definedName>
    <definedName name="trggh_5_1_1_1_2" hidden="1">{#N/A,#N/A,FALSE,"TMCOMP96";#N/A,#N/A,FALSE,"MAT96";#N/A,#N/A,FALSE,"FANDA96";#N/A,#N/A,FALSE,"INTRAN96";#N/A,#N/A,FALSE,"NAA9697";#N/A,#N/A,FALSE,"ECWEBB";#N/A,#N/A,FALSE,"MFT96";#N/A,#N/A,FALSE,"CTrecon"}</definedName>
    <definedName name="trggh_5_1_1_1_3" hidden="1">{#N/A,#N/A,FALSE,"TMCOMP96";#N/A,#N/A,FALSE,"MAT96";#N/A,#N/A,FALSE,"FANDA96";#N/A,#N/A,FALSE,"INTRAN96";#N/A,#N/A,FALSE,"NAA9697";#N/A,#N/A,FALSE,"ECWEBB";#N/A,#N/A,FALSE,"MFT96";#N/A,#N/A,FALSE,"CTrecon"}</definedName>
    <definedName name="trggh_5_1_1_1_4" hidden="1">{#N/A,#N/A,FALSE,"TMCOMP96";#N/A,#N/A,FALSE,"MAT96";#N/A,#N/A,FALSE,"FANDA96";#N/A,#N/A,FALSE,"INTRAN96";#N/A,#N/A,FALSE,"NAA9697";#N/A,#N/A,FALSE,"ECWEBB";#N/A,#N/A,FALSE,"MFT96";#N/A,#N/A,FALSE,"CTrecon"}</definedName>
    <definedName name="trggh_5_1_1_1_5" hidden="1">{#N/A,#N/A,FALSE,"TMCOMP96";#N/A,#N/A,FALSE,"MAT96";#N/A,#N/A,FALSE,"FANDA96";#N/A,#N/A,FALSE,"INTRAN96";#N/A,#N/A,FALSE,"NAA9697";#N/A,#N/A,FALSE,"ECWEBB";#N/A,#N/A,FALSE,"MFT96";#N/A,#N/A,FALSE,"CTrecon"}</definedName>
    <definedName name="trggh_5_1_1_2" hidden="1">{#N/A,#N/A,FALSE,"TMCOMP96";#N/A,#N/A,FALSE,"MAT96";#N/A,#N/A,FALSE,"FANDA96";#N/A,#N/A,FALSE,"INTRAN96";#N/A,#N/A,FALSE,"NAA9697";#N/A,#N/A,FALSE,"ECWEBB";#N/A,#N/A,FALSE,"MFT96";#N/A,#N/A,FALSE,"CTrecon"}</definedName>
    <definedName name="trggh_5_1_1_2_1" hidden="1">{#N/A,#N/A,FALSE,"TMCOMP96";#N/A,#N/A,FALSE,"MAT96";#N/A,#N/A,FALSE,"FANDA96";#N/A,#N/A,FALSE,"INTRAN96";#N/A,#N/A,FALSE,"NAA9697";#N/A,#N/A,FALSE,"ECWEBB";#N/A,#N/A,FALSE,"MFT96";#N/A,#N/A,FALSE,"CTrecon"}</definedName>
    <definedName name="trggh_5_1_1_2_2" hidden="1">{#N/A,#N/A,FALSE,"TMCOMP96";#N/A,#N/A,FALSE,"MAT96";#N/A,#N/A,FALSE,"FANDA96";#N/A,#N/A,FALSE,"INTRAN96";#N/A,#N/A,FALSE,"NAA9697";#N/A,#N/A,FALSE,"ECWEBB";#N/A,#N/A,FALSE,"MFT96";#N/A,#N/A,FALSE,"CTrecon"}</definedName>
    <definedName name="trggh_5_1_1_2_3" hidden="1">{#N/A,#N/A,FALSE,"TMCOMP96";#N/A,#N/A,FALSE,"MAT96";#N/A,#N/A,FALSE,"FANDA96";#N/A,#N/A,FALSE,"INTRAN96";#N/A,#N/A,FALSE,"NAA9697";#N/A,#N/A,FALSE,"ECWEBB";#N/A,#N/A,FALSE,"MFT96";#N/A,#N/A,FALSE,"CTrecon"}</definedName>
    <definedName name="trggh_5_1_1_2_4" hidden="1">{#N/A,#N/A,FALSE,"TMCOMP96";#N/A,#N/A,FALSE,"MAT96";#N/A,#N/A,FALSE,"FANDA96";#N/A,#N/A,FALSE,"INTRAN96";#N/A,#N/A,FALSE,"NAA9697";#N/A,#N/A,FALSE,"ECWEBB";#N/A,#N/A,FALSE,"MFT96";#N/A,#N/A,FALSE,"CTrecon"}</definedName>
    <definedName name="trggh_5_1_1_2_5" hidden="1">{#N/A,#N/A,FALSE,"TMCOMP96";#N/A,#N/A,FALSE,"MAT96";#N/A,#N/A,FALSE,"FANDA96";#N/A,#N/A,FALSE,"INTRAN96";#N/A,#N/A,FALSE,"NAA9697";#N/A,#N/A,FALSE,"ECWEBB";#N/A,#N/A,FALSE,"MFT96";#N/A,#N/A,FALSE,"CTrecon"}</definedName>
    <definedName name="trggh_5_1_1_3" hidden="1">{#N/A,#N/A,FALSE,"TMCOMP96";#N/A,#N/A,FALSE,"MAT96";#N/A,#N/A,FALSE,"FANDA96";#N/A,#N/A,FALSE,"INTRAN96";#N/A,#N/A,FALSE,"NAA9697";#N/A,#N/A,FALSE,"ECWEBB";#N/A,#N/A,FALSE,"MFT96";#N/A,#N/A,FALSE,"CTrecon"}</definedName>
    <definedName name="trggh_5_1_1_4" hidden="1">{#N/A,#N/A,FALSE,"TMCOMP96";#N/A,#N/A,FALSE,"MAT96";#N/A,#N/A,FALSE,"FANDA96";#N/A,#N/A,FALSE,"INTRAN96";#N/A,#N/A,FALSE,"NAA9697";#N/A,#N/A,FALSE,"ECWEBB";#N/A,#N/A,FALSE,"MFT96";#N/A,#N/A,FALSE,"CTrecon"}</definedName>
    <definedName name="trggh_5_1_1_5" hidden="1">{#N/A,#N/A,FALSE,"TMCOMP96";#N/A,#N/A,FALSE,"MAT96";#N/A,#N/A,FALSE,"FANDA96";#N/A,#N/A,FALSE,"INTRAN96";#N/A,#N/A,FALSE,"NAA9697";#N/A,#N/A,FALSE,"ECWEBB";#N/A,#N/A,FALSE,"MFT96";#N/A,#N/A,FALSE,"CTrecon"}</definedName>
    <definedName name="trggh_5_1_2" hidden="1">{#N/A,#N/A,FALSE,"TMCOMP96";#N/A,#N/A,FALSE,"MAT96";#N/A,#N/A,FALSE,"FANDA96";#N/A,#N/A,FALSE,"INTRAN96";#N/A,#N/A,FALSE,"NAA9697";#N/A,#N/A,FALSE,"ECWEBB";#N/A,#N/A,FALSE,"MFT96";#N/A,#N/A,FALSE,"CTrecon"}</definedName>
    <definedName name="trggh_5_1_2_1" hidden="1">{#N/A,#N/A,FALSE,"TMCOMP96";#N/A,#N/A,FALSE,"MAT96";#N/A,#N/A,FALSE,"FANDA96";#N/A,#N/A,FALSE,"INTRAN96";#N/A,#N/A,FALSE,"NAA9697";#N/A,#N/A,FALSE,"ECWEBB";#N/A,#N/A,FALSE,"MFT96";#N/A,#N/A,FALSE,"CTrecon"}</definedName>
    <definedName name="trggh_5_1_2_2" hidden="1">{#N/A,#N/A,FALSE,"TMCOMP96";#N/A,#N/A,FALSE,"MAT96";#N/A,#N/A,FALSE,"FANDA96";#N/A,#N/A,FALSE,"INTRAN96";#N/A,#N/A,FALSE,"NAA9697";#N/A,#N/A,FALSE,"ECWEBB";#N/A,#N/A,FALSE,"MFT96";#N/A,#N/A,FALSE,"CTrecon"}</definedName>
    <definedName name="trggh_5_1_2_3" hidden="1">{#N/A,#N/A,FALSE,"TMCOMP96";#N/A,#N/A,FALSE,"MAT96";#N/A,#N/A,FALSE,"FANDA96";#N/A,#N/A,FALSE,"INTRAN96";#N/A,#N/A,FALSE,"NAA9697";#N/A,#N/A,FALSE,"ECWEBB";#N/A,#N/A,FALSE,"MFT96";#N/A,#N/A,FALSE,"CTrecon"}</definedName>
    <definedName name="trggh_5_1_2_4" hidden="1">{#N/A,#N/A,FALSE,"TMCOMP96";#N/A,#N/A,FALSE,"MAT96";#N/A,#N/A,FALSE,"FANDA96";#N/A,#N/A,FALSE,"INTRAN96";#N/A,#N/A,FALSE,"NAA9697";#N/A,#N/A,FALSE,"ECWEBB";#N/A,#N/A,FALSE,"MFT96";#N/A,#N/A,FALSE,"CTrecon"}</definedName>
    <definedName name="trggh_5_1_2_5" hidden="1">{#N/A,#N/A,FALSE,"TMCOMP96";#N/A,#N/A,FALSE,"MAT96";#N/A,#N/A,FALSE,"FANDA96";#N/A,#N/A,FALSE,"INTRAN96";#N/A,#N/A,FALSE,"NAA9697";#N/A,#N/A,FALSE,"ECWEBB";#N/A,#N/A,FALSE,"MFT96";#N/A,#N/A,FALSE,"CTrecon"}</definedName>
    <definedName name="trggh_5_1_3" hidden="1">{#N/A,#N/A,FALSE,"TMCOMP96";#N/A,#N/A,FALSE,"MAT96";#N/A,#N/A,FALSE,"FANDA96";#N/A,#N/A,FALSE,"INTRAN96";#N/A,#N/A,FALSE,"NAA9697";#N/A,#N/A,FALSE,"ECWEBB";#N/A,#N/A,FALSE,"MFT96";#N/A,#N/A,FALSE,"CTrecon"}</definedName>
    <definedName name="trggh_5_1_3_1" hidden="1">{#N/A,#N/A,FALSE,"TMCOMP96";#N/A,#N/A,FALSE,"MAT96";#N/A,#N/A,FALSE,"FANDA96";#N/A,#N/A,FALSE,"INTRAN96";#N/A,#N/A,FALSE,"NAA9697";#N/A,#N/A,FALSE,"ECWEBB";#N/A,#N/A,FALSE,"MFT96";#N/A,#N/A,FALSE,"CTrecon"}</definedName>
    <definedName name="trggh_5_1_3_2" hidden="1">{#N/A,#N/A,FALSE,"TMCOMP96";#N/A,#N/A,FALSE,"MAT96";#N/A,#N/A,FALSE,"FANDA96";#N/A,#N/A,FALSE,"INTRAN96";#N/A,#N/A,FALSE,"NAA9697";#N/A,#N/A,FALSE,"ECWEBB";#N/A,#N/A,FALSE,"MFT96";#N/A,#N/A,FALSE,"CTrecon"}</definedName>
    <definedName name="trggh_5_1_3_3" hidden="1">{#N/A,#N/A,FALSE,"TMCOMP96";#N/A,#N/A,FALSE,"MAT96";#N/A,#N/A,FALSE,"FANDA96";#N/A,#N/A,FALSE,"INTRAN96";#N/A,#N/A,FALSE,"NAA9697";#N/A,#N/A,FALSE,"ECWEBB";#N/A,#N/A,FALSE,"MFT96";#N/A,#N/A,FALSE,"CTrecon"}</definedName>
    <definedName name="trggh_5_1_3_4" hidden="1">{#N/A,#N/A,FALSE,"TMCOMP96";#N/A,#N/A,FALSE,"MAT96";#N/A,#N/A,FALSE,"FANDA96";#N/A,#N/A,FALSE,"INTRAN96";#N/A,#N/A,FALSE,"NAA9697";#N/A,#N/A,FALSE,"ECWEBB";#N/A,#N/A,FALSE,"MFT96";#N/A,#N/A,FALSE,"CTrecon"}</definedName>
    <definedName name="trggh_5_1_3_5" hidden="1">{#N/A,#N/A,FALSE,"TMCOMP96";#N/A,#N/A,FALSE,"MAT96";#N/A,#N/A,FALSE,"FANDA96";#N/A,#N/A,FALSE,"INTRAN96";#N/A,#N/A,FALSE,"NAA9697";#N/A,#N/A,FALSE,"ECWEBB";#N/A,#N/A,FALSE,"MFT96";#N/A,#N/A,FALSE,"CTrecon"}</definedName>
    <definedName name="trggh_5_1_4" hidden="1">{#N/A,#N/A,FALSE,"TMCOMP96";#N/A,#N/A,FALSE,"MAT96";#N/A,#N/A,FALSE,"FANDA96";#N/A,#N/A,FALSE,"INTRAN96";#N/A,#N/A,FALSE,"NAA9697";#N/A,#N/A,FALSE,"ECWEBB";#N/A,#N/A,FALSE,"MFT96";#N/A,#N/A,FALSE,"CTrecon"}</definedName>
    <definedName name="trggh_5_1_4_1" hidden="1">{#N/A,#N/A,FALSE,"TMCOMP96";#N/A,#N/A,FALSE,"MAT96";#N/A,#N/A,FALSE,"FANDA96";#N/A,#N/A,FALSE,"INTRAN96";#N/A,#N/A,FALSE,"NAA9697";#N/A,#N/A,FALSE,"ECWEBB";#N/A,#N/A,FALSE,"MFT96";#N/A,#N/A,FALSE,"CTrecon"}</definedName>
    <definedName name="trggh_5_1_4_2" hidden="1">{#N/A,#N/A,FALSE,"TMCOMP96";#N/A,#N/A,FALSE,"MAT96";#N/A,#N/A,FALSE,"FANDA96";#N/A,#N/A,FALSE,"INTRAN96";#N/A,#N/A,FALSE,"NAA9697";#N/A,#N/A,FALSE,"ECWEBB";#N/A,#N/A,FALSE,"MFT96";#N/A,#N/A,FALSE,"CTrecon"}</definedName>
    <definedName name="trggh_5_1_4_3" hidden="1">{#N/A,#N/A,FALSE,"TMCOMP96";#N/A,#N/A,FALSE,"MAT96";#N/A,#N/A,FALSE,"FANDA96";#N/A,#N/A,FALSE,"INTRAN96";#N/A,#N/A,FALSE,"NAA9697";#N/A,#N/A,FALSE,"ECWEBB";#N/A,#N/A,FALSE,"MFT96";#N/A,#N/A,FALSE,"CTrecon"}</definedName>
    <definedName name="trggh_5_1_4_4" hidden="1">{#N/A,#N/A,FALSE,"TMCOMP96";#N/A,#N/A,FALSE,"MAT96";#N/A,#N/A,FALSE,"FANDA96";#N/A,#N/A,FALSE,"INTRAN96";#N/A,#N/A,FALSE,"NAA9697";#N/A,#N/A,FALSE,"ECWEBB";#N/A,#N/A,FALSE,"MFT96";#N/A,#N/A,FALSE,"CTrecon"}</definedName>
    <definedName name="trggh_5_1_4_5" hidden="1">{#N/A,#N/A,FALSE,"TMCOMP96";#N/A,#N/A,FALSE,"MAT96";#N/A,#N/A,FALSE,"FANDA96";#N/A,#N/A,FALSE,"INTRAN96";#N/A,#N/A,FALSE,"NAA9697";#N/A,#N/A,FALSE,"ECWEBB";#N/A,#N/A,FALSE,"MFT96";#N/A,#N/A,FALSE,"CTrecon"}</definedName>
    <definedName name="trggh_5_1_5" hidden="1">{#N/A,#N/A,FALSE,"TMCOMP96";#N/A,#N/A,FALSE,"MAT96";#N/A,#N/A,FALSE,"FANDA96";#N/A,#N/A,FALSE,"INTRAN96";#N/A,#N/A,FALSE,"NAA9697";#N/A,#N/A,FALSE,"ECWEBB";#N/A,#N/A,FALSE,"MFT96";#N/A,#N/A,FALSE,"CTrecon"}</definedName>
    <definedName name="trggh_5_1_5_1" hidden="1">{#N/A,#N/A,FALSE,"TMCOMP96";#N/A,#N/A,FALSE,"MAT96";#N/A,#N/A,FALSE,"FANDA96";#N/A,#N/A,FALSE,"INTRAN96";#N/A,#N/A,FALSE,"NAA9697";#N/A,#N/A,FALSE,"ECWEBB";#N/A,#N/A,FALSE,"MFT96";#N/A,#N/A,FALSE,"CTrecon"}</definedName>
    <definedName name="trggh_5_1_5_2" hidden="1">{#N/A,#N/A,FALSE,"TMCOMP96";#N/A,#N/A,FALSE,"MAT96";#N/A,#N/A,FALSE,"FANDA96";#N/A,#N/A,FALSE,"INTRAN96";#N/A,#N/A,FALSE,"NAA9697";#N/A,#N/A,FALSE,"ECWEBB";#N/A,#N/A,FALSE,"MFT96";#N/A,#N/A,FALSE,"CTrecon"}</definedName>
    <definedName name="trggh_5_1_5_3" hidden="1">{#N/A,#N/A,FALSE,"TMCOMP96";#N/A,#N/A,FALSE,"MAT96";#N/A,#N/A,FALSE,"FANDA96";#N/A,#N/A,FALSE,"INTRAN96";#N/A,#N/A,FALSE,"NAA9697";#N/A,#N/A,FALSE,"ECWEBB";#N/A,#N/A,FALSE,"MFT96";#N/A,#N/A,FALSE,"CTrecon"}</definedName>
    <definedName name="trggh_5_1_5_4" hidden="1">{#N/A,#N/A,FALSE,"TMCOMP96";#N/A,#N/A,FALSE,"MAT96";#N/A,#N/A,FALSE,"FANDA96";#N/A,#N/A,FALSE,"INTRAN96";#N/A,#N/A,FALSE,"NAA9697";#N/A,#N/A,FALSE,"ECWEBB";#N/A,#N/A,FALSE,"MFT96";#N/A,#N/A,FALSE,"CTrecon"}</definedName>
    <definedName name="trggh_5_1_5_5" hidden="1">{#N/A,#N/A,FALSE,"TMCOMP96";#N/A,#N/A,FALSE,"MAT96";#N/A,#N/A,FALSE,"FANDA96";#N/A,#N/A,FALSE,"INTRAN96";#N/A,#N/A,FALSE,"NAA9697";#N/A,#N/A,FALSE,"ECWEBB";#N/A,#N/A,FALSE,"MFT96";#N/A,#N/A,FALSE,"CTrecon"}</definedName>
    <definedName name="trggh_5_2" hidden="1">{#N/A,#N/A,FALSE,"TMCOMP96";#N/A,#N/A,FALSE,"MAT96";#N/A,#N/A,FALSE,"FANDA96";#N/A,#N/A,FALSE,"INTRAN96";#N/A,#N/A,FALSE,"NAA9697";#N/A,#N/A,FALSE,"ECWEBB";#N/A,#N/A,FALSE,"MFT96";#N/A,#N/A,FALSE,"CTrecon"}</definedName>
    <definedName name="trggh_5_2_1" hidden="1">{#N/A,#N/A,FALSE,"TMCOMP96";#N/A,#N/A,FALSE,"MAT96";#N/A,#N/A,FALSE,"FANDA96";#N/A,#N/A,FALSE,"INTRAN96";#N/A,#N/A,FALSE,"NAA9697";#N/A,#N/A,FALSE,"ECWEBB";#N/A,#N/A,FALSE,"MFT96";#N/A,#N/A,FALSE,"CTrecon"}</definedName>
    <definedName name="trggh_5_2_2" hidden="1">{#N/A,#N/A,FALSE,"TMCOMP96";#N/A,#N/A,FALSE,"MAT96";#N/A,#N/A,FALSE,"FANDA96";#N/A,#N/A,FALSE,"INTRAN96";#N/A,#N/A,FALSE,"NAA9697";#N/A,#N/A,FALSE,"ECWEBB";#N/A,#N/A,FALSE,"MFT96";#N/A,#N/A,FALSE,"CTrecon"}</definedName>
    <definedName name="trggh_5_2_3" hidden="1">{#N/A,#N/A,FALSE,"TMCOMP96";#N/A,#N/A,FALSE,"MAT96";#N/A,#N/A,FALSE,"FANDA96";#N/A,#N/A,FALSE,"INTRAN96";#N/A,#N/A,FALSE,"NAA9697";#N/A,#N/A,FALSE,"ECWEBB";#N/A,#N/A,FALSE,"MFT96";#N/A,#N/A,FALSE,"CTrecon"}</definedName>
    <definedName name="trggh_5_2_4" hidden="1">{#N/A,#N/A,FALSE,"TMCOMP96";#N/A,#N/A,FALSE,"MAT96";#N/A,#N/A,FALSE,"FANDA96";#N/A,#N/A,FALSE,"INTRAN96";#N/A,#N/A,FALSE,"NAA9697";#N/A,#N/A,FALSE,"ECWEBB";#N/A,#N/A,FALSE,"MFT96";#N/A,#N/A,FALSE,"CTrecon"}</definedName>
    <definedName name="trggh_5_2_5" hidden="1">{#N/A,#N/A,FALSE,"TMCOMP96";#N/A,#N/A,FALSE,"MAT96";#N/A,#N/A,FALSE,"FANDA96";#N/A,#N/A,FALSE,"INTRAN96";#N/A,#N/A,FALSE,"NAA9697";#N/A,#N/A,FALSE,"ECWEBB";#N/A,#N/A,FALSE,"MFT96";#N/A,#N/A,FALSE,"CTrecon"}</definedName>
    <definedName name="trggh_5_3" hidden="1">{#N/A,#N/A,FALSE,"TMCOMP96";#N/A,#N/A,FALSE,"MAT96";#N/A,#N/A,FALSE,"FANDA96";#N/A,#N/A,FALSE,"INTRAN96";#N/A,#N/A,FALSE,"NAA9697";#N/A,#N/A,FALSE,"ECWEBB";#N/A,#N/A,FALSE,"MFT96";#N/A,#N/A,FALSE,"CTrecon"}</definedName>
    <definedName name="trggh_5_3_1" hidden="1">{#N/A,#N/A,FALSE,"TMCOMP96";#N/A,#N/A,FALSE,"MAT96";#N/A,#N/A,FALSE,"FANDA96";#N/A,#N/A,FALSE,"INTRAN96";#N/A,#N/A,FALSE,"NAA9697";#N/A,#N/A,FALSE,"ECWEBB";#N/A,#N/A,FALSE,"MFT96";#N/A,#N/A,FALSE,"CTrecon"}</definedName>
    <definedName name="trggh_5_3_2" hidden="1">{#N/A,#N/A,FALSE,"TMCOMP96";#N/A,#N/A,FALSE,"MAT96";#N/A,#N/A,FALSE,"FANDA96";#N/A,#N/A,FALSE,"INTRAN96";#N/A,#N/A,FALSE,"NAA9697";#N/A,#N/A,FALSE,"ECWEBB";#N/A,#N/A,FALSE,"MFT96";#N/A,#N/A,FALSE,"CTrecon"}</definedName>
    <definedName name="trggh_5_3_3" hidden="1">{#N/A,#N/A,FALSE,"TMCOMP96";#N/A,#N/A,FALSE,"MAT96";#N/A,#N/A,FALSE,"FANDA96";#N/A,#N/A,FALSE,"INTRAN96";#N/A,#N/A,FALSE,"NAA9697";#N/A,#N/A,FALSE,"ECWEBB";#N/A,#N/A,FALSE,"MFT96";#N/A,#N/A,FALSE,"CTrecon"}</definedName>
    <definedName name="trggh_5_3_4" hidden="1">{#N/A,#N/A,FALSE,"TMCOMP96";#N/A,#N/A,FALSE,"MAT96";#N/A,#N/A,FALSE,"FANDA96";#N/A,#N/A,FALSE,"INTRAN96";#N/A,#N/A,FALSE,"NAA9697";#N/A,#N/A,FALSE,"ECWEBB";#N/A,#N/A,FALSE,"MFT96";#N/A,#N/A,FALSE,"CTrecon"}</definedName>
    <definedName name="trggh_5_3_5" hidden="1">{#N/A,#N/A,FALSE,"TMCOMP96";#N/A,#N/A,FALSE,"MAT96";#N/A,#N/A,FALSE,"FANDA96";#N/A,#N/A,FALSE,"INTRAN96";#N/A,#N/A,FALSE,"NAA9697";#N/A,#N/A,FALSE,"ECWEBB";#N/A,#N/A,FALSE,"MFT96";#N/A,#N/A,FALSE,"CTrecon"}</definedName>
    <definedName name="trggh_5_4" hidden="1">{#N/A,#N/A,FALSE,"TMCOMP96";#N/A,#N/A,FALSE,"MAT96";#N/A,#N/A,FALSE,"FANDA96";#N/A,#N/A,FALSE,"INTRAN96";#N/A,#N/A,FALSE,"NAA9697";#N/A,#N/A,FALSE,"ECWEBB";#N/A,#N/A,FALSE,"MFT96";#N/A,#N/A,FALSE,"CTrecon"}</definedName>
    <definedName name="trggh_5_4_1" hidden="1">{#N/A,#N/A,FALSE,"TMCOMP96";#N/A,#N/A,FALSE,"MAT96";#N/A,#N/A,FALSE,"FANDA96";#N/A,#N/A,FALSE,"INTRAN96";#N/A,#N/A,FALSE,"NAA9697";#N/A,#N/A,FALSE,"ECWEBB";#N/A,#N/A,FALSE,"MFT96";#N/A,#N/A,FALSE,"CTrecon"}</definedName>
    <definedName name="trggh_5_4_2" hidden="1">{#N/A,#N/A,FALSE,"TMCOMP96";#N/A,#N/A,FALSE,"MAT96";#N/A,#N/A,FALSE,"FANDA96";#N/A,#N/A,FALSE,"INTRAN96";#N/A,#N/A,FALSE,"NAA9697";#N/A,#N/A,FALSE,"ECWEBB";#N/A,#N/A,FALSE,"MFT96";#N/A,#N/A,FALSE,"CTrecon"}</definedName>
    <definedName name="trggh_5_4_3" hidden="1">{#N/A,#N/A,FALSE,"TMCOMP96";#N/A,#N/A,FALSE,"MAT96";#N/A,#N/A,FALSE,"FANDA96";#N/A,#N/A,FALSE,"INTRAN96";#N/A,#N/A,FALSE,"NAA9697";#N/A,#N/A,FALSE,"ECWEBB";#N/A,#N/A,FALSE,"MFT96";#N/A,#N/A,FALSE,"CTrecon"}</definedName>
    <definedName name="trggh_5_4_4" hidden="1">{#N/A,#N/A,FALSE,"TMCOMP96";#N/A,#N/A,FALSE,"MAT96";#N/A,#N/A,FALSE,"FANDA96";#N/A,#N/A,FALSE,"INTRAN96";#N/A,#N/A,FALSE,"NAA9697";#N/A,#N/A,FALSE,"ECWEBB";#N/A,#N/A,FALSE,"MFT96";#N/A,#N/A,FALSE,"CTrecon"}</definedName>
    <definedName name="trggh_5_4_5" hidden="1">{#N/A,#N/A,FALSE,"TMCOMP96";#N/A,#N/A,FALSE,"MAT96";#N/A,#N/A,FALSE,"FANDA96";#N/A,#N/A,FALSE,"INTRAN96";#N/A,#N/A,FALSE,"NAA9697";#N/A,#N/A,FALSE,"ECWEBB";#N/A,#N/A,FALSE,"MFT96";#N/A,#N/A,FALSE,"CTrecon"}</definedName>
    <definedName name="trggh_5_5" hidden="1">{#N/A,#N/A,FALSE,"TMCOMP96";#N/A,#N/A,FALSE,"MAT96";#N/A,#N/A,FALSE,"FANDA96";#N/A,#N/A,FALSE,"INTRAN96";#N/A,#N/A,FALSE,"NAA9697";#N/A,#N/A,FALSE,"ECWEBB";#N/A,#N/A,FALSE,"MFT96";#N/A,#N/A,FALSE,"CTrecon"}</definedName>
    <definedName name="trggh_5_5_1" hidden="1">{#N/A,#N/A,FALSE,"TMCOMP96";#N/A,#N/A,FALSE,"MAT96";#N/A,#N/A,FALSE,"FANDA96";#N/A,#N/A,FALSE,"INTRAN96";#N/A,#N/A,FALSE,"NAA9697";#N/A,#N/A,FALSE,"ECWEBB";#N/A,#N/A,FALSE,"MFT96";#N/A,#N/A,FALSE,"CTrecon"}</definedName>
    <definedName name="trggh_5_5_2" hidden="1">{#N/A,#N/A,FALSE,"TMCOMP96";#N/A,#N/A,FALSE,"MAT96";#N/A,#N/A,FALSE,"FANDA96";#N/A,#N/A,FALSE,"INTRAN96";#N/A,#N/A,FALSE,"NAA9697";#N/A,#N/A,FALSE,"ECWEBB";#N/A,#N/A,FALSE,"MFT96";#N/A,#N/A,FALSE,"CTrecon"}</definedName>
    <definedName name="trggh_5_5_3" hidden="1">{#N/A,#N/A,FALSE,"TMCOMP96";#N/A,#N/A,FALSE,"MAT96";#N/A,#N/A,FALSE,"FANDA96";#N/A,#N/A,FALSE,"INTRAN96";#N/A,#N/A,FALSE,"NAA9697";#N/A,#N/A,FALSE,"ECWEBB";#N/A,#N/A,FALSE,"MFT96";#N/A,#N/A,FALSE,"CTrecon"}</definedName>
    <definedName name="trggh_5_5_4" hidden="1">{#N/A,#N/A,FALSE,"TMCOMP96";#N/A,#N/A,FALSE,"MAT96";#N/A,#N/A,FALSE,"FANDA96";#N/A,#N/A,FALSE,"INTRAN96";#N/A,#N/A,FALSE,"NAA9697";#N/A,#N/A,FALSE,"ECWEBB";#N/A,#N/A,FALSE,"MFT96";#N/A,#N/A,FALSE,"CTrecon"}</definedName>
    <definedName name="trggh_5_5_5" hidden="1">{#N/A,#N/A,FALSE,"TMCOMP96";#N/A,#N/A,FALSE,"MAT96";#N/A,#N/A,FALSE,"FANDA96";#N/A,#N/A,FALSE,"INTRAN96";#N/A,#N/A,FALSE,"NAA9697";#N/A,#N/A,FALSE,"ECWEBB";#N/A,#N/A,FALSE,"MFT96";#N/A,#N/A,FALSE,"CTrecon"}</definedName>
    <definedName name="wrn.table1." hidden="1">{#N/A,#N/A,FALSE,"CGBR95C"}</definedName>
    <definedName name="wrn.table1._1" hidden="1">{#N/A,#N/A,FALSE,"CGBR95C"}</definedName>
    <definedName name="wrn.table1._1_1" hidden="1">{#N/A,#N/A,FALSE,"CGBR95C"}</definedName>
    <definedName name="wrn.table1._1_1_1" hidden="1">{#N/A,#N/A,FALSE,"CGBR95C"}</definedName>
    <definedName name="wrn.table1._1_1_1_1" hidden="1">{#N/A,#N/A,FALSE,"CGBR95C"}</definedName>
    <definedName name="wrn.table1._1_1_1_1_1" hidden="1">{#N/A,#N/A,FALSE,"CGBR95C"}</definedName>
    <definedName name="wrn.table1._1_1_1_1_1_1" hidden="1">{#N/A,#N/A,FALSE,"CGBR95C"}</definedName>
    <definedName name="wrn.table1._1_1_1_1_1_1_1" hidden="1">{#N/A,#N/A,FALSE,"CGBR95C"}</definedName>
    <definedName name="wrn.table1._1_1_1_1_1_2" hidden="1">{#N/A,#N/A,FALSE,"CGBR95C"}</definedName>
    <definedName name="wrn.table1._1_1_1_1_1_3" hidden="1">{#N/A,#N/A,FALSE,"CGBR95C"}</definedName>
    <definedName name="wrn.table1._1_1_1_1_1_4" hidden="1">{#N/A,#N/A,FALSE,"CGBR95C"}</definedName>
    <definedName name="wrn.table1._1_1_1_1_1_5" hidden="1">{#N/A,#N/A,FALSE,"CGBR95C"}</definedName>
    <definedName name="wrn.table1._1_1_1_1_2" hidden="1">{#N/A,#N/A,FALSE,"CGBR95C"}</definedName>
    <definedName name="wrn.table1._1_1_1_1_2_1" hidden="1">{#N/A,#N/A,FALSE,"CGBR95C"}</definedName>
    <definedName name="wrn.table1._1_1_1_1_2_2" hidden="1">{#N/A,#N/A,FALSE,"CGBR95C"}</definedName>
    <definedName name="wrn.table1._1_1_1_1_2_3" hidden="1">{#N/A,#N/A,FALSE,"CGBR95C"}</definedName>
    <definedName name="wrn.table1._1_1_1_1_2_4" hidden="1">{#N/A,#N/A,FALSE,"CGBR95C"}</definedName>
    <definedName name="wrn.table1._1_1_1_1_2_5" hidden="1">{#N/A,#N/A,FALSE,"CGBR95C"}</definedName>
    <definedName name="wrn.table1._1_1_1_1_3" hidden="1">{#N/A,#N/A,FALSE,"CGBR95C"}</definedName>
    <definedName name="wrn.table1._1_1_1_1_4" hidden="1">{#N/A,#N/A,FALSE,"CGBR95C"}</definedName>
    <definedName name="wrn.table1._1_1_1_1_5" hidden="1">{#N/A,#N/A,FALSE,"CGBR95C"}</definedName>
    <definedName name="wrn.table1._1_1_1_2" hidden="1">{#N/A,#N/A,FALSE,"CGBR95C"}</definedName>
    <definedName name="wrn.table1._1_1_1_2_1" hidden="1">{#N/A,#N/A,FALSE,"CGBR95C"}</definedName>
    <definedName name="wrn.table1._1_1_1_2_2" hidden="1">{#N/A,#N/A,FALSE,"CGBR95C"}</definedName>
    <definedName name="wrn.table1._1_1_1_2_3" hidden="1">{#N/A,#N/A,FALSE,"CGBR95C"}</definedName>
    <definedName name="wrn.table1._1_1_1_2_4" hidden="1">{#N/A,#N/A,FALSE,"CGBR95C"}</definedName>
    <definedName name="wrn.table1._1_1_1_2_5" hidden="1">{#N/A,#N/A,FALSE,"CGBR95C"}</definedName>
    <definedName name="wrn.table1._1_1_1_3" hidden="1">{#N/A,#N/A,FALSE,"CGBR95C"}</definedName>
    <definedName name="wrn.table1._1_1_1_3_1" hidden="1">{#N/A,#N/A,FALSE,"CGBR95C"}</definedName>
    <definedName name="wrn.table1._1_1_1_3_2" hidden="1">{#N/A,#N/A,FALSE,"CGBR95C"}</definedName>
    <definedName name="wrn.table1._1_1_1_3_3" hidden="1">{#N/A,#N/A,FALSE,"CGBR95C"}</definedName>
    <definedName name="wrn.table1._1_1_1_3_4" hidden="1">{#N/A,#N/A,FALSE,"CGBR95C"}</definedName>
    <definedName name="wrn.table1._1_1_1_3_5" hidden="1">{#N/A,#N/A,FALSE,"CGBR95C"}</definedName>
    <definedName name="wrn.table1._1_1_1_4" hidden="1">{#N/A,#N/A,FALSE,"CGBR95C"}</definedName>
    <definedName name="wrn.table1._1_1_1_4_1" hidden="1">{#N/A,#N/A,FALSE,"CGBR95C"}</definedName>
    <definedName name="wrn.table1._1_1_1_4_2" hidden="1">{#N/A,#N/A,FALSE,"CGBR95C"}</definedName>
    <definedName name="wrn.table1._1_1_1_4_3" hidden="1">{#N/A,#N/A,FALSE,"CGBR95C"}</definedName>
    <definedName name="wrn.table1._1_1_1_4_4" hidden="1">{#N/A,#N/A,FALSE,"CGBR95C"}</definedName>
    <definedName name="wrn.table1._1_1_1_4_5" hidden="1">{#N/A,#N/A,FALSE,"CGBR95C"}</definedName>
    <definedName name="wrn.table1._1_1_1_5" hidden="1">{#N/A,#N/A,FALSE,"CGBR95C"}</definedName>
    <definedName name="wrn.table1._1_1_1_5_1" hidden="1">{#N/A,#N/A,FALSE,"CGBR95C"}</definedName>
    <definedName name="wrn.table1._1_1_1_5_2" hidden="1">{#N/A,#N/A,FALSE,"CGBR95C"}</definedName>
    <definedName name="wrn.table1._1_1_1_5_3" hidden="1">{#N/A,#N/A,FALSE,"CGBR95C"}</definedName>
    <definedName name="wrn.table1._1_1_1_5_4" hidden="1">{#N/A,#N/A,FALSE,"CGBR95C"}</definedName>
    <definedName name="wrn.table1._1_1_1_5_5" hidden="1">{#N/A,#N/A,FALSE,"CGBR95C"}</definedName>
    <definedName name="wrn.table1._1_1_2" hidden="1">{#N/A,#N/A,FALSE,"CGBR95C"}</definedName>
    <definedName name="wrn.table1._1_1_2_1" hidden="1">{#N/A,#N/A,FALSE,"CGBR95C"}</definedName>
    <definedName name="wrn.table1._1_1_2_1_1" hidden="1">{#N/A,#N/A,FALSE,"CGBR95C"}</definedName>
    <definedName name="wrn.table1._1_1_2_2" hidden="1">{#N/A,#N/A,FALSE,"CGBR95C"}</definedName>
    <definedName name="wrn.table1._1_1_2_3" hidden="1">{#N/A,#N/A,FALSE,"CGBR95C"}</definedName>
    <definedName name="wrn.table1._1_1_2_4" hidden="1">{#N/A,#N/A,FALSE,"CGBR95C"}</definedName>
    <definedName name="wrn.table1._1_1_2_5" hidden="1">{#N/A,#N/A,FALSE,"CGBR95C"}</definedName>
    <definedName name="wrn.table1._1_1_3" hidden="1">{#N/A,#N/A,FALSE,"CGBR95C"}</definedName>
    <definedName name="wrn.table1._1_1_3_1" hidden="1">{#N/A,#N/A,FALSE,"CGBR95C"}</definedName>
    <definedName name="wrn.table1._1_1_3_1_1" hidden="1">{#N/A,#N/A,FALSE,"CGBR95C"}</definedName>
    <definedName name="wrn.table1._1_1_3_2" hidden="1">{#N/A,#N/A,FALSE,"CGBR95C"}</definedName>
    <definedName name="wrn.table1._1_1_3_3" hidden="1">{#N/A,#N/A,FALSE,"CGBR95C"}</definedName>
    <definedName name="wrn.table1._1_1_3_4" hidden="1">{#N/A,#N/A,FALSE,"CGBR95C"}</definedName>
    <definedName name="wrn.table1._1_1_3_5" hidden="1">{#N/A,#N/A,FALSE,"CGBR95C"}</definedName>
    <definedName name="wrn.table1._1_1_4" hidden="1">{#N/A,#N/A,FALSE,"CGBR95C"}</definedName>
    <definedName name="wrn.table1._1_1_4_1" hidden="1">{#N/A,#N/A,FALSE,"CGBR95C"}</definedName>
    <definedName name="wrn.table1._1_1_4_2" hidden="1">{#N/A,#N/A,FALSE,"CGBR95C"}</definedName>
    <definedName name="wrn.table1._1_1_4_3" hidden="1">{#N/A,#N/A,FALSE,"CGBR95C"}</definedName>
    <definedName name="wrn.table1._1_1_4_4" hidden="1">{#N/A,#N/A,FALSE,"CGBR95C"}</definedName>
    <definedName name="wrn.table1._1_1_4_5" hidden="1">{#N/A,#N/A,FALSE,"CGBR95C"}</definedName>
    <definedName name="wrn.table1._1_1_5" hidden="1">{#N/A,#N/A,FALSE,"CGBR95C"}</definedName>
    <definedName name="wrn.table1._1_1_5_1" hidden="1">{#N/A,#N/A,FALSE,"CGBR95C"}</definedName>
    <definedName name="wrn.table1._1_1_5_2" hidden="1">{#N/A,#N/A,FALSE,"CGBR95C"}</definedName>
    <definedName name="wrn.table1._1_1_5_3" hidden="1">{#N/A,#N/A,FALSE,"CGBR95C"}</definedName>
    <definedName name="wrn.table1._1_1_5_4" hidden="1">{#N/A,#N/A,FALSE,"CGBR95C"}</definedName>
    <definedName name="wrn.table1._1_1_5_5" hidden="1">{#N/A,#N/A,FALSE,"CGBR95C"}</definedName>
    <definedName name="wrn.table1._1_2" hidden="1">{#N/A,#N/A,FALSE,"CGBR95C"}</definedName>
    <definedName name="wrn.table1._1_2_1" hidden="1">{#N/A,#N/A,FALSE,"CGBR95C"}</definedName>
    <definedName name="wrn.table1._1_2_1_1" hidden="1">{#N/A,#N/A,FALSE,"CGBR95C"}</definedName>
    <definedName name="wrn.table1._1_2_1_1_1" hidden="1">{#N/A,#N/A,FALSE,"CGBR95C"}</definedName>
    <definedName name="wrn.table1._1_2_1_1_1_1" hidden="1">{#N/A,#N/A,FALSE,"CGBR95C"}</definedName>
    <definedName name="wrn.table1._1_2_1_1_1_1_1" hidden="1">{#N/A,#N/A,FALSE,"CGBR95C"}</definedName>
    <definedName name="wrn.table1._1_2_1_1_1_2" hidden="1">{#N/A,#N/A,FALSE,"CGBR95C"}</definedName>
    <definedName name="wrn.table1._1_2_1_1_1_3" hidden="1">{#N/A,#N/A,FALSE,"CGBR95C"}</definedName>
    <definedName name="wrn.table1._1_2_1_1_1_4" hidden="1">{#N/A,#N/A,FALSE,"CGBR95C"}</definedName>
    <definedName name="wrn.table1._1_2_1_1_1_5" hidden="1">{#N/A,#N/A,FALSE,"CGBR95C"}</definedName>
    <definedName name="wrn.table1._1_2_1_1_2" hidden="1">{#N/A,#N/A,FALSE,"CGBR95C"}</definedName>
    <definedName name="wrn.table1._1_2_1_1_2_1" hidden="1">{#N/A,#N/A,FALSE,"CGBR95C"}</definedName>
    <definedName name="wrn.table1._1_2_1_1_2_2" hidden="1">{#N/A,#N/A,FALSE,"CGBR95C"}</definedName>
    <definedName name="wrn.table1._1_2_1_1_2_3" hidden="1">{#N/A,#N/A,FALSE,"CGBR95C"}</definedName>
    <definedName name="wrn.table1._1_2_1_1_2_4" hidden="1">{#N/A,#N/A,FALSE,"CGBR95C"}</definedName>
    <definedName name="wrn.table1._1_2_1_1_2_5" hidden="1">{#N/A,#N/A,FALSE,"CGBR95C"}</definedName>
    <definedName name="wrn.table1._1_2_1_1_3" hidden="1">{#N/A,#N/A,FALSE,"CGBR95C"}</definedName>
    <definedName name="wrn.table1._1_2_1_1_4" hidden="1">{#N/A,#N/A,FALSE,"CGBR95C"}</definedName>
    <definedName name="wrn.table1._1_2_1_1_5" hidden="1">{#N/A,#N/A,FALSE,"CGBR95C"}</definedName>
    <definedName name="wrn.table1._1_2_1_2" hidden="1">{#N/A,#N/A,FALSE,"CGBR95C"}</definedName>
    <definedName name="wrn.table1._1_2_1_2_1" hidden="1">{#N/A,#N/A,FALSE,"CGBR95C"}</definedName>
    <definedName name="wrn.table1._1_2_1_2_2" hidden="1">{#N/A,#N/A,FALSE,"CGBR95C"}</definedName>
    <definedName name="wrn.table1._1_2_1_2_3" hidden="1">{#N/A,#N/A,FALSE,"CGBR95C"}</definedName>
    <definedName name="wrn.table1._1_2_1_2_4" hidden="1">{#N/A,#N/A,FALSE,"CGBR95C"}</definedName>
    <definedName name="wrn.table1._1_2_1_2_5" hidden="1">{#N/A,#N/A,FALSE,"CGBR95C"}</definedName>
    <definedName name="wrn.table1._1_2_1_3" hidden="1">{#N/A,#N/A,FALSE,"CGBR95C"}</definedName>
    <definedName name="wrn.table1._1_2_1_3_1" hidden="1">{#N/A,#N/A,FALSE,"CGBR95C"}</definedName>
    <definedName name="wrn.table1._1_2_1_3_2" hidden="1">{#N/A,#N/A,FALSE,"CGBR95C"}</definedName>
    <definedName name="wrn.table1._1_2_1_3_3" hidden="1">{#N/A,#N/A,FALSE,"CGBR95C"}</definedName>
    <definedName name="wrn.table1._1_2_1_3_4" hidden="1">{#N/A,#N/A,FALSE,"CGBR95C"}</definedName>
    <definedName name="wrn.table1._1_2_1_3_5" hidden="1">{#N/A,#N/A,FALSE,"CGBR95C"}</definedName>
    <definedName name="wrn.table1._1_2_1_4" hidden="1">{#N/A,#N/A,FALSE,"CGBR95C"}</definedName>
    <definedName name="wrn.table1._1_2_1_4_1" hidden="1">{#N/A,#N/A,FALSE,"CGBR95C"}</definedName>
    <definedName name="wrn.table1._1_2_1_4_2" hidden="1">{#N/A,#N/A,FALSE,"CGBR95C"}</definedName>
    <definedName name="wrn.table1._1_2_1_4_3" hidden="1">{#N/A,#N/A,FALSE,"CGBR95C"}</definedName>
    <definedName name="wrn.table1._1_2_1_4_4" hidden="1">{#N/A,#N/A,FALSE,"CGBR95C"}</definedName>
    <definedName name="wrn.table1._1_2_1_4_5" hidden="1">{#N/A,#N/A,FALSE,"CGBR95C"}</definedName>
    <definedName name="wrn.table1._1_2_1_5" hidden="1">{#N/A,#N/A,FALSE,"CGBR95C"}</definedName>
    <definedName name="wrn.table1._1_2_1_5_1" hidden="1">{#N/A,#N/A,FALSE,"CGBR95C"}</definedName>
    <definedName name="wrn.table1._1_2_1_5_2" hidden="1">{#N/A,#N/A,FALSE,"CGBR95C"}</definedName>
    <definedName name="wrn.table1._1_2_1_5_3" hidden="1">{#N/A,#N/A,FALSE,"CGBR95C"}</definedName>
    <definedName name="wrn.table1._1_2_1_5_4" hidden="1">{#N/A,#N/A,FALSE,"CGBR95C"}</definedName>
    <definedName name="wrn.table1._1_2_1_5_5" hidden="1">{#N/A,#N/A,FALSE,"CGBR95C"}</definedName>
    <definedName name="wrn.table1._1_2_2" hidden="1">{#N/A,#N/A,FALSE,"CGBR95C"}</definedName>
    <definedName name="wrn.table1._1_2_2_1" hidden="1">{#N/A,#N/A,FALSE,"CGBR95C"}</definedName>
    <definedName name="wrn.table1._1_2_2_2" hidden="1">{#N/A,#N/A,FALSE,"CGBR95C"}</definedName>
    <definedName name="wrn.table1._1_2_2_3" hidden="1">{#N/A,#N/A,FALSE,"CGBR95C"}</definedName>
    <definedName name="wrn.table1._1_2_2_4" hidden="1">{#N/A,#N/A,FALSE,"CGBR95C"}</definedName>
    <definedName name="wrn.table1._1_2_2_5" hidden="1">{#N/A,#N/A,FALSE,"CGBR95C"}</definedName>
    <definedName name="wrn.table1._1_2_3" hidden="1">{#N/A,#N/A,FALSE,"CGBR95C"}</definedName>
    <definedName name="wrn.table1._1_2_3_1" hidden="1">{#N/A,#N/A,FALSE,"CGBR95C"}</definedName>
    <definedName name="wrn.table1._1_2_3_2" hidden="1">{#N/A,#N/A,FALSE,"CGBR95C"}</definedName>
    <definedName name="wrn.table1._1_2_3_3" hidden="1">{#N/A,#N/A,FALSE,"CGBR95C"}</definedName>
    <definedName name="wrn.table1._1_2_3_4" hidden="1">{#N/A,#N/A,FALSE,"CGBR95C"}</definedName>
    <definedName name="wrn.table1._1_2_3_5" hidden="1">{#N/A,#N/A,FALSE,"CGBR95C"}</definedName>
    <definedName name="wrn.table1._1_2_4" hidden="1">{#N/A,#N/A,FALSE,"CGBR95C"}</definedName>
    <definedName name="wrn.table1._1_2_4_1" hidden="1">{#N/A,#N/A,FALSE,"CGBR95C"}</definedName>
    <definedName name="wrn.table1._1_2_4_2" hidden="1">{#N/A,#N/A,FALSE,"CGBR95C"}</definedName>
    <definedName name="wrn.table1._1_2_4_3" hidden="1">{#N/A,#N/A,FALSE,"CGBR95C"}</definedName>
    <definedName name="wrn.table1._1_2_4_4" hidden="1">{#N/A,#N/A,FALSE,"CGBR95C"}</definedName>
    <definedName name="wrn.table1._1_2_4_5" hidden="1">{#N/A,#N/A,FALSE,"CGBR95C"}</definedName>
    <definedName name="wrn.table1._1_2_5" hidden="1">{#N/A,#N/A,FALSE,"CGBR95C"}</definedName>
    <definedName name="wrn.table1._1_2_5_1" hidden="1">{#N/A,#N/A,FALSE,"CGBR95C"}</definedName>
    <definedName name="wrn.table1._1_2_5_2" hidden="1">{#N/A,#N/A,FALSE,"CGBR95C"}</definedName>
    <definedName name="wrn.table1._1_2_5_3" hidden="1">{#N/A,#N/A,FALSE,"CGBR95C"}</definedName>
    <definedName name="wrn.table1._1_2_5_4" hidden="1">{#N/A,#N/A,FALSE,"CGBR95C"}</definedName>
    <definedName name="wrn.table1._1_2_5_5" hidden="1">{#N/A,#N/A,FALSE,"CGBR95C"}</definedName>
    <definedName name="wrn.table1._1_3" hidden="1">{#N/A,#N/A,FALSE,"CGBR95C"}</definedName>
    <definedName name="wrn.table1._1_3_1" hidden="1">{#N/A,#N/A,FALSE,"CGBR95C"}</definedName>
    <definedName name="wrn.table1._1_3_1_1" hidden="1">{#N/A,#N/A,FALSE,"CGBR95C"}</definedName>
    <definedName name="wrn.table1._1_3_1_1_1" hidden="1">{#N/A,#N/A,FALSE,"CGBR95C"}</definedName>
    <definedName name="wrn.table1._1_3_1_1_1_1" hidden="1">{#N/A,#N/A,FALSE,"CGBR95C"}</definedName>
    <definedName name="wrn.table1._1_3_1_1_1_1_1" hidden="1">{#N/A,#N/A,FALSE,"CGBR95C"}</definedName>
    <definedName name="wrn.table1._1_3_1_1_1_2" hidden="1">{#N/A,#N/A,FALSE,"CGBR95C"}</definedName>
    <definedName name="wrn.table1._1_3_1_1_1_3" hidden="1">{#N/A,#N/A,FALSE,"CGBR95C"}</definedName>
    <definedName name="wrn.table1._1_3_1_1_1_4" hidden="1">{#N/A,#N/A,FALSE,"CGBR95C"}</definedName>
    <definedName name="wrn.table1._1_3_1_1_1_5" hidden="1">{#N/A,#N/A,FALSE,"CGBR95C"}</definedName>
    <definedName name="wrn.table1._1_3_1_1_2" hidden="1">{#N/A,#N/A,FALSE,"CGBR95C"}</definedName>
    <definedName name="wrn.table1._1_3_1_1_2_1" hidden="1">{#N/A,#N/A,FALSE,"CGBR95C"}</definedName>
    <definedName name="wrn.table1._1_3_1_1_2_2" hidden="1">{#N/A,#N/A,FALSE,"CGBR95C"}</definedName>
    <definedName name="wrn.table1._1_3_1_1_2_3" hidden="1">{#N/A,#N/A,FALSE,"CGBR95C"}</definedName>
    <definedName name="wrn.table1._1_3_1_1_2_4" hidden="1">{#N/A,#N/A,FALSE,"CGBR95C"}</definedName>
    <definedName name="wrn.table1._1_3_1_1_2_5" hidden="1">{#N/A,#N/A,FALSE,"CGBR95C"}</definedName>
    <definedName name="wrn.table1._1_3_1_1_3" hidden="1">{#N/A,#N/A,FALSE,"CGBR95C"}</definedName>
    <definedName name="wrn.table1._1_3_1_1_4" hidden="1">{#N/A,#N/A,FALSE,"CGBR95C"}</definedName>
    <definedName name="wrn.table1._1_3_1_1_5" hidden="1">{#N/A,#N/A,FALSE,"CGBR95C"}</definedName>
    <definedName name="wrn.table1._1_3_1_2" hidden="1">{#N/A,#N/A,FALSE,"CGBR95C"}</definedName>
    <definedName name="wrn.table1._1_3_1_2_1" hidden="1">{#N/A,#N/A,FALSE,"CGBR95C"}</definedName>
    <definedName name="wrn.table1._1_3_1_2_2" hidden="1">{#N/A,#N/A,FALSE,"CGBR95C"}</definedName>
    <definedName name="wrn.table1._1_3_1_2_3" hidden="1">{#N/A,#N/A,FALSE,"CGBR95C"}</definedName>
    <definedName name="wrn.table1._1_3_1_2_4" hidden="1">{#N/A,#N/A,FALSE,"CGBR95C"}</definedName>
    <definedName name="wrn.table1._1_3_1_2_5" hidden="1">{#N/A,#N/A,FALSE,"CGBR95C"}</definedName>
    <definedName name="wrn.table1._1_3_1_3" hidden="1">{#N/A,#N/A,FALSE,"CGBR95C"}</definedName>
    <definedName name="wrn.table1._1_3_1_3_1" hidden="1">{#N/A,#N/A,FALSE,"CGBR95C"}</definedName>
    <definedName name="wrn.table1._1_3_1_3_2" hidden="1">{#N/A,#N/A,FALSE,"CGBR95C"}</definedName>
    <definedName name="wrn.table1._1_3_1_3_3" hidden="1">{#N/A,#N/A,FALSE,"CGBR95C"}</definedName>
    <definedName name="wrn.table1._1_3_1_3_4" hidden="1">{#N/A,#N/A,FALSE,"CGBR95C"}</definedName>
    <definedName name="wrn.table1._1_3_1_3_5" hidden="1">{#N/A,#N/A,FALSE,"CGBR95C"}</definedName>
    <definedName name="wrn.table1._1_3_1_4" hidden="1">{#N/A,#N/A,FALSE,"CGBR95C"}</definedName>
    <definedName name="wrn.table1._1_3_1_4_1" hidden="1">{#N/A,#N/A,FALSE,"CGBR95C"}</definedName>
    <definedName name="wrn.table1._1_3_1_4_2" hidden="1">{#N/A,#N/A,FALSE,"CGBR95C"}</definedName>
    <definedName name="wrn.table1._1_3_1_4_3" hidden="1">{#N/A,#N/A,FALSE,"CGBR95C"}</definedName>
    <definedName name="wrn.table1._1_3_1_4_4" hidden="1">{#N/A,#N/A,FALSE,"CGBR95C"}</definedName>
    <definedName name="wrn.table1._1_3_1_4_5" hidden="1">{#N/A,#N/A,FALSE,"CGBR95C"}</definedName>
    <definedName name="wrn.table1._1_3_1_5" hidden="1">{#N/A,#N/A,FALSE,"CGBR95C"}</definedName>
    <definedName name="wrn.table1._1_3_1_5_1" hidden="1">{#N/A,#N/A,FALSE,"CGBR95C"}</definedName>
    <definedName name="wrn.table1._1_3_1_5_2" hidden="1">{#N/A,#N/A,FALSE,"CGBR95C"}</definedName>
    <definedName name="wrn.table1._1_3_1_5_3" hidden="1">{#N/A,#N/A,FALSE,"CGBR95C"}</definedName>
    <definedName name="wrn.table1._1_3_1_5_4" hidden="1">{#N/A,#N/A,FALSE,"CGBR95C"}</definedName>
    <definedName name="wrn.table1._1_3_1_5_5" hidden="1">{#N/A,#N/A,FALSE,"CGBR95C"}</definedName>
    <definedName name="wrn.table1._1_3_2" hidden="1">{#N/A,#N/A,FALSE,"CGBR95C"}</definedName>
    <definedName name="wrn.table1._1_3_2_1" hidden="1">{#N/A,#N/A,FALSE,"CGBR95C"}</definedName>
    <definedName name="wrn.table1._1_3_2_2" hidden="1">{#N/A,#N/A,FALSE,"CGBR95C"}</definedName>
    <definedName name="wrn.table1._1_3_2_3" hidden="1">{#N/A,#N/A,FALSE,"CGBR95C"}</definedName>
    <definedName name="wrn.table1._1_3_2_4" hidden="1">{#N/A,#N/A,FALSE,"CGBR95C"}</definedName>
    <definedName name="wrn.table1._1_3_2_5" hidden="1">{#N/A,#N/A,FALSE,"CGBR95C"}</definedName>
    <definedName name="wrn.table1._1_3_3" hidden="1">{#N/A,#N/A,FALSE,"CGBR95C"}</definedName>
    <definedName name="wrn.table1._1_3_3_1" hidden="1">{#N/A,#N/A,FALSE,"CGBR95C"}</definedName>
    <definedName name="wrn.table1._1_3_3_2" hidden="1">{#N/A,#N/A,FALSE,"CGBR95C"}</definedName>
    <definedName name="wrn.table1._1_3_3_3" hidden="1">{#N/A,#N/A,FALSE,"CGBR95C"}</definedName>
    <definedName name="wrn.table1._1_3_3_4" hidden="1">{#N/A,#N/A,FALSE,"CGBR95C"}</definedName>
    <definedName name="wrn.table1._1_3_3_5" hidden="1">{#N/A,#N/A,FALSE,"CGBR95C"}</definedName>
    <definedName name="wrn.table1._1_3_4" hidden="1">{#N/A,#N/A,FALSE,"CGBR95C"}</definedName>
    <definedName name="wrn.table1._1_3_4_1" hidden="1">{#N/A,#N/A,FALSE,"CGBR95C"}</definedName>
    <definedName name="wrn.table1._1_3_4_2" hidden="1">{#N/A,#N/A,FALSE,"CGBR95C"}</definedName>
    <definedName name="wrn.table1._1_3_4_3" hidden="1">{#N/A,#N/A,FALSE,"CGBR95C"}</definedName>
    <definedName name="wrn.table1._1_3_4_4" hidden="1">{#N/A,#N/A,FALSE,"CGBR95C"}</definedName>
    <definedName name="wrn.table1._1_3_4_5" hidden="1">{#N/A,#N/A,FALSE,"CGBR95C"}</definedName>
    <definedName name="wrn.table1._1_3_5" hidden="1">{#N/A,#N/A,FALSE,"CGBR95C"}</definedName>
    <definedName name="wrn.table1._1_3_5_1" hidden="1">{#N/A,#N/A,FALSE,"CGBR95C"}</definedName>
    <definedName name="wrn.table1._1_3_5_2" hidden="1">{#N/A,#N/A,FALSE,"CGBR95C"}</definedName>
    <definedName name="wrn.table1._1_3_5_3" hidden="1">{#N/A,#N/A,FALSE,"CGBR95C"}</definedName>
    <definedName name="wrn.table1._1_3_5_4" hidden="1">{#N/A,#N/A,FALSE,"CGBR95C"}</definedName>
    <definedName name="wrn.table1._1_3_5_5" hidden="1">{#N/A,#N/A,FALSE,"CGBR95C"}</definedName>
    <definedName name="wrn.table1._1_4" hidden="1">{#N/A,#N/A,FALSE,"CGBR95C"}</definedName>
    <definedName name="wrn.table1._1_4_1" hidden="1">{#N/A,#N/A,FALSE,"CGBR95C"}</definedName>
    <definedName name="wrn.table1._1_4_1_1" hidden="1">{#N/A,#N/A,FALSE,"CGBR95C"}</definedName>
    <definedName name="wrn.table1._1_4_1_1_1" hidden="1">{#N/A,#N/A,FALSE,"CGBR95C"}</definedName>
    <definedName name="wrn.table1._1_4_1_1_1_1" hidden="1">{#N/A,#N/A,FALSE,"CGBR95C"}</definedName>
    <definedName name="wrn.table1._1_4_1_1_2" hidden="1">{#N/A,#N/A,FALSE,"CGBR95C"}</definedName>
    <definedName name="wrn.table1._1_4_1_1_3" hidden="1">{#N/A,#N/A,FALSE,"CGBR95C"}</definedName>
    <definedName name="wrn.table1._1_4_1_1_4" hidden="1">{#N/A,#N/A,FALSE,"CGBR95C"}</definedName>
    <definedName name="wrn.table1._1_4_1_1_5" hidden="1">{#N/A,#N/A,FALSE,"CGBR95C"}</definedName>
    <definedName name="wrn.table1._1_4_1_2" hidden="1">{#N/A,#N/A,FALSE,"CGBR95C"}</definedName>
    <definedName name="wrn.table1._1_4_1_2_1" hidden="1">{#N/A,#N/A,FALSE,"CGBR95C"}</definedName>
    <definedName name="wrn.table1._1_4_1_2_2" hidden="1">{#N/A,#N/A,FALSE,"CGBR95C"}</definedName>
    <definedName name="wrn.table1._1_4_1_2_3" hidden="1">{#N/A,#N/A,FALSE,"CGBR95C"}</definedName>
    <definedName name="wrn.table1._1_4_1_2_4" hidden="1">{#N/A,#N/A,FALSE,"CGBR95C"}</definedName>
    <definedName name="wrn.table1._1_4_1_2_5" hidden="1">{#N/A,#N/A,FALSE,"CGBR95C"}</definedName>
    <definedName name="wrn.table1._1_4_1_3" hidden="1">{#N/A,#N/A,FALSE,"CGBR95C"}</definedName>
    <definedName name="wrn.table1._1_4_1_3_1" hidden="1">{#N/A,#N/A,FALSE,"CGBR95C"}</definedName>
    <definedName name="wrn.table1._1_4_1_3_2" hidden="1">{#N/A,#N/A,FALSE,"CGBR95C"}</definedName>
    <definedName name="wrn.table1._1_4_1_3_3" hidden="1">{#N/A,#N/A,FALSE,"CGBR95C"}</definedName>
    <definedName name="wrn.table1._1_4_1_3_4" hidden="1">{#N/A,#N/A,FALSE,"CGBR95C"}</definedName>
    <definedName name="wrn.table1._1_4_1_3_5" hidden="1">{#N/A,#N/A,FALSE,"CGBR95C"}</definedName>
    <definedName name="wrn.table1._1_4_1_4" hidden="1">{#N/A,#N/A,FALSE,"CGBR95C"}</definedName>
    <definedName name="wrn.table1._1_4_1_4_1" hidden="1">{#N/A,#N/A,FALSE,"CGBR95C"}</definedName>
    <definedName name="wrn.table1._1_4_1_4_2" hidden="1">{#N/A,#N/A,FALSE,"CGBR95C"}</definedName>
    <definedName name="wrn.table1._1_4_1_4_3" hidden="1">{#N/A,#N/A,FALSE,"CGBR95C"}</definedName>
    <definedName name="wrn.table1._1_4_1_4_4" hidden="1">{#N/A,#N/A,FALSE,"CGBR95C"}</definedName>
    <definedName name="wrn.table1._1_4_1_4_5" hidden="1">{#N/A,#N/A,FALSE,"CGBR95C"}</definedName>
    <definedName name="wrn.table1._1_4_1_5" hidden="1">{#N/A,#N/A,FALSE,"CGBR95C"}</definedName>
    <definedName name="wrn.table1._1_4_1_5_1" hidden="1">{#N/A,#N/A,FALSE,"CGBR95C"}</definedName>
    <definedName name="wrn.table1._1_4_1_5_2" hidden="1">{#N/A,#N/A,FALSE,"CGBR95C"}</definedName>
    <definedName name="wrn.table1._1_4_1_5_3" hidden="1">{#N/A,#N/A,FALSE,"CGBR95C"}</definedName>
    <definedName name="wrn.table1._1_4_1_5_4" hidden="1">{#N/A,#N/A,FALSE,"CGBR95C"}</definedName>
    <definedName name="wrn.table1._1_4_1_5_5" hidden="1">{#N/A,#N/A,FALSE,"CGBR95C"}</definedName>
    <definedName name="wrn.table1._1_4_2" hidden="1">{#N/A,#N/A,FALSE,"CGBR95C"}</definedName>
    <definedName name="wrn.table1._1_4_2_1" hidden="1">{#N/A,#N/A,FALSE,"CGBR95C"}</definedName>
    <definedName name="wrn.table1._1_4_2_2" hidden="1">{#N/A,#N/A,FALSE,"CGBR95C"}</definedName>
    <definedName name="wrn.table1._1_4_2_3" hidden="1">{#N/A,#N/A,FALSE,"CGBR95C"}</definedName>
    <definedName name="wrn.table1._1_4_2_4" hidden="1">{#N/A,#N/A,FALSE,"CGBR95C"}</definedName>
    <definedName name="wrn.table1._1_4_2_5" hidden="1">{#N/A,#N/A,FALSE,"CGBR95C"}</definedName>
    <definedName name="wrn.table1._1_4_3" hidden="1">{#N/A,#N/A,FALSE,"CGBR95C"}</definedName>
    <definedName name="wrn.table1._1_4_3_1" hidden="1">{#N/A,#N/A,FALSE,"CGBR95C"}</definedName>
    <definedName name="wrn.table1._1_4_3_2" hidden="1">{#N/A,#N/A,FALSE,"CGBR95C"}</definedName>
    <definedName name="wrn.table1._1_4_3_3" hidden="1">{#N/A,#N/A,FALSE,"CGBR95C"}</definedName>
    <definedName name="wrn.table1._1_4_3_4" hidden="1">{#N/A,#N/A,FALSE,"CGBR95C"}</definedName>
    <definedName name="wrn.table1._1_4_3_5" hidden="1">{#N/A,#N/A,FALSE,"CGBR95C"}</definedName>
    <definedName name="wrn.table1._1_4_4" hidden="1">{#N/A,#N/A,FALSE,"CGBR95C"}</definedName>
    <definedName name="wrn.table1._1_4_4_1" hidden="1">{#N/A,#N/A,FALSE,"CGBR95C"}</definedName>
    <definedName name="wrn.table1._1_4_4_2" hidden="1">{#N/A,#N/A,FALSE,"CGBR95C"}</definedName>
    <definedName name="wrn.table1._1_4_4_3" hidden="1">{#N/A,#N/A,FALSE,"CGBR95C"}</definedName>
    <definedName name="wrn.table1._1_4_4_4" hidden="1">{#N/A,#N/A,FALSE,"CGBR95C"}</definedName>
    <definedName name="wrn.table1._1_4_4_5" hidden="1">{#N/A,#N/A,FALSE,"CGBR95C"}</definedName>
    <definedName name="wrn.table1._1_4_5" hidden="1">{#N/A,#N/A,FALSE,"CGBR95C"}</definedName>
    <definedName name="wrn.table1._1_4_5_1" hidden="1">{#N/A,#N/A,FALSE,"CGBR95C"}</definedName>
    <definedName name="wrn.table1._1_4_5_2" hidden="1">{#N/A,#N/A,FALSE,"CGBR95C"}</definedName>
    <definedName name="wrn.table1._1_4_5_3" hidden="1">{#N/A,#N/A,FALSE,"CGBR95C"}</definedName>
    <definedName name="wrn.table1._1_4_5_4" hidden="1">{#N/A,#N/A,FALSE,"CGBR95C"}</definedName>
    <definedName name="wrn.table1._1_4_5_5" hidden="1">{#N/A,#N/A,FALSE,"CGBR95C"}</definedName>
    <definedName name="wrn.table1._1_5" hidden="1">{#N/A,#N/A,FALSE,"CGBR95C"}</definedName>
    <definedName name="wrn.table1._1_5_1" hidden="1">{#N/A,#N/A,FALSE,"CGBR95C"}</definedName>
    <definedName name="wrn.table1._1_5_1_1" hidden="1">{#N/A,#N/A,FALSE,"CGBR95C"}</definedName>
    <definedName name="wrn.table1._1_5_1_2" hidden="1">{#N/A,#N/A,FALSE,"CGBR95C"}</definedName>
    <definedName name="wrn.table1._1_5_1_3" hidden="1">{#N/A,#N/A,FALSE,"CGBR95C"}</definedName>
    <definedName name="wrn.table1._1_5_1_4" hidden="1">{#N/A,#N/A,FALSE,"CGBR95C"}</definedName>
    <definedName name="wrn.table1._1_5_1_5" hidden="1">{#N/A,#N/A,FALSE,"CGBR95C"}</definedName>
    <definedName name="wrn.table1._1_5_2" hidden="1">{#N/A,#N/A,FALSE,"CGBR95C"}</definedName>
    <definedName name="wrn.table1._1_5_2_1" hidden="1">{#N/A,#N/A,FALSE,"CGBR95C"}</definedName>
    <definedName name="wrn.table1._1_5_2_2" hidden="1">{#N/A,#N/A,FALSE,"CGBR95C"}</definedName>
    <definedName name="wrn.table1._1_5_2_3" hidden="1">{#N/A,#N/A,FALSE,"CGBR95C"}</definedName>
    <definedName name="wrn.table1._1_5_2_4" hidden="1">{#N/A,#N/A,FALSE,"CGBR95C"}</definedName>
    <definedName name="wrn.table1._1_5_2_5" hidden="1">{#N/A,#N/A,FALSE,"CGBR95C"}</definedName>
    <definedName name="wrn.table1._1_5_3" hidden="1">{#N/A,#N/A,FALSE,"CGBR95C"}</definedName>
    <definedName name="wrn.table1._1_5_3_1" hidden="1">{#N/A,#N/A,FALSE,"CGBR95C"}</definedName>
    <definedName name="wrn.table1._1_5_3_2" hidden="1">{#N/A,#N/A,FALSE,"CGBR95C"}</definedName>
    <definedName name="wrn.table1._1_5_3_3" hidden="1">{#N/A,#N/A,FALSE,"CGBR95C"}</definedName>
    <definedName name="wrn.table1._1_5_3_4" hidden="1">{#N/A,#N/A,FALSE,"CGBR95C"}</definedName>
    <definedName name="wrn.table1._1_5_3_5" hidden="1">{#N/A,#N/A,FALSE,"CGBR95C"}</definedName>
    <definedName name="wrn.table1._1_5_4" hidden="1">{#N/A,#N/A,FALSE,"CGBR95C"}</definedName>
    <definedName name="wrn.table1._1_5_4_1" hidden="1">{#N/A,#N/A,FALSE,"CGBR95C"}</definedName>
    <definedName name="wrn.table1._1_5_4_2" hidden="1">{#N/A,#N/A,FALSE,"CGBR95C"}</definedName>
    <definedName name="wrn.table1._1_5_4_3" hidden="1">{#N/A,#N/A,FALSE,"CGBR95C"}</definedName>
    <definedName name="wrn.table1._1_5_4_4" hidden="1">{#N/A,#N/A,FALSE,"CGBR95C"}</definedName>
    <definedName name="wrn.table1._1_5_4_5" hidden="1">{#N/A,#N/A,FALSE,"CGBR95C"}</definedName>
    <definedName name="wrn.table1._1_5_5" hidden="1">{#N/A,#N/A,FALSE,"CGBR95C"}</definedName>
    <definedName name="wrn.table1._1_5_5_1" hidden="1">{#N/A,#N/A,FALSE,"CGBR95C"}</definedName>
    <definedName name="wrn.table1._1_5_5_2" hidden="1">{#N/A,#N/A,FALSE,"CGBR95C"}</definedName>
    <definedName name="wrn.table1._1_5_5_3" hidden="1">{#N/A,#N/A,FALSE,"CGBR95C"}</definedName>
    <definedName name="wrn.table1._1_5_5_4" hidden="1">{#N/A,#N/A,FALSE,"CGBR95C"}</definedName>
    <definedName name="wrn.table1._1_5_5_5" hidden="1">{#N/A,#N/A,FALSE,"CGBR95C"}</definedName>
    <definedName name="wrn.table1._2" hidden="1">{#N/A,#N/A,FALSE,"CGBR95C"}</definedName>
    <definedName name="wrn.table1._2_1" hidden="1">{#N/A,#N/A,FALSE,"CGBR95C"}</definedName>
    <definedName name="wrn.table1._2_1_1" hidden="1">{#N/A,#N/A,FALSE,"CGBR95C"}</definedName>
    <definedName name="wrn.table1._2_1_1_1" hidden="1">{#N/A,#N/A,FALSE,"CGBR95C"}</definedName>
    <definedName name="wrn.table1._2_1_1_1_1" hidden="1">{#N/A,#N/A,FALSE,"CGBR95C"}</definedName>
    <definedName name="wrn.table1._2_1_1_1_1_1" hidden="1">{#N/A,#N/A,FALSE,"CGBR95C"}</definedName>
    <definedName name="wrn.table1._2_1_1_1_2" hidden="1">{#N/A,#N/A,FALSE,"CGBR95C"}</definedName>
    <definedName name="wrn.table1._2_1_1_1_3" hidden="1">{#N/A,#N/A,FALSE,"CGBR95C"}</definedName>
    <definedName name="wrn.table1._2_1_1_1_4" hidden="1">{#N/A,#N/A,FALSE,"CGBR95C"}</definedName>
    <definedName name="wrn.table1._2_1_1_1_5" hidden="1">{#N/A,#N/A,FALSE,"CGBR95C"}</definedName>
    <definedName name="wrn.table1._2_1_1_2" hidden="1">{#N/A,#N/A,FALSE,"CGBR95C"}</definedName>
    <definedName name="wrn.table1._2_1_1_2_1" hidden="1">{#N/A,#N/A,FALSE,"CGBR95C"}</definedName>
    <definedName name="wrn.table1._2_1_1_2_2" hidden="1">{#N/A,#N/A,FALSE,"CGBR95C"}</definedName>
    <definedName name="wrn.table1._2_1_1_2_3" hidden="1">{#N/A,#N/A,FALSE,"CGBR95C"}</definedName>
    <definedName name="wrn.table1._2_1_1_2_4" hidden="1">{#N/A,#N/A,FALSE,"CGBR95C"}</definedName>
    <definedName name="wrn.table1._2_1_1_2_5" hidden="1">{#N/A,#N/A,FALSE,"CGBR95C"}</definedName>
    <definedName name="wrn.table1._2_1_1_3" hidden="1">{#N/A,#N/A,FALSE,"CGBR95C"}</definedName>
    <definedName name="wrn.table1._2_1_1_4" hidden="1">{#N/A,#N/A,FALSE,"CGBR95C"}</definedName>
    <definedName name="wrn.table1._2_1_1_5" hidden="1">{#N/A,#N/A,FALSE,"CGBR95C"}</definedName>
    <definedName name="wrn.table1._2_1_2" hidden="1">{#N/A,#N/A,FALSE,"CGBR95C"}</definedName>
    <definedName name="wrn.table1._2_1_2_1" hidden="1">{#N/A,#N/A,FALSE,"CGBR95C"}</definedName>
    <definedName name="wrn.table1._2_1_2_1_1" hidden="1">{#N/A,#N/A,FALSE,"CGBR95C"}</definedName>
    <definedName name="wrn.table1._2_1_2_2" hidden="1">{#N/A,#N/A,FALSE,"CGBR95C"}</definedName>
    <definedName name="wrn.table1._2_1_2_3" hidden="1">{#N/A,#N/A,FALSE,"CGBR95C"}</definedName>
    <definedName name="wrn.table1._2_1_2_4" hidden="1">{#N/A,#N/A,FALSE,"CGBR95C"}</definedName>
    <definedName name="wrn.table1._2_1_2_5" hidden="1">{#N/A,#N/A,FALSE,"CGBR95C"}</definedName>
    <definedName name="wrn.table1._2_1_3" hidden="1">{#N/A,#N/A,FALSE,"CGBR95C"}</definedName>
    <definedName name="wrn.table1._2_1_3_1" hidden="1">{#N/A,#N/A,FALSE,"CGBR95C"}</definedName>
    <definedName name="wrn.table1._2_1_3_1_1" hidden="1">{#N/A,#N/A,FALSE,"CGBR95C"}</definedName>
    <definedName name="wrn.table1._2_1_3_2" hidden="1">{#N/A,#N/A,FALSE,"CGBR95C"}</definedName>
    <definedName name="wrn.table1._2_1_3_3" hidden="1">{#N/A,#N/A,FALSE,"CGBR95C"}</definedName>
    <definedName name="wrn.table1._2_1_3_4" hidden="1">{#N/A,#N/A,FALSE,"CGBR95C"}</definedName>
    <definedName name="wrn.table1._2_1_3_5" hidden="1">{#N/A,#N/A,FALSE,"CGBR95C"}</definedName>
    <definedName name="wrn.table1._2_1_4" hidden="1">{#N/A,#N/A,FALSE,"CGBR95C"}</definedName>
    <definedName name="wrn.table1._2_1_4_1" hidden="1">{#N/A,#N/A,FALSE,"CGBR95C"}</definedName>
    <definedName name="wrn.table1._2_1_4_2" hidden="1">{#N/A,#N/A,FALSE,"CGBR95C"}</definedName>
    <definedName name="wrn.table1._2_1_4_3" hidden="1">{#N/A,#N/A,FALSE,"CGBR95C"}</definedName>
    <definedName name="wrn.table1._2_1_4_4" hidden="1">{#N/A,#N/A,FALSE,"CGBR95C"}</definedName>
    <definedName name="wrn.table1._2_1_4_5" hidden="1">{#N/A,#N/A,FALSE,"CGBR95C"}</definedName>
    <definedName name="wrn.table1._2_1_5" hidden="1">{#N/A,#N/A,FALSE,"CGBR95C"}</definedName>
    <definedName name="wrn.table1._2_1_5_1" hidden="1">{#N/A,#N/A,FALSE,"CGBR95C"}</definedName>
    <definedName name="wrn.table1._2_1_5_2" hidden="1">{#N/A,#N/A,FALSE,"CGBR95C"}</definedName>
    <definedName name="wrn.table1._2_1_5_3" hidden="1">{#N/A,#N/A,FALSE,"CGBR95C"}</definedName>
    <definedName name="wrn.table1._2_1_5_4" hidden="1">{#N/A,#N/A,FALSE,"CGBR95C"}</definedName>
    <definedName name="wrn.table1._2_1_5_5" hidden="1">{#N/A,#N/A,FALSE,"CGBR95C"}</definedName>
    <definedName name="wrn.table1._2_2" hidden="1">{#N/A,#N/A,FALSE,"CGBR95C"}</definedName>
    <definedName name="wrn.table1._2_2_1" hidden="1">{#N/A,#N/A,FALSE,"CGBR95C"}</definedName>
    <definedName name="wrn.table1._2_2_1_1" hidden="1">{#N/A,#N/A,FALSE,"CGBR95C"}</definedName>
    <definedName name="wrn.table1._2_2_2" hidden="1">{#N/A,#N/A,FALSE,"CGBR95C"}</definedName>
    <definedName name="wrn.table1._2_2_3" hidden="1">{#N/A,#N/A,FALSE,"CGBR95C"}</definedName>
    <definedName name="wrn.table1._2_2_4" hidden="1">{#N/A,#N/A,FALSE,"CGBR95C"}</definedName>
    <definedName name="wrn.table1._2_2_5" hidden="1">{#N/A,#N/A,FALSE,"CGBR95C"}</definedName>
    <definedName name="wrn.table1._2_3" hidden="1">{#N/A,#N/A,FALSE,"CGBR95C"}</definedName>
    <definedName name="wrn.table1._2_3_1" hidden="1">{#N/A,#N/A,FALSE,"CGBR95C"}</definedName>
    <definedName name="wrn.table1._2_3_1_1" hidden="1">{#N/A,#N/A,FALSE,"CGBR95C"}</definedName>
    <definedName name="wrn.table1._2_3_2" hidden="1">{#N/A,#N/A,FALSE,"CGBR95C"}</definedName>
    <definedName name="wrn.table1._2_3_3" hidden="1">{#N/A,#N/A,FALSE,"CGBR95C"}</definedName>
    <definedName name="wrn.table1._2_3_4" hidden="1">{#N/A,#N/A,FALSE,"CGBR95C"}</definedName>
    <definedName name="wrn.table1._2_3_5" hidden="1">{#N/A,#N/A,FALSE,"CGBR95C"}</definedName>
    <definedName name="wrn.table1._2_4" hidden="1">{#N/A,#N/A,FALSE,"CGBR95C"}</definedName>
    <definedName name="wrn.table1._2_4_1" hidden="1">{#N/A,#N/A,FALSE,"CGBR95C"}</definedName>
    <definedName name="wrn.table1._2_4_1_1" hidden="1">{#N/A,#N/A,FALSE,"CGBR95C"}</definedName>
    <definedName name="wrn.table1._2_4_2" hidden="1">{#N/A,#N/A,FALSE,"CGBR95C"}</definedName>
    <definedName name="wrn.table1._2_4_3" hidden="1">{#N/A,#N/A,FALSE,"CGBR95C"}</definedName>
    <definedName name="wrn.table1._2_4_4" hidden="1">{#N/A,#N/A,FALSE,"CGBR95C"}</definedName>
    <definedName name="wrn.table1._2_4_5" hidden="1">{#N/A,#N/A,FALSE,"CGBR95C"}</definedName>
    <definedName name="wrn.table1._2_5" hidden="1">{#N/A,#N/A,FALSE,"CGBR95C"}</definedName>
    <definedName name="wrn.table1._2_5_1" hidden="1">{#N/A,#N/A,FALSE,"CGBR95C"}</definedName>
    <definedName name="wrn.table1._2_5_2" hidden="1">{#N/A,#N/A,FALSE,"CGBR95C"}</definedName>
    <definedName name="wrn.table1._2_5_3" hidden="1">{#N/A,#N/A,FALSE,"CGBR95C"}</definedName>
    <definedName name="wrn.table1._2_5_4" hidden="1">{#N/A,#N/A,FALSE,"CGBR95C"}</definedName>
    <definedName name="wrn.table1._2_5_5" hidden="1">{#N/A,#N/A,FALSE,"CGBR95C"}</definedName>
    <definedName name="wrn.table1._3" hidden="1">{#N/A,#N/A,FALSE,"CGBR95C"}</definedName>
    <definedName name="wrn.table1._3_1" hidden="1">{#N/A,#N/A,FALSE,"CGBR95C"}</definedName>
    <definedName name="wrn.table1._3_1_1" hidden="1">{#N/A,#N/A,FALSE,"CGBR95C"}</definedName>
    <definedName name="wrn.table1._3_1_1_1" hidden="1">{#N/A,#N/A,FALSE,"CGBR95C"}</definedName>
    <definedName name="wrn.table1._3_1_1_1_1" hidden="1">{#N/A,#N/A,FALSE,"CGBR95C"}</definedName>
    <definedName name="wrn.table1._3_1_1_1_1_1" hidden="1">{#N/A,#N/A,FALSE,"CGBR95C"}</definedName>
    <definedName name="wrn.table1._3_1_1_1_2" hidden="1">{#N/A,#N/A,FALSE,"CGBR95C"}</definedName>
    <definedName name="wrn.table1._3_1_1_1_3" hidden="1">{#N/A,#N/A,FALSE,"CGBR95C"}</definedName>
    <definedName name="wrn.table1._3_1_1_1_4" hidden="1">{#N/A,#N/A,FALSE,"CGBR95C"}</definedName>
    <definedName name="wrn.table1._3_1_1_1_5" hidden="1">{#N/A,#N/A,FALSE,"CGBR95C"}</definedName>
    <definedName name="wrn.table1._3_1_1_2" hidden="1">{#N/A,#N/A,FALSE,"CGBR95C"}</definedName>
    <definedName name="wrn.table1._3_1_1_2_1" hidden="1">{#N/A,#N/A,FALSE,"CGBR95C"}</definedName>
    <definedName name="wrn.table1._3_1_1_2_2" hidden="1">{#N/A,#N/A,FALSE,"CGBR95C"}</definedName>
    <definedName name="wrn.table1._3_1_1_2_3" hidden="1">{#N/A,#N/A,FALSE,"CGBR95C"}</definedName>
    <definedName name="wrn.table1._3_1_1_2_4" hidden="1">{#N/A,#N/A,FALSE,"CGBR95C"}</definedName>
    <definedName name="wrn.table1._3_1_1_2_5" hidden="1">{#N/A,#N/A,FALSE,"CGBR95C"}</definedName>
    <definedName name="wrn.table1._3_1_1_3" hidden="1">{#N/A,#N/A,FALSE,"CGBR95C"}</definedName>
    <definedName name="wrn.table1._3_1_1_4" hidden="1">{#N/A,#N/A,FALSE,"CGBR95C"}</definedName>
    <definedName name="wrn.table1._3_1_1_5" hidden="1">{#N/A,#N/A,FALSE,"CGBR95C"}</definedName>
    <definedName name="wrn.table1._3_1_2" hidden="1">{#N/A,#N/A,FALSE,"CGBR95C"}</definedName>
    <definedName name="wrn.table1._3_1_2_1" hidden="1">{#N/A,#N/A,FALSE,"CGBR95C"}</definedName>
    <definedName name="wrn.table1._3_1_2_1_1" hidden="1">{#N/A,#N/A,FALSE,"CGBR95C"}</definedName>
    <definedName name="wrn.table1._3_1_2_2" hidden="1">{#N/A,#N/A,FALSE,"CGBR95C"}</definedName>
    <definedName name="wrn.table1._3_1_2_3" hidden="1">{#N/A,#N/A,FALSE,"CGBR95C"}</definedName>
    <definedName name="wrn.table1._3_1_2_4" hidden="1">{#N/A,#N/A,FALSE,"CGBR95C"}</definedName>
    <definedName name="wrn.table1._3_1_2_5" hidden="1">{#N/A,#N/A,FALSE,"CGBR95C"}</definedName>
    <definedName name="wrn.table1._3_1_3" hidden="1">{#N/A,#N/A,FALSE,"CGBR95C"}</definedName>
    <definedName name="wrn.table1._3_1_3_1" hidden="1">{#N/A,#N/A,FALSE,"CGBR95C"}</definedName>
    <definedName name="wrn.table1._3_1_3_1_1" hidden="1">{#N/A,#N/A,FALSE,"CGBR95C"}</definedName>
    <definedName name="wrn.table1._3_1_3_2" hidden="1">{#N/A,#N/A,FALSE,"CGBR95C"}</definedName>
    <definedName name="wrn.table1._3_1_3_3" hidden="1">{#N/A,#N/A,FALSE,"CGBR95C"}</definedName>
    <definedName name="wrn.table1._3_1_3_4" hidden="1">{#N/A,#N/A,FALSE,"CGBR95C"}</definedName>
    <definedName name="wrn.table1._3_1_3_5" hidden="1">{#N/A,#N/A,FALSE,"CGBR95C"}</definedName>
    <definedName name="wrn.table1._3_1_4" hidden="1">{#N/A,#N/A,FALSE,"CGBR95C"}</definedName>
    <definedName name="wrn.table1._3_1_4_1" hidden="1">{#N/A,#N/A,FALSE,"CGBR95C"}</definedName>
    <definedName name="wrn.table1._3_1_4_2" hidden="1">{#N/A,#N/A,FALSE,"CGBR95C"}</definedName>
    <definedName name="wrn.table1._3_1_4_3" hidden="1">{#N/A,#N/A,FALSE,"CGBR95C"}</definedName>
    <definedName name="wrn.table1._3_1_4_4" hidden="1">{#N/A,#N/A,FALSE,"CGBR95C"}</definedName>
    <definedName name="wrn.table1._3_1_4_5" hidden="1">{#N/A,#N/A,FALSE,"CGBR95C"}</definedName>
    <definedName name="wrn.table1._3_1_5" hidden="1">{#N/A,#N/A,FALSE,"CGBR95C"}</definedName>
    <definedName name="wrn.table1._3_1_5_1" hidden="1">{#N/A,#N/A,FALSE,"CGBR95C"}</definedName>
    <definedName name="wrn.table1._3_1_5_2" hidden="1">{#N/A,#N/A,FALSE,"CGBR95C"}</definedName>
    <definedName name="wrn.table1._3_1_5_3" hidden="1">{#N/A,#N/A,FALSE,"CGBR95C"}</definedName>
    <definedName name="wrn.table1._3_1_5_4" hidden="1">{#N/A,#N/A,FALSE,"CGBR95C"}</definedName>
    <definedName name="wrn.table1._3_1_5_5" hidden="1">{#N/A,#N/A,FALSE,"CGBR95C"}</definedName>
    <definedName name="wrn.table1._3_2" hidden="1">{#N/A,#N/A,FALSE,"CGBR95C"}</definedName>
    <definedName name="wrn.table1._3_2_1" hidden="1">{#N/A,#N/A,FALSE,"CGBR95C"}</definedName>
    <definedName name="wrn.table1._3_2_1_1" hidden="1">{#N/A,#N/A,FALSE,"CGBR95C"}</definedName>
    <definedName name="wrn.table1._3_2_2" hidden="1">{#N/A,#N/A,FALSE,"CGBR95C"}</definedName>
    <definedName name="wrn.table1._3_2_3" hidden="1">{#N/A,#N/A,FALSE,"CGBR95C"}</definedName>
    <definedName name="wrn.table1._3_2_4" hidden="1">{#N/A,#N/A,FALSE,"CGBR95C"}</definedName>
    <definedName name="wrn.table1._3_2_5" hidden="1">{#N/A,#N/A,FALSE,"CGBR95C"}</definedName>
    <definedName name="wrn.table1._3_3" hidden="1">{#N/A,#N/A,FALSE,"CGBR95C"}</definedName>
    <definedName name="wrn.table1._3_3_1" hidden="1">{#N/A,#N/A,FALSE,"CGBR95C"}</definedName>
    <definedName name="wrn.table1._3_3_1_1" hidden="1">{#N/A,#N/A,FALSE,"CGBR95C"}</definedName>
    <definedName name="wrn.table1._3_3_2" hidden="1">{#N/A,#N/A,FALSE,"CGBR95C"}</definedName>
    <definedName name="wrn.table1._3_3_3" hidden="1">{#N/A,#N/A,FALSE,"CGBR95C"}</definedName>
    <definedName name="wrn.table1._3_3_4" hidden="1">{#N/A,#N/A,FALSE,"CGBR95C"}</definedName>
    <definedName name="wrn.table1._3_3_5" hidden="1">{#N/A,#N/A,FALSE,"CGBR95C"}</definedName>
    <definedName name="wrn.table1._3_4" hidden="1">{#N/A,#N/A,FALSE,"CGBR95C"}</definedName>
    <definedName name="wrn.table1._3_4_1" hidden="1">{#N/A,#N/A,FALSE,"CGBR95C"}</definedName>
    <definedName name="wrn.table1._3_4_1_1" hidden="1">{#N/A,#N/A,FALSE,"CGBR95C"}</definedName>
    <definedName name="wrn.table1._3_4_2" hidden="1">{#N/A,#N/A,FALSE,"CGBR95C"}</definedName>
    <definedName name="wrn.table1._3_4_3" hidden="1">{#N/A,#N/A,FALSE,"CGBR95C"}</definedName>
    <definedName name="wrn.table1._3_4_4" hidden="1">{#N/A,#N/A,FALSE,"CGBR95C"}</definedName>
    <definedName name="wrn.table1._3_4_5" hidden="1">{#N/A,#N/A,FALSE,"CGBR95C"}</definedName>
    <definedName name="wrn.table1._3_5" hidden="1">{#N/A,#N/A,FALSE,"CGBR95C"}</definedName>
    <definedName name="wrn.table1._3_5_1" hidden="1">{#N/A,#N/A,FALSE,"CGBR95C"}</definedName>
    <definedName name="wrn.table1._3_5_2" hidden="1">{#N/A,#N/A,FALSE,"CGBR95C"}</definedName>
    <definedName name="wrn.table1._3_5_3" hidden="1">{#N/A,#N/A,FALSE,"CGBR95C"}</definedName>
    <definedName name="wrn.table1._3_5_4" hidden="1">{#N/A,#N/A,FALSE,"CGBR95C"}</definedName>
    <definedName name="wrn.table1._3_5_5" hidden="1">{#N/A,#N/A,FALSE,"CGBR95C"}</definedName>
    <definedName name="wrn.table1._4" hidden="1">{#N/A,#N/A,FALSE,"CGBR95C"}</definedName>
    <definedName name="wrn.table1._4_1" hidden="1">{#N/A,#N/A,FALSE,"CGBR95C"}</definedName>
    <definedName name="wrn.table1._4_1_1" hidden="1">{#N/A,#N/A,FALSE,"CGBR95C"}</definedName>
    <definedName name="wrn.table1._4_1_1_1" hidden="1">{#N/A,#N/A,FALSE,"CGBR95C"}</definedName>
    <definedName name="wrn.table1._4_1_1_1_1" hidden="1">{#N/A,#N/A,FALSE,"CGBR95C"}</definedName>
    <definedName name="wrn.table1._4_1_1_1_1_1" hidden="1">{#N/A,#N/A,FALSE,"CGBR95C"}</definedName>
    <definedName name="wrn.table1._4_1_1_1_2" hidden="1">{#N/A,#N/A,FALSE,"CGBR95C"}</definedName>
    <definedName name="wrn.table1._4_1_1_1_3" hidden="1">{#N/A,#N/A,FALSE,"CGBR95C"}</definedName>
    <definedName name="wrn.table1._4_1_1_1_4" hidden="1">{#N/A,#N/A,FALSE,"CGBR95C"}</definedName>
    <definedName name="wrn.table1._4_1_1_1_5" hidden="1">{#N/A,#N/A,FALSE,"CGBR95C"}</definedName>
    <definedName name="wrn.table1._4_1_1_2" hidden="1">{#N/A,#N/A,FALSE,"CGBR95C"}</definedName>
    <definedName name="wrn.table1._4_1_1_2_1" hidden="1">{#N/A,#N/A,FALSE,"CGBR95C"}</definedName>
    <definedName name="wrn.table1._4_1_1_2_2" hidden="1">{#N/A,#N/A,FALSE,"CGBR95C"}</definedName>
    <definedName name="wrn.table1._4_1_1_2_3" hidden="1">{#N/A,#N/A,FALSE,"CGBR95C"}</definedName>
    <definedName name="wrn.table1._4_1_1_2_4" hidden="1">{#N/A,#N/A,FALSE,"CGBR95C"}</definedName>
    <definedName name="wrn.table1._4_1_1_2_5" hidden="1">{#N/A,#N/A,FALSE,"CGBR95C"}</definedName>
    <definedName name="wrn.table1._4_1_1_3" hidden="1">{#N/A,#N/A,FALSE,"CGBR95C"}</definedName>
    <definedName name="wrn.table1._4_1_1_4" hidden="1">{#N/A,#N/A,FALSE,"CGBR95C"}</definedName>
    <definedName name="wrn.table1._4_1_1_5" hidden="1">{#N/A,#N/A,FALSE,"CGBR95C"}</definedName>
    <definedName name="wrn.table1._4_1_2" hidden="1">{#N/A,#N/A,FALSE,"CGBR95C"}</definedName>
    <definedName name="wrn.table1._4_1_2_1" hidden="1">{#N/A,#N/A,FALSE,"CGBR95C"}</definedName>
    <definedName name="wrn.table1._4_1_2_2" hidden="1">{#N/A,#N/A,FALSE,"CGBR95C"}</definedName>
    <definedName name="wrn.table1._4_1_2_3" hidden="1">{#N/A,#N/A,FALSE,"CGBR95C"}</definedName>
    <definedName name="wrn.table1._4_1_2_4" hidden="1">{#N/A,#N/A,FALSE,"CGBR95C"}</definedName>
    <definedName name="wrn.table1._4_1_2_5" hidden="1">{#N/A,#N/A,FALSE,"CGBR95C"}</definedName>
    <definedName name="wrn.table1._4_1_3" hidden="1">{#N/A,#N/A,FALSE,"CGBR95C"}</definedName>
    <definedName name="wrn.table1._4_1_3_1" hidden="1">{#N/A,#N/A,FALSE,"CGBR95C"}</definedName>
    <definedName name="wrn.table1._4_1_3_2" hidden="1">{#N/A,#N/A,FALSE,"CGBR95C"}</definedName>
    <definedName name="wrn.table1._4_1_3_3" hidden="1">{#N/A,#N/A,FALSE,"CGBR95C"}</definedName>
    <definedName name="wrn.table1._4_1_3_4" hidden="1">{#N/A,#N/A,FALSE,"CGBR95C"}</definedName>
    <definedName name="wrn.table1._4_1_3_5" hidden="1">{#N/A,#N/A,FALSE,"CGBR95C"}</definedName>
    <definedName name="wrn.table1._4_1_4" hidden="1">{#N/A,#N/A,FALSE,"CGBR95C"}</definedName>
    <definedName name="wrn.table1._4_1_4_1" hidden="1">{#N/A,#N/A,FALSE,"CGBR95C"}</definedName>
    <definedName name="wrn.table1._4_1_4_2" hidden="1">{#N/A,#N/A,FALSE,"CGBR95C"}</definedName>
    <definedName name="wrn.table1._4_1_4_3" hidden="1">{#N/A,#N/A,FALSE,"CGBR95C"}</definedName>
    <definedName name="wrn.table1._4_1_4_4" hidden="1">{#N/A,#N/A,FALSE,"CGBR95C"}</definedName>
    <definedName name="wrn.table1._4_1_4_5" hidden="1">{#N/A,#N/A,FALSE,"CGBR95C"}</definedName>
    <definedName name="wrn.table1._4_1_5" hidden="1">{#N/A,#N/A,FALSE,"CGBR95C"}</definedName>
    <definedName name="wrn.table1._4_1_5_1" hidden="1">{#N/A,#N/A,FALSE,"CGBR95C"}</definedName>
    <definedName name="wrn.table1._4_1_5_2" hidden="1">{#N/A,#N/A,FALSE,"CGBR95C"}</definedName>
    <definedName name="wrn.table1._4_1_5_3" hidden="1">{#N/A,#N/A,FALSE,"CGBR95C"}</definedName>
    <definedName name="wrn.table1._4_1_5_4" hidden="1">{#N/A,#N/A,FALSE,"CGBR95C"}</definedName>
    <definedName name="wrn.table1._4_1_5_5" hidden="1">{#N/A,#N/A,FALSE,"CGBR95C"}</definedName>
    <definedName name="wrn.table1._4_2" hidden="1">{#N/A,#N/A,FALSE,"CGBR95C"}</definedName>
    <definedName name="wrn.table1._4_2_1" hidden="1">{#N/A,#N/A,FALSE,"CGBR95C"}</definedName>
    <definedName name="wrn.table1._4_2_1_1" hidden="1">{#N/A,#N/A,FALSE,"CGBR95C"}</definedName>
    <definedName name="wrn.table1._4_2_2" hidden="1">{#N/A,#N/A,FALSE,"CGBR95C"}</definedName>
    <definedName name="wrn.table1._4_2_3" hidden="1">{#N/A,#N/A,FALSE,"CGBR95C"}</definedName>
    <definedName name="wrn.table1._4_2_4" hidden="1">{#N/A,#N/A,FALSE,"CGBR95C"}</definedName>
    <definedName name="wrn.table1._4_2_5" hidden="1">{#N/A,#N/A,FALSE,"CGBR95C"}</definedName>
    <definedName name="wrn.table1._4_3" hidden="1">{#N/A,#N/A,FALSE,"CGBR95C"}</definedName>
    <definedName name="wrn.table1._4_3_1" hidden="1">{#N/A,#N/A,FALSE,"CGBR95C"}</definedName>
    <definedName name="wrn.table1._4_3_1_1" hidden="1">{#N/A,#N/A,FALSE,"CGBR95C"}</definedName>
    <definedName name="wrn.table1._4_3_2" hidden="1">{#N/A,#N/A,FALSE,"CGBR95C"}</definedName>
    <definedName name="wrn.table1._4_3_3" hidden="1">{#N/A,#N/A,FALSE,"CGBR95C"}</definedName>
    <definedName name="wrn.table1._4_3_4" hidden="1">{#N/A,#N/A,FALSE,"CGBR95C"}</definedName>
    <definedName name="wrn.table1._4_3_5" hidden="1">{#N/A,#N/A,FALSE,"CGBR95C"}</definedName>
    <definedName name="wrn.table1._4_4" hidden="1">{#N/A,#N/A,FALSE,"CGBR95C"}</definedName>
    <definedName name="wrn.table1._4_4_1" hidden="1">{#N/A,#N/A,FALSE,"CGBR95C"}</definedName>
    <definedName name="wrn.table1._4_4_2" hidden="1">{#N/A,#N/A,FALSE,"CGBR95C"}</definedName>
    <definedName name="wrn.table1._4_4_3" hidden="1">{#N/A,#N/A,FALSE,"CGBR95C"}</definedName>
    <definedName name="wrn.table1._4_4_4" hidden="1">{#N/A,#N/A,FALSE,"CGBR95C"}</definedName>
    <definedName name="wrn.table1._4_4_5" hidden="1">{#N/A,#N/A,FALSE,"CGBR95C"}</definedName>
    <definedName name="wrn.table1._4_5" hidden="1">{#N/A,#N/A,FALSE,"CGBR95C"}</definedName>
    <definedName name="wrn.table1._4_5_1" hidden="1">{#N/A,#N/A,FALSE,"CGBR95C"}</definedName>
    <definedName name="wrn.table1._4_5_2" hidden="1">{#N/A,#N/A,FALSE,"CGBR95C"}</definedName>
    <definedName name="wrn.table1._4_5_3" hidden="1">{#N/A,#N/A,FALSE,"CGBR95C"}</definedName>
    <definedName name="wrn.table1._4_5_4" hidden="1">{#N/A,#N/A,FALSE,"CGBR95C"}</definedName>
    <definedName name="wrn.table1._4_5_5" hidden="1">{#N/A,#N/A,FALSE,"CGBR95C"}</definedName>
    <definedName name="wrn.table1._5" hidden="1">{#N/A,#N/A,FALSE,"CGBR95C"}</definedName>
    <definedName name="wrn.table1._5_1" hidden="1">{#N/A,#N/A,FALSE,"CGBR95C"}</definedName>
    <definedName name="wrn.table1._5_1_1" hidden="1">{#N/A,#N/A,FALSE,"CGBR95C"}</definedName>
    <definedName name="wrn.table1._5_1_1_1" hidden="1">{#N/A,#N/A,FALSE,"CGBR95C"}</definedName>
    <definedName name="wrn.table1._5_1_1_1_1" hidden="1">{#N/A,#N/A,FALSE,"CGBR95C"}</definedName>
    <definedName name="wrn.table1._5_1_1_1_1_1" hidden="1">{#N/A,#N/A,FALSE,"CGBR95C"}</definedName>
    <definedName name="wrn.table1._5_1_1_1_2" hidden="1">{#N/A,#N/A,FALSE,"CGBR95C"}</definedName>
    <definedName name="wrn.table1._5_1_1_1_3" hidden="1">{#N/A,#N/A,FALSE,"CGBR95C"}</definedName>
    <definedName name="wrn.table1._5_1_1_1_4" hidden="1">{#N/A,#N/A,FALSE,"CGBR95C"}</definedName>
    <definedName name="wrn.table1._5_1_1_1_5" hidden="1">{#N/A,#N/A,FALSE,"CGBR95C"}</definedName>
    <definedName name="wrn.table1._5_1_1_2" hidden="1">{#N/A,#N/A,FALSE,"CGBR95C"}</definedName>
    <definedName name="wrn.table1._5_1_1_2_1" hidden="1">{#N/A,#N/A,FALSE,"CGBR95C"}</definedName>
    <definedName name="wrn.table1._5_1_1_2_2" hidden="1">{#N/A,#N/A,FALSE,"CGBR95C"}</definedName>
    <definedName name="wrn.table1._5_1_1_2_3" hidden="1">{#N/A,#N/A,FALSE,"CGBR95C"}</definedName>
    <definedName name="wrn.table1._5_1_1_2_4" hidden="1">{#N/A,#N/A,FALSE,"CGBR95C"}</definedName>
    <definedName name="wrn.table1._5_1_1_2_5" hidden="1">{#N/A,#N/A,FALSE,"CGBR95C"}</definedName>
    <definedName name="wrn.table1._5_1_1_3" hidden="1">{#N/A,#N/A,FALSE,"CGBR95C"}</definedName>
    <definedName name="wrn.table1._5_1_1_4" hidden="1">{#N/A,#N/A,FALSE,"CGBR95C"}</definedName>
    <definedName name="wrn.table1._5_1_1_5" hidden="1">{#N/A,#N/A,FALSE,"CGBR95C"}</definedName>
    <definedName name="wrn.table1._5_1_2" hidden="1">{#N/A,#N/A,FALSE,"CGBR95C"}</definedName>
    <definedName name="wrn.table1._5_1_2_1" hidden="1">{#N/A,#N/A,FALSE,"CGBR95C"}</definedName>
    <definedName name="wrn.table1._5_1_2_2" hidden="1">{#N/A,#N/A,FALSE,"CGBR95C"}</definedName>
    <definedName name="wrn.table1._5_1_2_3" hidden="1">{#N/A,#N/A,FALSE,"CGBR95C"}</definedName>
    <definedName name="wrn.table1._5_1_2_4" hidden="1">{#N/A,#N/A,FALSE,"CGBR95C"}</definedName>
    <definedName name="wrn.table1._5_1_2_5" hidden="1">{#N/A,#N/A,FALSE,"CGBR95C"}</definedName>
    <definedName name="wrn.table1._5_1_3" hidden="1">{#N/A,#N/A,FALSE,"CGBR95C"}</definedName>
    <definedName name="wrn.table1._5_1_3_1" hidden="1">{#N/A,#N/A,FALSE,"CGBR95C"}</definedName>
    <definedName name="wrn.table1._5_1_3_2" hidden="1">{#N/A,#N/A,FALSE,"CGBR95C"}</definedName>
    <definedName name="wrn.table1._5_1_3_3" hidden="1">{#N/A,#N/A,FALSE,"CGBR95C"}</definedName>
    <definedName name="wrn.table1._5_1_3_4" hidden="1">{#N/A,#N/A,FALSE,"CGBR95C"}</definedName>
    <definedName name="wrn.table1._5_1_3_5" hidden="1">{#N/A,#N/A,FALSE,"CGBR95C"}</definedName>
    <definedName name="wrn.table1._5_1_4" hidden="1">{#N/A,#N/A,FALSE,"CGBR95C"}</definedName>
    <definedName name="wrn.table1._5_1_4_1" hidden="1">{#N/A,#N/A,FALSE,"CGBR95C"}</definedName>
    <definedName name="wrn.table1._5_1_4_2" hidden="1">{#N/A,#N/A,FALSE,"CGBR95C"}</definedName>
    <definedName name="wrn.table1._5_1_4_3" hidden="1">{#N/A,#N/A,FALSE,"CGBR95C"}</definedName>
    <definedName name="wrn.table1._5_1_4_4" hidden="1">{#N/A,#N/A,FALSE,"CGBR95C"}</definedName>
    <definedName name="wrn.table1._5_1_4_5" hidden="1">{#N/A,#N/A,FALSE,"CGBR95C"}</definedName>
    <definedName name="wrn.table1._5_1_5" hidden="1">{#N/A,#N/A,FALSE,"CGBR95C"}</definedName>
    <definedName name="wrn.table1._5_1_5_1" hidden="1">{#N/A,#N/A,FALSE,"CGBR95C"}</definedName>
    <definedName name="wrn.table1._5_1_5_2" hidden="1">{#N/A,#N/A,FALSE,"CGBR95C"}</definedName>
    <definedName name="wrn.table1._5_1_5_3" hidden="1">{#N/A,#N/A,FALSE,"CGBR95C"}</definedName>
    <definedName name="wrn.table1._5_1_5_4" hidden="1">{#N/A,#N/A,FALSE,"CGBR95C"}</definedName>
    <definedName name="wrn.table1._5_1_5_5" hidden="1">{#N/A,#N/A,FALSE,"CGBR95C"}</definedName>
    <definedName name="wrn.table1._5_2" hidden="1">{#N/A,#N/A,FALSE,"CGBR95C"}</definedName>
    <definedName name="wrn.table1._5_2_1" hidden="1">{#N/A,#N/A,FALSE,"CGBR95C"}</definedName>
    <definedName name="wrn.table1._5_2_2" hidden="1">{#N/A,#N/A,FALSE,"CGBR95C"}</definedName>
    <definedName name="wrn.table1._5_2_3" hidden="1">{#N/A,#N/A,FALSE,"CGBR95C"}</definedName>
    <definedName name="wrn.table1._5_2_4" hidden="1">{#N/A,#N/A,FALSE,"CGBR95C"}</definedName>
    <definedName name="wrn.table1._5_2_5" hidden="1">{#N/A,#N/A,FALSE,"CGBR95C"}</definedName>
    <definedName name="wrn.table1._5_3" hidden="1">{#N/A,#N/A,FALSE,"CGBR95C"}</definedName>
    <definedName name="wrn.table1._5_3_1" hidden="1">{#N/A,#N/A,FALSE,"CGBR95C"}</definedName>
    <definedName name="wrn.table1._5_3_2" hidden="1">{#N/A,#N/A,FALSE,"CGBR95C"}</definedName>
    <definedName name="wrn.table1._5_3_3" hidden="1">{#N/A,#N/A,FALSE,"CGBR95C"}</definedName>
    <definedName name="wrn.table1._5_3_4" hidden="1">{#N/A,#N/A,FALSE,"CGBR95C"}</definedName>
    <definedName name="wrn.table1._5_3_5" hidden="1">{#N/A,#N/A,FALSE,"CGBR95C"}</definedName>
    <definedName name="wrn.table1._5_4" hidden="1">{#N/A,#N/A,FALSE,"CGBR95C"}</definedName>
    <definedName name="wrn.table1._5_4_1" hidden="1">{#N/A,#N/A,FALSE,"CGBR95C"}</definedName>
    <definedName name="wrn.table1._5_4_2" hidden="1">{#N/A,#N/A,FALSE,"CGBR95C"}</definedName>
    <definedName name="wrn.table1._5_4_3" hidden="1">{#N/A,#N/A,FALSE,"CGBR95C"}</definedName>
    <definedName name="wrn.table1._5_4_4" hidden="1">{#N/A,#N/A,FALSE,"CGBR95C"}</definedName>
    <definedName name="wrn.table1._5_4_5" hidden="1">{#N/A,#N/A,FALSE,"CGBR95C"}</definedName>
    <definedName name="wrn.table1._5_5" hidden="1">{#N/A,#N/A,FALSE,"CGBR95C"}</definedName>
    <definedName name="wrn.table1._5_5_1" hidden="1">{#N/A,#N/A,FALSE,"CGBR95C"}</definedName>
    <definedName name="wrn.table1._5_5_2" hidden="1">{#N/A,#N/A,FALSE,"CGBR95C"}</definedName>
    <definedName name="wrn.table1._5_5_3" hidden="1">{#N/A,#N/A,FALSE,"CGBR95C"}</definedName>
    <definedName name="wrn.table1._5_5_4" hidden="1">{#N/A,#N/A,FALSE,"CGBR95C"}</definedName>
    <definedName name="wrn.table1._5_5_5" hidden="1">{#N/A,#N/A,FALSE,"CGBR95C"}</definedName>
    <definedName name="wrn.table2." hidden="1">{#N/A,#N/A,FALSE,"CGBR95C"}</definedName>
    <definedName name="wrn.table2._1" hidden="1">{#N/A,#N/A,FALSE,"CGBR95C"}</definedName>
    <definedName name="wrn.table2._1_1" hidden="1">{#N/A,#N/A,FALSE,"CGBR95C"}</definedName>
    <definedName name="wrn.table2._1_1_1" hidden="1">{#N/A,#N/A,FALSE,"CGBR95C"}</definedName>
    <definedName name="wrn.table2._1_1_1_1" hidden="1">{#N/A,#N/A,FALSE,"CGBR95C"}</definedName>
    <definedName name="wrn.table2._1_1_1_1_1" hidden="1">{#N/A,#N/A,FALSE,"CGBR95C"}</definedName>
    <definedName name="wrn.table2._1_1_1_1_1_1" hidden="1">{#N/A,#N/A,FALSE,"CGBR95C"}</definedName>
    <definedName name="wrn.table2._1_1_1_1_1_1_1" hidden="1">{#N/A,#N/A,FALSE,"CGBR95C"}</definedName>
    <definedName name="wrn.table2._1_1_1_1_1_2" hidden="1">{#N/A,#N/A,FALSE,"CGBR95C"}</definedName>
    <definedName name="wrn.table2._1_1_1_1_1_3" hidden="1">{#N/A,#N/A,FALSE,"CGBR95C"}</definedName>
    <definedName name="wrn.table2._1_1_1_1_1_4" hidden="1">{#N/A,#N/A,FALSE,"CGBR95C"}</definedName>
    <definedName name="wrn.table2._1_1_1_1_1_5" hidden="1">{#N/A,#N/A,FALSE,"CGBR95C"}</definedName>
    <definedName name="wrn.table2._1_1_1_1_2" hidden="1">{#N/A,#N/A,FALSE,"CGBR95C"}</definedName>
    <definedName name="wrn.table2._1_1_1_1_2_1" hidden="1">{#N/A,#N/A,FALSE,"CGBR95C"}</definedName>
    <definedName name="wrn.table2._1_1_1_1_2_2" hidden="1">{#N/A,#N/A,FALSE,"CGBR95C"}</definedName>
    <definedName name="wrn.table2._1_1_1_1_2_3" hidden="1">{#N/A,#N/A,FALSE,"CGBR95C"}</definedName>
    <definedName name="wrn.table2._1_1_1_1_2_4" hidden="1">{#N/A,#N/A,FALSE,"CGBR95C"}</definedName>
    <definedName name="wrn.table2._1_1_1_1_2_5" hidden="1">{#N/A,#N/A,FALSE,"CGBR95C"}</definedName>
    <definedName name="wrn.table2._1_1_1_1_3" hidden="1">{#N/A,#N/A,FALSE,"CGBR95C"}</definedName>
    <definedName name="wrn.table2._1_1_1_1_4" hidden="1">{#N/A,#N/A,FALSE,"CGBR95C"}</definedName>
    <definedName name="wrn.table2._1_1_1_1_5" hidden="1">{#N/A,#N/A,FALSE,"CGBR95C"}</definedName>
    <definedName name="wrn.table2._1_1_1_2" hidden="1">{#N/A,#N/A,FALSE,"CGBR95C"}</definedName>
    <definedName name="wrn.table2._1_1_1_2_1" hidden="1">{#N/A,#N/A,FALSE,"CGBR95C"}</definedName>
    <definedName name="wrn.table2._1_1_1_2_2" hidden="1">{#N/A,#N/A,FALSE,"CGBR95C"}</definedName>
    <definedName name="wrn.table2._1_1_1_2_3" hidden="1">{#N/A,#N/A,FALSE,"CGBR95C"}</definedName>
    <definedName name="wrn.table2._1_1_1_2_4" hidden="1">{#N/A,#N/A,FALSE,"CGBR95C"}</definedName>
    <definedName name="wrn.table2._1_1_1_2_5" hidden="1">{#N/A,#N/A,FALSE,"CGBR95C"}</definedName>
    <definedName name="wrn.table2._1_1_1_3" hidden="1">{#N/A,#N/A,FALSE,"CGBR95C"}</definedName>
    <definedName name="wrn.table2._1_1_1_3_1" hidden="1">{#N/A,#N/A,FALSE,"CGBR95C"}</definedName>
    <definedName name="wrn.table2._1_1_1_3_2" hidden="1">{#N/A,#N/A,FALSE,"CGBR95C"}</definedName>
    <definedName name="wrn.table2._1_1_1_3_3" hidden="1">{#N/A,#N/A,FALSE,"CGBR95C"}</definedName>
    <definedName name="wrn.table2._1_1_1_3_4" hidden="1">{#N/A,#N/A,FALSE,"CGBR95C"}</definedName>
    <definedName name="wrn.table2._1_1_1_3_5" hidden="1">{#N/A,#N/A,FALSE,"CGBR95C"}</definedName>
    <definedName name="wrn.table2._1_1_1_4" hidden="1">{#N/A,#N/A,FALSE,"CGBR95C"}</definedName>
    <definedName name="wrn.table2._1_1_1_4_1" hidden="1">{#N/A,#N/A,FALSE,"CGBR95C"}</definedName>
    <definedName name="wrn.table2._1_1_1_4_2" hidden="1">{#N/A,#N/A,FALSE,"CGBR95C"}</definedName>
    <definedName name="wrn.table2._1_1_1_4_3" hidden="1">{#N/A,#N/A,FALSE,"CGBR95C"}</definedName>
    <definedName name="wrn.table2._1_1_1_4_4" hidden="1">{#N/A,#N/A,FALSE,"CGBR95C"}</definedName>
    <definedName name="wrn.table2._1_1_1_4_5" hidden="1">{#N/A,#N/A,FALSE,"CGBR95C"}</definedName>
    <definedName name="wrn.table2._1_1_1_5" hidden="1">{#N/A,#N/A,FALSE,"CGBR95C"}</definedName>
    <definedName name="wrn.table2._1_1_1_5_1" hidden="1">{#N/A,#N/A,FALSE,"CGBR95C"}</definedName>
    <definedName name="wrn.table2._1_1_1_5_2" hidden="1">{#N/A,#N/A,FALSE,"CGBR95C"}</definedName>
    <definedName name="wrn.table2._1_1_1_5_3" hidden="1">{#N/A,#N/A,FALSE,"CGBR95C"}</definedName>
    <definedName name="wrn.table2._1_1_1_5_4" hidden="1">{#N/A,#N/A,FALSE,"CGBR95C"}</definedName>
    <definedName name="wrn.table2._1_1_1_5_5" hidden="1">{#N/A,#N/A,FALSE,"CGBR95C"}</definedName>
    <definedName name="wrn.table2._1_1_2" hidden="1">{#N/A,#N/A,FALSE,"CGBR95C"}</definedName>
    <definedName name="wrn.table2._1_1_2_1" hidden="1">{#N/A,#N/A,FALSE,"CGBR95C"}</definedName>
    <definedName name="wrn.table2._1_1_2_1_1" hidden="1">{#N/A,#N/A,FALSE,"CGBR95C"}</definedName>
    <definedName name="wrn.table2._1_1_2_2" hidden="1">{#N/A,#N/A,FALSE,"CGBR95C"}</definedName>
    <definedName name="wrn.table2._1_1_2_3" hidden="1">{#N/A,#N/A,FALSE,"CGBR95C"}</definedName>
    <definedName name="wrn.table2._1_1_2_4" hidden="1">{#N/A,#N/A,FALSE,"CGBR95C"}</definedName>
    <definedName name="wrn.table2._1_1_2_5" hidden="1">{#N/A,#N/A,FALSE,"CGBR95C"}</definedName>
    <definedName name="wrn.table2._1_1_3" hidden="1">{#N/A,#N/A,FALSE,"CGBR95C"}</definedName>
    <definedName name="wrn.table2._1_1_3_1" hidden="1">{#N/A,#N/A,FALSE,"CGBR95C"}</definedName>
    <definedName name="wrn.table2._1_1_3_1_1" hidden="1">{#N/A,#N/A,FALSE,"CGBR95C"}</definedName>
    <definedName name="wrn.table2._1_1_3_2" hidden="1">{#N/A,#N/A,FALSE,"CGBR95C"}</definedName>
    <definedName name="wrn.table2._1_1_3_3" hidden="1">{#N/A,#N/A,FALSE,"CGBR95C"}</definedName>
    <definedName name="wrn.table2._1_1_3_4" hidden="1">{#N/A,#N/A,FALSE,"CGBR95C"}</definedName>
    <definedName name="wrn.table2._1_1_3_5" hidden="1">{#N/A,#N/A,FALSE,"CGBR95C"}</definedName>
    <definedName name="wrn.table2._1_1_4" hidden="1">{#N/A,#N/A,FALSE,"CGBR95C"}</definedName>
    <definedName name="wrn.table2._1_1_4_1" hidden="1">{#N/A,#N/A,FALSE,"CGBR95C"}</definedName>
    <definedName name="wrn.table2._1_1_4_2" hidden="1">{#N/A,#N/A,FALSE,"CGBR95C"}</definedName>
    <definedName name="wrn.table2._1_1_4_3" hidden="1">{#N/A,#N/A,FALSE,"CGBR95C"}</definedName>
    <definedName name="wrn.table2._1_1_4_4" hidden="1">{#N/A,#N/A,FALSE,"CGBR95C"}</definedName>
    <definedName name="wrn.table2._1_1_4_5" hidden="1">{#N/A,#N/A,FALSE,"CGBR95C"}</definedName>
    <definedName name="wrn.table2._1_1_5" hidden="1">{#N/A,#N/A,FALSE,"CGBR95C"}</definedName>
    <definedName name="wrn.table2._1_1_5_1" hidden="1">{#N/A,#N/A,FALSE,"CGBR95C"}</definedName>
    <definedName name="wrn.table2._1_1_5_2" hidden="1">{#N/A,#N/A,FALSE,"CGBR95C"}</definedName>
    <definedName name="wrn.table2._1_1_5_3" hidden="1">{#N/A,#N/A,FALSE,"CGBR95C"}</definedName>
    <definedName name="wrn.table2._1_1_5_4" hidden="1">{#N/A,#N/A,FALSE,"CGBR95C"}</definedName>
    <definedName name="wrn.table2._1_1_5_5" hidden="1">{#N/A,#N/A,FALSE,"CGBR95C"}</definedName>
    <definedName name="wrn.table2._1_2" hidden="1">{#N/A,#N/A,FALSE,"CGBR95C"}</definedName>
    <definedName name="wrn.table2._1_2_1" hidden="1">{#N/A,#N/A,FALSE,"CGBR95C"}</definedName>
    <definedName name="wrn.table2._1_2_1_1" hidden="1">{#N/A,#N/A,FALSE,"CGBR95C"}</definedName>
    <definedName name="wrn.table2._1_2_1_1_1" hidden="1">{#N/A,#N/A,FALSE,"CGBR95C"}</definedName>
    <definedName name="wrn.table2._1_2_1_1_1_1" hidden="1">{#N/A,#N/A,FALSE,"CGBR95C"}</definedName>
    <definedName name="wrn.table2._1_2_1_1_1_1_1" hidden="1">{#N/A,#N/A,FALSE,"CGBR95C"}</definedName>
    <definedName name="wrn.table2._1_2_1_1_1_2" hidden="1">{#N/A,#N/A,FALSE,"CGBR95C"}</definedName>
    <definedName name="wrn.table2._1_2_1_1_1_3" hidden="1">{#N/A,#N/A,FALSE,"CGBR95C"}</definedName>
    <definedName name="wrn.table2._1_2_1_1_1_4" hidden="1">{#N/A,#N/A,FALSE,"CGBR95C"}</definedName>
    <definedName name="wrn.table2._1_2_1_1_1_5" hidden="1">{#N/A,#N/A,FALSE,"CGBR95C"}</definedName>
    <definedName name="wrn.table2._1_2_1_1_2" hidden="1">{#N/A,#N/A,FALSE,"CGBR95C"}</definedName>
    <definedName name="wrn.table2._1_2_1_1_2_1" hidden="1">{#N/A,#N/A,FALSE,"CGBR95C"}</definedName>
    <definedName name="wrn.table2._1_2_1_1_2_2" hidden="1">{#N/A,#N/A,FALSE,"CGBR95C"}</definedName>
    <definedName name="wrn.table2._1_2_1_1_2_3" hidden="1">{#N/A,#N/A,FALSE,"CGBR95C"}</definedName>
    <definedName name="wrn.table2._1_2_1_1_2_4" hidden="1">{#N/A,#N/A,FALSE,"CGBR95C"}</definedName>
    <definedName name="wrn.table2._1_2_1_1_2_5" hidden="1">{#N/A,#N/A,FALSE,"CGBR95C"}</definedName>
    <definedName name="wrn.table2._1_2_1_1_3" hidden="1">{#N/A,#N/A,FALSE,"CGBR95C"}</definedName>
    <definedName name="wrn.table2._1_2_1_1_4" hidden="1">{#N/A,#N/A,FALSE,"CGBR95C"}</definedName>
    <definedName name="wrn.table2._1_2_1_1_5" hidden="1">{#N/A,#N/A,FALSE,"CGBR95C"}</definedName>
    <definedName name="wrn.table2._1_2_1_2" hidden="1">{#N/A,#N/A,FALSE,"CGBR95C"}</definedName>
    <definedName name="wrn.table2._1_2_1_2_1" hidden="1">{#N/A,#N/A,FALSE,"CGBR95C"}</definedName>
    <definedName name="wrn.table2._1_2_1_2_2" hidden="1">{#N/A,#N/A,FALSE,"CGBR95C"}</definedName>
    <definedName name="wrn.table2._1_2_1_2_3" hidden="1">{#N/A,#N/A,FALSE,"CGBR95C"}</definedName>
    <definedName name="wrn.table2._1_2_1_2_4" hidden="1">{#N/A,#N/A,FALSE,"CGBR95C"}</definedName>
    <definedName name="wrn.table2._1_2_1_2_5" hidden="1">{#N/A,#N/A,FALSE,"CGBR95C"}</definedName>
    <definedName name="wrn.table2._1_2_1_3" hidden="1">{#N/A,#N/A,FALSE,"CGBR95C"}</definedName>
    <definedName name="wrn.table2._1_2_1_3_1" hidden="1">{#N/A,#N/A,FALSE,"CGBR95C"}</definedName>
    <definedName name="wrn.table2._1_2_1_3_2" hidden="1">{#N/A,#N/A,FALSE,"CGBR95C"}</definedName>
    <definedName name="wrn.table2._1_2_1_3_3" hidden="1">{#N/A,#N/A,FALSE,"CGBR95C"}</definedName>
    <definedName name="wrn.table2._1_2_1_3_4" hidden="1">{#N/A,#N/A,FALSE,"CGBR95C"}</definedName>
    <definedName name="wrn.table2._1_2_1_3_5" hidden="1">{#N/A,#N/A,FALSE,"CGBR95C"}</definedName>
    <definedName name="wrn.table2._1_2_1_4" hidden="1">{#N/A,#N/A,FALSE,"CGBR95C"}</definedName>
    <definedName name="wrn.table2._1_2_1_4_1" hidden="1">{#N/A,#N/A,FALSE,"CGBR95C"}</definedName>
    <definedName name="wrn.table2._1_2_1_4_2" hidden="1">{#N/A,#N/A,FALSE,"CGBR95C"}</definedName>
    <definedName name="wrn.table2._1_2_1_4_3" hidden="1">{#N/A,#N/A,FALSE,"CGBR95C"}</definedName>
    <definedName name="wrn.table2._1_2_1_4_4" hidden="1">{#N/A,#N/A,FALSE,"CGBR95C"}</definedName>
    <definedName name="wrn.table2._1_2_1_4_5" hidden="1">{#N/A,#N/A,FALSE,"CGBR95C"}</definedName>
    <definedName name="wrn.table2._1_2_1_5" hidden="1">{#N/A,#N/A,FALSE,"CGBR95C"}</definedName>
    <definedName name="wrn.table2._1_2_1_5_1" hidden="1">{#N/A,#N/A,FALSE,"CGBR95C"}</definedName>
    <definedName name="wrn.table2._1_2_1_5_2" hidden="1">{#N/A,#N/A,FALSE,"CGBR95C"}</definedName>
    <definedName name="wrn.table2._1_2_1_5_3" hidden="1">{#N/A,#N/A,FALSE,"CGBR95C"}</definedName>
    <definedName name="wrn.table2._1_2_1_5_4" hidden="1">{#N/A,#N/A,FALSE,"CGBR95C"}</definedName>
    <definedName name="wrn.table2._1_2_1_5_5" hidden="1">{#N/A,#N/A,FALSE,"CGBR95C"}</definedName>
    <definedName name="wrn.table2._1_2_2" hidden="1">{#N/A,#N/A,FALSE,"CGBR95C"}</definedName>
    <definedName name="wrn.table2._1_2_2_1" hidden="1">{#N/A,#N/A,FALSE,"CGBR95C"}</definedName>
    <definedName name="wrn.table2._1_2_2_2" hidden="1">{#N/A,#N/A,FALSE,"CGBR95C"}</definedName>
    <definedName name="wrn.table2._1_2_2_3" hidden="1">{#N/A,#N/A,FALSE,"CGBR95C"}</definedName>
    <definedName name="wrn.table2._1_2_2_4" hidden="1">{#N/A,#N/A,FALSE,"CGBR95C"}</definedName>
    <definedName name="wrn.table2._1_2_2_5" hidden="1">{#N/A,#N/A,FALSE,"CGBR95C"}</definedName>
    <definedName name="wrn.table2._1_2_3" hidden="1">{#N/A,#N/A,FALSE,"CGBR95C"}</definedName>
    <definedName name="wrn.table2._1_2_3_1" hidden="1">{#N/A,#N/A,FALSE,"CGBR95C"}</definedName>
    <definedName name="wrn.table2._1_2_3_2" hidden="1">{#N/A,#N/A,FALSE,"CGBR95C"}</definedName>
    <definedName name="wrn.table2._1_2_3_3" hidden="1">{#N/A,#N/A,FALSE,"CGBR95C"}</definedName>
    <definedName name="wrn.table2._1_2_3_4" hidden="1">{#N/A,#N/A,FALSE,"CGBR95C"}</definedName>
    <definedName name="wrn.table2._1_2_3_5" hidden="1">{#N/A,#N/A,FALSE,"CGBR95C"}</definedName>
    <definedName name="wrn.table2._1_2_4" hidden="1">{#N/A,#N/A,FALSE,"CGBR95C"}</definedName>
    <definedName name="wrn.table2._1_2_4_1" hidden="1">{#N/A,#N/A,FALSE,"CGBR95C"}</definedName>
    <definedName name="wrn.table2._1_2_4_2" hidden="1">{#N/A,#N/A,FALSE,"CGBR95C"}</definedName>
    <definedName name="wrn.table2._1_2_4_3" hidden="1">{#N/A,#N/A,FALSE,"CGBR95C"}</definedName>
    <definedName name="wrn.table2._1_2_4_4" hidden="1">{#N/A,#N/A,FALSE,"CGBR95C"}</definedName>
    <definedName name="wrn.table2._1_2_4_5" hidden="1">{#N/A,#N/A,FALSE,"CGBR95C"}</definedName>
    <definedName name="wrn.table2._1_2_5" hidden="1">{#N/A,#N/A,FALSE,"CGBR95C"}</definedName>
    <definedName name="wrn.table2._1_2_5_1" hidden="1">{#N/A,#N/A,FALSE,"CGBR95C"}</definedName>
    <definedName name="wrn.table2._1_2_5_2" hidden="1">{#N/A,#N/A,FALSE,"CGBR95C"}</definedName>
    <definedName name="wrn.table2._1_2_5_3" hidden="1">{#N/A,#N/A,FALSE,"CGBR95C"}</definedName>
    <definedName name="wrn.table2._1_2_5_4" hidden="1">{#N/A,#N/A,FALSE,"CGBR95C"}</definedName>
    <definedName name="wrn.table2._1_2_5_5" hidden="1">{#N/A,#N/A,FALSE,"CGBR95C"}</definedName>
    <definedName name="wrn.table2._1_3" hidden="1">{#N/A,#N/A,FALSE,"CGBR95C"}</definedName>
    <definedName name="wrn.table2._1_3_1" hidden="1">{#N/A,#N/A,FALSE,"CGBR95C"}</definedName>
    <definedName name="wrn.table2._1_3_1_1" hidden="1">{#N/A,#N/A,FALSE,"CGBR95C"}</definedName>
    <definedName name="wrn.table2._1_3_1_1_1" hidden="1">{#N/A,#N/A,FALSE,"CGBR95C"}</definedName>
    <definedName name="wrn.table2._1_3_1_1_1_1" hidden="1">{#N/A,#N/A,FALSE,"CGBR95C"}</definedName>
    <definedName name="wrn.table2._1_3_1_1_1_1_1" hidden="1">{#N/A,#N/A,FALSE,"CGBR95C"}</definedName>
    <definedName name="wrn.table2._1_3_1_1_1_2" hidden="1">{#N/A,#N/A,FALSE,"CGBR95C"}</definedName>
    <definedName name="wrn.table2._1_3_1_1_1_3" hidden="1">{#N/A,#N/A,FALSE,"CGBR95C"}</definedName>
    <definedName name="wrn.table2._1_3_1_1_1_4" hidden="1">{#N/A,#N/A,FALSE,"CGBR95C"}</definedName>
    <definedName name="wrn.table2._1_3_1_1_1_5" hidden="1">{#N/A,#N/A,FALSE,"CGBR95C"}</definedName>
    <definedName name="wrn.table2._1_3_1_1_2" hidden="1">{#N/A,#N/A,FALSE,"CGBR95C"}</definedName>
    <definedName name="wrn.table2._1_3_1_1_2_1" hidden="1">{#N/A,#N/A,FALSE,"CGBR95C"}</definedName>
    <definedName name="wrn.table2._1_3_1_1_2_2" hidden="1">{#N/A,#N/A,FALSE,"CGBR95C"}</definedName>
    <definedName name="wrn.table2._1_3_1_1_2_3" hidden="1">{#N/A,#N/A,FALSE,"CGBR95C"}</definedName>
    <definedName name="wrn.table2._1_3_1_1_2_4" hidden="1">{#N/A,#N/A,FALSE,"CGBR95C"}</definedName>
    <definedName name="wrn.table2._1_3_1_1_2_5" hidden="1">{#N/A,#N/A,FALSE,"CGBR95C"}</definedName>
    <definedName name="wrn.table2._1_3_1_1_3" hidden="1">{#N/A,#N/A,FALSE,"CGBR95C"}</definedName>
    <definedName name="wrn.table2._1_3_1_1_4" hidden="1">{#N/A,#N/A,FALSE,"CGBR95C"}</definedName>
    <definedName name="wrn.table2._1_3_1_1_5" hidden="1">{#N/A,#N/A,FALSE,"CGBR95C"}</definedName>
    <definedName name="wrn.table2._1_3_1_2" hidden="1">{#N/A,#N/A,FALSE,"CGBR95C"}</definedName>
    <definedName name="wrn.table2._1_3_1_2_1" hidden="1">{#N/A,#N/A,FALSE,"CGBR95C"}</definedName>
    <definedName name="wrn.table2._1_3_1_2_2" hidden="1">{#N/A,#N/A,FALSE,"CGBR95C"}</definedName>
    <definedName name="wrn.table2._1_3_1_2_3" hidden="1">{#N/A,#N/A,FALSE,"CGBR95C"}</definedName>
    <definedName name="wrn.table2._1_3_1_2_4" hidden="1">{#N/A,#N/A,FALSE,"CGBR95C"}</definedName>
    <definedName name="wrn.table2._1_3_1_2_5" hidden="1">{#N/A,#N/A,FALSE,"CGBR95C"}</definedName>
    <definedName name="wrn.table2._1_3_1_3" hidden="1">{#N/A,#N/A,FALSE,"CGBR95C"}</definedName>
    <definedName name="wrn.table2._1_3_1_3_1" hidden="1">{#N/A,#N/A,FALSE,"CGBR95C"}</definedName>
    <definedName name="wrn.table2._1_3_1_3_2" hidden="1">{#N/A,#N/A,FALSE,"CGBR95C"}</definedName>
    <definedName name="wrn.table2._1_3_1_3_3" hidden="1">{#N/A,#N/A,FALSE,"CGBR95C"}</definedName>
    <definedName name="wrn.table2._1_3_1_3_4" hidden="1">{#N/A,#N/A,FALSE,"CGBR95C"}</definedName>
    <definedName name="wrn.table2._1_3_1_3_5" hidden="1">{#N/A,#N/A,FALSE,"CGBR95C"}</definedName>
    <definedName name="wrn.table2._1_3_1_4" hidden="1">{#N/A,#N/A,FALSE,"CGBR95C"}</definedName>
    <definedName name="wrn.table2._1_3_1_4_1" hidden="1">{#N/A,#N/A,FALSE,"CGBR95C"}</definedName>
    <definedName name="wrn.table2._1_3_1_4_2" hidden="1">{#N/A,#N/A,FALSE,"CGBR95C"}</definedName>
    <definedName name="wrn.table2._1_3_1_4_3" hidden="1">{#N/A,#N/A,FALSE,"CGBR95C"}</definedName>
    <definedName name="wrn.table2._1_3_1_4_4" hidden="1">{#N/A,#N/A,FALSE,"CGBR95C"}</definedName>
    <definedName name="wrn.table2._1_3_1_4_5" hidden="1">{#N/A,#N/A,FALSE,"CGBR95C"}</definedName>
    <definedName name="wrn.table2._1_3_1_5" hidden="1">{#N/A,#N/A,FALSE,"CGBR95C"}</definedName>
    <definedName name="wrn.table2._1_3_1_5_1" hidden="1">{#N/A,#N/A,FALSE,"CGBR95C"}</definedName>
    <definedName name="wrn.table2._1_3_1_5_2" hidden="1">{#N/A,#N/A,FALSE,"CGBR95C"}</definedName>
    <definedName name="wrn.table2._1_3_1_5_3" hidden="1">{#N/A,#N/A,FALSE,"CGBR95C"}</definedName>
    <definedName name="wrn.table2._1_3_1_5_4" hidden="1">{#N/A,#N/A,FALSE,"CGBR95C"}</definedName>
    <definedName name="wrn.table2._1_3_1_5_5" hidden="1">{#N/A,#N/A,FALSE,"CGBR95C"}</definedName>
    <definedName name="wrn.table2._1_3_2" hidden="1">{#N/A,#N/A,FALSE,"CGBR95C"}</definedName>
    <definedName name="wrn.table2._1_3_2_1" hidden="1">{#N/A,#N/A,FALSE,"CGBR95C"}</definedName>
    <definedName name="wrn.table2._1_3_2_2" hidden="1">{#N/A,#N/A,FALSE,"CGBR95C"}</definedName>
    <definedName name="wrn.table2._1_3_2_3" hidden="1">{#N/A,#N/A,FALSE,"CGBR95C"}</definedName>
    <definedName name="wrn.table2._1_3_2_4" hidden="1">{#N/A,#N/A,FALSE,"CGBR95C"}</definedName>
    <definedName name="wrn.table2._1_3_2_5" hidden="1">{#N/A,#N/A,FALSE,"CGBR95C"}</definedName>
    <definedName name="wrn.table2._1_3_3" hidden="1">{#N/A,#N/A,FALSE,"CGBR95C"}</definedName>
    <definedName name="wrn.table2._1_3_3_1" hidden="1">{#N/A,#N/A,FALSE,"CGBR95C"}</definedName>
    <definedName name="wrn.table2._1_3_3_2" hidden="1">{#N/A,#N/A,FALSE,"CGBR95C"}</definedName>
    <definedName name="wrn.table2._1_3_3_3" hidden="1">{#N/A,#N/A,FALSE,"CGBR95C"}</definedName>
    <definedName name="wrn.table2._1_3_3_4" hidden="1">{#N/A,#N/A,FALSE,"CGBR95C"}</definedName>
    <definedName name="wrn.table2._1_3_3_5" hidden="1">{#N/A,#N/A,FALSE,"CGBR95C"}</definedName>
    <definedName name="wrn.table2._1_3_4" hidden="1">{#N/A,#N/A,FALSE,"CGBR95C"}</definedName>
    <definedName name="wrn.table2._1_3_4_1" hidden="1">{#N/A,#N/A,FALSE,"CGBR95C"}</definedName>
    <definedName name="wrn.table2._1_3_4_2" hidden="1">{#N/A,#N/A,FALSE,"CGBR95C"}</definedName>
    <definedName name="wrn.table2._1_3_4_3" hidden="1">{#N/A,#N/A,FALSE,"CGBR95C"}</definedName>
    <definedName name="wrn.table2._1_3_4_4" hidden="1">{#N/A,#N/A,FALSE,"CGBR95C"}</definedName>
    <definedName name="wrn.table2._1_3_4_5" hidden="1">{#N/A,#N/A,FALSE,"CGBR95C"}</definedName>
    <definedName name="wrn.table2._1_3_5" hidden="1">{#N/A,#N/A,FALSE,"CGBR95C"}</definedName>
    <definedName name="wrn.table2._1_3_5_1" hidden="1">{#N/A,#N/A,FALSE,"CGBR95C"}</definedName>
    <definedName name="wrn.table2._1_3_5_2" hidden="1">{#N/A,#N/A,FALSE,"CGBR95C"}</definedName>
    <definedName name="wrn.table2._1_3_5_3" hidden="1">{#N/A,#N/A,FALSE,"CGBR95C"}</definedName>
    <definedName name="wrn.table2._1_3_5_4" hidden="1">{#N/A,#N/A,FALSE,"CGBR95C"}</definedName>
    <definedName name="wrn.table2._1_3_5_5" hidden="1">{#N/A,#N/A,FALSE,"CGBR95C"}</definedName>
    <definedName name="wrn.table2._1_4" hidden="1">{#N/A,#N/A,FALSE,"CGBR95C"}</definedName>
    <definedName name="wrn.table2._1_4_1" hidden="1">{#N/A,#N/A,FALSE,"CGBR95C"}</definedName>
    <definedName name="wrn.table2._1_4_1_1" hidden="1">{#N/A,#N/A,FALSE,"CGBR95C"}</definedName>
    <definedName name="wrn.table2._1_4_1_1_1" hidden="1">{#N/A,#N/A,FALSE,"CGBR95C"}</definedName>
    <definedName name="wrn.table2._1_4_1_1_1_1" hidden="1">{#N/A,#N/A,FALSE,"CGBR95C"}</definedName>
    <definedName name="wrn.table2._1_4_1_1_2" hidden="1">{#N/A,#N/A,FALSE,"CGBR95C"}</definedName>
    <definedName name="wrn.table2._1_4_1_1_3" hidden="1">{#N/A,#N/A,FALSE,"CGBR95C"}</definedName>
    <definedName name="wrn.table2._1_4_1_1_4" hidden="1">{#N/A,#N/A,FALSE,"CGBR95C"}</definedName>
    <definedName name="wrn.table2._1_4_1_1_5" hidden="1">{#N/A,#N/A,FALSE,"CGBR95C"}</definedName>
    <definedName name="wrn.table2._1_4_1_2" hidden="1">{#N/A,#N/A,FALSE,"CGBR95C"}</definedName>
    <definedName name="wrn.table2._1_4_1_2_1" hidden="1">{#N/A,#N/A,FALSE,"CGBR95C"}</definedName>
    <definedName name="wrn.table2._1_4_1_2_2" hidden="1">{#N/A,#N/A,FALSE,"CGBR95C"}</definedName>
    <definedName name="wrn.table2._1_4_1_2_3" hidden="1">{#N/A,#N/A,FALSE,"CGBR95C"}</definedName>
    <definedName name="wrn.table2._1_4_1_2_4" hidden="1">{#N/A,#N/A,FALSE,"CGBR95C"}</definedName>
    <definedName name="wrn.table2._1_4_1_2_5" hidden="1">{#N/A,#N/A,FALSE,"CGBR95C"}</definedName>
    <definedName name="wrn.table2._1_4_1_3" hidden="1">{#N/A,#N/A,FALSE,"CGBR95C"}</definedName>
    <definedName name="wrn.table2._1_4_1_3_1" hidden="1">{#N/A,#N/A,FALSE,"CGBR95C"}</definedName>
    <definedName name="wrn.table2._1_4_1_3_2" hidden="1">{#N/A,#N/A,FALSE,"CGBR95C"}</definedName>
    <definedName name="wrn.table2._1_4_1_3_3" hidden="1">{#N/A,#N/A,FALSE,"CGBR95C"}</definedName>
    <definedName name="wrn.table2._1_4_1_3_4" hidden="1">{#N/A,#N/A,FALSE,"CGBR95C"}</definedName>
    <definedName name="wrn.table2._1_4_1_3_5" hidden="1">{#N/A,#N/A,FALSE,"CGBR95C"}</definedName>
    <definedName name="wrn.table2._1_4_1_4" hidden="1">{#N/A,#N/A,FALSE,"CGBR95C"}</definedName>
    <definedName name="wrn.table2._1_4_1_4_1" hidden="1">{#N/A,#N/A,FALSE,"CGBR95C"}</definedName>
    <definedName name="wrn.table2._1_4_1_4_2" hidden="1">{#N/A,#N/A,FALSE,"CGBR95C"}</definedName>
    <definedName name="wrn.table2._1_4_1_4_3" hidden="1">{#N/A,#N/A,FALSE,"CGBR95C"}</definedName>
    <definedName name="wrn.table2._1_4_1_4_4" hidden="1">{#N/A,#N/A,FALSE,"CGBR95C"}</definedName>
    <definedName name="wrn.table2._1_4_1_4_5" hidden="1">{#N/A,#N/A,FALSE,"CGBR95C"}</definedName>
    <definedName name="wrn.table2._1_4_1_5" hidden="1">{#N/A,#N/A,FALSE,"CGBR95C"}</definedName>
    <definedName name="wrn.table2._1_4_1_5_1" hidden="1">{#N/A,#N/A,FALSE,"CGBR95C"}</definedName>
    <definedName name="wrn.table2._1_4_1_5_2" hidden="1">{#N/A,#N/A,FALSE,"CGBR95C"}</definedName>
    <definedName name="wrn.table2._1_4_1_5_3" hidden="1">{#N/A,#N/A,FALSE,"CGBR95C"}</definedName>
    <definedName name="wrn.table2._1_4_1_5_4" hidden="1">{#N/A,#N/A,FALSE,"CGBR95C"}</definedName>
    <definedName name="wrn.table2._1_4_1_5_5" hidden="1">{#N/A,#N/A,FALSE,"CGBR95C"}</definedName>
    <definedName name="wrn.table2._1_4_2" hidden="1">{#N/A,#N/A,FALSE,"CGBR95C"}</definedName>
    <definedName name="wrn.table2._1_4_2_1" hidden="1">{#N/A,#N/A,FALSE,"CGBR95C"}</definedName>
    <definedName name="wrn.table2._1_4_2_2" hidden="1">{#N/A,#N/A,FALSE,"CGBR95C"}</definedName>
    <definedName name="wrn.table2._1_4_2_3" hidden="1">{#N/A,#N/A,FALSE,"CGBR95C"}</definedName>
    <definedName name="wrn.table2._1_4_2_4" hidden="1">{#N/A,#N/A,FALSE,"CGBR95C"}</definedName>
    <definedName name="wrn.table2._1_4_2_5" hidden="1">{#N/A,#N/A,FALSE,"CGBR95C"}</definedName>
    <definedName name="wrn.table2._1_4_3" hidden="1">{#N/A,#N/A,FALSE,"CGBR95C"}</definedName>
    <definedName name="wrn.table2._1_4_3_1" hidden="1">{#N/A,#N/A,FALSE,"CGBR95C"}</definedName>
    <definedName name="wrn.table2._1_4_3_2" hidden="1">{#N/A,#N/A,FALSE,"CGBR95C"}</definedName>
    <definedName name="wrn.table2._1_4_3_3" hidden="1">{#N/A,#N/A,FALSE,"CGBR95C"}</definedName>
    <definedName name="wrn.table2._1_4_3_4" hidden="1">{#N/A,#N/A,FALSE,"CGBR95C"}</definedName>
    <definedName name="wrn.table2._1_4_3_5" hidden="1">{#N/A,#N/A,FALSE,"CGBR95C"}</definedName>
    <definedName name="wrn.table2._1_4_4" hidden="1">{#N/A,#N/A,FALSE,"CGBR95C"}</definedName>
    <definedName name="wrn.table2._1_4_4_1" hidden="1">{#N/A,#N/A,FALSE,"CGBR95C"}</definedName>
    <definedName name="wrn.table2._1_4_4_2" hidden="1">{#N/A,#N/A,FALSE,"CGBR95C"}</definedName>
    <definedName name="wrn.table2._1_4_4_3" hidden="1">{#N/A,#N/A,FALSE,"CGBR95C"}</definedName>
    <definedName name="wrn.table2._1_4_4_4" hidden="1">{#N/A,#N/A,FALSE,"CGBR95C"}</definedName>
    <definedName name="wrn.table2._1_4_4_5" hidden="1">{#N/A,#N/A,FALSE,"CGBR95C"}</definedName>
    <definedName name="wrn.table2._1_4_5" hidden="1">{#N/A,#N/A,FALSE,"CGBR95C"}</definedName>
    <definedName name="wrn.table2._1_4_5_1" hidden="1">{#N/A,#N/A,FALSE,"CGBR95C"}</definedName>
    <definedName name="wrn.table2._1_4_5_2" hidden="1">{#N/A,#N/A,FALSE,"CGBR95C"}</definedName>
    <definedName name="wrn.table2._1_4_5_3" hidden="1">{#N/A,#N/A,FALSE,"CGBR95C"}</definedName>
    <definedName name="wrn.table2._1_4_5_4" hidden="1">{#N/A,#N/A,FALSE,"CGBR95C"}</definedName>
    <definedName name="wrn.table2._1_4_5_5" hidden="1">{#N/A,#N/A,FALSE,"CGBR95C"}</definedName>
    <definedName name="wrn.table2._1_5" hidden="1">{#N/A,#N/A,FALSE,"CGBR95C"}</definedName>
    <definedName name="wrn.table2._1_5_1" hidden="1">{#N/A,#N/A,FALSE,"CGBR95C"}</definedName>
    <definedName name="wrn.table2._1_5_1_1" hidden="1">{#N/A,#N/A,FALSE,"CGBR95C"}</definedName>
    <definedName name="wrn.table2._1_5_1_2" hidden="1">{#N/A,#N/A,FALSE,"CGBR95C"}</definedName>
    <definedName name="wrn.table2._1_5_1_3" hidden="1">{#N/A,#N/A,FALSE,"CGBR95C"}</definedName>
    <definedName name="wrn.table2._1_5_1_4" hidden="1">{#N/A,#N/A,FALSE,"CGBR95C"}</definedName>
    <definedName name="wrn.table2._1_5_1_5" hidden="1">{#N/A,#N/A,FALSE,"CGBR95C"}</definedName>
    <definedName name="wrn.table2._1_5_2" hidden="1">{#N/A,#N/A,FALSE,"CGBR95C"}</definedName>
    <definedName name="wrn.table2._1_5_2_1" hidden="1">{#N/A,#N/A,FALSE,"CGBR95C"}</definedName>
    <definedName name="wrn.table2._1_5_2_2" hidden="1">{#N/A,#N/A,FALSE,"CGBR95C"}</definedName>
    <definedName name="wrn.table2._1_5_2_3" hidden="1">{#N/A,#N/A,FALSE,"CGBR95C"}</definedName>
    <definedName name="wrn.table2._1_5_2_4" hidden="1">{#N/A,#N/A,FALSE,"CGBR95C"}</definedName>
    <definedName name="wrn.table2._1_5_2_5" hidden="1">{#N/A,#N/A,FALSE,"CGBR95C"}</definedName>
    <definedName name="wrn.table2._1_5_3" hidden="1">{#N/A,#N/A,FALSE,"CGBR95C"}</definedName>
    <definedName name="wrn.table2._1_5_3_1" hidden="1">{#N/A,#N/A,FALSE,"CGBR95C"}</definedName>
    <definedName name="wrn.table2._1_5_3_2" hidden="1">{#N/A,#N/A,FALSE,"CGBR95C"}</definedName>
    <definedName name="wrn.table2._1_5_3_3" hidden="1">{#N/A,#N/A,FALSE,"CGBR95C"}</definedName>
    <definedName name="wrn.table2._1_5_3_4" hidden="1">{#N/A,#N/A,FALSE,"CGBR95C"}</definedName>
    <definedName name="wrn.table2._1_5_3_5" hidden="1">{#N/A,#N/A,FALSE,"CGBR95C"}</definedName>
    <definedName name="wrn.table2._1_5_4" hidden="1">{#N/A,#N/A,FALSE,"CGBR95C"}</definedName>
    <definedName name="wrn.table2._1_5_4_1" hidden="1">{#N/A,#N/A,FALSE,"CGBR95C"}</definedName>
    <definedName name="wrn.table2._1_5_4_2" hidden="1">{#N/A,#N/A,FALSE,"CGBR95C"}</definedName>
    <definedName name="wrn.table2._1_5_4_3" hidden="1">{#N/A,#N/A,FALSE,"CGBR95C"}</definedName>
    <definedName name="wrn.table2._1_5_4_4" hidden="1">{#N/A,#N/A,FALSE,"CGBR95C"}</definedName>
    <definedName name="wrn.table2._1_5_4_5" hidden="1">{#N/A,#N/A,FALSE,"CGBR95C"}</definedName>
    <definedName name="wrn.table2._1_5_5" hidden="1">{#N/A,#N/A,FALSE,"CGBR95C"}</definedName>
    <definedName name="wrn.table2._1_5_5_1" hidden="1">{#N/A,#N/A,FALSE,"CGBR95C"}</definedName>
    <definedName name="wrn.table2._1_5_5_2" hidden="1">{#N/A,#N/A,FALSE,"CGBR95C"}</definedName>
    <definedName name="wrn.table2._1_5_5_3" hidden="1">{#N/A,#N/A,FALSE,"CGBR95C"}</definedName>
    <definedName name="wrn.table2._1_5_5_4" hidden="1">{#N/A,#N/A,FALSE,"CGBR95C"}</definedName>
    <definedName name="wrn.table2._1_5_5_5" hidden="1">{#N/A,#N/A,FALSE,"CGBR95C"}</definedName>
    <definedName name="wrn.table2._2" hidden="1">{#N/A,#N/A,FALSE,"CGBR95C"}</definedName>
    <definedName name="wrn.table2._2_1" hidden="1">{#N/A,#N/A,FALSE,"CGBR95C"}</definedName>
    <definedName name="wrn.table2._2_1_1" hidden="1">{#N/A,#N/A,FALSE,"CGBR95C"}</definedName>
    <definedName name="wrn.table2._2_1_1_1" hidden="1">{#N/A,#N/A,FALSE,"CGBR95C"}</definedName>
    <definedName name="wrn.table2._2_1_1_1_1" hidden="1">{#N/A,#N/A,FALSE,"CGBR95C"}</definedName>
    <definedName name="wrn.table2._2_1_1_1_1_1" hidden="1">{#N/A,#N/A,FALSE,"CGBR95C"}</definedName>
    <definedName name="wrn.table2._2_1_1_1_2" hidden="1">{#N/A,#N/A,FALSE,"CGBR95C"}</definedName>
    <definedName name="wrn.table2._2_1_1_1_3" hidden="1">{#N/A,#N/A,FALSE,"CGBR95C"}</definedName>
    <definedName name="wrn.table2._2_1_1_1_4" hidden="1">{#N/A,#N/A,FALSE,"CGBR95C"}</definedName>
    <definedName name="wrn.table2._2_1_1_1_5" hidden="1">{#N/A,#N/A,FALSE,"CGBR95C"}</definedName>
    <definedName name="wrn.table2._2_1_1_2" hidden="1">{#N/A,#N/A,FALSE,"CGBR95C"}</definedName>
    <definedName name="wrn.table2._2_1_1_2_1" hidden="1">{#N/A,#N/A,FALSE,"CGBR95C"}</definedName>
    <definedName name="wrn.table2._2_1_1_2_2" hidden="1">{#N/A,#N/A,FALSE,"CGBR95C"}</definedName>
    <definedName name="wrn.table2._2_1_1_2_3" hidden="1">{#N/A,#N/A,FALSE,"CGBR95C"}</definedName>
    <definedName name="wrn.table2._2_1_1_2_4" hidden="1">{#N/A,#N/A,FALSE,"CGBR95C"}</definedName>
    <definedName name="wrn.table2._2_1_1_2_5" hidden="1">{#N/A,#N/A,FALSE,"CGBR95C"}</definedName>
    <definedName name="wrn.table2._2_1_1_3" hidden="1">{#N/A,#N/A,FALSE,"CGBR95C"}</definedName>
    <definedName name="wrn.table2._2_1_1_4" hidden="1">{#N/A,#N/A,FALSE,"CGBR95C"}</definedName>
    <definedName name="wrn.table2._2_1_1_5" hidden="1">{#N/A,#N/A,FALSE,"CGBR95C"}</definedName>
    <definedName name="wrn.table2._2_1_2" hidden="1">{#N/A,#N/A,FALSE,"CGBR95C"}</definedName>
    <definedName name="wrn.table2._2_1_2_1" hidden="1">{#N/A,#N/A,FALSE,"CGBR95C"}</definedName>
    <definedName name="wrn.table2._2_1_2_1_1" hidden="1">{#N/A,#N/A,FALSE,"CGBR95C"}</definedName>
    <definedName name="wrn.table2._2_1_2_2" hidden="1">{#N/A,#N/A,FALSE,"CGBR95C"}</definedName>
    <definedName name="wrn.table2._2_1_2_3" hidden="1">{#N/A,#N/A,FALSE,"CGBR95C"}</definedName>
    <definedName name="wrn.table2._2_1_2_4" hidden="1">{#N/A,#N/A,FALSE,"CGBR95C"}</definedName>
    <definedName name="wrn.table2._2_1_2_5" hidden="1">{#N/A,#N/A,FALSE,"CGBR95C"}</definedName>
    <definedName name="wrn.table2._2_1_3" hidden="1">{#N/A,#N/A,FALSE,"CGBR95C"}</definedName>
    <definedName name="wrn.table2._2_1_3_1" hidden="1">{#N/A,#N/A,FALSE,"CGBR95C"}</definedName>
    <definedName name="wrn.table2._2_1_3_1_1" hidden="1">{#N/A,#N/A,FALSE,"CGBR95C"}</definedName>
    <definedName name="wrn.table2._2_1_3_2" hidden="1">{#N/A,#N/A,FALSE,"CGBR95C"}</definedName>
    <definedName name="wrn.table2._2_1_3_3" hidden="1">{#N/A,#N/A,FALSE,"CGBR95C"}</definedName>
    <definedName name="wrn.table2._2_1_3_4" hidden="1">{#N/A,#N/A,FALSE,"CGBR95C"}</definedName>
    <definedName name="wrn.table2._2_1_3_5" hidden="1">{#N/A,#N/A,FALSE,"CGBR95C"}</definedName>
    <definedName name="wrn.table2._2_1_4" hidden="1">{#N/A,#N/A,FALSE,"CGBR95C"}</definedName>
    <definedName name="wrn.table2._2_1_4_1" hidden="1">{#N/A,#N/A,FALSE,"CGBR95C"}</definedName>
    <definedName name="wrn.table2._2_1_4_2" hidden="1">{#N/A,#N/A,FALSE,"CGBR95C"}</definedName>
    <definedName name="wrn.table2._2_1_4_3" hidden="1">{#N/A,#N/A,FALSE,"CGBR95C"}</definedName>
    <definedName name="wrn.table2._2_1_4_4" hidden="1">{#N/A,#N/A,FALSE,"CGBR95C"}</definedName>
    <definedName name="wrn.table2._2_1_4_5" hidden="1">{#N/A,#N/A,FALSE,"CGBR95C"}</definedName>
    <definedName name="wrn.table2._2_1_5" hidden="1">{#N/A,#N/A,FALSE,"CGBR95C"}</definedName>
    <definedName name="wrn.table2._2_1_5_1" hidden="1">{#N/A,#N/A,FALSE,"CGBR95C"}</definedName>
    <definedName name="wrn.table2._2_1_5_2" hidden="1">{#N/A,#N/A,FALSE,"CGBR95C"}</definedName>
    <definedName name="wrn.table2._2_1_5_3" hidden="1">{#N/A,#N/A,FALSE,"CGBR95C"}</definedName>
    <definedName name="wrn.table2._2_1_5_4" hidden="1">{#N/A,#N/A,FALSE,"CGBR95C"}</definedName>
    <definedName name="wrn.table2._2_1_5_5" hidden="1">{#N/A,#N/A,FALSE,"CGBR95C"}</definedName>
    <definedName name="wrn.table2._2_2" hidden="1">{#N/A,#N/A,FALSE,"CGBR95C"}</definedName>
    <definedName name="wrn.table2._2_2_1" hidden="1">{#N/A,#N/A,FALSE,"CGBR95C"}</definedName>
    <definedName name="wrn.table2._2_2_1_1" hidden="1">{#N/A,#N/A,FALSE,"CGBR95C"}</definedName>
    <definedName name="wrn.table2._2_2_2" hidden="1">{#N/A,#N/A,FALSE,"CGBR95C"}</definedName>
    <definedName name="wrn.table2._2_2_3" hidden="1">{#N/A,#N/A,FALSE,"CGBR95C"}</definedName>
    <definedName name="wrn.table2._2_2_4" hidden="1">{#N/A,#N/A,FALSE,"CGBR95C"}</definedName>
    <definedName name="wrn.table2._2_2_5" hidden="1">{#N/A,#N/A,FALSE,"CGBR95C"}</definedName>
    <definedName name="wrn.table2._2_3" hidden="1">{#N/A,#N/A,FALSE,"CGBR95C"}</definedName>
    <definedName name="wrn.table2._2_3_1" hidden="1">{#N/A,#N/A,FALSE,"CGBR95C"}</definedName>
    <definedName name="wrn.table2._2_3_1_1" hidden="1">{#N/A,#N/A,FALSE,"CGBR95C"}</definedName>
    <definedName name="wrn.table2._2_3_2" hidden="1">{#N/A,#N/A,FALSE,"CGBR95C"}</definedName>
    <definedName name="wrn.table2._2_3_3" hidden="1">{#N/A,#N/A,FALSE,"CGBR95C"}</definedName>
    <definedName name="wrn.table2._2_3_4" hidden="1">{#N/A,#N/A,FALSE,"CGBR95C"}</definedName>
    <definedName name="wrn.table2._2_3_5" hidden="1">{#N/A,#N/A,FALSE,"CGBR95C"}</definedName>
    <definedName name="wrn.table2._2_4" hidden="1">{#N/A,#N/A,FALSE,"CGBR95C"}</definedName>
    <definedName name="wrn.table2._2_4_1" hidden="1">{#N/A,#N/A,FALSE,"CGBR95C"}</definedName>
    <definedName name="wrn.table2._2_4_1_1" hidden="1">{#N/A,#N/A,FALSE,"CGBR95C"}</definedName>
    <definedName name="wrn.table2._2_4_2" hidden="1">{#N/A,#N/A,FALSE,"CGBR95C"}</definedName>
    <definedName name="wrn.table2._2_4_3" hidden="1">{#N/A,#N/A,FALSE,"CGBR95C"}</definedName>
    <definedName name="wrn.table2._2_4_4" hidden="1">{#N/A,#N/A,FALSE,"CGBR95C"}</definedName>
    <definedName name="wrn.table2._2_4_5" hidden="1">{#N/A,#N/A,FALSE,"CGBR95C"}</definedName>
    <definedName name="wrn.table2._2_5" hidden="1">{#N/A,#N/A,FALSE,"CGBR95C"}</definedName>
    <definedName name="wrn.table2._2_5_1" hidden="1">{#N/A,#N/A,FALSE,"CGBR95C"}</definedName>
    <definedName name="wrn.table2._2_5_2" hidden="1">{#N/A,#N/A,FALSE,"CGBR95C"}</definedName>
    <definedName name="wrn.table2._2_5_3" hidden="1">{#N/A,#N/A,FALSE,"CGBR95C"}</definedName>
    <definedName name="wrn.table2._2_5_4" hidden="1">{#N/A,#N/A,FALSE,"CGBR95C"}</definedName>
    <definedName name="wrn.table2._2_5_5" hidden="1">{#N/A,#N/A,FALSE,"CGBR95C"}</definedName>
    <definedName name="wrn.table2._3" hidden="1">{#N/A,#N/A,FALSE,"CGBR95C"}</definedName>
    <definedName name="wrn.table2._3_1" hidden="1">{#N/A,#N/A,FALSE,"CGBR95C"}</definedName>
    <definedName name="wrn.table2._3_1_1" hidden="1">{#N/A,#N/A,FALSE,"CGBR95C"}</definedName>
    <definedName name="wrn.table2._3_1_1_1" hidden="1">{#N/A,#N/A,FALSE,"CGBR95C"}</definedName>
    <definedName name="wrn.table2._3_1_1_1_1" hidden="1">{#N/A,#N/A,FALSE,"CGBR95C"}</definedName>
    <definedName name="wrn.table2._3_1_1_1_1_1" hidden="1">{#N/A,#N/A,FALSE,"CGBR95C"}</definedName>
    <definedName name="wrn.table2._3_1_1_1_2" hidden="1">{#N/A,#N/A,FALSE,"CGBR95C"}</definedName>
    <definedName name="wrn.table2._3_1_1_1_3" hidden="1">{#N/A,#N/A,FALSE,"CGBR95C"}</definedName>
    <definedName name="wrn.table2._3_1_1_1_4" hidden="1">{#N/A,#N/A,FALSE,"CGBR95C"}</definedName>
    <definedName name="wrn.table2._3_1_1_1_5" hidden="1">{#N/A,#N/A,FALSE,"CGBR95C"}</definedName>
    <definedName name="wrn.table2._3_1_1_2" hidden="1">{#N/A,#N/A,FALSE,"CGBR95C"}</definedName>
    <definedName name="wrn.table2._3_1_1_2_1" hidden="1">{#N/A,#N/A,FALSE,"CGBR95C"}</definedName>
    <definedName name="wrn.table2._3_1_1_2_2" hidden="1">{#N/A,#N/A,FALSE,"CGBR95C"}</definedName>
    <definedName name="wrn.table2._3_1_1_2_3" hidden="1">{#N/A,#N/A,FALSE,"CGBR95C"}</definedName>
    <definedName name="wrn.table2._3_1_1_2_4" hidden="1">{#N/A,#N/A,FALSE,"CGBR95C"}</definedName>
    <definedName name="wrn.table2._3_1_1_2_5" hidden="1">{#N/A,#N/A,FALSE,"CGBR95C"}</definedName>
    <definedName name="wrn.table2._3_1_1_3" hidden="1">{#N/A,#N/A,FALSE,"CGBR95C"}</definedName>
    <definedName name="wrn.table2._3_1_1_4" hidden="1">{#N/A,#N/A,FALSE,"CGBR95C"}</definedName>
    <definedName name="wrn.table2._3_1_1_5" hidden="1">{#N/A,#N/A,FALSE,"CGBR95C"}</definedName>
    <definedName name="wrn.table2._3_1_2" hidden="1">{#N/A,#N/A,FALSE,"CGBR95C"}</definedName>
    <definedName name="wrn.table2._3_1_2_1" hidden="1">{#N/A,#N/A,FALSE,"CGBR95C"}</definedName>
    <definedName name="wrn.table2._3_1_2_1_1" hidden="1">{#N/A,#N/A,FALSE,"CGBR95C"}</definedName>
    <definedName name="wrn.table2._3_1_2_2" hidden="1">{#N/A,#N/A,FALSE,"CGBR95C"}</definedName>
    <definedName name="wrn.table2._3_1_2_3" hidden="1">{#N/A,#N/A,FALSE,"CGBR95C"}</definedName>
    <definedName name="wrn.table2._3_1_2_4" hidden="1">{#N/A,#N/A,FALSE,"CGBR95C"}</definedName>
    <definedName name="wrn.table2._3_1_2_5" hidden="1">{#N/A,#N/A,FALSE,"CGBR95C"}</definedName>
    <definedName name="wrn.table2._3_1_3" hidden="1">{#N/A,#N/A,FALSE,"CGBR95C"}</definedName>
    <definedName name="wrn.table2._3_1_3_1" hidden="1">{#N/A,#N/A,FALSE,"CGBR95C"}</definedName>
    <definedName name="wrn.table2._3_1_3_1_1" hidden="1">{#N/A,#N/A,FALSE,"CGBR95C"}</definedName>
    <definedName name="wrn.table2._3_1_3_2" hidden="1">{#N/A,#N/A,FALSE,"CGBR95C"}</definedName>
    <definedName name="wrn.table2._3_1_3_3" hidden="1">{#N/A,#N/A,FALSE,"CGBR95C"}</definedName>
    <definedName name="wrn.table2._3_1_3_4" hidden="1">{#N/A,#N/A,FALSE,"CGBR95C"}</definedName>
    <definedName name="wrn.table2._3_1_3_5" hidden="1">{#N/A,#N/A,FALSE,"CGBR95C"}</definedName>
    <definedName name="wrn.table2._3_1_4" hidden="1">{#N/A,#N/A,FALSE,"CGBR95C"}</definedName>
    <definedName name="wrn.table2._3_1_4_1" hidden="1">{#N/A,#N/A,FALSE,"CGBR95C"}</definedName>
    <definedName name="wrn.table2._3_1_4_2" hidden="1">{#N/A,#N/A,FALSE,"CGBR95C"}</definedName>
    <definedName name="wrn.table2._3_1_4_3" hidden="1">{#N/A,#N/A,FALSE,"CGBR95C"}</definedName>
    <definedName name="wrn.table2._3_1_4_4" hidden="1">{#N/A,#N/A,FALSE,"CGBR95C"}</definedName>
    <definedName name="wrn.table2._3_1_4_5" hidden="1">{#N/A,#N/A,FALSE,"CGBR95C"}</definedName>
    <definedName name="wrn.table2._3_1_5" hidden="1">{#N/A,#N/A,FALSE,"CGBR95C"}</definedName>
    <definedName name="wrn.table2._3_1_5_1" hidden="1">{#N/A,#N/A,FALSE,"CGBR95C"}</definedName>
    <definedName name="wrn.table2._3_1_5_2" hidden="1">{#N/A,#N/A,FALSE,"CGBR95C"}</definedName>
    <definedName name="wrn.table2._3_1_5_3" hidden="1">{#N/A,#N/A,FALSE,"CGBR95C"}</definedName>
    <definedName name="wrn.table2._3_1_5_4" hidden="1">{#N/A,#N/A,FALSE,"CGBR95C"}</definedName>
    <definedName name="wrn.table2._3_1_5_5" hidden="1">{#N/A,#N/A,FALSE,"CGBR95C"}</definedName>
    <definedName name="wrn.table2._3_2" hidden="1">{#N/A,#N/A,FALSE,"CGBR95C"}</definedName>
    <definedName name="wrn.table2._3_2_1" hidden="1">{#N/A,#N/A,FALSE,"CGBR95C"}</definedName>
    <definedName name="wrn.table2._3_2_1_1" hidden="1">{#N/A,#N/A,FALSE,"CGBR95C"}</definedName>
    <definedName name="wrn.table2._3_2_2" hidden="1">{#N/A,#N/A,FALSE,"CGBR95C"}</definedName>
    <definedName name="wrn.table2._3_2_3" hidden="1">{#N/A,#N/A,FALSE,"CGBR95C"}</definedName>
    <definedName name="wrn.table2._3_2_4" hidden="1">{#N/A,#N/A,FALSE,"CGBR95C"}</definedName>
    <definedName name="wrn.table2._3_2_5" hidden="1">{#N/A,#N/A,FALSE,"CGBR95C"}</definedName>
    <definedName name="wrn.table2._3_3" hidden="1">{#N/A,#N/A,FALSE,"CGBR95C"}</definedName>
    <definedName name="wrn.table2._3_3_1" hidden="1">{#N/A,#N/A,FALSE,"CGBR95C"}</definedName>
    <definedName name="wrn.table2._3_3_1_1" hidden="1">{#N/A,#N/A,FALSE,"CGBR95C"}</definedName>
    <definedName name="wrn.table2._3_3_2" hidden="1">{#N/A,#N/A,FALSE,"CGBR95C"}</definedName>
    <definedName name="wrn.table2._3_3_3" hidden="1">{#N/A,#N/A,FALSE,"CGBR95C"}</definedName>
    <definedName name="wrn.table2._3_3_4" hidden="1">{#N/A,#N/A,FALSE,"CGBR95C"}</definedName>
    <definedName name="wrn.table2._3_3_5" hidden="1">{#N/A,#N/A,FALSE,"CGBR95C"}</definedName>
    <definedName name="wrn.table2._3_4" hidden="1">{#N/A,#N/A,FALSE,"CGBR95C"}</definedName>
    <definedName name="wrn.table2._3_4_1" hidden="1">{#N/A,#N/A,FALSE,"CGBR95C"}</definedName>
    <definedName name="wrn.table2._3_4_1_1" hidden="1">{#N/A,#N/A,FALSE,"CGBR95C"}</definedName>
    <definedName name="wrn.table2._3_4_2" hidden="1">{#N/A,#N/A,FALSE,"CGBR95C"}</definedName>
    <definedName name="wrn.table2._3_4_3" hidden="1">{#N/A,#N/A,FALSE,"CGBR95C"}</definedName>
    <definedName name="wrn.table2._3_4_4" hidden="1">{#N/A,#N/A,FALSE,"CGBR95C"}</definedName>
    <definedName name="wrn.table2._3_4_5" hidden="1">{#N/A,#N/A,FALSE,"CGBR95C"}</definedName>
    <definedName name="wrn.table2._3_5" hidden="1">{#N/A,#N/A,FALSE,"CGBR95C"}</definedName>
    <definedName name="wrn.table2._3_5_1" hidden="1">{#N/A,#N/A,FALSE,"CGBR95C"}</definedName>
    <definedName name="wrn.table2._3_5_2" hidden="1">{#N/A,#N/A,FALSE,"CGBR95C"}</definedName>
    <definedName name="wrn.table2._3_5_3" hidden="1">{#N/A,#N/A,FALSE,"CGBR95C"}</definedName>
    <definedName name="wrn.table2._3_5_4" hidden="1">{#N/A,#N/A,FALSE,"CGBR95C"}</definedName>
    <definedName name="wrn.table2._3_5_5" hidden="1">{#N/A,#N/A,FALSE,"CGBR95C"}</definedName>
    <definedName name="wrn.table2._4" hidden="1">{#N/A,#N/A,FALSE,"CGBR95C"}</definedName>
    <definedName name="wrn.table2._4_1" hidden="1">{#N/A,#N/A,FALSE,"CGBR95C"}</definedName>
    <definedName name="wrn.table2._4_1_1" hidden="1">{#N/A,#N/A,FALSE,"CGBR95C"}</definedName>
    <definedName name="wrn.table2._4_1_1_1" hidden="1">{#N/A,#N/A,FALSE,"CGBR95C"}</definedName>
    <definedName name="wrn.table2._4_1_1_1_1" hidden="1">{#N/A,#N/A,FALSE,"CGBR95C"}</definedName>
    <definedName name="wrn.table2._4_1_1_1_1_1" hidden="1">{#N/A,#N/A,FALSE,"CGBR95C"}</definedName>
    <definedName name="wrn.table2._4_1_1_1_2" hidden="1">{#N/A,#N/A,FALSE,"CGBR95C"}</definedName>
    <definedName name="wrn.table2._4_1_1_1_3" hidden="1">{#N/A,#N/A,FALSE,"CGBR95C"}</definedName>
    <definedName name="wrn.table2._4_1_1_1_4" hidden="1">{#N/A,#N/A,FALSE,"CGBR95C"}</definedName>
    <definedName name="wrn.table2._4_1_1_1_5" hidden="1">{#N/A,#N/A,FALSE,"CGBR95C"}</definedName>
    <definedName name="wrn.table2._4_1_1_2" hidden="1">{#N/A,#N/A,FALSE,"CGBR95C"}</definedName>
    <definedName name="wrn.table2._4_1_1_2_1" hidden="1">{#N/A,#N/A,FALSE,"CGBR95C"}</definedName>
    <definedName name="wrn.table2._4_1_1_2_2" hidden="1">{#N/A,#N/A,FALSE,"CGBR95C"}</definedName>
    <definedName name="wrn.table2._4_1_1_2_3" hidden="1">{#N/A,#N/A,FALSE,"CGBR95C"}</definedName>
    <definedName name="wrn.table2._4_1_1_2_4" hidden="1">{#N/A,#N/A,FALSE,"CGBR95C"}</definedName>
    <definedName name="wrn.table2._4_1_1_2_5" hidden="1">{#N/A,#N/A,FALSE,"CGBR95C"}</definedName>
    <definedName name="wrn.table2._4_1_1_3" hidden="1">{#N/A,#N/A,FALSE,"CGBR95C"}</definedName>
    <definedName name="wrn.table2._4_1_1_4" hidden="1">{#N/A,#N/A,FALSE,"CGBR95C"}</definedName>
    <definedName name="wrn.table2._4_1_1_5" hidden="1">{#N/A,#N/A,FALSE,"CGBR95C"}</definedName>
    <definedName name="wrn.table2._4_1_2" hidden="1">{#N/A,#N/A,FALSE,"CGBR95C"}</definedName>
    <definedName name="wrn.table2._4_1_2_1" hidden="1">{#N/A,#N/A,FALSE,"CGBR95C"}</definedName>
    <definedName name="wrn.table2._4_1_2_2" hidden="1">{#N/A,#N/A,FALSE,"CGBR95C"}</definedName>
    <definedName name="wrn.table2._4_1_2_3" hidden="1">{#N/A,#N/A,FALSE,"CGBR95C"}</definedName>
    <definedName name="wrn.table2._4_1_2_4" hidden="1">{#N/A,#N/A,FALSE,"CGBR95C"}</definedName>
    <definedName name="wrn.table2._4_1_2_5" hidden="1">{#N/A,#N/A,FALSE,"CGBR95C"}</definedName>
    <definedName name="wrn.table2._4_1_3" hidden="1">{#N/A,#N/A,FALSE,"CGBR95C"}</definedName>
    <definedName name="wrn.table2._4_1_3_1" hidden="1">{#N/A,#N/A,FALSE,"CGBR95C"}</definedName>
    <definedName name="wrn.table2._4_1_3_2" hidden="1">{#N/A,#N/A,FALSE,"CGBR95C"}</definedName>
    <definedName name="wrn.table2._4_1_3_3" hidden="1">{#N/A,#N/A,FALSE,"CGBR95C"}</definedName>
    <definedName name="wrn.table2._4_1_3_4" hidden="1">{#N/A,#N/A,FALSE,"CGBR95C"}</definedName>
    <definedName name="wrn.table2._4_1_3_5" hidden="1">{#N/A,#N/A,FALSE,"CGBR95C"}</definedName>
    <definedName name="wrn.table2._4_1_4" hidden="1">{#N/A,#N/A,FALSE,"CGBR95C"}</definedName>
    <definedName name="wrn.table2._4_1_4_1" hidden="1">{#N/A,#N/A,FALSE,"CGBR95C"}</definedName>
    <definedName name="wrn.table2._4_1_4_2" hidden="1">{#N/A,#N/A,FALSE,"CGBR95C"}</definedName>
    <definedName name="wrn.table2._4_1_4_3" hidden="1">{#N/A,#N/A,FALSE,"CGBR95C"}</definedName>
    <definedName name="wrn.table2._4_1_4_4" hidden="1">{#N/A,#N/A,FALSE,"CGBR95C"}</definedName>
    <definedName name="wrn.table2._4_1_4_5" hidden="1">{#N/A,#N/A,FALSE,"CGBR95C"}</definedName>
    <definedName name="wrn.table2._4_1_5" hidden="1">{#N/A,#N/A,FALSE,"CGBR95C"}</definedName>
    <definedName name="wrn.table2._4_1_5_1" hidden="1">{#N/A,#N/A,FALSE,"CGBR95C"}</definedName>
    <definedName name="wrn.table2._4_1_5_2" hidden="1">{#N/A,#N/A,FALSE,"CGBR95C"}</definedName>
    <definedName name="wrn.table2._4_1_5_3" hidden="1">{#N/A,#N/A,FALSE,"CGBR95C"}</definedName>
    <definedName name="wrn.table2._4_1_5_4" hidden="1">{#N/A,#N/A,FALSE,"CGBR95C"}</definedName>
    <definedName name="wrn.table2._4_1_5_5" hidden="1">{#N/A,#N/A,FALSE,"CGBR95C"}</definedName>
    <definedName name="wrn.table2._4_2" hidden="1">{#N/A,#N/A,FALSE,"CGBR95C"}</definedName>
    <definedName name="wrn.table2._4_2_1" hidden="1">{#N/A,#N/A,FALSE,"CGBR95C"}</definedName>
    <definedName name="wrn.table2._4_2_1_1" hidden="1">{#N/A,#N/A,FALSE,"CGBR95C"}</definedName>
    <definedName name="wrn.table2._4_2_2" hidden="1">{#N/A,#N/A,FALSE,"CGBR95C"}</definedName>
    <definedName name="wrn.table2._4_2_3" hidden="1">{#N/A,#N/A,FALSE,"CGBR95C"}</definedName>
    <definedName name="wrn.table2._4_2_4" hidden="1">{#N/A,#N/A,FALSE,"CGBR95C"}</definedName>
    <definedName name="wrn.table2._4_2_5" hidden="1">{#N/A,#N/A,FALSE,"CGBR95C"}</definedName>
    <definedName name="wrn.table2._4_3" hidden="1">{#N/A,#N/A,FALSE,"CGBR95C"}</definedName>
    <definedName name="wrn.table2._4_3_1" hidden="1">{#N/A,#N/A,FALSE,"CGBR95C"}</definedName>
    <definedName name="wrn.table2._4_3_1_1" hidden="1">{#N/A,#N/A,FALSE,"CGBR95C"}</definedName>
    <definedName name="wrn.table2._4_3_2" hidden="1">{#N/A,#N/A,FALSE,"CGBR95C"}</definedName>
    <definedName name="wrn.table2._4_3_3" hidden="1">{#N/A,#N/A,FALSE,"CGBR95C"}</definedName>
    <definedName name="wrn.table2._4_3_4" hidden="1">{#N/A,#N/A,FALSE,"CGBR95C"}</definedName>
    <definedName name="wrn.table2._4_3_5" hidden="1">{#N/A,#N/A,FALSE,"CGBR95C"}</definedName>
    <definedName name="wrn.table2._4_4" hidden="1">{#N/A,#N/A,FALSE,"CGBR95C"}</definedName>
    <definedName name="wrn.table2._4_4_1" hidden="1">{#N/A,#N/A,FALSE,"CGBR95C"}</definedName>
    <definedName name="wrn.table2._4_4_2" hidden="1">{#N/A,#N/A,FALSE,"CGBR95C"}</definedName>
    <definedName name="wrn.table2._4_4_3" hidden="1">{#N/A,#N/A,FALSE,"CGBR95C"}</definedName>
    <definedName name="wrn.table2._4_4_4" hidden="1">{#N/A,#N/A,FALSE,"CGBR95C"}</definedName>
    <definedName name="wrn.table2._4_4_5" hidden="1">{#N/A,#N/A,FALSE,"CGBR95C"}</definedName>
    <definedName name="wrn.table2._4_5" hidden="1">{#N/A,#N/A,FALSE,"CGBR95C"}</definedName>
    <definedName name="wrn.table2._4_5_1" hidden="1">{#N/A,#N/A,FALSE,"CGBR95C"}</definedName>
    <definedName name="wrn.table2._4_5_2" hidden="1">{#N/A,#N/A,FALSE,"CGBR95C"}</definedName>
    <definedName name="wrn.table2._4_5_3" hidden="1">{#N/A,#N/A,FALSE,"CGBR95C"}</definedName>
    <definedName name="wrn.table2._4_5_4" hidden="1">{#N/A,#N/A,FALSE,"CGBR95C"}</definedName>
    <definedName name="wrn.table2._4_5_5" hidden="1">{#N/A,#N/A,FALSE,"CGBR95C"}</definedName>
    <definedName name="wrn.table2._5" hidden="1">{#N/A,#N/A,FALSE,"CGBR95C"}</definedName>
    <definedName name="wrn.table2._5_1" hidden="1">{#N/A,#N/A,FALSE,"CGBR95C"}</definedName>
    <definedName name="wrn.table2._5_1_1" hidden="1">{#N/A,#N/A,FALSE,"CGBR95C"}</definedName>
    <definedName name="wrn.table2._5_1_1_1" hidden="1">{#N/A,#N/A,FALSE,"CGBR95C"}</definedName>
    <definedName name="wrn.table2._5_1_1_1_1" hidden="1">{#N/A,#N/A,FALSE,"CGBR95C"}</definedName>
    <definedName name="wrn.table2._5_1_1_1_1_1" hidden="1">{#N/A,#N/A,FALSE,"CGBR95C"}</definedName>
    <definedName name="wrn.table2._5_1_1_1_2" hidden="1">{#N/A,#N/A,FALSE,"CGBR95C"}</definedName>
    <definedName name="wrn.table2._5_1_1_1_3" hidden="1">{#N/A,#N/A,FALSE,"CGBR95C"}</definedName>
    <definedName name="wrn.table2._5_1_1_1_4" hidden="1">{#N/A,#N/A,FALSE,"CGBR95C"}</definedName>
    <definedName name="wrn.table2._5_1_1_1_5" hidden="1">{#N/A,#N/A,FALSE,"CGBR95C"}</definedName>
    <definedName name="wrn.table2._5_1_1_2" hidden="1">{#N/A,#N/A,FALSE,"CGBR95C"}</definedName>
    <definedName name="wrn.table2._5_1_1_2_1" hidden="1">{#N/A,#N/A,FALSE,"CGBR95C"}</definedName>
    <definedName name="wrn.table2._5_1_1_2_2" hidden="1">{#N/A,#N/A,FALSE,"CGBR95C"}</definedName>
    <definedName name="wrn.table2._5_1_1_2_3" hidden="1">{#N/A,#N/A,FALSE,"CGBR95C"}</definedName>
    <definedName name="wrn.table2._5_1_1_2_4" hidden="1">{#N/A,#N/A,FALSE,"CGBR95C"}</definedName>
    <definedName name="wrn.table2._5_1_1_2_5" hidden="1">{#N/A,#N/A,FALSE,"CGBR95C"}</definedName>
    <definedName name="wrn.table2._5_1_1_3" hidden="1">{#N/A,#N/A,FALSE,"CGBR95C"}</definedName>
    <definedName name="wrn.table2._5_1_1_4" hidden="1">{#N/A,#N/A,FALSE,"CGBR95C"}</definedName>
    <definedName name="wrn.table2._5_1_1_5" hidden="1">{#N/A,#N/A,FALSE,"CGBR95C"}</definedName>
    <definedName name="wrn.table2._5_1_2" hidden="1">{#N/A,#N/A,FALSE,"CGBR95C"}</definedName>
    <definedName name="wrn.table2._5_1_2_1" hidden="1">{#N/A,#N/A,FALSE,"CGBR95C"}</definedName>
    <definedName name="wrn.table2._5_1_2_2" hidden="1">{#N/A,#N/A,FALSE,"CGBR95C"}</definedName>
    <definedName name="wrn.table2._5_1_2_3" hidden="1">{#N/A,#N/A,FALSE,"CGBR95C"}</definedName>
    <definedName name="wrn.table2._5_1_2_4" hidden="1">{#N/A,#N/A,FALSE,"CGBR95C"}</definedName>
    <definedName name="wrn.table2._5_1_2_5" hidden="1">{#N/A,#N/A,FALSE,"CGBR95C"}</definedName>
    <definedName name="wrn.table2._5_1_3" hidden="1">{#N/A,#N/A,FALSE,"CGBR95C"}</definedName>
    <definedName name="wrn.table2._5_1_3_1" hidden="1">{#N/A,#N/A,FALSE,"CGBR95C"}</definedName>
    <definedName name="wrn.table2._5_1_3_2" hidden="1">{#N/A,#N/A,FALSE,"CGBR95C"}</definedName>
    <definedName name="wrn.table2._5_1_3_3" hidden="1">{#N/A,#N/A,FALSE,"CGBR95C"}</definedName>
    <definedName name="wrn.table2._5_1_3_4" hidden="1">{#N/A,#N/A,FALSE,"CGBR95C"}</definedName>
    <definedName name="wrn.table2._5_1_3_5" hidden="1">{#N/A,#N/A,FALSE,"CGBR95C"}</definedName>
    <definedName name="wrn.table2._5_1_4" hidden="1">{#N/A,#N/A,FALSE,"CGBR95C"}</definedName>
    <definedName name="wrn.table2._5_1_4_1" hidden="1">{#N/A,#N/A,FALSE,"CGBR95C"}</definedName>
    <definedName name="wrn.table2._5_1_4_2" hidden="1">{#N/A,#N/A,FALSE,"CGBR95C"}</definedName>
    <definedName name="wrn.table2._5_1_4_3" hidden="1">{#N/A,#N/A,FALSE,"CGBR95C"}</definedName>
    <definedName name="wrn.table2._5_1_4_4" hidden="1">{#N/A,#N/A,FALSE,"CGBR95C"}</definedName>
    <definedName name="wrn.table2._5_1_4_5" hidden="1">{#N/A,#N/A,FALSE,"CGBR95C"}</definedName>
    <definedName name="wrn.table2._5_1_5" hidden="1">{#N/A,#N/A,FALSE,"CGBR95C"}</definedName>
    <definedName name="wrn.table2._5_1_5_1" hidden="1">{#N/A,#N/A,FALSE,"CGBR95C"}</definedName>
    <definedName name="wrn.table2._5_1_5_2" hidden="1">{#N/A,#N/A,FALSE,"CGBR95C"}</definedName>
    <definedName name="wrn.table2._5_1_5_3" hidden="1">{#N/A,#N/A,FALSE,"CGBR95C"}</definedName>
    <definedName name="wrn.table2._5_1_5_4" hidden="1">{#N/A,#N/A,FALSE,"CGBR95C"}</definedName>
    <definedName name="wrn.table2._5_1_5_5" hidden="1">{#N/A,#N/A,FALSE,"CGBR95C"}</definedName>
    <definedName name="wrn.table2._5_2" hidden="1">{#N/A,#N/A,FALSE,"CGBR95C"}</definedName>
    <definedName name="wrn.table2._5_2_1" hidden="1">{#N/A,#N/A,FALSE,"CGBR95C"}</definedName>
    <definedName name="wrn.table2._5_2_2" hidden="1">{#N/A,#N/A,FALSE,"CGBR95C"}</definedName>
    <definedName name="wrn.table2._5_2_3" hidden="1">{#N/A,#N/A,FALSE,"CGBR95C"}</definedName>
    <definedName name="wrn.table2._5_2_4" hidden="1">{#N/A,#N/A,FALSE,"CGBR95C"}</definedName>
    <definedName name="wrn.table2._5_2_5" hidden="1">{#N/A,#N/A,FALSE,"CGBR95C"}</definedName>
    <definedName name="wrn.table2._5_3" hidden="1">{#N/A,#N/A,FALSE,"CGBR95C"}</definedName>
    <definedName name="wrn.table2._5_3_1" hidden="1">{#N/A,#N/A,FALSE,"CGBR95C"}</definedName>
    <definedName name="wrn.table2._5_3_2" hidden="1">{#N/A,#N/A,FALSE,"CGBR95C"}</definedName>
    <definedName name="wrn.table2._5_3_3" hidden="1">{#N/A,#N/A,FALSE,"CGBR95C"}</definedName>
    <definedName name="wrn.table2._5_3_4" hidden="1">{#N/A,#N/A,FALSE,"CGBR95C"}</definedName>
    <definedName name="wrn.table2._5_3_5" hidden="1">{#N/A,#N/A,FALSE,"CGBR95C"}</definedName>
    <definedName name="wrn.table2._5_4" hidden="1">{#N/A,#N/A,FALSE,"CGBR95C"}</definedName>
    <definedName name="wrn.table2._5_4_1" hidden="1">{#N/A,#N/A,FALSE,"CGBR95C"}</definedName>
    <definedName name="wrn.table2._5_4_2" hidden="1">{#N/A,#N/A,FALSE,"CGBR95C"}</definedName>
    <definedName name="wrn.table2._5_4_3" hidden="1">{#N/A,#N/A,FALSE,"CGBR95C"}</definedName>
    <definedName name="wrn.table2._5_4_4" hidden="1">{#N/A,#N/A,FALSE,"CGBR95C"}</definedName>
    <definedName name="wrn.table2._5_4_5" hidden="1">{#N/A,#N/A,FALSE,"CGBR95C"}</definedName>
    <definedName name="wrn.table2._5_5" hidden="1">{#N/A,#N/A,FALSE,"CGBR95C"}</definedName>
    <definedName name="wrn.table2._5_5_1" hidden="1">{#N/A,#N/A,FALSE,"CGBR95C"}</definedName>
    <definedName name="wrn.table2._5_5_2" hidden="1">{#N/A,#N/A,FALSE,"CGBR95C"}</definedName>
    <definedName name="wrn.table2._5_5_3" hidden="1">{#N/A,#N/A,FALSE,"CGBR95C"}</definedName>
    <definedName name="wrn.table2._5_5_4" hidden="1">{#N/A,#N/A,FALSE,"CGBR95C"}</definedName>
    <definedName name="wrn.table2._5_5_5" hidden="1">{#N/A,#N/A,FALSE,"CGBR95C"}</definedName>
    <definedName name="wrn.tablea." hidden="1">{#N/A,#N/A,FALSE,"CGBR95C"}</definedName>
    <definedName name="wrn.tablea._1" hidden="1">{#N/A,#N/A,FALSE,"CGBR95C"}</definedName>
    <definedName name="wrn.tablea._1_1" hidden="1">{#N/A,#N/A,FALSE,"CGBR95C"}</definedName>
    <definedName name="wrn.tablea._1_1_1" hidden="1">{#N/A,#N/A,FALSE,"CGBR95C"}</definedName>
    <definedName name="wrn.tablea._1_1_1_1" hidden="1">{#N/A,#N/A,FALSE,"CGBR95C"}</definedName>
    <definedName name="wrn.tablea._1_1_1_1_1" hidden="1">{#N/A,#N/A,FALSE,"CGBR95C"}</definedName>
    <definedName name="wrn.tablea._1_1_1_1_1_1" hidden="1">{#N/A,#N/A,FALSE,"CGBR95C"}</definedName>
    <definedName name="wrn.tablea._1_1_1_1_1_1_1" hidden="1">{#N/A,#N/A,FALSE,"CGBR95C"}</definedName>
    <definedName name="wrn.tablea._1_1_1_1_1_2" hidden="1">{#N/A,#N/A,FALSE,"CGBR95C"}</definedName>
    <definedName name="wrn.tablea._1_1_1_1_1_3" hidden="1">{#N/A,#N/A,FALSE,"CGBR95C"}</definedName>
    <definedName name="wrn.tablea._1_1_1_1_1_4" hidden="1">{#N/A,#N/A,FALSE,"CGBR95C"}</definedName>
    <definedName name="wrn.tablea._1_1_1_1_1_5" hidden="1">{#N/A,#N/A,FALSE,"CGBR95C"}</definedName>
    <definedName name="wrn.tablea._1_1_1_1_2" hidden="1">{#N/A,#N/A,FALSE,"CGBR95C"}</definedName>
    <definedName name="wrn.tablea._1_1_1_1_2_1" hidden="1">{#N/A,#N/A,FALSE,"CGBR95C"}</definedName>
    <definedName name="wrn.tablea._1_1_1_1_2_2" hidden="1">{#N/A,#N/A,FALSE,"CGBR95C"}</definedName>
    <definedName name="wrn.tablea._1_1_1_1_2_3" hidden="1">{#N/A,#N/A,FALSE,"CGBR95C"}</definedName>
    <definedName name="wrn.tablea._1_1_1_1_2_4" hidden="1">{#N/A,#N/A,FALSE,"CGBR95C"}</definedName>
    <definedName name="wrn.tablea._1_1_1_1_2_5" hidden="1">{#N/A,#N/A,FALSE,"CGBR95C"}</definedName>
    <definedName name="wrn.tablea._1_1_1_1_3" hidden="1">{#N/A,#N/A,FALSE,"CGBR95C"}</definedName>
    <definedName name="wrn.tablea._1_1_1_1_4" hidden="1">{#N/A,#N/A,FALSE,"CGBR95C"}</definedName>
    <definedName name="wrn.tablea._1_1_1_1_5" hidden="1">{#N/A,#N/A,FALSE,"CGBR95C"}</definedName>
    <definedName name="wrn.tablea._1_1_1_2" hidden="1">{#N/A,#N/A,FALSE,"CGBR95C"}</definedName>
    <definedName name="wrn.tablea._1_1_1_2_1" hidden="1">{#N/A,#N/A,FALSE,"CGBR95C"}</definedName>
    <definedName name="wrn.tablea._1_1_1_2_2" hidden="1">{#N/A,#N/A,FALSE,"CGBR95C"}</definedName>
    <definedName name="wrn.tablea._1_1_1_2_3" hidden="1">{#N/A,#N/A,FALSE,"CGBR95C"}</definedName>
    <definedName name="wrn.tablea._1_1_1_2_4" hidden="1">{#N/A,#N/A,FALSE,"CGBR95C"}</definedName>
    <definedName name="wrn.tablea._1_1_1_2_5" hidden="1">{#N/A,#N/A,FALSE,"CGBR95C"}</definedName>
    <definedName name="wrn.tablea._1_1_1_3" hidden="1">{#N/A,#N/A,FALSE,"CGBR95C"}</definedName>
    <definedName name="wrn.tablea._1_1_1_3_1" hidden="1">{#N/A,#N/A,FALSE,"CGBR95C"}</definedName>
    <definedName name="wrn.tablea._1_1_1_3_2" hidden="1">{#N/A,#N/A,FALSE,"CGBR95C"}</definedName>
    <definedName name="wrn.tablea._1_1_1_3_3" hidden="1">{#N/A,#N/A,FALSE,"CGBR95C"}</definedName>
    <definedName name="wrn.tablea._1_1_1_3_4" hidden="1">{#N/A,#N/A,FALSE,"CGBR95C"}</definedName>
    <definedName name="wrn.tablea._1_1_1_3_5" hidden="1">{#N/A,#N/A,FALSE,"CGBR95C"}</definedName>
    <definedName name="wrn.tablea._1_1_1_4" hidden="1">{#N/A,#N/A,FALSE,"CGBR95C"}</definedName>
    <definedName name="wrn.tablea._1_1_1_4_1" hidden="1">{#N/A,#N/A,FALSE,"CGBR95C"}</definedName>
    <definedName name="wrn.tablea._1_1_1_4_2" hidden="1">{#N/A,#N/A,FALSE,"CGBR95C"}</definedName>
    <definedName name="wrn.tablea._1_1_1_4_3" hidden="1">{#N/A,#N/A,FALSE,"CGBR95C"}</definedName>
    <definedName name="wrn.tablea._1_1_1_4_4" hidden="1">{#N/A,#N/A,FALSE,"CGBR95C"}</definedName>
    <definedName name="wrn.tablea._1_1_1_4_5" hidden="1">{#N/A,#N/A,FALSE,"CGBR95C"}</definedName>
    <definedName name="wrn.tablea._1_1_1_5" hidden="1">{#N/A,#N/A,FALSE,"CGBR95C"}</definedName>
    <definedName name="wrn.tablea._1_1_1_5_1" hidden="1">{#N/A,#N/A,FALSE,"CGBR95C"}</definedName>
    <definedName name="wrn.tablea._1_1_1_5_2" hidden="1">{#N/A,#N/A,FALSE,"CGBR95C"}</definedName>
    <definedName name="wrn.tablea._1_1_1_5_3" hidden="1">{#N/A,#N/A,FALSE,"CGBR95C"}</definedName>
    <definedName name="wrn.tablea._1_1_1_5_4" hidden="1">{#N/A,#N/A,FALSE,"CGBR95C"}</definedName>
    <definedName name="wrn.tablea._1_1_1_5_5" hidden="1">{#N/A,#N/A,FALSE,"CGBR95C"}</definedName>
    <definedName name="wrn.tablea._1_1_2" hidden="1">{#N/A,#N/A,FALSE,"CGBR95C"}</definedName>
    <definedName name="wrn.tablea._1_1_2_1" hidden="1">{#N/A,#N/A,FALSE,"CGBR95C"}</definedName>
    <definedName name="wrn.tablea._1_1_2_1_1" hidden="1">{#N/A,#N/A,FALSE,"CGBR95C"}</definedName>
    <definedName name="wrn.tablea._1_1_2_2" hidden="1">{#N/A,#N/A,FALSE,"CGBR95C"}</definedName>
    <definedName name="wrn.tablea._1_1_2_3" hidden="1">{#N/A,#N/A,FALSE,"CGBR95C"}</definedName>
    <definedName name="wrn.tablea._1_1_2_4" hidden="1">{#N/A,#N/A,FALSE,"CGBR95C"}</definedName>
    <definedName name="wrn.tablea._1_1_2_5" hidden="1">{#N/A,#N/A,FALSE,"CGBR95C"}</definedName>
    <definedName name="wrn.tablea._1_1_3" hidden="1">{#N/A,#N/A,FALSE,"CGBR95C"}</definedName>
    <definedName name="wrn.tablea._1_1_3_1" hidden="1">{#N/A,#N/A,FALSE,"CGBR95C"}</definedName>
    <definedName name="wrn.tablea._1_1_3_1_1" hidden="1">{#N/A,#N/A,FALSE,"CGBR95C"}</definedName>
    <definedName name="wrn.tablea._1_1_3_2" hidden="1">{#N/A,#N/A,FALSE,"CGBR95C"}</definedName>
    <definedName name="wrn.tablea._1_1_3_3" hidden="1">{#N/A,#N/A,FALSE,"CGBR95C"}</definedName>
    <definedName name="wrn.tablea._1_1_3_4" hidden="1">{#N/A,#N/A,FALSE,"CGBR95C"}</definedName>
    <definedName name="wrn.tablea._1_1_3_5" hidden="1">{#N/A,#N/A,FALSE,"CGBR95C"}</definedName>
    <definedName name="wrn.tablea._1_1_4" hidden="1">{#N/A,#N/A,FALSE,"CGBR95C"}</definedName>
    <definedName name="wrn.tablea._1_1_4_1" hidden="1">{#N/A,#N/A,FALSE,"CGBR95C"}</definedName>
    <definedName name="wrn.tablea._1_1_4_2" hidden="1">{#N/A,#N/A,FALSE,"CGBR95C"}</definedName>
    <definedName name="wrn.tablea._1_1_4_3" hidden="1">{#N/A,#N/A,FALSE,"CGBR95C"}</definedName>
    <definedName name="wrn.tablea._1_1_4_4" hidden="1">{#N/A,#N/A,FALSE,"CGBR95C"}</definedName>
    <definedName name="wrn.tablea._1_1_4_5" hidden="1">{#N/A,#N/A,FALSE,"CGBR95C"}</definedName>
    <definedName name="wrn.tablea._1_1_5" hidden="1">{#N/A,#N/A,FALSE,"CGBR95C"}</definedName>
    <definedName name="wrn.tablea._1_1_5_1" hidden="1">{#N/A,#N/A,FALSE,"CGBR95C"}</definedName>
    <definedName name="wrn.tablea._1_1_5_2" hidden="1">{#N/A,#N/A,FALSE,"CGBR95C"}</definedName>
    <definedName name="wrn.tablea._1_1_5_3" hidden="1">{#N/A,#N/A,FALSE,"CGBR95C"}</definedName>
    <definedName name="wrn.tablea._1_1_5_4" hidden="1">{#N/A,#N/A,FALSE,"CGBR95C"}</definedName>
    <definedName name="wrn.tablea._1_1_5_5" hidden="1">{#N/A,#N/A,FALSE,"CGBR95C"}</definedName>
    <definedName name="wrn.tablea._1_2" hidden="1">{#N/A,#N/A,FALSE,"CGBR95C"}</definedName>
    <definedName name="wrn.tablea._1_2_1" hidden="1">{#N/A,#N/A,FALSE,"CGBR95C"}</definedName>
    <definedName name="wrn.tablea._1_2_1_1" hidden="1">{#N/A,#N/A,FALSE,"CGBR95C"}</definedName>
    <definedName name="wrn.tablea._1_2_1_1_1" hidden="1">{#N/A,#N/A,FALSE,"CGBR95C"}</definedName>
    <definedName name="wrn.tablea._1_2_1_1_1_1" hidden="1">{#N/A,#N/A,FALSE,"CGBR95C"}</definedName>
    <definedName name="wrn.tablea._1_2_1_1_1_1_1" hidden="1">{#N/A,#N/A,FALSE,"CGBR95C"}</definedName>
    <definedName name="wrn.tablea._1_2_1_1_1_2" hidden="1">{#N/A,#N/A,FALSE,"CGBR95C"}</definedName>
    <definedName name="wrn.tablea._1_2_1_1_1_3" hidden="1">{#N/A,#N/A,FALSE,"CGBR95C"}</definedName>
    <definedName name="wrn.tablea._1_2_1_1_1_4" hidden="1">{#N/A,#N/A,FALSE,"CGBR95C"}</definedName>
    <definedName name="wrn.tablea._1_2_1_1_1_5" hidden="1">{#N/A,#N/A,FALSE,"CGBR95C"}</definedName>
    <definedName name="wrn.tablea._1_2_1_1_2" hidden="1">{#N/A,#N/A,FALSE,"CGBR95C"}</definedName>
    <definedName name="wrn.tablea._1_2_1_1_2_1" hidden="1">{#N/A,#N/A,FALSE,"CGBR95C"}</definedName>
    <definedName name="wrn.tablea._1_2_1_1_2_2" hidden="1">{#N/A,#N/A,FALSE,"CGBR95C"}</definedName>
    <definedName name="wrn.tablea._1_2_1_1_2_3" hidden="1">{#N/A,#N/A,FALSE,"CGBR95C"}</definedName>
    <definedName name="wrn.tablea._1_2_1_1_2_4" hidden="1">{#N/A,#N/A,FALSE,"CGBR95C"}</definedName>
    <definedName name="wrn.tablea._1_2_1_1_2_5" hidden="1">{#N/A,#N/A,FALSE,"CGBR95C"}</definedName>
    <definedName name="wrn.tablea._1_2_1_1_3" hidden="1">{#N/A,#N/A,FALSE,"CGBR95C"}</definedName>
    <definedName name="wrn.tablea._1_2_1_1_4" hidden="1">{#N/A,#N/A,FALSE,"CGBR95C"}</definedName>
    <definedName name="wrn.tablea._1_2_1_1_5" hidden="1">{#N/A,#N/A,FALSE,"CGBR95C"}</definedName>
    <definedName name="wrn.tablea._1_2_1_2" hidden="1">{#N/A,#N/A,FALSE,"CGBR95C"}</definedName>
    <definedName name="wrn.tablea._1_2_1_2_1" hidden="1">{#N/A,#N/A,FALSE,"CGBR95C"}</definedName>
    <definedName name="wrn.tablea._1_2_1_2_2" hidden="1">{#N/A,#N/A,FALSE,"CGBR95C"}</definedName>
    <definedName name="wrn.tablea._1_2_1_2_3" hidden="1">{#N/A,#N/A,FALSE,"CGBR95C"}</definedName>
    <definedName name="wrn.tablea._1_2_1_2_4" hidden="1">{#N/A,#N/A,FALSE,"CGBR95C"}</definedName>
    <definedName name="wrn.tablea._1_2_1_2_5" hidden="1">{#N/A,#N/A,FALSE,"CGBR95C"}</definedName>
    <definedName name="wrn.tablea._1_2_1_3" hidden="1">{#N/A,#N/A,FALSE,"CGBR95C"}</definedName>
    <definedName name="wrn.tablea._1_2_1_3_1" hidden="1">{#N/A,#N/A,FALSE,"CGBR95C"}</definedName>
    <definedName name="wrn.tablea._1_2_1_3_2" hidden="1">{#N/A,#N/A,FALSE,"CGBR95C"}</definedName>
    <definedName name="wrn.tablea._1_2_1_3_3" hidden="1">{#N/A,#N/A,FALSE,"CGBR95C"}</definedName>
    <definedName name="wrn.tablea._1_2_1_3_4" hidden="1">{#N/A,#N/A,FALSE,"CGBR95C"}</definedName>
    <definedName name="wrn.tablea._1_2_1_3_5" hidden="1">{#N/A,#N/A,FALSE,"CGBR95C"}</definedName>
    <definedName name="wrn.tablea._1_2_1_4" hidden="1">{#N/A,#N/A,FALSE,"CGBR95C"}</definedName>
    <definedName name="wrn.tablea._1_2_1_4_1" hidden="1">{#N/A,#N/A,FALSE,"CGBR95C"}</definedName>
    <definedName name="wrn.tablea._1_2_1_4_2" hidden="1">{#N/A,#N/A,FALSE,"CGBR95C"}</definedName>
    <definedName name="wrn.tablea._1_2_1_4_3" hidden="1">{#N/A,#N/A,FALSE,"CGBR95C"}</definedName>
    <definedName name="wrn.tablea._1_2_1_4_4" hidden="1">{#N/A,#N/A,FALSE,"CGBR95C"}</definedName>
    <definedName name="wrn.tablea._1_2_1_4_5" hidden="1">{#N/A,#N/A,FALSE,"CGBR95C"}</definedName>
    <definedName name="wrn.tablea._1_2_1_5" hidden="1">{#N/A,#N/A,FALSE,"CGBR95C"}</definedName>
    <definedName name="wrn.tablea._1_2_1_5_1" hidden="1">{#N/A,#N/A,FALSE,"CGBR95C"}</definedName>
    <definedName name="wrn.tablea._1_2_1_5_2" hidden="1">{#N/A,#N/A,FALSE,"CGBR95C"}</definedName>
    <definedName name="wrn.tablea._1_2_1_5_3" hidden="1">{#N/A,#N/A,FALSE,"CGBR95C"}</definedName>
    <definedName name="wrn.tablea._1_2_1_5_4" hidden="1">{#N/A,#N/A,FALSE,"CGBR95C"}</definedName>
    <definedName name="wrn.tablea._1_2_1_5_5" hidden="1">{#N/A,#N/A,FALSE,"CGBR95C"}</definedName>
    <definedName name="wrn.tablea._1_2_2" hidden="1">{#N/A,#N/A,FALSE,"CGBR95C"}</definedName>
    <definedName name="wrn.tablea._1_2_2_1" hidden="1">{#N/A,#N/A,FALSE,"CGBR95C"}</definedName>
    <definedName name="wrn.tablea._1_2_2_2" hidden="1">{#N/A,#N/A,FALSE,"CGBR95C"}</definedName>
    <definedName name="wrn.tablea._1_2_2_3" hidden="1">{#N/A,#N/A,FALSE,"CGBR95C"}</definedName>
    <definedName name="wrn.tablea._1_2_2_4" hidden="1">{#N/A,#N/A,FALSE,"CGBR95C"}</definedName>
    <definedName name="wrn.tablea._1_2_2_5" hidden="1">{#N/A,#N/A,FALSE,"CGBR95C"}</definedName>
    <definedName name="wrn.tablea._1_2_3" hidden="1">{#N/A,#N/A,FALSE,"CGBR95C"}</definedName>
    <definedName name="wrn.tablea._1_2_3_1" hidden="1">{#N/A,#N/A,FALSE,"CGBR95C"}</definedName>
    <definedName name="wrn.tablea._1_2_3_2" hidden="1">{#N/A,#N/A,FALSE,"CGBR95C"}</definedName>
    <definedName name="wrn.tablea._1_2_3_3" hidden="1">{#N/A,#N/A,FALSE,"CGBR95C"}</definedName>
    <definedName name="wrn.tablea._1_2_3_4" hidden="1">{#N/A,#N/A,FALSE,"CGBR95C"}</definedName>
    <definedName name="wrn.tablea._1_2_3_5" hidden="1">{#N/A,#N/A,FALSE,"CGBR95C"}</definedName>
    <definedName name="wrn.tablea._1_2_4" hidden="1">{#N/A,#N/A,FALSE,"CGBR95C"}</definedName>
    <definedName name="wrn.tablea._1_2_4_1" hidden="1">{#N/A,#N/A,FALSE,"CGBR95C"}</definedName>
    <definedName name="wrn.tablea._1_2_4_2" hidden="1">{#N/A,#N/A,FALSE,"CGBR95C"}</definedName>
    <definedName name="wrn.tablea._1_2_4_3" hidden="1">{#N/A,#N/A,FALSE,"CGBR95C"}</definedName>
    <definedName name="wrn.tablea._1_2_4_4" hidden="1">{#N/A,#N/A,FALSE,"CGBR95C"}</definedName>
    <definedName name="wrn.tablea._1_2_4_5" hidden="1">{#N/A,#N/A,FALSE,"CGBR95C"}</definedName>
    <definedName name="wrn.tablea._1_2_5" hidden="1">{#N/A,#N/A,FALSE,"CGBR95C"}</definedName>
    <definedName name="wrn.tablea._1_2_5_1" hidden="1">{#N/A,#N/A,FALSE,"CGBR95C"}</definedName>
    <definedName name="wrn.tablea._1_2_5_2" hidden="1">{#N/A,#N/A,FALSE,"CGBR95C"}</definedName>
    <definedName name="wrn.tablea._1_2_5_3" hidden="1">{#N/A,#N/A,FALSE,"CGBR95C"}</definedName>
    <definedName name="wrn.tablea._1_2_5_4" hidden="1">{#N/A,#N/A,FALSE,"CGBR95C"}</definedName>
    <definedName name="wrn.tablea._1_2_5_5" hidden="1">{#N/A,#N/A,FALSE,"CGBR95C"}</definedName>
    <definedName name="wrn.tablea._1_3" hidden="1">{#N/A,#N/A,FALSE,"CGBR95C"}</definedName>
    <definedName name="wrn.tablea._1_3_1" hidden="1">{#N/A,#N/A,FALSE,"CGBR95C"}</definedName>
    <definedName name="wrn.tablea._1_3_1_1" hidden="1">{#N/A,#N/A,FALSE,"CGBR95C"}</definedName>
    <definedName name="wrn.tablea._1_3_1_1_1" hidden="1">{#N/A,#N/A,FALSE,"CGBR95C"}</definedName>
    <definedName name="wrn.tablea._1_3_1_1_1_1" hidden="1">{#N/A,#N/A,FALSE,"CGBR95C"}</definedName>
    <definedName name="wrn.tablea._1_3_1_1_1_1_1" hidden="1">{#N/A,#N/A,FALSE,"CGBR95C"}</definedName>
    <definedName name="wrn.tablea._1_3_1_1_1_2" hidden="1">{#N/A,#N/A,FALSE,"CGBR95C"}</definedName>
    <definedName name="wrn.tablea._1_3_1_1_1_3" hidden="1">{#N/A,#N/A,FALSE,"CGBR95C"}</definedName>
    <definedName name="wrn.tablea._1_3_1_1_1_4" hidden="1">{#N/A,#N/A,FALSE,"CGBR95C"}</definedName>
    <definedName name="wrn.tablea._1_3_1_1_1_5" hidden="1">{#N/A,#N/A,FALSE,"CGBR95C"}</definedName>
    <definedName name="wrn.tablea._1_3_1_1_2" hidden="1">{#N/A,#N/A,FALSE,"CGBR95C"}</definedName>
    <definedName name="wrn.tablea._1_3_1_1_2_1" hidden="1">{#N/A,#N/A,FALSE,"CGBR95C"}</definedName>
    <definedName name="wrn.tablea._1_3_1_1_2_2" hidden="1">{#N/A,#N/A,FALSE,"CGBR95C"}</definedName>
    <definedName name="wrn.tablea._1_3_1_1_2_3" hidden="1">{#N/A,#N/A,FALSE,"CGBR95C"}</definedName>
    <definedName name="wrn.tablea._1_3_1_1_2_4" hidden="1">{#N/A,#N/A,FALSE,"CGBR95C"}</definedName>
    <definedName name="wrn.tablea._1_3_1_1_2_5" hidden="1">{#N/A,#N/A,FALSE,"CGBR95C"}</definedName>
    <definedName name="wrn.tablea._1_3_1_1_3" hidden="1">{#N/A,#N/A,FALSE,"CGBR95C"}</definedName>
    <definedName name="wrn.tablea._1_3_1_1_4" hidden="1">{#N/A,#N/A,FALSE,"CGBR95C"}</definedName>
    <definedName name="wrn.tablea._1_3_1_1_5" hidden="1">{#N/A,#N/A,FALSE,"CGBR95C"}</definedName>
    <definedName name="wrn.tablea._1_3_1_2" hidden="1">{#N/A,#N/A,FALSE,"CGBR95C"}</definedName>
    <definedName name="wrn.tablea._1_3_1_2_1" hidden="1">{#N/A,#N/A,FALSE,"CGBR95C"}</definedName>
    <definedName name="wrn.tablea._1_3_1_2_2" hidden="1">{#N/A,#N/A,FALSE,"CGBR95C"}</definedName>
    <definedName name="wrn.tablea._1_3_1_2_3" hidden="1">{#N/A,#N/A,FALSE,"CGBR95C"}</definedName>
    <definedName name="wrn.tablea._1_3_1_2_4" hidden="1">{#N/A,#N/A,FALSE,"CGBR95C"}</definedName>
    <definedName name="wrn.tablea._1_3_1_2_5" hidden="1">{#N/A,#N/A,FALSE,"CGBR95C"}</definedName>
    <definedName name="wrn.tablea._1_3_1_3" hidden="1">{#N/A,#N/A,FALSE,"CGBR95C"}</definedName>
    <definedName name="wrn.tablea._1_3_1_3_1" hidden="1">{#N/A,#N/A,FALSE,"CGBR95C"}</definedName>
    <definedName name="wrn.tablea._1_3_1_3_2" hidden="1">{#N/A,#N/A,FALSE,"CGBR95C"}</definedName>
    <definedName name="wrn.tablea._1_3_1_3_3" hidden="1">{#N/A,#N/A,FALSE,"CGBR95C"}</definedName>
    <definedName name="wrn.tablea._1_3_1_3_4" hidden="1">{#N/A,#N/A,FALSE,"CGBR95C"}</definedName>
    <definedName name="wrn.tablea._1_3_1_3_5" hidden="1">{#N/A,#N/A,FALSE,"CGBR95C"}</definedName>
    <definedName name="wrn.tablea._1_3_1_4" hidden="1">{#N/A,#N/A,FALSE,"CGBR95C"}</definedName>
    <definedName name="wrn.tablea._1_3_1_4_1" hidden="1">{#N/A,#N/A,FALSE,"CGBR95C"}</definedName>
    <definedName name="wrn.tablea._1_3_1_4_2" hidden="1">{#N/A,#N/A,FALSE,"CGBR95C"}</definedName>
    <definedName name="wrn.tablea._1_3_1_4_3" hidden="1">{#N/A,#N/A,FALSE,"CGBR95C"}</definedName>
    <definedName name="wrn.tablea._1_3_1_4_4" hidden="1">{#N/A,#N/A,FALSE,"CGBR95C"}</definedName>
    <definedName name="wrn.tablea._1_3_1_4_5" hidden="1">{#N/A,#N/A,FALSE,"CGBR95C"}</definedName>
    <definedName name="wrn.tablea._1_3_1_5" hidden="1">{#N/A,#N/A,FALSE,"CGBR95C"}</definedName>
    <definedName name="wrn.tablea._1_3_1_5_1" hidden="1">{#N/A,#N/A,FALSE,"CGBR95C"}</definedName>
    <definedName name="wrn.tablea._1_3_1_5_2" hidden="1">{#N/A,#N/A,FALSE,"CGBR95C"}</definedName>
    <definedName name="wrn.tablea._1_3_1_5_3" hidden="1">{#N/A,#N/A,FALSE,"CGBR95C"}</definedName>
    <definedName name="wrn.tablea._1_3_1_5_4" hidden="1">{#N/A,#N/A,FALSE,"CGBR95C"}</definedName>
    <definedName name="wrn.tablea._1_3_1_5_5" hidden="1">{#N/A,#N/A,FALSE,"CGBR95C"}</definedName>
    <definedName name="wrn.tablea._1_3_2" hidden="1">{#N/A,#N/A,FALSE,"CGBR95C"}</definedName>
    <definedName name="wrn.tablea._1_3_2_1" hidden="1">{#N/A,#N/A,FALSE,"CGBR95C"}</definedName>
    <definedName name="wrn.tablea._1_3_2_2" hidden="1">{#N/A,#N/A,FALSE,"CGBR95C"}</definedName>
    <definedName name="wrn.tablea._1_3_2_3" hidden="1">{#N/A,#N/A,FALSE,"CGBR95C"}</definedName>
    <definedName name="wrn.tablea._1_3_2_4" hidden="1">{#N/A,#N/A,FALSE,"CGBR95C"}</definedName>
    <definedName name="wrn.tablea._1_3_2_5" hidden="1">{#N/A,#N/A,FALSE,"CGBR95C"}</definedName>
    <definedName name="wrn.tablea._1_3_3" hidden="1">{#N/A,#N/A,FALSE,"CGBR95C"}</definedName>
    <definedName name="wrn.tablea._1_3_3_1" hidden="1">{#N/A,#N/A,FALSE,"CGBR95C"}</definedName>
    <definedName name="wrn.tablea._1_3_3_2" hidden="1">{#N/A,#N/A,FALSE,"CGBR95C"}</definedName>
    <definedName name="wrn.tablea._1_3_3_3" hidden="1">{#N/A,#N/A,FALSE,"CGBR95C"}</definedName>
    <definedName name="wrn.tablea._1_3_3_4" hidden="1">{#N/A,#N/A,FALSE,"CGBR95C"}</definedName>
    <definedName name="wrn.tablea._1_3_3_5" hidden="1">{#N/A,#N/A,FALSE,"CGBR95C"}</definedName>
    <definedName name="wrn.tablea._1_3_4" hidden="1">{#N/A,#N/A,FALSE,"CGBR95C"}</definedName>
    <definedName name="wrn.tablea._1_3_4_1" hidden="1">{#N/A,#N/A,FALSE,"CGBR95C"}</definedName>
    <definedName name="wrn.tablea._1_3_4_2" hidden="1">{#N/A,#N/A,FALSE,"CGBR95C"}</definedName>
    <definedName name="wrn.tablea._1_3_4_3" hidden="1">{#N/A,#N/A,FALSE,"CGBR95C"}</definedName>
    <definedName name="wrn.tablea._1_3_4_4" hidden="1">{#N/A,#N/A,FALSE,"CGBR95C"}</definedName>
    <definedName name="wrn.tablea._1_3_4_5" hidden="1">{#N/A,#N/A,FALSE,"CGBR95C"}</definedName>
    <definedName name="wrn.tablea._1_3_5" hidden="1">{#N/A,#N/A,FALSE,"CGBR95C"}</definedName>
    <definedName name="wrn.tablea._1_3_5_1" hidden="1">{#N/A,#N/A,FALSE,"CGBR95C"}</definedName>
    <definedName name="wrn.tablea._1_3_5_2" hidden="1">{#N/A,#N/A,FALSE,"CGBR95C"}</definedName>
    <definedName name="wrn.tablea._1_3_5_3" hidden="1">{#N/A,#N/A,FALSE,"CGBR95C"}</definedName>
    <definedName name="wrn.tablea._1_3_5_4" hidden="1">{#N/A,#N/A,FALSE,"CGBR95C"}</definedName>
    <definedName name="wrn.tablea._1_3_5_5" hidden="1">{#N/A,#N/A,FALSE,"CGBR95C"}</definedName>
    <definedName name="wrn.tablea._1_4" hidden="1">{#N/A,#N/A,FALSE,"CGBR95C"}</definedName>
    <definedName name="wrn.tablea._1_4_1" hidden="1">{#N/A,#N/A,FALSE,"CGBR95C"}</definedName>
    <definedName name="wrn.tablea._1_4_1_1" hidden="1">{#N/A,#N/A,FALSE,"CGBR95C"}</definedName>
    <definedName name="wrn.tablea._1_4_1_1_1" hidden="1">{#N/A,#N/A,FALSE,"CGBR95C"}</definedName>
    <definedName name="wrn.tablea._1_4_1_1_1_1" hidden="1">{#N/A,#N/A,FALSE,"CGBR95C"}</definedName>
    <definedName name="wrn.tablea._1_4_1_1_2" hidden="1">{#N/A,#N/A,FALSE,"CGBR95C"}</definedName>
    <definedName name="wrn.tablea._1_4_1_1_3" hidden="1">{#N/A,#N/A,FALSE,"CGBR95C"}</definedName>
    <definedName name="wrn.tablea._1_4_1_1_4" hidden="1">{#N/A,#N/A,FALSE,"CGBR95C"}</definedName>
    <definedName name="wrn.tablea._1_4_1_1_5" hidden="1">{#N/A,#N/A,FALSE,"CGBR95C"}</definedName>
    <definedName name="wrn.tablea._1_4_1_2" hidden="1">{#N/A,#N/A,FALSE,"CGBR95C"}</definedName>
    <definedName name="wrn.tablea._1_4_1_2_1" hidden="1">{#N/A,#N/A,FALSE,"CGBR95C"}</definedName>
    <definedName name="wrn.tablea._1_4_1_2_2" hidden="1">{#N/A,#N/A,FALSE,"CGBR95C"}</definedName>
    <definedName name="wrn.tablea._1_4_1_2_3" hidden="1">{#N/A,#N/A,FALSE,"CGBR95C"}</definedName>
    <definedName name="wrn.tablea._1_4_1_2_4" hidden="1">{#N/A,#N/A,FALSE,"CGBR95C"}</definedName>
    <definedName name="wrn.tablea._1_4_1_2_5" hidden="1">{#N/A,#N/A,FALSE,"CGBR95C"}</definedName>
    <definedName name="wrn.tablea._1_4_1_3" hidden="1">{#N/A,#N/A,FALSE,"CGBR95C"}</definedName>
    <definedName name="wrn.tablea._1_4_1_3_1" hidden="1">{#N/A,#N/A,FALSE,"CGBR95C"}</definedName>
    <definedName name="wrn.tablea._1_4_1_3_2" hidden="1">{#N/A,#N/A,FALSE,"CGBR95C"}</definedName>
    <definedName name="wrn.tablea._1_4_1_3_3" hidden="1">{#N/A,#N/A,FALSE,"CGBR95C"}</definedName>
    <definedName name="wrn.tablea._1_4_1_3_4" hidden="1">{#N/A,#N/A,FALSE,"CGBR95C"}</definedName>
    <definedName name="wrn.tablea._1_4_1_3_5" hidden="1">{#N/A,#N/A,FALSE,"CGBR95C"}</definedName>
    <definedName name="wrn.tablea._1_4_1_4" hidden="1">{#N/A,#N/A,FALSE,"CGBR95C"}</definedName>
    <definedName name="wrn.tablea._1_4_1_4_1" hidden="1">{#N/A,#N/A,FALSE,"CGBR95C"}</definedName>
    <definedName name="wrn.tablea._1_4_1_4_2" hidden="1">{#N/A,#N/A,FALSE,"CGBR95C"}</definedName>
    <definedName name="wrn.tablea._1_4_1_4_3" hidden="1">{#N/A,#N/A,FALSE,"CGBR95C"}</definedName>
    <definedName name="wrn.tablea._1_4_1_4_4" hidden="1">{#N/A,#N/A,FALSE,"CGBR95C"}</definedName>
    <definedName name="wrn.tablea._1_4_1_4_5" hidden="1">{#N/A,#N/A,FALSE,"CGBR95C"}</definedName>
    <definedName name="wrn.tablea._1_4_1_5" hidden="1">{#N/A,#N/A,FALSE,"CGBR95C"}</definedName>
    <definedName name="wrn.tablea._1_4_1_5_1" hidden="1">{#N/A,#N/A,FALSE,"CGBR95C"}</definedName>
    <definedName name="wrn.tablea._1_4_1_5_2" hidden="1">{#N/A,#N/A,FALSE,"CGBR95C"}</definedName>
    <definedName name="wrn.tablea._1_4_1_5_3" hidden="1">{#N/A,#N/A,FALSE,"CGBR95C"}</definedName>
    <definedName name="wrn.tablea._1_4_1_5_4" hidden="1">{#N/A,#N/A,FALSE,"CGBR95C"}</definedName>
    <definedName name="wrn.tablea._1_4_1_5_5" hidden="1">{#N/A,#N/A,FALSE,"CGBR95C"}</definedName>
    <definedName name="wrn.tablea._1_4_2" hidden="1">{#N/A,#N/A,FALSE,"CGBR95C"}</definedName>
    <definedName name="wrn.tablea._1_4_2_1" hidden="1">{#N/A,#N/A,FALSE,"CGBR95C"}</definedName>
    <definedName name="wrn.tablea._1_4_2_2" hidden="1">{#N/A,#N/A,FALSE,"CGBR95C"}</definedName>
    <definedName name="wrn.tablea._1_4_2_3" hidden="1">{#N/A,#N/A,FALSE,"CGBR95C"}</definedName>
    <definedName name="wrn.tablea._1_4_2_4" hidden="1">{#N/A,#N/A,FALSE,"CGBR95C"}</definedName>
    <definedName name="wrn.tablea._1_4_2_5" hidden="1">{#N/A,#N/A,FALSE,"CGBR95C"}</definedName>
    <definedName name="wrn.tablea._1_4_3" hidden="1">{#N/A,#N/A,FALSE,"CGBR95C"}</definedName>
    <definedName name="wrn.tablea._1_4_3_1" hidden="1">{#N/A,#N/A,FALSE,"CGBR95C"}</definedName>
    <definedName name="wrn.tablea._1_4_3_2" hidden="1">{#N/A,#N/A,FALSE,"CGBR95C"}</definedName>
    <definedName name="wrn.tablea._1_4_3_3" hidden="1">{#N/A,#N/A,FALSE,"CGBR95C"}</definedName>
    <definedName name="wrn.tablea._1_4_3_4" hidden="1">{#N/A,#N/A,FALSE,"CGBR95C"}</definedName>
    <definedName name="wrn.tablea._1_4_3_5" hidden="1">{#N/A,#N/A,FALSE,"CGBR95C"}</definedName>
    <definedName name="wrn.tablea._1_4_4" hidden="1">{#N/A,#N/A,FALSE,"CGBR95C"}</definedName>
    <definedName name="wrn.tablea._1_4_4_1" hidden="1">{#N/A,#N/A,FALSE,"CGBR95C"}</definedName>
    <definedName name="wrn.tablea._1_4_4_2" hidden="1">{#N/A,#N/A,FALSE,"CGBR95C"}</definedName>
    <definedName name="wrn.tablea._1_4_4_3" hidden="1">{#N/A,#N/A,FALSE,"CGBR95C"}</definedName>
    <definedName name="wrn.tablea._1_4_4_4" hidden="1">{#N/A,#N/A,FALSE,"CGBR95C"}</definedName>
    <definedName name="wrn.tablea._1_4_4_5" hidden="1">{#N/A,#N/A,FALSE,"CGBR95C"}</definedName>
    <definedName name="wrn.tablea._1_4_5" hidden="1">{#N/A,#N/A,FALSE,"CGBR95C"}</definedName>
    <definedName name="wrn.tablea._1_4_5_1" hidden="1">{#N/A,#N/A,FALSE,"CGBR95C"}</definedName>
    <definedName name="wrn.tablea._1_4_5_2" hidden="1">{#N/A,#N/A,FALSE,"CGBR95C"}</definedName>
    <definedName name="wrn.tablea._1_4_5_3" hidden="1">{#N/A,#N/A,FALSE,"CGBR95C"}</definedName>
    <definedName name="wrn.tablea._1_4_5_4" hidden="1">{#N/A,#N/A,FALSE,"CGBR95C"}</definedName>
    <definedName name="wrn.tablea._1_4_5_5" hidden="1">{#N/A,#N/A,FALSE,"CGBR95C"}</definedName>
    <definedName name="wrn.tablea._1_5" hidden="1">{#N/A,#N/A,FALSE,"CGBR95C"}</definedName>
    <definedName name="wrn.tablea._1_5_1" hidden="1">{#N/A,#N/A,FALSE,"CGBR95C"}</definedName>
    <definedName name="wrn.tablea._1_5_1_1" hidden="1">{#N/A,#N/A,FALSE,"CGBR95C"}</definedName>
    <definedName name="wrn.tablea._1_5_1_2" hidden="1">{#N/A,#N/A,FALSE,"CGBR95C"}</definedName>
    <definedName name="wrn.tablea._1_5_1_3" hidden="1">{#N/A,#N/A,FALSE,"CGBR95C"}</definedName>
    <definedName name="wrn.tablea._1_5_1_4" hidden="1">{#N/A,#N/A,FALSE,"CGBR95C"}</definedName>
    <definedName name="wrn.tablea._1_5_1_5" hidden="1">{#N/A,#N/A,FALSE,"CGBR95C"}</definedName>
    <definedName name="wrn.tablea._1_5_2" hidden="1">{#N/A,#N/A,FALSE,"CGBR95C"}</definedName>
    <definedName name="wrn.tablea._1_5_2_1" hidden="1">{#N/A,#N/A,FALSE,"CGBR95C"}</definedName>
    <definedName name="wrn.tablea._1_5_2_2" hidden="1">{#N/A,#N/A,FALSE,"CGBR95C"}</definedName>
    <definedName name="wrn.tablea._1_5_2_3" hidden="1">{#N/A,#N/A,FALSE,"CGBR95C"}</definedName>
    <definedName name="wrn.tablea._1_5_2_4" hidden="1">{#N/A,#N/A,FALSE,"CGBR95C"}</definedName>
    <definedName name="wrn.tablea._1_5_2_5" hidden="1">{#N/A,#N/A,FALSE,"CGBR95C"}</definedName>
    <definedName name="wrn.tablea._1_5_3" hidden="1">{#N/A,#N/A,FALSE,"CGBR95C"}</definedName>
    <definedName name="wrn.tablea._1_5_3_1" hidden="1">{#N/A,#N/A,FALSE,"CGBR95C"}</definedName>
    <definedName name="wrn.tablea._1_5_3_2" hidden="1">{#N/A,#N/A,FALSE,"CGBR95C"}</definedName>
    <definedName name="wrn.tablea._1_5_3_3" hidden="1">{#N/A,#N/A,FALSE,"CGBR95C"}</definedName>
    <definedName name="wrn.tablea._1_5_3_4" hidden="1">{#N/A,#N/A,FALSE,"CGBR95C"}</definedName>
    <definedName name="wrn.tablea._1_5_3_5" hidden="1">{#N/A,#N/A,FALSE,"CGBR95C"}</definedName>
    <definedName name="wrn.tablea._1_5_4" hidden="1">{#N/A,#N/A,FALSE,"CGBR95C"}</definedName>
    <definedName name="wrn.tablea._1_5_4_1" hidden="1">{#N/A,#N/A,FALSE,"CGBR95C"}</definedName>
    <definedName name="wrn.tablea._1_5_4_2" hidden="1">{#N/A,#N/A,FALSE,"CGBR95C"}</definedName>
    <definedName name="wrn.tablea._1_5_4_3" hidden="1">{#N/A,#N/A,FALSE,"CGBR95C"}</definedName>
    <definedName name="wrn.tablea._1_5_4_4" hidden="1">{#N/A,#N/A,FALSE,"CGBR95C"}</definedName>
    <definedName name="wrn.tablea._1_5_4_5" hidden="1">{#N/A,#N/A,FALSE,"CGBR95C"}</definedName>
    <definedName name="wrn.tablea._1_5_5" hidden="1">{#N/A,#N/A,FALSE,"CGBR95C"}</definedName>
    <definedName name="wrn.tablea._1_5_5_1" hidden="1">{#N/A,#N/A,FALSE,"CGBR95C"}</definedName>
    <definedName name="wrn.tablea._1_5_5_2" hidden="1">{#N/A,#N/A,FALSE,"CGBR95C"}</definedName>
    <definedName name="wrn.tablea._1_5_5_3" hidden="1">{#N/A,#N/A,FALSE,"CGBR95C"}</definedName>
    <definedName name="wrn.tablea._1_5_5_4" hidden="1">{#N/A,#N/A,FALSE,"CGBR95C"}</definedName>
    <definedName name="wrn.tablea._1_5_5_5" hidden="1">{#N/A,#N/A,FALSE,"CGBR95C"}</definedName>
    <definedName name="wrn.tablea._2" hidden="1">{#N/A,#N/A,FALSE,"CGBR95C"}</definedName>
    <definedName name="wrn.tablea._2_1" hidden="1">{#N/A,#N/A,FALSE,"CGBR95C"}</definedName>
    <definedName name="wrn.tablea._2_1_1" hidden="1">{#N/A,#N/A,FALSE,"CGBR95C"}</definedName>
    <definedName name="wrn.tablea._2_1_1_1" hidden="1">{#N/A,#N/A,FALSE,"CGBR95C"}</definedName>
    <definedName name="wrn.tablea._2_1_1_1_1" hidden="1">{#N/A,#N/A,FALSE,"CGBR95C"}</definedName>
    <definedName name="wrn.tablea._2_1_1_1_1_1" hidden="1">{#N/A,#N/A,FALSE,"CGBR95C"}</definedName>
    <definedName name="wrn.tablea._2_1_1_1_2" hidden="1">{#N/A,#N/A,FALSE,"CGBR95C"}</definedName>
    <definedName name="wrn.tablea._2_1_1_1_3" hidden="1">{#N/A,#N/A,FALSE,"CGBR95C"}</definedName>
    <definedName name="wrn.tablea._2_1_1_1_4" hidden="1">{#N/A,#N/A,FALSE,"CGBR95C"}</definedName>
    <definedName name="wrn.tablea._2_1_1_1_5" hidden="1">{#N/A,#N/A,FALSE,"CGBR95C"}</definedName>
    <definedName name="wrn.tablea._2_1_1_2" hidden="1">{#N/A,#N/A,FALSE,"CGBR95C"}</definedName>
    <definedName name="wrn.tablea._2_1_1_2_1" hidden="1">{#N/A,#N/A,FALSE,"CGBR95C"}</definedName>
    <definedName name="wrn.tablea._2_1_1_2_2" hidden="1">{#N/A,#N/A,FALSE,"CGBR95C"}</definedName>
    <definedName name="wrn.tablea._2_1_1_2_3" hidden="1">{#N/A,#N/A,FALSE,"CGBR95C"}</definedName>
    <definedName name="wrn.tablea._2_1_1_2_4" hidden="1">{#N/A,#N/A,FALSE,"CGBR95C"}</definedName>
    <definedName name="wrn.tablea._2_1_1_2_5" hidden="1">{#N/A,#N/A,FALSE,"CGBR95C"}</definedName>
    <definedName name="wrn.tablea._2_1_1_3" hidden="1">{#N/A,#N/A,FALSE,"CGBR95C"}</definedName>
    <definedName name="wrn.tablea._2_1_1_4" hidden="1">{#N/A,#N/A,FALSE,"CGBR95C"}</definedName>
    <definedName name="wrn.tablea._2_1_1_5" hidden="1">{#N/A,#N/A,FALSE,"CGBR95C"}</definedName>
    <definedName name="wrn.tablea._2_1_2" hidden="1">{#N/A,#N/A,FALSE,"CGBR95C"}</definedName>
    <definedName name="wrn.tablea._2_1_2_1" hidden="1">{#N/A,#N/A,FALSE,"CGBR95C"}</definedName>
    <definedName name="wrn.tablea._2_1_2_1_1" hidden="1">{#N/A,#N/A,FALSE,"CGBR95C"}</definedName>
    <definedName name="wrn.tablea._2_1_2_2" hidden="1">{#N/A,#N/A,FALSE,"CGBR95C"}</definedName>
    <definedName name="wrn.tablea._2_1_2_3" hidden="1">{#N/A,#N/A,FALSE,"CGBR95C"}</definedName>
    <definedName name="wrn.tablea._2_1_2_4" hidden="1">{#N/A,#N/A,FALSE,"CGBR95C"}</definedName>
    <definedName name="wrn.tablea._2_1_2_5" hidden="1">{#N/A,#N/A,FALSE,"CGBR95C"}</definedName>
    <definedName name="wrn.tablea._2_1_3" hidden="1">{#N/A,#N/A,FALSE,"CGBR95C"}</definedName>
    <definedName name="wrn.tablea._2_1_3_1" hidden="1">{#N/A,#N/A,FALSE,"CGBR95C"}</definedName>
    <definedName name="wrn.tablea._2_1_3_1_1" hidden="1">{#N/A,#N/A,FALSE,"CGBR95C"}</definedName>
    <definedName name="wrn.tablea._2_1_3_2" hidden="1">{#N/A,#N/A,FALSE,"CGBR95C"}</definedName>
    <definedName name="wrn.tablea._2_1_3_3" hidden="1">{#N/A,#N/A,FALSE,"CGBR95C"}</definedName>
    <definedName name="wrn.tablea._2_1_3_4" hidden="1">{#N/A,#N/A,FALSE,"CGBR95C"}</definedName>
    <definedName name="wrn.tablea._2_1_3_5" hidden="1">{#N/A,#N/A,FALSE,"CGBR95C"}</definedName>
    <definedName name="wrn.tablea._2_1_4" hidden="1">{#N/A,#N/A,FALSE,"CGBR95C"}</definedName>
    <definedName name="wrn.tablea._2_1_4_1" hidden="1">{#N/A,#N/A,FALSE,"CGBR95C"}</definedName>
    <definedName name="wrn.tablea._2_1_4_2" hidden="1">{#N/A,#N/A,FALSE,"CGBR95C"}</definedName>
    <definedName name="wrn.tablea._2_1_4_3" hidden="1">{#N/A,#N/A,FALSE,"CGBR95C"}</definedName>
    <definedName name="wrn.tablea._2_1_4_4" hidden="1">{#N/A,#N/A,FALSE,"CGBR95C"}</definedName>
    <definedName name="wrn.tablea._2_1_4_5" hidden="1">{#N/A,#N/A,FALSE,"CGBR95C"}</definedName>
    <definedName name="wrn.tablea._2_1_5" hidden="1">{#N/A,#N/A,FALSE,"CGBR95C"}</definedName>
    <definedName name="wrn.tablea._2_1_5_1" hidden="1">{#N/A,#N/A,FALSE,"CGBR95C"}</definedName>
    <definedName name="wrn.tablea._2_1_5_2" hidden="1">{#N/A,#N/A,FALSE,"CGBR95C"}</definedName>
    <definedName name="wrn.tablea._2_1_5_3" hidden="1">{#N/A,#N/A,FALSE,"CGBR95C"}</definedName>
    <definedName name="wrn.tablea._2_1_5_4" hidden="1">{#N/A,#N/A,FALSE,"CGBR95C"}</definedName>
    <definedName name="wrn.tablea._2_1_5_5" hidden="1">{#N/A,#N/A,FALSE,"CGBR95C"}</definedName>
    <definedName name="wrn.tablea._2_2" hidden="1">{#N/A,#N/A,FALSE,"CGBR95C"}</definedName>
    <definedName name="wrn.tablea._2_2_1" hidden="1">{#N/A,#N/A,FALSE,"CGBR95C"}</definedName>
    <definedName name="wrn.tablea._2_2_1_1" hidden="1">{#N/A,#N/A,FALSE,"CGBR95C"}</definedName>
    <definedName name="wrn.tablea._2_2_2" hidden="1">{#N/A,#N/A,FALSE,"CGBR95C"}</definedName>
    <definedName name="wrn.tablea._2_2_3" hidden="1">{#N/A,#N/A,FALSE,"CGBR95C"}</definedName>
    <definedName name="wrn.tablea._2_2_4" hidden="1">{#N/A,#N/A,FALSE,"CGBR95C"}</definedName>
    <definedName name="wrn.tablea._2_2_5" hidden="1">{#N/A,#N/A,FALSE,"CGBR95C"}</definedName>
    <definedName name="wrn.tablea._2_3" hidden="1">{#N/A,#N/A,FALSE,"CGBR95C"}</definedName>
    <definedName name="wrn.tablea._2_3_1" hidden="1">{#N/A,#N/A,FALSE,"CGBR95C"}</definedName>
    <definedName name="wrn.tablea._2_3_1_1" hidden="1">{#N/A,#N/A,FALSE,"CGBR95C"}</definedName>
    <definedName name="wrn.tablea._2_3_2" hidden="1">{#N/A,#N/A,FALSE,"CGBR95C"}</definedName>
    <definedName name="wrn.tablea._2_3_3" hidden="1">{#N/A,#N/A,FALSE,"CGBR95C"}</definedName>
    <definedName name="wrn.tablea._2_3_4" hidden="1">{#N/A,#N/A,FALSE,"CGBR95C"}</definedName>
    <definedName name="wrn.tablea._2_3_5" hidden="1">{#N/A,#N/A,FALSE,"CGBR95C"}</definedName>
    <definedName name="wrn.tablea._2_4" hidden="1">{#N/A,#N/A,FALSE,"CGBR95C"}</definedName>
    <definedName name="wrn.tablea._2_4_1" hidden="1">{#N/A,#N/A,FALSE,"CGBR95C"}</definedName>
    <definedName name="wrn.tablea._2_4_1_1" hidden="1">{#N/A,#N/A,FALSE,"CGBR95C"}</definedName>
    <definedName name="wrn.tablea._2_4_2" hidden="1">{#N/A,#N/A,FALSE,"CGBR95C"}</definedName>
    <definedName name="wrn.tablea._2_4_3" hidden="1">{#N/A,#N/A,FALSE,"CGBR95C"}</definedName>
    <definedName name="wrn.tablea._2_4_4" hidden="1">{#N/A,#N/A,FALSE,"CGBR95C"}</definedName>
    <definedName name="wrn.tablea._2_4_5" hidden="1">{#N/A,#N/A,FALSE,"CGBR95C"}</definedName>
    <definedName name="wrn.tablea._2_5" hidden="1">{#N/A,#N/A,FALSE,"CGBR95C"}</definedName>
    <definedName name="wrn.tablea._2_5_1" hidden="1">{#N/A,#N/A,FALSE,"CGBR95C"}</definedName>
    <definedName name="wrn.tablea._2_5_2" hidden="1">{#N/A,#N/A,FALSE,"CGBR95C"}</definedName>
    <definedName name="wrn.tablea._2_5_3" hidden="1">{#N/A,#N/A,FALSE,"CGBR95C"}</definedName>
    <definedName name="wrn.tablea._2_5_4" hidden="1">{#N/A,#N/A,FALSE,"CGBR95C"}</definedName>
    <definedName name="wrn.tablea._2_5_5" hidden="1">{#N/A,#N/A,FALSE,"CGBR95C"}</definedName>
    <definedName name="wrn.tablea._3" hidden="1">{#N/A,#N/A,FALSE,"CGBR95C"}</definedName>
    <definedName name="wrn.tablea._3_1" hidden="1">{#N/A,#N/A,FALSE,"CGBR95C"}</definedName>
    <definedName name="wrn.tablea._3_1_1" hidden="1">{#N/A,#N/A,FALSE,"CGBR95C"}</definedName>
    <definedName name="wrn.tablea._3_1_1_1" hidden="1">{#N/A,#N/A,FALSE,"CGBR95C"}</definedName>
    <definedName name="wrn.tablea._3_1_1_1_1" hidden="1">{#N/A,#N/A,FALSE,"CGBR95C"}</definedName>
    <definedName name="wrn.tablea._3_1_1_1_1_1" hidden="1">{#N/A,#N/A,FALSE,"CGBR95C"}</definedName>
    <definedName name="wrn.tablea._3_1_1_1_2" hidden="1">{#N/A,#N/A,FALSE,"CGBR95C"}</definedName>
    <definedName name="wrn.tablea._3_1_1_1_3" hidden="1">{#N/A,#N/A,FALSE,"CGBR95C"}</definedName>
    <definedName name="wrn.tablea._3_1_1_1_4" hidden="1">{#N/A,#N/A,FALSE,"CGBR95C"}</definedName>
    <definedName name="wrn.tablea._3_1_1_1_5" hidden="1">{#N/A,#N/A,FALSE,"CGBR95C"}</definedName>
    <definedName name="wrn.tablea._3_1_1_2" hidden="1">{#N/A,#N/A,FALSE,"CGBR95C"}</definedName>
    <definedName name="wrn.tablea._3_1_1_2_1" hidden="1">{#N/A,#N/A,FALSE,"CGBR95C"}</definedName>
    <definedName name="wrn.tablea._3_1_1_2_2" hidden="1">{#N/A,#N/A,FALSE,"CGBR95C"}</definedName>
    <definedName name="wrn.tablea._3_1_1_2_3" hidden="1">{#N/A,#N/A,FALSE,"CGBR95C"}</definedName>
    <definedName name="wrn.tablea._3_1_1_2_4" hidden="1">{#N/A,#N/A,FALSE,"CGBR95C"}</definedName>
    <definedName name="wrn.tablea._3_1_1_2_5" hidden="1">{#N/A,#N/A,FALSE,"CGBR95C"}</definedName>
    <definedName name="wrn.tablea._3_1_1_3" hidden="1">{#N/A,#N/A,FALSE,"CGBR95C"}</definedName>
    <definedName name="wrn.tablea._3_1_1_4" hidden="1">{#N/A,#N/A,FALSE,"CGBR95C"}</definedName>
    <definedName name="wrn.tablea._3_1_1_5" hidden="1">{#N/A,#N/A,FALSE,"CGBR95C"}</definedName>
    <definedName name="wrn.tablea._3_1_2" hidden="1">{#N/A,#N/A,FALSE,"CGBR95C"}</definedName>
    <definedName name="wrn.tablea._3_1_2_1" hidden="1">{#N/A,#N/A,FALSE,"CGBR95C"}</definedName>
    <definedName name="wrn.tablea._3_1_2_1_1" hidden="1">{#N/A,#N/A,FALSE,"CGBR95C"}</definedName>
    <definedName name="wrn.tablea._3_1_2_2" hidden="1">{#N/A,#N/A,FALSE,"CGBR95C"}</definedName>
    <definedName name="wrn.tablea._3_1_2_3" hidden="1">{#N/A,#N/A,FALSE,"CGBR95C"}</definedName>
    <definedName name="wrn.tablea._3_1_2_4" hidden="1">{#N/A,#N/A,FALSE,"CGBR95C"}</definedName>
    <definedName name="wrn.tablea._3_1_2_5" hidden="1">{#N/A,#N/A,FALSE,"CGBR95C"}</definedName>
    <definedName name="wrn.tablea._3_1_3" hidden="1">{#N/A,#N/A,FALSE,"CGBR95C"}</definedName>
    <definedName name="wrn.tablea._3_1_3_1" hidden="1">{#N/A,#N/A,FALSE,"CGBR95C"}</definedName>
    <definedName name="wrn.tablea._3_1_3_1_1" hidden="1">{#N/A,#N/A,FALSE,"CGBR95C"}</definedName>
    <definedName name="wrn.tablea._3_1_3_2" hidden="1">{#N/A,#N/A,FALSE,"CGBR95C"}</definedName>
    <definedName name="wrn.tablea._3_1_3_3" hidden="1">{#N/A,#N/A,FALSE,"CGBR95C"}</definedName>
    <definedName name="wrn.tablea._3_1_3_4" hidden="1">{#N/A,#N/A,FALSE,"CGBR95C"}</definedName>
    <definedName name="wrn.tablea._3_1_3_5" hidden="1">{#N/A,#N/A,FALSE,"CGBR95C"}</definedName>
    <definedName name="wrn.tablea._3_1_4" hidden="1">{#N/A,#N/A,FALSE,"CGBR95C"}</definedName>
    <definedName name="wrn.tablea._3_1_4_1" hidden="1">{#N/A,#N/A,FALSE,"CGBR95C"}</definedName>
    <definedName name="wrn.tablea._3_1_4_2" hidden="1">{#N/A,#N/A,FALSE,"CGBR95C"}</definedName>
    <definedName name="wrn.tablea._3_1_4_3" hidden="1">{#N/A,#N/A,FALSE,"CGBR95C"}</definedName>
    <definedName name="wrn.tablea._3_1_4_4" hidden="1">{#N/A,#N/A,FALSE,"CGBR95C"}</definedName>
    <definedName name="wrn.tablea._3_1_4_5" hidden="1">{#N/A,#N/A,FALSE,"CGBR95C"}</definedName>
    <definedName name="wrn.tablea._3_1_5" hidden="1">{#N/A,#N/A,FALSE,"CGBR95C"}</definedName>
    <definedName name="wrn.tablea._3_1_5_1" hidden="1">{#N/A,#N/A,FALSE,"CGBR95C"}</definedName>
    <definedName name="wrn.tablea._3_1_5_2" hidden="1">{#N/A,#N/A,FALSE,"CGBR95C"}</definedName>
    <definedName name="wrn.tablea._3_1_5_3" hidden="1">{#N/A,#N/A,FALSE,"CGBR95C"}</definedName>
    <definedName name="wrn.tablea._3_1_5_4" hidden="1">{#N/A,#N/A,FALSE,"CGBR95C"}</definedName>
    <definedName name="wrn.tablea._3_1_5_5" hidden="1">{#N/A,#N/A,FALSE,"CGBR95C"}</definedName>
    <definedName name="wrn.tablea._3_2" hidden="1">{#N/A,#N/A,FALSE,"CGBR95C"}</definedName>
    <definedName name="wrn.tablea._3_2_1" hidden="1">{#N/A,#N/A,FALSE,"CGBR95C"}</definedName>
    <definedName name="wrn.tablea._3_2_1_1" hidden="1">{#N/A,#N/A,FALSE,"CGBR95C"}</definedName>
    <definedName name="wrn.tablea._3_2_2" hidden="1">{#N/A,#N/A,FALSE,"CGBR95C"}</definedName>
    <definedName name="wrn.tablea._3_2_3" hidden="1">{#N/A,#N/A,FALSE,"CGBR95C"}</definedName>
    <definedName name="wrn.tablea._3_2_4" hidden="1">{#N/A,#N/A,FALSE,"CGBR95C"}</definedName>
    <definedName name="wrn.tablea._3_2_5" hidden="1">{#N/A,#N/A,FALSE,"CGBR95C"}</definedName>
    <definedName name="wrn.tablea._3_3" hidden="1">{#N/A,#N/A,FALSE,"CGBR95C"}</definedName>
    <definedName name="wrn.tablea._3_3_1" hidden="1">{#N/A,#N/A,FALSE,"CGBR95C"}</definedName>
    <definedName name="wrn.tablea._3_3_1_1" hidden="1">{#N/A,#N/A,FALSE,"CGBR95C"}</definedName>
    <definedName name="wrn.tablea._3_3_2" hidden="1">{#N/A,#N/A,FALSE,"CGBR95C"}</definedName>
    <definedName name="wrn.tablea._3_3_3" hidden="1">{#N/A,#N/A,FALSE,"CGBR95C"}</definedName>
    <definedName name="wrn.tablea._3_3_4" hidden="1">{#N/A,#N/A,FALSE,"CGBR95C"}</definedName>
    <definedName name="wrn.tablea._3_3_5" hidden="1">{#N/A,#N/A,FALSE,"CGBR95C"}</definedName>
    <definedName name="wrn.tablea._3_4" hidden="1">{#N/A,#N/A,FALSE,"CGBR95C"}</definedName>
    <definedName name="wrn.tablea._3_4_1" hidden="1">{#N/A,#N/A,FALSE,"CGBR95C"}</definedName>
    <definedName name="wrn.tablea._3_4_1_1" hidden="1">{#N/A,#N/A,FALSE,"CGBR95C"}</definedName>
    <definedName name="wrn.tablea._3_4_2" hidden="1">{#N/A,#N/A,FALSE,"CGBR95C"}</definedName>
    <definedName name="wrn.tablea._3_4_3" hidden="1">{#N/A,#N/A,FALSE,"CGBR95C"}</definedName>
    <definedName name="wrn.tablea._3_4_4" hidden="1">{#N/A,#N/A,FALSE,"CGBR95C"}</definedName>
    <definedName name="wrn.tablea._3_4_5" hidden="1">{#N/A,#N/A,FALSE,"CGBR95C"}</definedName>
    <definedName name="wrn.tablea._3_5" hidden="1">{#N/A,#N/A,FALSE,"CGBR95C"}</definedName>
    <definedName name="wrn.tablea._3_5_1" hidden="1">{#N/A,#N/A,FALSE,"CGBR95C"}</definedName>
    <definedName name="wrn.tablea._3_5_2" hidden="1">{#N/A,#N/A,FALSE,"CGBR95C"}</definedName>
    <definedName name="wrn.tablea._3_5_3" hidden="1">{#N/A,#N/A,FALSE,"CGBR95C"}</definedName>
    <definedName name="wrn.tablea._3_5_4" hidden="1">{#N/A,#N/A,FALSE,"CGBR95C"}</definedName>
    <definedName name="wrn.tablea._3_5_5" hidden="1">{#N/A,#N/A,FALSE,"CGBR95C"}</definedName>
    <definedName name="wrn.tablea._4" hidden="1">{#N/A,#N/A,FALSE,"CGBR95C"}</definedName>
    <definedName name="wrn.tablea._4_1" hidden="1">{#N/A,#N/A,FALSE,"CGBR95C"}</definedName>
    <definedName name="wrn.tablea._4_1_1" hidden="1">{#N/A,#N/A,FALSE,"CGBR95C"}</definedName>
    <definedName name="wrn.tablea._4_1_1_1" hidden="1">{#N/A,#N/A,FALSE,"CGBR95C"}</definedName>
    <definedName name="wrn.tablea._4_1_1_1_1" hidden="1">{#N/A,#N/A,FALSE,"CGBR95C"}</definedName>
    <definedName name="wrn.tablea._4_1_1_1_1_1" hidden="1">{#N/A,#N/A,FALSE,"CGBR95C"}</definedName>
    <definedName name="wrn.tablea._4_1_1_1_2" hidden="1">{#N/A,#N/A,FALSE,"CGBR95C"}</definedName>
    <definedName name="wrn.tablea._4_1_1_1_3" hidden="1">{#N/A,#N/A,FALSE,"CGBR95C"}</definedName>
    <definedName name="wrn.tablea._4_1_1_1_4" hidden="1">{#N/A,#N/A,FALSE,"CGBR95C"}</definedName>
    <definedName name="wrn.tablea._4_1_1_1_5" hidden="1">{#N/A,#N/A,FALSE,"CGBR95C"}</definedName>
    <definedName name="wrn.tablea._4_1_1_2" hidden="1">{#N/A,#N/A,FALSE,"CGBR95C"}</definedName>
    <definedName name="wrn.tablea._4_1_1_2_1" hidden="1">{#N/A,#N/A,FALSE,"CGBR95C"}</definedName>
    <definedName name="wrn.tablea._4_1_1_2_2" hidden="1">{#N/A,#N/A,FALSE,"CGBR95C"}</definedName>
    <definedName name="wrn.tablea._4_1_1_2_3" hidden="1">{#N/A,#N/A,FALSE,"CGBR95C"}</definedName>
    <definedName name="wrn.tablea._4_1_1_2_4" hidden="1">{#N/A,#N/A,FALSE,"CGBR95C"}</definedName>
    <definedName name="wrn.tablea._4_1_1_2_5" hidden="1">{#N/A,#N/A,FALSE,"CGBR95C"}</definedName>
    <definedName name="wrn.tablea._4_1_1_3" hidden="1">{#N/A,#N/A,FALSE,"CGBR95C"}</definedName>
    <definedName name="wrn.tablea._4_1_1_4" hidden="1">{#N/A,#N/A,FALSE,"CGBR95C"}</definedName>
    <definedName name="wrn.tablea._4_1_1_5" hidden="1">{#N/A,#N/A,FALSE,"CGBR95C"}</definedName>
    <definedName name="wrn.tablea._4_1_2" hidden="1">{#N/A,#N/A,FALSE,"CGBR95C"}</definedName>
    <definedName name="wrn.tablea._4_1_2_1" hidden="1">{#N/A,#N/A,FALSE,"CGBR95C"}</definedName>
    <definedName name="wrn.tablea._4_1_2_2" hidden="1">{#N/A,#N/A,FALSE,"CGBR95C"}</definedName>
    <definedName name="wrn.tablea._4_1_2_3" hidden="1">{#N/A,#N/A,FALSE,"CGBR95C"}</definedName>
    <definedName name="wrn.tablea._4_1_2_4" hidden="1">{#N/A,#N/A,FALSE,"CGBR95C"}</definedName>
    <definedName name="wrn.tablea._4_1_2_5" hidden="1">{#N/A,#N/A,FALSE,"CGBR95C"}</definedName>
    <definedName name="wrn.tablea._4_1_3" hidden="1">{#N/A,#N/A,FALSE,"CGBR95C"}</definedName>
    <definedName name="wrn.tablea._4_1_3_1" hidden="1">{#N/A,#N/A,FALSE,"CGBR95C"}</definedName>
    <definedName name="wrn.tablea._4_1_3_2" hidden="1">{#N/A,#N/A,FALSE,"CGBR95C"}</definedName>
    <definedName name="wrn.tablea._4_1_3_3" hidden="1">{#N/A,#N/A,FALSE,"CGBR95C"}</definedName>
    <definedName name="wrn.tablea._4_1_3_4" hidden="1">{#N/A,#N/A,FALSE,"CGBR95C"}</definedName>
    <definedName name="wrn.tablea._4_1_3_5" hidden="1">{#N/A,#N/A,FALSE,"CGBR95C"}</definedName>
    <definedName name="wrn.tablea._4_1_4" hidden="1">{#N/A,#N/A,FALSE,"CGBR95C"}</definedName>
    <definedName name="wrn.tablea._4_1_4_1" hidden="1">{#N/A,#N/A,FALSE,"CGBR95C"}</definedName>
    <definedName name="wrn.tablea._4_1_4_2" hidden="1">{#N/A,#N/A,FALSE,"CGBR95C"}</definedName>
    <definedName name="wrn.tablea._4_1_4_3" hidden="1">{#N/A,#N/A,FALSE,"CGBR95C"}</definedName>
    <definedName name="wrn.tablea._4_1_4_4" hidden="1">{#N/A,#N/A,FALSE,"CGBR95C"}</definedName>
    <definedName name="wrn.tablea._4_1_4_5" hidden="1">{#N/A,#N/A,FALSE,"CGBR95C"}</definedName>
    <definedName name="wrn.tablea._4_1_5" hidden="1">{#N/A,#N/A,FALSE,"CGBR95C"}</definedName>
    <definedName name="wrn.tablea._4_1_5_1" hidden="1">{#N/A,#N/A,FALSE,"CGBR95C"}</definedName>
    <definedName name="wrn.tablea._4_1_5_2" hidden="1">{#N/A,#N/A,FALSE,"CGBR95C"}</definedName>
    <definedName name="wrn.tablea._4_1_5_3" hidden="1">{#N/A,#N/A,FALSE,"CGBR95C"}</definedName>
    <definedName name="wrn.tablea._4_1_5_4" hidden="1">{#N/A,#N/A,FALSE,"CGBR95C"}</definedName>
    <definedName name="wrn.tablea._4_1_5_5" hidden="1">{#N/A,#N/A,FALSE,"CGBR95C"}</definedName>
    <definedName name="wrn.tablea._4_2" hidden="1">{#N/A,#N/A,FALSE,"CGBR95C"}</definedName>
    <definedName name="wrn.tablea._4_2_1" hidden="1">{#N/A,#N/A,FALSE,"CGBR95C"}</definedName>
    <definedName name="wrn.tablea._4_2_1_1" hidden="1">{#N/A,#N/A,FALSE,"CGBR95C"}</definedName>
    <definedName name="wrn.tablea._4_2_2" hidden="1">{#N/A,#N/A,FALSE,"CGBR95C"}</definedName>
    <definedName name="wrn.tablea._4_2_3" hidden="1">{#N/A,#N/A,FALSE,"CGBR95C"}</definedName>
    <definedName name="wrn.tablea._4_2_4" hidden="1">{#N/A,#N/A,FALSE,"CGBR95C"}</definedName>
    <definedName name="wrn.tablea._4_2_5" hidden="1">{#N/A,#N/A,FALSE,"CGBR95C"}</definedName>
    <definedName name="wrn.tablea._4_3" hidden="1">{#N/A,#N/A,FALSE,"CGBR95C"}</definedName>
    <definedName name="wrn.tablea._4_3_1" hidden="1">{#N/A,#N/A,FALSE,"CGBR95C"}</definedName>
    <definedName name="wrn.tablea._4_3_1_1" hidden="1">{#N/A,#N/A,FALSE,"CGBR95C"}</definedName>
    <definedName name="wrn.tablea._4_3_2" hidden="1">{#N/A,#N/A,FALSE,"CGBR95C"}</definedName>
    <definedName name="wrn.tablea._4_3_3" hidden="1">{#N/A,#N/A,FALSE,"CGBR95C"}</definedName>
    <definedName name="wrn.tablea._4_3_4" hidden="1">{#N/A,#N/A,FALSE,"CGBR95C"}</definedName>
    <definedName name="wrn.tablea._4_3_5" hidden="1">{#N/A,#N/A,FALSE,"CGBR95C"}</definedName>
    <definedName name="wrn.tablea._4_4" hidden="1">{#N/A,#N/A,FALSE,"CGBR95C"}</definedName>
    <definedName name="wrn.tablea._4_4_1" hidden="1">{#N/A,#N/A,FALSE,"CGBR95C"}</definedName>
    <definedName name="wrn.tablea._4_4_2" hidden="1">{#N/A,#N/A,FALSE,"CGBR95C"}</definedName>
    <definedName name="wrn.tablea._4_4_3" hidden="1">{#N/A,#N/A,FALSE,"CGBR95C"}</definedName>
    <definedName name="wrn.tablea._4_4_4" hidden="1">{#N/A,#N/A,FALSE,"CGBR95C"}</definedName>
    <definedName name="wrn.tablea._4_4_5" hidden="1">{#N/A,#N/A,FALSE,"CGBR95C"}</definedName>
    <definedName name="wrn.tablea._4_5" hidden="1">{#N/A,#N/A,FALSE,"CGBR95C"}</definedName>
    <definedName name="wrn.tablea._4_5_1" hidden="1">{#N/A,#N/A,FALSE,"CGBR95C"}</definedName>
    <definedName name="wrn.tablea._4_5_2" hidden="1">{#N/A,#N/A,FALSE,"CGBR95C"}</definedName>
    <definedName name="wrn.tablea._4_5_3" hidden="1">{#N/A,#N/A,FALSE,"CGBR95C"}</definedName>
    <definedName name="wrn.tablea._4_5_4" hidden="1">{#N/A,#N/A,FALSE,"CGBR95C"}</definedName>
    <definedName name="wrn.tablea._4_5_5" hidden="1">{#N/A,#N/A,FALSE,"CGBR95C"}</definedName>
    <definedName name="wrn.tablea._5" hidden="1">{#N/A,#N/A,FALSE,"CGBR95C"}</definedName>
    <definedName name="wrn.tablea._5_1" hidden="1">{#N/A,#N/A,FALSE,"CGBR95C"}</definedName>
    <definedName name="wrn.tablea._5_1_1" hidden="1">{#N/A,#N/A,FALSE,"CGBR95C"}</definedName>
    <definedName name="wrn.tablea._5_1_1_1" hidden="1">{#N/A,#N/A,FALSE,"CGBR95C"}</definedName>
    <definedName name="wrn.tablea._5_1_1_1_1" hidden="1">{#N/A,#N/A,FALSE,"CGBR95C"}</definedName>
    <definedName name="wrn.tablea._5_1_1_1_1_1" hidden="1">{#N/A,#N/A,FALSE,"CGBR95C"}</definedName>
    <definedName name="wrn.tablea._5_1_1_1_2" hidden="1">{#N/A,#N/A,FALSE,"CGBR95C"}</definedName>
    <definedName name="wrn.tablea._5_1_1_1_3" hidden="1">{#N/A,#N/A,FALSE,"CGBR95C"}</definedName>
    <definedName name="wrn.tablea._5_1_1_1_4" hidden="1">{#N/A,#N/A,FALSE,"CGBR95C"}</definedName>
    <definedName name="wrn.tablea._5_1_1_1_5" hidden="1">{#N/A,#N/A,FALSE,"CGBR95C"}</definedName>
    <definedName name="wrn.tablea._5_1_1_2" hidden="1">{#N/A,#N/A,FALSE,"CGBR95C"}</definedName>
    <definedName name="wrn.tablea._5_1_1_2_1" hidden="1">{#N/A,#N/A,FALSE,"CGBR95C"}</definedName>
    <definedName name="wrn.tablea._5_1_1_2_2" hidden="1">{#N/A,#N/A,FALSE,"CGBR95C"}</definedName>
    <definedName name="wrn.tablea._5_1_1_2_3" hidden="1">{#N/A,#N/A,FALSE,"CGBR95C"}</definedName>
    <definedName name="wrn.tablea._5_1_1_2_4" hidden="1">{#N/A,#N/A,FALSE,"CGBR95C"}</definedName>
    <definedName name="wrn.tablea._5_1_1_2_5" hidden="1">{#N/A,#N/A,FALSE,"CGBR95C"}</definedName>
    <definedName name="wrn.tablea._5_1_1_3" hidden="1">{#N/A,#N/A,FALSE,"CGBR95C"}</definedName>
    <definedName name="wrn.tablea._5_1_1_4" hidden="1">{#N/A,#N/A,FALSE,"CGBR95C"}</definedName>
    <definedName name="wrn.tablea._5_1_1_5" hidden="1">{#N/A,#N/A,FALSE,"CGBR95C"}</definedName>
    <definedName name="wrn.tablea._5_1_2" hidden="1">{#N/A,#N/A,FALSE,"CGBR95C"}</definedName>
    <definedName name="wrn.tablea._5_1_2_1" hidden="1">{#N/A,#N/A,FALSE,"CGBR95C"}</definedName>
    <definedName name="wrn.tablea._5_1_2_2" hidden="1">{#N/A,#N/A,FALSE,"CGBR95C"}</definedName>
    <definedName name="wrn.tablea._5_1_2_3" hidden="1">{#N/A,#N/A,FALSE,"CGBR95C"}</definedName>
    <definedName name="wrn.tablea._5_1_2_4" hidden="1">{#N/A,#N/A,FALSE,"CGBR95C"}</definedName>
    <definedName name="wrn.tablea._5_1_2_5" hidden="1">{#N/A,#N/A,FALSE,"CGBR95C"}</definedName>
    <definedName name="wrn.tablea._5_1_3" hidden="1">{#N/A,#N/A,FALSE,"CGBR95C"}</definedName>
    <definedName name="wrn.tablea._5_1_3_1" hidden="1">{#N/A,#N/A,FALSE,"CGBR95C"}</definedName>
    <definedName name="wrn.tablea._5_1_3_2" hidden="1">{#N/A,#N/A,FALSE,"CGBR95C"}</definedName>
    <definedName name="wrn.tablea._5_1_3_3" hidden="1">{#N/A,#N/A,FALSE,"CGBR95C"}</definedName>
    <definedName name="wrn.tablea._5_1_3_4" hidden="1">{#N/A,#N/A,FALSE,"CGBR95C"}</definedName>
    <definedName name="wrn.tablea._5_1_3_5" hidden="1">{#N/A,#N/A,FALSE,"CGBR95C"}</definedName>
    <definedName name="wrn.tablea._5_1_4" hidden="1">{#N/A,#N/A,FALSE,"CGBR95C"}</definedName>
    <definedName name="wrn.tablea._5_1_4_1" hidden="1">{#N/A,#N/A,FALSE,"CGBR95C"}</definedName>
    <definedName name="wrn.tablea._5_1_4_2" hidden="1">{#N/A,#N/A,FALSE,"CGBR95C"}</definedName>
    <definedName name="wrn.tablea._5_1_4_3" hidden="1">{#N/A,#N/A,FALSE,"CGBR95C"}</definedName>
    <definedName name="wrn.tablea._5_1_4_4" hidden="1">{#N/A,#N/A,FALSE,"CGBR95C"}</definedName>
    <definedName name="wrn.tablea._5_1_4_5" hidden="1">{#N/A,#N/A,FALSE,"CGBR95C"}</definedName>
    <definedName name="wrn.tablea._5_1_5" hidden="1">{#N/A,#N/A,FALSE,"CGBR95C"}</definedName>
    <definedName name="wrn.tablea._5_1_5_1" hidden="1">{#N/A,#N/A,FALSE,"CGBR95C"}</definedName>
    <definedName name="wrn.tablea._5_1_5_2" hidden="1">{#N/A,#N/A,FALSE,"CGBR95C"}</definedName>
    <definedName name="wrn.tablea._5_1_5_3" hidden="1">{#N/A,#N/A,FALSE,"CGBR95C"}</definedName>
    <definedName name="wrn.tablea._5_1_5_4" hidden="1">{#N/A,#N/A,FALSE,"CGBR95C"}</definedName>
    <definedName name="wrn.tablea._5_1_5_5" hidden="1">{#N/A,#N/A,FALSE,"CGBR95C"}</definedName>
    <definedName name="wrn.tablea._5_2" hidden="1">{#N/A,#N/A,FALSE,"CGBR95C"}</definedName>
    <definedName name="wrn.tablea._5_2_1" hidden="1">{#N/A,#N/A,FALSE,"CGBR95C"}</definedName>
    <definedName name="wrn.tablea._5_2_2" hidden="1">{#N/A,#N/A,FALSE,"CGBR95C"}</definedName>
    <definedName name="wrn.tablea._5_2_3" hidden="1">{#N/A,#N/A,FALSE,"CGBR95C"}</definedName>
    <definedName name="wrn.tablea._5_2_4" hidden="1">{#N/A,#N/A,FALSE,"CGBR95C"}</definedName>
    <definedName name="wrn.tablea._5_2_5" hidden="1">{#N/A,#N/A,FALSE,"CGBR95C"}</definedName>
    <definedName name="wrn.tablea._5_3" hidden="1">{#N/A,#N/A,FALSE,"CGBR95C"}</definedName>
    <definedName name="wrn.tablea._5_3_1" hidden="1">{#N/A,#N/A,FALSE,"CGBR95C"}</definedName>
    <definedName name="wrn.tablea._5_3_2" hidden="1">{#N/A,#N/A,FALSE,"CGBR95C"}</definedName>
    <definedName name="wrn.tablea._5_3_3" hidden="1">{#N/A,#N/A,FALSE,"CGBR95C"}</definedName>
    <definedName name="wrn.tablea._5_3_4" hidden="1">{#N/A,#N/A,FALSE,"CGBR95C"}</definedName>
    <definedName name="wrn.tablea._5_3_5" hidden="1">{#N/A,#N/A,FALSE,"CGBR95C"}</definedName>
    <definedName name="wrn.tablea._5_4" hidden="1">{#N/A,#N/A,FALSE,"CGBR95C"}</definedName>
    <definedName name="wrn.tablea._5_4_1" hidden="1">{#N/A,#N/A,FALSE,"CGBR95C"}</definedName>
    <definedName name="wrn.tablea._5_4_2" hidden="1">{#N/A,#N/A,FALSE,"CGBR95C"}</definedName>
    <definedName name="wrn.tablea._5_4_3" hidden="1">{#N/A,#N/A,FALSE,"CGBR95C"}</definedName>
    <definedName name="wrn.tablea._5_4_4" hidden="1">{#N/A,#N/A,FALSE,"CGBR95C"}</definedName>
    <definedName name="wrn.tablea._5_4_5" hidden="1">{#N/A,#N/A,FALSE,"CGBR95C"}</definedName>
    <definedName name="wrn.tablea._5_5" hidden="1">{#N/A,#N/A,FALSE,"CGBR95C"}</definedName>
    <definedName name="wrn.tablea._5_5_1" hidden="1">{#N/A,#N/A,FALSE,"CGBR95C"}</definedName>
    <definedName name="wrn.tablea._5_5_2" hidden="1">{#N/A,#N/A,FALSE,"CGBR95C"}</definedName>
    <definedName name="wrn.tablea._5_5_3" hidden="1">{#N/A,#N/A,FALSE,"CGBR95C"}</definedName>
    <definedName name="wrn.tablea._5_5_4" hidden="1">{#N/A,#N/A,FALSE,"CGBR95C"}</definedName>
    <definedName name="wrn.tablea._5_5_5" hidden="1">{#N/A,#N/A,FALSE,"CGBR95C"}</definedName>
    <definedName name="wrn.tableb." hidden="1">{#N/A,#N/A,FALSE,"CGBR95C"}</definedName>
    <definedName name="wrn.tableb._1" hidden="1">{#N/A,#N/A,FALSE,"CGBR95C"}</definedName>
    <definedName name="wrn.tableb._1_1" hidden="1">{#N/A,#N/A,FALSE,"CGBR95C"}</definedName>
    <definedName name="wrn.tableb._1_1_1" hidden="1">{#N/A,#N/A,FALSE,"CGBR95C"}</definedName>
    <definedName name="wrn.tableb._1_1_1_1" hidden="1">{#N/A,#N/A,FALSE,"CGBR95C"}</definedName>
    <definedName name="wrn.tableb._1_1_1_1_1" hidden="1">{#N/A,#N/A,FALSE,"CGBR95C"}</definedName>
    <definedName name="wrn.tableb._1_1_1_1_1_1" hidden="1">{#N/A,#N/A,FALSE,"CGBR95C"}</definedName>
    <definedName name="wrn.tableb._1_1_1_1_1_1_1" hidden="1">{#N/A,#N/A,FALSE,"CGBR95C"}</definedName>
    <definedName name="wrn.tableb._1_1_1_1_1_2" hidden="1">{#N/A,#N/A,FALSE,"CGBR95C"}</definedName>
    <definedName name="wrn.tableb._1_1_1_1_1_3" hidden="1">{#N/A,#N/A,FALSE,"CGBR95C"}</definedName>
    <definedName name="wrn.tableb._1_1_1_1_1_4" hidden="1">{#N/A,#N/A,FALSE,"CGBR95C"}</definedName>
    <definedName name="wrn.tableb._1_1_1_1_1_5" hidden="1">{#N/A,#N/A,FALSE,"CGBR95C"}</definedName>
    <definedName name="wrn.tableb._1_1_1_1_2" hidden="1">{#N/A,#N/A,FALSE,"CGBR95C"}</definedName>
    <definedName name="wrn.tableb._1_1_1_1_2_1" hidden="1">{#N/A,#N/A,FALSE,"CGBR95C"}</definedName>
    <definedName name="wrn.tableb._1_1_1_1_2_2" hidden="1">{#N/A,#N/A,FALSE,"CGBR95C"}</definedName>
    <definedName name="wrn.tableb._1_1_1_1_2_3" hidden="1">{#N/A,#N/A,FALSE,"CGBR95C"}</definedName>
    <definedName name="wrn.tableb._1_1_1_1_2_4" hidden="1">{#N/A,#N/A,FALSE,"CGBR95C"}</definedName>
    <definedName name="wrn.tableb._1_1_1_1_2_5" hidden="1">{#N/A,#N/A,FALSE,"CGBR95C"}</definedName>
    <definedName name="wrn.tableb._1_1_1_1_3" hidden="1">{#N/A,#N/A,FALSE,"CGBR95C"}</definedName>
    <definedName name="wrn.tableb._1_1_1_1_4" hidden="1">{#N/A,#N/A,FALSE,"CGBR95C"}</definedName>
    <definedName name="wrn.tableb._1_1_1_1_5" hidden="1">{#N/A,#N/A,FALSE,"CGBR95C"}</definedName>
    <definedName name="wrn.tableb._1_1_1_2" hidden="1">{#N/A,#N/A,FALSE,"CGBR95C"}</definedName>
    <definedName name="wrn.tableb._1_1_1_2_1" hidden="1">{#N/A,#N/A,FALSE,"CGBR95C"}</definedName>
    <definedName name="wrn.tableb._1_1_1_2_2" hidden="1">{#N/A,#N/A,FALSE,"CGBR95C"}</definedName>
    <definedName name="wrn.tableb._1_1_1_2_3" hidden="1">{#N/A,#N/A,FALSE,"CGBR95C"}</definedName>
    <definedName name="wrn.tableb._1_1_1_2_4" hidden="1">{#N/A,#N/A,FALSE,"CGBR95C"}</definedName>
    <definedName name="wrn.tableb._1_1_1_2_5" hidden="1">{#N/A,#N/A,FALSE,"CGBR95C"}</definedName>
    <definedName name="wrn.tableb._1_1_1_3" hidden="1">{#N/A,#N/A,FALSE,"CGBR95C"}</definedName>
    <definedName name="wrn.tableb._1_1_1_3_1" hidden="1">{#N/A,#N/A,FALSE,"CGBR95C"}</definedName>
    <definedName name="wrn.tableb._1_1_1_3_2" hidden="1">{#N/A,#N/A,FALSE,"CGBR95C"}</definedName>
    <definedName name="wrn.tableb._1_1_1_3_3" hidden="1">{#N/A,#N/A,FALSE,"CGBR95C"}</definedName>
    <definedName name="wrn.tableb._1_1_1_3_4" hidden="1">{#N/A,#N/A,FALSE,"CGBR95C"}</definedName>
    <definedName name="wrn.tableb._1_1_1_3_5" hidden="1">{#N/A,#N/A,FALSE,"CGBR95C"}</definedName>
    <definedName name="wrn.tableb._1_1_1_4" hidden="1">{#N/A,#N/A,FALSE,"CGBR95C"}</definedName>
    <definedName name="wrn.tableb._1_1_1_4_1" hidden="1">{#N/A,#N/A,FALSE,"CGBR95C"}</definedName>
    <definedName name="wrn.tableb._1_1_1_4_2" hidden="1">{#N/A,#N/A,FALSE,"CGBR95C"}</definedName>
    <definedName name="wrn.tableb._1_1_1_4_3" hidden="1">{#N/A,#N/A,FALSE,"CGBR95C"}</definedName>
    <definedName name="wrn.tableb._1_1_1_4_4" hidden="1">{#N/A,#N/A,FALSE,"CGBR95C"}</definedName>
    <definedName name="wrn.tableb._1_1_1_4_5" hidden="1">{#N/A,#N/A,FALSE,"CGBR95C"}</definedName>
    <definedName name="wrn.tableb._1_1_1_5" hidden="1">{#N/A,#N/A,FALSE,"CGBR95C"}</definedName>
    <definedName name="wrn.tableb._1_1_1_5_1" hidden="1">{#N/A,#N/A,FALSE,"CGBR95C"}</definedName>
    <definedName name="wrn.tableb._1_1_1_5_2" hidden="1">{#N/A,#N/A,FALSE,"CGBR95C"}</definedName>
    <definedName name="wrn.tableb._1_1_1_5_3" hidden="1">{#N/A,#N/A,FALSE,"CGBR95C"}</definedName>
    <definedName name="wrn.tableb._1_1_1_5_4" hidden="1">{#N/A,#N/A,FALSE,"CGBR95C"}</definedName>
    <definedName name="wrn.tableb._1_1_1_5_5" hidden="1">{#N/A,#N/A,FALSE,"CGBR95C"}</definedName>
    <definedName name="wrn.tableb._1_1_2" hidden="1">{#N/A,#N/A,FALSE,"CGBR95C"}</definedName>
    <definedName name="wrn.tableb._1_1_2_1" hidden="1">{#N/A,#N/A,FALSE,"CGBR95C"}</definedName>
    <definedName name="wrn.tableb._1_1_2_1_1" hidden="1">{#N/A,#N/A,FALSE,"CGBR95C"}</definedName>
    <definedName name="wrn.tableb._1_1_2_2" hidden="1">{#N/A,#N/A,FALSE,"CGBR95C"}</definedName>
    <definedName name="wrn.tableb._1_1_2_3" hidden="1">{#N/A,#N/A,FALSE,"CGBR95C"}</definedName>
    <definedName name="wrn.tableb._1_1_2_4" hidden="1">{#N/A,#N/A,FALSE,"CGBR95C"}</definedName>
    <definedName name="wrn.tableb._1_1_2_5" hidden="1">{#N/A,#N/A,FALSE,"CGBR95C"}</definedName>
    <definedName name="wrn.tableb._1_1_3" hidden="1">{#N/A,#N/A,FALSE,"CGBR95C"}</definedName>
    <definedName name="wrn.tableb._1_1_3_1" hidden="1">{#N/A,#N/A,FALSE,"CGBR95C"}</definedName>
    <definedName name="wrn.tableb._1_1_3_1_1" hidden="1">{#N/A,#N/A,FALSE,"CGBR95C"}</definedName>
    <definedName name="wrn.tableb._1_1_3_2" hidden="1">{#N/A,#N/A,FALSE,"CGBR95C"}</definedName>
    <definedName name="wrn.tableb._1_1_3_3" hidden="1">{#N/A,#N/A,FALSE,"CGBR95C"}</definedName>
    <definedName name="wrn.tableb._1_1_3_4" hidden="1">{#N/A,#N/A,FALSE,"CGBR95C"}</definedName>
    <definedName name="wrn.tableb._1_1_3_5" hidden="1">{#N/A,#N/A,FALSE,"CGBR95C"}</definedName>
    <definedName name="wrn.tableb._1_1_4" hidden="1">{#N/A,#N/A,FALSE,"CGBR95C"}</definedName>
    <definedName name="wrn.tableb._1_1_4_1" hidden="1">{#N/A,#N/A,FALSE,"CGBR95C"}</definedName>
    <definedName name="wrn.tableb._1_1_4_2" hidden="1">{#N/A,#N/A,FALSE,"CGBR95C"}</definedName>
    <definedName name="wrn.tableb._1_1_4_3" hidden="1">{#N/A,#N/A,FALSE,"CGBR95C"}</definedName>
    <definedName name="wrn.tableb._1_1_4_4" hidden="1">{#N/A,#N/A,FALSE,"CGBR95C"}</definedName>
    <definedName name="wrn.tableb._1_1_4_5" hidden="1">{#N/A,#N/A,FALSE,"CGBR95C"}</definedName>
    <definedName name="wrn.tableb._1_1_5" hidden="1">{#N/A,#N/A,FALSE,"CGBR95C"}</definedName>
    <definedName name="wrn.tableb._1_1_5_1" hidden="1">{#N/A,#N/A,FALSE,"CGBR95C"}</definedName>
    <definedName name="wrn.tableb._1_1_5_2" hidden="1">{#N/A,#N/A,FALSE,"CGBR95C"}</definedName>
    <definedName name="wrn.tableb._1_1_5_3" hidden="1">{#N/A,#N/A,FALSE,"CGBR95C"}</definedName>
    <definedName name="wrn.tableb._1_1_5_4" hidden="1">{#N/A,#N/A,FALSE,"CGBR95C"}</definedName>
    <definedName name="wrn.tableb._1_1_5_5" hidden="1">{#N/A,#N/A,FALSE,"CGBR95C"}</definedName>
    <definedName name="wrn.tableb._1_2" hidden="1">{#N/A,#N/A,FALSE,"CGBR95C"}</definedName>
    <definedName name="wrn.tableb._1_2_1" hidden="1">{#N/A,#N/A,FALSE,"CGBR95C"}</definedName>
    <definedName name="wrn.tableb._1_2_1_1" hidden="1">{#N/A,#N/A,FALSE,"CGBR95C"}</definedName>
    <definedName name="wrn.tableb._1_2_1_1_1" hidden="1">{#N/A,#N/A,FALSE,"CGBR95C"}</definedName>
    <definedName name="wrn.tableb._1_2_1_1_1_1" hidden="1">{#N/A,#N/A,FALSE,"CGBR95C"}</definedName>
    <definedName name="wrn.tableb._1_2_1_1_1_1_1" hidden="1">{#N/A,#N/A,FALSE,"CGBR95C"}</definedName>
    <definedName name="wrn.tableb._1_2_1_1_1_2" hidden="1">{#N/A,#N/A,FALSE,"CGBR95C"}</definedName>
    <definedName name="wrn.tableb._1_2_1_1_1_3" hidden="1">{#N/A,#N/A,FALSE,"CGBR95C"}</definedName>
    <definedName name="wrn.tableb._1_2_1_1_1_4" hidden="1">{#N/A,#N/A,FALSE,"CGBR95C"}</definedName>
    <definedName name="wrn.tableb._1_2_1_1_1_5" hidden="1">{#N/A,#N/A,FALSE,"CGBR95C"}</definedName>
    <definedName name="wrn.tableb._1_2_1_1_2" hidden="1">{#N/A,#N/A,FALSE,"CGBR95C"}</definedName>
    <definedName name="wrn.tableb._1_2_1_1_2_1" hidden="1">{#N/A,#N/A,FALSE,"CGBR95C"}</definedName>
    <definedName name="wrn.tableb._1_2_1_1_2_2" hidden="1">{#N/A,#N/A,FALSE,"CGBR95C"}</definedName>
    <definedName name="wrn.tableb._1_2_1_1_2_3" hidden="1">{#N/A,#N/A,FALSE,"CGBR95C"}</definedName>
    <definedName name="wrn.tableb._1_2_1_1_2_4" hidden="1">{#N/A,#N/A,FALSE,"CGBR95C"}</definedName>
    <definedName name="wrn.tableb._1_2_1_1_2_5" hidden="1">{#N/A,#N/A,FALSE,"CGBR95C"}</definedName>
    <definedName name="wrn.tableb._1_2_1_1_3" hidden="1">{#N/A,#N/A,FALSE,"CGBR95C"}</definedName>
    <definedName name="wrn.tableb._1_2_1_1_4" hidden="1">{#N/A,#N/A,FALSE,"CGBR95C"}</definedName>
    <definedName name="wrn.tableb._1_2_1_1_5" hidden="1">{#N/A,#N/A,FALSE,"CGBR95C"}</definedName>
    <definedName name="wrn.tableb._1_2_1_2" hidden="1">{#N/A,#N/A,FALSE,"CGBR95C"}</definedName>
    <definedName name="wrn.tableb._1_2_1_2_1" hidden="1">{#N/A,#N/A,FALSE,"CGBR95C"}</definedName>
    <definedName name="wrn.tableb._1_2_1_2_2" hidden="1">{#N/A,#N/A,FALSE,"CGBR95C"}</definedName>
    <definedName name="wrn.tableb._1_2_1_2_3" hidden="1">{#N/A,#N/A,FALSE,"CGBR95C"}</definedName>
    <definedName name="wrn.tableb._1_2_1_2_4" hidden="1">{#N/A,#N/A,FALSE,"CGBR95C"}</definedName>
    <definedName name="wrn.tableb._1_2_1_2_5" hidden="1">{#N/A,#N/A,FALSE,"CGBR95C"}</definedName>
    <definedName name="wrn.tableb._1_2_1_3" hidden="1">{#N/A,#N/A,FALSE,"CGBR95C"}</definedName>
    <definedName name="wrn.tableb._1_2_1_3_1" hidden="1">{#N/A,#N/A,FALSE,"CGBR95C"}</definedName>
    <definedName name="wrn.tableb._1_2_1_3_2" hidden="1">{#N/A,#N/A,FALSE,"CGBR95C"}</definedName>
    <definedName name="wrn.tableb._1_2_1_3_3" hidden="1">{#N/A,#N/A,FALSE,"CGBR95C"}</definedName>
    <definedName name="wrn.tableb._1_2_1_3_4" hidden="1">{#N/A,#N/A,FALSE,"CGBR95C"}</definedName>
    <definedName name="wrn.tableb._1_2_1_3_5" hidden="1">{#N/A,#N/A,FALSE,"CGBR95C"}</definedName>
    <definedName name="wrn.tableb._1_2_1_4" hidden="1">{#N/A,#N/A,FALSE,"CGBR95C"}</definedName>
    <definedName name="wrn.tableb._1_2_1_4_1" hidden="1">{#N/A,#N/A,FALSE,"CGBR95C"}</definedName>
    <definedName name="wrn.tableb._1_2_1_4_2" hidden="1">{#N/A,#N/A,FALSE,"CGBR95C"}</definedName>
    <definedName name="wrn.tableb._1_2_1_4_3" hidden="1">{#N/A,#N/A,FALSE,"CGBR95C"}</definedName>
    <definedName name="wrn.tableb._1_2_1_4_4" hidden="1">{#N/A,#N/A,FALSE,"CGBR95C"}</definedName>
    <definedName name="wrn.tableb._1_2_1_4_5" hidden="1">{#N/A,#N/A,FALSE,"CGBR95C"}</definedName>
    <definedName name="wrn.tableb._1_2_1_5" hidden="1">{#N/A,#N/A,FALSE,"CGBR95C"}</definedName>
    <definedName name="wrn.tableb._1_2_1_5_1" hidden="1">{#N/A,#N/A,FALSE,"CGBR95C"}</definedName>
    <definedName name="wrn.tableb._1_2_1_5_2" hidden="1">{#N/A,#N/A,FALSE,"CGBR95C"}</definedName>
    <definedName name="wrn.tableb._1_2_1_5_3" hidden="1">{#N/A,#N/A,FALSE,"CGBR95C"}</definedName>
    <definedName name="wrn.tableb._1_2_1_5_4" hidden="1">{#N/A,#N/A,FALSE,"CGBR95C"}</definedName>
    <definedName name="wrn.tableb._1_2_1_5_5" hidden="1">{#N/A,#N/A,FALSE,"CGBR95C"}</definedName>
    <definedName name="wrn.tableb._1_2_2" hidden="1">{#N/A,#N/A,FALSE,"CGBR95C"}</definedName>
    <definedName name="wrn.tableb._1_2_2_1" hidden="1">{#N/A,#N/A,FALSE,"CGBR95C"}</definedName>
    <definedName name="wrn.tableb._1_2_2_2" hidden="1">{#N/A,#N/A,FALSE,"CGBR95C"}</definedName>
    <definedName name="wrn.tableb._1_2_2_3" hidden="1">{#N/A,#N/A,FALSE,"CGBR95C"}</definedName>
    <definedName name="wrn.tableb._1_2_2_4" hidden="1">{#N/A,#N/A,FALSE,"CGBR95C"}</definedName>
    <definedName name="wrn.tableb._1_2_2_5" hidden="1">{#N/A,#N/A,FALSE,"CGBR95C"}</definedName>
    <definedName name="wrn.tableb._1_2_3" hidden="1">{#N/A,#N/A,FALSE,"CGBR95C"}</definedName>
    <definedName name="wrn.tableb._1_2_3_1" hidden="1">{#N/A,#N/A,FALSE,"CGBR95C"}</definedName>
    <definedName name="wrn.tableb._1_2_3_2" hidden="1">{#N/A,#N/A,FALSE,"CGBR95C"}</definedName>
    <definedName name="wrn.tableb._1_2_3_3" hidden="1">{#N/A,#N/A,FALSE,"CGBR95C"}</definedName>
    <definedName name="wrn.tableb._1_2_3_4" hidden="1">{#N/A,#N/A,FALSE,"CGBR95C"}</definedName>
    <definedName name="wrn.tableb._1_2_3_5" hidden="1">{#N/A,#N/A,FALSE,"CGBR95C"}</definedName>
    <definedName name="wrn.tableb._1_2_4" hidden="1">{#N/A,#N/A,FALSE,"CGBR95C"}</definedName>
    <definedName name="wrn.tableb._1_2_4_1" hidden="1">{#N/A,#N/A,FALSE,"CGBR95C"}</definedName>
    <definedName name="wrn.tableb._1_2_4_2" hidden="1">{#N/A,#N/A,FALSE,"CGBR95C"}</definedName>
    <definedName name="wrn.tableb._1_2_4_3" hidden="1">{#N/A,#N/A,FALSE,"CGBR95C"}</definedName>
    <definedName name="wrn.tableb._1_2_4_4" hidden="1">{#N/A,#N/A,FALSE,"CGBR95C"}</definedName>
    <definedName name="wrn.tableb._1_2_4_5" hidden="1">{#N/A,#N/A,FALSE,"CGBR95C"}</definedName>
    <definedName name="wrn.tableb._1_2_5" hidden="1">{#N/A,#N/A,FALSE,"CGBR95C"}</definedName>
    <definedName name="wrn.tableb._1_2_5_1" hidden="1">{#N/A,#N/A,FALSE,"CGBR95C"}</definedName>
    <definedName name="wrn.tableb._1_2_5_2" hidden="1">{#N/A,#N/A,FALSE,"CGBR95C"}</definedName>
    <definedName name="wrn.tableb._1_2_5_3" hidden="1">{#N/A,#N/A,FALSE,"CGBR95C"}</definedName>
    <definedName name="wrn.tableb._1_2_5_4" hidden="1">{#N/A,#N/A,FALSE,"CGBR95C"}</definedName>
    <definedName name="wrn.tableb._1_2_5_5" hidden="1">{#N/A,#N/A,FALSE,"CGBR95C"}</definedName>
    <definedName name="wrn.tableb._1_3" hidden="1">{#N/A,#N/A,FALSE,"CGBR95C"}</definedName>
    <definedName name="wrn.tableb._1_3_1" hidden="1">{#N/A,#N/A,FALSE,"CGBR95C"}</definedName>
    <definedName name="wrn.tableb._1_3_1_1" hidden="1">{#N/A,#N/A,FALSE,"CGBR95C"}</definedName>
    <definedName name="wrn.tableb._1_3_1_1_1" hidden="1">{#N/A,#N/A,FALSE,"CGBR95C"}</definedName>
    <definedName name="wrn.tableb._1_3_1_1_1_1" hidden="1">{#N/A,#N/A,FALSE,"CGBR95C"}</definedName>
    <definedName name="wrn.tableb._1_3_1_1_1_1_1" hidden="1">{#N/A,#N/A,FALSE,"CGBR95C"}</definedName>
    <definedName name="wrn.tableb._1_3_1_1_1_2" hidden="1">{#N/A,#N/A,FALSE,"CGBR95C"}</definedName>
    <definedName name="wrn.tableb._1_3_1_1_1_3" hidden="1">{#N/A,#N/A,FALSE,"CGBR95C"}</definedName>
    <definedName name="wrn.tableb._1_3_1_1_1_4" hidden="1">{#N/A,#N/A,FALSE,"CGBR95C"}</definedName>
    <definedName name="wrn.tableb._1_3_1_1_1_5" hidden="1">{#N/A,#N/A,FALSE,"CGBR95C"}</definedName>
    <definedName name="wrn.tableb._1_3_1_1_2" hidden="1">{#N/A,#N/A,FALSE,"CGBR95C"}</definedName>
    <definedName name="wrn.tableb._1_3_1_1_2_1" hidden="1">{#N/A,#N/A,FALSE,"CGBR95C"}</definedName>
    <definedName name="wrn.tableb._1_3_1_1_2_2" hidden="1">{#N/A,#N/A,FALSE,"CGBR95C"}</definedName>
    <definedName name="wrn.tableb._1_3_1_1_2_3" hidden="1">{#N/A,#N/A,FALSE,"CGBR95C"}</definedName>
    <definedName name="wrn.tableb._1_3_1_1_2_4" hidden="1">{#N/A,#N/A,FALSE,"CGBR95C"}</definedName>
    <definedName name="wrn.tableb._1_3_1_1_2_5" hidden="1">{#N/A,#N/A,FALSE,"CGBR95C"}</definedName>
    <definedName name="wrn.tableb._1_3_1_1_3" hidden="1">{#N/A,#N/A,FALSE,"CGBR95C"}</definedName>
    <definedName name="wrn.tableb._1_3_1_1_4" hidden="1">{#N/A,#N/A,FALSE,"CGBR95C"}</definedName>
    <definedName name="wrn.tableb._1_3_1_1_5" hidden="1">{#N/A,#N/A,FALSE,"CGBR95C"}</definedName>
    <definedName name="wrn.tableb._1_3_1_2" hidden="1">{#N/A,#N/A,FALSE,"CGBR95C"}</definedName>
    <definedName name="wrn.tableb._1_3_1_2_1" hidden="1">{#N/A,#N/A,FALSE,"CGBR95C"}</definedName>
    <definedName name="wrn.tableb._1_3_1_2_2" hidden="1">{#N/A,#N/A,FALSE,"CGBR95C"}</definedName>
    <definedName name="wrn.tableb._1_3_1_2_3" hidden="1">{#N/A,#N/A,FALSE,"CGBR95C"}</definedName>
    <definedName name="wrn.tableb._1_3_1_2_4" hidden="1">{#N/A,#N/A,FALSE,"CGBR95C"}</definedName>
    <definedName name="wrn.tableb._1_3_1_2_5" hidden="1">{#N/A,#N/A,FALSE,"CGBR95C"}</definedName>
    <definedName name="wrn.tableb._1_3_1_3" hidden="1">{#N/A,#N/A,FALSE,"CGBR95C"}</definedName>
    <definedName name="wrn.tableb._1_3_1_3_1" hidden="1">{#N/A,#N/A,FALSE,"CGBR95C"}</definedName>
    <definedName name="wrn.tableb._1_3_1_3_2" hidden="1">{#N/A,#N/A,FALSE,"CGBR95C"}</definedName>
    <definedName name="wrn.tableb._1_3_1_3_3" hidden="1">{#N/A,#N/A,FALSE,"CGBR95C"}</definedName>
    <definedName name="wrn.tableb._1_3_1_3_4" hidden="1">{#N/A,#N/A,FALSE,"CGBR95C"}</definedName>
    <definedName name="wrn.tableb._1_3_1_3_5" hidden="1">{#N/A,#N/A,FALSE,"CGBR95C"}</definedName>
    <definedName name="wrn.tableb._1_3_1_4" hidden="1">{#N/A,#N/A,FALSE,"CGBR95C"}</definedName>
    <definedName name="wrn.tableb._1_3_1_4_1" hidden="1">{#N/A,#N/A,FALSE,"CGBR95C"}</definedName>
    <definedName name="wrn.tableb._1_3_1_4_2" hidden="1">{#N/A,#N/A,FALSE,"CGBR95C"}</definedName>
    <definedName name="wrn.tableb._1_3_1_4_3" hidden="1">{#N/A,#N/A,FALSE,"CGBR95C"}</definedName>
    <definedName name="wrn.tableb._1_3_1_4_4" hidden="1">{#N/A,#N/A,FALSE,"CGBR95C"}</definedName>
    <definedName name="wrn.tableb._1_3_1_4_5" hidden="1">{#N/A,#N/A,FALSE,"CGBR95C"}</definedName>
    <definedName name="wrn.tableb._1_3_1_5" hidden="1">{#N/A,#N/A,FALSE,"CGBR95C"}</definedName>
    <definedName name="wrn.tableb._1_3_1_5_1" hidden="1">{#N/A,#N/A,FALSE,"CGBR95C"}</definedName>
    <definedName name="wrn.tableb._1_3_1_5_2" hidden="1">{#N/A,#N/A,FALSE,"CGBR95C"}</definedName>
    <definedName name="wrn.tableb._1_3_1_5_3" hidden="1">{#N/A,#N/A,FALSE,"CGBR95C"}</definedName>
    <definedName name="wrn.tableb._1_3_1_5_4" hidden="1">{#N/A,#N/A,FALSE,"CGBR95C"}</definedName>
    <definedName name="wrn.tableb._1_3_1_5_5" hidden="1">{#N/A,#N/A,FALSE,"CGBR95C"}</definedName>
    <definedName name="wrn.tableb._1_3_2" hidden="1">{#N/A,#N/A,FALSE,"CGBR95C"}</definedName>
    <definedName name="wrn.tableb._1_3_2_1" hidden="1">{#N/A,#N/A,FALSE,"CGBR95C"}</definedName>
    <definedName name="wrn.tableb._1_3_2_2" hidden="1">{#N/A,#N/A,FALSE,"CGBR95C"}</definedName>
    <definedName name="wrn.tableb._1_3_2_3" hidden="1">{#N/A,#N/A,FALSE,"CGBR95C"}</definedName>
    <definedName name="wrn.tableb._1_3_2_4" hidden="1">{#N/A,#N/A,FALSE,"CGBR95C"}</definedName>
    <definedName name="wrn.tableb._1_3_2_5" hidden="1">{#N/A,#N/A,FALSE,"CGBR95C"}</definedName>
    <definedName name="wrn.tableb._1_3_3" hidden="1">{#N/A,#N/A,FALSE,"CGBR95C"}</definedName>
    <definedName name="wrn.tableb._1_3_3_1" hidden="1">{#N/A,#N/A,FALSE,"CGBR95C"}</definedName>
    <definedName name="wrn.tableb._1_3_3_2" hidden="1">{#N/A,#N/A,FALSE,"CGBR95C"}</definedName>
    <definedName name="wrn.tableb._1_3_3_3" hidden="1">{#N/A,#N/A,FALSE,"CGBR95C"}</definedName>
    <definedName name="wrn.tableb._1_3_3_4" hidden="1">{#N/A,#N/A,FALSE,"CGBR95C"}</definedName>
    <definedName name="wrn.tableb._1_3_3_5" hidden="1">{#N/A,#N/A,FALSE,"CGBR95C"}</definedName>
    <definedName name="wrn.tableb._1_3_4" hidden="1">{#N/A,#N/A,FALSE,"CGBR95C"}</definedName>
    <definedName name="wrn.tableb._1_3_4_1" hidden="1">{#N/A,#N/A,FALSE,"CGBR95C"}</definedName>
    <definedName name="wrn.tableb._1_3_4_2" hidden="1">{#N/A,#N/A,FALSE,"CGBR95C"}</definedName>
    <definedName name="wrn.tableb._1_3_4_3" hidden="1">{#N/A,#N/A,FALSE,"CGBR95C"}</definedName>
    <definedName name="wrn.tableb._1_3_4_4" hidden="1">{#N/A,#N/A,FALSE,"CGBR95C"}</definedName>
    <definedName name="wrn.tableb._1_3_4_5" hidden="1">{#N/A,#N/A,FALSE,"CGBR95C"}</definedName>
    <definedName name="wrn.tableb._1_3_5" hidden="1">{#N/A,#N/A,FALSE,"CGBR95C"}</definedName>
    <definedName name="wrn.tableb._1_3_5_1" hidden="1">{#N/A,#N/A,FALSE,"CGBR95C"}</definedName>
    <definedName name="wrn.tableb._1_3_5_2" hidden="1">{#N/A,#N/A,FALSE,"CGBR95C"}</definedName>
    <definedName name="wrn.tableb._1_3_5_3" hidden="1">{#N/A,#N/A,FALSE,"CGBR95C"}</definedName>
    <definedName name="wrn.tableb._1_3_5_4" hidden="1">{#N/A,#N/A,FALSE,"CGBR95C"}</definedName>
    <definedName name="wrn.tableb._1_3_5_5" hidden="1">{#N/A,#N/A,FALSE,"CGBR95C"}</definedName>
    <definedName name="wrn.tableb._1_4" hidden="1">{#N/A,#N/A,FALSE,"CGBR95C"}</definedName>
    <definedName name="wrn.tableb._1_4_1" hidden="1">{#N/A,#N/A,FALSE,"CGBR95C"}</definedName>
    <definedName name="wrn.tableb._1_4_1_1" hidden="1">{#N/A,#N/A,FALSE,"CGBR95C"}</definedName>
    <definedName name="wrn.tableb._1_4_1_1_1" hidden="1">{#N/A,#N/A,FALSE,"CGBR95C"}</definedName>
    <definedName name="wrn.tableb._1_4_1_1_1_1" hidden="1">{#N/A,#N/A,FALSE,"CGBR95C"}</definedName>
    <definedName name="wrn.tableb._1_4_1_1_2" hidden="1">{#N/A,#N/A,FALSE,"CGBR95C"}</definedName>
    <definedName name="wrn.tableb._1_4_1_1_3" hidden="1">{#N/A,#N/A,FALSE,"CGBR95C"}</definedName>
    <definedName name="wrn.tableb._1_4_1_1_4" hidden="1">{#N/A,#N/A,FALSE,"CGBR95C"}</definedName>
    <definedName name="wrn.tableb._1_4_1_1_5" hidden="1">{#N/A,#N/A,FALSE,"CGBR95C"}</definedName>
    <definedName name="wrn.tableb._1_4_1_2" hidden="1">{#N/A,#N/A,FALSE,"CGBR95C"}</definedName>
    <definedName name="wrn.tableb._1_4_1_2_1" hidden="1">{#N/A,#N/A,FALSE,"CGBR95C"}</definedName>
    <definedName name="wrn.tableb._1_4_1_2_2" hidden="1">{#N/A,#N/A,FALSE,"CGBR95C"}</definedName>
    <definedName name="wrn.tableb._1_4_1_2_3" hidden="1">{#N/A,#N/A,FALSE,"CGBR95C"}</definedName>
    <definedName name="wrn.tableb._1_4_1_2_4" hidden="1">{#N/A,#N/A,FALSE,"CGBR95C"}</definedName>
    <definedName name="wrn.tableb._1_4_1_2_5" hidden="1">{#N/A,#N/A,FALSE,"CGBR95C"}</definedName>
    <definedName name="wrn.tableb._1_4_1_3" hidden="1">{#N/A,#N/A,FALSE,"CGBR95C"}</definedName>
    <definedName name="wrn.tableb._1_4_1_3_1" hidden="1">{#N/A,#N/A,FALSE,"CGBR95C"}</definedName>
    <definedName name="wrn.tableb._1_4_1_3_2" hidden="1">{#N/A,#N/A,FALSE,"CGBR95C"}</definedName>
    <definedName name="wrn.tableb._1_4_1_3_3" hidden="1">{#N/A,#N/A,FALSE,"CGBR95C"}</definedName>
    <definedName name="wrn.tableb._1_4_1_3_4" hidden="1">{#N/A,#N/A,FALSE,"CGBR95C"}</definedName>
    <definedName name="wrn.tableb._1_4_1_3_5" hidden="1">{#N/A,#N/A,FALSE,"CGBR95C"}</definedName>
    <definedName name="wrn.tableb._1_4_1_4" hidden="1">{#N/A,#N/A,FALSE,"CGBR95C"}</definedName>
    <definedName name="wrn.tableb._1_4_1_4_1" hidden="1">{#N/A,#N/A,FALSE,"CGBR95C"}</definedName>
    <definedName name="wrn.tableb._1_4_1_4_2" hidden="1">{#N/A,#N/A,FALSE,"CGBR95C"}</definedName>
    <definedName name="wrn.tableb._1_4_1_4_3" hidden="1">{#N/A,#N/A,FALSE,"CGBR95C"}</definedName>
    <definedName name="wrn.tableb._1_4_1_4_4" hidden="1">{#N/A,#N/A,FALSE,"CGBR95C"}</definedName>
    <definedName name="wrn.tableb._1_4_1_4_5" hidden="1">{#N/A,#N/A,FALSE,"CGBR95C"}</definedName>
    <definedName name="wrn.tableb._1_4_1_5" hidden="1">{#N/A,#N/A,FALSE,"CGBR95C"}</definedName>
    <definedName name="wrn.tableb._1_4_1_5_1" hidden="1">{#N/A,#N/A,FALSE,"CGBR95C"}</definedName>
    <definedName name="wrn.tableb._1_4_1_5_2" hidden="1">{#N/A,#N/A,FALSE,"CGBR95C"}</definedName>
    <definedName name="wrn.tableb._1_4_1_5_3" hidden="1">{#N/A,#N/A,FALSE,"CGBR95C"}</definedName>
    <definedName name="wrn.tableb._1_4_1_5_4" hidden="1">{#N/A,#N/A,FALSE,"CGBR95C"}</definedName>
    <definedName name="wrn.tableb._1_4_1_5_5" hidden="1">{#N/A,#N/A,FALSE,"CGBR95C"}</definedName>
    <definedName name="wrn.tableb._1_4_2" hidden="1">{#N/A,#N/A,FALSE,"CGBR95C"}</definedName>
    <definedName name="wrn.tableb._1_4_2_1" hidden="1">{#N/A,#N/A,FALSE,"CGBR95C"}</definedName>
    <definedName name="wrn.tableb._1_4_2_2" hidden="1">{#N/A,#N/A,FALSE,"CGBR95C"}</definedName>
    <definedName name="wrn.tableb._1_4_2_3" hidden="1">{#N/A,#N/A,FALSE,"CGBR95C"}</definedName>
    <definedName name="wrn.tableb._1_4_2_4" hidden="1">{#N/A,#N/A,FALSE,"CGBR95C"}</definedName>
    <definedName name="wrn.tableb._1_4_2_5" hidden="1">{#N/A,#N/A,FALSE,"CGBR95C"}</definedName>
    <definedName name="wrn.tableb._1_4_3" hidden="1">{#N/A,#N/A,FALSE,"CGBR95C"}</definedName>
    <definedName name="wrn.tableb._1_4_3_1" hidden="1">{#N/A,#N/A,FALSE,"CGBR95C"}</definedName>
    <definedName name="wrn.tableb._1_4_3_2" hidden="1">{#N/A,#N/A,FALSE,"CGBR95C"}</definedName>
    <definedName name="wrn.tableb._1_4_3_3" hidden="1">{#N/A,#N/A,FALSE,"CGBR95C"}</definedName>
    <definedName name="wrn.tableb._1_4_3_4" hidden="1">{#N/A,#N/A,FALSE,"CGBR95C"}</definedName>
    <definedName name="wrn.tableb._1_4_3_5" hidden="1">{#N/A,#N/A,FALSE,"CGBR95C"}</definedName>
    <definedName name="wrn.tableb._1_4_4" hidden="1">{#N/A,#N/A,FALSE,"CGBR95C"}</definedName>
    <definedName name="wrn.tableb._1_4_4_1" hidden="1">{#N/A,#N/A,FALSE,"CGBR95C"}</definedName>
    <definedName name="wrn.tableb._1_4_4_2" hidden="1">{#N/A,#N/A,FALSE,"CGBR95C"}</definedName>
    <definedName name="wrn.tableb._1_4_4_3" hidden="1">{#N/A,#N/A,FALSE,"CGBR95C"}</definedName>
    <definedName name="wrn.tableb._1_4_4_4" hidden="1">{#N/A,#N/A,FALSE,"CGBR95C"}</definedName>
    <definedName name="wrn.tableb._1_4_4_5" hidden="1">{#N/A,#N/A,FALSE,"CGBR95C"}</definedName>
    <definedName name="wrn.tableb._1_4_5" hidden="1">{#N/A,#N/A,FALSE,"CGBR95C"}</definedName>
    <definedName name="wrn.tableb._1_4_5_1" hidden="1">{#N/A,#N/A,FALSE,"CGBR95C"}</definedName>
    <definedName name="wrn.tableb._1_4_5_2" hidden="1">{#N/A,#N/A,FALSE,"CGBR95C"}</definedName>
    <definedName name="wrn.tableb._1_4_5_3" hidden="1">{#N/A,#N/A,FALSE,"CGBR95C"}</definedName>
    <definedName name="wrn.tableb._1_4_5_4" hidden="1">{#N/A,#N/A,FALSE,"CGBR95C"}</definedName>
    <definedName name="wrn.tableb._1_4_5_5" hidden="1">{#N/A,#N/A,FALSE,"CGBR95C"}</definedName>
    <definedName name="wrn.tableb._1_5" hidden="1">{#N/A,#N/A,FALSE,"CGBR95C"}</definedName>
    <definedName name="wrn.tableb._1_5_1" hidden="1">{#N/A,#N/A,FALSE,"CGBR95C"}</definedName>
    <definedName name="wrn.tableb._1_5_1_1" hidden="1">{#N/A,#N/A,FALSE,"CGBR95C"}</definedName>
    <definedName name="wrn.tableb._1_5_1_2" hidden="1">{#N/A,#N/A,FALSE,"CGBR95C"}</definedName>
    <definedName name="wrn.tableb._1_5_1_3" hidden="1">{#N/A,#N/A,FALSE,"CGBR95C"}</definedName>
    <definedName name="wrn.tableb._1_5_1_4" hidden="1">{#N/A,#N/A,FALSE,"CGBR95C"}</definedName>
    <definedName name="wrn.tableb._1_5_1_5" hidden="1">{#N/A,#N/A,FALSE,"CGBR95C"}</definedName>
    <definedName name="wrn.tableb._1_5_2" hidden="1">{#N/A,#N/A,FALSE,"CGBR95C"}</definedName>
    <definedName name="wrn.tableb._1_5_2_1" hidden="1">{#N/A,#N/A,FALSE,"CGBR95C"}</definedName>
    <definedName name="wrn.tableb._1_5_2_2" hidden="1">{#N/A,#N/A,FALSE,"CGBR95C"}</definedName>
    <definedName name="wrn.tableb._1_5_2_3" hidden="1">{#N/A,#N/A,FALSE,"CGBR95C"}</definedName>
    <definedName name="wrn.tableb._1_5_2_4" hidden="1">{#N/A,#N/A,FALSE,"CGBR95C"}</definedName>
    <definedName name="wrn.tableb._1_5_2_5" hidden="1">{#N/A,#N/A,FALSE,"CGBR95C"}</definedName>
    <definedName name="wrn.tableb._1_5_3" hidden="1">{#N/A,#N/A,FALSE,"CGBR95C"}</definedName>
    <definedName name="wrn.tableb._1_5_3_1" hidden="1">{#N/A,#N/A,FALSE,"CGBR95C"}</definedName>
    <definedName name="wrn.tableb._1_5_3_2" hidden="1">{#N/A,#N/A,FALSE,"CGBR95C"}</definedName>
    <definedName name="wrn.tableb._1_5_3_3" hidden="1">{#N/A,#N/A,FALSE,"CGBR95C"}</definedName>
    <definedName name="wrn.tableb._1_5_3_4" hidden="1">{#N/A,#N/A,FALSE,"CGBR95C"}</definedName>
    <definedName name="wrn.tableb._1_5_3_5" hidden="1">{#N/A,#N/A,FALSE,"CGBR95C"}</definedName>
    <definedName name="wrn.tableb._1_5_4" hidden="1">{#N/A,#N/A,FALSE,"CGBR95C"}</definedName>
    <definedName name="wrn.tableb._1_5_4_1" hidden="1">{#N/A,#N/A,FALSE,"CGBR95C"}</definedName>
    <definedName name="wrn.tableb._1_5_4_2" hidden="1">{#N/A,#N/A,FALSE,"CGBR95C"}</definedName>
    <definedName name="wrn.tableb._1_5_4_3" hidden="1">{#N/A,#N/A,FALSE,"CGBR95C"}</definedName>
    <definedName name="wrn.tableb._1_5_4_4" hidden="1">{#N/A,#N/A,FALSE,"CGBR95C"}</definedName>
    <definedName name="wrn.tableb._1_5_4_5" hidden="1">{#N/A,#N/A,FALSE,"CGBR95C"}</definedName>
    <definedName name="wrn.tableb._1_5_5" hidden="1">{#N/A,#N/A,FALSE,"CGBR95C"}</definedName>
    <definedName name="wrn.tableb._1_5_5_1" hidden="1">{#N/A,#N/A,FALSE,"CGBR95C"}</definedName>
    <definedName name="wrn.tableb._1_5_5_2" hidden="1">{#N/A,#N/A,FALSE,"CGBR95C"}</definedName>
    <definedName name="wrn.tableb._1_5_5_3" hidden="1">{#N/A,#N/A,FALSE,"CGBR95C"}</definedName>
    <definedName name="wrn.tableb._1_5_5_4" hidden="1">{#N/A,#N/A,FALSE,"CGBR95C"}</definedName>
    <definedName name="wrn.tableb._1_5_5_5" hidden="1">{#N/A,#N/A,FALSE,"CGBR95C"}</definedName>
    <definedName name="wrn.tableb._2" hidden="1">{#N/A,#N/A,FALSE,"CGBR95C"}</definedName>
    <definedName name="wrn.tableb._2_1" hidden="1">{#N/A,#N/A,FALSE,"CGBR95C"}</definedName>
    <definedName name="wrn.tableb._2_1_1" hidden="1">{#N/A,#N/A,FALSE,"CGBR95C"}</definedName>
    <definedName name="wrn.tableb._2_1_1_1" hidden="1">{#N/A,#N/A,FALSE,"CGBR95C"}</definedName>
    <definedName name="wrn.tableb._2_1_1_1_1" hidden="1">{#N/A,#N/A,FALSE,"CGBR95C"}</definedName>
    <definedName name="wrn.tableb._2_1_1_1_1_1" hidden="1">{#N/A,#N/A,FALSE,"CGBR95C"}</definedName>
    <definedName name="wrn.tableb._2_1_1_1_2" hidden="1">{#N/A,#N/A,FALSE,"CGBR95C"}</definedName>
    <definedName name="wrn.tableb._2_1_1_1_3" hidden="1">{#N/A,#N/A,FALSE,"CGBR95C"}</definedName>
    <definedName name="wrn.tableb._2_1_1_1_4" hidden="1">{#N/A,#N/A,FALSE,"CGBR95C"}</definedName>
    <definedName name="wrn.tableb._2_1_1_1_5" hidden="1">{#N/A,#N/A,FALSE,"CGBR95C"}</definedName>
    <definedName name="wrn.tableb._2_1_1_2" hidden="1">{#N/A,#N/A,FALSE,"CGBR95C"}</definedName>
    <definedName name="wrn.tableb._2_1_1_2_1" hidden="1">{#N/A,#N/A,FALSE,"CGBR95C"}</definedName>
    <definedName name="wrn.tableb._2_1_1_2_2" hidden="1">{#N/A,#N/A,FALSE,"CGBR95C"}</definedName>
    <definedName name="wrn.tableb._2_1_1_2_3" hidden="1">{#N/A,#N/A,FALSE,"CGBR95C"}</definedName>
    <definedName name="wrn.tableb._2_1_1_2_4" hidden="1">{#N/A,#N/A,FALSE,"CGBR95C"}</definedName>
    <definedName name="wrn.tableb._2_1_1_2_5" hidden="1">{#N/A,#N/A,FALSE,"CGBR95C"}</definedName>
    <definedName name="wrn.tableb._2_1_1_3" hidden="1">{#N/A,#N/A,FALSE,"CGBR95C"}</definedName>
    <definedName name="wrn.tableb._2_1_1_4" hidden="1">{#N/A,#N/A,FALSE,"CGBR95C"}</definedName>
    <definedName name="wrn.tableb._2_1_1_5" hidden="1">{#N/A,#N/A,FALSE,"CGBR95C"}</definedName>
    <definedName name="wrn.tableb._2_1_2" hidden="1">{#N/A,#N/A,FALSE,"CGBR95C"}</definedName>
    <definedName name="wrn.tableb._2_1_2_1" hidden="1">{#N/A,#N/A,FALSE,"CGBR95C"}</definedName>
    <definedName name="wrn.tableb._2_1_2_1_1" hidden="1">{#N/A,#N/A,FALSE,"CGBR95C"}</definedName>
    <definedName name="wrn.tableb._2_1_2_2" hidden="1">{#N/A,#N/A,FALSE,"CGBR95C"}</definedName>
    <definedName name="wrn.tableb._2_1_2_3" hidden="1">{#N/A,#N/A,FALSE,"CGBR95C"}</definedName>
    <definedName name="wrn.tableb._2_1_2_4" hidden="1">{#N/A,#N/A,FALSE,"CGBR95C"}</definedName>
    <definedName name="wrn.tableb._2_1_2_5" hidden="1">{#N/A,#N/A,FALSE,"CGBR95C"}</definedName>
    <definedName name="wrn.tableb._2_1_3" hidden="1">{#N/A,#N/A,FALSE,"CGBR95C"}</definedName>
    <definedName name="wrn.tableb._2_1_3_1" hidden="1">{#N/A,#N/A,FALSE,"CGBR95C"}</definedName>
    <definedName name="wrn.tableb._2_1_3_1_1" hidden="1">{#N/A,#N/A,FALSE,"CGBR95C"}</definedName>
    <definedName name="wrn.tableb._2_1_3_2" hidden="1">{#N/A,#N/A,FALSE,"CGBR95C"}</definedName>
    <definedName name="wrn.tableb._2_1_3_3" hidden="1">{#N/A,#N/A,FALSE,"CGBR95C"}</definedName>
    <definedName name="wrn.tableb._2_1_3_4" hidden="1">{#N/A,#N/A,FALSE,"CGBR95C"}</definedName>
    <definedName name="wrn.tableb._2_1_3_5" hidden="1">{#N/A,#N/A,FALSE,"CGBR95C"}</definedName>
    <definedName name="wrn.tableb._2_1_4" hidden="1">{#N/A,#N/A,FALSE,"CGBR95C"}</definedName>
    <definedName name="wrn.tableb._2_1_4_1" hidden="1">{#N/A,#N/A,FALSE,"CGBR95C"}</definedName>
    <definedName name="wrn.tableb._2_1_4_2" hidden="1">{#N/A,#N/A,FALSE,"CGBR95C"}</definedName>
    <definedName name="wrn.tableb._2_1_4_3" hidden="1">{#N/A,#N/A,FALSE,"CGBR95C"}</definedName>
    <definedName name="wrn.tableb._2_1_4_4" hidden="1">{#N/A,#N/A,FALSE,"CGBR95C"}</definedName>
    <definedName name="wrn.tableb._2_1_4_5" hidden="1">{#N/A,#N/A,FALSE,"CGBR95C"}</definedName>
    <definedName name="wrn.tableb._2_1_5" hidden="1">{#N/A,#N/A,FALSE,"CGBR95C"}</definedName>
    <definedName name="wrn.tableb._2_1_5_1" hidden="1">{#N/A,#N/A,FALSE,"CGBR95C"}</definedName>
    <definedName name="wrn.tableb._2_1_5_2" hidden="1">{#N/A,#N/A,FALSE,"CGBR95C"}</definedName>
    <definedName name="wrn.tableb._2_1_5_3" hidden="1">{#N/A,#N/A,FALSE,"CGBR95C"}</definedName>
    <definedName name="wrn.tableb._2_1_5_4" hidden="1">{#N/A,#N/A,FALSE,"CGBR95C"}</definedName>
    <definedName name="wrn.tableb._2_1_5_5" hidden="1">{#N/A,#N/A,FALSE,"CGBR95C"}</definedName>
    <definedName name="wrn.tableb._2_2" hidden="1">{#N/A,#N/A,FALSE,"CGBR95C"}</definedName>
    <definedName name="wrn.tableb._2_2_1" hidden="1">{#N/A,#N/A,FALSE,"CGBR95C"}</definedName>
    <definedName name="wrn.tableb._2_2_1_1" hidden="1">{#N/A,#N/A,FALSE,"CGBR95C"}</definedName>
    <definedName name="wrn.tableb._2_2_2" hidden="1">{#N/A,#N/A,FALSE,"CGBR95C"}</definedName>
    <definedName name="wrn.tableb._2_2_3" hidden="1">{#N/A,#N/A,FALSE,"CGBR95C"}</definedName>
    <definedName name="wrn.tableb._2_2_4" hidden="1">{#N/A,#N/A,FALSE,"CGBR95C"}</definedName>
    <definedName name="wrn.tableb._2_2_5" hidden="1">{#N/A,#N/A,FALSE,"CGBR95C"}</definedName>
    <definedName name="wrn.tableb._2_3" hidden="1">{#N/A,#N/A,FALSE,"CGBR95C"}</definedName>
    <definedName name="wrn.tableb._2_3_1" hidden="1">{#N/A,#N/A,FALSE,"CGBR95C"}</definedName>
    <definedName name="wrn.tableb._2_3_1_1" hidden="1">{#N/A,#N/A,FALSE,"CGBR95C"}</definedName>
    <definedName name="wrn.tableb._2_3_2" hidden="1">{#N/A,#N/A,FALSE,"CGBR95C"}</definedName>
    <definedName name="wrn.tableb._2_3_3" hidden="1">{#N/A,#N/A,FALSE,"CGBR95C"}</definedName>
    <definedName name="wrn.tableb._2_3_4" hidden="1">{#N/A,#N/A,FALSE,"CGBR95C"}</definedName>
    <definedName name="wrn.tableb._2_3_5" hidden="1">{#N/A,#N/A,FALSE,"CGBR95C"}</definedName>
    <definedName name="wrn.tableb._2_4" hidden="1">{#N/A,#N/A,FALSE,"CGBR95C"}</definedName>
    <definedName name="wrn.tableb._2_4_1" hidden="1">{#N/A,#N/A,FALSE,"CGBR95C"}</definedName>
    <definedName name="wrn.tableb._2_4_1_1" hidden="1">{#N/A,#N/A,FALSE,"CGBR95C"}</definedName>
    <definedName name="wrn.tableb._2_4_2" hidden="1">{#N/A,#N/A,FALSE,"CGBR95C"}</definedName>
    <definedName name="wrn.tableb._2_4_3" hidden="1">{#N/A,#N/A,FALSE,"CGBR95C"}</definedName>
    <definedName name="wrn.tableb._2_4_4" hidden="1">{#N/A,#N/A,FALSE,"CGBR95C"}</definedName>
    <definedName name="wrn.tableb._2_4_5" hidden="1">{#N/A,#N/A,FALSE,"CGBR95C"}</definedName>
    <definedName name="wrn.tableb._2_5" hidden="1">{#N/A,#N/A,FALSE,"CGBR95C"}</definedName>
    <definedName name="wrn.tableb._2_5_1" hidden="1">{#N/A,#N/A,FALSE,"CGBR95C"}</definedName>
    <definedName name="wrn.tableb._2_5_2" hidden="1">{#N/A,#N/A,FALSE,"CGBR95C"}</definedName>
    <definedName name="wrn.tableb._2_5_3" hidden="1">{#N/A,#N/A,FALSE,"CGBR95C"}</definedName>
    <definedName name="wrn.tableb._2_5_4" hidden="1">{#N/A,#N/A,FALSE,"CGBR95C"}</definedName>
    <definedName name="wrn.tableb._2_5_5" hidden="1">{#N/A,#N/A,FALSE,"CGBR95C"}</definedName>
    <definedName name="wrn.tableb._3" hidden="1">{#N/A,#N/A,FALSE,"CGBR95C"}</definedName>
    <definedName name="wrn.tableb._3_1" hidden="1">{#N/A,#N/A,FALSE,"CGBR95C"}</definedName>
    <definedName name="wrn.tableb._3_1_1" hidden="1">{#N/A,#N/A,FALSE,"CGBR95C"}</definedName>
    <definedName name="wrn.tableb._3_1_1_1" hidden="1">{#N/A,#N/A,FALSE,"CGBR95C"}</definedName>
    <definedName name="wrn.tableb._3_1_1_1_1" hidden="1">{#N/A,#N/A,FALSE,"CGBR95C"}</definedName>
    <definedName name="wrn.tableb._3_1_1_1_1_1" hidden="1">{#N/A,#N/A,FALSE,"CGBR95C"}</definedName>
    <definedName name="wrn.tableb._3_1_1_1_2" hidden="1">{#N/A,#N/A,FALSE,"CGBR95C"}</definedName>
    <definedName name="wrn.tableb._3_1_1_1_3" hidden="1">{#N/A,#N/A,FALSE,"CGBR95C"}</definedName>
    <definedName name="wrn.tableb._3_1_1_1_4" hidden="1">{#N/A,#N/A,FALSE,"CGBR95C"}</definedName>
    <definedName name="wrn.tableb._3_1_1_1_5" hidden="1">{#N/A,#N/A,FALSE,"CGBR95C"}</definedName>
    <definedName name="wrn.tableb._3_1_1_2" hidden="1">{#N/A,#N/A,FALSE,"CGBR95C"}</definedName>
    <definedName name="wrn.tableb._3_1_1_2_1" hidden="1">{#N/A,#N/A,FALSE,"CGBR95C"}</definedName>
    <definedName name="wrn.tableb._3_1_1_2_2" hidden="1">{#N/A,#N/A,FALSE,"CGBR95C"}</definedName>
    <definedName name="wrn.tableb._3_1_1_2_3" hidden="1">{#N/A,#N/A,FALSE,"CGBR95C"}</definedName>
    <definedName name="wrn.tableb._3_1_1_2_4" hidden="1">{#N/A,#N/A,FALSE,"CGBR95C"}</definedName>
    <definedName name="wrn.tableb._3_1_1_2_5" hidden="1">{#N/A,#N/A,FALSE,"CGBR95C"}</definedName>
    <definedName name="wrn.tableb._3_1_1_3" hidden="1">{#N/A,#N/A,FALSE,"CGBR95C"}</definedName>
    <definedName name="wrn.tableb._3_1_1_4" hidden="1">{#N/A,#N/A,FALSE,"CGBR95C"}</definedName>
    <definedName name="wrn.tableb._3_1_1_5" hidden="1">{#N/A,#N/A,FALSE,"CGBR95C"}</definedName>
    <definedName name="wrn.tableb._3_1_2" hidden="1">{#N/A,#N/A,FALSE,"CGBR95C"}</definedName>
    <definedName name="wrn.tableb._3_1_2_1" hidden="1">{#N/A,#N/A,FALSE,"CGBR95C"}</definedName>
    <definedName name="wrn.tableb._3_1_2_1_1" hidden="1">{#N/A,#N/A,FALSE,"CGBR95C"}</definedName>
    <definedName name="wrn.tableb._3_1_2_2" hidden="1">{#N/A,#N/A,FALSE,"CGBR95C"}</definedName>
    <definedName name="wrn.tableb._3_1_2_3" hidden="1">{#N/A,#N/A,FALSE,"CGBR95C"}</definedName>
    <definedName name="wrn.tableb._3_1_2_4" hidden="1">{#N/A,#N/A,FALSE,"CGBR95C"}</definedName>
    <definedName name="wrn.tableb._3_1_2_5" hidden="1">{#N/A,#N/A,FALSE,"CGBR95C"}</definedName>
    <definedName name="wrn.tableb._3_1_3" hidden="1">{#N/A,#N/A,FALSE,"CGBR95C"}</definedName>
    <definedName name="wrn.tableb._3_1_3_1" hidden="1">{#N/A,#N/A,FALSE,"CGBR95C"}</definedName>
    <definedName name="wrn.tableb._3_1_3_1_1" hidden="1">{#N/A,#N/A,FALSE,"CGBR95C"}</definedName>
    <definedName name="wrn.tableb._3_1_3_2" hidden="1">{#N/A,#N/A,FALSE,"CGBR95C"}</definedName>
    <definedName name="wrn.tableb._3_1_3_3" hidden="1">{#N/A,#N/A,FALSE,"CGBR95C"}</definedName>
    <definedName name="wrn.tableb._3_1_3_4" hidden="1">{#N/A,#N/A,FALSE,"CGBR95C"}</definedName>
    <definedName name="wrn.tableb._3_1_3_5" hidden="1">{#N/A,#N/A,FALSE,"CGBR95C"}</definedName>
    <definedName name="wrn.tableb._3_1_4" hidden="1">{#N/A,#N/A,FALSE,"CGBR95C"}</definedName>
    <definedName name="wrn.tableb._3_1_4_1" hidden="1">{#N/A,#N/A,FALSE,"CGBR95C"}</definedName>
    <definedName name="wrn.tableb._3_1_4_2" hidden="1">{#N/A,#N/A,FALSE,"CGBR95C"}</definedName>
    <definedName name="wrn.tableb._3_1_4_3" hidden="1">{#N/A,#N/A,FALSE,"CGBR95C"}</definedName>
    <definedName name="wrn.tableb._3_1_4_4" hidden="1">{#N/A,#N/A,FALSE,"CGBR95C"}</definedName>
    <definedName name="wrn.tableb._3_1_4_5" hidden="1">{#N/A,#N/A,FALSE,"CGBR95C"}</definedName>
    <definedName name="wrn.tableb._3_1_5" hidden="1">{#N/A,#N/A,FALSE,"CGBR95C"}</definedName>
    <definedName name="wrn.tableb._3_1_5_1" hidden="1">{#N/A,#N/A,FALSE,"CGBR95C"}</definedName>
    <definedName name="wrn.tableb._3_1_5_2" hidden="1">{#N/A,#N/A,FALSE,"CGBR95C"}</definedName>
    <definedName name="wrn.tableb._3_1_5_3" hidden="1">{#N/A,#N/A,FALSE,"CGBR95C"}</definedName>
    <definedName name="wrn.tableb._3_1_5_4" hidden="1">{#N/A,#N/A,FALSE,"CGBR95C"}</definedName>
    <definedName name="wrn.tableb._3_1_5_5" hidden="1">{#N/A,#N/A,FALSE,"CGBR95C"}</definedName>
    <definedName name="wrn.tableb._3_2" hidden="1">{#N/A,#N/A,FALSE,"CGBR95C"}</definedName>
    <definedName name="wrn.tableb._3_2_1" hidden="1">{#N/A,#N/A,FALSE,"CGBR95C"}</definedName>
    <definedName name="wrn.tableb._3_2_1_1" hidden="1">{#N/A,#N/A,FALSE,"CGBR95C"}</definedName>
    <definedName name="wrn.tableb._3_2_2" hidden="1">{#N/A,#N/A,FALSE,"CGBR95C"}</definedName>
    <definedName name="wrn.tableb._3_2_3" hidden="1">{#N/A,#N/A,FALSE,"CGBR95C"}</definedName>
    <definedName name="wrn.tableb._3_2_4" hidden="1">{#N/A,#N/A,FALSE,"CGBR95C"}</definedName>
    <definedName name="wrn.tableb._3_2_5" hidden="1">{#N/A,#N/A,FALSE,"CGBR95C"}</definedName>
    <definedName name="wrn.tableb._3_3" hidden="1">{#N/A,#N/A,FALSE,"CGBR95C"}</definedName>
    <definedName name="wrn.tableb._3_3_1" hidden="1">{#N/A,#N/A,FALSE,"CGBR95C"}</definedName>
    <definedName name="wrn.tableb._3_3_1_1" hidden="1">{#N/A,#N/A,FALSE,"CGBR95C"}</definedName>
    <definedName name="wrn.tableb._3_3_2" hidden="1">{#N/A,#N/A,FALSE,"CGBR95C"}</definedName>
    <definedName name="wrn.tableb._3_3_3" hidden="1">{#N/A,#N/A,FALSE,"CGBR95C"}</definedName>
    <definedName name="wrn.tableb._3_3_4" hidden="1">{#N/A,#N/A,FALSE,"CGBR95C"}</definedName>
    <definedName name="wrn.tableb._3_3_5" hidden="1">{#N/A,#N/A,FALSE,"CGBR95C"}</definedName>
    <definedName name="wrn.tableb._3_4" hidden="1">{#N/A,#N/A,FALSE,"CGBR95C"}</definedName>
    <definedName name="wrn.tableb._3_4_1" hidden="1">{#N/A,#N/A,FALSE,"CGBR95C"}</definedName>
    <definedName name="wrn.tableb._3_4_1_1" hidden="1">{#N/A,#N/A,FALSE,"CGBR95C"}</definedName>
    <definedName name="wrn.tableb._3_4_2" hidden="1">{#N/A,#N/A,FALSE,"CGBR95C"}</definedName>
    <definedName name="wrn.tableb._3_4_3" hidden="1">{#N/A,#N/A,FALSE,"CGBR95C"}</definedName>
    <definedName name="wrn.tableb._3_4_4" hidden="1">{#N/A,#N/A,FALSE,"CGBR95C"}</definedName>
    <definedName name="wrn.tableb._3_4_5" hidden="1">{#N/A,#N/A,FALSE,"CGBR95C"}</definedName>
    <definedName name="wrn.tableb._3_5" hidden="1">{#N/A,#N/A,FALSE,"CGBR95C"}</definedName>
    <definedName name="wrn.tableb._3_5_1" hidden="1">{#N/A,#N/A,FALSE,"CGBR95C"}</definedName>
    <definedName name="wrn.tableb._3_5_2" hidden="1">{#N/A,#N/A,FALSE,"CGBR95C"}</definedName>
    <definedName name="wrn.tableb._3_5_3" hidden="1">{#N/A,#N/A,FALSE,"CGBR95C"}</definedName>
    <definedName name="wrn.tableb._3_5_4" hidden="1">{#N/A,#N/A,FALSE,"CGBR95C"}</definedName>
    <definedName name="wrn.tableb._3_5_5" hidden="1">{#N/A,#N/A,FALSE,"CGBR95C"}</definedName>
    <definedName name="wrn.tableb._4" hidden="1">{#N/A,#N/A,FALSE,"CGBR95C"}</definedName>
    <definedName name="wrn.tableb._4_1" hidden="1">{#N/A,#N/A,FALSE,"CGBR95C"}</definedName>
    <definedName name="wrn.tableb._4_1_1" hidden="1">{#N/A,#N/A,FALSE,"CGBR95C"}</definedName>
    <definedName name="wrn.tableb._4_1_1_1" hidden="1">{#N/A,#N/A,FALSE,"CGBR95C"}</definedName>
    <definedName name="wrn.tableb._4_1_1_1_1" hidden="1">{#N/A,#N/A,FALSE,"CGBR95C"}</definedName>
    <definedName name="wrn.tableb._4_1_1_1_1_1" hidden="1">{#N/A,#N/A,FALSE,"CGBR95C"}</definedName>
    <definedName name="wrn.tableb._4_1_1_1_2" hidden="1">{#N/A,#N/A,FALSE,"CGBR95C"}</definedName>
    <definedName name="wrn.tableb._4_1_1_1_3" hidden="1">{#N/A,#N/A,FALSE,"CGBR95C"}</definedName>
    <definedName name="wrn.tableb._4_1_1_1_4" hidden="1">{#N/A,#N/A,FALSE,"CGBR95C"}</definedName>
    <definedName name="wrn.tableb._4_1_1_1_5" hidden="1">{#N/A,#N/A,FALSE,"CGBR95C"}</definedName>
    <definedName name="wrn.tableb._4_1_1_2" hidden="1">{#N/A,#N/A,FALSE,"CGBR95C"}</definedName>
    <definedName name="wrn.tableb._4_1_1_2_1" hidden="1">{#N/A,#N/A,FALSE,"CGBR95C"}</definedName>
    <definedName name="wrn.tableb._4_1_1_2_2" hidden="1">{#N/A,#N/A,FALSE,"CGBR95C"}</definedName>
    <definedName name="wrn.tableb._4_1_1_2_3" hidden="1">{#N/A,#N/A,FALSE,"CGBR95C"}</definedName>
    <definedName name="wrn.tableb._4_1_1_2_4" hidden="1">{#N/A,#N/A,FALSE,"CGBR95C"}</definedName>
    <definedName name="wrn.tableb._4_1_1_2_5" hidden="1">{#N/A,#N/A,FALSE,"CGBR95C"}</definedName>
    <definedName name="wrn.tableb._4_1_1_3" hidden="1">{#N/A,#N/A,FALSE,"CGBR95C"}</definedName>
    <definedName name="wrn.tableb._4_1_1_4" hidden="1">{#N/A,#N/A,FALSE,"CGBR95C"}</definedName>
    <definedName name="wrn.tableb._4_1_1_5" hidden="1">{#N/A,#N/A,FALSE,"CGBR95C"}</definedName>
    <definedName name="wrn.tableb._4_1_2" hidden="1">{#N/A,#N/A,FALSE,"CGBR95C"}</definedName>
    <definedName name="wrn.tableb._4_1_2_1" hidden="1">{#N/A,#N/A,FALSE,"CGBR95C"}</definedName>
    <definedName name="wrn.tableb._4_1_2_2" hidden="1">{#N/A,#N/A,FALSE,"CGBR95C"}</definedName>
    <definedName name="wrn.tableb._4_1_2_3" hidden="1">{#N/A,#N/A,FALSE,"CGBR95C"}</definedName>
    <definedName name="wrn.tableb._4_1_2_4" hidden="1">{#N/A,#N/A,FALSE,"CGBR95C"}</definedName>
    <definedName name="wrn.tableb._4_1_2_5" hidden="1">{#N/A,#N/A,FALSE,"CGBR95C"}</definedName>
    <definedName name="wrn.tableb._4_1_3" hidden="1">{#N/A,#N/A,FALSE,"CGBR95C"}</definedName>
    <definedName name="wrn.tableb._4_1_3_1" hidden="1">{#N/A,#N/A,FALSE,"CGBR95C"}</definedName>
    <definedName name="wrn.tableb._4_1_3_2" hidden="1">{#N/A,#N/A,FALSE,"CGBR95C"}</definedName>
    <definedName name="wrn.tableb._4_1_3_3" hidden="1">{#N/A,#N/A,FALSE,"CGBR95C"}</definedName>
    <definedName name="wrn.tableb._4_1_3_4" hidden="1">{#N/A,#N/A,FALSE,"CGBR95C"}</definedName>
    <definedName name="wrn.tableb._4_1_3_5" hidden="1">{#N/A,#N/A,FALSE,"CGBR95C"}</definedName>
    <definedName name="wrn.tableb._4_1_4" hidden="1">{#N/A,#N/A,FALSE,"CGBR95C"}</definedName>
    <definedName name="wrn.tableb._4_1_4_1" hidden="1">{#N/A,#N/A,FALSE,"CGBR95C"}</definedName>
    <definedName name="wrn.tableb._4_1_4_2" hidden="1">{#N/A,#N/A,FALSE,"CGBR95C"}</definedName>
    <definedName name="wrn.tableb._4_1_4_3" hidden="1">{#N/A,#N/A,FALSE,"CGBR95C"}</definedName>
    <definedName name="wrn.tableb._4_1_4_4" hidden="1">{#N/A,#N/A,FALSE,"CGBR95C"}</definedName>
    <definedName name="wrn.tableb._4_1_4_5" hidden="1">{#N/A,#N/A,FALSE,"CGBR95C"}</definedName>
    <definedName name="wrn.tableb._4_1_5" hidden="1">{#N/A,#N/A,FALSE,"CGBR95C"}</definedName>
    <definedName name="wrn.tableb._4_1_5_1" hidden="1">{#N/A,#N/A,FALSE,"CGBR95C"}</definedName>
    <definedName name="wrn.tableb._4_1_5_2" hidden="1">{#N/A,#N/A,FALSE,"CGBR95C"}</definedName>
    <definedName name="wrn.tableb._4_1_5_3" hidden="1">{#N/A,#N/A,FALSE,"CGBR95C"}</definedName>
    <definedName name="wrn.tableb._4_1_5_4" hidden="1">{#N/A,#N/A,FALSE,"CGBR95C"}</definedName>
    <definedName name="wrn.tableb._4_1_5_5" hidden="1">{#N/A,#N/A,FALSE,"CGBR95C"}</definedName>
    <definedName name="wrn.tableb._4_2" hidden="1">{#N/A,#N/A,FALSE,"CGBR95C"}</definedName>
    <definedName name="wrn.tableb._4_2_1" hidden="1">{#N/A,#N/A,FALSE,"CGBR95C"}</definedName>
    <definedName name="wrn.tableb._4_2_1_1" hidden="1">{#N/A,#N/A,FALSE,"CGBR95C"}</definedName>
    <definedName name="wrn.tableb._4_2_2" hidden="1">{#N/A,#N/A,FALSE,"CGBR95C"}</definedName>
    <definedName name="wrn.tableb._4_2_3" hidden="1">{#N/A,#N/A,FALSE,"CGBR95C"}</definedName>
    <definedName name="wrn.tableb._4_2_4" hidden="1">{#N/A,#N/A,FALSE,"CGBR95C"}</definedName>
    <definedName name="wrn.tableb._4_2_5" hidden="1">{#N/A,#N/A,FALSE,"CGBR95C"}</definedName>
    <definedName name="wrn.tableb._4_3" hidden="1">{#N/A,#N/A,FALSE,"CGBR95C"}</definedName>
    <definedName name="wrn.tableb._4_3_1" hidden="1">{#N/A,#N/A,FALSE,"CGBR95C"}</definedName>
    <definedName name="wrn.tableb._4_3_1_1" hidden="1">{#N/A,#N/A,FALSE,"CGBR95C"}</definedName>
    <definedName name="wrn.tableb._4_3_2" hidden="1">{#N/A,#N/A,FALSE,"CGBR95C"}</definedName>
    <definedName name="wrn.tableb._4_3_3" hidden="1">{#N/A,#N/A,FALSE,"CGBR95C"}</definedName>
    <definedName name="wrn.tableb._4_3_4" hidden="1">{#N/A,#N/A,FALSE,"CGBR95C"}</definedName>
    <definedName name="wrn.tableb._4_3_5" hidden="1">{#N/A,#N/A,FALSE,"CGBR95C"}</definedName>
    <definedName name="wrn.tableb._4_4" hidden="1">{#N/A,#N/A,FALSE,"CGBR95C"}</definedName>
    <definedName name="wrn.tableb._4_4_1" hidden="1">{#N/A,#N/A,FALSE,"CGBR95C"}</definedName>
    <definedName name="wrn.tableb._4_4_2" hidden="1">{#N/A,#N/A,FALSE,"CGBR95C"}</definedName>
    <definedName name="wrn.tableb._4_4_3" hidden="1">{#N/A,#N/A,FALSE,"CGBR95C"}</definedName>
    <definedName name="wrn.tableb._4_4_4" hidden="1">{#N/A,#N/A,FALSE,"CGBR95C"}</definedName>
    <definedName name="wrn.tableb._4_4_5" hidden="1">{#N/A,#N/A,FALSE,"CGBR95C"}</definedName>
    <definedName name="wrn.tableb._4_5" hidden="1">{#N/A,#N/A,FALSE,"CGBR95C"}</definedName>
    <definedName name="wrn.tableb._4_5_1" hidden="1">{#N/A,#N/A,FALSE,"CGBR95C"}</definedName>
    <definedName name="wrn.tableb._4_5_2" hidden="1">{#N/A,#N/A,FALSE,"CGBR95C"}</definedName>
    <definedName name="wrn.tableb._4_5_3" hidden="1">{#N/A,#N/A,FALSE,"CGBR95C"}</definedName>
    <definedName name="wrn.tableb._4_5_4" hidden="1">{#N/A,#N/A,FALSE,"CGBR95C"}</definedName>
    <definedName name="wrn.tableb._4_5_5" hidden="1">{#N/A,#N/A,FALSE,"CGBR95C"}</definedName>
    <definedName name="wrn.tableb._5" hidden="1">{#N/A,#N/A,FALSE,"CGBR95C"}</definedName>
    <definedName name="wrn.tableb._5_1" hidden="1">{#N/A,#N/A,FALSE,"CGBR95C"}</definedName>
    <definedName name="wrn.tableb._5_1_1" hidden="1">{#N/A,#N/A,FALSE,"CGBR95C"}</definedName>
    <definedName name="wrn.tableb._5_1_1_1" hidden="1">{#N/A,#N/A,FALSE,"CGBR95C"}</definedName>
    <definedName name="wrn.tableb._5_1_1_1_1" hidden="1">{#N/A,#N/A,FALSE,"CGBR95C"}</definedName>
    <definedName name="wrn.tableb._5_1_1_1_1_1" hidden="1">{#N/A,#N/A,FALSE,"CGBR95C"}</definedName>
    <definedName name="wrn.tableb._5_1_1_1_2" hidden="1">{#N/A,#N/A,FALSE,"CGBR95C"}</definedName>
    <definedName name="wrn.tableb._5_1_1_1_3" hidden="1">{#N/A,#N/A,FALSE,"CGBR95C"}</definedName>
    <definedName name="wrn.tableb._5_1_1_1_4" hidden="1">{#N/A,#N/A,FALSE,"CGBR95C"}</definedName>
    <definedName name="wrn.tableb._5_1_1_1_5" hidden="1">{#N/A,#N/A,FALSE,"CGBR95C"}</definedName>
    <definedName name="wrn.tableb._5_1_1_2" hidden="1">{#N/A,#N/A,FALSE,"CGBR95C"}</definedName>
    <definedName name="wrn.tableb._5_1_1_2_1" hidden="1">{#N/A,#N/A,FALSE,"CGBR95C"}</definedName>
    <definedName name="wrn.tableb._5_1_1_2_2" hidden="1">{#N/A,#N/A,FALSE,"CGBR95C"}</definedName>
    <definedName name="wrn.tableb._5_1_1_2_3" hidden="1">{#N/A,#N/A,FALSE,"CGBR95C"}</definedName>
    <definedName name="wrn.tableb._5_1_1_2_4" hidden="1">{#N/A,#N/A,FALSE,"CGBR95C"}</definedName>
    <definedName name="wrn.tableb._5_1_1_2_5" hidden="1">{#N/A,#N/A,FALSE,"CGBR95C"}</definedName>
    <definedName name="wrn.tableb._5_1_1_3" hidden="1">{#N/A,#N/A,FALSE,"CGBR95C"}</definedName>
    <definedName name="wrn.tableb._5_1_1_4" hidden="1">{#N/A,#N/A,FALSE,"CGBR95C"}</definedName>
    <definedName name="wrn.tableb._5_1_1_5" hidden="1">{#N/A,#N/A,FALSE,"CGBR95C"}</definedName>
    <definedName name="wrn.tableb._5_1_2" hidden="1">{#N/A,#N/A,FALSE,"CGBR95C"}</definedName>
    <definedName name="wrn.tableb._5_1_2_1" hidden="1">{#N/A,#N/A,FALSE,"CGBR95C"}</definedName>
    <definedName name="wrn.tableb._5_1_2_2" hidden="1">{#N/A,#N/A,FALSE,"CGBR95C"}</definedName>
    <definedName name="wrn.tableb._5_1_2_3" hidden="1">{#N/A,#N/A,FALSE,"CGBR95C"}</definedName>
    <definedName name="wrn.tableb._5_1_2_4" hidden="1">{#N/A,#N/A,FALSE,"CGBR95C"}</definedName>
    <definedName name="wrn.tableb._5_1_2_5" hidden="1">{#N/A,#N/A,FALSE,"CGBR95C"}</definedName>
    <definedName name="wrn.tableb._5_1_3" hidden="1">{#N/A,#N/A,FALSE,"CGBR95C"}</definedName>
    <definedName name="wrn.tableb._5_1_3_1" hidden="1">{#N/A,#N/A,FALSE,"CGBR95C"}</definedName>
    <definedName name="wrn.tableb._5_1_3_2" hidden="1">{#N/A,#N/A,FALSE,"CGBR95C"}</definedName>
    <definedName name="wrn.tableb._5_1_3_3" hidden="1">{#N/A,#N/A,FALSE,"CGBR95C"}</definedName>
    <definedName name="wrn.tableb._5_1_3_4" hidden="1">{#N/A,#N/A,FALSE,"CGBR95C"}</definedName>
    <definedName name="wrn.tableb._5_1_3_5" hidden="1">{#N/A,#N/A,FALSE,"CGBR95C"}</definedName>
    <definedName name="wrn.tableb._5_1_4" hidden="1">{#N/A,#N/A,FALSE,"CGBR95C"}</definedName>
    <definedName name="wrn.tableb._5_1_4_1" hidden="1">{#N/A,#N/A,FALSE,"CGBR95C"}</definedName>
    <definedName name="wrn.tableb._5_1_4_2" hidden="1">{#N/A,#N/A,FALSE,"CGBR95C"}</definedName>
    <definedName name="wrn.tableb._5_1_4_3" hidden="1">{#N/A,#N/A,FALSE,"CGBR95C"}</definedName>
    <definedName name="wrn.tableb._5_1_4_4" hidden="1">{#N/A,#N/A,FALSE,"CGBR95C"}</definedName>
    <definedName name="wrn.tableb._5_1_4_5" hidden="1">{#N/A,#N/A,FALSE,"CGBR95C"}</definedName>
    <definedName name="wrn.tableb._5_1_5" hidden="1">{#N/A,#N/A,FALSE,"CGBR95C"}</definedName>
    <definedName name="wrn.tableb._5_1_5_1" hidden="1">{#N/A,#N/A,FALSE,"CGBR95C"}</definedName>
    <definedName name="wrn.tableb._5_1_5_2" hidden="1">{#N/A,#N/A,FALSE,"CGBR95C"}</definedName>
    <definedName name="wrn.tableb._5_1_5_3" hidden="1">{#N/A,#N/A,FALSE,"CGBR95C"}</definedName>
    <definedName name="wrn.tableb._5_1_5_4" hidden="1">{#N/A,#N/A,FALSE,"CGBR95C"}</definedName>
    <definedName name="wrn.tableb._5_1_5_5" hidden="1">{#N/A,#N/A,FALSE,"CGBR95C"}</definedName>
    <definedName name="wrn.tableb._5_2" hidden="1">{#N/A,#N/A,FALSE,"CGBR95C"}</definedName>
    <definedName name="wrn.tableb._5_2_1" hidden="1">{#N/A,#N/A,FALSE,"CGBR95C"}</definedName>
    <definedName name="wrn.tableb._5_2_2" hidden="1">{#N/A,#N/A,FALSE,"CGBR95C"}</definedName>
    <definedName name="wrn.tableb._5_2_3" hidden="1">{#N/A,#N/A,FALSE,"CGBR95C"}</definedName>
    <definedName name="wrn.tableb._5_2_4" hidden="1">{#N/A,#N/A,FALSE,"CGBR95C"}</definedName>
    <definedName name="wrn.tableb._5_2_5" hidden="1">{#N/A,#N/A,FALSE,"CGBR95C"}</definedName>
    <definedName name="wrn.tableb._5_3" hidden="1">{#N/A,#N/A,FALSE,"CGBR95C"}</definedName>
    <definedName name="wrn.tableb._5_3_1" hidden="1">{#N/A,#N/A,FALSE,"CGBR95C"}</definedName>
    <definedName name="wrn.tableb._5_3_2" hidden="1">{#N/A,#N/A,FALSE,"CGBR95C"}</definedName>
    <definedName name="wrn.tableb._5_3_3" hidden="1">{#N/A,#N/A,FALSE,"CGBR95C"}</definedName>
    <definedName name="wrn.tableb._5_3_4" hidden="1">{#N/A,#N/A,FALSE,"CGBR95C"}</definedName>
    <definedName name="wrn.tableb._5_3_5" hidden="1">{#N/A,#N/A,FALSE,"CGBR95C"}</definedName>
    <definedName name="wrn.tableb._5_4" hidden="1">{#N/A,#N/A,FALSE,"CGBR95C"}</definedName>
    <definedName name="wrn.tableb._5_4_1" hidden="1">{#N/A,#N/A,FALSE,"CGBR95C"}</definedName>
    <definedName name="wrn.tableb._5_4_2" hidden="1">{#N/A,#N/A,FALSE,"CGBR95C"}</definedName>
    <definedName name="wrn.tableb._5_4_3" hidden="1">{#N/A,#N/A,FALSE,"CGBR95C"}</definedName>
    <definedName name="wrn.tableb._5_4_4" hidden="1">{#N/A,#N/A,FALSE,"CGBR95C"}</definedName>
    <definedName name="wrn.tableb._5_4_5" hidden="1">{#N/A,#N/A,FALSE,"CGBR95C"}</definedName>
    <definedName name="wrn.tableb._5_5" hidden="1">{#N/A,#N/A,FALSE,"CGBR95C"}</definedName>
    <definedName name="wrn.tableb._5_5_1" hidden="1">{#N/A,#N/A,FALSE,"CGBR95C"}</definedName>
    <definedName name="wrn.tableb._5_5_2" hidden="1">{#N/A,#N/A,FALSE,"CGBR95C"}</definedName>
    <definedName name="wrn.tableb._5_5_3" hidden="1">{#N/A,#N/A,FALSE,"CGBR95C"}</definedName>
    <definedName name="wrn.tableb._5_5_4" hidden="1">{#N/A,#N/A,FALSE,"CGBR95C"}</definedName>
    <definedName name="wrn.tableb._5_5_5" hidden="1">{#N/A,#N/A,FALSE,"CGBR95C"}</definedName>
    <definedName name="wrn.tableq." hidden="1">{#N/A,#N/A,FALSE,"CGBR95C"}</definedName>
    <definedName name="wrn.tableq._1" hidden="1">{#N/A,#N/A,FALSE,"CGBR95C"}</definedName>
    <definedName name="wrn.tableq._1_1" hidden="1">{#N/A,#N/A,FALSE,"CGBR95C"}</definedName>
    <definedName name="wrn.tableq._1_1_1" hidden="1">{#N/A,#N/A,FALSE,"CGBR95C"}</definedName>
    <definedName name="wrn.tableq._1_1_1_1" hidden="1">{#N/A,#N/A,FALSE,"CGBR95C"}</definedName>
    <definedName name="wrn.tableq._1_1_1_1_1" hidden="1">{#N/A,#N/A,FALSE,"CGBR95C"}</definedName>
    <definedName name="wrn.tableq._1_1_1_1_1_1" hidden="1">{#N/A,#N/A,FALSE,"CGBR95C"}</definedName>
    <definedName name="wrn.tableq._1_1_1_1_1_1_1" hidden="1">{#N/A,#N/A,FALSE,"CGBR95C"}</definedName>
    <definedName name="wrn.tableq._1_1_1_1_1_2" hidden="1">{#N/A,#N/A,FALSE,"CGBR95C"}</definedName>
    <definedName name="wrn.tableq._1_1_1_1_1_3" hidden="1">{#N/A,#N/A,FALSE,"CGBR95C"}</definedName>
    <definedName name="wrn.tableq._1_1_1_1_1_4" hidden="1">{#N/A,#N/A,FALSE,"CGBR95C"}</definedName>
    <definedName name="wrn.tableq._1_1_1_1_1_5" hidden="1">{#N/A,#N/A,FALSE,"CGBR95C"}</definedName>
    <definedName name="wrn.tableq._1_1_1_1_2" hidden="1">{#N/A,#N/A,FALSE,"CGBR95C"}</definedName>
    <definedName name="wrn.tableq._1_1_1_1_2_1" hidden="1">{#N/A,#N/A,FALSE,"CGBR95C"}</definedName>
    <definedName name="wrn.tableq._1_1_1_1_2_2" hidden="1">{#N/A,#N/A,FALSE,"CGBR95C"}</definedName>
    <definedName name="wrn.tableq._1_1_1_1_2_3" hidden="1">{#N/A,#N/A,FALSE,"CGBR95C"}</definedName>
    <definedName name="wrn.tableq._1_1_1_1_2_4" hidden="1">{#N/A,#N/A,FALSE,"CGBR95C"}</definedName>
    <definedName name="wrn.tableq._1_1_1_1_2_5" hidden="1">{#N/A,#N/A,FALSE,"CGBR95C"}</definedName>
    <definedName name="wrn.tableq._1_1_1_1_3" hidden="1">{#N/A,#N/A,FALSE,"CGBR95C"}</definedName>
    <definedName name="wrn.tableq._1_1_1_1_4" hidden="1">{#N/A,#N/A,FALSE,"CGBR95C"}</definedName>
    <definedName name="wrn.tableq._1_1_1_1_5" hidden="1">{#N/A,#N/A,FALSE,"CGBR95C"}</definedName>
    <definedName name="wrn.tableq._1_1_1_2" hidden="1">{#N/A,#N/A,FALSE,"CGBR95C"}</definedName>
    <definedName name="wrn.tableq._1_1_1_2_1" hidden="1">{#N/A,#N/A,FALSE,"CGBR95C"}</definedName>
    <definedName name="wrn.tableq._1_1_1_2_2" hidden="1">{#N/A,#N/A,FALSE,"CGBR95C"}</definedName>
    <definedName name="wrn.tableq._1_1_1_2_3" hidden="1">{#N/A,#N/A,FALSE,"CGBR95C"}</definedName>
    <definedName name="wrn.tableq._1_1_1_2_4" hidden="1">{#N/A,#N/A,FALSE,"CGBR95C"}</definedName>
    <definedName name="wrn.tableq._1_1_1_2_5" hidden="1">{#N/A,#N/A,FALSE,"CGBR95C"}</definedName>
    <definedName name="wrn.tableq._1_1_1_3" hidden="1">{#N/A,#N/A,FALSE,"CGBR95C"}</definedName>
    <definedName name="wrn.tableq._1_1_1_3_1" hidden="1">{#N/A,#N/A,FALSE,"CGBR95C"}</definedName>
    <definedName name="wrn.tableq._1_1_1_3_2" hidden="1">{#N/A,#N/A,FALSE,"CGBR95C"}</definedName>
    <definedName name="wrn.tableq._1_1_1_3_3" hidden="1">{#N/A,#N/A,FALSE,"CGBR95C"}</definedName>
    <definedName name="wrn.tableq._1_1_1_3_4" hidden="1">{#N/A,#N/A,FALSE,"CGBR95C"}</definedName>
    <definedName name="wrn.tableq._1_1_1_3_5" hidden="1">{#N/A,#N/A,FALSE,"CGBR95C"}</definedName>
    <definedName name="wrn.tableq._1_1_1_4" hidden="1">{#N/A,#N/A,FALSE,"CGBR95C"}</definedName>
    <definedName name="wrn.tableq._1_1_1_4_1" hidden="1">{#N/A,#N/A,FALSE,"CGBR95C"}</definedName>
    <definedName name="wrn.tableq._1_1_1_4_2" hidden="1">{#N/A,#N/A,FALSE,"CGBR95C"}</definedName>
    <definedName name="wrn.tableq._1_1_1_4_3" hidden="1">{#N/A,#N/A,FALSE,"CGBR95C"}</definedName>
    <definedName name="wrn.tableq._1_1_1_4_4" hidden="1">{#N/A,#N/A,FALSE,"CGBR95C"}</definedName>
    <definedName name="wrn.tableq._1_1_1_4_5" hidden="1">{#N/A,#N/A,FALSE,"CGBR95C"}</definedName>
    <definedName name="wrn.tableq._1_1_1_5" hidden="1">{#N/A,#N/A,FALSE,"CGBR95C"}</definedName>
    <definedName name="wrn.tableq._1_1_1_5_1" hidden="1">{#N/A,#N/A,FALSE,"CGBR95C"}</definedName>
    <definedName name="wrn.tableq._1_1_1_5_2" hidden="1">{#N/A,#N/A,FALSE,"CGBR95C"}</definedName>
    <definedName name="wrn.tableq._1_1_1_5_3" hidden="1">{#N/A,#N/A,FALSE,"CGBR95C"}</definedName>
    <definedName name="wrn.tableq._1_1_1_5_4" hidden="1">{#N/A,#N/A,FALSE,"CGBR95C"}</definedName>
    <definedName name="wrn.tableq._1_1_1_5_5" hidden="1">{#N/A,#N/A,FALSE,"CGBR95C"}</definedName>
    <definedName name="wrn.tableq._1_1_2" hidden="1">{#N/A,#N/A,FALSE,"CGBR95C"}</definedName>
    <definedName name="wrn.tableq._1_1_2_1" hidden="1">{#N/A,#N/A,FALSE,"CGBR95C"}</definedName>
    <definedName name="wrn.tableq._1_1_2_1_1" hidden="1">{#N/A,#N/A,FALSE,"CGBR95C"}</definedName>
    <definedName name="wrn.tableq._1_1_2_2" hidden="1">{#N/A,#N/A,FALSE,"CGBR95C"}</definedName>
    <definedName name="wrn.tableq._1_1_2_3" hidden="1">{#N/A,#N/A,FALSE,"CGBR95C"}</definedName>
    <definedName name="wrn.tableq._1_1_2_4" hidden="1">{#N/A,#N/A,FALSE,"CGBR95C"}</definedName>
    <definedName name="wrn.tableq._1_1_2_5" hidden="1">{#N/A,#N/A,FALSE,"CGBR95C"}</definedName>
    <definedName name="wrn.tableq._1_1_3" hidden="1">{#N/A,#N/A,FALSE,"CGBR95C"}</definedName>
    <definedName name="wrn.tableq._1_1_3_1" hidden="1">{#N/A,#N/A,FALSE,"CGBR95C"}</definedName>
    <definedName name="wrn.tableq._1_1_3_1_1" hidden="1">{#N/A,#N/A,FALSE,"CGBR95C"}</definedName>
    <definedName name="wrn.tableq._1_1_3_2" hidden="1">{#N/A,#N/A,FALSE,"CGBR95C"}</definedName>
    <definedName name="wrn.tableq._1_1_3_3" hidden="1">{#N/A,#N/A,FALSE,"CGBR95C"}</definedName>
    <definedName name="wrn.tableq._1_1_3_4" hidden="1">{#N/A,#N/A,FALSE,"CGBR95C"}</definedName>
    <definedName name="wrn.tableq._1_1_3_5" hidden="1">{#N/A,#N/A,FALSE,"CGBR95C"}</definedName>
    <definedName name="wrn.tableq._1_1_4" hidden="1">{#N/A,#N/A,FALSE,"CGBR95C"}</definedName>
    <definedName name="wrn.tableq._1_1_4_1" hidden="1">{#N/A,#N/A,FALSE,"CGBR95C"}</definedName>
    <definedName name="wrn.tableq._1_1_4_2" hidden="1">{#N/A,#N/A,FALSE,"CGBR95C"}</definedName>
    <definedName name="wrn.tableq._1_1_4_3" hidden="1">{#N/A,#N/A,FALSE,"CGBR95C"}</definedName>
    <definedName name="wrn.tableq._1_1_4_4" hidden="1">{#N/A,#N/A,FALSE,"CGBR95C"}</definedName>
    <definedName name="wrn.tableq._1_1_4_5" hidden="1">{#N/A,#N/A,FALSE,"CGBR95C"}</definedName>
    <definedName name="wrn.tableq._1_1_5" hidden="1">{#N/A,#N/A,FALSE,"CGBR95C"}</definedName>
    <definedName name="wrn.tableq._1_1_5_1" hidden="1">{#N/A,#N/A,FALSE,"CGBR95C"}</definedName>
    <definedName name="wrn.tableq._1_1_5_2" hidden="1">{#N/A,#N/A,FALSE,"CGBR95C"}</definedName>
    <definedName name="wrn.tableq._1_1_5_3" hidden="1">{#N/A,#N/A,FALSE,"CGBR95C"}</definedName>
    <definedName name="wrn.tableq._1_1_5_4" hidden="1">{#N/A,#N/A,FALSE,"CGBR95C"}</definedName>
    <definedName name="wrn.tableq._1_1_5_5" hidden="1">{#N/A,#N/A,FALSE,"CGBR95C"}</definedName>
    <definedName name="wrn.tableq._1_2" hidden="1">{#N/A,#N/A,FALSE,"CGBR95C"}</definedName>
    <definedName name="wrn.tableq._1_2_1" hidden="1">{#N/A,#N/A,FALSE,"CGBR95C"}</definedName>
    <definedName name="wrn.tableq._1_2_1_1" hidden="1">{#N/A,#N/A,FALSE,"CGBR95C"}</definedName>
    <definedName name="wrn.tableq._1_2_1_1_1" hidden="1">{#N/A,#N/A,FALSE,"CGBR95C"}</definedName>
    <definedName name="wrn.tableq._1_2_1_1_1_1" hidden="1">{#N/A,#N/A,FALSE,"CGBR95C"}</definedName>
    <definedName name="wrn.tableq._1_2_1_1_1_1_1" hidden="1">{#N/A,#N/A,FALSE,"CGBR95C"}</definedName>
    <definedName name="wrn.tableq._1_2_1_1_1_2" hidden="1">{#N/A,#N/A,FALSE,"CGBR95C"}</definedName>
    <definedName name="wrn.tableq._1_2_1_1_1_3" hidden="1">{#N/A,#N/A,FALSE,"CGBR95C"}</definedName>
    <definedName name="wrn.tableq._1_2_1_1_1_4" hidden="1">{#N/A,#N/A,FALSE,"CGBR95C"}</definedName>
    <definedName name="wrn.tableq._1_2_1_1_1_5" hidden="1">{#N/A,#N/A,FALSE,"CGBR95C"}</definedName>
    <definedName name="wrn.tableq._1_2_1_1_2" hidden="1">{#N/A,#N/A,FALSE,"CGBR95C"}</definedName>
    <definedName name="wrn.tableq._1_2_1_1_2_1" hidden="1">{#N/A,#N/A,FALSE,"CGBR95C"}</definedName>
    <definedName name="wrn.tableq._1_2_1_1_2_2" hidden="1">{#N/A,#N/A,FALSE,"CGBR95C"}</definedName>
    <definedName name="wrn.tableq._1_2_1_1_2_3" hidden="1">{#N/A,#N/A,FALSE,"CGBR95C"}</definedName>
    <definedName name="wrn.tableq._1_2_1_1_2_4" hidden="1">{#N/A,#N/A,FALSE,"CGBR95C"}</definedName>
    <definedName name="wrn.tableq._1_2_1_1_2_5" hidden="1">{#N/A,#N/A,FALSE,"CGBR95C"}</definedName>
    <definedName name="wrn.tableq._1_2_1_1_3" hidden="1">{#N/A,#N/A,FALSE,"CGBR95C"}</definedName>
    <definedName name="wrn.tableq._1_2_1_1_4" hidden="1">{#N/A,#N/A,FALSE,"CGBR95C"}</definedName>
    <definedName name="wrn.tableq._1_2_1_1_5" hidden="1">{#N/A,#N/A,FALSE,"CGBR95C"}</definedName>
    <definedName name="wrn.tableq._1_2_1_2" hidden="1">{#N/A,#N/A,FALSE,"CGBR95C"}</definedName>
    <definedName name="wrn.tableq._1_2_1_2_1" hidden="1">{#N/A,#N/A,FALSE,"CGBR95C"}</definedName>
    <definedName name="wrn.tableq._1_2_1_2_2" hidden="1">{#N/A,#N/A,FALSE,"CGBR95C"}</definedName>
    <definedName name="wrn.tableq._1_2_1_2_3" hidden="1">{#N/A,#N/A,FALSE,"CGBR95C"}</definedName>
    <definedName name="wrn.tableq._1_2_1_2_4" hidden="1">{#N/A,#N/A,FALSE,"CGBR95C"}</definedName>
    <definedName name="wrn.tableq._1_2_1_2_5" hidden="1">{#N/A,#N/A,FALSE,"CGBR95C"}</definedName>
    <definedName name="wrn.tableq._1_2_1_3" hidden="1">{#N/A,#N/A,FALSE,"CGBR95C"}</definedName>
    <definedName name="wrn.tableq._1_2_1_3_1" hidden="1">{#N/A,#N/A,FALSE,"CGBR95C"}</definedName>
    <definedName name="wrn.tableq._1_2_1_3_2" hidden="1">{#N/A,#N/A,FALSE,"CGBR95C"}</definedName>
    <definedName name="wrn.tableq._1_2_1_3_3" hidden="1">{#N/A,#N/A,FALSE,"CGBR95C"}</definedName>
    <definedName name="wrn.tableq._1_2_1_3_4" hidden="1">{#N/A,#N/A,FALSE,"CGBR95C"}</definedName>
    <definedName name="wrn.tableq._1_2_1_3_5" hidden="1">{#N/A,#N/A,FALSE,"CGBR95C"}</definedName>
    <definedName name="wrn.tableq._1_2_1_4" hidden="1">{#N/A,#N/A,FALSE,"CGBR95C"}</definedName>
    <definedName name="wrn.tableq._1_2_1_4_1" hidden="1">{#N/A,#N/A,FALSE,"CGBR95C"}</definedName>
    <definedName name="wrn.tableq._1_2_1_4_2" hidden="1">{#N/A,#N/A,FALSE,"CGBR95C"}</definedName>
    <definedName name="wrn.tableq._1_2_1_4_3" hidden="1">{#N/A,#N/A,FALSE,"CGBR95C"}</definedName>
    <definedName name="wrn.tableq._1_2_1_4_4" hidden="1">{#N/A,#N/A,FALSE,"CGBR95C"}</definedName>
    <definedName name="wrn.tableq._1_2_1_4_5" hidden="1">{#N/A,#N/A,FALSE,"CGBR95C"}</definedName>
    <definedName name="wrn.tableq._1_2_1_5" hidden="1">{#N/A,#N/A,FALSE,"CGBR95C"}</definedName>
    <definedName name="wrn.tableq._1_2_1_5_1" hidden="1">{#N/A,#N/A,FALSE,"CGBR95C"}</definedName>
    <definedName name="wrn.tableq._1_2_1_5_2" hidden="1">{#N/A,#N/A,FALSE,"CGBR95C"}</definedName>
    <definedName name="wrn.tableq._1_2_1_5_3" hidden="1">{#N/A,#N/A,FALSE,"CGBR95C"}</definedName>
    <definedName name="wrn.tableq._1_2_1_5_4" hidden="1">{#N/A,#N/A,FALSE,"CGBR95C"}</definedName>
    <definedName name="wrn.tableq._1_2_1_5_5" hidden="1">{#N/A,#N/A,FALSE,"CGBR95C"}</definedName>
    <definedName name="wrn.tableq._1_2_2" hidden="1">{#N/A,#N/A,FALSE,"CGBR95C"}</definedName>
    <definedName name="wrn.tableq._1_2_2_1" hidden="1">{#N/A,#N/A,FALSE,"CGBR95C"}</definedName>
    <definedName name="wrn.tableq._1_2_2_2" hidden="1">{#N/A,#N/A,FALSE,"CGBR95C"}</definedName>
    <definedName name="wrn.tableq._1_2_2_3" hidden="1">{#N/A,#N/A,FALSE,"CGBR95C"}</definedName>
    <definedName name="wrn.tableq._1_2_2_4" hidden="1">{#N/A,#N/A,FALSE,"CGBR95C"}</definedName>
    <definedName name="wrn.tableq._1_2_2_5" hidden="1">{#N/A,#N/A,FALSE,"CGBR95C"}</definedName>
    <definedName name="wrn.tableq._1_2_3" hidden="1">{#N/A,#N/A,FALSE,"CGBR95C"}</definedName>
    <definedName name="wrn.tableq._1_2_3_1" hidden="1">{#N/A,#N/A,FALSE,"CGBR95C"}</definedName>
    <definedName name="wrn.tableq._1_2_3_2" hidden="1">{#N/A,#N/A,FALSE,"CGBR95C"}</definedName>
    <definedName name="wrn.tableq._1_2_3_3" hidden="1">{#N/A,#N/A,FALSE,"CGBR95C"}</definedName>
    <definedName name="wrn.tableq._1_2_3_4" hidden="1">{#N/A,#N/A,FALSE,"CGBR95C"}</definedName>
    <definedName name="wrn.tableq._1_2_3_5" hidden="1">{#N/A,#N/A,FALSE,"CGBR95C"}</definedName>
    <definedName name="wrn.tableq._1_2_4" hidden="1">{#N/A,#N/A,FALSE,"CGBR95C"}</definedName>
    <definedName name="wrn.tableq._1_2_4_1" hidden="1">{#N/A,#N/A,FALSE,"CGBR95C"}</definedName>
    <definedName name="wrn.tableq._1_2_4_2" hidden="1">{#N/A,#N/A,FALSE,"CGBR95C"}</definedName>
    <definedName name="wrn.tableq._1_2_4_3" hidden="1">{#N/A,#N/A,FALSE,"CGBR95C"}</definedName>
    <definedName name="wrn.tableq._1_2_4_4" hidden="1">{#N/A,#N/A,FALSE,"CGBR95C"}</definedName>
    <definedName name="wrn.tableq._1_2_4_5" hidden="1">{#N/A,#N/A,FALSE,"CGBR95C"}</definedName>
    <definedName name="wrn.tableq._1_2_5" hidden="1">{#N/A,#N/A,FALSE,"CGBR95C"}</definedName>
    <definedName name="wrn.tableq._1_2_5_1" hidden="1">{#N/A,#N/A,FALSE,"CGBR95C"}</definedName>
    <definedName name="wrn.tableq._1_2_5_2" hidden="1">{#N/A,#N/A,FALSE,"CGBR95C"}</definedName>
    <definedName name="wrn.tableq._1_2_5_3" hidden="1">{#N/A,#N/A,FALSE,"CGBR95C"}</definedName>
    <definedName name="wrn.tableq._1_2_5_4" hidden="1">{#N/A,#N/A,FALSE,"CGBR95C"}</definedName>
    <definedName name="wrn.tableq._1_2_5_5" hidden="1">{#N/A,#N/A,FALSE,"CGBR95C"}</definedName>
    <definedName name="wrn.tableq._1_3" hidden="1">{#N/A,#N/A,FALSE,"CGBR95C"}</definedName>
    <definedName name="wrn.tableq._1_3_1" hidden="1">{#N/A,#N/A,FALSE,"CGBR95C"}</definedName>
    <definedName name="wrn.tableq._1_3_1_1" hidden="1">{#N/A,#N/A,FALSE,"CGBR95C"}</definedName>
    <definedName name="wrn.tableq._1_3_1_1_1" hidden="1">{#N/A,#N/A,FALSE,"CGBR95C"}</definedName>
    <definedName name="wrn.tableq._1_3_1_1_1_1" hidden="1">{#N/A,#N/A,FALSE,"CGBR95C"}</definedName>
    <definedName name="wrn.tableq._1_3_1_1_1_1_1" hidden="1">{#N/A,#N/A,FALSE,"CGBR95C"}</definedName>
    <definedName name="wrn.tableq._1_3_1_1_1_2" hidden="1">{#N/A,#N/A,FALSE,"CGBR95C"}</definedName>
    <definedName name="wrn.tableq._1_3_1_1_1_3" hidden="1">{#N/A,#N/A,FALSE,"CGBR95C"}</definedName>
    <definedName name="wrn.tableq._1_3_1_1_1_4" hidden="1">{#N/A,#N/A,FALSE,"CGBR95C"}</definedName>
    <definedName name="wrn.tableq._1_3_1_1_1_5" hidden="1">{#N/A,#N/A,FALSE,"CGBR95C"}</definedName>
    <definedName name="wrn.tableq._1_3_1_1_2" hidden="1">{#N/A,#N/A,FALSE,"CGBR95C"}</definedName>
    <definedName name="wrn.tableq._1_3_1_1_2_1" hidden="1">{#N/A,#N/A,FALSE,"CGBR95C"}</definedName>
    <definedName name="wrn.tableq._1_3_1_1_2_2" hidden="1">{#N/A,#N/A,FALSE,"CGBR95C"}</definedName>
    <definedName name="wrn.tableq._1_3_1_1_2_3" hidden="1">{#N/A,#N/A,FALSE,"CGBR95C"}</definedName>
    <definedName name="wrn.tableq._1_3_1_1_2_4" hidden="1">{#N/A,#N/A,FALSE,"CGBR95C"}</definedName>
    <definedName name="wrn.tableq._1_3_1_1_2_5" hidden="1">{#N/A,#N/A,FALSE,"CGBR95C"}</definedName>
    <definedName name="wrn.tableq._1_3_1_1_3" hidden="1">{#N/A,#N/A,FALSE,"CGBR95C"}</definedName>
    <definedName name="wrn.tableq._1_3_1_1_4" hidden="1">{#N/A,#N/A,FALSE,"CGBR95C"}</definedName>
    <definedName name="wrn.tableq._1_3_1_1_5" hidden="1">{#N/A,#N/A,FALSE,"CGBR95C"}</definedName>
    <definedName name="wrn.tableq._1_3_1_2" hidden="1">{#N/A,#N/A,FALSE,"CGBR95C"}</definedName>
    <definedName name="wrn.tableq._1_3_1_2_1" hidden="1">{#N/A,#N/A,FALSE,"CGBR95C"}</definedName>
    <definedName name="wrn.tableq._1_3_1_2_2" hidden="1">{#N/A,#N/A,FALSE,"CGBR95C"}</definedName>
    <definedName name="wrn.tableq._1_3_1_2_3" hidden="1">{#N/A,#N/A,FALSE,"CGBR95C"}</definedName>
    <definedName name="wrn.tableq._1_3_1_2_4" hidden="1">{#N/A,#N/A,FALSE,"CGBR95C"}</definedName>
    <definedName name="wrn.tableq._1_3_1_2_5" hidden="1">{#N/A,#N/A,FALSE,"CGBR95C"}</definedName>
    <definedName name="wrn.tableq._1_3_1_3" hidden="1">{#N/A,#N/A,FALSE,"CGBR95C"}</definedName>
    <definedName name="wrn.tableq._1_3_1_3_1" hidden="1">{#N/A,#N/A,FALSE,"CGBR95C"}</definedName>
    <definedName name="wrn.tableq._1_3_1_3_2" hidden="1">{#N/A,#N/A,FALSE,"CGBR95C"}</definedName>
    <definedName name="wrn.tableq._1_3_1_3_3" hidden="1">{#N/A,#N/A,FALSE,"CGBR95C"}</definedName>
    <definedName name="wrn.tableq._1_3_1_3_4" hidden="1">{#N/A,#N/A,FALSE,"CGBR95C"}</definedName>
    <definedName name="wrn.tableq._1_3_1_3_5" hidden="1">{#N/A,#N/A,FALSE,"CGBR95C"}</definedName>
    <definedName name="wrn.tableq._1_3_1_4" hidden="1">{#N/A,#N/A,FALSE,"CGBR95C"}</definedName>
    <definedName name="wrn.tableq._1_3_1_4_1" hidden="1">{#N/A,#N/A,FALSE,"CGBR95C"}</definedName>
    <definedName name="wrn.tableq._1_3_1_4_2" hidden="1">{#N/A,#N/A,FALSE,"CGBR95C"}</definedName>
    <definedName name="wrn.tableq._1_3_1_4_3" hidden="1">{#N/A,#N/A,FALSE,"CGBR95C"}</definedName>
    <definedName name="wrn.tableq._1_3_1_4_4" hidden="1">{#N/A,#N/A,FALSE,"CGBR95C"}</definedName>
    <definedName name="wrn.tableq._1_3_1_4_5" hidden="1">{#N/A,#N/A,FALSE,"CGBR95C"}</definedName>
    <definedName name="wrn.tableq._1_3_1_5" hidden="1">{#N/A,#N/A,FALSE,"CGBR95C"}</definedName>
    <definedName name="wrn.tableq._1_3_1_5_1" hidden="1">{#N/A,#N/A,FALSE,"CGBR95C"}</definedName>
    <definedName name="wrn.tableq._1_3_1_5_2" hidden="1">{#N/A,#N/A,FALSE,"CGBR95C"}</definedName>
    <definedName name="wrn.tableq._1_3_1_5_3" hidden="1">{#N/A,#N/A,FALSE,"CGBR95C"}</definedName>
    <definedName name="wrn.tableq._1_3_1_5_4" hidden="1">{#N/A,#N/A,FALSE,"CGBR95C"}</definedName>
    <definedName name="wrn.tableq._1_3_1_5_5" hidden="1">{#N/A,#N/A,FALSE,"CGBR95C"}</definedName>
    <definedName name="wrn.tableq._1_3_2" hidden="1">{#N/A,#N/A,FALSE,"CGBR95C"}</definedName>
    <definedName name="wrn.tableq._1_3_2_1" hidden="1">{#N/A,#N/A,FALSE,"CGBR95C"}</definedName>
    <definedName name="wrn.tableq._1_3_2_2" hidden="1">{#N/A,#N/A,FALSE,"CGBR95C"}</definedName>
    <definedName name="wrn.tableq._1_3_2_3" hidden="1">{#N/A,#N/A,FALSE,"CGBR95C"}</definedName>
    <definedName name="wrn.tableq._1_3_2_4" hidden="1">{#N/A,#N/A,FALSE,"CGBR95C"}</definedName>
    <definedName name="wrn.tableq._1_3_2_5" hidden="1">{#N/A,#N/A,FALSE,"CGBR95C"}</definedName>
    <definedName name="wrn.tableq._1_3_3" hidden="1">{#N/A,#N/A,FALSE,"CGBR95C"}</definedName>
    <definedName name="wrn.tableq._1_3_3_1" hidden="1">{#N/A,#N/A,FALSE,"CGBR95C"}</definedName>
    <definedName name="wrn.tableq._1_3_3_2" hidden="1">{#N/A,#N/A,FALSE,"CGBR95C"}</definedName>
    <definedName name="wrn.tableq._1_3_3_3" hidden="1">{#N/A,#N/A,FALSE,"CGBR95C"}</definedName>
    <definedName name="wrn.tableq._1_3_3_4" hidden="1">{#N/A,#N/A,FALSE,"CGBR95C"}</definedName>
    <definedName name="wrn.tableq._1_3_3_5" hidden="1">{#N/A,#N/A,FALSE,"CGBR95C"}</definedName>
    <definedName name="wrn.tableq._1_3_4" hidden="1">{#N/A,#N/A,FALSE,"CGBR95C"}</definedName>
    <definedName name="wrn.tableq._1_3_4_1" hidden="1">{#N/A,#N/A,FALSE,"CGBR95C"}</definedName>
    <definedName name="wrn.tableq._1_3_4_2" hidden="1">{#N/A,#N/A,FALSE,"CGBR95C"}</definedName>
    <definedName name="wrn.tableq._1_3_4_3" hidden="1">{#N/A,#N/A,FALSE,"CGBR95C"}</definedName>
    <definedName name="wrn.tableq._1_3_4_4" hidden="1">{#N/A,#N/A,FALSE,"CGBR95C"}</definedName>
    <definedName name="wrn.tableq._1_3_4_5" hidden="1">{#N/A,#N/A,FALSE,"CGBR95C"}</definedName>
    <definedName name="wrn.tableq._1_3_5" hidden="1">{#N/A,#N/A,FALSE,"CGBR95C"}</definedName>
    <definedName name="wrn.tableq._1_3_5_1" hidden="1">{#N/A,#N/A,FALSE,"CGBR95C"}</definedName>
    <definedName name="wrn.tableq._1_3_5_2" hidden="1">{#N/A,#N/A,FALSE,"CGBR95C"}</definedName>
    <definedName name="wrn.tableq._1_3_5_3" hidden="1">{#N/A,#N/A,FALSE,"CGBR95C"}</definedName>
    <definedName name="wrn.tableq._1_3_5_4" hidden="1">{#N/A,#N/A,FALSE,"CGBR95C"}</definedName>
    <definedName name="wrn.tableq._1_3_5_5" hidden="1">{#N/A,#N/A,FALSE,"CGBR95C"}</definedName>
    <definedName name="wrn.tableq._1_4" hidden="1">{#N/A,#N/A,FALSE,"CGBR95C"}</definedName>
    <definedName name="wrn.tableq._1_4_1" hidden="1">{#N/A,#N/A,FALSE,"CGBR95C"}</definedName>
    <definedName name="wrn.tableq._1_4_1_1" hidden="1">{#N/A,#N/A,FALSE,"CGBR95C"}</definedName>
    <definedName name="wrn.tableq._1_4_1_1_1" hidden="1">{#N/A,#N/A,FALSE,"CGBR95C"}</definedName>
    <definedName name="wrn.tableq._1_4_1_1_1_1" hidden="1">{#N/A,#N/A,FALSE,"CGBR95C"}</definedName>
    <definedName name="wrn.tableq._1_4_1_1_2" hidden="1">{#N/A,#N/A,FALSE,"CGBR95C"}</definedName>
    <definedName name="wrn.tableq._1_4_1_1_3" hidden="1">{#N/A,#N/A,FALSE,"CGBR95C"}</definedName>
    <definedName name="wrn.tableq._1_4_1_1_4" hidden="1">{#N/A,#N/A,FALSE,"CGBR95C"}</definedName>
    <definedName name="wrn.tableq._1_4_1_1_5" hidden="1">{#N/A,#N/A,FALSE,"CGBR95C"}</definedName>
    <definedName name="wrn.tableq._1_4_1_2" hidden="1">{#N/A,#N/A,FALSE,"CGBR95C"}</definedName>
    <definedName name="wrn.tableq._1_4_1_2_1" hidden="1">{#N/A,#N/A,FALSE,"CGBR95C"}</definedName>
    <definedName name="wrn.tableq._1_4_1_2_2" hidden="1">{#N/A,#N/A,FALSE,"CGBR95C"}</definedName>
    <definedName name="wrn.tableq._1_4_1_2_3" hidden="1">{#N/A,#N/A,FALSE,"CGBR95C"}</definedName>
    <definedName name="wrn.tableq._1_4_1_2_4" hidden="1">{#N/A,#N/A,FALSE,"CGBR95C"}</definedName>
    <definedName name="wrn.tableq._1_4_1_2_5" hidden="1">{#N/A,#N/A,FALSE,"CGBR95C"}</definedName>
    <definedName name="wrn.tableq._1_4_1_3" hidden="1">{#N/A,#N/A,FALSE,"CGBR95C"}</definedName>
    <definedName name="wrn.tableq._1_4_1_3_1" hidden="1">{#N/A,#N/A,FALSE,"CGBR95C"}</definedName>
    <definedName name="wrn.tableq._1_4_1_3_2" hidden="1">{#N/A,#N/A,FALSE,"CGBR95C"}</definedName>
    <definedName name="wrn.tableq._1_4_1_3_3" hidden="1">{#N/A,#N/A,FALSE,"CGBR95C"}</definedName>
    <definedName name="wrn.tableq._1_4_1_3_4" hidden="1">{#N/A,#N/A,FALSE,"CGBR95C"}</definedName>
    <definedName name="wrn.tableq._1_4_1_3_5" hidden="1">{#N/A,#N/A,FALSE,"CGBR95C"}</definedName>
    <definedName name="wrn.tableq._1_4_1_4" hidden="1">{#N/A,#N/A,FALSE,"CGBR95C"}</definedName>
    <definedName name="wrn.tableq._1_4_1_4_1" hidden="1">{#N/A,#N/A,FALSE,"CGBR95C"}</definedName>
    <definedName name="wrn.tableq._1_4_1_4_2" hidden="1">{#N/A,#N/A,FALSE,"CGBR95C"}</definedName>
    <definedName name="wrn.tableq._1_4_1_4_3" hidden="1">{#N/A,#N/A,FALSE,"CGBR95C"}</definedName>
    <definedName name="wrn.tableq._1_4_1_4_4" hidden="1">{#N/A,#N/A,FALSE,"CGBR95C"}</definedName>
    <definedName name="wrn.tableq._1_4_1_4_5" hidden="1">{#N/A,#N/A,FALSE,"CGBR95C"}</definedName>
    <definedName name="wrn.tableq._1_4_1_5" hidden="1">{#N/A,#N/A,FALSE,"CGBR95C"}</definedName>
    <definedName name="wrn.tableq._1_4_1_5_1" hidden="1">{#N/A,#N/A,FALSE,"CGBR95C"}</definedName>
    <definedName name="wrn.tableq._1_4_1_5_2" hidden="1">{#N/A,#N/A,FALSE,"CGBR95C"}</definedName>
    <definedName name="wrn.tableq._1_4_1_5_3" hidden="1">{#N/A,#N/A,FALSE,"CGBR95C"}</definedName>
    <definedName name="wrn.tableq._1_4_1_5_4" hidden="1">{#N/A,#N/A,FALSE,"CGBR95C"}</definedName>
    <definedName name="wrn.tableq._1_4_1_5_5" hidden="1">{#N/A,#N/A,FALSE,"CGBR95C"}</definedName>
    <definedName name="wrn.tableq._1_4_2" hidden="1">{#N/A,#N/A,FALSE,"CGBR95C"}</definedName>
    <definedName name="wrn.tableq._1_4_2_1" hidden="1">{#N/A,#N/A,FALSE,"CGBR95C"}</definedName>
    <definedName name="wrn.tableq._1_4_2_2" hidden="1">{#N/A,#N/A,FALSE,"CGBR95C"}</definedName>
    <definedName name="wrn.tableq._1_4_2_3" hidden="1">{#N/A,#N/A,FALSE,"CGBR95C"}</definedName>
    <definedName name="wrn.tableq._1_4_2_4" hidden="1">{#N/A,#N/A,FALSE,"CGBR95C"}</definedName>
    <definedName name="wrn.tableq._1_4_2_5" hidden="1">{#N/A,#N/A,FALSE,"CGBR95C"}</definedName>
    <definedName name="wrn.tableq._1_4_3" hidden="1">{#N/A,#N/A,FALSE,"CGBR95C"}</definedName>
    <definedName name="wrn.tableq._1_4_3_1" hidden="1">{#N/A,#N/A,FALSE,"CGBR95C"}</definedName>
    <definedName name="wrn.tableq._1_4_3_2" hidden="1">{#N/A,#N/A,FALSE,"CGBR95C"}</definedName>
    <definedName name="wrn.tableq._1_4_3_3" hidden="1">{#N/A,#N/A,FALSE,"CGBR95C"}</definedName>
    <definedName name="wrn.tableq._1_4_3_4" hidden="1">{#N/A,#N/A,FALSE,"CGBR95C"}</definedName>
    <definedName name="wrn.tableq._1_4_3_5" hidden="1">{#N/A,#N/A,FALSE,"CGBR95C"}</definedName>
    <definedName name="wrn.tableq._1_4_4" hidden="1">{#N/A,#N/A,FALSE,"CGBR95C"}</definedName>
    <definedName name="wrn.tableq._1_4_4_1" hidden="1">{#N/A,#N/A,FALSE,"CGBR95C"}</definedName>
    <definedName name="wrn.tableq._1_4_4_2" hidden="1">{#N/A,#N/A,FALSE,"CGBR95C"}</definedName>
    <definedName name="wrn.tableq._1_4_4_3" hidden="1">{#N/A,#N/A,FALSE,"CGBR95C"}</definedName>
    <definedName name="wrn.tableq._1_4_4_4" hidden="1">{#N/A,#N/A,FALSE,"CGBR95C"}</definedName>
    <definedName name="wrn.tableq._1_4_4_5" hidden="1">{#N/A,#N/A,FALSE,"CGBR95C"}</definedName>
    <definedName name="wrn.tableq._1_4_5" hidden="1">{#N/A,#N/A,FALSE,"CGBR95C"}</definedName>
    <definedName name="wrn.tableq._1_4_5_1" hidden="1">{#N/A,#N/A,FALSE,"CGBR95C"}</definedName>
    <definedName name="wrn.tableq._1_4_5_2" hidden="1">{#N/A,#N/A,FALSE,"CGBR95C"}</definedName>
    <definedName name="wrn.tableq._1_4_5_3" hidden="1">{#N/A,#N/A,FALSE,"CGBR95C"}</definedName>
    <definedName name="wrn.tableq._1_4_5_4" hidden="1">{#N/A,#N/A,FALSE,"CGBR95C"}</definedName>
    <definedName name="wrn.tableq._1_4_5_5" hidden="1">{#N/A,#N/A,FALSE,"CGBR95C"}</definedName>
    <definedName name="wrn.tableq._1_5" hidden="1">{#N/A,#N/A,FALSE,"CGBR95C"}</definedName>
    <definedName name="wrn.tableq._1_5_1" hidden="1">{#N/A,#N/A,FALSE,"CGBR95C"}</definedName>
    <definedName name="wrn.tableq._1_5_1_1" hidden="1">{#N/A,#N/A,FALSE,"CGBR95C"}</definedName>
    <definedName name="wrn.tableq._1_5_1_2" hidden="1">{#N/A,#N/A,FALSE,"CGBR95C"}</definedName>
    <definedName name="wrn.tableq._1_5_1_3" hidden="1">{#N/A,#N/A,FALSE,"CGBR95C"}</definedName>
    <definedName name="wrn.tableq._1_5_1_4" hidden="1">{#N/A,#N/A,FALSE,"CGBR95C"}</definedName>
    <definedName name="wrn.tableq._1_5_1_5" hidden="1">{#N/A,#N/A,FALSE,"CGBR95C"}</definedName>
    <definedName name="wrn.tableq._1_5_2" hidden="1">{#N/A,#N/A,FALSE,"CGBR95C"}</definedName>
    <definedName name="wrn.tableq._1_5_2_1" hidden="1">{#N/A,#N/A,FALSE,"CGBR95C"}</definedName>
    <definedName name="wrn.tableq._1_5_2_2" hidden="1">{#N/A,#N/A,FALSE,"CGBR95C"}</definedName>
    <definedName name="wrn.tableq._1_5_2_3" hidden="1">{#N/A,#N/A,FALSE,"CGBR95C"}</definedName>
    <definedName name="wrn.tableq._1_5_2_4" hidden="1">{#N/A,#N/A,FALSE,"CGBR95C"}</definedName>
    <definedName name="wrn.tableq._1_5_2_5" hidden="1">{#N/A,#N/A,FALSE,"CGBR95C"}</definedName>
    <definedName name="wrn.tableq._1_5_3" hidden="1">{#N/A,#N/A,FALSE,"CGBR95C"}</definedName>
    <definedName name="wrn.tableq._1_5_3_1" hidden="1">{#N/A,#N/A,FALSE,"CGBR95C"}</definedName>
    <definedName name="wrn.tableq._1_5_3_2" hidden="1">{#N/A,#N/A,FALSE,"CGBR95C"}</definedName>
    <definedName name="wrn.tableq._1_5_3_3" hidden="1">{#N/A,#N/A,FALSE,"CGBR95C"}</definedName>
    <definedName name="wrn.tableq._1_5_3_4" hidden="1">{#N/A,#N/A,FALSE,"CGBR95C"}</definedName>
    <definedName name="wrn.tableq._1_5_3_5" hidden="1">{#N/A,#N/A,FALSE,"CGBR95C"}</definedName>
    <definedName name="wrn.tableq._1_5_4" hidden="1">{#N/A,#N/A,FALSE,"CGBR95C"}</definedName>
    <definedName name="wrn.tableq._1_5_4_1" hidden="1">{#N/A,#N/A,FALSE,"CGBR95C"}</definedName>
    <definedName name="wrn.tableq._1_5_4_2" hidden="1">{#N/A,#N/A,FALSE,"CGBR95C"}</definedName>
    <definedName name="wrn.tableq._1_5_4_3" hidden="1">{#N/A,#N/A,FALSE,"CGBR95C"}</definedName>
    <definedName name="wrn.tableq._1_5_4_4" hidden="1">{#N/A,#N/A,FALSE,"CGBR95C"}</definedName>
    <definedName name="wrn.tableq._1_5_4_5" hidden="1">{#N/A,#N/A,FALSE,"CGBR95C"}</definedName>
    <definedName name="wrn.tableq._1_5_5" hidden="1">{#N/A,#N/A,FALSE,"CGBR95C"}</definedName>
    <definedName name="wrn.tableq._1_5_5_1" hidden="1">{#N/A,#N/A,FALSE,"CGBR95C"}</definedName>
    <definedName name="wrn.tableq._1_5_5_2" hidden="1">{#N/A,#N/A,FALSE,"CGBR95C"}</definedName>
    <definedName name="wrn.tableq._1_5_5_3" hidden="1">{#N/A,#N/A,FALSE,"CGBR95C"}</definedName>
    <definedName name="wrn.tableq._1_5_5_4" hidden="1">{#N/A,#N/A,FALSE,"CGBR95C"}</definedName>
    <definedName name="wrn.tableq._1_5_5_5" hidden="1">{#N/A,#N/A,FALSE,"CGBR95C"}</definedName>
    <definedName name="wrn.tableq._2" hidden="1">{#N/A,#N/A,FALSE,"CGBR95C"}</definedName>
    <definedName name="wrn.tableq._2_1" hidden="1">{#N/A,#N/A,FALSE,"CGBR95C"}</definedName>
    <definedName name="wrn.tableq._2_1_1" hidden="1">{#N/A,#N/A,FALSE,"CGBR95C"}</definedName>
    <definedName name="wrn.tableq._2_1_1_1" hidden="1">{#N/A,#N/A,FALSE,"CGBR95C"}</definedName>
    <definedName name="wrn.tableq._2_1_1_1_1" hidden="1">{#N/A,#N/A,FALSE,"CGBR95C"}</definedName>
    <definedName name="wrn.tableq._2_1_1_1_1_1" hidden="1">{#N/A,#N/A,FALSE,"CGBR95C"}</definedName>
    <definedName name="wrn.tableq._2_1_1_1_2" hidden="1">{#N/A,#N/A,FALSE,"CGBR95C"}</definedName>
    <definedName name="wrn.tableq._2_1_1_1_3" hidden="1">{#N/A,#N/A,FALSE,"CGBR95C"}</definedName>
    <definedName name="wrn.tableq._2_1_1_1_4" hidden="1">{#N/A,#N/A,FALSE,"CGBR95C"}</definedName>
    <definedName name="wrn.tableq._2_1_1_1_5" hidden="1">{#N/A,#N/A,FALSE,"CGBR95C"}</definedName>
    <definedName name="wrn.tableq._2_1_1_2" hidden="1">{#N/A,#N/A,FALSE,"CGBR95C"}</definedName>
    <definedName name="wrn.tableq._2_1_1_2_1" hidden="1">{#N/A,#N/A,FALSE,"CGBR95C"}</definedName>
    <definedName name="wrn.tableq._2_1_1_2_2" hidden="1">{#N/A,#N/A,FALSE,"CGBR95C"}</definedName>
    <definedName name="wrn.tableq._2_1_1_2_3" hidden="1">{#N/A,#N/A,FALSE,"CGBR95C"}</definedName>
    <definedName name="wrn.tableq._2_1_1_2_4" hidden="1">{#N/A,#N/A,FALSE,"CGBR95C"}</definedName>
    <definedName name="wrn.tableq._2_1_1_2_5" hidden="1">{#N/A,#N/A,FALSE,"CGBR95C"}</definedName>
    <definedName name="wrn.tableq._2_1_1_3" hidden="1">{#N/A,#N/A,FALSE,"CGBR95C"}</definedName>
    <definedName name="wrn.tableq._2_1_1_4" hidden="1">{#N/A,#N/A,FALSE,"CGBR95C"}</definedName>
    <definedName name="wrn.tableq._2_1_1_5" hidden="1">{#N/A,#N/A,FALSE,"CGBR95C"}</definedName>
    <definedName name="wrn.tableq._2_1_2" hidden="1">{#N/A,#N/A,FALSE,"CGBR95C"}</definedName>
    <definedName name="wrn.tableq._2_1_2_1" hidden="1">{#N/A,#N/A,FALSE,"CGBR95C"}</definedName>
    <definedName name="wrn.tableq._2_1_2_1_1" hidden="1">{#N/A,#N/A,FALSE,"CGBR95C"}</definedName>
    <definedName name="wrn.tableq._2_1_2_2" hidden="1">{#N/A,#N/A,FALSE,"CGBR95C"}</definedName>
    <definedName name="wrn.tableq._2_1_2_3" hidden="1">{#N/A,#N/A,FALSE,"CGBR95C"}</definedName>
    <definedName name="wrn.tableq._2_1_2_4" hidden="1">{#N/A,#N/A,FALSE,"CGBR95C"}</definedName>
    <definedName name="wrn.tableq._2_1_2_5" hidden="1">{#N/A,#N/A,FALSE,"CGBR95C"}</definedName>
    <definedName name="wrn.tableq._2_1_3" hidden="1">{#N/A,#N/A,FALSE,"CGBR95C"}</definedName>
    <definedName name="wrn.tableq._2_1_3_1" hidden="1">{#N/A,#N/A,FALSE,"CGBR95C"}</definedName>
    <definedName name="wrn.tableq._2_1_3_1_1" hidden="1">{#N/A,#N/A,FALSE,"CGBR95C"}</definedName>
    <definedName name="wrn.tableq._2_1_3_2" hidden="1">{#N/A,#N/A,FALSE,"CGBR95C"}</definedName>
    <definedName name="wrn.tableq._2_1_3_3" hidden="1">{#N/A,#N/A,FALSE,"CGBR95C"}</definedName>
    <definedName name="wrn.tableq._2_1_3_4" hidden="1">{#N/A,#N/A,FALSE,"CGBR95C"}</definedName>
    <definedName name="wrn.tableq._2_1_3_5" hidden="1">{#N/A,#N/A,FALSE,"CGBR95C"}</definedName>
    <definedName name="wrn.tableq._2_1_4" hidden="1">{#N/A,#N/A,FALSE,"CGBR95C"}</definedName>
    <definedName name="wrn.tableq._2_1_4_1" hidden="1">{#N/A,#N/A,FALSE,"CGBR95C"}</definedName>
    <definedName name="wrn.tableq._2_1_4_2" hidden="1">{#N/A,#N/A,FALSE,"CGBR95C"}</definedName>
    <definedName name="wrn.tableq._2_1_4_3" hidden="1">{#N/A,#N/A,FALSE,"CGBR95C"}</definedName>
    <definedName name="wrn.tableq._2_1_4_4" hidden="1">{#N/A,#N/A,FALSE,"CGBR95C"}</definedName>
    <definedName name="wrn.tableq._2_1_4_5" hidden="1">{#N/A,#N/A,FALSE,"CGBR95C"}</definedName>
    <definedName name="wrn.tableq._2_1_5" hidden="1">{#N/A,#N/A,FALSE,"CGBR95C"}</definedName>
    <definedName name="wrn.tableq._2_1_5_1" hidden="1">{#N/A,#N/A,FALSE,"CGBR95C"}</definedName>
    <definedName name="wrn.tableq._2_1_5_2" hidden="1">{#N/A,#N/A,FALSE,"CGBR95C"}</definedName>
    <definedName name="wrn.tableq._2_1_5_3" hidden="1">{#N/A,#N/A,FALSE,"CGBR95C"}</definedName>
    <definedName name="wrn.tableq._2_1_5_4" hidden="1">{#N/A,#N/A,FALSE,"CGBR95C"}</definedName>
    <definedName name="wrn.tableq._2_1_5_5" hidden="1">{#N/A,#N/A,FALSE,"CGBR95C"}</definedName>
    <definedName name="wrn.tableq._2_2" hidden="1">{#N/A,#N/A,FALSE,"CGBR95C"}</definedName>
    <definedName name="wrn.tableq._2_2_1" hidden="1">{#N/A,#N/A,FALSE,"CGBR95C"}</definedName>
    <definedName name="wrn.tableq._2_2_1_1" hidden="1">{#N/A,#N/A,FALSE,"CGBR95C"}</definedName>
    <definedName name="wrn.tableq._2_2_2" hidden="1">{#N/A,#N/A,FALSE,"CGBR95C"}</definedName>
    <definedName name="wrn.tableq._2_2_3" hidden="1">{#N/A,#N/A,FALSE,"CGBR95C"}</definedName>
    <definedName name="wrn.tableq._2_2_4" hidden="1">{#N/A,#N/A,FALSE,"CGBR95C"}</definedName>
    <definedName name="wrn.tableq._2_2_5" hidden="1">{#N/A,#N/A,FALSE,"CGBR95C"}</definedName>
    <definedName name="wrn.tableq._2_3" hidden="1">{#N/A,#N/A,FALSE,"CGBR95C"}</definedName>
    <definedName name="wrn.tableq._2_3_1" hidden="1">{#N/A,#N/A,FALSE,"CGBR95C"}</definedName>
    <definedName name="wrn.tableq._2_3_1_1" hidden="1">{#N/A,#N/A,FALSE,"CGBR95C"}</definedName>
    <definedName name="wrn.tableq._2_3_2" hidden="1">{#N/A,#N/A,FALSE,"CGBR95C"}</definedName>
    <definedName name="wrn.tableq._2_3_3" hidden="1">{#N/A,#N/A,FALSE,"CGBR95C"}</definedName>
    <definedName name="wrn.tableq._2_3_4" hidden="1">{#N/A,#N/A,FALSE,"CGBR95C"}</definedName>
    <definedName name="wrn.tableq._2_3_5" hidden="1">{#N/A,#N/A,FALSE,"CGBR95C"}</definedName>
    <definedName name="wrn.tableq._2_4" hidden="1">{#N/A,#N/A,FALSE,"CGBR95C"}</definedName>
    <definedName name="wrn.tableq._2_4_1" hidden="1">{#N/A,#N/A,FALSE,"CGBR95C"}</definedName>
    <definedName name="wrn.tableq._2_4_1_1" hidden="1">{#N/A,#N/A,FALSE,"CGBR95C"}</definedName>
    <definedName name="wrn.tableq._2_4_2" hidden="1">{#N/A,#N/A,FALSE,"CGBR95C"}</definedName>
    <definedName name="wrn.tableq._2_4_3" hidden="1">{#N/A,#N/A,FALSE,"CGBR95C"}</definedName>
    <definedName name="wrn.tableq._2_4_4" hidden="1">{#N/A,#N/A,FALSE,"CGBR95C"}</definedName>
    <definedName name="wrn.tableq._2_4_5" hidden="1">{#N/A,#N/A,FALSE,"CGBR95C"}</definedName>
    <definedName name="wrn.tableq._2_5" hidden="1">{#N/A,#N/A,FALSE,"CGBR95C"}</definedName>
    <definedName name="wrn.tableq._2_5_1" hidden="1">{#N/A,#N/A,FALSE,"CGBR95C"}</definedName>
    <definedName name="wrn.tableq._2_5_2" hidden="1">{#N/A,#N/A,FALSE,"CGBR95C"}</definedName>
    <definedName name="wrn.tableq._2_5_3" hidden="1">{#N/A,#N/A,FALSE,"CGBR95C"}</definedName>
    <definedName name="wrn.tableq._2_5_4" hidden="1">{#N/A,#N/A,FALSE,"CGBR95C"}</definedName>
    <definedName name="wrn.tableq._2_5_5" hidden="1">{#N/A,#N/A,FALSE,"CGBR95C"}</definedName>
    <definedName name="wrn.tableq._3" hidden="1">{#N/A,#N/A,FALSE,"CGBR95C"}</definedName>
    <definedName name="wrn.tableq._3_1" hidden="1">{#N/A,#N/A,FALSE,"CGBR95C"}</definedName>
    <definedName name="wrn.tableq._3_1_1" hidden="1">{#N/A,#N/A,FALSE,"CGBR95C"}</definedName>
    <definedName name="wrn.tableq._3_1_1_1" hidden="1">{#N/A,#N/A,FALSE,"CGBR95C"}</definedName>
    <definedName name="wrn.tableq._3_1_1_1_1" hidden="1">{#N/A,#N/A,FALSE,"CGBR95C"}</definedName>
    <definedName name="wrn.tableq._3_1_1_1_1_1" hidden="1">{#N/A,#N/A,FALSE,"CGBR95C"}</definedName>
    <definedName name="wrn.tableq._3_1_1_1_2" hidden="1">{#N/A,#N/A,FALSE,"CGBR95C"}</definedName>
    <definedName name="wrn.tableq._3_1_1_1_3" hidden="1">{#N/A,#N/A,FALSE,"CGBR95C"}</definedName>
    <definedName name="wrn.tableq._3_1_1_1_4" hidden="1">{#N/A,#N/A,FALSE,"CGBR95C"}</definedName>
    <definedName name="wrn.tableq._3_1_1_1_5" hidden="1">{#N/A,#N/A,FALSE,"CGBR95C"}</definedName>
    <definedName name="wrn.tableq._3_1_1_2" hidden="1">{#N/A,#N/A,FALSE,"CGBR95C"}</definedName>
    <definedName name="wrn.tableq._3_1_1_2_1" hidden="1">{#N/A,#N/A,FALSE,"CGBR95C"}</definedName>
    <definedName name="wrn.tableq._3_1_1_2_2" hidden="1">{#N/A,#N/A,FALSE,"CGBR95C"}</definedName>
    <definedName name="wrn.tableq._3_1_1_2_3" hidden="1">{#N/A,#N/A,FALSE,"CGBR95C"}</definedName>
    <definedName name="wrn.tableq._3_1_1_2_4" hidden="1">{#N/A,#N/A,FALSE,"CGBR95C"}</definedName>
    <definedName name="wrn.tableq._3_1_1_2_5" hidden="1">{#N/A,#N/A,FALSE,"CGBR95C"}</definedName>
    <definedName name="wrn.tableq._3_1_1_3" hidden="1">{#N/A,#N/A,FALSE,"CGBR95C"}</definedName>
    <definedName name="wrn.tableq._3_1_1_4" hidden="1">{#N/A,#N/A,FALSE,"CGBR95C"}</definedName>
    <definedName name="wrn.tableq._3_1_1_5" hidden="1">{#N/A,#N/A,FALSE,"CGBR95C"}</definedName>
    <definedName name="wrn.tableq._3_1_2" hidden="1">{#N/A,#N/A,FALSE,"CGBR95C"}</definedName>
    <definedName name="wrn.tableq._3_1_2_1" hidden="1">{#N/A,#N/A,FALSE,"CGBR95C"}</definedName>
    <definedName name="wrn.tableq._3_1_2_1_1" hidden="1">{#N/A,#N/A,FALSE,"CGBR95C"}</definedName>
    <definedName name="wrn.tableq._3_1_2_2" hidden="1">{#N/A,#N/A,FALSE,"CGBR95C"}</definedName>
    <definedName name="wrn.tableq._3_1_2_3" hidden="1">{#N/A,#N/A,FALSE,"CGBR95C"}</definedName>
    <definedName name="wrn.tableq._3_1_2_4" hidden="1">{#N/A,#N/A,FALSE,"CGBR95C"}</definedName>
    <definedName name="wrn.tableq._3_1_2_5" hidden="1">{#N/A,#N/A,FALSE,"CGBR95C"}</definedName>
    <definedName name="wrn.tableq._3_1_3" hidden="1">{#N/A,#N/A,FALSE,"CGBR95C"}</definedName>
    <definedName name="wrn.tableq._3_1_3_1" hidden="1">{#N/A,#N/A,FALSE,"CGBR95C"}</definedName>
    <definedName name="wrn.tableq._3_1_3_1_1" hidden="1">{#N/A,#N/A,FALSE,"CGBR95C"}</definedName>
    <definedName name="wrn.tableq._3_1_3_2" hidden="1">{#N/A,#N/A,FALSE,"CGBR95C"}</definedName>
    <definedName name="wrn.tableq._3_1_3_3" hidden="1">{#N/A,#N/A,FALSE,"CGBR95C"}</definedName>
    <definedName name="wrn.tableq._3_1_3_4" hidden="1">{#N/A,#N/A,FALSE,"CGBR95C"}</definedName>
    <definedName name="wrn.tableq._3_1_3_5" hidden="1">{#N/A,#N/A,FALSE,"CGBR95C"}</definedName>
    <definedName name="wrn.tableq._3_1_4" hidden="1">{#N/A,#N/A,FALSE,"CGBR95C"}</definedName>
    <definedName name="wrn.tableq._3_1_4_1" hidden="1">{#N/A,#N/A,FALSE,"CGBR95C"}</definedName>
    <definedName name="wrn.tableq._3_1_4_2" hidden="1">{#N/A,#N/A,FALSE,"CGBR95C"}</definedName>
    <definedName name="wrn.tableq._3_1_4_3" hidden="1">{#N/A,#N/A,FALSE,"CGBR95C"}</definedName>
    <definedName name="wrn.tableq._3_1_4_4" hidden="1">{#N/A,#N/A,FALSE,"CGBR95C"}</definedName>
    <definedName name="wrn.tableq._3_1_4_5" hidden="1">{#N/A,#N/A,FALSE,"CGBR95C"}</definedName>
    <definedName name="wrn.tableq._3_1_5" hidden="1">{#N/A,#N/A,FALSE,"CGBR95C"}</definedName>
    <definedName name="wrn.tableq._3_1_5_1" hidden="1">{#N/A,#N/A,FALSE,"CGBR95C"}</definedName>
    <definedName name="wrn.tableq._3_1_5_2" hidden="1">{#N/A,#N/A,FALSE,"CGBR95C"}</definedName>
    <definedName name="wrn.tableq._3_1_5_3" hidden="1">{#N/A,#N/A,FALSE,"CGBR95C"}</definedName>
    <definedName name="wrn.tableq._3_1_5_4" hidden="1">{#N/A,#N/A,FALSE,"CGBR95C"}</definedName>
    <definedName name="wrn.tableq._3_1_5_5" hidden="1">{#N/A,#N/A,FALSE,"CGBR95C"}</definedName>
    <definedName name="wrn.tableq._3_2" hidden="1">{#N/A,#N/A,FALSE,"CGBR95C"}</definedName>
    <definedName name="wrn.tableq._3_2_1" hidden="1">{#N/A,#N/A,FALSE,"CGBR95C"}</definedName>
    <definedName name="wrn.tableq._3_2_1_1" hidden="1">{#N/A,#N/A,FALSE,"CGBR95C"}</definedName>
    <definedName name="wrn.tableq._3_2_2" hidden="1">{#N/A,#N/A,FALSE,"CGBR95C"}</definedName>
    <definedName name="wrn.tableq._3_2_3" hidden="1">{#N/A,#N/A,FALSE,"CGBR95C"}</definedName>
    <definedName name="wrn.tableq._3_2_4" hidden="1">{#N/A,#N/A,FALSE,"CGBR95C"}</definedName>
    <definedName name="wrn.tableq._3_2_5" hidden="1">{#N/A,#N/A,FALSE,"CGBR95C"}</definedName>
    <definedName name="wrn.tableq._3_3" hidden="1">{#N/A,#N/A,FALSE,"CGBR95C"}</definedName>
    <definedName name="wrn.tableq._3_3_1" hidden="1">{#N/A,#N/A,FALSE,"CGBR95C"}</definedName>
    <definedName name="wrn.tableq._3_3_1_1" hidden="1">{#N/A,#N/A,FALSE,"CGBR95C"}</definedName>
    <definedName name="wrn.tableq._3_3_2" hidden="1">{#N/A,#N/A,FALSE,"CGBR95C"}</definedName>
    <definedName name="wrn.tableq._3_3_3" hidden="1">{#N/A,#N/A,FALSE,"CGBR95C"}</definedName>
    <definedName name="wrn.tableq._3_3_4" hidden="1">{#N/A,#N/A,FALSE,"CGBR95C"}</definedName>
    <definedName name="wrn.tableq._3_3_5" hidden="1">{#N/A,#N/A,FALSE,"CGBR95C"}</definedName>
    <definedName name="wrn.tableq._3_4" hidden="1">{#N/A,#N/A,FALSE,"CGBR95C"}</definedName>
    <definedName name="wrn.tableq._3_4_1" hidden="1">{#N/A,#N/A,FALSE,"CGBR95C"}</definedName>
    <definedName name="wrn.tableq._3_4_1_1" hidden="1">{#N/A,#N/A,FALSE,"CGBR95C"}</definedName>
    <definedName name="wrn.tableq._3_4_2" hidden="1">{#N/A,#N/A,FALSE,"CGBR95C"}</definedName>
    <definedName name="wrn.tableq._3_4_3" hidden="1">{#N/A,#N/A,FALSE,"CGBR95C"}</definedName>
    <definedName name="wrn.tableq._3_4_4" hidden="1">{#N/A,#N/A,FALSE,"CGBR95C"}</definedName>
    <definedName name="wrn.tableq._3_4_5" hidden="1">{#N/A,#N/A,FALSE,"CGBR95C"}</definedName>
    <definedName name="wrn.tableq._3_5" hidden="1">{#N/A,#N/A,FALSE,"CGBR95C"}</definedName>
    <definedName name="wrn.tableq._3_5_1" hidden="1">{#N/A,#N/A,FALSE,"CGBR95C"}</definedName>
    <definedName name="wrn.tableq._3_5_2" hidden="1">{#N/A,#N/A,FALSE,"CGBR95C"}</definedName>
    <definedName name="wrn.tableq._3_5_3" hidden="1">{#N/A,#N/A,FALSE,"CGBR95C"}</definedName>
    <definedName name="wrn.tableq._3_5_4" hidden="1">{#N/A,#N/A,FALSE,"CGBR95C"}</definedName>
    <definedName name="wrn.tableq._3_5_5" hidden="1">{#N/A,#N/A,FALSE,"CGBR95C"}</definedName>
    <definedName name="wrn.tableq._4" hidden="1">{#N/A,#N/A,FALSE,"CGBR95C"}</definedName>
    <definedName name="wrn.tableq._4_1" hidden="1">{#N/A,#N/A,FALSE,"CGBR95C"}</definedName>
    <definedName name="wrn.tableq._4_1_1" hidden="1">{#N/A,#N/A,FALSE,"CGBR95C"}</definedName>
    <definedName name="wrn.tableq._4_1_1_1" hidden="1">{#N/A,#N/A,FALSE,"CGBR95C"}</definedName>
    <definedName name="wrn.tableq._4_1_1_1_1" hidden="1">{#N/A,#N/A,FALSE,"CGBR95C"}</definedName>
    <definedName name="wrn.tableq._4_1_1_1_1_1" hidden="1">{#N/A,#N/A,FALSE,"CGBR95C"}</definedName>
    <definedName name="wrn.tableq._4_1_1_1_2" hidden="1">{#N/A,#N/A,FALSE,"CGBR95C"}</definedName>
    <definedName name="wrn.tableq._4_1_1_1_3" hidden="1">{#N/A,#N/A,FALSE,"CGBR95C"}</definedName>
    <definedName name="wrn.tableq._4_1_1_1_4" hidden="1">{#N/A,#N/A,FALSE,"CGBR95C"}</definedName>
    <definedName name="wrn.tableq._4_1_1_1_5" hidden="1">{#N/A,#N/A,FALSE,"CGBR95C"}</definedName>
    <definedName name="wrn.tableq._4_1_1_2" hidden="1">{#N/A,#N/A,FALSE,"CGBR95C"}</definedName>
    <definedName name="wrn.tableq._4_1_1_2_1" hidden="1">{#N/A,#N/A,FALSE,"CGBR95C"}</definedName>
    <definedName name="wrn.tableq._4_1_1_2_2" hidden="1">{#N/A,#N/A,FALSE,"CGBR95C"}</definedName>
    <definedName name="wrn.tableq._4_1_1_2_3" hidden="1">{#N/A,#N/A,FALSE,"CGBR95C"}</definedName>
    <definedName name="wrn.tableq._4_1_1_2_4" hidden="1">{#N/A,#N/A,FALSE,"CGBR95C"}</definedName>
    <definedName name="wrn.tableq._4_1_1_2_5" hidden="1">{#N/A,#N/A,FALSE,"CGBR95C"}</definedName>
    <definedName name="wrn.tableq._4_1_1_3" hidden="1">{#N/A,#N/A,FALSE,"CGBR95C"}</definedName>
    <definedName name="wrn.tableq._4_1_1_4" hidden="1">{#N/A,#N/A,FALSE,"CGBR95C"}</definedName>
    <definedName name="wrn.tableq._4_1_1_5" hidden="1">{#N/A,#N/A,FALSE,"CGBR95C"}</definedName>
    <definedName name="wrn.tableq._4_1_2" hidden="1">{#N/A,#N/A,FALSE,"CGBR95C"}</definedName>
    <definedName name="wrn.tableq._4_1_2_1" hidden="1">{#N/A,#N/A,FALSE,"CGBR95C"}</definedName>
    <definedName name="wrn.tableq._4_1_2_2" hidden="1">{#N/A,#N/A,FALSE,"CGBR95C"}</definedName>
    <definedName name="wrn.tableq._4_1_2_3" hidden="1">{#N/A,#N/A,FALSE,"CGBR95C"}</definedName>
    <definedName name="wrn.tableq._4_1_2_4" hidden="1">{#N/A,#N/A,FALSE,"CGBR95C"}</definedName>
    <definedName name="wrn.tableq._4_1_2_5" hidden="1">{#N/A,#N/A,FALSE,"CGBR95C"}</definedName>
    <definedName name="wrn.tableq._4_1_3" hidden="1">{#N/A,#N/A,FALSE,"CGBR95C"}</definedName>
    <definedName name="wrn.tableq._4_1_3_1" hidden="1">{#N/A,#N/A,FALSE,"CGBR95C"}</definedName>
    <definedName name="wrn.tableq._4_1_3_2" hidden="1">{#N/A,#N/A,FALSE,"CGBR95C"}</definedName>
    <definedName name="wrn.tableq._4_1_3_3" hidden="1">{#N/A,#N/A,FALSE,"CGBR95C"}</definedName>
    <definedName name="wrn.tableq._4_1_3_4" hidden="1">{#N/A,#N/A,FALSE,"CGBR95C"}</definedName>
    <definedName name="wrn.tableq._4_1_3_5" hidden="1">{#N/A,#N/A,FALSE,"CGBR95C"}</definedName>
    <definedName name="wrn.tableq._4_1_4" hidden="1">{#N/A,#N/A,FALSE,"CGBR95C"}</definedName>
    <definedName name="wrn.tableq._4_1_4_1" hidden="1">{#N/A,#N/A,FALSE,"CGBR95C"}</definedName>
    <definedName name="wrn.tableq._4_1_4_2" hidden="1">{#N/A,#N/A,FALSE,"CGBR95C"}</definedName>
    <definedName name="wrn.tableq._4_1_4_3" hidden="1">{#N/A,#N/A,FALSE,"CGBR95C"}</definedName>
    <definedName name="wrn.tableq._4_1_4_4" hidden="1">{#N/A,#N/A,FALSE,"CGBR95C"}</definedName>
    <definedName name="wrn.tableq._4_1_4_5" hidden="1">{#N/A,#N/A,FALSE,"CGBR95C"}</definedName>
    <definedName name="wrn.tableq._4_1_5" hidden="1">{#N/A,#N/A,FALSE,"CGBR95C"}</definedName>
    <definedName name="wrn.tableq._4_1_5_1" hidden="1">{#N/A,#N/A,FALSE,"CGBR95C"}</definedName>
    <definedName name="wrn.tableq._4_1_5_2" hidden="1">{#N/A,#N/A,FALSE,"CGBR95C"}</definedName>
    <definedName name="wrn.tableq._4_1_5_3" hidden="1">{#N/A,#N/A,FALSE,"CGBR95C"}</definedName>
    <definedName name="wrn.tableq._4_1_5_4" hidden="1">{#N/A,#N/A,FALSE,"CGBR95C"}</definedName>
    <definedName name="wrn.tableq._4_1_5_5" hidden="1">{#N/A,#N/A,FALSE,"CGBR95C"}</definedName>
    <definedName name="wrn.tableq._4_2" hidden="1">{#N/A,#N/A,FALSE,"CGBR95C"}</definedName>
    <definedName name="wrn.tableq._4_2_1" hidden="1">{#N/A,#N/A,FALSE,"CGBR95C"}</definedName>
    <definedName name="wrn.tableq._4_2_1_1" hidden="1">{#N/A,#N/A,FALSE,"CGBR95C"}</definedName>
    <definedName name="wrn.tableq._4_2_2" hidden="1">{#N/A,#N/A,FALSE,"CGBR95C"}</definedName>
    <definedName name="wrn.tableq._4_2_3" hidden="1">{#N/A,#N/A,FALSE,"CGBR95C"}</definedName>
    <definedName name="wrn.tableq._4_2_4" hidden="1">{#N/A,#N/A,FALSE,"CGBR95C"}</definedName>
    <definedName name="wrn.tableq._4_2_5" hidden="1">{#N/A,#N/A,FALSE,"CGBR95C"}</definedName>
    <definedName name="wrn.tableq._4_3" hidden="1">{#N/A,#N/A,FALSE,"CGBR95C"}</definedName>
    <definedName name="wrn.tableq._4_3_1" hidden="1">{#N/A,#N/A,FALSE,"CGBR95C"}</definedName>
    <definedName name="wrn.tableq._4_3_1_1" hidden="1">{#N/A,#N/A,FALSE,"CGBR95C"}</definedName>
    <definedName name="wrn.tableq._4_3_2" hidden="1">{#N/A,#N/A,FALSE,"CGBR95C"}</definedName>
    <definedName name="wrn.tableq._4_3_3" hidden="1">{#N/A,#N/A,FALSE,"CGBR95C"}</definedName>
    <definedName name="wrn.tableq._4_3_4" hidden="1">{#N/A,#N/A,FALSE,"CGBR95C"}</definedName>
    <definedName name="wrn.tableq._4_3_5" hidden="1">{#N/A,#N/A,FALSE,"CGBR95C"}</definedName>
    <definedName name="wrn.tableq._4_4" hidden="1">{#N/A,#N/A,FALSE,"CGBR95C"}</definedName>
    <definedName name="wrn.tableq._4_4_1" hidden="1">{#N/A,#N/A,FALSE,"CGBR95C"}</definedName>
    <definedName name="wrn.tableq._4_4_2" hidden="1">{#N/A,#N/A,FALSE,"CGBR95C"}</definedName>
    <definedName name="wrn.tableq._4_4_3" hidden="1">{#N/A,#N/A,FALSE,"CGBR95C"}</definedName>
    <definedName name="wrn.tableq._4_4_4" hidden="1">{#N/A,#N/A,FALSE,"CGBR95C"}</definedName>
    <definedName name="wrn.tableq._4_4_5" hidden="1">{#N/A,#N/A,FALSE,"CGBR95C"}</definedName>
    <definedName name="wrn.tableq._4_5" hidden="1">{#N/A,#N/A,FALSE,"CGBR95C"}</definedName>
    <definedName name="wrn.tableq._4_5_1" hidden="1">{#N/A,#N/A,FALSE,"CGBR95C"}</definedName>
    <definedName name="wrn.tableq._4_5_2" hidden="1">{#N/A,#N/A,FALSE,"CGBR95C"}</definedName>
    <definedName name="wrn.tableq._4_5_3" hidden="1">{#N/A,#N/A,FALSE,"CGBR95C"}</definedName>
    <definedName name="wrn.tableq._4_5_4" hidden="1">{#N/A,#N/A,FALSE,"CGBR95C"}</definedName>
    <definedName name="wrn.tableq._4_5_5" hidden="1">{#N/A,#N/A,FALSE,"CGBR95C"}</definedName>
    <definedName name="wrn.tableq._5" hidden="1">{#N/A,#N/A,FALSE,"CGBR95C"}</definedName>
    <definedName name="wrn.tableq._5_1" hidden="1">{#N/A,#N/A,FALSE,"CGBR95C"}</definedName>
    <definedName name="wrn.tableq._5_1_1" hidden="1">{#N/A,#N/A,FALSE,"CGBR95C"}</definedName>
    <definedName name="wrn.tableq._5_1_1_1" hidden="1">{#N/A,#N/A,FALSE,"CGBR95C"}</definedName>
    <definedName name="wrn.tableq._5_1_1_1_1" hidden="1">{#N/A,#N/A,FALSE,"CGBR95C"}</definedName>
    <definedName name="wrn.tableq._5_1_1_1_1_1" hidden="1">{#N/A,#N/A,FALSE,"CGBR95C"}</definedName>
    <definedName name="wrn.tableq._5_1_1_1_2" hidden="1">{#N/A,#N/A,FALSE,"CGBR95C"}</definedName>
    <definedName name="wrn.tableq._5_1_1_1_3" hidden="1">{#N/A,#N/A,FALSE,"CGBR95C"}</definedName>
    <definedName name="wrn.tableq._5_1_1_1_4" hidden="1">{#N/A,#N/A,FALSE,"CGBR95C"}</definedName>
    <definedName name="wrn.tableq._5_1_1_1_5" hidden="1">{#N/A,#N/A,FALSE,"CGBR95C"}</definedName>
    <definedName name="wrn.tableq._5_1_1_2" hidden="1">{#N/A,#N/A,FALSE,"CGBR95C"}</definedName>
    <definedName name="wrn.tableq._5_1_1_2_1" hidden="1">{#N/A,#N/A,FALSE,"CGBR95C"}</definedName>
    <definedName name="wrn.tableq._5_1_1_2_2" hidden="1">{#N/A,#N/A,FALSE,"CGBR95C"}</definedName>
    <definedName name="wrn.tableq._5_1_1_2_3" hidden="1">{#N/A,#N/A,FALSE,"CGBR95C"}</definedName>
    <definedName name="wrn.tableq._5_1_1_2_4" hidden="1">{#N/A,#N/A,FALSE,"CGBR95C"}</definedName>
    <definedName name="wrn.tableq._5_1_1_2_5" hidden="1">{#N/A,#N/A,FALSE,"CGBR95C"}</definedName>
    <definedName name="wrn.tableq._5_1_1_3" hidden="1">{#N/A,#N/A,FALSE,"CGBR95C"}</definedName>
    <definedName name="wrn.tableq._5_1_1_4" hidden="1">{#N/A,#N/A,FALSE,"CGBR95C"}</definedName>
    <definedName name="wrn.tableq._5_1_1_5" hidden="1">{#N/A,#N/A,FALSE,"CGBR95C"}</definedName>
    <definedName name="wrn.tableq._5_1_2" hidden="1">{#N/A,#N/A,FALSE,"CGBR95C"}</definedName>
    <definedName name="wrn.tableq._5_1_2_1" hidden="1">{#N/A,#N/A,FALSE,"CGBR95C"}</definedName>
    <definedName name="wrn.tableq._5_1_2_2" hidden="1">{#N/A,#N/A,FALSE,"CGBR95C"}</definedName>
    <definedName name="wrn.tableq._5_1_2_3" hidden="1">{#N/A,#N/A,FALSE,"CGBR95C"}</definedName>
    <definedName name="wrn.tableq._5_1_2_4" hidden="1">{#N/A,#N/A,FALSE,"CGBR95C"}</definedName>
    <definedName name="wrn.tableq._5_1_2_5" hidden="1">{#N/A,#N/A,FALSE,"CGBR95C"}</definedName>
    <definedName name="wrn.tableq._5_1_3" hidden="1">{#N/A,#N/A,FALSE,"CGBR95C"}</definedName>
    <definedName name="wrn.tableq._5_1_3_1" hidden="1">{#N/A,#N/A,FALSE,"CGBR95C"}</definedName>
    <definedName name="wrn.tableq._5_1_3_2" hidden="1">{#N/A,#N/A,FALSE,"CGBR95C"}</definedName>
    <definedName name="wrn.tableq._5_1_3_3" hidden="1">{#N/A,#N/A,FALSE,"CGBR95C"}</definedName>
    <definedName name="wrn.tableq._5_1_3_4" hidden="1">{#N/A,#N/A,FALSE,"CGBR95C"}</definedName>
    <definedName name="wrn.tableq._5_1_3_5" hidden="1">{#N/A,#N/A,FALSE,"CGBR95C"}</definedName>
    <definedName name="wrn.tableq._5_1_4" hidden="1">{#N/A,#N/A,FALSE,"CGBR95C"}</definedName>
    <definedName name="wrn.tableq._5_1_4_1" hidden="1">{#N/A,#N/A,FALSE,"CGBR95C"}</definedName>
    <definedName name="wrn.tableq._5_1_4_2" hidden="1">{#N/A,#N/A,FALSE,"CGBR95C"}</definedName>
    <definedName name="wrn.tableq._5_1_4_3" hidden="1">{#N/A,#N/A,FALSE,"CGBR95C"}</definedName>
    <definedName name="wrn.tableq._5_1_4_4" hidden="1">{#N/A,#N/A,FALSE,"CGBR95C"}</definedName>
    <definedName name="wrn.tableq._5_1_4_5" hidden="1">{#N/A,#N/A,FALSE,"CGBR95C"}</definedName>
    <definedName name="wrn.tableq._5_1_5" hidden="1">{#N/A,#N/A,FALSE,"CGBR95C"}</definedName>
    <definedName name="wrn.tableq._5_1_5_1" hidden="1">{#N/A,#N/A,FALSE,"CGBR95C"}</definedName>
    <definedName name="wrn.tableq._5_1_5_2" hidden="1">{#N/A,#N/A,FALSE,"CGBR95C"}</definedName>
    <definedName name="wrn.tableq._5_1_5_3" hidden="1">{#N/A,#N/A,FALSE,"CGBR95C"}</definedName>
    <definedName name="wrn.tableq._5_1_5_4" hidden="1">{#N/A,#N/A,FALSE,"CGBR95C"}</definedName>
    <definedName name="wrn.tableq._5_1_5_5" hidden="1">{#N/A,#N/A,FALSE,"CGBR95C"}</definedName>
    <definedName name="wrn.tableq._5_2" hidden="1">{#N/A,#N/A,FALSE,"CGBR95C"}</definedName>
    <definedName name="wrn.tableq._5_2_1" hidden="1">{#N/A,#N/A,FALSE,"CGBR95C"}</definedName>
    <definedName name="wrn.tableq._5_2_2" hidden="1">{#N/A,#N/A,FALSE,"CGBR95C"}</definedName>
    <definedName name="wrn.tableq._5_2_3" hidden="1">{#N/A,#N/A,FALSE,"CGBR95C"}</definedName>
    <definedName name="wrn.tableq._5_2_4" hidden="1">{#N/A,#N/A,FALSE,"CGBR95C"}</definedName>
    <definedName name="wrn.tableq._5_2_5" hidden="1">{#N/A,#N/A,FALSE,"CGBR95C"}</definedName>
    <definedName name="wrn.tableq._5_3" hidden="1">{#N/A,#N/A,FALSE,"CGBR95C"}</definedName>
    <definedName name="wrn.tableq._5_3_1" hidden="1">{#N/A,#N/A,FALSE,"CGBR95C"}</definedName>
    <definedName name="wrn.tableq._5_3_2" hidden="1">{#N/A,#N/A,FALSE,"CGBR95C"}</definedName>
    <definedName name="wrn.tableq._5_3_3" hidden="1">{#N/A,#N/A,FALSE,"CGBR95C"}</definedName>
    <definedName name="wrn.tableq._5_3_4" hidden="1">{#N/A,#N/A,FALSE,"CGBR95C"}</definedName>
    <definedName name="wrn.tableq._5_3_5" hidden="1">{#N/A,#N/A,FALSE,"CGBR95C"}</definedName>
    <definedName name="wrn.tableq._5_4" hidden="1">{#N/A,#N/A,FALSE,"CGBR95C"}</definedName>
    <definedName name="wrn.tableq._5_4_1" hidden="1">{#N/A,#N/A,FALSE,"CGBR95C"}</definedName>
    <definedName name="wrn.tableq._5_4_2" hidden="1">{#N/A,#N/A,FALSE,"CGBR95C"}</definedName>
    <definedName name="wrn.tableq._5_4_3" hidden="1">{#N/A,#N/A,FALSE,"CGBR95C"}</definedName>
    <definedName name="wrn.tableq._5_4_4" hidden="1">{#N/A,#N/A,FALSE,"CGBR95C"}</definedName>
    <definedName name="wrn.tableq._5_4_5" hidden="1">{#N/A,#N/A,FALSE,"CGBR95C"}</definedName>
    <definedName name="wrn.tableq._5_5" hidden="1">{#N/A,#N/A,FALSE,"CGBR95C"}</definedName>
    <definedName name="wrn.tableq._5_5_1" hidden="1">{#N/A,#N/A,FALSE,"CGBR95C"}</definedName>
    <definedName name="wrn.tableq._5_5_2" hidden="1">{#N/A,#N/A,FALSE,"CGBR95C"}</definedName>
    <definedName name="wrn.tableq._5_5_3" hidden="1">{#N/A,#N/A,FALSE,"CGBR95C"}</definedName>
    <definedName name="wrn.tableq._5_5_4" hidden="1">{#N/A,#N/A,FALSE,"CGBR95C"}</definedName>
    <definedName name="wrn.tableq._5_5_5"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1_1" hidden="1">{#N/A,#N/A,FALSE,"TMCOMP96";#N/A,#N/A,FALSE,"MAT96";#N/A,#N/A,FALSE,"FANDA96";#N/A,#N/A,FALSE,"INTRAN96";#N/A,#N/A,FALSE,"NAA9697";#N/A,#N/A,FALSE,"ECWEBB";#N/A,#N/A,FALSE,"MFT96";#N/A,#N/A,FALSE,"CTrecon"}</definedName>
    <definedName name="wrn.TMCOMP._1_1_1" hidden="1">{#N/A,#N/A,FALSE,"TMCOMP96";#N/A,#N/A,FALSE,"MAT96";#N/A,#N/A,FALSE,"FANDA96";#N/A,#N/A,FALSE,"INTRAN96";#N/A,#N/A,FALSE,"NAA9697";#N/A,#N/A,FALSE,"ECWEBB";#N/A,#N/A,FALSE,"MFT96";#N/A,#N/A,FALSE,"CTrecon"}</definedName>
    <definedName name="wrn.TMCOMP._1_1_1_1" hidden="1">{#N/A,#N/A,FALSE,"TMCOMP96";#N/A,#N/A,FALSE,"MAT96";#N/A,#N/A,FALSE,"FANDA96";#N/A,#N/A,FALSE,"INTRAN96";#N/A,#N/A,FALSE,"NAA9697";#N/A,#N/A,FALSE,"ECWEBB";#N/A,#N/A,FALSE,"MFT96";#N/A,#N/A,FALSE,"CTrecon"}</definedName>
    <definedName name="wrn.TMCOMP._1_1_1_1_1" hidden="1">{#N/A,#N/A,FALSE,"TMCOMP96";#N/A,#N/A,FALSE,"MAT96";#N/A,#N/A,FALSE,"FANDA96";#N/A,#N/A,FALSE,"INTRAN96";#N/A,#N/A,FALSE,"NAA9697";#N/A,#N/A,FALSE,"ECWEBB";#N/A,#N/A,FALSE,"MFT96";#N/A,#N/A,FALSE,"CTrecon"}</definedName>
    <definedName name="wrn.TMCOMP._1_1_1_1_1_1" hidden="1">{#N/A,#N/A,FALSE,"TMCOMP96";#N/A,#N/A,FALSE,"MAT96";#N/A,#N/A,FALSE,"FANDA96";#N/A,#N/A,FALSE,"INTRAN96";#N/A,#N/A,FALSE,"NAA9697";#N/A,#N/A,FALSE,"ECWEBB";#N/A,#N/A,FALSE,"MFT96";#N/A,#N/A,FALSE,"CTrecon"}</definedName>
    <definedName name="wrn.TMCOMP._1_1_1_1_1_1_1" hidden="1">{#N/A,#N/A,FALSE,"TMCOMP96";#N/A,#N/A,FALSE,"MAT96";#N/A,#N/A,FALSE,"FANDA96";#N/A,#N/A,FALSE,"INTRAN96";#N/A,#N/A,FALSE,"NAA9697";#N/A,#N/A,FALSE,"ECWEBB";#N/A,#N/A,FALSE,"MFT96";#N/A,#N/A,FALSE,"CTrecon"}</definedName>
    <definedName name="wrn.TMCOMP._1_1_1_1_1_2" hidden="1">{#N/A,#N/A,FALSE,"TMCOMP96";#N/A,#N/A,FALSE,"MAT96";#N/A,#N/A,FALSE,"FANDA96";#N/A,#N/A,FALSE,"INTRAN96";#N/A,#N/A,FALSE,"NAA9697";#N/A,#N/A,FALSE,"ECWEBB";#N/A,#N/A,FALSE,"MFT96";#N/A,#N/A,FALSE,"CTrecon"}</definedName>
    <definedName name="wrn.TMCOMP._1_1_1_1_1_3" hidden="1">{#N/A,#N/A,FALSE,"TMCOMP96";#N/A,#N/A,FALSE,"MAT96";#N/A,#N/A,FALSE,"FANDA96";#N/A,#N/A,FALSE,"INTRAN96";#N/A,#N/A,FALSE,"NAA9697";#N/A,#N/A,FALSE,"ECWEBB";#N/A,#N/A,FALSE,"MFT96";#N/A,#N/A,FALSE,"CTrecon"}</definedName>
    <definedName name="wrn.TMCOMP._1_1_1_1_1_4" hidden="1">{#N/A,#N/A,FALSE,"TMCOMP96";#N/A,#N/A,FALSE,"MAT96";#N/A,#N/A,FALSE,"FANDA96";#N/A,#N/A,FALSE,"INTRAN96";#N/A,#N/A,FALSE,"NAA9697";#N/A,#N/A,FALSE,"ECWEBB";#N/A,#N/A,FALSE,"MFT96";#N/A,#N/A,FALSE,"CTrecon"}</definedName>
    <definedName name="wrn.TMCOMP._1_1_1_1_1_5" hidden="1">{#N/A,#N/A,FALSE,"TMCOMP96";#N/A,#N/A,FALSE,"MAT96";#N/A,#N/A,FALSE,"FANDA96";#N/A,#N/A,FALSE,"INTRAN96";#N/A,#N/A,FALSE,"NAA9697";#N/A,#N/A,FALSE,"ECWEBB";#N/A,#N/A,FALSE,"MFT96";#N/A,#N/A,FALSE,"CTrecon"}</definedName>
    <definedName name="wrn.TMCOMP._1_1_1_1_2" hidden="1">{#N/A,#N/A,FALSE,"TMCOMP96";#N/A,#N/A,FALSE,"MAT96";#N/A,#N/A,FALSE,"FANDA96";#N/A,#N/A,FALSE,"INTRAN96";#N/A,#N/A,FALSE,"NAA9697";#N/A,#N/A,FALSE,"ECWEBB";#N/A,#N/A,FALSE,"MFT96";#N/A,#N/A,FALSE,"CTrecon"}</definedName>
    <definedName name="wrn.TMCOMP._1_1_1_1_2_1" hidden="1">{#N/A,#N/A,FALSE,"TMCOMP96";#N/A,#N/A,FALSE,"MAT96";#N/A,#N/A,FALSE,"FANDA96";#N/A,#N/A,FALSE,"INTRAN96";#N/A,#N/A,FALSE,"NAA9697";#N/A,#N/A,FALSE,"ECWEBB";#N/A,#N/A,FALSE,"MFT96";#N/A,#N/A,FALSE,"CTrecon"}</definedName>
    <definedName name="wrn.TMCOMP._1_1_1_1_2_2" hidden="1">{#N/A,#N/A,FALSE,"TMCOMP96";#N/A,#N/A,FALSE,"MAT96";#N/A,#N/A,FALSE,"FANDA96";#N/A,#N/A,FALSE,"INTRAN96";#N/A,#N/A,FALSE,"NAA9697";#N/A,#N/A,FALSE,"ECWEBB";#N/A,#N/A,FALSE,"MFT96";#N/A,#N/A,FALSE,"CTrecon"}</definedName>
    <definedName name="wrn.TMCOMP._1_1_1_1_2_3" hidden="1">{#N/A,#N/A,FALSE,"TMCOMP96";#N/A,#N/A,FALSE,"MAT96";#N/A,#N/A,FALSE,"FANDA96";#N/A,#N/A,FALSE,"INTRAN96";#N/A,#N/A,FALSE,"NAA9697";#N/A,#N/A,FALSE,"ECWEBB";#N/A,#N/A,FALSE,"MFT96";#N/A,#N/A,FALSE,"CTrecon"}</definedName>
    <definedName name="wrn.TMCOMP._1_1_1_1_2_4" hidden="1">{#N/A,#N/A,FALSE,"TMCOMP96";#N/A,#N/A,FALSE,"MAT96";#N/A,#N/A,FALSE,"FANDA96";#N/A,#N/A,FALSE,"INTRAN96";#N/A,#N/A,FALSE,"NAA9697";#N/A,#N/A,FALSE,"ECWEBB";#N/A,#N/A,FALSE,"MFT96";#N/A,#N/A,FALSE,"CTrecon"}</definedName>
    <definedName name="wrn.TMCOMP._1_1_1_1_2_5" hidden="1">{#N/A,#N/A,FALSE,"TMCOMP96";#N/A,#N/A,FALSE,"MAT96";#N/A,#N/A,FALSE,"FANDA96";#N/A,#N/A,FALSE,"INTRAN96";#N/A,#N/A,FALSE,"NAA9697";#N/A,#N/A,FALSE,"ECWEBB";#N/A,#N/A,FALSE,"MFT96";#N/A,#N/A,FALSE,"CTrecon"}</definedName>
    <definedName name="wrn.TMCOMP._1_1_1_1_3" hidden="1">{#N/A,#N/A,FALSE,"TMCOMP96";#N/A,#N/A,FALSE,"MAT96";#N/A,#N/A,FALSE,"FANDA96";#N/A,#N/A,FALSE,"INTRAN96";#N/A,#N/A,FALSE,"NAA9697";#N/A,#N/A,FALSE,"ECWEBB";#N/A,#N/A,FALSE,"MFT96";#N/A,#N/A,FALSE,"CTrecon"}</definedName>
    <definedName name="wrn.TMCOMP._1_1_1_1_4" hidden="1">{#N/A,#N/A,FALSE,"TMCOMP96";#N/A,#N/A,FALSE,"MAT96";#N/A,#N/A,FALSE,"FANDA96";#N/A,#N/A,FALSE,"INTRAN96";#N/A,#N/A,FALSE,"NAA9697";#N/A,#N/A,FALSE,"ECWEBB";#N/A,#N/A,FALSE,"MFT96";#N/A,#N/A,FALSE,"CTrecon"}</definedName>
    <definedName name="wrn.TMCOMP._1_1_1_1_5" hidden="1">{#N/A,#N/A,FALSE,"TMCOMP96";#N/A,#N/A,FALSE,"MAT96";#N/A,#N/A,FALSE,"FANDA96";#N/A,#N/A,FALSE,"INTRAN96";#N/A,#N/A,FALSE,"NAA9697";#N/A,#N/A,FALSE,"ECWEBB";#N/A,#N/A,FALSE,"MFT96";#N/A,#N/A,FALSE,"CTrecon"}</definedName>
    <definedName name="wrn.TMCOMP._1_1_1_2" hidden="1">{#N/A,#N/A,FALSE,"TMCOMP96";#N/A,#N/A,FALSE,"MAT96";#N/A,#N/A,FALSE,"FANDA96";#N/A,#N/A,FALSE,"INTRAN96";#N/A,#N/A,FALSE,"NAA9697";#N/A,#N/A,FALSE,"ECWEBB";#N/A,#N/A,FALSE,"MFT96";#N/A,#N/A,FALSE,"CTrecon"}</definedName>
    <definedName name="wrn.TMCOMP._1_1_1_2_1" hidden="1">{#N/A,#N/A,FALSE,"TMCOMP96";#N/A,#N/A,FALSE,"MAT96";#N/A,#N/A,FALSE,"FANDA96";#N/A,#N/A,FALSE,"INTRAN96";#N/A,#N/A,FALSE,"NAA9697";#N/A,#N/A,FALSE,"ECWEBB";#N/A,#N/A,FALSE,"MFT96";#N/A,#N/A,FALSE,"CTrecon"}</definedName>
    <definedName name="wrn.TMCOMP._1_1_1_2_2" hidden="1">{#N/A,#N/A,FALSE,"TMCOMP96";#N/A,#N/A,FALSE,"MAT96";#N/A,#N/A,FALSE,"FANDA96";#N/A,#N/A,FALSE,"INTRAN96";#N/A,#N/A,FALSE,"NAA9697";#N/A,#N/A,FALSE,"ECWEBB";#N/A,#N/A,FALSE,"MFT96";#N/A,#N/A,FALSE,"CTrecon"}</definedName>
    <definedName name="wrn.TMCOMP._1_1_1_2_3" hidden="1">{#N/A,#N/A,FALSE,"TMCOMP96";#N/A,#N/A,FALSE,"MAT96";#N/A,#N/A,FALSE,"FANDA96";#N/A,#N/A,FALSE,"INTRAN96";#N/A,#N/A,FALSE,"NAA9697";#N/A,#N/A,FALSE,"ECWEBB";#N/A,#N/A,FALSE,"MFT96";#N/A,#N/A,FALSE,"CTrecon"}</definedName>
    <definedName name="wrn.TMCOMP._1_1_1_2_4" hidden="1">{#N/A,#N/A,FALSE,"TMCOMP96";#N/A,#N/A,FALSE,"MAT96";#N/A,#N/A,FALSE,"FANDA96";#N/A,#N/A,FALSE,"INTRAN96";#N/A,#N/A,FALSE,"NAA9697";#N/A,#N/A,FALSE,"ECWEBB";#N/A,#N/A,FALSE,"MFT96";#N/A,#N/A,FALSE,"CTrecon"}</definedName>
    <definedName name="wrn.TMCOMP._1_1_1_2_5" hidden="1">{#N/A,#N/A,FALSE,"TMCOMP96";#N/A,#N/A,FALSE,"MAT96";#N/A,#N/A,FALSE,"FANDA96";#N/A,#N/A,FALSE,"INTRAN96";#N/A,#N/A,FALSE,"NAA9697";#N/A,#N/A,FALSE,"ECWEBB";#N/A,#N/A,FALSE,"MFT96";#N/A,#N/A,FALSE,"CTrecon"}</definedName>
    <definedName name="wrn.TMCOMP._1_1_1_3" hidden="1">{#N/A,#N/A,FALSE,"TMCOMP96";#N/A,#N/A,FALSE,"MAT96";#N/A,#N/A,FALSE,"FANDA96";#N/A,#N/A,FALSE,"INTRAN96";#N/A,#N/A,FALSE,"NAA9697";#N/A,#N/A,FALSE,"ECWEBB";#N/A,#N/A,FALSE,"MFT96";#N/A,#N/A,FALSE,"CTrecon"}</definedName>
    <definedName name="wrn.TMCOMP._1_1_1_3_1" hidden="1">{#N/A,#N/A,FALSE,"TMCOMP96";#N/A,#N/A,FALSE,"MAT96";#N/A,#N/A,FALSE,"FANDA96";#N/A,#N/A,FALSE,"INTRAN96";#N/A,#N/A,FALSE,"NAA9697";#N/A,#N/A,FALSE,"ECWEBB";#N/A,#N/A,FALSE,"MFT96";#N/A,#N/A,FALSE,"CTrecon"}</definedName>
    <definedName name="wrn.TMCOMP._1_1_1_3_2" hidden="1">{#N/A,#N/A,FALSE,"TMCOMP96";#N/A,#N/A,FALSE,"MAT96";#N/A,#N/A,FALSE,"FANDA96";#N/A,#N/A,FALSE,"INTRAN96";#N/A,#N/A,FALSE,"NAA9697";#N/A,#N/A,FALSE,"ECWEBB";#N/A,#N/A,FALSE,"MFT96";#N/A,#N/A,FALSE,"CTrecon"}</definedName>
    <definedName name="wrn.TMCOMP._1_1_1_3_3" hidden="1">{#N/A,#N/A,FALSE,"TMCOMP96";#N/A,#N/A,FALSE,"MAT96";#N/A,#N/A,FALSE,"FANDA96";#N/A,#N/A,FALSE,"INTRAN96";#N/A,#N/A,FALSE,"NAA9697";#N/A,#N/A,FALSE,"ECWEBB";#N/A,#N/A,FALSE,"MFT96";#N/A,#N/A,FALSE,"CTrecon"}</definedName>
    <definedName name="wrn.TMCOMP._1_1_1_3_4" hidden="1">{#N/A,#N/A,FALSE,"TMCOMP96";#N/A,#N/A,FALSE,"MAT96";#N/A,#N/A,FALSE,"FANDA96";#N/A,#N/A,FALSE,"INTRAN96";#N/A,#N/A,FALSE,"NAA9697";#N/A,#N/A,FALSE,"ECWEBB";#N/A,#N/A,FALSE,"MFT96";#N/A,#N/A,FALSE,"CTrecon"}</definedName>
    <definedName name="wrn.TMCOMP._1_1_1_3_5" hidden="1">{#N/A,#N/A,FALSE,"TMCOMP96";#N/A,#N/A,FALSE,"MAT96";#N/A,#N/A,FALSE,"FANDA96";#N/A,#N/A,FALSE,"INTRAN96";#N/A,#N/A,FALSE,"NAA9697";#N/A,#N/A,FALSE,"ECWEBB";#N/A,#N/A,FALSE,"MFT96";#N/A,#N/A,FALSE,"CTrecon"}</definedName>
    <definedName name="wrn.TMCOMP._1_1_1_4" hidden="1">{#N/A,#N/A,FALSE,"TMCOMP96";#N/A,#N/A,FALSE,"MAT96";#N/A,#N/A,FALSE,"FANDA96";#N/A,#N/A,FALSE,"INTRAN96";#N/A,#N/A,FALSE,"NAA9697";#N/A,#N/A,FALSE,"ECWEBB";#N/A,#N/A,FALSE,"MFT96";#N/A,#N/A,FALSE,"CTrecon"}</definedName>
    <definedName name="wrn.TMCOMP._1_1_1_4_1" hidden="1">{#N/A,#N/A,FALSE,"TMCOMP96";#N/A,#N/A,FALSE,"MAT96";#N/A,#N/A,FALSE,"FANDA96";#N/A,#N/A,FALSE,"INTRAN96";#N/A,#N/A,FALSE,"NAA9697";#N/A,#N/A,FALSE,"ECWEBB";#N/A,#N/A,FALSE,"MFT96";#N/A,#N/A,FALSE,"CTrecon"}</definedName>
    <definedName name="wrn.TMCOMP._1_1_1_4_2" hidden="1">{#N/A,#N/A,FALSE,"TMCOMP96";#N/A,#N/A,FALSE,"MAT96";#N/A,#N/A,FALSE,"FANDA96";#N/A,#N/A,FALSE,"INTRAN96";#N/A,#N/A,FALSE,"NAA9697";#N/A,#N/A,FALSE,"ECWEBB";#N/A,#N/A,FALSE,"MFT96";#N/A,#N/A,FALSE,"CTrecon"}</definedName>
    <definedName name="wrn.TMCOMP._1_1_1_4_3" hidden="1">{#N/A,#N/A,FALSE,"TMCOMP96";#N/A,#N/A,FALSE,"MAT96";#N/A,#N/A,FALSE,"FANDA96";#N/A,#N/A,FALSE,"INTRAN96";#N/A,#N/A,FALSE,"NAA9697";#N/A,#N/A,FALSE,"ECWEBB";#N/A,#N/A,FALSE,"MFT96";#N/A,#N/A,FALSE,"CTrecon"}</definedName>
    <definedName name="wrn.TMCOMP._1_1_1_4_4" hidden="1">{#N/A,#N/A,FALSE,"TMCOMP96";#N/A,#N/A,FALSE,"MAT96";#N/A,#N/A,FALSE,"FANDA96";#N/A,#N/A,FALSE,"INTRAN96";#N/A,#N/A,FALSE,"NAA9697";#N/A,#N/A,FALSE,"ECWEBB";#N/A,#N/A,FALSE,"MFT96";#N/A,#N/A,FALSE,"CTrecon"}</definedName>
    <definedName name="wrn.TMCOMP._1_1_1_4_5" hidden="1">{#N/A,#N/A,FALSE,"TMCOMP96";#N/A,#N/A,FALSE,"MAT96";#N/A,#N/A,FALSE,"FANDA96";#N/A,#N/A,FALSE,"INTRAN96";#N/A,#N/A,FALSE,"NAA9697";#N/A,#N/A,FALSE,"ECWEBB";#N/A,#N/A,FALSE,"MFT96";#N/A,#N/A,FALSE,"CTrecon"}</definedName>
    <definedName name="wrn.TMCOMP._1_1_1_5" hidden="1">{#N/A,#N/A,FALSE,"TMCOMP96";#N/A,#N/A,FALSE,"MAT96";#N/A,#N/A,FALSE,"FANDA96";#N/A,#N/A,FALSE,"INTRAN96";#N/A,#N/A,FALSE,"NAA9697";#N/A,#N/A,FALSE,"ECWEBB";#N/A,#N/A,FALSE,"MFT96";#N/A,#N/A,FALSE,"CTrecon"}</definedName>
    <definedName name="wrn.TMCOMP._1_1_1_5_1" hidden="1">{#N/A,#N/A,FALSE,"TMCOMP96";#N/A,#N/A,FALSE,"MAT96";#N/A,#N/A,FALSE,"FANDA96";#N/A,#N/A,FALSE,"INTRAN96";#N/A,#N/A,FALSE,"NAA9697";#N/A,#N/A,FALSE,"ECWEBB";#N/A,#N/A,FALSE,"MFT96";#N/A,#N/A,FALSE,"CTrecon"}</definedName>
    <definedName name="wrn.TMCOMP._1_1_1_5_2" hidden="1">{#N/A,#N/A,FALSE,"TMCOMP96";#N/A,#N/A,FALSE,"MAT96";#N/A,#N/A,FALSE,"FANDA96";#N/A,#N/A,FALSE,"INTRAN96";#N/A,#N/A,FALSE,"NAA9697";#N/A,#N/A,FALSE,"ECWEBB";#N/A,#N/A,FALSE,"MFT96";#N/A,#N/A,FALSE,"CTrecon"}</definedName>
    <definedName name="wrn.TMCOMP._1_1_1_5_3" hidden="1">{#N/A,#N/A,FALSE,"TMCOMP96";#N/A,#N/A,FALSE,"MAT96";#N/A,#N/A,FALSE,"FANDA96";#N/A,#N/A,FALSE,"INTRAN96";#N/A,#N/A,FALSE,"NAA9697";#N/A,#N/A,FALSE,"ECWEBB";#N/A,#N/A,FALSE,"MFT96";#N/A,#N/A,FALSE,"CTrecon"}</definedName>
    <definedName name="wrn.TMCOMP._1_1_1_5_4" hidden="1">{#N/A,#N/A,FALSE,"TMCOMP96";#N/A,#N/A,FALSE,"MAT96";#N/A,#N/A,FALSE,"FANDA96";#N/A,#N/A,FALSE,"INTRAN96";#N/A,#N/A,FALSE,"NAA9697";#N/A,#N/A,FALSE,"ECWEBB";#N/A,#N/A,FALSE,"MFT96";#N/A,#N/A,FALSE,"CTrecon"}</definedName>
    <definedName name="wrn.TMCOMP._1_1_1_5_5" hidden="1">{#N/A,#N/A,FALSE,"TMCOMP96";#N/A,#N/A,FALSE,"MAT96";#N/A,#N/A,FALSE,"FANDA96";#N/A,#N/A,FALSE,"INTRAN96";#N/A,#N/A,FALSE,"NAA9697";#N/A,#N/A,FALSE,"ECWEBB";#N/A,#N/A,FALSE,"MFT96";#N/A,#N/A,FALSE,"CTrecon"}</definedName>
    <definedName name="wrn.TMCOMP._1_1_2" hidden="1">{#N/A,#N/A,FALSE,"TMCOMP96";#N/A,#N/A,FALSE,"MAT96";#N/A,#N/A,FALSE,"FANDA96";#N/A,#N/A,FALSE,"INTRAN96";#N/A,#N/A,FALSE,"NAA9697";#N/A,#N/A,FALSE,"ECWEBB";#N/A,#N/A,FALSE,"MFT96";#N/A,#N/A,FALSE,"CTrecon"}</definedName>
    <definedName name="wrn.TMCOMP._1_1_2_1" hidden="1">{#N/A,#N/A,FALSE,"TMCOMP96";#N/A,#N/A,FALSE,"MAT96";#N/A,#N/A,FALSE,"FANDA96";#N/A,#N/A,FALSE,"INTRAN96";#N/A,#N/A,FALSE,"NAA9697";#N/A,#N/A,FALSE,"ECWEBB";#N/A,#N/A,FALSE,"MFT96";#N/A,#N/A,FALSE,"CTrecon"}</definedName>
    <definedName name="wrn.TMCOMP._1_1_2_1_1" hidden="1">{#N/A,#N/A,FALSE,"TMCOMP96";#N/A,#N/A,FALSE,"MAT96";#N/A,#N/A,FALSE,"FANDA96";#N/A,#N/A,FALSE,"INTRAN96";#N/A,#N/A,FALSE,"NAA9697";#N/A,#N/A,FALSE,"ECWEBB";#N/A,#N/A,FALSE,"MFT96";#N/A,#N/A,FALSE,"CTrecon"}</definedName>
    <definedName name="wrn.TMCOMP._1_1_2_2" hidden="1">{#N/A,#N/A,FALSE,"TMCOMP96";#N/A,#N/A,FALSE,"MAT96";#N/A,#N/A,FALSE,"FANDA96";#N/A,#N/A,FALSE,"INTRAN96";#N/A,#N/A,FALSE,"NAA9697";#N/A,#N/A,FALSE,"ECWEBB";#N/A,#N/A,FALSE,"MFT96";#N/A,#N/A,FALSE,"CTrecon"}</definedName>
    <definedName name="wrn.TMCOMP._1_1_2_3" hidden="1">{#N/A,#N/A,FALSE,"TMCOMP96";#N/A,#N/A,FALSE,"MAT96";#N/A,#N/A,FALSE,"FANDA96";#N/A,#N/A,FALSE,"INTRAN96";#N/A,#N/A,FALSE,"NAA9697";#N/A,#N/A,FALSE,"ECWEBB";#N/A,#N/A,FALSE,"MFT96";#N/A,#N/A,FALSE,"CTrecon"}</definedName>
    <definedName name="wrn.TMCOMP._1_1_2_4" hidden="1">{#N/A,#N/A,FALSE,"TMCOMP96";#N/A,#N/A,FALSE,"MAT96";#N/A,#N/A,FALSE,"FANDA96";#N/A,#N/A,FALSE,"INTRAN96";#N/A,#N/A,FALSE,"NAA9697";#N/A,#N/A,FALSE,"ECWEBB";#N/A,#N/A,FALSE,"MFT96";#N/A,#N/A,FALSE,"CTrecon"}</definedName>
    <definedName name="wrn.TMCOMP._1_1_2_5" hidden="1">{#N/A,#N/A,FALSE,"TMCOMP96";#N/A,#N/A,FALSE,"MAT96";#N/A,#N/A,FALSE,"FANDA96";#N/A,#N/A,FALSE,"INTRAN96";#N/A,#N/A,FALSE,"NAA9697";#N/A,#N/A,FALSE,"ECWEBB";#N/A,#N/A,FALSE,"MFT96";#N/A,#N/A,FALSE,"CTrecon"}</definedName>
    <definedName name="wrn.TMCOMP._1_1_3" hidden="1">{#N/A,#N/A,FALSE,"TMCOMP96";#N/A,#N/A,FALSE,"MAT96";#N/A,#N/A,FALSE,"FANDA96";#N/A,#N/A,FALSE,"INTRAN96";#N/A,#N/A,FALSE,"NAA9697";#N/A,#N/A,FALSE,"ECWEBB";#N/A,#N/A,FALSE,"MFT96";#N/A,#N/A,FALSE,"CTrecon"}</definedName>
    <definedName name="wrn.TMCOMP._1_1_3_1" hidden="1">{#N/A,#N/A,FALSE,"TMCOMP96";#N/A,#N/A,FALSE,"MAT96";#N/A,#N/A,FALSE,"FANDA96";#N/A,#N/A,FALSE,"INTRAN96";#N/A,#N/A,FALSE,"NAA9697";#N/A,#N/A,FALSE,"ECWEBB";#N/A,#N/A,FALSE,"MFT96";#N/A,#N/A,FALSE,"CTrecon"}</definedName>
    <definedName name="wrn.TMCOMP._1_1_3_1_1" hidden="1">{#N/A,#N/A,FALSE,"TMCOMP96";#N/A,#N/A,FALSE,"MAT96";#N/A,#N/A,FALSE,"FANDA96";#N/A,#N/A,FALSE,"INTRAN96";#N/A,#N/A,FALSE,"NAA9697";#N/A,#N/A,FALSE,"ECWEBB";#N/A,#N/A,FALSE,"MFT96";#N/A,#N/A,FALSE,"CTrecon"}</definedName>
    <definedName name="wrn.TMCOMP._1_1_3_2" hidden="1">{#N/A,#N/A,FALSE,"TMCOMP96";#N/A,#N/A,FALSE,"MAT96";#N/A,#N/A,FALSE,"FANDA96";#N/A,#N/A,FALSE,"INTRAN96";#N/A,#N/A,FALSE,"NAA9697";#N/A,#N/A,FALSE,"ECWEBB";#N/A,#N/A,FALSE,"MFT96";#N/A,#N/A,FALSE,"CTrecon"}</definedName>
    <definedName name="wrn.TMCOMP._1_1_3_3" hidden="1">{#N/A,#N/A,FALSE,"TMCOMP96";#N/A,#N/A,FALSE,"MAT96";#N/A,#N/A,FALSE,"FANDA96";#N/A,#N/A,FALSE,"INTRAN96";#N/A,#N/A,FALSE,"NAA9697";#N/A,#N/A,FALSE,"ECWEBB";#N/A,#N/A,FALSE,"MFT96";#N/A,#N/A,FALSE,"CTrecon"}</definedName>
    <definedName name="wrn.TMCOMP._1_1_3_4" hidden="1">{#N/A,#N/A,FALSE,"TMCOMP96";#N/A,#N/A,FALSE,"MAT96";#N/A,#N/A,FALSE,"FANDA96";#N/A,#N/A,FALSE,"INTRAN96";#N/A,#N/A,FALSE,"NAA9697";#N/A,#N/A,FALSE,"ECWEBB";#N/A,#N/A,FALSE,"MFT96";#N/A,#N/A,FALSE,"CTrecon"}</definedName>
    <definedName name="wrn.TMCOMP._1_1_3_5" hidden="1">{#N/A,#N/A,FALSE,"TMCOMP96";#N/A,#N/A,FALSE,"MAT96";#N/A,#N/A,FALSE,"FANDA96";#N/A,#N/A,FALSE,"INTRAN96";#N/A,#N/A,FALSE,"NAA9697";#N/A,#N/A,FALSE,"ECWEBB";#N/A,#N/A,FALSE,"MFT96";#N/A,#N/A,FALSE,"CTrecon"}</definedName>
    <definedName name="wrn.TMCOMP._1_1_4" hidden="1">{#N/A,#N/A,FALSE,"TMCOMP96";#N/A,#N/A,FALSE,"MAT96";#N/A,#N/A,FALSE,"FANDA96";#N/A,#N/A,FALSE,"INTRAN96";#N/A,#N/A,FALSE,"NAA9697";#N/A,#N/A,FALSE,"ECWEBB";#N/A,#N/A,FALSE,"MFT96";#N/A,#N/A,FALSE,"CTrecon"}</definedName>
    <definedName name="wrn.TMCOMP._1_1_4_1" hidden="1">{#N/A,#N/A,FALSE,"TMCOMP96";#N/A,#N/A,FALSE,"MAT96";#N/A,#N/A,FALSE,"FANDA96";#N/A,#N/A,FALSE,"INTRAN96";#N/A,#N/A,FALSE,"NAA9697";#N/A,#N/A,FALSE,"ECWEBB";#N/A,#N/A,FALSE,"MFT96";#N/A,#N/A,FALSE,"CTrecon"}</definedName>
    <definedName name="wrn.TMCOMP._1_1_4_2" hidden="1">{#N/A,#N/A,FALSE,"TMCOMP96";#N/A,#N/A,FALSE,"MAT96";#N/A,#N/A,FALSE,"FANDA96";#N/A,#N/A,FALSE,"INTRAN96";#N/A,#N/A,FALSE,"NAA9697";#N/A,#N/A,FALSE,"ECWEBB";#N/A,#N/A,FALSE,"MFT96";#N/A,#N/A,FALSE,"CTrecon"}</definedName>
    <definedName name="wrn.TMCOMP._1_1_4_3" hidden="1">{#N/A,#N/A,FALSE,"TMCOMP96";#N/A,#N/A,FALSE,"MAT96";#N/A,#N/A,FALSE,"FANDA96";#N/A,#N/A,FALSE,"INTRAN96";#N/A,#N/A,FALSE,"NAA9697";#N/A,#N/A,FALSE,"ECWEBB";#N/A,#N/A,FALSE,"MFT96";#N/A,#N/A,FALSE,"CTrecon"}</definedName>
    <definedName name="wrn.TMCOMP._1_1_4_4" hidden="1">{#N/A,#N/A,FALSE,"TMCOMP96";#N/A,#N/A,FALSE,"MAT96";#N/A,#N/A,FALSE,"FANDA96";#N/A,#N/A,FALSE,"INTRAN96";#N/A,#N/A,FALSE,"NAA9697";#N/A,#N/A,FALSE,"ECWEBB";#N/A,#N/A,FALSE,"MFT96";#N/A,#N/A,FALSE,"CTrecon"}</definedName>
    <definedName name="wrn.TMCOMP._1_1_4_5" hidden="1">{#N/A,#N/A,FALSE,"TMCOMP96";#N/A,#N/A,FALSE,"MAT96";#N/A,#N/A,FALSE,"FANDA96";#N/A,#N/A,FALSE,"INTRAN96";#N/A,#N/A,FALSE,"NAA9697";#N/A,#N/A,FALSE,"ECWEBB";#N/A,#N/A,FALSE,"MFT96";#N/A,#N/A,FALSE,"CTrecon"}</definedName>
    <definedName name="wrn.TMCOMP._1_1_5" hidden="1">{#N/A,#N/A,FALSE,"TMCOMP96";#N/A,#N/A,FALSE,"MAT96";#N/A,#N/A,FALSE,"FANDA96";#N/A,#N/A,FALSE,"INTRAN96";#N/A,#N/A,FALSE,"NAA9697";#N/A,#N/A,FALSE,"ECWEBB";#N/A,#N/A,FALSE,"MFT96";#N/A,#N/A,FALSE,"CTrecon"}</definedName>
    <definedName name="wrn.TMCOMP._1_1_5_1" hidden="1">{#N/A,#N/A,FALSE,"TMCOMP96";#N/A,#N/A,FALSE,"MAT96";#N/A,#N/A,FALSE,"FANDA96";#N/A,#N/A,FALSE,"INTRAN96";#N/A,#N/A,FALSE,"NAA9697";#N/A,#N/A,FALSE,"ECWEBB";#N/A,#N/A,FALSE,"MFT96";#N/A,#N/A,FALSE,"CTrecon"}</definedName>
    <definedName name="wrn.TMCOMP._1_1_5_2" hidden="1">{#N/A,#N/A,FALSE,"TMCOMP96";#N/A,#N/A,FALSE,"MAT96";#N/A,#N/A,FALSE,"FANDA96";#N/A,#N/A,FALSE,"INTRAN96";#N/A,#N/A,FALSE,"NAA9697";#N/A,#N/A,FALSE,"ECWEBB";#N/A,#N/A,FALSE,"MFT96";#N/A,#N/A,FALSE,"CTrecon"}</definedName>
    <definedName name="wrn.TMCOMP._1_1_5_3" hidden="1">{#N/A,#N/A,FALSE,"TMCOMP96";#N/A,#N/A,FALSE,"MAT96";#N/A,#N/A,FALSE,"FANDA96";#N/A,#N/A,FALSE,"INTRAN96";#N/A,#N/A,FALSE,"NAA9697";#N/A,#N/A,FALSE,"ECWEBB";#N/A,#N/A,FALSE,"MFT96";#N/A,#N/A,FALSE,"CTrecon"}</definedName>
    <definedName name="wrn.TMCOMP._1_1_5_4" hidden="1">{#N/A,#N/A,FALSE,"TMCOMP96";#N/A,#N/A,FALSE,"MAT96";#N/A,#N/A,FALSE,"FANDA96";#N/A,#N/A,FALSE,"INTRAN96";#N/A,#N/A,FALSE,"NAA9697";#N/A,#N/A,FALSE,"ECWEBB";#N/A,#N/A,FALSE,"MFT96";#N/A,#N/A,FALSE,"CTrecon"}</definedName>
    <definedName name="wrn.TMCOMP._1_1_5_5" hidden="1">{#N/A,#N/A,FALSE,"TMCOMP96";#N/A,#N/A,FALSE,"MAT96";#N/A,#N/A,FALSE,"FANDA96";#N/A,#N/A,FALSE,"INTRAN96";#N/A,#N/A,FALSE,"NAA9697";#N/A,#N/A,FALSE,"ECWEBB";#N/A,#N/A,FALSE,"MFT96";#N/A,#N/A,FALSE,"CTrecon"}</definedName>
    <definedName name="wrn.TMCOMP._1_2" hidden="1">{#N/A,#N/A,FALSE,"TMCOMP96";#N/A,#N/A,FALSE,"MAT96";#N/A,#N/A,FALSE,"FANDA96";#N/A,#N/A,FALSE,"INTRAN96";#N/A,#N/A,FALSE,"NAA9697";#N/A,#N/A,FALSE,"ECWEBB";#N/A,#N/A,FALSE,"MFT96";#N/A,#N/A,FALSE,"CTrecon"}</definedName>
    <definedName name="wrn.TMCOMP._1_2_1" hidden="1">{#N/A,#N/A,FALSE,"TMCOMP96";#N/A,#N/A,FALSE,"MAT96";#N/A,#N/A,FALSE,"FANDA96";#N/A,#N/A,FALSE,"INTRAN96";#N/A,#N/A,FALSE,"NAA9697";#N/A,#N/A,FALSE,"ECWEBB";#N/A,#N/A,FALSE,"MFT96";#N/A,#N/A,FALSE,"CTrecon"}</definedName>
    <definedName name="wrn.TMCOMP._1_2_1_1" hidden="1">{#N/A,#N/A,FALSE,"TMCOMP96";#N/A,#N/A,FALSE,"MAT96";#N/A,#N/A,FALSE,"FANDA96";#N/A,#N/A,FALSE,"INTRAN96";#N/A,#N/A,FALSE,"NAA9697";#N/A,#N/A,FALSE,"ECWEBB";#N/A,#N/A,FALSE,"MFT96";#N/A,#N/A,FALSE,"CTrecon"}</definedName>
    <definedName name="wrn.TMCOMP._1_2_1_1_1" hidden="1">{#N/A,#N/A,FALSE,"TMCOMP96";#N/A,#N/A,FALSE,"MAT96";#N/A,#N/A,FALSE,"FANDA96";#N/A,#N/A,FALSE,"INTRAN96";#N/A,#N/A,FALSE,"NAA9697";#N/A,#N/A,FALSE,"ECWEBB";#N/A,#N/A,FALSE,"MFT96";#N/A,#N/A,FALSE,"CTrecon"}</definedName>
    <definedName name="wrn.TMCOMP._1_2_1_1_1_1" hidden="1">{#N/A,#N/A,FALSE,"TMCOMP96";#N/A,#N/A,FALSE,"MAT96";#N/A,#N/A,FALSE,"FANDA96";#N/A,#N/A,FALSE,"INTRAN96";#N/A,#N/A,FALSE,"NAA9697";#N/A,#N/A,FALSE,"ECWEBB";#N/A,#N/A,FALSE,"MFT96";#N/A,#N/A,FALSE,"CTrecon"}</definedName>
    <definedName name="wrn.TMCOMP._1_2_1_1_1_1_1" hidden="1">{#N/A,#N/A,FALSE,"TMCOMP96";#N/A,#N/A,FALSE,"MAT96";#N/A,#N/A,FALSE,"FANDA96";#N/A,#N/A,FALSE,"INTRAN96";#N/A,#N/A,FALSE,"NAA9697";#N/A,#N/A,FALSE,"ECWEBB";#N/A,#N/A,FALSE,"MFT96";#N/A,#N/A,FALSE,"CTrecon"}</definedName>
    <definedName name="wrn.TMCOMP._1_2_1_1_1_2" hidden="1">{#N/A,#N/A,FALSE,"TMCOMP96";#N/A,#N/A,FALSE,"MAT96";#N/A,#N/A,FALSE,"FANDA96";#N/A,#N/A,FALSE,"INTRAN96";#N/A,#N/A,FALSE,"NAA9697";#N/A,#N/A,FALSE,"ECWEBB";#N/A,#N/A,FALSE,"MFT96";#N/A,#N/A,FALSE,"CTrecon"}</definedName>
    <definedName name="wrn.TMCOMP._1_2_1_1_1_3" hidden="1">{#N/A,#N/A,FALSE,"TMCOMP96";#N/A,#N/A,FALSE,"MAT96";#N/A,#N/A,FALSE,"FANDA96";#N/A,#N/A,FALSE,"INTRAN96";#N/A,#N/A,FALSE,"NAA9697";#N/A,#N/A,FALSE,"ECWEBB";#N/A,#N/A,FALSE,"MFT96";#N/A,#N/A,FALSE,"CTrecon"}</definedName>
    <definedName name="wrn.TMCOMP._1_2_1_1_1_4" hidden="1">{#N/A,#N/A,FALSE,"TMCOMP96";#N/A,#N/A,FALSE,"MAT96";#N/A,#N/A,FALSE,"FANDA96";#N/A,#N/A,FALSE,"INTRAN96";#N/A,#N/A,FALSE,"NAA9697";#N/A,#N/A,FALSE,"ECWEBB";#N/A,#N/A,FALSE,"MFT96";#N/A,#N/A,FALSE,"CTrecon"}</definedName>
    <definedName name="wrn.TMCOMP._1_2_1_1_1_5" hidden="1">{#N/A,#N/A,FALSE,"TMCOMP96";#N/A,#N/A,FALSE,"MAT96";#N/A,#N/A,FALSE,"FANDA96";#N/A,#N/A,FALSE,"INTRAN96";#N/A,#N/A,FALSE,"NAA9697";#N/A,#N/A,FALSE,"ECWEBB";#N/A,#N/A,FALSE,"MFT96";#N/A,#N/A,FALSE,"CTrecon"}</definedName>
    <definedName name="wrn.TMCOMP._1_2_1_1_2" hidden="1">{#N/A,#N/A,FALSE,"TMCOMP96";#N/A,#N/A,FALSE,"MAT96";#N/A,#N/A,FALSE,"FANDA96";#N/A,#N/A,FALSE,"INTRAN96";#N/A,#N/A,FALSE,"NAA9697";#N/A,#N/A,FALSE,"ECWEBB";#N/A,#N/A,FALSE,"MFT96";#N/A,#N/A,FALSE,"CTrecon"}</definedName>
    <definedName name="wrn.TMCOMP._1_2_1_1_2_1" hidden="1">{#N/A,#N/A,FALSE,"TMCOMP96";#N/A,#N/A,FALSE,"MAT96";#N/A,#N/A,FALSE,"FANDA96";#N/A,#N/A,FALSE,"INTRAN96";#N/A,#N/A,FALSE,"NAA9697";#N/A,#N/A,FALSE,"ECWEBB";#N/A,#N/A,FALSE,"MFT96";#N/A,#N/A,FALSE,"CTrecon"}</definedName>
    <definedName name="wrn.TMCOMP._1_2_1_1_2_2" hidden="1">{#N/A,#N/A,FALSE,"TMCOMP96";#N/A,#N/A,FALSE,"MAT96";#N/A,#N/A,FALSE,"FANDA96";#N/A,#N/A,FALSE,"INTRAN96";#N/A,#N/A,FALSE,"NAA9697";#N/A,#N/A,FALSE,"ECWEBB";#N/A,#N/A,FALSE,"MFT96";#N/A,#N/A,FALSE,"CTrecon"}</definedName>
    <definedName name="wrn.TMCOMP._1_2_1_1_2_3" hidden="1">{#N/A,#N/A,FALSE,"TMCOMP96";#N/A,#N/A,FALSE,"MAT96";#N/A,#N/A,FALSE,"FANDA96";#N/A,#N/A,FALSE,"INTRAN96";#N/A,#N/A,FALSE,"NAA9697";#N/A,#N/A,FALSE,"ECWEBB";#N/A,#N/A,FALSE,"MFT96";#N/A,#N/A,FALSE,"CTrecon"}</definedName>
    <definedName name="wrn.TMCOMP._1_2_1_1_2_4" hidden="1">{#N/A,#N/A,FALSE,"TMCOMP96";#N/A,#N/A,FALSE,"MAT96";#N/A,#N/A,FALSE,"FANDA96";#N/A,#N/A,FALSE,"INTRAN96";#N/A,#N/A,FALSE,"NAA9697";#N/A,#N/A,FALSE,"ECWEBB";#N/A,#N/A,FALSE,"MFT96";#N/A,#N/A,FALSE,"CTrecon"}</definedName>
    <definedName name="wrn.TMCOMP._1_2_1_1_2_5" hidden="1">{#N/A,#N/A,FALSE,"TMCOMP96";#N/A,#N/A,FALSE,"MAT96";#N/A,#N/A,FALSE,"FANDA96";#N/A,#N/A,FALSE,"INTRAN96";#N/A,#N/A,FALSE,"NAA9697";#N/A,#N/A,FALSE,"ECWEBB";#N/A,#N/A,FALSE,"MFT96";#N/A,#N/A,FALSE,"CTrecon"}</definedName>
    <definedName name="wrn.TMCOMP._1_2_1_1_3" hidden="1">{#N/A,#N/A,FALSE,"TMCOMP96";#N/A,#N/A,FALSE,"MAT96";#N/A,#N/A,FALSE,"FANDA96";#N/A,#N/A,FALSE,"INTRAN96";#N/A,#N/A,FALSE,"NAA9697";#N/A,#N/A,FALSE,"ECWEBB";#N/A,#N/A,FALSE,"MFT96";#N/A,#N/A,FALSE,"CTrecon"}</definedName>
    <definedName name="wrn.TMCOMP._1_2_1_1_4" hidden="1">{#N/A,#N/A,FALSE,"TMCOMP96";#N/A,#N/A,FALSE,"MAT96";#N/A,#N/A,FALSE,"FANDA96";#N/A,#N/A,FALSE,"INTRAN96";#N/A,#N/A,FALSE,"NAA9697";#N/A,#N/A,FALSE,"ECWEBB";#N/A,#N/A,FALSE,"MFT96";#N/A,#N/A,FALSE,"CTrecon"}</definedName>
    <definedName name="wrn.TMCOMP._1_2_1_1_5" hidden="1">{#N/A,#N/A,FALSE,"TMCOMP96";#N/A,#N/A,FALSE,"MAT96";#N/A,#N/A,FALSE,"FANDA96";#N/A,#N/A,FALSE,"INTRAN96";#N/A,#N/A,FALSE,"NAA9697";#N/A,#N/A,FALSE,"ECWEBB";#N/A,#N/A,FALSE,"MFT96";#N/A,#N/A,FALSE,"CTrecon"}</definedName>
    <definedName name="wrn.TMCOMP._1_2_1_2" hidden="1">{#N/A,#N/A,FALSE,"TMCOMP96";#N/A,#N/A,FALSE,"MAT96";#N/A,#N/A,FALSE,"FANDA96";#N/A,#N/A,FALSE,"INTRAN96";#N/A,#N/A,FALSE,"NAA9697";#N/A,#N/A,FALSE,"ECWEBB";#N/A,#N/A,FALSE,"MFT96";#N/A,#N/A,FALSE,"CTrecon"}</definedName>
    <definedName name="wrn.TMCOMP._1_2_1_2_1" hidden="1">{#N/A,#N/A,FALSE,"TMCOMP96";#N/A,#N/A,FALSE,"MAT96";#N/A,#N/A,FALSE,"FANDA96";#N/A,#N/A,FALSE,"INTRAN96";#N/A,#N/A,FALSE,"NAA9697";#N/A,#N/A,FALSE,"ECWEBB";#N/A,#N/A,FALSE,"MFT96";#N/A,#N/A,FALSE,"CTrecon"}</definedName>
    <definedName name="wrn.TMCOMP._1_2_1_2_2" hidden="1">{#N/A,#N/A,FALSE,"TMCOMP96";#N/A,#N/A,FALSE,"MAT96";#N/A,#N/A,FALSE,"FANDA96";#N/A,#N/A,FALSE,"INTRAN96";#N/A,#N/A,FALSE,"NAA9697";#N/A,#N/A,FALSE,"ECWEBB";#N/A,#N/A,FALSE,"MFT96";#N/A,#N/A,FALSE,"CTrecon"}</definedName>
    <definedName name="wrn.TMCOMP._1_2_1_2_3" hidden="1">{#N/A,#N/A,FALSE,"TMCOMP96";#N/A,#N/A,FALSE,"MAT96";#N/A,#N/A,FALSE,"FANDA96";#N/A,#N/A,FALSE,"INTRAN96";#N/A,#N/A,FALSE,"NAA9697";#N/A,#N/A,FALSE,"ECWEBB";#N/A,#N/A,FALSE,"MFT96";#N/A,#N/A,FALSE,"CTrecon"}</definedName>
    <definedName name="wrn.TMCOMP._1_2_1_2_4" hidden="1">{#N/A,#N/A,FALSE,"TMCOMP96";#N/A,#N/A,FALSE,"MAT96";#N/A,#N/A,FALSE,"FANDA96";#N/A,#N/A,FALSE,"INTRAN96";#N/A,#N/A,FALSE,"NAA9697";#N/A,#N/A,FALSE,"ECWEBB";#N/A,#N/A,FALSE,"MFT96";#N/A,#N/A,FALSE,"CTrecon"}</definedName>
    <definedName name="wrn.TMCOMP._1_2_1_2_5" hidden="1">{#N/A,#N/A,FALSE,"TMCOMP96";#N/A,#N/A,FALSE,"MAT96";#N/A,#N/A,FALSE,"FANDA96";#N/A,#N/A,FALSE,"INTRAN96";#N/A,#N/A,FALSE,"NAA9697";#N/A,#N/A,FALSE,"ECWEBB";#N/A,#N/A,FALSE,"MFT96";#N/A,#N/A,FALSE,"CTrecon"}</definedName>
    <definedName name="wrn.TMCOMP._1_2_1_3" hidden="1">{#N/A,#N/A,FALSE,"TMCOMP96";#N/A,#N/A,FALSE,"MAT96";#N/A,#N/A,FALSE,"FANDA96";#N/A,#N/A,FALSE,"INTRAN96";#N/A,#N/A,FALSE,"NAA9697";#N/A,#N/A,FALSE,"ECWEBB";#N/A,#N/A,FALSE,"MFT96";#N/A,#N/A,FALSE,"CTrecon"}</definedName>
    <definedName name="wrn.TMCOMP._1_2_1_3_1" hidden="1">{#N/A,#N/A,FALSE,"TMCOMP96";#N/A,#N/A,FALSE,"MAT96";#N/A,#N/A,FALSE,"FANDA96";#N/A,#N/A,FALSE,"INTRAN96";#N/A,#N/A,FALSE,"NAA9697";#N/A,#N/A,FALSE,"ECWEBB";#N/A,#N/A,FALSE,"MFT96";#N/A,#N/A,FALSE,"CTrecon"}</definedName>
    <definedName name="wrn.TMCOMP._1_2_1_3_2" hidden="1">{#N/A,#N/A,FALSE,"TMCOMP96";#N/A,#N/A,FALSE,"MAT96";#N/A,#N/A,FALSE,"FANDA96";#N/A,#N/A,FALSE,"INTRAN96";#N/A,#N/A,FALSE,"NAA9697";#N/A,#N/A,FALSE,"ECWEBB";#N/A,#N/A,FALSE,"MFT96";#N/A,#N/A,FALSE,"CTrecon"}</definedName>
    <definedName name="wrn.TMCOMP._1_2_1_3_3" hidden="1">{#N/A,#N/A,FALSE,"TMCOMP96";#N/A,#N/A,FALSE,"MAT96";#N/A,#N/A,FALSE,"FANDA96";#N/A,#N/A,FALSE,"INTRAN96";#N/A,#N/A,FALSE,"NAA9697";#N/A,#N/A,FALSE,"ECWEBB";#N/A,#N/A,FALSE,"MFT96";#N/A,#N/A,FALSE,"CTrecon"}</definedName>
    <definedName name="wrn.TMCOMP._1_2_1_3_4" hidden="1">{#N/A,#N/A,FALSE,"TMCOMP96";#N/A,#N/A,FALSE,"MAT96";#N/A,#N/A,FALSE,"FANDA96";#N/A,#N/A,FALSE,"INTRAN96";#N/A,#N/A,FALSE,"NAA9697";#N/A,#N/A,FALSE,"ECWEBB";#N/A,#N/A,FALSE,"MFT96";#N/A,#N/A,FALSE,"CTrecon"}</definedName>
    <definedName name="wrn.TMCOMP._1_2_1_3_5" hidden="1">{#N/A,#N/A,FALSE,"TMCOMP96";#N/A,#N/A,FALSE,"MAT96";#N/A,#N/A,FALSE,"FANDA96";#N/A,#N/A,FALSE,"INTRAN96";#N/A,#N/A,FALSE,"NAA9697";#N/A,#N/A,FALSE,"ECWEBB";#N/A,#N/A,FALSE,"MFT96";#N/A,#N/A,FALSE,"CTrecon"}</definedName>
    <definedName name="wrn.TMCOMP._1_2_1_4" hidden="1">{#N/A,#N/A,FALSE,"TMCOMP96";#N/A,#N/A,FALSE,"MAT96";#N/A,#N/A,FALSE,"FANDA96";#N/A,#N/A,FALSE,"INTRAN96";#N/A,#N/A,FALSE,"NAA9697";#N/A,#N/A,FALSE,"ECWEBB";#N/A,#N/A,FALSE,"MFT96";#N/A,#N/A,FALSE,"CTrecon"}</definedName>
    <definedName name="wrn.TMCOMP._1_2_1_4_1" hidden="1">{#N/A,#N/A,FALSE,"TMCOMP96";#N/A,#N/A,FALSE,"MAT96";#N/A,#N/A,FALSE,"FANDA96";#N/A,#N/A,FALSE,"INTRAN96";#N/A,#N/A,FALSE,"NAA9697";#N/A,#N/A,FALSE,"ECWEBB";#N/A,#N/A,FALSE,"MFT96";#N/A,#N/A,FALSE,"CTrecon"}</definedName>
    <definedName name="wrn.TMCOMP._1_2_1_4_2" hidden="1">{#N/A,#N/A,FALSE,"TMCOMP96";#N/A,#N/A,FALSE,"MAT96";#N/A,#N/A,FALSE,"FANDA96";#N/A,#N/A,FALSE,"INTRAN96";#N/A,#N/A,FALSE,"NAA9697";#N/A,#N/A,FALSE,"ECWEBB";#N/A,#N/A,FALSE,"MFT96";#N/A,#N/A,FALSE,"CTrecon"}</definedName>
    <definedName name="wrn.TMCOMP._1_2_1_4_3" hidden="1">{#N/A,#N/A,FALSE,"TMCOMP96";#N/A,#N/A,FALSE,"MAT96";#N/A,#N/A,FALSE,"FANDA96";#N/A,#N/A,FALSE,"INTRAN96";#N/A,#N/A,FALSE,"NAA9697";#N/A,#N/A,FALSE,"ECWEBB";#N/A,#N/A,FALSE,"MFT96";#N/A,#N/A,FALSE,"CTrecon"}</definedName>
    <definedName name="wrn.TMCOMP._1_2_1_4_4" hidden="1">{#N/A,#N/A,FALSE,"TMCOMP96";#N/A,#N/A,FALSE,"MAT96";#N/A,#N/A,FALSE,"FANDA96";#N/A,#N/A,FALSE,"INTRAN96";#N/A,#N/A,FALSE,"NAA9697";#N/A,#N/A,FALSE,"ECWEBB";#N/A,#N/A,FALSE,"MFT96";#N/A,#N/A,FALSE,"CTrecon"}</definedName>
    <definedName name="wrn.TMCOMP._1_2_1_4_5" hidden="1">{#N/A,#N/A,FALSE,"TMCOMP96";#N/A,#N/A,FALSE,"MAT96";#N/A,#N/A,FALSE,"FANDA96";#N/A,#N/A,FALSE,"INTRAN96";#N/A,#N/A,FALSE,"NAA9697";#N/A,#N/A,FALSE,"ECWEBB";#N/A,#N/A,FALSE,"MFT96";#N/A,#N/A,FALSE,"CTrecon"}</definedName>
    <definedName name="wrn.TMCOMP._1_2_1_5" hidden="1">{#N/A,#N/A,FALSE,"TMCOMP96";#N/A,#N/A,FALSE,"MAT96";#N/A,#N/A,FALSE,"FANDA96";#N/A,#N/A,FALSE,"INTRAN96";#N/A,#N/A,FALSE,"NAA9697";#N/A,#N/A,FALSE,"ECWEBB";#N/A,#N/A,FALSE,"MFT96";#N/A,#N/A,FALSE,"CTrecon"}</definedName>
    <definedName name="wrn.TMCOMP._1_2_1_5_1" hidden="1">{#N/A,#N/A,FALSE,"TMCOMP96";#N/A,#N/A,FALSE,"MAT96";#N/A,#N/A,FALSE,"FANDA96";#N/A,#N/A,FALSE,"INTRAN96";#N/A,#N/A,FALSE,"NAA9697";#N/A,#N/A,FALSE,"ECWEBB";#N/A,#N/A,FALSE,"MFT96";#N/A,#N/A,FALSE,"CTrecon"}</definedName>
    <definedName name="wrn.TMCOMP._1_2_1_5_2" hidden="1">{#N/A,#N/A,FALSE,"TMCOMP96";#N/A,#N/A,FALSE,"MAT96";#N/A,#N/A,FALSE,"FANDA96";#N/A,#N/A,FALSE,"INTRAN96";#N/A,#N/A,FALSE,"NAA9697";#N/A,#N/A,FALSE,"ECWEBB";#N/A,#N/A,FALSE,"MFT96";#N/A,#N/A,FALSE,"CTrecon"}</definedName>
    <definedName name="wrn.TMCOMP._1_2_1_5_3" hidden="1">{#N/A,#N/A,FALSE,"TMCOMP96";#N/A,#N/A,FALSE,"MAT96";#N/A,#N/A,FALSE,"FANDA96";#N/A,#N/A,FALSE,"INTRAN96";#N/A,#N/A,FALSE,"NAA9697";#N/A,#N/A,FALSE,"ECWEBB";#N/A,#N/A,FALSE,"MFT96";#N/A,#N/A,FALSE,"CTrecon"}</definedName>
    <definedName name="wrn.TMCOMP._1_2_1_5_4" hidden="1">{#N/A,#N/A,FALSE,"TMCOMP96";#N/A,#N/A,FALSE,"MAT96";#N/A,#N/A,FALSE,"FANDA96";#N/A,#N/A,FALSE,"INTRAN96";#N/A,#N/A,FALSE,"NAA9697";#N/A,#N/A,FALSE,"ECWEBB";#N/A,#N/A,FALSE,"MFT96";#N/A,#N/A,FALSE,"CTrecon"}</definedName>
    <definedName name="wrn.TMCOMP._1_2_1_5_5" hidden="1">{#N/A,#N/A,FALSE,"TMCOMP96";#N/A,#N/A,FALSE,"MAT96";#N/A,#N/A,FALSE,"FANDA96";#N/A,#N/A,FALSE,"INTRAN96";#N/A,#N/A,FALSE,"NAA9697";#N/A,#N/A,FALSE,"ECWEBB";#N/A,#N/A,FALSE,"MFT96";#N/A,#N/A,FALSE,"CTrecon"}</definedName>
    <definedName name="wrn.TMCOMP._1_2_2" hidden="1">{#N/A,#N/A,FALSE,"TMCOMP96";#N/A,#N/A,FALSE,"MAT96";#N/A,#N/A,FALSE,"FANDA96";#N/A,#N/A,FALSE,"INTRAN96";#N/A,#N/A,FALSE,"NAA9697";#N/A,#N/A,FALSE,"ECWEBB";#N/A,#N/A,FALSE,"MFT96";#N/A,#N/A,FALSE,"CTrecon"}</definedName>
    <definedName name="wrn.TMCOMP._1_2_2_1" hidden="1">{#N/A,#N/A,FALSE,"TMCOMP96";#N/A,#N/A,FALSE,"MAT96";#N/A,#N/A,FALSE,"FANDA96";#N/A,#N/A,FALSE,"INTRAN96";#N/A,#N/A,FALSE,"NAA9697";#N/A,#N/A,FALSE,"ECWEBB";#N/A,#N/A,FALSE,"MFT96";#N/A,#N/A,FALSE,"CTrecon"}</definedName>
    <definedName name="wrn.TMCOMP._1_2_2_2" hidden="1">{#N/A,#N/A,FALSE,"TMCOMP96";#N/A,#N/A,FALSE,"MAT96";#N/A,#N/A,FALSE,"FANDA96";#N/A,#N/A,FALSE,"INTRAN96";#N/A,#N/A,FALSE,"NAA9697";#N/A,#N/A,FALSE,"ECWEBB";#N/A,#N/A,FALSE,"MFT96";#N/A,#N/A,FALSE,"CTrecon"}</definedName>
    <definedName name="wrn.TMCOMP._1_2_2_3" hidden="1">{#N/A,#N/A,FALSE,"TMCOMP96";#N/A,#N/A,FALSE,"MAT96";#N/A,#N/A,FALSE,"FANDA96";#N/A,#N/A,FALSE,"INTRAN96";#N/A,#N/A,FALSE,"NAA9697";#N/A,#N/A,FALSE,"ECWEBB";#N/A,#N/A,FALSE,"MFT96";#N/A,#N/A,FALSE,"CTrecon"}</definedName>
    <definedName name="wrn.TMCOMP._1_2_2_4" hidden="1">{#N/A,#N/A,FALSE,"TMCOMP96";#N/A,#N/A,FALSE,"MAT96";#N/A,#N/A,FALSE,"FANDA96";#N/A,#N/A,FALSE,"INTRAN96";#N/A,#N/A,FALSE,"NAA9697";#N/A,#N/A,FALSE,"ECWEBB";#N/A,#N/A,FALSE,"MFT96";#N/A,#N/A,FALSE,"CTrecon"}</definedName>
    <definedName name="wrn.TMCOMP._1_2_2_5" hidden="1">{#N/A,#N/A,FALSE,"TMCOMP96";#N/A,#N/A,FALSE,"MAT96";#N/A,#N/A,FALSE,"FANDA96";#N/A,#N/A,FALSE,"INTRAN96";#N/A,#N/A,FALSE,"NAA9697";#N/A,#N/A,FALSE,"ECWEBB";#N/A,#N/A,FALSE,"MFT96";#N/A,#N/A,FALSE,"CTrecon"}</definedName>
    <definedName name="wrn.TMCOMP._1_2_3" hidden="1">{#N/A,#N/A,FALSE,"TMCOMP96";#N/A,#N/A,FALSE,"MAT96";#N/A,#N/A,FALSE,"FANDA96";#N/A,#N/A,FALSE,"INTRAN96";#N/A,#N/A,FALSE,"NAA9697";#N/A,#N/A,FALSE,"ECWEBB";#N/A,#N/A,FALSE,"MFT96";#N/A,#N/A,FALSE,"CTrecon"}</definedName>
    <definedName name="wrn.TMCOMP._1_2_3_1" hidden="1">{#N/A,#N/A,FALSE,"TMCOMP96";#N/A,#N/A,FALSE,"MAT96";#N/A,#N/A,FALSE,"FANDA96";#N/A,#N/A,FALSE,"INTRAN96";#N/A,#N/A,FALSE,"NAA9697";#N/A,#N/A,FALSE,"ECWEBB";#N/A,#N/A,FALSE,"MFT96";#N/A,#N/A,FALSE,"CTrecon"}</definedName>
    <definedName name="wrn.TMCOMP._1_2_3_2" hidden="1">{#N/A,#N/A,FALSE,"TMCOMP96";#N/A,#N/A,FALSE,"MAT96";#N/A,#N/A,FALSE,"FANDA96";#N/A,#N/A,FALSE,"INTRAN96";#N/A,#N/A,FALSE,"NAA9697";#N/A,#N/A,FALSE,"ECWEBB";#N/A,#N/A,FALSE,"MFT96";#N/A,#N/A,FALSE,"CTrecon"}</definedName>
    <definedName name="wrn.TMCOMP._1_2_3_3" hidden="1">{#N/A,#N/A,FALSE,"TMCOMP96";#N/A,#N/A,FALSE,"MAT96";#N/A,#N/A,FALSE,"FANDA96";#N/A,#N/A,FALSE,"INTRAN96";#N/A,#N/A,FALSE,"NAA9697";#N/A,#N/A,FALSE,"ECWEBB";#N/A,#N/A,FALSE,"MFT96";#N/A,#N/A,FALSE,"CTrecon"}</definedName>
    <definedName name="wrn.TMCOMP._1_2_3_4" hidden="1">{#N/A,#N/A,FALSE,"TMCOMP96";#N/A,#N/A,FALSE,"MAT96";#N/A,#N/A,FALSE,"FANDA96";#N/A,#N/A,FALSE,"INTRAN96";#N/A,#N/A,FALSE,"NAA9697";#N/A,#N/A,FALSE,"ECWEBB";#N/A,#N/A,FALSE,"MFT96";#N/A,#N/A,FALSE,"CTrecon"}</definedName>
    <definedName name="wrn.TMCOMP._1_2_3_5" hidden="1">{#N/A,#N/A,FALSE,"TMCOMP96";#N/A,#N/A,FALSE,"MAT96";#N/A,#N/A,FALSE,"FANDA96";#N/A,#N/A,FALSE,"INTRAN96";#N/A,#N/A,FALSE,"NAA9697";#N/A,#N/A,FALSE,"ECWEBB";#N/A,#N/A,FALSE,"MFT96";#N/A,#N/A,FALSE,"CTrecon"}</definedName>
    <definedName name="wrn.TMCOMP._1_2_4" hidden="1">{#N/A,#N/A,FALSE,"TMCOMP96";#N/A,#N/A,FALSE,"MAT96";#N/A,#N/A,FALSE,"FANDA96";#N/A,#N/A,FALSE,"INTRAN96";#N/A,#N/A,FALSE,"NAA9697";#N/A,#N/A,FALSE,"ECWEBB";#N/A,#N/A,FALSE,"MFT96";#N/A,#N/A,FALSE,"CTrecon"}</definedName>
    <definedName name="wrn.TMCOMP._1_2_4_1" hidden="1">{#N/A,#N/A,FALSE,"TMCOMP96";#N/A,#N/A,FALSE,"MAT96";#N/A,#N/A,FALSE,"FANDA96";#N/A,#N/A,FALSE,"INTRAN96";#N/A,#N/A,FALSE,"NAA9697";#N/A,#N/A,FALSE,"ECWEBB";#N/A,#N/A,FALSE,"MFT96";#N/A,#N/A,FALSE,"CTrecon"}</definedName>
    <definedName name="wrn.TMCOMP._1_2_4_2" hidden="1">{#N/A,#N/A,FALSE,"TMCOMP96";#N/A,#N/A,FALSE,"MAT96";#N/A,#N/A,FALSE,"FANDA96";#N/A,#N/A,FALSE,"INTRAN96";#N/A,#N/A,FALSE,"NAA9697";#N/A,#N/A,FALSE,"ECWEBB";#N/A,#N/A,FALSE,"MFT96";#N/A,#N/A,FALSE,"CTrecon"}</definedName>
    <definedName name="wrn.TMCOMP._1_2_4_3" hidden="1">{#N/A,#N/A,FALSE,"TMCOMP96";#N/A,#N/A,FALSE,"MAT96";#N/A,#N/A,FALSE,"FANDA96";#N/A,#N/A,FALSE,"INTRAN96";#N/A,#N/A,FALSE,"NAA9697";#N/A,#N/A,FALSE,"ECWEBB";#N/A,#N/A,FALSE,"MFT96";#N/A,#N/A,FALSE,"CTrecon"}</definedName>
    <definedName name="wrn.TMCOMP._1_2_4_4" hidden="1">{#N/A,#N/A,FALSE,"TMCOMP96";#N/A,#N/A,FALSE,"MAT96";#N/A,#N/A,FALSE,"FANDA96";#N/A,#N/A,FALSE,"INTRAN96";#N/A,#N/A,FALSE,"NAA9697";#N/A,#N/A,FALSE,"ECWEBB";#N/A,#N/A,FALSE,"MFT96";#N/A,#N/A,FALSE,"CTrecon"}</definedName>
    <definedName name="wrn.TMCOMP._1_2_4_5" hidden="1">{#N/A,#N/A,FALSE,"TMCOMP96";#N/A,#N/A,FALSE,"MAT96";#N/A,#N/A,FALSE,"FANDA96";#N/A,#N/A,FALSE,"INTRAN96";#N/A,#N/A,FALSE,"NAA9697";#N/A,#N/A,FALSE,"ECWEBB";#N/A,#N/A,FALSE,"MFT96";#N/A,#N/A,FALSE,"CTrecon"}</definedName>
    <definedName name="wrn.TMCOMP._1_2_5" hidden="1">{#N/A,#N/A,FALSE,"TMCOMP96";#N/A,#N/A,FALSE,"MAT96";#N/A,#N/A,FALSE,"FANDA96";#N/A,#N/A,FALSE,"INTRAN96";#N/A,#N/A,FALSE,"NAA9697";#N/A,#N/A,FALSE,"ECWEBB";#N/A,#N/A,FALSE,"MFT96";#N/A,#N/A,FALSE,"CTrecon"}</definedName>
    <definedName name="wrn.TMCOMP._1_2_5_1" hidden="1">{#N/A,#N/A,FALSE,"TMCOMP96";#N/A,#N/A,FALSE,"MAT96";#N/A,#N/A,FALSE,"FANDA96";#N/A,#N/A,FALSE,"INTRAN96";#N/A,#N/A,FALSE,"NAA9697";#N/A,#N/A,FALSE,"ECWEBB";#N/A,#N/A,FALSE,"MFT96";#N/A,#N/A,FALSE,"CTrecon"}</definedName>
    <definedName name="wrn.TMCOMP._1_2_5_2" hidden="1">{#N/A,#N/A,FALSE,"TMCOMP96";#N/A,#N/A,FALSE,"MAT96";#N/A,#N/A,FALSE,"FANDA96";#N/A,#N/A,FALSE,"INTRAN96";#N/A,#N/A,FALSE,"NAA9697";#N/A,#N/A,FALSE,"ECWEBB";#N/A,#N/A,FALSE,"MFT96";#N/A,#N/A,FALSE,"CTrecon"}</definedName>
    <definedName name="wrn.TMCOMP._1_2_5_3" hidden="1">{#N/A,#N/A,FALSE,"TMCOMP96";#N/A,#N/A,FALSE,"MAT96";#N/A,#N/A,FALSE,"FANDA96";#N/A,#N/A,FALSE,"INTRAN96";#N/A,#N/A,FALSE,"NAA9697";#N/A,#N/A,FALSE,"ECWEBB";#N/A,#N/A,FALSE,"MFT96";#N/A,#N/A,FALSE,"CTrecon"}</definedName>
    <definedName name="wrn.TMCOMP._1_2_5_4" hidden="1">{#N/A,#N/A,FALSE,"TMCOMP96";#N/A,#N/A,FALSE,"MAT96";#N/A,#N/A,FALSE,"FANDA96";#N/A,#N/A,FALSE,"INTRAN96";#N/A,#N/A,FALSE,"NAA9697";#N/A,#N/A,FALSE,"ECWEBB";#N/A,#N/A,FALSE,"MFT96";#N/A,#N/A,FALSE,"CTrecon"}</definedName>
    <definedName name="wrn.TMCOMP._1_2_5_5" hidden="1">{#N/A,#N/A,FALSE,"TMCOMP96";#N/A,#N/A,FALSE,"MAT96";#N/A,#N/A,FALSE,"FANDA96";#N/A,#N/A,FALSE,"INTRAN96";#N/A,#N/A,FALSE,"NAA9697";#N/A,#N/A,FALSE,"ECWEBB";#N/A,#N/A,FALSE,"MFT96";#N/A,#N/A,FALSE,"CTrecon"}</definedName>
    <definedName name="wrn.TMCOMP._1_3" hidden="1">{#N/A,#N/A,FALSE,"TMCOMP96";#N/A,#N/A,FALSE,"MAT96";#N/A,#N/A,FALSE,"FANDA96";#N/A,#N/A,FALSE,"INTRAN96";#N/A,#N/A,FALSE,"NAA9697";#N/A,#N/A,FALSE,"ECWEBB";#N/A,#N/A,FALSE,"MFT96";#N/A,#N/A,FALSE,"CTrecon"}</definedName>
    <definedName name="wrn.TMCOMP._1_3_1" hidden="1">{#N/A,#N/A,FALSE,"TMCOMP96";#N/A,#N/A,FALSE,"MAT96";#N/A,#N/A,FALSE,"FANDA96";#N/A,#N/A,FALSE,"INTRAN96";#N/A,#N/A,FALSE,"NAA9697";#N/A,#N/A,FALSE,"ECWEBB";#N/A,#N/A,FALSE,"MFT96";#N/A,#N/A,FALSE,"CTrecon"}</definedName>
    <definedName name="wrn.TMCOMP._1_3_1_1" hidden="1">{#N/A,#N/A,FALSE,"TMCOMP96";#N/A,#N/A,FALSE,"MAT96";#N/A,#N/A,FALSE,"FANDA96";#N/A,#N/A,FALSE,"INTRAN96";#N/A,#N/A,FALSE,"NAA9697";#N/A,#N/A,FALSE,"ECWEBB";#N/A,#N/A,FALSE,"MFT96";#N/A,#N/A,FALSE,"CTrecon"}</definedName>
    <definedName name="wrn.TMCOMP._1_3_1_1_1" hidden="1">{#N/A,#N/A,FALSE,"TMCOMP96";#N/A,#N/A,FALSE,"MAT96";#N/A,#N/A,FALSE,"FANDA96";#N/A,#N/A,FALSE,"INTRAN96";#N/A,#N/A,FALSE,"NAA9697";#N/A,#N/A,FALSE,"ECWEBB";#N/A,#N/A,FALSE,"MFT96";#N/A,#N/A,FALSE,"CTrecon"}</definedName>
    <definedName name="wrn.TMCOMP._1_3_1_1_1_1" hidden="1">{#N/A,#N/A,FALSE,"TMCOMP96";#N/A,#N/A,FALSE,"MAT96";#N/A,#N/A,FALSE,"FANDA96";#N/A,#N/A,FALSE,"INTRAN96";#N/A,#N/A,FALSE,"NAA9697";#N/A,#N/A,FALSE,"ECWEBB";#N/A,#N/A,FALSE,"MFT96";#N/A,#N/A,FALSE,"CTrecon"}</definedName>
    <definedName name="wrn.TMCOMP._1_3_1_1_1_1_1" hidden="1">{#N/A,#N/A,FALSE,"TMCOMP96";#N/A,#N/A,FALSE,"MAT96";#N/A,#N/A,FALSE,"FANDA96";#N/A,#N/A,FALSE,"INTRAN96";#N/A,#N/A,FALSE,"NAA9697";#N/A,#N/A,FALSE,"ECWEBB";#N/A,#N/A,FALSE,"MFT96";#N/A,#N/A,FALSE,"CTrecon"}</definedName>
    <definedName name="wrn.TMCOMP._1_3_1_1_1_2" hidden="1">{#N/A,#N/A,FALSE,"TMCOMP96";#N/A,#N/A,FALSE,"MAT96";#N/A,#N/A,FALSE,"FANDA96";#N/A,#N/A,FALSE,"INTRAN96";#N/A,#N/A,FALSE,"NAA9697";#N/A,#N/A,FALSE,"ECWEBB";#N/A,#N/A,FALSE,"MFT96";#N/A,#N/A,FALSE,"CTrecon"}</definedName>
    <definedName name="wrn.TMCOMP._1_3_1_1_1_3" hidden="1">{#N/A,#N/A,FALSE,"TMCOMP96";#N/A,#N/A,FALSE,"MAT96";#N/A,#N/A,FALSE,"FANDA96";#N/A,#N/A,FALSE,"INTRAN96";#N/A,#N/A,FALSE,"NAA9697";#N/A,#N/A,FALSE,"ECWEBB";#N/A,#N/A,FALSE,"MFT96";#N/A,#N/A,FALSE,"CTrecon"}</definedName>
    <definedName name="wrn.TMCOMP._1_3_1_1_1_4" hidden="1">{#N/A,#N/A,FALSE,"TMCOMP96";#N/A,#N/A,FALSE,"MAT96";#N/A,#N/A,FALSE,"FANDA96";#N/A,#N/A,FALSE,"INTRAN96";#N/A,#N/A,FALSE,"NAA9697";#N/A,#N/A,FALSE,"ECWEBB";#N/A,#N/A,FALSE,"MFT96";#N/A,#N/A,FALSE,"CTrecon"}</definedName>
    <definedName name="wrn.TMCOMP._1_3_1_1_1_5" hidden="1">{#N/A,#N/A,FALSE,"TMCOMP96";#N/A,#N/A,FALSE,"MAT96";#N/A,#N/A,FALSE,"FANDA96";#N/A,#N/A,FALSE,"INTRAN96";#N/A,#N/A,FALSE,"NAA9697";#N/A,#N/A,FALSE,"ECWEBB";#N/A,#N/A,FALSE,"MFT96";#N/A,#N/A,FALSE,"CTrecon"}</definedName>
    <definedName name="wrn.TMCOMP._1_3_1_1_2" hidden="1">{#N/A,#N/A,FALSE,"TMCOMP96";#N/A,#N/A,FALSE,"MAT96";#N/A,#N/A,FALSE,"FANDA96";#N/A,#N/A,FALSE,"INTRAN96";#N/A,#N/A,FALSE,"NAA9697";#N/A,#N/A,FALSE,"ECWEBB";#N/A,#N/A,FALSE,"MFT96";#N/A,#N/A,FALSE,"CTrecon"}</definedName>
    <definedName name="wrn.TMCOMP._1_3_1_1_2_1" hidden="1">{#N/A,#N/A,FALSE,"TMCOMP96";#N/A,#N/A,FALSE,"MAT96";#N/A,#N/A,FALSE,"FANDA96";#N/A,#N/A,FALSE,"INTRAN96";#N/A,#N/A,FALSE,"NAA9697";#N/A,#N/A,FALSE,"ECWEBB";#N/A,#N/A,FALSE,"MFT96";#N/A,#N/A,FALSE,"CTrecon"}</definedName>
    <definedName name="wrn.TMCOMP._1_3_1_1_2_2" hidden="1">{#N/A,#N/A,FALSE,"TMCOMP96";#N/A,#N/A,FALSE,"MAT96";#N/A,#N/A,FALSE,"FANDA96";#N/A,#N/A,FALSE,"INTRAN96";#N/A,#N/A,FALSE,"NAA9697";#N/A,#N/A,FALSE,"ECWEBB";#N/A,#N/A,FALSE,"MFT96";#N/A,#N/A,FALSE,"CTrecon"}</definedName>
    <definedName name="wrn.TMCOMP._1_3_1_1_2_3" hidden="1">{#N/A,#N/A,FALSE,"TMCOMP96";#N/A,#N/A,FALSE,"MAT96";#N/A,#N/A,FALSE,"FANDA96";#N/A,#N/A,FALSE,"INTRAN96";#N/A,#N/A,FALSE,"NAA9697";#N/A,#N/A,FALSE,"ECWEBB";#N/A,#N/A,FALSE,"MFT96";#N/A,#N/A,FALSE,"CTrecon"}</definedName>
    <definedName name="wrn.TMCOMP._1_3_1_1_2_4" hidden="1">{#N/A,#N/A,FALSE,"TMCOMP96";#N/A,#N/A,FALSE,"MAT96";#N/A,#N/A,FALSE,"FANDA96";#N/A,#N/A,FALSE,"INTRAN96";#N/A,#N/A,FALSE,"NAA9697";#N/A,#N/A,FALSE,"ECWEBB";#N/A,#N/A,FALSE,"MFT96";#N/A,#N/A,FALSE,"CTrecon"}</definedName>
    <definedName name="wrn.TMCOMP._1_3_1_1_2_5" hidden="1">{#N/A,#N/A,FALSE,"TMCOMP96";#N/A,#N/A,FALSE,"MAT96";#N/A,#N/A,FALSE,"FANDA96";#N/A,#N/A,FALSE,"INTRAN96";#N/A,#N/A,FALSE,"NAA9697";#N/A,#N/A,FALSE,"ECWEBB";#N/A,#N/A,FALSE,"MFT96";#N/A,#N/A,FALSE,"CTrecon"}</definedName>
    <definedName name="wrn.TMCOMP._1_3_1_1_3" hidden="1">{#N/A,#N/A,FALSE,"TMCOMP96";#N/A,#N/A,FALSE,"MAT96";#N/A,#N/A,FALSE,"FANDA96";#N/A,#N/A,FALSE,"INTRAN96";#N/A,#N/A,FALSE,"NAA9697";#N/A,#N/A,FALSE,"ECWEBB";#N/A,#N/A,FALSE,"MFT96";#N/A,#N/A,FALSE,"CTrecon"}</definedName>
    <definedName name="wrn.TMCOMP._1_3_1_1_4" hidden="1">{#N/A,#N/A,FALSE,"TMCOMP96";#N/A,#N/A,FALSE,"MAT96";#N/A,#N/A,FALSE,"FANDA96";#N/A,#N/A,FALSE,"INTRAN96";#N/A,#N/A,FALSE,"NAA9697";#N/A,#N/A,FALSE,"ECWEBB";#N/A,#N/A,FALSE,"MFT96";#N/A,#N/A,FALSE,"CTrecon"}</definedName>
    <definedName name="wrn.TMCOMP._1_3_1_1_5" hidden="1">{#N/A,#N/A,FALSE,"TMCOMP96";#N/A,#N/A,FALSE,"MAT96";#N/A,#N/A,FALSE,"FANDA96";#N/A,#N/A,FALSE,"INTRAN96";#N/A,#N/A,FALSE,"NAA9697";#N/A,#N/A,FALSE,"ECWEBB";#N/A,#N/A,FALSE,"MFT96";#N/A,#N/A,FALSE,"CTrecon"}</definedName>
    <definedName name="wrn.TMCOMP._1_3_1_2" hidden="1">{#N/A,#N/A,FALSE,"TMCOMP96";#N/A,#N/A,FALSE,"MAT96";#N/A,#N/A,FALSE,"FANDA96";#N/A,#N/A,FALSE,"INTRAN96";#N/A,#N/A,FALSE,"NAA9697";#N/A,#N/A,FALSE,"ECWEBB";#N/A,#N/A,FALSE,"MFT96";#N/A,#N/A,FALSE,"CTrecon"}</definedName>
    <definedName name="wrn.TMCOMP._1_3_1_2_1" hidden="1">{#N/A,#N/A,FALSE,"TMCOMP96";#N/A,#N/A,FALSE,"MAT96";#N/A,#N/A,FALSE,"FANDA96";#N/A,#N/A,FALSE,"INTRAN96";#N/A,#N/A,FALSE,"NAA9697";#N/A,#N/A,FALSE,"ECWEBB";#N/A,#N/A,FALSE,"MFT96";#N/A,#N/A,FALSE,"CTrecon"}</definedName>
    <definedName name="wrn.TMCOMP._1_3_1_2_2" hidden="1">{#N/A,#N/A,FALSE,"TMCOMP96";#N/A,#N/A,FALSE,"MAT96";#N/A,#N/A,FALSE,"FANDA96";#N/A,#N/A,FALSE,"INTRAN96";#N/A,#N/A,FALSE,"NAA9697";#N/A,#N/A,FALSE,"ECWEBB";#N/A,#N/A,FALSE,"MFT96";#N/A,#N/A,FALSE,"CTrecon"}</definedName>
    <definedName name="wrn.TMCOMP._1_3_1_2_3" hidden="1">{#N/A,#N/A,FALSE,"TMCOMP96";#N/A,#N/A,FALSE,"MAT96";#N/A,#N/A,FALSE,"FANDA96";#N/A,#N/A,FALSE,"INTRAN96";#N/A,#N/A,FALSE,"NAA9697";#N/A,#N/A,FALSE,"ECWEBB";#N/A,#N/A,FALSE,"MFT96";#N/A,#N/A,FALSE,"CTrecon"}</definedName>
    <definedName name="wrn.TMCOMP._1_3_1_2_4" hidden="1">{#N/A,#N/A,FALSE,"TMCOMP96";#N/A,#N/A,FALSE,"MAT96";#N/A,#N/A,FALSE,"FANDA96";#N/A,#N/A,FALSE,"INTRAN96";#N/A,#N/A,FALSE,"NAA9697";#N/A,#N/A,FALSE,"ECWEBB";#N/A,#N/A,FALSE,"MFT96";#N/A,#N/A,FALSE,"CTrecon"}</definedName>
    <definedName name="wrn.TMCOMP._1_3_1_2_5" hidden="1">{#N/A,#N/A,FALSE,"TMCOMP96";#N/A,#N/A,FALSE,"MAT96";#N/A,#N/A,FALSE,"FANDA96";#N/A,#N/A,FALSE,"INTRAN96";#N/A,#N/A,FALSE,"NAA9697";#N/A,#N/A,FALSE,"ECWEBB";#N/A,#N/A,FALSE,"MFT96";#N/A,#N/A,FALSE,"CTrecon"}</definedName>
    <definedName name="wrn.TMCOMP._1_3_1_3" hidden="1">{#N/A,#N/A,FALSE,"TMCOMP96";#N/A,#N/A,FALSE,"MAT96";#N/A,#N/A,FALSE,"FANDA96";#N/A,#N/A,FALSE,"INTRAN96";#N/A,#N/A,FALSE,"NAA9697";#N/A,#N/A,FALSE,"ECWEBB";#N/A,#N/A,FALSE,"MFT96";#N/A,#N/A,FALSE,"CTrecon"}</definedName>
    <definedName name="wrn.TMCOMP._1_3_1_3_1" hidden="1">{#N/A,#N/A,FALSE,"TMCOMP96";#N/A,#N/A,FALSE,"MAT96";#N/A,#N/A,FALSE,"FANDA96";#N/A,#N/A,FALSE,"INTRAN96";#N/A,#N/A,FALSE,"NAA9697";#N/A,#N/A,FALSE,"ECWEBB";#N/A,#N/A,FALSE,"MFT96";#N/A,#N/A,FALSE,"CTrecon"}</definedName>
    <definedName name="wrn.TMCOMP._1_3_1_3_2" hidden="1">{#N/A,#N/A,FALSE,"TMCOMP96";#N/A,#N/A,FALSE,"MAT96";#N/A,#N/A,FALSE,"FANDA96";#N/A,#N/A,FALSE,"INTRAN96";#N/A,#N/A,FALSE,"NAA9697";#N/A,#N/A,FALSE,"ECWEBB";#N/A,#N/A,FALSE,"MFT96";#N/A,#N/A,FALSE,"CTrecon"}</definedName>
    <definedName name="wrn.TMCOMP._1_3_1_3_3" hidden="1">{#N/A,#N/A,FALSE,"TMCOMP96";#N/A,#N/A,FALSE,"MAT96";#N/A,#N/A,FALSE,"FANDA96";#N/A,#N/A,FALSE,"INTRAN96";#N/A,#N/A,FALSE,"NAA9697";#N/A,#N/A,FALSE,"ECWEBB";#N/A,#N/A,FALSE,"MFT96";#N/A,#N/A,FALSE,"CTrecon"}</definedName>
    <definedName name="wrn.TMCOMP._1_3_1_3_4" hidden="1">{#N/A,#N/A,FALSE,"TMCOMP96";#N/A,#N/A,FALSE,"MAT96";#N/A,#N/A,FALSE,"FANDA96";#N/A,#N/A,FALSE,"INTRAN96";#N/A,#N/A,FALSE,"NAA9697";#N/A,#N/A,FALSE,"ECWEBB";#N/A,#N/A,FALSE,"MFT96";#N/A,#N/A,FALSE,"CTrecon"}</definedName>
    <definedName name="wrn.TMCOMP._1_3_1_3_5" hidden="1">{#N/A,#N/A,FALSE,"TMCOMP96";#N/A,#N/A,FALSE,"MAT96";#N/A,#N/A,FALSE,"FANDA96";#N/A,#N/A,FALSE,"INTRAN96";#N/A,#N/A,FALSE,"NAA9697";#N/A,#N/A,FALSE,"ECWEBB";#N/A,#N/A,FALSE,"MFT96";#N/A,#N/A,FALSE,"CTrecon"}</definedName>
    <definedName name="wrn.TMCOMP._1_3_1_4" hidden="1">{#N/A,#N/A,FALSE,"TMCOMP96";#N/A,#N/A,FALSE,"MAT96";#N/A,#N/A,FALSE,"FANDA96";#N/A,#N/A,FALSE,"INTRAN96";#N/A,#N/A,FALSE,"NAA9697";#N/A,#N/A,FALSE,"ECWEBB";#N/A,#N/A,FALSE,"MFT96";#N/A,#N/A,FALSE,"CTrecon"}</definedName>
    <definedName name="wrn.TMCOMP._1_3_1_4_1" hidden="1">{#N/A,#N/A,FALSE,"TMCOMP96";#N/A,#N/A,FALSE,"MAT96";#N/A,#N/A,FALSE,"FANDA96";#N/A,#N/A,FALSE,"INTRAN96";#N/A,#N/A,FALSE,"NAA9697";#N/A,#N/A,FALSE,"ECWEBB";#N/A,#N/A,FALSE,"MFT96";#N/A,#N/A,FALSE,"CTrecon"}</definedName>
    <definedName name="wrn.TMCOMP._1_3_1_4_2" hidden="1">{#N/A,#N/A,FALSE,"TMCOMP96";#N/A,#N/A,FALSE,"MAT96";#N/A,#N/A,FALSE,"FANDA96";#N/A,#N/A,FALSE,"INTRAN96";#N/A,#N/A,FALSE,"NAA9697";#N/A,#N/A,FALSE,"ECWEBB";#N/A,#N/A,FALSE,"MFT96";#N/A,#N/A,FALSE,"CTrecon"}</definedName>
    <definedName name="wrn.TMCOMP._1_3_1_4_3" hidden="1">{#N/A,#N/A,FALSE,"TMCOMP96";#N/A,#N/A,FALSE,"MAT96";#N/A,#N/A,FALSE,"FANDA96";#N/A,#N/A,FALSE,"INTRAN96";#N/A,#N/A,FALSE,"NAA9697";#N/A,#N/A,FALSE,"ECWEBB";#N/A,#N/A,FALSE,"MFT96";#N/A,#N/A,FALSE,"CTrecon"}</definedName>
    <definedName name="wrn.TMCOMP._1_3_1_4_4" hidden="1">{#N/A,#N/A,FALSE,"TMCOMP96";#N/A,#N/A,FALSE,"MAT96";#N/A,#N/A,FALSE,"FANDA96";#N/A,#N/A,FALSE,"INTRAN96";#N/A,#N/A,FALSE,"NAA9697";#N/A,#N/A,FALSE,"ECWEBB";#N/A,#N/A,FALSE,"MFT96";#N/A,#N/A,FALSE,"CTrecon"}</definedName>
    <definedName name="wrn.TMCOMP._1_3_1_4_5" hidden="1">{#N/A,#N/A,FALSE,"TMCOMP96";#N/A,#N/A,FALSE,"MAT96";#N/A,#N/A,FALSE,"FANDA96";#N/A,#N/A,FALSE,"INTRAN96";#N/A,#N/A,FALSE,"NAA9697";#N/A,#N/A,FALSE,"ECWEBB";#N/A,#N/A,FALSE,"MFT96";#N/A,#N/A,FALSE,"CTrecon"}</definedName>
    <definedName name="wrn.TMCOMP._1_3_1_5" hidden="1">{#N/A,#N/A,FALSE,"TMCOMP96";#N/A,#N/A,FALSE,"MAT96";#N/A,#N/A,FALSE,"FANDA96";#N/A,#N/A,FALSE,"INTRAN96";#N/A,#N/A,FALSE,"NAA9697";#N/A,#N/A,FALSE,"ECWEBB";#N/A,#N/A,FALSE,"MFT96";#N/A,#N/A,FALSE,"CTrecon"}</definedName>
    <definedName name="wrn.TMCOMP._1_3_1_5_1" hidden="1">{#N/A,#N/A,FALSE,"TMCOMP96";#N/A,#N/A,FALSE,"MAT96";#N/A,#N/A,FALSE,"FANDA96";#N/A,#N/A,FALSE,"INTRAN96";#N/A,#N/A,FALSE,"NAA9697";#N/A,#N/A,FALSE,"ECWEBB";#N/A,#N/A,FALSE,"MFT96";#N/A,#N/A,FALSE,"CTrecon"}</definedName>
    <definedName name="wrn.TMCOMP._1_3_1_5_2" hidden="1">{#N/A,#N/A,FALSE,"TMCOMP96";#N/A,#N/A,FALSE,"MAT96";#N/A,#N/A,FALSE,"FANDA96";#N/A,#N/A,FALSE,"INTRAN96";#N/A,#N/A,FALSE,"NAA9697";#N/A,#N/A,FALSE,"ECWEBB";#N/A,#N/A,FALSE,"MFT96";#N/A,#N/A,FALSE,"CTrecon"}</definedName>
    <definedName name="wrn.TMCOMP._1_3_1_5_3" hidden="1">{#N/A,#N/A,FALSE,"TMCOMP96";#N/A,#N/A,FALSE,"MAT96";#N/A,#N/A,FALSE,"FANDA96";#N/A,#N/A,FALSE,"INTRAN96";#N/A,#N/A,FALSE,"NAA9697";#N/A,#N/A,FALSE,"ECWEBB";#N/A,#N/A,FALSE,"MFT96";#N/A,#N/A,FALSE,"CTrecon"}</definedName>
    <definedName name="wrn.TMCOMP._1_3_1_5_4" hidden="1">{#N/A,#N/A,FALSE,"TMCOMP96";#N/A,#N/A,FALSE,"MAT96";#N/A,#N/A,FALSE,"FANDA96";#N/A,#N/A,FALSE,"INTRAN96";#N/A,#N/A,FALSE,"NAA9697";#N/A,#N/A,FALSE,"ECWEBB";#N/A,#N/A,FALSE,"MFT96";#N/A,#N/A,FALSE,"CTrecon"}</definedName>
    <definedName name="wrn.TMCOMP._1_3_1_5_5" hidden="1">{#N/A,#N/A,FALSE,"TMCOMP96";#N/A,#N/A,FALSE,"MAT96";#N/A,#N/A,FALSE,"FANDA96";#N/A,#N/A,FALSE,"INTRAN96";#N/A,#N/A,FALSE,"NAA9697";#N/A,#N/A,FALSE,"ECWEBB";#N/A,#N/A,FALSE,"MFT96";#N/A,#N/A,FALSE,"CTrecon"}</definedName>
    <definedName name="wrn.TMCOMP._1_3_2" hidden="1">{#N/A,#N/A,FALSE,"TMCOMP96";#N/A,#N/A,FALSE,"MAT96";#N/A,#N/A,FALSE,"FANDA96";#N/A,#N/A,FALSE,"INTRAN96";#N/A,#N/A,FALSE,"NAA9697";#N/A,#N/A,FALSE,"ECWEBB";#N/A,#N/A,FALSE,"MFT96";#N/A,#N/A,FALSE,"CTrecon"}</definedName>
    <definedName name="wrn.TMCOMP._1_3_2_1" hidden="1">{#N/A,#N/A,FALSE,"TMCOMP96";#N/A,#N/A,FALSE,"MAT96";#N/A,#N/A,FALSE,"FANDA96";#N/A,#N/A,FALSE,"INTRAN96";#N/A,#N/A,FALSE,"NAA9697";#N/A,#N/A,FALSE,"ECWEBB";#N/A,#N/A,FALSE,"MFT96";#N/A,#N/A,FALSE,"CTrecon"}</definedName>
    <definedName name="wrn.TMCOMP._1_3_2_2" hidden="1">{#N/A,#N/A,FALSE,"TMCOMP96";#N/A,#N/A,FALSE,"MAT96";#N/A,#N/A,FALSE,"FANDA96";#N/A,#N/A,FALSE,"INTRAN96";#N/A,#N/A,FALSE,"NAA9697";#N/A,#N/A,FALSE,"ECWEBB";#N/A,#N/A,FALSE,"MFT96";#N/A,#N/A,FALSE,"CTrecon"}</definedName>
    <definedName name="wrn.TMCOMP._1_3_2_3" hidden="1">{#N/A,#N/A,FALSE,"TMCOMP96";#N/A,#N/A,FALSE,"MAT96";#N/A,#N/A,FALSE,"FANDA96";#N/A,#N/A,FALSE,"INTRAN96";#N/A,#N/A,FALSE,"NAA9697";#N/A,#N/A,FALSE,"ECWEBB";#N/A,#N/A,FALSE,"MFT96";#N/A,#N/A,FALSE,"CTrecon"}</definedName>
    <definedName name="wrn.TMCOMP._1_3_2_4" hidden="1">{#N/A,#N/A,FALSE,"TMCOMP96";#N/A,#N/A,FALSE,"MAT96";#N/A,#N/A,FALSE,"FANDA96";#N/A,#N/A,FALSE,"INTRAN96";#N/A,#N/A,FALSE,"NAA9697";#N/A,#N/A,FALSE,"ECWEBB";#N/A,#N/A,FALSE,"MFT96";#N/A,#N/A,FALSE,"CTrecon"}</definedName>
    <definedName name="wrn.TMCOMP._1_3_2_5" hidden="1">{#N/A,#N/A,FALSE,"TMCOMP96";#N/A,#N/A,FALSE,"MAT96";#N/A,#N/A,FALSE,"FANDA96";#N/A,#N/A,FALSE,"INTRAN96";#N/A,#N/A,FALSE,"NAA9697";#N/A,#N/A,FALSE,"ECWEBB";#N/A,#N/A,FALSE,"MFT96";#N/A,#N/A,FALSE,"CTrecon"}</definedName>
    <definedName name="wrn.TMCOMP._1_3_3" hidden="1">{#N/A,#N/A,FALSE,"TMCOMP96";#N/A,#N/A,FALSE,"MAT96";#N/A,#N/A,FALSE,"FANDA96";#N/A,#N/A,FALSE,"INTRAN96";#N/A,#N/A,FALSE,"NAA9697";#N/A,#N/A,FALSE,"ECWEBB";#N/A,#N/A,FALSE,"MFT96";#N/A,#N/A,FALSE,"CTrecon"}</definedName>
    <definedName name="wrn.TMCOMP._1_3_3_1" hidden="1">{#N/A,#N/A,FALSE,"TMCOMP96";#N/A,#N/A,FALSE,"MAT96";#N/A,#N/A,FALSE,"FANDA96";#N/A,#N/A,FALSE,"INTRAN96";#N/A,#N/A,FALSE,"NAA9697";#N/A,#N/A,FALSE,"ECWEBB";#N/A,#N/A,FALSE,"MFT96";#N/A,#N/A,FALSE,"CTrecon"}</definedName>
    <definedName name="wrn.TMCOMP._1_3_3_2" hidden="1">{#N/A,#N/A,FALSE,"TMCOMP96";#N/A,#N/A,FALSE,"MAT96";#N/A,#N/A,FALSE,"FANDA96";#N/A,#N/A,FALSE,"INTRAN96";#N/A,#N/A,FALSE,"NAA9697";#N/A,#N/A,FALSE,"ECWEBB";#N/A,#N/A,FALSE,"MFT96";#N/A,#N/A,FALSE,"CTrecon"}</definedName>
    <definedName name="wrn.TMCOMP._1_3_3_3" hidden="1">{#N/A,#N/A,FALSE,"TMCOMP96";#N/A,#N/A,FALSE,"MAT96";#N/A,#N/A,FALSE,"FANDA96";#N/A,#N/A,FALSE,"INTRAN96";#N/A,#N/A,FALSE,"NAA9697";#N/A,#N/A,FALSE,"ECWEBB";#N/A,#N/A,FALSE,"MFT96";#N/A,#N/A,FALSE,"CTrecon"}</definedName>
    <definedName name="wrn.TMCOMP._1_3_3_4" hidden="1">{#N/A,#N/A,FALSE,"TMCOMP96";#N/A,#N/A,FALSE,"MAT96";#N/A,#N/A,FALSE,"FANDA96";#N/A,#N/A,FALSE,"INTRAN96";#N/A,#N/A,FALSE,"NAA9697";#N/A,#N/A,FALSE,"ECWEBB";#N/A,#N/A,FALSE,"MFT96";#N/A,#N/A,FALSE,"CTrecon"}</definedName>
    <definedName name="wrn.TMCOMP._1_3_3_5" hidden="1">{#N/A,#N/A,FALSE,"TMCOMP96";#N/A,#N/A,FALSE,"MAT96";#N/A,#N/A,FALSE,"FANDA96";#N/A,#N/A,FALSE,"INTRAN96";#N/A,#N/A,FALSE,"NAA9697";#N/A,#N/A,FALSE,"ECWEBB";#N/A,#N/A,FALSE,"MFT96";#N/A,#N/A,FALSE,"CTrecon"}</definedName>
    <definedName name="wrn.TMCOMP._1_3_4" hidden="1">{#N/A,#N/A,FALSE,"TMCOMP96";#N/A,#N/A,FALSE,"MAT96";#N/A,#N/A,FALSE,"FANDA96";#N/A,#N/A,FALSE,"INTRAN96";#N/A,#N/A,FALSE,"NAA9697";#N/A,#N/A,FALSE,"ECWEBB";#N/A,#N/A,FALSE,"MFT96";#N/A,#N/A,FALSE,"CTrecon"}</definedName>
    <definedName name="wrn.TMCOMP._1_3_4_1" hidden="1">{#N/A,#N/A,FALSE,"TMCOMP96";#N/A,#N/A,FALSE,"MAT96";#N/A,#N/A,FALSE,"FANDA96";#N/A,#N/A,FALSE,"INTRAN96";#N/A,#N/A,FALSE,"NAA9697";#N/A,#N/A,FALSE,"ECWEBB";#N/A,#N/A,FALSE,"MFT96";#N/A,#N/A,FALSE,"CTrecon"}</definedName>
    <definedName name="wrn.TMCOMP._1_3_4_2" hidden="1">{#N/A,#N/A,FALSE,"TMCOMP96";#N/A,#N/A,FALSE,"MAT96";#N/A,#N/A,FALSE,"FANDA96";#N/A,#N/A,FALSE,"INTRAN96";#N/A,#N/A,FALSE,"NAA9697";#N/A,#N/A,FALSE,"ECWEBB";#N/A,#N/A,FALSE,"MFT96";#N/A,#N/A,FALSE,"CTrecon"}</definedName>
    <definedName name="wrn.TMCOMP._1_3_4_3" hidden="1">{#N/A,#N/A,FALSE,"TMCOMP96";#N/A,#N/A,FALSE,"MAT96";#N/A,#N/A,FALSE,"FANDA96";#N/A,#N/A,FALSE,"INTRAN96";#N/A,#N/A,FALSE,"NAA9697";#N/A,#N/A,FALSE,"ECWEBB";#N/A,#N/A,FALSE,"MFT96";#N/A,#N/A,FALSE,"CTrecon"}</definedName>
    <definedName name="wrn.TMCOMP._1_3_4_4" hidden="1">{#N/A,#N/A,FALSE,"TMCOMP96";#N/A,#N/A,FALSE,"MAT96";#N/A,#N/A,FALSE,"FANDA96";#N/A,#N/A,FALSE,"INTRAN96";#N/A,#N/A,FALSE,"NAA9697";#N/A,#N/A,FALSE,"ECWEBB";#N/A,#N/A,FALSE,"MFT96";#N/A,#N/A,FALSE,"CTrecon"}</definedName>
    <definedName name="wrn.TMCOMP._1_3_4_5" hidden="1">{#N/A,#N/A,FALSE,"TMCOMP96";#N/A,#N/A,FALSE,"MAT96";#N/A,#N/A,FALSE,"FANDA96";#N/A,#N/A,FALSE,"INTRAN96";#N/A,#N/A,FALSE,"NAA9697";#N/A,#N/A,FALSE,"ECWEBB";#N/A,#N/A,FALSE,"MFT96";#N/A,#N/A,FALSE,"CTrecon"}</definedName>
    <definedName name="wrn.TMCOMP._1_3_5" hidden="1">{#N/A,#N/A,FALSE,"TMCOMP96";#N/A,#N/A,FALSE,"MAT96";#N/A,#N/A,FALSE,"FANDA96";#N/A,#N/A,FALSE,"INTRAN96";#N/A,#N/A,FALSE,"NAA9697";#N/A,#N/A,FALSE,"ECWEBB";#N/A,#N/A,FALSE,"MFT96";#N/A,#N/A,FALSE,"CTrecon"}</definedName>
    <definedName name="wrn.TMCOMP._1_3_5_1" hidden="1">{#N/A,#N/A,FALSE,"TMCOMP96";#N/A,#N/A,FALSE,"MAT96";#N/A,#N/A,FALSE,"FANDA96";#N/A,#N/A,FALSE,"INTRAN96";#N/A,#N/A,FALSE,"NAA9697";#N/A,#N/A,FALSE,"ECWEBB";#N/A,#N/A,FALSE,"MFT96";#N/A,#N/A,FALSE,"CTrecon"}</definedName>
    <definedName name="wrn.TMCOMP._1_3_5_2" hidden="1">{#N/A,#N/A,FALSE,"TMCOMP96";#N/A,#N/A,FALSE,"MAT96";#N/A,#N/A,FALSE,"FANDA96";#N/A,#N/A,FALSE,"INTRAN96";#N/A,#N/A,FALSE,"NAA9697";#N/A,#N/A,FALSE,"ECWEBB";#N/A,#N/A,FALSE,"MFT96";#N/A,#N/A,FALSE,"CTrecon"}</definedName>
    <definedName name="wrn.TMCOMP._1_3_5_3" hidden="1">{#N/A,#N/A,FALSE,"TMCOMP96";#N/A,#N/A,FALSE,"MAT96";#N/A,#N/A,FALSE,"FANDA96";#N/A,#N/A,FALSE,"INTRAN96";#N/A,#N/A,FALSE,"NAA9697";#N/A,#N/A,FALSE,"ECWEBB";#N/A,#N/A,FALSE,"MFT96";#N/A,#N/A,FALSE,"CTrecon"}</definedName>
    <definedName name="wrn.TMCOMP._1_3_5_4" hidden="1">{#N/A,#N/A,FALSE,"TMCOMP96";#N/A,#N/A,FALSE,"MAT96";#N/A,#N/A,FALSE,"FANDA96";#N/A,#N/A,FALSE,"INTRAN96";#N/A,#N/A,FALSE,"NAA9697";#N/A,#N/A,FALSE,"ECWEBB";#N/A,#N/A,FALSE,"MFT96";#N/A,#N/A,FALSE,"CTrecon"}</definedName>
    <definedName name="wrn.TMCOMP._1_3_5_5" hidden="1">{#N/A,#N/A,FALSE,"TMCOMP96";#N/A,#N/A,FALSE,"MAT96";#N/A,#N/A,FALSE,"FANDA96";#N/A,#N/A,FALSE,"INTRAN96";#N/A,#N/A,FALSE,"NAA9697";#N/A,#N/A,FALSE,"ECWEBB";#N/A,#N/A,FALSE,"MFT96";#N/A,#N/A,FALSE,"CTrecon"}</definedName>
    <definedName name="wrn.TMCOMP._1_4" hidden="1">{#N/A,#N/A,FALSE,"TMCOMP96";#N/A,#N/A,FALSE,"MAT96";#N/A,#N/A,FALSE,"FANDA96";#N/A,#N/A,FALSE,"INTRAN96";#N/A,#N/A,FALSE,"NAA9697";#N/A,#N/A,FALSE,"ECWEBB";#N/A,#N/A,FALSE,"MFT96";#N/A,#N/A,FALSE,"CTrecon"}</definedName>
    <definedName name="wrn.TMCOMP._1_4_1" hidden="1">{#N/A,#N/A,FALSE,"TMCOMP96";#N/A,#N/A,FALSE,"MAT96";#N/A,#N/A,FALSE,"FANDA96";#N/A,#N/A,FALSE,"INTRAN96";#N/A,#N/A,FALSE,"NAA9697";#N/A,#N/A,FALSE,"ECWEBB";#N/A,#N/A,FALSE,"MFT96";#N/A,#N/A,FALSE,"CTrecon"}</definedName>
    <definedName name="wrn.TMCOMP._1_4_1_1" hidden="1">{#N/A,#N/A,FALSE,"TMCOMP96";#N/A,#N/A,FALSE,"MAT96";#N/A,#N/A,FALSE,"FANDA96";#N/A,#N/A,FALSE,"INTRAN96";#N/A,#N/A,FALSE,"NAA9697";#N/A,#N/A,FALSE,"ECWEBB";#N/A,#N/A,FALSE,"MFT96";#N/A,#N/A,FALSE,"CTrecon"}</definedName>
    <definedName name="wrn.TMCOMP._1_4_1_1_1" hidden="1">{#N/A,#N/A,FALSE,"TMCOMP96";#N/A,#N/A,FALSE,"MAT96";#N/A,#N/A,FALSE,"FANDA96";#N/A,#N/A,FALSE,"INTRAN96";#N/A,#N/A,FALSE,"NAA9697";#N/A,#N/A,FALSE,"ECWEBB";#N/A,#N/A,FALSE,"MFT96";#N/A,#N/A,FALSE,"CTrecon"}</definedName>
    <definedName name="wrn.TMCOMP._1_4_1_1_1_1" hidden="1">{#N/A,#N/A,FALSE,"TMCOMP96";#N/A,#N/A,FALSE,"MAT96";#N/A,#N/A,FALSE,"FANDA96";#N/A,#N/A,FALSE,"INTRAN96";#N/A,#N/A,FALSE,"NAA9697";#N/A,#N/A,FALSE,"ECWEBB";#N/A,#N/A,FALSE,"MFT96";#N/A,#N/A,FALSE,"CTrecon"}</definedName>
    <definedName name="wrn.TMCOMP._1_4_1_1_2" hidden="1">{#N/A,#N/A,FALSE,"TMCOMP96";#N/A,#N/A,FALSE,"MAT96";#N/A,#N/A,FALSE,"FANDA96";#N/A,#N/A,FALSE,"INTRAN96";#N/A,#N/A,FALSE,"NAA9697";#N/A,#N/A,FALSE,"ECWEBB";#N/A,#N/A,FALSE,"MFT96";#N/A,#N/A,FALSE,"CTrecon"}</definedName>
    <definedName name="wrn.TMCOMP._1_4_1_1_3" hidden="1">{#N/A,#N/A,FALSE,"TMCOMP96";#N/A,#N/A,FALSE,"MAT96";#N/A,#N/A,FALSE,"FANDA96";#N/A,#N/A,FALSE,"INTRAN96";#N/A,#N/A,FALSE,"NAA9697";#N/A,#N/A,FALSE,"ECWEBB";#N/A,#N/A,FALSE,"MFT96";#N/A,#N/A,FALSE,"CTrecon"}</definedName>
    <definedName name="wrn.TMCOMP._1_4_1_1_4" hidden="1">{#N/A,#N/A,FALSE,"TMCOMP96";#N/A,#N/A,FALSE,"MAT96";#N/A,#N/A,FALSE,"FANDA96";#N/A,#N/A,FALSE,"INTRAN96";#N/A,#N/A,FALSE,"NAA9697";#N/A,#N/A,FALSE,"ECWEBB";#N/A,#N/A,FALSE,"MFT96";#N/A,#N/A,FALSE,"CTrecon"}</definedName>
    <definedName name="wrn.TMCOMP._1_4_1_1_5" hidden="1">{#N/A,#N/A,FALSE,"TMCOMP96";#N/A,#N/A,FALSE,"MAT96";#N/A,#N/A,FALSE,"FANDA96";#N/A,#N/A,FALSE,"INTRAN96";#N/A,#N/A,FALSE,"NAA9697";#N/A,#N/A,FALSE,"ECWEBB";#N/A,#N/A,FALSE,"MFT96";#N/A,#N/A,FALSE,"CTrecon"}</definedName>
    <definedName name="wrn.TMCOMP._1_4_1_2" hidden="1">{#N/A,#N/A,FALSE,"TMCOMP96";#N/A,#N/A,FALSE,"MAT96";#N/A,#N/A,FALSE,"FANDA96";#N/A,#N/A,FALSE,"INTRAN96";#N/A,#N/A,FALSE,"NAA9697";#N/A,#N/A,FALSE,"ECWEBB";#N/A,#N/A,FALSE,"MFT96";#N/A,#N/A,FALSE,"CTrecon"}</definedName>
    <definedName name="wrn.TMCOMP._1_4_1_2_1" hidden="1">{#N/A,#N/A,FALSE,"TMCOMP96";#N/A,#N/A,FALSE,"MAT96";#N/A,#N/A,FALSE,"FANDA96";#N/A,#N/A,FALSE,"INTRAN96";#N/A,#N/A,FALSE,"NAA9697";#N/A,#N/A,FALSE,"ECWEBB";#N/A,#N/A,FALSE,"MFT96";#N/A,#N/A,FALSE,"CTrecon"}</definedName>
    <definedName name="wrn.TMCOMP._1_4_1_2_2" hidden="1">{#N/A,#N/A,FALSE,"TMCOMP96";#N/A,#N/A,FALSE,"MAT96";#N/A,#N/A,FALSE,"FANDA96";#N/A,#N/A,FALSE,"INTRAN96";#N/A,#N/A,FALSE,"NAA9697";#N/A,#N/A,FALSE,"ECWEBB";#N/A,#N/A,FALSE,"MFT96";#N/A,#N/A,FALSE,"CTrecon"}</definedName>
    <definedName name="wrn.TMCOMP._1_4_1_2_3" hidden="1">{#N/A,#N/A,FALSE,"TMCOMP96";#N/A,#N/A,FALSE,"MAT96";#N/A,#N/A,FALSE,"FANDA96";#N/A,#N/A,FALSE,"INTRAN96";#N/A,#N/A,FALSE,"NAA9697";#N/A,#N/A,FALSE,"ECWEBB";#N/A,#N/A,FALSE,"MFT96";#N/A,#N/A,FALSE,"CTrecon"}</definedName>
    <definedName name="wrn.TMCOMP._1_4_1_2_4" hidden="1">{#N/A,#N/A,FALSE,"TMCOMP96";#N/A,#N/A,FALSE,"MAT96";#N/A,#N/A,FALSE,"FANDA96";#N/A,#N/A,FALSE,"INTRAN96";#N/A,#N/A,FALSE,"NAA9697";#N/A,#N/A,FALSE,"ECWEBB";#N/A,#N/A,FALSE,"MFT96";#N/A,#N/A,FALSE,"CTrecon"}</definedName>
    <definedName name="wrn.TMCOMP._1_4_1_2_5" hidden="1">{#N/A,#N/A,FALSE,"TMCOMP96";#N/A,#N/A,FALSE,"MAT96";#N/A,#N/A,FALSE,"FANDA96";#N/A,#N/A,FALSE,"INTRAN96";#N/A,#N/A,FALSE,"NAA9697";#N/A,#N/A,FALSE,"ECWEBB";#N/A,#N/A,FALSE,"MFT96";#N/A,#N/A,FALSE,"CTrecon"}</definedName>
    <definedName name="wrn.TMCOMP._1_4_1_3" hidden="1">{#N/A,#N/A,FALSE,"TMCOMP96";#N/A,#N/A,FALSE,"MAT96";#N/A,#N/A,FALSE,"FANDA96";#N/A,#N/A,FALSE,"INTRAN96";#N/A,#N/A,FALSE,"NAA9697";#N/A,#N/A,FALSE,"ECWEBB";#N/A,#N/A,FALSE,"MFT96";#N/A,#N/A,FALSE,"CTrecon"}</definedName>
    <definedName name="wrn.TMCOMP._1_4_1_3_1" hidden="1">{#N/A,#N/A,FALSE,"TMCOMP96";#N/A,#N/A,FALSE,"MAT96";#N/A,#N/A,FALSE,"FANDA96";#N/A,#N/A,FALSE,"INTRAN96";#N/A,#N/A,FALSE,"NAA9697";#N/A,#N/A,FALSE,"ECWEBB";#N/A,#N/A,FALSE,"MFT96";#N/A,#N/A,FALSE,"CTrecon"}</definedName>
    <definedName name="wrn.TMCOMP._1_4_1_3_2" hidden="1">{#N/A,#N/A,FALSE,"TMCOMP96";#N/A,#N/A,FALSE,"MAT96";#N/A,#N/A,FALSE,"FANDA96";#N/A,#N/A,FALSE,"INTRAN96";#N/A,#N/A,FALSE,"NAA9697";#N/A,#N/A,FALSE,"ECWEBB";#N/A,#N/A,FALSE,"MFT96";#N/A,#N/A,FALSE,"CTrecon"}</definedName>
    <definedName name="wrn.TMCOMP._1_4_1_3_3" hidden="1">{#N/A,#N/A,FALSE,"TMCOMP96";#N/A,#N/A,FALSE,"MAT96";#N/A,#N/A,FALSE,"FANDA96";#N/A,#N/A,FALSE,"INTRAN96";#N/A,#N/A,FALSE,"NAA9697";#N/A,#N/A,FALSE,"ECWEBB";#N/A,#N/A,FALSE,"MFT96";#N/A,#N/A,FALSE,"CTrecon"}</definedName>
    <definedName name="wrn.TMCOMP._1_4_1_3_4" hidden="1">{#N/A,#N/A,FALSE,"TMCOMP96";#N/A,#N/A,FALSE,"MAT96";#N/A,#N/A,FALSE,"FANDA96";#N/A,#N/A,FALSE,"INTRAN96";#N/A,#N/A,FALSE,"NAA9697";#N/A,#N/A,FALSE,"ECWEBB";#N/A,#N/A,FALSE,"MFT96";#N/A,#N/A,FALSE,"CTrecon"}</definedName>
    <definedName name="wrn.TMCOMP._1_4_1_3_5" hidden="1">{#N/A,#N/A,FALSE,"TMCOMP96";#N/A,#N/A,FALSE,"MAT96";#N/A,#N/A,FALSE,"FANDA96";#N/A,#N/A,FALSE,"INTRAN96";#N/A,#N/A,FALSE,"NAA9697";#N/A,#N/A,FALSE,"ECWEBB";#N/A,#N/A,FALSE,"MFT96";#N/A,#N/A,FALSE,"CTrecon"}</definedName>
    <definedName name="wrn.TMCOMP._1_4_1_4" hidden="1">{#N/A,#N/A,FALSE,"TMCOMP96";#N/A,#N/A,FALSE,"MAT96";#N/A,#N/A,FALSE,"FANDA96";#N/A,#N/A,FALSE,"INTRAN96";#N/A,#N/A,FALSE,"NAA9697";#N/A,#N/A,FALSE,"ECWEBB";#N/A,#N/A,FALSE,"MFT96";#N/A,#N/A,FALSE,"CTrecon"}</definedName>
    <definedName name="wrn.TMCOMP._1_4_1_4_1" hidden="1">{#N/A,#N/A,FALSE,"TMCOMP96";#N/A,#N/A,FALSE,"MAT96";#N/A,#N/A,FALSE,"FANDA96";#N/A,#N/A,FALSE,"INTRAN96";#N/A,#N/A,FALSE,"NAA9697";#N/A,#N/A,FALSE,"ECWEBB";#N/A,#N/A,FALSE,"MFT96";#N/A,#N/A,FALSE,"CTrecon"}</definedName>
    <definedName name="wrn.TMCOMP._1_4_1_4_2" hidden="1">{#N/A,#N/A,FALSE,"TMCOMP96";#N/A,#N/A,FALSE,"MAT96";#N/A,#N/A,FALSE,"FANDA96";#N/A,#N/A,FALSE,"INTRAN96";#N/A,#N/A,FALSE,"NAA9697";#N/A,#N/A,FALSE,"ECWEBB";#N/A,#N/A,FALSE,"MFT96";#N/A,#N/A,FALSE,"CTrecon"}</definedName>
    <definedName name="wrn.TMCOMP._1_4_1_4_3" hidden="1">{#N/A,#N/A,FALSE,"TMCOMP96";#N/A,#N/A,FALSE,"MAT96";#N/A,#N/A,FALSE,"FANDA96";#N/A,#N/A,FALSE,"INTRAN96";#N/A,#N/A,FALSE,"NAA9697";#N/A,#N/A,FALSE,"ECWEBB";#N/A,#N/A,FALSE,"MFT96";#N/A,#N/A,FALSE,"CTrecon"}</definedName>
    <definedName name="wrn.TMCOMP._1_4_1_4_4" hidden="1">{#N/A,#N/A,FALSE,"TMCOMP96";#N/A,#N/A,FALSE,"MAT96";#N/A,#N/A,FALSE,"FANDA96";#N/A,#N/A,FALSE,"INTRAN96";#N/A,#N/A,FALSE,"NAA9697";#N/A,#N/A,FALSE,"ECWEBB";#N/A,#N/A,FALSE,"MFT96";#N/A,#N/A,FALSE,"CTrecon"}</definedName>
    <definedName name="wrn.TMCOMP._1_4_1_4_5" hidden="1">{#N/A,#N/A,FALSE,"TMCOMP96";#N/A,#N/A,FALSE,"MAT96";#N/A,#N/A,FALSE,"FANDA96";#N/A,#N/A,FALSE,"INTRAN96";#N/A,#N/A,FALSE,"NAA9697";#N/A,#N/A,FALSE,"ECWEBB";#N/A,#N/A,FALSE,"MFT96";#N/A,#N/A,FALSE,"CTrecon"}</definedName>
    <definedName name="wrn.TMCOMP._1_4_1_5" hidden="1">{#N/A,#N/A,FALSE,"TMCOMP96";#N/A,#N/A,FALSE,"MAT96";#N/A,#N/A,FALSE,"FANDA96";#N/A,#N/A,FALSE,"INTRAN96";#N/A,#N/A,FALSE,"NAA9697";#N/A,#N/A,FALSE,"ECWEBB";#N/A,#N/A,FALSE,"MFT96";#N/A,#N/A,FALSE,"CTrecon"}</definedName>
    <definedName name="wrn.TMCOMP._1_4_1_5_1" hidden="1">{#N/A,#N/A,FALSE,"TMCOMP96";#N/A,#N/A,FALSE,"MAT96";#N/A,#N/A,FALSE,"FANDA96";#N/A,#N/A,FALSE,"INTRAN96";#N/A,#N/A,FALSE,"NAA9697";#N/A,#N/A,FALSE,"ECWEBB";#N/A,#N/A,FALSE,"MFT96";#N/A,#N/A,FALSE,"CTrecon"}</definedName>
    <definedName name="wrn.TMCOMP._1_4_1_5_2" hidden="1">{#N/A,#N/A,FALSE,"TMCOMP96";#N/A,#N/A,FALSE,"MAT96";#N/A,#N/A,FALSE,"FANDA96";#N/A,#N/A,FALSE,"INTRAN96";#N/A,#N/A,FALSE,"NAA9697";#N/A,#N/A,FALSE,"ECWEBB";#N/A,#N/A,FALSE,"MFT96";#N/A,#N/A,FALSE,"CTrecon"}</definedName>
    <definedName name="wrn.TMCOMP._1_4_1_5_3" hidden="1">{#N/A,#N/A,FALSE,"TMCOMP96";#N/A,#N/A,FALSE,"MAT96";#N/A,#N/A,FALSE,"FANDA96";#N/A,#N/A,FALSE,"INTRAN96";#N/A,#N/A,FALSE,"NAA9697";#N/A,#N/A,FALSE,"ECWEBB";#N/A,#N/A,FALSE,"MFT96";#N/A,#N/A,FALSE,"CTrecon"}</definedName>
    <definedName name="wrn.TMCOMP._1_4_1_5_4" hidden="1">{#N/A,#N/A,FALSE,"TMCOMP96";#N/A,#N/A,FALSE,"MAT96";#N/A,#N/A,FALSE,"FANDA96";#N/A,#N/A,FALSE,"INTRAN96";#N/A,#N/A,FALSE,"NAA9697";#N/A,#N/A,FALSE,"ECWEBB";#N/A,#N/A,FALSE,"MFT96";#N/A,#N/A,FALSE,"CTrecon"}</definedName>
    <definedName name="wrn.TMCOMP._1_4_1_5_5" hidden="1">{#N/A,#N/A,FALSE,"TMCOMP96";#N/A,#N/A,FALSE,"MAT96";#N/A,#N/A,FALSE,"FANDA96";#N/A,#N/A,FALSE,"INTRAN96";#N/A,#N/A,FALSE,"NAA9697";#N/A,#N/A,FALSE,"ECWEBB";#N/A,#N/A,FALSE,"MFT96";#N/A,#N/A,FALSE,"CTrecon"}</definedName>
    <definedName name="wrn.TMCOMP._1_4_2" hidden="1">{#N/A,#N/A,FALSE,"TMCOMP96";#N/A,#N/A,FALSE,"MAT96";#N/A,#N/A,FALSE,"FANDA96";#N/A,#N/A,FALSE,"INTRAN96";#N/A,#N/A,FALSE,"NAA9697";#N/A,#N/A,FALSE,"ECWEBB";#N/A,#N/A,FALSE,"MFT96";#N/A,#N/A,FALSE,"CTrecon"}</definedName>
    <definedName name="wrn.TMCOMP._1_4_2_1" hidden="1">{#N/A,#N/A,FALSE,"TMCOMP96";#N/A,#N/A,FALSE,"MAT96";#N/A,#N/A,FALSE,"FANDA96";#N/A,#N/A,FALSE,"INTRAN96";#N/A,#N/A,FALSE,"NAA9697";#N/A,#N/A,FALSE,"ECWEBB";#N/A,#N/A,FALSE,"MFT96";#N/A,#N/A,FALSE,"CTrecon"}</definedName>
    <definedName name="wrn.TMCOMP._1_4_2_2" hidden="1">{#N/A,#N/A,FALSE,"TMCOMP96";#N/A,#N/A,FALSE,"MAT96";#N/A,#N/A,FALSE,"FANDA96";#N/A,#N/A,FALSE,"INTRAN96";#N/A,#N/A,FALSE,"NAA9697";#N/A,#N/A,FALSE,"ECWEBB";#N/A,#N/A,FALSE,"MFT96";#N/A,#N/A,FALSE,"CTrecon"}</definedName>
    <definedName name="wrn.TMCOMP._1_4_2_3" hidden="1">{#N/A,#N/A,FALSE,"TMCOMP96";#N/A,#N/A,FALSE,"MAT96";#N/A,#N/A,FALSE,"FANDA96";#N/A,#N/A,FALSE,"INTRAN96";#N/A,#N/A,FALSE,"NAA9697";#N/A,#N/A,FALSE,"ECWEBB";#N/A,#N/A,FALSE,"MFT96";#N/A,#N/A,FALSE,"CTrecon"}</definedName>
    <definedName name="wrn.TMCOMP._1_4_2_4" hidden="1">{#N/A,#N/A,FALSE,"TMCOMP96";#N/A,#N/A,FALSE,"MAT96";#N/A,#N/A,FALSE,"FANDA96";#N/A,#N/A,FALSE,"INTRAN96";#N/A,#N/A,FALSE,"NAA9697";#N/A,#N/A,FALSE,"ECWEBB";#N/A,#N/A,FALSE,"MFT96";#N/A,#N/A,FALSE,"CTrecon"}</definedName>
    <definedName name="wrn.TMCOMP._1_4_2_5" hidden="1">{#N/A,#N/A,FALSE,"TMCOMP96";#N/A,#N/A,FALSE,"MAT96";#N/A,#N/A,FALSE,"FANDA96";#N/A,#N/A,FALSE,"INTRAN96";#N/A,#N/A,FALSE,"NAA9697";#N/A,#N/A,FALSE,"ECWEBB";#N/A,#N/A,FALSE,"MFT96";#N/A,#N/A,FALSE,"CTrecon"}</definedName>
    <definedName name="wrn.TMCOMP._1_4_3" hidden="1">{#N/A,#N/A,FALSE,"TMCOMP96";#N/A,#N/A,FALSE,"MAT96";#N/A,#N/A,FALSE,"FANDA96";#N/A,#N/A,FALSE,"INTRAN96";#N/A,#N/A,FALSE,"NAA9697";#N/A,#N/A,FALSE,"ECWEBB";#N/A,#N/A,FALSE,"MFT96";#N/A,#N/A,FALSE,"CTrecon"}</definedName>
    <definedName name="wrn.TMCOMP._1_4_3_1" hidden="1">{#N/A,#N/A,FALSE,"TMCOMP96";#N/A,#N/A,FALSE,"MAT96";#N/A,#N/A,FALSE,"FANDA96";#N/A,#N/A,FALSE,"INTRAN96";#N/A,#N/A,FALSE,"NAA9697";#N/A,#N/A,FALSE,"ECWEBB";#N/A,#N/A,FALSE,"MFT96";#N/A,#N/A,FALSE,"CTrecon"}</definedName>
    <definedName name="wrn.TMCOMP._1_4_3_2" hidden="1">{#N/A,#N/A,FALSE,"TMCOMP96";#N/A,#N/A,FALSE,"MAT96";#N/A,#N/A,FALSE,"FANDA96";#N/A,#N/A,FALSE,"INTRAN96";#N/A,#N/A,FALSE,"NAA9697";#N/A,#N/A,FALSE,"ECWEBB";#N/A,#N/A,FALSE,"MFT96";#N/A,#N/A,FALSE,"CTrecon"}</definedName>
    <definedName name="wrn.TMCOMP._1_4_3_3" hidden="1">{#N/A,#N/A,FALSE,"TMCOMP96";#N/A,#N/A,FALSE,"MAT96";#N/A,#N/A,FALSE,"FANDA96";#N/A,#N/A,FALSE,"INTRAN96";#N/A,#N/A,FALSE,"NAA9697";#N/A,#N/A,FALSE,"ECWEBB";#N/A,#N/A,FALSE,"MFT96";#N/A,#N/A,FALSE,"CTrecon"}</definedName>
    <definedName name="wrn.TMCOMP._1_4_3_4" hidden="1">{#N/A,#N/A,FALSE,"TMCOMP96";#N/A,#N/A,FALSE,"MAT96";#N/A,#N/A,FALSE,"FANDA96";#N/A,#N/A,FALSE,"INTRAN96";#N/A,#N/A,FALSE,"NAA9697";#N/A,#N/A,FALSE,"ECWEBB";#N/A,#N/A,FALSE,"MFT96";#N/A,#N/A,FALSE,"CTrecon"}</definedName>
    <definedName name="wrn.TMCOMP._1_4_3_5" hidden="1">{#N/A,#N/A,FALSE,"TMCOMP96";#N/A,#N/A,FALSE,"MAT96";#N/A,#N/A,FALSE,"FANDA96";#N/A,#N/A,FALSE,"INTRAN96";#N/A,#N/A,FALSE,"NAA9697";#N/A,#N/A,FALSE,"ECWEBB";#N/A,#N/A,FALSE,"MFT96";#N/A,#N/A,FALSE,"CTrecon"}</definedName>
    <definedName name="wrn.TMCOMP._1_4_4" hidden="1">{#N/A,#N/A,FALSE,"TMCOMP96";#N/A,#N/A,FALSE,"MAT96";#N/A,#N/A,FALSE,"FANDA96";#N/A,#N/A,FALSE,"INTRAN96";#N/A,#N/A,FALSE,"NAA9697";#N/A,#N/A,FALSE,"ECWEBB";#N/A,#N/A,FALSE,"MFT96";#N/A,#N/A,FALSE,"CTrecon"}</definedName>
    <definedName name="wrn.TMCOMP._1_4_4_1" hidden="1">{#N/A,#N/A,FALSE,"TMCOMP96";#N/A,#N/A,FALSE,"MAT96";#N/A,#N/A,FALSE,"FANDA96";#N/A,#N/A,FALSE,"INTRAN96";#N/A,#N/A,FALSE,"NAA9697";#N/A,#N/A,FALSE,"ECWEBB";#N/A,#N/A,FALSE,"MFT96";#N/A,#N/A,FALSE,"CTrecon"}</definedName>
    <definedName name="wrn.TMCOMP._1_4_4_2" hidden="1">{#N/A,#N/A,FALSE,"TMCOMP96";#N/A,#N/A,FALSE,"MAT96";#N/A,#N/A,FALSE,"FANDA96";#N/A,#N/A,FALSE,"INTRAN96";#N/A,#N/A,FALSE,"NAA9697";#N/A,#N/A,FALSE,"ECWEBB";#N/A,#N/A,FALSE,"MFT96";#N/A,#N/A,FALSE,"CTrecon"}</definedName>
    <definedName name="wrn.TMCOMP._1_4_4_3" hidden="1">{#N/A,#N/A,FALSE,"TMCOMP96";#N/A,#N/A,FALSE,"MAT96";#N/A,#N/A,FALSE,"FANDA96";#N/A,#N/A,FALSE,"INTRAN96";#N/A,#N/A,FALSE,"NAA9697";#N/A,#N/A,FALSE,"ECWEBB";#N/A,#N/A,FALSE,"MFT96";#N/A,#N/A,FALSE,"CTrecon"}</definedName>
    <definedName name="wrn.TMCOMP._1_4_4_4" hidden="1">{#N/A,#N/A,FALSE,"TMCOMP96";#N/A,#N/A,FALSE,"MAT96";#N/A,#N/A,FALSE,"FANDA96";#N/A,#N/A,FALSE,"INTRAN96";#N/A,#N/A,FALSE,"NAA9697";#N/A,#N/A,FALSE,"ECWEBB";#N/A,#N/A,FALSE,"MFT96";#N/A,#N/A,FALSE,"CTrecon"}</definedName>
    <definedName name="wrn.TMCOMP._1_4_4_5" hidden="1">{#N/A,#N/A,FALSE,"TMCOMP96";#N/A,#N/A,FALSE,"MAT96";#N/A,#N/A,FALSE,"FANDA96";#N/A,#N/A,FALSE,"INTRAN96";#N/A,#N/A,FALSE,"NAA9697";#N/A,#N/A,FALSE,"ECWEBB";#N/A,#N/A,FALSE,"MFT96";#N/A,#N/A,FALSE,"CTrecon"}</definedName>
    <definedName name="wrn.TMCOMP._1_4_5" hidden="1">{#N/A,#N/A,FALSE,"TMCOMP96";#N/A,#N/A,FALSE,"MAT96";#N/A,#N/A,FALSE,"FANDA96";#N/A,#N/A,FALSE,"INTRAN96";#N/A,#N/A,FALSE,"NAA9697";#N/A,#N/A,FALSE,"ECWEBB";#N/A,#N/A,FALSE,"MFT96";#N/A,#N/A,FALSE,"CTrecon"}</definedName>
    <definedName name="wrn.TMCOMP._1_4_5_1" hidden="1">{#N/A,#N/A,FALSE,"TMCOMP96";#N/A,#N/A,FALSE,"MAT96";#N/A,#N/A,FALSE,"FANDA96";#N/A,#N/A,FALSE,"INTRAN96";#N/A,#N/A,FALSE,"NAA9697";#N/A,#N/A,FALSE,"ECWEBB";#N/A,#N/A,FALSE,"MFT96";#N/A,#N/A,FALSE,"CTrecon"}</definedName>
    <definedName name="wrn.TMCOMP._1_4_5_2" hidden="1">{#N/A,#N/A,FALSE,"TMCOMP96";#N/A,#N/A,FALSE,"MAT96";#N/A,#N/A,FALSE,"FANDA96";#N/A,#N/A,FALSE,"INTRAN96";#N/A,#N/A,FALSE,"NAA9697";#N/A,#N/A,FALSE,"ECWEBB";#N/A,#N/A,FALSE,"MFT96";#N/A,#N/A,FALSE,"CTrecon"}</definedName>
    <definedName name="wrn.TMCOMP._1_4_5_3" hidden="1">{#N/A,#N/A,FALSE,"TMCOMP96";#N/A,#N/A,FALSE,"MAT96";#N/A,#N/A,FALSE,"FANDA96";#N/A,#N/A,FALSE,"INTRAN96";#N/A,#N/A,FALSE,"NAA9697";#N/A,#N/A,FALSE,"ECWEBB";#N/A,#N/A,FALSE,"MFT96";#N/A,#N/A,FALSE,"CTrecon"}</definedName>
    <definedName name="wrn.TMCOMP._1_4_5_4" hidden="1">{#N/A,#N/A,FALSE,"TMCOMP96";#N/A,#N/A,FALSE,"MAT96";#N/A,#N/A,FALSE,"FANDA96";#N/A,#N/A,FALSE,"INTRAN96";#N/A,#N/A,FALSE,"NAA9697";#N/A,#N/A,FALSE,"ECWEBB";#N/A,#N/A,FALSE,"MFT96";#N/A,#N/A,FALSE,"CTrecon"}</definedName>
    <definedName name="wrn.TMCOMP._1_4_5_5" hidden="1">{#N/A,#N/A,FALSE,"TMCOMP96";#N/A,#N/A,FALSE,"MAT96";#N/A,#N/A,FALSE,"FANDA96";#N/A,#N/A,FALSE,"INTRAN96";#N/A,#N/A,FALSE,"NAA9697";#N/A,#N/A,FALSE,"ECWEBB";#N/A,#N/A,FALSE,"MFT96";#N/A,#N/A,FALSE,"CTrecon"}</definedName>
    <definedName name="wrn.TMCOMP._1_5" hidden="1">{#N/A,#N/A,FALSE,"TMCOMP96";#N/A,#N/A,FALSE,"MAT96";#N/A,#N/A,FALSE,"FANDA96";#N/A,#N/A,FALSE,"INTRAN96";#N/A,#N/A,FALSE,"NAA9697";#N/A,#N/A,FALSE,"ECWEBB";#N/A,#N/A,FALSE,"MFT96";#N/A,#N/A,FALSE,"CTrecon"}</definedName>
    <definedName name="wrn.TMCOMP._1_5_1" hidden="1">{#N/A,#N/A,FALSE,"TMCOMP96";#N/A,#N/A,FALSE,"MAT96";#N/A,#N/A,FALSE,"FANDA96";#N/A,#N/A,FALSE,"INTRAN96";#N/A,#N/A,FALSE,"NAA9697";#N/A,#N/A,FALSE,"ECWEBB";#N/A,#N/A,FALSE,"MFT96";#N/A,#N/A,FALSE,"CTrecon"}</definedName>
    <definedName name="wrn.TMCOMP._1_5_1_1" hidden="1">{#N/A,#N/A,FALSE,"TMCOMP96";#N/A,#N/A,FALSE,"MAT96";#N/A,#N/A,FALSE,"FANDA96";#N/A,#N/A,FALSE,"INTRAN96";#N/A,#N/A,FALSE,"NAA9697";#N/A,#N/A,FALSE,"ECWEBB";#N/A,#N/A,FALSE,"MFT96";#N/A,#N/A,FALSE,"CTrecon"}</definedName>
    <definedName name="wrn.TMCOMP._1_5_1_2" hidden="1">{#N/A,#N/A,FALSE,"TMCOMP96";#N/A,#N/A,FALSE,"MAT96";#N/A,#N/A,FALSE,"FANDA96";#N/A,#N/A,FALSE,"INTRAN96";#N/A,#N/A,FALSE,"NAA9697";#N/A,#N/A,FALSE,"ECWEBB";#N/A,#N/A,FALSE,"MFT96";#N/A,#N/A,FALSE,"CTrecon"}</definedName>
    <definedName name="wrn.TMCOMP._1_5_1_3" hidden="1">{#N/A,#N/A,FALSE,"TMCOMP96";#N/A,#N/A,FALSE,"MAT96";#N/A,#N/A,FALSE,"FANDA96";#N/A,#N/A,FALSE,"INTRAN96";#N/A,#N/A,FALSE,"NAA9697";#N/A,#N/A,FALSE,"ECWEBB";#N/A,#N/A,FALSE,"MFT96";#N/A,#N/A,FALSE,"CTrecon"}</definedName>
    <definedName name="wrn.TMCOMP._1_5_1_4" hidden="1">{#N/A,#N/A,FALSE,"TMCOMP96";#N/A,#N/A,FALSE,"MAT96";#N/A,#N/A,FALSE,"FANDA96";#N/A,#N/A,FALSE,"INTRAN96";#N/A,#N/A,FALSE,"NAA9697";#N/A,#N/A,FALSE,"ECWEBB";#N/A,#N/A,FALSE,"MFT96";#N/A,#N/A,FALSE,"CTrecon"}</definedName>
    <definedName name="wrn.TMCOMP._1_5_1_5" hidden="1">{#N/A,#N/A,FALSE,"TMCOMP96";#N/A,#N/A,FALSE,"MAT96";#N/A,#N/A,FALSE,"FANDA96";#N/A,#N/A,FALSE,"INTRAN96";#N/A,#N/A,FALSE,"NAA9697";#N/A,#N/A,FALSE,"ECWEBB";#N/A,#N/A,FALSE,"MFT96";#N/A,#N/A,FALSE,"CTrecon"}</definedName>
    <definedName name="wrn.TMCOMP._1_5_2" hidden="1">{#N/A,#N/A,FALSE,"TMCOMP96";#N/A,#N/A,FALSE,"MAT96";#N/A,#N/A,FALSE,"FANDA96";#N/A,#N/A,FALSE,"INTRAN96";#N/A,#N/A,FALSE,"NAA9697";#N/A,#N/A,FALSE,"ECWEBB";#N/A,#N/A,FALSE,"MFT96";#N/A,#N/A,FALSE,"CTrecon"}</definedName>
    <definedName name="wrn.TMCOMP._1_5_2_1" hidden="1">{#N/A,#N/A,FALSE,"TMCOMP96";#N/A,#N/A,FALSE,"MAT96";#N/A,#N/A,FALSE,"FANDA96";#N/A,#N/A,FALSE,"INTRAN96";#N/A,#N/A,FALSE,"NAA9697";#N/A,#N/A,FALSE,"ECWEBB";#N/A,#N/A,FALSE,"MFT96";#N/A,#N/A,FALSE,"CTrecon"}</definedName>
    <definedName name="wrn.TMCOMP._1_5_2_2" hidden="1">{#N/A,#N/A,FALSE,"TMCOMP96";#N/A,#N/A,FALSE,"MAT96";#N/A,#N/A,FALSE,"FANDA96";#N/A,#N/A,FALSE,"INTRAN96";#N/A,#N/A,FALSE,"NAA9697";#N/A,#N/A,FALSE,"ECWEBB";#N/A,#N/A,FALSE,"MFT96";#N/A,#N/A,FALSE,"CTrecon"}</definedName>
    <definedName name="wrn.TMCOMP._1_5_2_3" hidden="1">{#N/A,#N/A,FALSE,"TMCOMP96";#N/A,#N/A,FALSE,"MAT96";#N/A,#N/A,FALSE,"FANDA96";#N/A,#N/A,FALSE,"INTRAN96";#N/A,#N/A,FALSE,"NAA9697";#N/A,#N/A,FALSE,"ECWEBB";#N/A,#N/A,FALSE,"MFT96";#N/A,#N/A,FALSE,"CTrecon"}</definedName>
    <definedName name="wrn.TMCOMP._1_5_2_4" hidden="1">{#N/A,#N/A,FALSE,"TMCOMP96";#N/A,#N/A,FALSE,"MAT96";#N/A,#N/A,FALSE,"FANDA96";#N/A,#N/A,FALSE,"INTRAN96";#N/A,#N/A,FALSE,"NAA9697";#N/A,#N/A,FALSE,"ECWEBB";#N/A,#N/A,FALSE,"MFT96";#N/A,#N/A,FALSE,"CTrecon"}</definedName>
    <definedName name="wrn.TMCOMP._1_5_2_5" hidden="1">{#N/A,#N/A,FALSE,"TMCOMP96";#N/A,#N/A,FALSE,"MAT96";#N/A,#N/A,FALSE,"FANDA96";#N/A,#N/A,FALSE,"INTRAN96";#N/A,#N/A,FALSE,"NAA9697";#N/A,#N/A,FALSE,"ECWEBB";#N/A,#N/A,FALSE,"MFT96";#N/A,#N/A,FALSE,"CTrecon"}</definedName>
    <definedName name="wrn.TMCOMP._1_5_3" hidden="1">{#N/A,#N/A,FALSE,"TMCOMP96";#N/A,#N/A,FALSE,"MAT96";#N/A,#N/A,FALSE,"FANDA96";#N/A,#N/A,FALSE,"INTRAN96";#N/A,#N/A,FALSE,"NAA9697";#N/A,#N/A,FALSE,"ECWEBB";#N/A,#N/A,FALSE,"MFT96";#N/A,#N/A,FALSE,"CTrecon"}</definedName>
    <definedName name="wrn.TMCOMP._1_5_3_1" hidden="1">{#N/A,#N/A,FALSE,"TMCOMP96";#N/A,#N/A,FALSE,"MAT96";#N/A,#N/A,FALSE,"FANDA96";#N/A,#N/A,FALSE,"INTRAN96";#N/A,#N/A,FALSE,"NAA9697";#N/A,#N/A,FALSE,"ECWEBB";#N/A,#N/A,FALSE,"MFT96";#N/A,#N/A,FALSE,"CTrecon"}</definedName>
    <definedName name="wrn.TMCOMP._1_5_3_2" hidden="1">{#N/A,#N/A,FALSE,"TMCOMP96";#N/A,#N/A,FALSE,"MAT96";#N/A,#N/A,FALSE,"FANDA96";#N/A,#N/A,FALSE,"INTRAN96";#N/A,#N/A,FALSE,"NAA9697";#N/A,#N/A,FALSE,"ECWEBB";#N/A,#N/A,FALSE,"MFT96";#N/A,#N/A,FALSE,"CTrecon"}</definedName>
    <definedName name="wrn.TMCOMP._1_5_3_3" hidden="1">{#N/A,#N/A,FALSE,"TMCOMP96";#N/A,#N/A,FALSE,"MAT96";#N/A,#N/A,FALSE,"FANDA96";#N/A,#N/A,FALSE,"INTRAN96";#N/A,#N/A,FALSE,"NAA9697";#N/A,#N/A,FALSE,"ECWEBB";#N/A,#N/A,FALSE,"MFT96";#N/A,#N/A,FALSE,"CTrecon"}</definedName>
    <definedName name="wrn.TMCOMP._1_5_3_4" hidden="1">{#N/A,#N/A,FALSE,"TMCOMP96";#N/A,#N/A,FALSE,"MAT96";#N/A,#N/A,FALSE,"FANDA96";#N/A,#N/A,FALSE,"INTRAN96";#N/A,#N/A,FALSE,"NAA9697";#N/A,#N/A,FALSE,"ECWEBB";#N/A,#N/A,FALSE,"MFT96";#N/A,#N/A,FALSE,"CTrecon"}</definedName>
    <definedName name="wrn.TMCOMP._1_5_3_5" hidden="1">{#N/A,#N/A,FALSE,"TMCOMP96";#N/A,#N/A,FALSE,"MAT96";#N/A,#N/A,FALSE,"FANDA96";#N/A,#N/A,FALSE,"INTRAN96";#N/A,#N/A,FALSE,"NAA9697";#N/A,#N/A,FALSE,"ECWEBB";#N/A,#N/A,FALSE,"MFT96";#N/A,#N/A,FALSE,"CTrecon"}</definedName>
    <definedName name="wrn.TMCOMP._1_5_4" hidden="1">{#N/A,#N/A,FALSE,"TMCOMP96";#N/A,#N/A,FALSE,"MAT96";#N/A,#N/A,FALSE,"FANDA96";#N/A,#N/A,FALSE,"INTRAN96";#N/A,#N/A,FALSE,"NAA9697";#N/A,#N/A,FALSE,"ECWEBB";#N/A,#N/A,FALSE,"MFT96";#N/A,#N/A,FALSE,"CTrecon"}</definedName>
    <definedName name="wrn.TMCOMP._1_5_4_1" hidden="1">{#N/A,#N/A,FALSE,"TMCOMP96";#N/A,#N/A,FALSE,"MAT96";#N/A,#N/A,FALSE,"FANDA96";#N/A,#N/A,FALSE,"INTRAN96";#N/A,#N/A,FALSE,"NAA9697";#N/A,#N/A,FALSE,"ECWEBB";#N/A,#N/A,FALSE,"MFT96";#N/A,#N/A,FALSE,"CTrecon"}</definedName>
    <definedName name="wrn.TMCOMP._1_5_4_2" hidden="1">{#N/A,#N/A,FALSE,"TMCOMP96";#N/A,#N/A,FALSE,"MAT96";#N/A,#N/A,FALSE,"FANDA96";#N/A,#N/A,FALSE,"INTRAN96";#N/A,#N/A,FALSE,"NAA9697";#N/A,#N/A,FALSE,"ECWEBB";#N/A,#N/A,FALSE,"MFT96";#N/A,#N/A,FALSE,"CTrecon"}</definedName>
    <definedName name="wrn.TMCOMP._1_5_4_3" hidden="1">{#N/A,#N/A,FALSE,"TMCOMP96";#N/A,#N/A,FALSE,"MAT96";#N/A,#N/A,FALSE,"FANDA96";#N/A,#N/A,FALSE,"INTRAN96";#N/A,#N/A,FALSE,"NAA9697";#N/A,#N/A,FALSE,"ECWEBB";#N/A,#N/A,FALSE,"MFT96";#N/A,#N/A,FALSE,"CTrecon"}</definedName>
    <definedName name="wrn.TMCOMP._1_5_4_4" hidden="1">{#N/A,#N/A,FALSE,"TMCOMP96";#N/A,#N/A,FALSE,"MAT96";#N/A,#N/A,FALSE,"FANDA96";#N/A,#N/A,FALSE,"INTRAN96";#N/A,#N/A,FALSE,"NAA9697";#N/A,#N/A,FALSE,"ECWEBB";#N/A,#N/A,FALSE,"MFT96";#N/A,#N/A,FALSE,"CTrecon"}</definedName>
    <definedName name="wrn.TMCOMP._1_5_4_5" hidden="1">{#N/A,#N/A,FALSE,"TMCOMP96";#N/A,#N/A,FALSE,"MAT96";#N/A,#N/A,FALSE,"FANDA96";#N/A,#N/A,FALSE,"INTRAN96";#N/A,#N/A,FALSE,"NAA9697";#N/A,#N/A,FALSE,"ECWEBB";#N/A,#N/A,FALSE,"MFT96";#N/A,#N/A,FALSE,"CTrecon"}</definedName>
    <definedName name="wrn.TMCOMP._1_5_5" hidden="1">{#N/A,#N/A,FALSE,"TMCOMP96";#N/A,#N/A,FALSE,"MAT96";#N/A,#N/A,FALSE,"FANDA96";#N/A,#N/A,FALSE,"INTRAN96";#N/A,#N/A,FALSE,"NAA9697";#N/A,#N/A,FALSE,"ECWEBB";#N/A,#N/A,FALSE,"MFT96";#N/A,#N/A,FALSE,"CTrecon"}</definedName>
    <definedName name="wrn.TMCOMP._1_5_5_1" hidden="1">{#N/A,#N/A,FALSE,"TMCOMP96";#N/A,#N/A,FALSE,"MAT96";#N/A,#N/A,FALSE,"FANDA96";#N/A,#N/A,FALSE,"INTRAN96";#N/A,#N/A,FALSE,"NAA9697";#N/A,#N/A,FALSE,"ECWEBB";#N/A,#N/A,FALSE,"MFT96";#N/A,#N/A,FALSE,"CTrecon"}</definedName>
    <definedName name="wrn.TMCOMP._1_5_5_2" hidden="1">{#N/A,#N/A,FALSE,"TMCOMP96";#N/A,#N/A,FALSE,"MAT96";#N/A,#N/A,FALSE,"FANDA96";#N/A,#N/A,FALSE,"INTRAN96";#N/A,#N/A,FALSE,"NAA9697";#N/A,#N/A,FALSE,"ECWEBB";#N/A,#N/A,FALSE,"MFT96";#N/A,#N/A,FALSE,"CTrecon"}</definedName>
    <definedName name="wrn.TMCOMP._1_5_5_3" hidden="1">{#N/A,#N/A,FALSE,"TMCOMP96";#N/A,#N/A,FALSE,"MAT96";#N/A,#N/A,FALSE,"FANDA96";#N/A,#N/A,FALSE,"INTRAN96";#N/A,#N/A,FALSE,"NAA9697";#N/A,#N/A,FALSE,"ECWEBB";#N/A,#N/A,FALSE,"MFT96";#N/A,#N/A,FALSE,"CTrecon"}</definedName>
    <definedName name="wrn.TMCOMP._1_5_5_4" hidden="1">{#N/A,#N/A,FALSE,"TMCOMP96";#N/A,#N/A,FALSE,"MAT96";#N/A,#N/A,FALSE,"FANDA96";#N/A,#N/A,FALSE,"INTRAN96";#N/A,#N/A,FALSE,"NAA9697";#N/A,#N/A,FALSE,"ECWEBB";#N/A,#N/A,FALSE,"MFT96";#N/A,#N/A,FALSE,"CTrecon"}</definedName>
    <definedName name="wrn.TMCOMP._1_5_5_5"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 name="wrn.TMCOMP._2_1" hidden="1">{#N/A,#N/A,FALSE,"TMCOMP96";#N/A,#N/A,FALSE,"MAT96";#N/A,#N/A,FALSE,"FANDA96";#N/A,#N/A,FALSE,"INTRAN96";#N/A,#N/A,FALSE,"NAA9697";#N/A,#N/A,FALSE,"ECWEBB";#N/A,#N/A,FALSE,"MFT96";#N/A,#N/A,FALSE,"CTrecon"}</definedName>
    <definedName name="wrn.TMCOMP._2_1_1" hidden="1">{#N/A,#N/A,FALSE,"TMCOMP96";#N/A,#N/A,FALSE,"MAT96";#N/A,#N/A,FALSE,"FANDA96";#N/A,#N/A,FALSE,"INTRAN96";#N/A,#N/A,FALSE,"NAA9697";#N/A,#N/A,FALSE,"ECWEBB";#N/A,#N/A,FALSE,"MFT96";#N/A,#N/A,FALSE,"CTrecon"}</definedName>
    <definedName name="wrn.TMCOMP._2_1_1_1" hidden="1">{#N/A,#N/A,FALSE,"TMCOMP96";#N/A,#N/A,FALSE,"MAT96";#N/A,#N/A,FALSE,"FANDA96";#N/A,#N/A,FALSE,"INTRAN96";#N/A,#N/A,FALSE,"NAA9697";#N/A,#N/A,FALSE,"ECWEBB";#N/A,#N/A,FALSE,"MFT96";#N/A,#N/A,FALSE,"CTrecon"}</definedName>
    <definedName name="wrn.TMCOMP._2_1_1_1_1" hidden="1">{#N/A,#N/A,FALSE,"TMCOMP96";#N/A,#N/A,FALSE,"MAT96";#N/A,#N/A,FALSE,"FANDA96";#N/A,#N/A,FALSE,"INTRAN96";#N/A,#N/A,FALSE,"NAA9697";#N/A,#N/A,FALSE,"ECWEBB";#N/A,#N/A,FALSE,"MFT96";#N/A,#N/A,FALSE,"CTrecon"}</definedName>
    <definedName name="wrn.TMCOMP._2_1_1_1_1_1" hidden="1">{#N/A,#N/A,FALSE,"TMCOMP96";#N/A,#N/A,FALSE,"MAT96";#N/A,#N/A,FALSE,"FANDA96";#N/A,#N/A,FALSE,"INTRAN96";#N/A,#N/A,FALSE,"NAA9697";#N/A,#N/A,FALSE,"ECWEBB";#N/A,#N/A,FALSE,"MFT96";#N/A,#N/A,FALSE,"CTrecon"}</definedName>
    <definedName name="wrn.TMCOMP._2_1_1_1_2" hidden="1">{#N/A,#N/A,FALSE,"TMCOMP96";#N/A,#N/A,FALSE,"MAT96";#N/A,#N/A,FALSE,"FANDA96";#N/A,#N/A,FALSE,"INTRAN96";#N/A,#N/A,FALSE,"NAA9697";#N/A,#N/A,FALSE,"ECWEBB";#N/A,#N/A,FALSE,"MFT96";#N/A,#N/A,FALSE,"CTrecon"}</definedName>
    <definedName name="wrn.TMCOMP._2_1_1_1_3" hidden="1">{#N/A,#N/A,FALSE,"TMCOMP96";#N/A,#N/A,FALSE,"MAT96";#N/A,#N/A,FALSE,"FANDA96";#N/A,#N/A,FALSE,"INTRAN96";#N/A,#N/A,FALSE,"NAA9697";#N/A,#N/A,FALSE,"ECWEBB";#N/A,#N/A,FALSE,"MFT96";#N/A,#N/A,FALSE,"CTrecon"}</definedName>
    <definedName name="wrn.TMCOMP._2_1_1_1_4" hidden="1">{#N/A,#N/A,FALSE,"TMCOMP96";#N/A,#N/A,FALSE,"MAT96";#N/A,#N/A,FALSE,"FANDA96";#N/A,#N/A,FALSE,"INTRAN96";#N/A,#N/A,FALSE,"NAA9697";#N/A,#N/A,FALSE,"ECWEBB";#N/A,#N/A,FALSE,"MFT96";#N/A,#N/A,FALSE,"CTrecon"}</definedName>
    <definedName name="wrn.TMCOMP._2_1_1_1_5" hidden="1">{#N/A,#N/A,FALSE,"TMCOMP96";#N/A,#N/A,FALSE,"MAT96";#N/A,#N/A,FALSE,"FANDA96";#N/A,#N/A,FALSE,"INTRAN96";#N/A,#N/A,FALSE,"NAA9697";#N/A,#N/A,FALSE,"ECWEBB";#N/A,#N/A,FALSE,"MFT96";#N/A,#N/A,FALSE,"CTrecon"}</definedName>
    <definedName name="wrn.TMCOMP._2_1_1_2" hidden="1">{#N/A,#N/A,FALSE,"TMCOMP96";#N/A,#N/A,FALSE,"MAT96";#N/A,#N/A,FALSE,"FANDA96";#N/A,#N/A,FALSE,"INTRAN96";#N/A,#N/A,FALSE,"NAA9697";#N/A,#N/A,FALSE,"ECWEBB";#N/A,#N/A,FALSE,"MFT96";#N/A,#N/A,FALSE,"CTrecon"}</definedName>
    <definedName name="wrn.TMCOMP._2_1_1_2_1" hidden="1">{#N/A,#N/A,FALSE,"TMCOMP96";#N/A,#N/A,FALSE,"MAT96";#N/A,#N/A,FALSE,"FANDA96";#N/A,#N/A,FALSE,"INTRAN96";#N/A,#N/A,FALSE,"NAA9697";#N/A,#N/A,FALSE,"ECWEBB";#N/A,#N/A,FALSE,"MFT96";#N/A,#N/A,FALSE,"CTrecon"}</definedName>
    <definedName name="wrn.TMCOMP._2_1_1_2_2" hidden="1">{#N/A,#N/A,FALSE,"TMCOMP96";#N/A,#N/A,FALSE,"MAT96";#N/A,#N/A,FALSE,"FANDA96";#N/A,#N/A,FALSE,"INTRAN96";#N/A,#N/A,FALSE,"NAA9697";#N/A,#N/A,FALSE,"ECWEBB";#N/A,#N/A,FALSE,"MFT96";#N/A,#N/A,FALSE,"CTrecon"}</definedName>
    <definedName name="wrn.TMCOMP._2_1_1_2_3" hidden="1">{#N/A,#N/A,FALSE,"TMCOMP96";#N/A,#N/A,FALSE,"MAT96";#N/A,#N/A,FALSE,"FANDA96";#N/A,#N/A,FALSE,"INTRAN96";#N/A,#N/A,FALSE,"NAA9697";#N/A,#N/A,FALSE,"ECWEBB";#N/A,#N/A,FALSE,"MFT96";#N/A,#N/A,FALSE,"CTrecon"}</definedName>
    <definedName name="wrn.TMCOMP._2_1_1_2_4" hidden="1">{#N/A,#N/A,FALSE,"TMCOMP96";#N/A,#N/A,FALSE,"MAT96";#N/A,#N/A,FALSE,"FANDA96";#N/A,#N/A,FALSE,"INTRAN96";#N/A,#N/A,FALSE,"NAA9697";#N/A,#N/A,FALSE,"ECWEBB";#N/A,#N/A,FALSE,"MFT96";#N/A,#N/A,FALSE,"CTrecon"}</definedName>
    <definedName name="wrn.TMCOMP._2_1_1_2_5" hidden="1">{#N/A,#N/A,FALSE,"TMCOMP96";#N/A,#N/A,FALSE,"MAT96";#N/A,#N/A,FALSE,"FANDA96";#N/A,#N/A,FALSE,"INTRAN96";#N/A,#N/A,FALSE,"NAA9697";#N/A,#N/A,FALSE,"ECWEBB";#N/A,#N/A,FALSE,"MFT96";#N/A,#N/A,FALSE,"CTrecon"}</definedName>
    <definedName name="wrn.TMCOMP._2_1_1_3" hidden="1">{#N/A,#N/A,FALSE,"TMCOMP96";#N/A,#N/A,FALSE,"MAT96";#N/A,#N/A,FALSE,"FANDA96";#N/A,#N/A,FALSE,"INTRAN96";#N/A,#N/A,FALSE,"NAA9697";#N/A,#N/A,FALSE,"ECWEBB";#N/A,#N/A,FALSE,"MFT96";#N/A,#N/A,FALSE,"CTrecon"}</definedName>
    <definedName name="wrn.TMCOMP._2_1_1_4" hidden="1">{#N/A,#N/A,FALSE,"TMCOMP96";#N/A,#N/A,FALSE,"MAT96";#N/A,#N/A,FALSE,"FANDA96";#N/A,#N/A,FALSE,"INTRAN96";#N/A,#N/A,FALSE,"NAA9697";#N/A,#N/A,FALSE,"ECWEBB";#N/A,#N/A,FALSE,"MFT96";#N/A,#N/A,FALSE,"CTrecon"}</definedName>
    <definedName name="wrn.TMCOMP._2_1_1_5" hidden="1">{#N/A,#N/A,FALSE,"TMCOMP96";#N/A,#N/A,FALSE,"MAT96";#N/A,#N/A,FALSE,"FANDA96";#N/A,#N/A,FALSE,"INTRAN96";#N/A,#N/A,FALSE,"NAA9697";#N/A,#N/A,FALSE,"ECWEBB";#N/A,#N/A,FALSE,"MFT96";#N/A,#N/A,FALSE,"CTrecon"}</definedName>
    <definedName name="wrn.TMCOMP._2_1_2" hidden="1">{#N/A,#N/A,FALSE,"TMCOMP96";#N/A,#N/A,FALSE,"MAT96";#N/A,#N/A,FALSE,"FANDA96";#N/A,#N/A,FALSE,"INTRAN96";#N/A,#N/A,FALSE,"NAA9697";#N/A,#N/A,FALSE,"ECWEBB";#N/A,#N/A,FALSE,"MFT96";#N/A,#N/A,FALSE,"CTrecon"}</definedName>
    <definedName name="wrn.TMCOMP._2_1_2_1" hidden="1">{#N/A,#N/A,FALSE,"TMCOMP96";#N/A,#N/A,FALSE,"MAT96";#N/A,#N/A,FALSE,"FANDA96";#N/A,#N/A,FALSE,"INTRAN96";#N/A,#N/A,FALSE,"NAA9697";#N/A,#N/A,FALSE,"ECWEBB";#N/A,#N/A,FALSE,"MFT96";#N/A,#N/A,FALSE,"CTrecon"}</definedName>
    <definedName name="wrn.TMCOMP._2_1_2_1_1" hidden="1">{#N/A,#N/A,FALSE,"TMCOMP96";#N/A,#N/A,FALSE,"MAT96";#N/A,#N/A,FALSE,"FANDA96";#N/A,#N/A,FALSE,"INTRAN96";#N/A,#N/A,FALSE,"NAA9697";#N/A,#N/A,FALSE,"ECWEBB";#N/A,#N/A,FALSE,"MFT96";#N/A,#N/A,FALSE,"CTrecon"}</definedName>
    <definedName name="wrn.TMCOMP._2_1_2_2" hidden="1">{#N/A,#N/A,FALSE,"TMCOMP96";#N/A,#N/A,FALSE,"MAT96";#N/A,#N/A,FALSE,"FANDA96";#N/A,#N/A,FALSE,"INTRAN96";#N/A,#N/A,FALSE,"NAA9697";#N/A,#N/A,FALSE,"ECWEBB";#N/A,#N/A,FALSE,"MFT96";#N/A,#N/A,FALSE,"CTrecon"}</definedName>
    <definedName name="wrn.TMCOMP._2_1_2_3" hidden="1">{#N/A,#N/A,FALSE,"TMCOMP96";#N/A,#N/A,FALSE,"MAT96";#N/A,#N/A,FALSE,"FANDA96";#N/A,#N/A,FALSE,"INTRAN96";#N/A,#N/A,FALSE,"NAA9697";#N/A,#N/A,FALSE,"ECWEBB";#N/A,#N/A,FALSE,"MFT96";#N/A,#N/A,FALSE,"CTrecon"}</definedName>
    <definedName name="wrn.TMCOMP._2_1_2_4" hidden="1">{#N/A,#N/A,FALSE,"TMCOMP96";#N/A,#N/A,FALSE,"MAT96";#N/A,#N/A,FALSE,"FANDA96";#N/A,#N/A,FALSE,"INTRAN96";#N/A,#N/A,FALSE,"NAA9697";#N/A,#N/A,FALSE,"ECWEBB";#N/A,#N/A,FALSE,"MFT96";#N/A,#N/A,FALSE,"CTrecon"}</definedName>
    <definedName name="wrn.TMCOMP._2_1_2_5" hidden="1">{#N/A,#N/A,FALSE,"TMCOMP96";#N/A,#N/A,FALSE,"MAT96";#N/A,#N/A,FALSE,"FANDA96";#N/A,#N/A,FALSE,"INTRAN96";#N/A,#N/A,FALSE,"NAA9697";#N/A,#N/A,FALSE,"ECWEBB";#N/A,#N/A,FALSE,"MFT96";#N/A,#N/A,FALSE,"CTrecon"}</definedName>
    <definedName name="wrn.TMCOMP._2_1_3" hidden="1">{#N/A,#N/A,FALSE,"TMCOMP96";#N/A,#N/A,FALSE,"MAT96";#N/A,#N/A,FALSE,"FANDA96";#N/A,#N/A,FALSE,"INTRAN96";#N/A,#N/A,FALSE,"NAA9697";#N/A,#N/A,FALSE,"ECWEBB";#N/A,#N/A,FALSE,"MFT96";#N/A,#N/A,FALSE,"CTrecon"}</definedName>
    <definedName name="wrn.TMCOMP._2_1_3_1" hidden="1">{#N/A,#N/A,FALSE,"TMCOMP96";#N/A,#N/A,FALSE,"MAT96";#N/A,#N/A,FALSE,"FANDA96";#N/A,#N/A,FALSE,"INTRAN96";#N/A,#N/A,FALSE,"NAA9697";#N/A,#N/A,FALSE,"ECWEBB";#N/A,#N/A,FALSE,"MFT96";#N/A,#N/A,FALSE,"CTrecon"}</definedName>
    <definedName name="wrn.TMCOMP._2_1_3_1_1" hidden="1">{#N/A,#N/A,FALSE,"TMCOMP96";#N/A,#N/A,FALSE,"MAT96";#N/A,#N/A,FALSE,"FANDA96";#N/A,#N/A,FALSE,"INTRAN96";#N/A,#N/A,FALSE,"NAA9697";#N/A,#N/A,FALSE,"ECWEBB";#N/A,#N/A,FALSE,"MFT96";#N/A,#N/A,FALSE,"CTrecon"}</definedName>
    <definedName name="wrn.TMCOMP._2_1_3_2" hidden="1">{#N/A,#N/A,FALSE,"TMCOMP96";#N/A,#N/A,FALSE,"MAT96";#N/A,#N/A,FALSE,"FANDA96";#N/A,#N/A,FALSE,"INTRAN96";#N/A,#N/A,FALSE,"NAA9697";#N/A,#N/A,FALSE,"ECWEBB";#N/A,#N/A,FALSE,"MFT96";#N/A,#N/A,FALSE,"CTrecon"}</definedName>
    <definedName name="wrn.TMCOMP._2_1_3_3" hidden="1">{#N/A,#N/A,FALSE,"TMCOMP96";#N/A,#N/A,FALSE,"MAT96";#N/A,#N/A,FALSE,"FANDA96";#N/A,#N/A,FALSE,"INTRAN96";#N/A,#N/A,FALSE,"NAA9697";#N/A,#N/A,FALSE,"ECWEBB";#N/A,#N/A,FALSE,"MFT96";#N/A,#N/A,FALSE,"CTrecon"}</definedName>
    <definedName name="wrn.TMCOMP._2_1_3_4" hidden="1">{#N/A,#N/A,FALSE,"TMCOMP96";#N/A,#N/A,FALSE,"MAT96";#N/A,#N/A,FALSE,"FANDA96";#N/A,#N/A,FALSE,"INTRAN96";#N/A,#N/A,FALSE,"NAA9697";#N/A,#N/A,FALSE,"ECWEBB";#N/A,#N/A,FALSE,"MFT96";#N/A,#N/A,FALSE,"CTrecon"}</definedName>
    <definedName name="wrn.TMCOMP._2_1_3_5" hidden="1">{#N/A,#N/A,FALSE,"TMCOMP96";#N/A,#N/A,FALSE,"MAT96";#N/A,#N/A,FALSE,"FANDA96";#N/A,#N/A,FALSE,"INTRAN96";#N/A,#N/A,FALSE,"NAA9697";#N/A,#N/A,FALSE,"ECWEBB";#N/A,#N/A,FALSE,"MFT96";#N/A,#N/A,FALSE,"CTrecon"}</definedName>
    <definedName name="wrn.TMCOMP._2_1_4" hidden="1">{#N/A,#N/A,FALSE,"TMCOMP96";#N/A,#N/A,FALSE,"MAT96";#N/A,#N/A,FALSE,"FANDA96";#N/A,#N/A,FALSE,"INTRAN96";#N/A,#N/A,FALSE,"NAA9697";#N/A,#N/A,FALSE,"ECWEBB";#N/A,#N/A,FALSE,"MFT96";#N/A,#N/A,FALSE,"CTrecon"}</definedName>
    <definedName name="wrn.TMCOMP._2_1_4_1" hidden="1">{#N/A,#N/A,FALSE,"TMCOMP96";#N/A,#N/A,FALSE,"MAT96";#N/A,#N/A,FALSE,"FANDA96";#N/A,#N/A,FALSE,"INTRAN96";#N/A,#N/A,FALSE,"NAA9697";#N/A,#N/A,FALSE,"ECWEBB";#N/A,#N/A,FALSE,"MFT96";#N/A,#N/A,FALSE,"CTrecon"}</definedName>
    <definedName name="wrn.TMCOMP._2_1_4_2" hidden="1">{#N/A,#N/A,FALSE,"TMCOMP96";#N/A,#N/A,FALSE,"MAT96";#N/A,#N/A,FALSE,"FANDA96";#N/A,#N/A,FALSE,"INTRAN96";#N/A,#N/A,FALSE,"NAA9697";#N/A,#N/A,FALSE,"ECWEBB";#N/A,#N/A,FALSE,"MFT96";#N/A,#N/A,FALSE,"CTrecon"}</definedName>
    <definedName name="wrn.TMCOMP._2_1_4_3" hidden="1">{#N/A,#N/A,FALSE,"TMCOMP96";#N/A,#N/A,FALSE,"MAT96";#N/A,#N/A,FALSE,"FANDA96";#N/A,#N/A,FALSE,"INTRAN96";#N/A,#N/A,FALSE,"NAA9697";#N/A,#N/A,FALSE,"ECWEBB";#N/A,#N/A,FALSE,"MFT96";#N/A,#N/A,FALSE,"CTrecon"}</definedName>
    <definedName name="wrn.TMCOMP._2_1_4_4" hidden="1">{#N/A,#N/A,FALSE,"TMCOMP96";#N/A,#N/A,FALSE,"MAT96";#N/A,#N/A,FALSE,"FANDA96";#N/A,#N/A,FALSE,"INTRAN96";#N/A,#N/A,FALSE,"NAA9697";#N/A,#N/A,FALSE,"ECWEBB";#N/A,#N/A,FALSE,"MFT96";#N/A,#N/A,FALSE,"CTrecon"}</definedName>
    <definedName name="wrn.TMCOMP._2_1_4_5" hidden="1">{#N/A,#N/A,FALSE,"TMCOMP96";#N/A,#N/A,FALSE,"MAT96";#N/A,#N/A,FALSE,"FANDA96";#N/A,#N/A,FALSE,"INTRAN96";#N/A,#N/A,FALSE,"NAA9697";#N/A,#N/A,FALSE,"ECWEBB";#N/A,#N/A,FALSE,"MFT96";#N/A,#N/A,FALSE,"CTrecon"}</definedName>
    <definedName name="wrn.TMCOMP._2_1_5" hidden="1">{#N/A,#N/A,FALSE,"TMCOMP96";#N/A,#N/A,FALSE,"MAT96";#N/A,#N/A,FALSE,"FANDA96";#N/A,#N/A,FALSE,"INTRAN96";#N/A,#N/A,FALSE,"NAA9697";#N/A,#N/A,FALSE,"ECWEBB";#N/A,#N/A,FALSE,"MFT96";#N/A,#N/A,FALSE,"CTrecon"}</definedName>
    <definedName name="wrn.TMCOMP._2_1_5_1" hidden="1">{#N/A,#N/A,FALSE,"TMCOMP96";#N/A,#N/A,FALSE,"MAT96";#N/A,#N/A,FALSE,"FANDA96";#N/A,#N/A,FALSE,"INTRAN96";#N/A,#N/A,FALSE,"NAA9697";#N/A,#N/A,FALSE,"ECWEBB";#N/A,#N/A,FALSE,"MFT96";#N/A,#N/A,FALSE,"CTrecon"}</definedName>
    <definedName name="wrn.TMCOMP._2_1_5_2" hidden="1">{#N/A,#N/A,FALSE,"TMCOMP96";#N/A,#N/A,FALSE,"MAT96";#N/A,#N/A,FALSE,"FANDA96";#N/A,#N/A,FALSE,"INTRAN96";#N/A,#N/A,FALSE,"NAA9697";#N/A,#N/A,FALSE,"ECWEBB";#N/A,#N/A,FALSE,"MFT96";#N/A,#N/A,FALSE,"CTrecon"}</definedName>
    <definedName name="wrn.TMCOMP._2_1_5_3" hidden="1">{#N/A,#N/A,FALSE,"TMCOMP96";#N/A,#N/A,FALSE,"MAT96";#N/A,#N/A,FALSE,"FANDA96";#N/A,#N/A,FALSE,"INTRAN96";#N/A,#N/A,FALSE,"NAA9697";#N/A,#N/A,FALSE,"ECWEBB";#N/A,#N/A,FALSE,"MFT96";#N/A,#N/A,FALSE,"CTrecon"}</definedName>
    <definedName name="wrn.TMCOMP._2_1_5_4" hidden="1">{#N/A,#N/A,FALSE,"TMCOMP96";#N/A,#N/A,FALSE,"MAT96";#N/A,#N/A,FALSE,"FANDA96";#N/A,#N/A,FALSE,"INTRAN96";#N/A,#N/A,FALSE,"NAA9697";#N/A,#N/A,FALSE,"ECWEBB";#N/A,#N/A,FALSE,"MFT96";#N/A,#N/A,FALSE,"CTrecon"}</definedName>
    <definedName name="wrn.TMCOMP._2_1_5_5" hidden="1">{#N/A,#N/A,FALSE,"TMCOMP96";#N/A,#N/A,FALSE,"MAT96";#N/A,#N/A,FALSE,"FANDA96";#N/A,#N/A,FALSE,"INTRAN96";#N/A,#N/A,FALSE,"NAA9697";#N/A,#N/A,FALSE,"ECWEBB";#N/A,#N/A,FALSE,"MFT96";#N/A,#N/A,FALSE,"CTrecon"}</definedName>
    <definedName name="wrn.TMCOMP._2_2" hidden="1">{#N/A,#N/A,FALSE,"TMCOMP96";#N/A,#N/A,FALSE,"MAT96";#N/A,#N/A,FALSE,"FANDA96";#N/A,#N/A,FALSE,"INTRAN96";#N/A,#N/A,FALSE,"NAA9697";#N/A,#N/A,FALSE,"ECWEBB";#N/A,#N/A,FALSE,"MFT96";#N/A,#N/A,FALSE,"CTrecon"}</definedName>
    <definedName name="wrn.TMCOMP._2_2_1" hidden="1">{#N/A,#N/A,FALSE,"TMCOMP96";#N/A,#N/A,FALSE,"MAT96";#N/A,#N/A,FALSE,"FANDA96";#N/A,#N/A,FALSE,"INTRAN96";#N/A,#N/A,FALSE,"NAA9697";#N/A,#N/A,FALSE,"ECWEBB";#N/A,#N/A,FALSE,"MFT96";#N/A,#N/A,FALSE,"CTrecon"}</definedName>
    <definedName name="wrn.TMCOMP._2_2_1_1" hidden="1">{#N/A,#N/A,FALSE,"TMCOMP96";#N/A,#N/A,FALSE,"MAT96";#N/A,#N/A,FALSE,"FANDA96";#N/A,#N/A,FALSE,"INTRAN96";#N/A,#N/A,FALSE,"NAA9697";#N/A,#N/A,FALSE,"ECWEBB";#N/A,#N/A,FALSE,"MFT96";#N/A,#N/A,FALSE,"CTrecon"}</definedName>
    <definedName name="wrn.TMCOMP._2_2_2" hidden="1">{#N/A,#N/A,FALSE,"TMCOMP96";#N/A,#N/A,FALSE,"MAT96";#N/A,#N/A,FALSE,"FANDA96";#N/A,#N/A,FALSE,"INTRAN96";#N/A,#N/A,FALSE,"NAA9697";#N/A,#N/A,FALSE,"ECWEBB";#N/A,#N/A,FALSE,"MFT96";#N/A,#N/A,FALSE,"CTrecon"}</definedName>
    <definedName name="wrn.TMCOMP._2_2_3" hidden="1">{#N/A,#N/A,FALSE,"TMCOMP96";#N/A,#N/A,FALSE,"MAT96";#N/A,#N/A,FALSE,"FANDA96";#N/A,#N/A,FALSE,"INTRAN96";#N/A,#N/A,FALSE,"NAA9697";#N/A,#N/A,FALSE,"ECWEBB";#N/A,#N/A,FALSE,"MFT96";#N/A,#N/A,FALSE,"CTrecon"}</definedName>
    <definedName name="wrn.TMCOMP._2_2_4" hidden="1">{#N/A,#N/A,FALSE,"TMCOMP96";#N/A,#N/A,FALSE,"MAT96";#N/A,#N/A,FALSE,"FANDA96";#N/A,#N/A,FALSE,"INTRAN96";#N/A,#N/A,FALSE,"NAA9697";#N/A,#N/A,FALSE,"ECWEBB";#N/A,#N/A,FALSE,"MFT96";#N/A,#N/A,FALSE,"CTrecon"}</definedName>
    <definedName name="wrn.TMCOMP._2_2_5" hidden="1">{#N/A,#N/A,FALSE,"TMCOMP96";#N/A,#N/A,FALSE,"MAT96";#N/A,#N/A,FALSE,"FANDA96";#N/A,#N/A,FALSE,"INTRAN96";#N/A,#N/A,FALSE,"NAA9697";#N/A,#N/A,FALSE,"ECWEBB";#N/A,#N/A,FALSE,"MFT96";#N/A,#N/A,FALSE,"CTrecon"}</definedName>
    <definedName name="wrn.TMCOMP._2_3" hidden="1">{#N/A,#N/A,FALSE,"TMCOMP96";#N/A,#N/A,FALSE,"MAT96";#N/A,#N/A,FALSE,"FANDA96";#N/A,#N/A,FALSE,"INTRAN96";#N/A,#N/A,FALSE,"NAA9697";#N/A,#N/A,FALSE,"ECWEBB";#N/A,#N/A,FALSE,"MFT96";#N/A,#N/A,FALSE,"CTrecon"}</definedName>
    <definedName name="wrn.TMCOMP._2_3_1" hidden="1">{#N/A,#N/A,FALSE,"TMCOMP96";#N/A,#N/A,FALSE,"MAT96";#N/A,#N/A,FALSE,"FANDA96";#N/A,#N/A,FALSE,"INTRAN96";#N/A,#N/A,FALSE,"NAA9697";#N/A,#N/A,FALSE,"ECWEBB";#N/A,#N/A,FALSE,"MFT96";#N/A,#N/A,FALSE,"CTrecon"}</definedName>
    <definedName name="wrn.TMCOMP._2_3_1_1" hidden="1">{#N/A,#N/A,FALSE,"TMCOMP96";#N/A,#N/A,FALSE,"MAT96";#N/A,#N/A,FALSE,"FANDA96";#N/A,#N/A,FALSE,"INTRAN96";#N/A,#N/A,FALSE,"NAA9697";#N/A,#N/A,FALSE,"ECWEBB";#N/A,#N/A,FALSE,"MFT96";#N/A,#N/A,FALSE,"CTrecon"}</definedName>
    <definedName name="wrn.TMCOMP._2_3_2" hidden="1">{#N/A,#N/A,FALSE,"TMCOMP96";#N/A,#N/A,FALSE,"MAT96";#N/A,#N/A,FALSE,"FANDA96";#N/A,#N/A,FALSE,"INTRAN96";#N/A,#N/A,FALSE,"NAA9697";#N/A,#N/A,FALSE,"ECWEBB";#N/A,#N/A,FALSE,"MFT96";#N/A,#N/A,FALSE,"CTrecon"}</definedName>
    <definedName name="wrn.TMCOMP._2_3_3" hidden="1">{#N/A,#N/A,FALSE,"TMCOMP96";#N/A,#N/A,FALSE,"MAT96";#N/A,#N/A,FALSE,"FANDA96";#N/A,#N/A,FALSE,"INTRAN96";#N/A,#N/A,FALSE,"NAA9697";#N/A,#N/A,FALSE,"ECWEBB";#N/A,#N/A,FALSE,"MFT96";#N/A,#N/A,FALSE,"CTrecon"}</definedName>
    <definedName name="wrn.TMCOMP._2_3_4" hidden="1">{#N/A,#N/A,FALSE,"TMCOMP96";#N/A,#N/A,FALSE,"MAT96";#N/A,#N/A,FALSE,"FANDA96";#N/A,#N/A,FALSE,"INTRAN96";#N/A,#N/A,FALSE,"NAA9697";#N/A,#N/A,FALSE,"ECWEBB";#N/A,#N/A,FALSE,"MFT96";#N/A,#N/A,FALSE,"CTrecon"}</definedName>
    <definedName name="wrn.TMCOMP._2_3_5" hidden="1">{#N/A,#N/A,FALSE,"TMCOMP96";#N/A,#N/A,FALSE,"MAT96";#N/A,#N/A,FALSE,"FANDA96";#N/A,#N/A,FALSE,"INTRAN96";#N/A,#N/A,FALSE,"NAA9697";#N/A,#N/A,FALSE,"ECWEBB";#N/A,#N/A,FALSE,"MFT96";#N/A,#N/A,FALSE,"CTrecon"}</definedName>
    <definedName name="wrn.TMCOMP._2_4" hidden="1">{#N/A,#N/A,FALSE,"TMCOMP96";#N/A,#N/A,FALSE,"MAT96";#N/A,#N/A,FALSE,"FANDA96";#N/A,#N/A,FALSE,"INTRAN96";#N/A,#N/A,FALSE,"NAA9697";#N/A,#N/A,FALSE,"ECWEBB";#N/A,#N/A,FALSE,"MFT96";#N/A,#N/A,FALSE,"CTrecon"}</definedName>
    <definedName name="wrn.TMCOMP._2_4_1" hidden="1">{#N/A,#N/A,FALSE,"TMCOMP96";#N/A,#N/A,FALSE,"MAT96";#N/A,#N/A,FALSE,"FANDA96";#N/A,#N/A,FALSE,"INTRAN96";#N/A,#N/A,FALSE,"NAA9697";#N/A,#N/A,FALSE,"ECWEBB";#N/A,#N/A,FALSE,"MFT96";#N/A,#N/A,FALSE,"CTrecon"}</definedName>
    <definedName name="wrn.TMCOMP._2_4_1_1" hidden="1">{#N/A,#N/A,FALSE,"TMCOMP96";#N/A,#N/A,FALSE,"MAT96";#N/A,#N/A,FALSE,"FANDA96";#N/A,#N/A,FALSE,"INTRAN96";#N/A,#N/A,FALSE,"NAA9697";#N/A,#N/A,FALSE,"ECWEBB";#N/A,#N/A,FALSE,"MFT96";#N/A,#N/A,FALSE,"CTrecon"}</definedName>
    <definedName name="wrn.TMCOMP._2_4_2" hidden="1">{#N/A,#N/A,FALSE,"TMCOMP96";#N/A,#N/A,FALSE,"MAT96";#N/A,#N/A,FALSE,"FANDA96";#N/A,#N/A,FALSE,"INTRAN96";#N/A,#N/A,FALSE,"NAA9697";#N/A,#N/A,FALSE,"ECWEBB";#N/A,#N/A,FALSE,"MFT96";#N/A,#N/A,FALSE,"CTrecon"}</definedName>
    <definedName name="wrn.TMCOMP._2_4_3" hidden="1">{#N/A,#N/A,FALSE,"TMCOMP96";#N/A,#N/A,FALSE,"MAT96";#N/A,#N/A,FALSE,"FANDA96";#N/A,#N/A,FALSE,"INTRAN96";#N/A,#N/A,FALSE,"NAA9697";#N/A,#N/A,FALSE,"ECWEBB";#N/A,#N/A,FALSE,"MFT96";#N/A,#N/A,FALSE,"CTrecon"}</definedName>
    <definedName name="wrn.TMCOMP._2_4_4" hidden="1">{#N/A,#N/A,FALSE,"TMCOMP96";#N/A,#N/A,FALSE,"MAT96";#N/A,#N/A,FALSE,"FANDA96";#N/A,#N/A,FALSE,"INTRAN96";#N/A,#N/A,FALSE,"NAA9697";#N/A,#N/A,FALSE,"ECWEBB";#N/A,#N/A,FALSE,"MFT96";#N/A,#N/A,FALSE,"CTrecon"}</definedName>
    <definedName name="wrn.TMCOMP._2_4_5" hidden="1">{#N/A,#N/A,FALSE,"TMCOMP96";#N/A,#N/A,FALSE,"MAT96";#N/A,#N/A,FALSE,"FANDA96";#N/A,#N/A,FALSE,"INTRAN96";#N/A,#N/A,FALSE,"NAA9697";#N/A,#N/A,FALSE,"ECWEBB";#N/A,#N/A,FALSE,"MFT96";#N/A,#N/A,FALSE,"CTrecon"}</definedName>
    <definedName name="wrn.TMCOMP._2_5" hidden="1">{#N/A,#N/A,FALSE,"TMCOMP96";#N/A,#N/A,FALSE,"MAT96";#N/A,#N/A,FALSE,"FANDA96";#N/A,#N/A,FALSE,"INTRAN96";#N/A,#N/A,FALSE,"NAA9697";#N/A,#N/A,FALSE,"ECWEBB";#N/A,#N/A,FALSE,"MFT96";#N/A,#N/A,FALSE,"CTrecon"}</definedName>
    <definedName name="wrn.TMCOMP._2_5_1" hidden="1">{#N/A,#N/A,FALSE,"TMCOMP96";#N/A,#N/A,FALSE,"MAT96";#N/A,#N/A,FALSE,"FANDA96";#N/A,#N/A,FALSE,"INTRAN96";#N/A,#N/A,FALSE,"NAA9697";#N/A,#N/A,FALSE,"ECWEBB";#N/A,#N/A,FALSE,"MFT96";#N/A,#N/A,FALSE,"CTrecon"}</definedName>
    <definedName name="wrn.TMCOMP._2_5_2" hidden="1">{#N/A,#N/A,FALSE,"TMCOMP96";#N/A,#N/A,FALSE,"MAT96";#N/A,#N/A,FALSE,"FANDA96";#N/A,#N/A,FALSE,"INTRAN96";#N/A,#N/A,FALSE,"NAA9697";#N/A,#N/A,FALSE,"ECWEBB";#N/A,#N/A,FALSE,"MFT96";#N/A,#N/A,FALSE,"CTrecon"}</definedName>
    <definedName name="wrn.TMCOMP._2_5_3" hidden="1">{#N/A,#N/A,FALSE,"TMCOMP96";#N/A,#N/A,FALSE,"MAT96";#N/A,#N/A,FALSE,"FANDA96";#N/A,#N/A,FALSE,"INTRAN96";#N/A,#N/A,FALSE,"NAA9697";#N/A,#N/A,FALSE,"ECWEBB";#N/A,#N/A,FALSE,"MFT96";#N/A,#N/A,FALSE,"CTrecon"}</definedName>
    <definedName name="wrn.TMCOMP._2_5_4" hidden="1">{#N/A,#N/A,FALSE,"TMCOMP96";#N/A,#N/A,FALSE,"MAT96";#N/A,#N/A,FALSE,"FANDA96";#N/A,#N/A,FALSE,"INTRAN96";#N/A,#N/A,FALSE,"NAA9697";#N/A,#N/A,FALSE,"ECWEBB";#N/A,#N/A,FALSE,"MFT96";#N/A,#N/A,FALSE,"CTrecon"}</definedName>
    <definedName name="wrn.TMCOMP._2_5_5" hidden="1">{#N/A,#N/A,FALSE,"TMCOMP96";#N/A,#N/A,FALSE,"MAT96";#N/A,#N/A,FALSE,"FANDA96";#N/A,#N/A,FALSE,"INTRAN96";#N/A,#N/A,FALSE,"NAA9697";#N/A,#N/A,FALSE,"ECWEBB";#N/A,#N/A,FALSE,"MFT96";#N/A,#N/A,FALSE,"CTrecon"}</definedName>
    <definedName name="wrn.TMCOMP._3" hidden="1">{#N/A,#N/A,FALSE,"TMCOMP96";#N/A,#N/A,FALSE,"MAT96";#N/A,#N/A,FALSE,"FANDA96";#N/A,#N/A,FALSE,"INTRAN96";#N/A,#N/A,FALSE,"NAA9697";#N/A,#N/A,FALSE,"ECWEBB";#N/A,#N/A,FALSE,"MFT96";#N/A,#N/A,FALSE,"CTrecon"}</definedName>
    <definedName name="wrn.TMCOMP._3_1" hidden="1">{#N/A,#N/A,FALSE,"TMCOMP96";#N/A,#N/A,FALSE,"MAT96";#N/A,#N/A,FALSE,"FANDA96";#N/A,#N/A,FALSE,"INTRAN96";#N/A,#N/A,FALSE,"NAA9697";#N/A,#N/A,FALSE,"ECWEBB";#N/A,#N/A,FALSE,"MFT96";#N/A,#N/A,FALSE,"CTrecon"}</definedName>
    <definedName name="wrn.TMCOMP._3_1_1" hidden="1">{#N/A,#N/A,FALSE,"TMCOMP96";#N/A,#N/A,FALSE,"MAT96";#N/A,#N/A,FALSE,"FANDA96";#N/A,#N/A,FALSE,"INTRAN96";#N/A,#N/A,FALSE,"NAA9697";#N/A,#N/A,FALSE,"ECWEBB";#N/A,#N/A,FALSE,"MFT96";#N/A,#N/A,FALSE,"CTrecon"}</definedName>
    <definedName name="wrn.TMCOMP._3_1_1_1" hidden="1">{#N/A,#N/A,FALSE,"TMCOMP96";#N/A,#N/A,FALSE,"MAT96";#N/A,#N/A,FALSE,"FANDA96";#N/A,#N/A,FALSE,"INTRAN96";#N/A,#N/A,FALSE,"NAA9697";#N/A,#N/A,FALSE,"ECWEBB";#N/A,#N/A,FALSE,"MFT96";#N/A,#N/A,FALSE,"CTrecon"}</definedName>
    <definedName name="wrn.TMCOMP._3_1_1_1_1" hidden="1">{#N/A,#N/A,FALSE,"TMCOMP96";#N/A,#N/A,FALSE,"MAT96";#N/A,#N/A,FALSE,"FANDA96";#N/A,#N/A,FALSE,"INTRAN96";#N/A,#N/A,FALSE,"NAA9697";#N/A,#N/A,FALSE,"ECWEBB";#N/A,#N/A,FALSE,"MFT96";#N/A,#N/A,FALSE,"CTrecon"}</definedName>
    <definedName name="wrn.TMCOMP._3_1_1_1_1_1" hidden="1">{#N/A,#N/A,FALSE,"TMCOMP96";#N/A,#N/A,FALSE,"MAT96";#N/A,#N/A,FALSE,"FANDA96";#N/A,#N/A,FALSE,"INTRAN96";#N/A,#N/A,FALSE,"NAA9697";#N/A,#N/A,FALSE,"ECWEBB";#N/A,#N/A,FALSE,"MFT96";#N/A,#N/A,FALSE,"CTrecon"}</definedName>
    <definedName name="wrn.TMCOMP._3_1_1_1_2" hidden="1">{#N/A,#N/A,FALSE,"TMCOMP96";#N/A,#N/A,FALSE,"MAT96";#N/A,#N/A,FALSE,"FANDA96";#N/A,#N/A,FALSE,"INTRAN96";#N/A,#N/A,FALSE,"NAA9697";#N/A,#N/A,FALSE,"ECWEBB";#N/A,#N/A,FALSE,"MFT96";#N/A,#N/A,FALSE,"CTrecon"}</definedName>
    <definedName name="wrn.TMCOMP._3_1_1_1_3" hidden="1">{#N/A,#N/A,FALSE,"TMCOMP96";#N/A,#N/A,FALSE,"MAT96";#N/A,#N/A,FALSE,"FANDA96";#N/A,#N/A,FALSE,"INTRAN96";#N/A,#N/A,FALSE,"NAA9697";#N/A,#N/A,FALSE,"ECWEBB";#N/A,#N/A,FALSE,"MFT96";#N/A,#N/A,FALSE,"CTrecon"}</definedName>
    <definedName name="wrn.TMCOMP._3_1_1_1_4" hidden="1">{#N/A,#N/A,FALSE,"TMCOMP96";#N/A,#N/A,FALSE,"MAT96";#N/A,#N/A,FALSE,"FANDA96";#N/A,#N/A,FALSE,"INTRAN96";#N/A,#N/A,FALSE,"NAA9697";#N/A,#N/A,FALSE,"ECWEBB";#N/A,#N/A,FALSE,"MFT96";#N/A,#N/A,FALSE,"CTrecon"}</definedName>
    <definedName name="wrn.TMCOMP._3_1_1_1_5" hidden="1">{#N/A,#N/A,FALSE,"TMCOMP96";#N/A,#N/A,FALSE,"MAT96";#N/A,#N/A,FALSE,"FANDA96";#N/A,#N/A,FALSE,"INTRAN96";#N/A,#N/A,FALSE,"NAA9697";#N/A,#N/A,FALSE,"ECWEBB";#N/A,#N/A,FALSE,"MFT96";#N/A,#N/A,FALSE,"CTrecon"}</definedName>
    <definedName name="wrn.TMCOMP._3_1_1_2" hidden="1">{#N/A,#N/A,FALSE,"TMCOMP96";#N/A,#N/A,FALSE,"MAT96";#N/A,#N/A,FALSE,"FANDA96";#N/A,#N/A,FALSE,"INTRAN96";#N/A,#N/A,FALSE,"NAA9697";#N/A,#N/A,FALSE,"ECWEBB";#N/A,#N/A,FALSE,"MFT96";#N/A,#N/A,FALSE,"CTrecon"}</definedName>
    <definedName name="wrn.TMCOMP._3_1_1_2_1" hidden="1">{#N/A,#N/A,FALSE,"TMCOMP96";#N/A,#N/A,FALSE,"MAT96";#N/A,#N/A,FALSE,"FANDA96";#N/A,#N/A,FALSE,"INTRAN96";#N/A,#N/A,FALSE,"NAA9697";#N/A,#N/A,FALSE,"ECWEBB";#N/A,#N/A,FALSE,"MFT96";#N/A,#N/A,FALSE,"CTrecon"}</definedName>
    <definedName name="wrn.TMCOMP._3_1_1_2_2" hidden="1">{#N/A,#N/A,FALSE,"TMCOMP96";#N/A,#N/A,FALSE,"MAT96";#N/A,#N/A,FALSE,"FANDA96";#N/A,#N/A,FALSE,"INTRAN96";#N/A,#N/A,FALSE,"NAA9697";#N/A,#N/A,FALSE,"ECWEBB";#N/A,#N/A,FALSE,"MFT96";#N/A,#N/A,FALSE,"CTrecon"}</definedName>
    <definedName name="wrn.TMCOMP._3_1_1_2_3" hidden="1">{#N/A,#N/A,FALSE,"TMCOMP96";#N/A,#N/A,FALSE,"MAT96";#N/A,#N/A,FALSE,"FANDA96";#N/A,#N/A,FALSE,"INTRAN96";#N/A,#N/A,FALSE,"NAA9697";#N/A,#N/A,FALSE,"ECWEBB";#N/A,#N/A,FALSE,"MFT96";#N/A,#N/A,FALSE,"CTrecon"}</definedName>
    <definedName name="wrn.TMCOMP._3_1_1_2_4" hidden="1">{#N/A,#N/A,FALSE,"TMCOMP96";#N/A,#N/A,FALSE,"MAT96";#N/A,#N/A,FALSE,"FANDA96";#N/A,#N/A,FALSE,"INTRAN96";#N/A,#N/A,FALSE,"NAA9697";#N/A,#N/A,FALSE,"ECWEBB";#N/A,#N/A,FALSE,"MFT96";#N/A,#N/A,FALSE,"CTrecon"}</definedName>
    <definedName name="wrn.TMCOMP._3_1_1_2_5" hidden="1">{#N/A,#N/A,FALSE,"TMCOMP96";#N/A,#N/A,FALSE,"MAT96";#N/A,#N/A,FALSE,"FANDA96";#N/A,#N/A,FALSE,"INTRAN96";#N/A,#N/A,FALSE,"NAA9697";#N/A,#N/A,FALSE,"ECWEBB";#N/A,#N/A,FALSE,"MFT96";#N/A,#N/A,FALSE,"CTrecon"}</definedName>
    <definedName name="wrn.TMCOMP._3_1_1_3" hidden="1">{#N/A,#N/A,FALSE,"TMCOMP96";#N/A,#N/A,FALSE,"MAT96";#N/A,#N/A,FALSE,"FANDA96";#N/A,#N/A,FALSE,"INTRAN96";#N/A,#N/A,FALSE,"NAA9697";#N/A,#N/A,FALSE,"ECWEBB";#N/A,#N/A,FALSE,"MFT96";#N/A,#N/A,FALSE,"CTrecon"}</definedName>
    <definedName name="wrn.TMCOMP._3_1_1_4" hidden="1">{#N/A,#N/A,FALSE,"TMCOMP96";#N/A,#N/A,FALSE,"MAT96";#N/A,#N/A,FALSE,"FANDA96";#N/A,#N/A,FALSE,"INTRAN96";#N/A,#N/A,FALSE,"NAA9697";#N/A,#N/A,FALSE,"ECWEBB";#N/A,#N/A,FALSE,"MFT96";#N/A,#N/A,FALSE,"CTrecon"}</definedName>
    <definedName name="wrn.TMCOMP._3_1_1_5" hidden="1">{#N/A,#N/A,FALSE,"TMCOMP96";#N/A,#N/A,FALSE,"MAT96";#N/A,#N/A,FALSE,"FANDA96";#N/A,#N/A,FALSE,"INTRAN96";#N/A,#N/A,FALSE,"NAA9697";#N/A,#N/A,FALSE,"ECWEBB";#N/A,#N/A,FALSE,"MFT96";#N/A,#N/A,FALSE,"CTrecon"}</definedName>
    <definedName name="wrn.TMCOMP._3_1_2" hidden="1">{#N/A,#N/A,FALSE,"TMCOMP96";#N/A,#N/A,FALSE,"MAT96";#N/A,#N/A,FALSE,"FANDA96";#N/A,#N/A,FALSE,"INTRAN96";#N/A,#N/A,FALSE,"NAA9697";#N/A,#N/A,FALSE,"ECWEBB";#N/A,#N/A,FALSE,"MFT96";#N/A,#N/A,FALSE,"CTrecon"}</definedName>
    <definedName name="wrn.TMCOMP._3_1_2_1" hidden="1">{#N/A,#N/A,FALSE,"TMCOMP96";#N/A,#N/A,FALSE,"MAT96";#N/A,#N/A,FALSE,"FANDA96";#N/A,#N/A,FALSE,"INTRAN96";#N/A,#N/A,FALSE,"NAA9697";#N/A,#N/A,FALSE,"ECWEBB";#N/A,#N/A,FALSE,"MFT96";#N/A,#N/A,FALSE,"CTrecon"}</definedName>
    <definedName name="wrn.TMCOMP._3_1_2_1_1" hidden="1">{#N/A,#N/A,FALSE,"TMCOMP96";#N/A,#N/A,FALSE,"MAT96";#N/A,#N/A,FALSE,"FANDA96";#N/A,#N/A,FALSE,"INTRAN96";#N/A,#N/A,FALSE,"NAA9697";#N/A,#N/A,FALSE,"ECWEBB";#N/A,#N/A,FALSE,"MFT96";#N/A,#N/A,FALSE,"CTrecon"}</definedName>
    <definedName name="wrn.TMCOMP._3_1_2_2" hidden="1">{#N/A,#N/A,FALSE,"TMCOMP96";#N/A,#N/A,FALSE,"MAT96";#N/A,#N/A,FALSE,"FANDA96";#N/A,#N/A,FALSE,"INTRAN96";#N/A,#N/A,FALSE,"NAA9697";#N/A,#N/A,FALSE,"ECWEBB";#N/A,#N/A,FALSE,"MFT96";#N/A,#N/A,FALSE,"CTrecon"}</definedName>
    <definedName name="wrn.TMCOMP._3_1_2_3" hidden="1">{#N/A,#N/A,FALSE,"TMCOMP96";#N/A,#N/A,FALSE,"MAT96";#N/A,#N/A,FALSE,"FANDA96";#N/A,#N/A,FALSE,"INTRAN96";#N/A,#N/A,FALSE,"NAA9697";#N/A,#N/A,FALSE,"ECWEBB";#N/A,#N/A,FALSE,"MFT96";#N/A,#N/A,FALSE,"CTrecon"}</definedName>
    <definedName name="wrn.TMCOMP._3_1_2_4" hidden="1">{#N/A,#N/A,FALSE,"TMCOMP96";#N/A,#N/A,FALSE,"MAT96";#N/A,#N/A,FALSE,"FANDA96";#N/A,#N/A,FALSE,"INTRAN96";#N/A,#N/A,FALSE,"NAA9697";#N/A,#N/A,FALSE,"ECWEBB";#N/A,#N/A,FALSE,"MFT96";#N/A,#N/A,FALSE,"CTrecon"}</definedName>
    <definedName name="wrn.TMCOMP._3_1_2_5" hidden="1">{#N/A,#N/A,FALSE,"TMCOMP96";#N/A,#N/A,FALSE,"MAT96";#N/A,#N/A,FALSE,"FANDA96";#N/A,#N/A,FALSE,"INTRAN96";#N/A,#N/A,FALSE,"NAA9697";#N/A,#N/A,FALSE,"ECWEBB";#N/A,#N/A,FALSE,"MFT96";#N/A,#N/A,FALSE,"CTrecon"}</definedName>
    <definedName name="wrn.TMCOMP._3_1_3" hidden="1">{#N/A,#N/A,FALSE,"TMCOMP96";#N/A,#N/A,FALSE,"MAT96";#N/A,#N/A,FALSE,"FANDA96";#N/A,#N/A,FALSE,"INTRAN96";#N/A,#N/A,FALSE,"NAA9697";#N/A,#N/A,FALSE,"ECWEBB";#N/A,#N/A,FALSE,"MFT96";#N/A,#N/A,FALSE,"CTrecon"}</definedName>
    <definedName name="wrn.TMCOMP._3_1_3_1" hidden="1">{#N/A,#N/A,FALSE,"TMCOMP96";#N/A,#N/A,FALSE,"MAT96";#N/A,#N/A,FALSE,"FANDA96";#N/A,#N/A,FALSE,"INTRAN96";#N/A,#N/A,FALSE,"NAA9697";#N/A,#N/A,FALSE,"ECWEBB";#N/A,#N/A,FALSE,"MFT96";#N/A,#N/A,FALSE,"CTrecon"}</definedName>
    <definedName name="wrn.TMCOMP._3_1_3_1_1" hidden="1">{#N/A,#N/A,FALSE,"TMCOMP96";#N/A,#N/A,FALSE,"MAT96";#N/A,#N/A,FALSE,"FANDA96";#N/A,#N/A,FALSE,"INTRAN96";#N/A,#N/A,FALSE,"NAA9697";#N/A,#N/A,FALSE,"ECWEBB";#N/A,#N/A,FALSE,"MFT96";#N/A,#N/A,FALSE,"CTrecon"}</definedName>
    <definedName name="wrn.TMCOMP._3_1_3_2" hidden="1">{#N/A,#N/A,FALSE,"TMCOMP96";#N/A,#N/A,FALSE,"MAT96";#N/A,#N/A,FALSE,"FANDA96";#N/A,#N/A,FALSE,"INTRAN96";#N/A,#N/A,FALSE,"NAA9697";#N/A,#N/A,FALSE,"ECWEBB";#N/A,#N/A,FALSE,"MFT96";#N/A,#N/A,FALSE,"CTrecon"}</definedName>
    <definedName name="wrn.TMCOMP._3_1_3_3" hidden="1">{#N/A,#N/A,FALSE,"TMCOMP96";#N/A,#N/A,FALSE,"MAT96";#N/A,#N/A,FALSE,"FANDA96";#N/A,#N/A,FALSE,"INTRAN96";#N/A,#N/A,FALSE,"NAA9697";#N/A,#N/A,FALSE,"ECWEBB";#N/A,#N/A,FALSE,"MFT96";#N/A,#N/A,FALSE,"CTrecon"}</definedName>
    <definedName name="wrn.TMCOMP._3_1_3_4" hidden="1">{#N/A,#N/A,FALSE,"TMCOMP96";#N/A,#N/A,FALSE,"MAT96";#N/A,#N/A,FALSE,"FANDA96";#N/A,#N/A,FALSE,"INTRAN96";#N/A,#N/A,FALSE,"NAA9697";#N/A,#N/A,FALSE,"ECWEBB";#N/A,#N/A,FALSE,"MFT96";#N/A,#N/A,FALSE,"CTrecon"}</definedName>
    <definedName name="wrn.TMCOMP._3_1_3_5" hidden="1">{#N/A,#N/A,FALSE,"TMCOMP96";#N/A,#N/A,FALSE,"MAT96";#N/A,#N/A,FALSE,"FANDA96";#N/A,#N/A,FALSE,"INTRAN96";#N/A,#N/A,FALSE,"NAA9697";#N/A,#N/A,FALSE,"ECWEBB";#N/A,#N/A,FALSE,"MFT96";#N/A,#N/A,FALSE,"CTrecon"}</definedName>
    <definedName name="wrn.TMCOMP._3_1_4" hidden="1">{#N/A,#N/A,FALSE,"TMCOMP96";#N/A,#N/A,FALSE,"MAT96";#N/A,#N/A,FALSE,"FANDA96";#N/A,#N/A,FALSE,"INTRAN96";#N/A,#N/A,FALSE,"NAA9697";#N/A,#N/A,FALSE,"ECWEBB";#N/A,#N/A,FALSE,"MFT96";#N/A,#N/A,FALSE,"CTrecon"}</definedName>
    <definedName name="wrn.TMCOMP._3_1_4_1" hidden="1">{#N/A,#N/A,FALSE,"TMCOMP96";#N/A,#N/A,FALSE,"MAT96";#N/A,#N/A,FALSE,"FANDA96";#N/A,#N/A,FALSE,"INTRAN96";#N/A,#N/A,FALSE,"NAA9697";#N/A,#N/A,FALSE,"ECWEBB";#N/A,#N/A,FALSE,"MFT96";#N/A,#N/A,FALSE,"CTrecon"}</definedName>
    <definedName name="wrn.TMCOMP._3_1_4_2" hidden="1">{#N/A,#N/A,FALSE,"TMCOMP96";#N/A,#N/A,FALSE,"MAT96";#N/A,#N/A,FALSE,"FANDA96";#N/A,#N/A,FALSE,"INTRAN96";#N/A,#N/A,FALSE,"NAA9697";#N/A,#N/A,FALSE,"ECWEBB";#N/A,#N/A,FALSE,"MFT96";#N/A,#N/A,FALSE,"CTrecon"}</definedName>
    <definedName name="wrn.TMCOMP._3_1_4_3" hidden="1">{#N/A,#N/A,FALSE,"TMCOMP96";#N/A,#N/A,FALSE,"MAT96";#N/A,#N/A,FALSE,"FANDA96";#N/A,#N/A,FALSE,"INTRAN96";#N/A,#N/A,FALSE,"NAA9697";#N/A,#N/A,FALSE,"ECWEBB";#N/A,#N/A,FALSE,"MFT96";#N/A,#N/A,FALSE,"CTrecon"}</definedName>
    <definedName name="wrn.TMCOMP._3_1_4_4" hidden="1">{#N/A,#N/A,FALSE,"TMCOMP96";#N/A,#N/A,FALSE,"MAT96";#N/A,#N/A,FALSE,"FANDA96";#N/A,#N/A,FALSE,"INTRAN96";#N/A,#N/A,FALSE,"NAA9697";#N/A,#N/A,FALSE,"ECWEBB";#N/A,#N/A,FALSE,"MFT96";#N/A,#N/A,FALSE,"CTrecon"}</definedName>
    <definedName name="wrn.TMCOMP._3_1_4_5" hidden="1">{#N/A,#N/A,FALSE,"TMCOMP96";#N/A,#N/A,FALSE,"MAT96";#N/A,#N/A,FALSE,"FANDA96";#N/A,#N/A,FALSE,"INTRAN96";#N/A,#N/A,FALSE,"NAA9697";#N/A,#N/A,FALSE,"ECWEBB";#N/A,#N/A,FALSE,"MFT96";#N/A,#N/A,FALSE,"CTrecon"}</definedName>
    <definedName name="wrn.TMCOMP._3_1_5" hidden="1">{#N/A,#N/A,FALSE,"TMCOMP96";#N/A,#N/A,FALSE,"MAT96";#N/A,#N/A,FALSE,"FANDA96";#N/A,#N/A,FALSE,"INTRAN96";#N/A,#N/A,FALSE,"NAA9697";#N/A,#N/A,FALSE,"ECWEBB";#N/A,#N/A,FALSE,"MFT96";#N/A,#N/A,FALSE,"CTrecon"}</definedName>
    <definedName name="wrn.TMCOMP._3_1_5_1" hidden="1">{#N/A,#N/A,FALSE,"TMCOMP96";#N/A,#N/A,FALSE,"MAT96";#N/A,#N/A,FALSE,"FANDA96";#N/A,#N/A,FALSE,"INTRAN96";#N/A,#N/A,FALSE,"NAA9697";#N/A,#N/A,FALSE,"ECWEBB";#N/A,#N/A,FALSE,"MFT96";#N/A,#N/A,FALSE,"CTrecon"}</definedName>
    <definedName name="wrn.TMCOMP._3_1_5_2" hidden="1">{#N/A,#N/A,FALSE,"TMCOMP96";#N/A,#N/A,FALSE,"MAT96";#N/A,#N/A,FALSE,"FANDA96";#N/A,#N/A,FALSE,"INTRAN96";#N/A,#N/A,FALSE,"NAA9697";#N/A,#N/A,FALSE,"ECWEBB";#N/A,#N/A,FALSE,"MFT96";#N/A,#N/A,FALSE,"CTrecon"}</definedName>
    <definedName name="wrn.TMCOMP._3_1_5_3" hidden="1">{#N/A,#N/A,FALSE,"TMCOMP96";#N/A,#N/A,FALSE,"MAT96";#N/A,#N/A,FALSE,"FANDA96";#N/A,#N/A,FALSE,"INTRAN96";#N/A,#N/A,FALSE,"NAA9697";#N/A,#N/A,FALSE,"ECWEBB";#N/A,#N/A,FALSE,"MFT96";#N/A,#N/A,FALSE,"CTrecon"}</definedName>
    <definedName name="wrn.TMCOMP._3_1_5_4" hidden="1">{#N/A,#N/A,FALSE,"TMCOMP96";#N/A,#N/A,FALSE,"MAT96";#N/A,#N/A,FALSE,"FANDA96";#N/A,#N/A,FALSE,"INTRAN96";#N/A,#N/A,FALSE,"NAA9697";#N/A,#N/A,FALSE,"ECWEBB";#N/A,#N/A,FALSE,"MFT96";#N/A,#N/A,FALSE,"CTrecon"}</definedName>
    <definedName name="wrn.TMCOMP._3_1_5_5" hidden="1">{#N/A,#N/A,FALSE,"TMCOMP96";#N/A,#N/A,FALSE,"MAT96";#N/A,#N/A,FALSE,"FANDA96";#N/A,#N/A,FALSE,"INTRAN96";#N/A,#N/A,FALSE,"NAA9697";#N/A,#N/A,FALSE,"ECWEBB";#N/A,#N/A,FALSE,"MFT96";#N/A,#N/A,FALSE,"CTrecon"}</definedName>
    <definedName name="wrn.TMCOMP._3_2" hidden="1">{#N/A,#N/A,FALSE,"TMCOMP96";#N/A,#N/A,FALSE,"MAT96";#N/A,#N/A,FALSE,"FANDA96";#N/A,#N/A,FALSE,"INTRAN96";#N/A,#N/A,FALSE,"NAA9697";#N/A,#N/A,FALSE,"ECWEBB";#N/A,#N/A,FALSE,"MFT96";#N/A,#N/A,FALSE,"CTrecon"}</definedName>
    <definedName name="wrn.TMCOMP._3_2_1" hidden="1">{#N/A,#N/A,FALSE,"TMCOMP96";#N/A,#N/A,FALSE,"MAT96";#N/A,#N/A,FALSE,"FANDA96";#N/A,#N/A,FALSE,"INTRAN96";#N/A,#N/A,FALSE,"NAA9697";#N/A,#N/A,FALSE,"ECWEBB";#N/A,#N/A,FALSE,"MFT96";#N/A,#N/A,FALSE,"CTrecon"}</definedName>
    <definedName name="wrn.TMCOMP._3_2_1_1" hidden="1">{#N/A,#N/A,FALSE,"TMCOMP96";#N/A,#N/A,FALSE,"MAT96";#N/A,#N/A,FALSE,"FANDA96";#N/A,#N/A,FALSE,"INTRAN96";#N/A,#N/A,FALSE,"NAA9697";#N/A,#N/A,FALSE,"ECWEBB";#N/A,#N/A,FALSE,"MFT96";#N/A,#N/A,FALSE,"CTrecon"}</definedName>
    <definedName name="wrn.TMCOMP._3_2_2" hidden="1">{#N/A,#N/A,FALSE,"TMCOMP96";#N/A,#N/A,FALSE,"MAT96";#N/A,#N/A,FALSE,"FANDA96";#N/A,#N/A,FALSE,"INTRAN96";#N/A,#N/A,FALSE,"NAA9697";#N/A,#N/A,FALSE,"ECWEBB";#N/A,#N/A,FALSE,"MFT96";#N/A,#N/A,FALSE,"CTrecon"}</definedName>
    <definedName name="wrn.TMCOMP._3_2_3" hidden="1">{#N/A,#N/A,FALSE,"TMCOMP96";#N/A,#N/A,FALSE,"MAT96";#N/A,#N/A,FALSE,"FANDA96";#N/A,#N/A,FALSE,"INTRAN96";#N/A,#N/A,FALSE,"NAA9697";#N/A,#N/A,FALSE,"ECWEBB";#N/A,#N/A,FALSE,"MFT96";#N/A,#N/A,FALSE,"CTrecon"}</definedName>
    <definedName name="wrn.TMCOMP._3_2_4" hidden="1">{#N/A,#N/A,FALSE,"TMCOMP96";#N/A,#N/A,FALSE,"MAT96";#N/A,#N/A,FALSE,"FANDA96";#N/A,#N/A,FALSE,"INTRAN96";#N/A,#N/A,FALSE,"NAA9697";#N/A,#N/A,FALSE,"ECWEBB";#N/A,#N/A,FALSE,"MFT96";#N/A,#N/A,FALSE,"CTrecon"}</definedName>
    <definedName name="wrn.TMCOMP._3_2_5" hidden="1">{#N/A,#N/A,FALSE,"TMCOMP96";#N/A,#N/A,FALSE,"MAT96";#N/A,#N/A,FALSE,"FANDA96";#N/A,#N/A,FALSE,"INTRAN96";#N/A,#N/A,FALSE,"NAA9697";#N/A,#N/A,FALSE,"ECWEBB";#N/A,#N/A,FALSE,"MFT96";#N/A,#N/A,FALSE,"CTrecon"}</definedName>
    <definedName name="wrn.TMCOMP._3_3" hidden="1">{#N/A,#N/A,FALSE,"TMCOMP96";#N/A,#N/A,FALSE,"MAT96";#N/A,#N/A,FALSE,"FANDA96";#N/A,#N/A,FALSE,"INTRAN96";#N/A,#N/A,FALSE,"NAA9697";#N/A,#N/A,FALSE,"ECWEBB";#N/A,#N/A,FALSE,"MFT96";#N/A,#N/A,FALSE,"CTrecon"}</definedName>
    <definedName name="wrn.TMCOMP._3_3_1" hidden="1">{#N/A,#N/A,FALSE,"TMCOMP96";#N/A,#N/A,FALSE,"MAT96";#N/A,#N/A,FALSE,"FANDA96";#N/A,#N/A,FALSE,"INTRAN96";#N/A,#N/A,FALSE,"NAA9697";#N/A,#N/A,FALSE,"ECWEBB";#N/A,#N/A,FALSE,"MFT96";#N/A,#N/A,FALSE,"CTrecon"}</definedName>
    <definedName name="wrn.TMCOMP._3_3_1_1" hidden="1">{#N/A,#N/A,FALSE,"TMCOMP96";#N/A,#N/A,FALSE,"MAT96";#N/A,#N/A,FALSE,"FANDA96";#N/A,#N/A,FALSE,"INTRAN96";#N/A,#N/A,FALSE,"NAA9697";#N/A,#N/A,FALSE,"ECWEBB";#N/A,#N/A,FALSE,"MFT96";#N/A,#N/A,FALSE,"CTrecon"}</definedName>
    <definedName name="wrn.TMCOMP._3_3_2" hidden="1">{#N/A,#N/A,FALSE,"TMCOMP96";#N/A,#N/A,FALSE,"MAT96";#N/A,#N/A,FALSE,"FANDA96";#N/A,#N/A,FALSE,"INTRAN96";#N/A,#N/A,FALSE,"NAA9697";#N/A,#N/A,FALSE,"ECWEBB";#N/A,#N/A,FALSE,"MFT96";#N/A,#N/A,FALSE,"CTrecon"}</definedName>
    <definedName name="wrn.TMCOMP._3_3_3" hidden="1">{#N/A,#N/A,FALSE,"TMCOMP96";#N/A,#N/A,FALSE,"MAT96";#N/A,#N/A,FALSE,"FANDA96";#N/A,#N/A,FALSE,"INTRAN96";#N/A,#N/A,FALSE,"NAA9697";#N/A,#N/A,FALSE,"ECWEBB";#N/A,#N/A,FALSE,"MFT96";#N/A,#N/A,FALSE,"CTrecon"}</definedName>
    <definedName name="wrn.TMCOMP._3_3_4" hidden="1">{#N/A,#N/A,FALSE,"TMCOMP96";#N/A,#N/A,FALSE,"MAT96";#N/A,#N/A,FALSE,"FANDA96";#N/A,#N/A,FALSE,"INTRAN96";#N/A,#N/A,FALSE,"NAA9697";#N/A,#N/A,FALSE,"ECWEBB";#N/A,#N/A,FALSE,"MFT96";#N/A,#N/A,FALSE,"CTrecon"}</definedName>
    <definedName name="wrn.TMCOMP._3_3_5" hidden="1">{#N/A,#N/A,FALSE,"TMCOMP96";#N/A,#N/A,FALSE,"MAT96";#N/A,#N/A,FALSE,"FANDA96";#N/A,#N/A,FALSE,"INTRAN96";#N/A,#N/A,FALSE,"NAA9697";#N/A,#N/A,FALSE,"ECWEBB";#N/A,#N/A,FALSE,"MFT96";#N/A,#N/A,FALSE,"CTrecon"}</definedName>
    <definedName name="wrn.TMCOMP._3_4" hidden="1">{#N/A,#N/A,FALSE,"TMCOMP96";#N/A,#N/A,FALSE,"MAT96";#N/A,#N/A,FALSE,"FANDA96";#N/A,#N/A,FALSE,"INTRAN96";#N/A,#N/A,FALSE,"NAA9697";#N/A,#N/A,FALSE,"ECWEBB";#N/A,#N/A,FALSE,"MFT96";#N/A,#N/A,FALSE,"CTrecon"}</definedName>
    <definedName name="wrn.TMCOMP._3_4_1" hidden="1">{#N/A,#N/A,FALSE,"TMCOMP96";#N/A,#N/A,FALSE,"MAT96";#N/A,#N/A,FALSE,"FANDA96";#N/A,#N/A,FALSE,"INTRAN96";#N/A,#N/A,FALSE,"NAA9697";#N/A,#N/A,FALSE,"ECWEBB";#N/A,#N/A,FALSE,"MFT96";#N/A,#N/A,FALSE,"CTrecon"}</definedName>
    <definedName name="wrn.TMCOMP._3_4_1_1" hidden="1">{#N/A,#N/A,FALSE,"TMCOMP96";#N/A,#N/A,FALSE,"MAT96";#N/A,#N/A,FALSE,"FANDA96";#N/A,#N/A,FALSE,"INTRAN96";#N/A,#N/A,FALSE,"NAA9697";#N/A,#N/A,FALSE,"ECWEBB";#N/A,#N/A,FALSE,"MFT96";#N/A,#N/A,FALSE,"CTrecon"}</definedName>
    <definedName name="wrn.TMCOMP._3_4_2" hidden="1">{#N/A,#N/A,FALSE,"TMCOMP96";#N/A,#N/A,FALSE,"MAT96";#N/A,#N/A,FALSE,"FANDA96";#N/A,#N/A,FALSE,"INTRAN96";#N/A,#N/A,FALSE,"NAA9697";#N/A,#N/A,FALSE,"ECWEBB";#N/A,#N/A,FALSE,"MFT96";#N/A,#N/A,FALSE,"CTrecon"}</definedName>
    <definedName name="wrn.TMCOMP._3_4_3" hidden="1">{#N/A,#N/A,FALSE,"TMCOMP96";#N/A,#N/A,FALSE,"MAT96";#N/A,#N/A,FALSE,"FANDA96";#N/A,#N/A,FALSE,"INTRAN96";#N/A,#N/A,FALSE,"NAA9697";#N/A,#N/A,FALSE,"ECWEBB";#N/A,#N/A,FALSE,"MFT96";#N/A,#N/A,FALSE,"CTrecon"}</definedName>
    <definedName name="wrn.TMCOMP._3_4_4" hidden="1">{#N/A,#N/A,FALSE,"TMCOMP96";#N/A,#N/A,FALSE,"MAT96";#N/A,#N/A,FALSE,"FANDA96";#N/A,#N/A,FALSE,"INTRAN96";#N/A,#N/A,FALSE,"NAA9697";#N/A,#N/A,FALSE,"ECWEBB";#N/A,#N/A,FALSE,"MFT96";#N/A,#N/A,FALSE,"CTrecon"}</definedName>
    <definedName name="wrn.TMCOMP._3_4_5" hidden="1">{#N/A,#N/A,FALSE,"TMCOMP96";#N/A,#N/A,FALSE,"MAT96";#N/A,#N/A,FALSE,"FANDA96";#N/A,#N/A,FALSE,"INTRAN96";#N/A,#N/A,FALSE,"NAA9697";#N/A,#N/A,FALSE,"ECWEBB";#N/A,#N/A,FALSE,"MFT96";#N/A,#N/A,FALSE,"CTrecon"}</definedName>
    <definedName name="wrn.TMCOMP._3_5" hidden="1">{#N/A,#N/A,FALSE,"TMCOMP96";#N/A,#N/A,FALSE,"MAT96";#N/A,#N/A,FALSE,"FANDA96";#N/A,#N/A,FALSE,"INTRAN96";#N/A,#N/A,FALSE,"NAA9697";#N/A,#N/A,FALSE,"ECWEBB";#N/A,#N/A,FALSE,"MFT96";#N/A,#N/A,FALSE,"CTrecon"}</definedName>
    <definedName name="wrn.TMCOMP._3_5_1" hidden="1">{#N/A,#N/A,FALSE,"TMCOMP96";#N/A,#N/A,FALSE,"MAT96";#N/A,#N/A,FALSE,"FANDA96";#N/A,#N/A,FALSE,"INTRAN96";#N/A,#N/A,FALSE,"NAA9697";#N/A,#N/A,FALSE,"ECWEBB";#N/A,#N/A,FALSE,"MFT96";#N/A,#N/A,FALSE,"CTrecon"}</definedName>
    <definedName name="wrn.TMCOMP._3_5_2" hidden="1">{#N/A,#N/A,FALSE,"TMCOMP96";#N/A,#N/A,FALSE,"MAT96";#N/A,#N/A,FALSE,"FANDA96";#N/A,#N/A,FALSE,"INTRAN96";#N/A,#N/A,FALSE,"NAA9697";#N/A,#N/A,FALSE,"ECWEBB";#N/A,#N/A,FALSE,"MFT96";#N/A,#N/A,FALSE,"CTrecon"}</definedName>
    <definedName name="wrn.TMCOMP._3_5_3" hidden="1">{#N/A,#N/A,FALSE,"TMCOMP96";#N/A,#N/A,FALSE,"MAT96";#N/A,#N/A,FALSE,"FANDA96";#N/A,#N/A,FALSE,"INTRAN96";#N/A,#N/A,FALSE,"NAA9697";#N/A,#N/A,FALSE,"ECWEBB";#N/A,#N/A,FALSE,"MFT96";#N/A,#N/A,FALSE,"CTrecon"}</definedName>
    <definedName name="wrn.TMCOMP._3_5_4" hidden="1">{#N/A,#N/A,FALSE,"TMCOMP96";#N/A,#N/A,FALSE,"MAT96";#N/A,#N/A,FALSE,"FANDA96";#N/A,#N/A,FALSE,"INTRAN96";#N/A,#N/A,FALSE,"NAA9697";#N/A,#N/A,FALSE,"ECWEBB";#N/A,#N/A,FALSE,"MFT96";#N/A,#N/A,FALSE,"CTrecon"}</definedName>
    <definedName name="wrn.TMCOMP._3_5_5" hidden="1">{#N/A,#N/A,FALSE,"TMCOMP96";#N/A,#N/A,FALSE,"MAT96";#N/A,#N/A,FALSE,"FANDA96";#N/A,#N/A,FALSE,"INTRAN96";#N/A,#N/A,FALSE,"NAA9697";#N/A,#N/A,FALSE,"ECWEBB";#N/A,#N/A,FALSE,"MFT96";#N/A,#N/A,FALSE,"CTrecon"}</definedName>
    <definedName name="wrn.TMCOMP._4" hidden="1">{#N/A,#N/A,FALSE,"TMCOMP96";#N/A,#N/A,FALSE,"MAT96";#N/A,#N/A,FALSE,"FANDA96";#N/A,#N/A,FALSE,"INTRAN96";#N/A,#N/A,FALSE,"NAA9697";#N/A,#N/A,FALSE,"ECWEBB";#N/A,#N/A,FALSE,"MFT96";#N/A,#N/A,FALSE,"CTrecon"}</definedName>
    <definedName name="wrn.TMCOMP._4_1" hidden="1">{#N/A,#N/A,FALSE,"TMCOMP96";#N/A,#N/A,FALSE,"MAT96";#N/A,#N/A,FALSE,"FANDA96";#N/A,#N/A,FALSE,"INTRAN96";#N/A,#N/A,FALSE,"NAA9697";#N/A,#N/A,FALSE,"ECWEBB";#N/A,#N/A,FALSE,"MFT96";#N/A,#N/A,FALSE,"CTrecon"}</definedName>
    <definedName name="wrn.TMCOMP._4_1_1" hidden="1">{#N/A,#N/A,FALSE,"TMCOMP96";#N/A,#N/A,FALSE,"MAT96";#N/A,#N/A,FALSE,"FANDA96";#N/A,#N/A,FALSE,"INTRAN96";#N/A,#N/A,FALSE,"NAA9697";#N/A,#N/A,FALSE,"ECWEBB";#N/A,#N/A,FALSE,"MFT96";#N/A,#N/A,FALSE,"CTrecon"}</definedName>
    <definedName name="wrn.TMCOMP._4_1_1_1" hidden="1">{#N/A,#N/A,FALSE,"TMCOMP96";#N/A,#N/A,FALSE,"MAT96";#N/A,#N/A,FALSE,"FANDA96";#N/A,#N/A,FALSE,"INTRAN96";#N/A,#N/A,FALSE,"NAA9697";#N/A,#N/A,FALSE,"ECWEBB";#N/A,#N/A,FALSE,"MFT96";#N/A,#N/A,FALSE,"CTrecon"}</definedName>
    <definedName name="wrn.TMCOMP._4_1_1_1_1" hidden="1">{#N/A,#N/A,FALSE,"TMCOMP96";#N/A,#N/A,FALSE,"MAT96";#N/A,#N/A,FALSE,"FANDA96";#N/A,#N/A,FALSE,"INTRAN96";#N/A,#N/A,FALSE,"NAA9697";#N/A,#N/A,FALSE,"ECWEBB";#N/A,#N/A,FALSE,"MFT96";#N/A,#N/A,FALSE,"CTrecon"}</definedName>
    <definedName name="wrn.TMCOMP._4_1_1_1_1_1" hidden="1">{#N/A,#N/A,FALSE,"TMCOMP96";#N/A,#N/A,FALSE,"MAT96";#N/A,#N/A,FALSE,"FANDA96";#N/A,#N/A,FALSE,"INTRAN96";#N/A,#N/A,FALSE,"NAA9697";#N/A,#N/A,FALSE,"ECWEBB";#N/A,#N/A,FALSE,"MFT96";#N/A,#N/A,FALSE,"CTrecon"}</definedName>
    <definedName name="wrn.TMCOMP._4_1_1_1_2" hidden="1">{#N/A,#N/A,FALSE,"TMCOMP96";#N/A,#N/A,FALSE,"MAT96";#N/A,#N/A,FALSE,"FANDA96";#N/A,#N/A,FALSE,"INTRAN96";#N/A,#N/A,FALSE,"NAA9697";#N/A,#N/A,FALSE,"ECWEBB";#N/A,#N/A,FALSE,"MFT96";#N/A,#N/A,FALSE,"CTrecon"}</definedName>
    <definedName name="wrn.TMCOMP._4_1_1_1_3" hidden="1">{#N/A,#N/A,FALSE,"TMCOMP96";#N/A,#N/A,FALSE,"MAT96";#N/A,#N/A,FALSE,"FANDA96";#N/A,#N/A,FALSE,"INTRAN96";#N/A,#N/A,FALSE,"NAA9697";#N/A,#N/A,FALSE,"ECWEBB";#N/A,#N/A,FALSE,"MFT96";#N/A,#N/A,FALSE,"CTrecon"}</definedName>
    <definedName name="wrn.TMCOMP._4_1_1_1_4" hidden="1">{#N/A,#N/A,FALSE,"TMCOMP96";#N/A,#N/A,FALSE,"MAT96";#N/A,#N/A,FALSE,"FANDA96";#N/A,#N/A,FALSE,"INTRAN96";#N/A,#N/A,FALSE,"NAA9697";#N/A,#N/A,FALSE,"ECWEBB";#N/A,#N/A,FALSE,"MFT96";#N/A,#N/A,FALSE,"CTrecon"}</definedName>
    <definedName name="wrn.TMCOMP._4_1_1_1_5" hidden="1">{#N/A,#N/A,FALSE,"TMCOMP96";#N/A,#N/A,FALSE,"MAT96";#N/A,#N/A,FALSE,"FANDA96";#N/A,#N/A,FALSE,"INTRAN96";#N/A,#N/A,FALSE,"NAA9697";#N/A,#N/A,FALSE,"ECWEBB";#N/A,#N/A,FALSE,"MFT96";#N/A,#N/A,FALSE,"CTrecon"}</definedName>
    <definedName name="wrn.TMCOMP._4_1_1_2" hidden="1">{#N/A,#N/A,FALSE,"TMCOMP96";#N/A,#N/A,FALSE,"MAT96";#N/A,#N/A,FALSE,"FANDA96";#N/A,#N/A,FALSE,"INTRAN96";#N/A,#N/A,FALSE,"NAA9697";#N/A,#N/A,FALSE,"ECWEBB";#N/A,#N/A,FALSE,"MFT96";#N/A,#N/A,FALSE,"CTrecon"}</definedName>
    <definedName name="wrn.TMCOMP._4_1_1_2_1" hidden="1">{#N/A,#N/A,FALSE,"TMCOMP96";#N/A,#N/A,FALSE,"MAT96";#N/A,#N/A,FALSE,"FANDA96";#N/A,#N/A,FALSE,"INTRAN96";#N/A,#N/A,FALSE,"NAA9697";#N/A,#N/A,FALSE,"ECWEBB";#N/A,#N/A,FALSE,"MFT96";#N/A,#N/A,FALSE,"CTrecon"}</definedName>
    <definedName name="wrn.TMCOMP._4_1_1_2_2" hidden="1">{#N/A,#N/A,FALSE,"TMCOMP96";#N/A,#N/A,FALSE,"MAT96";#N/A,#N/A,FALSE,"FANDA96";#N/A,#N/A,FALSE,"INTRAN96";#N/A,#N/A,FALSE,"NAA9697";#N/A,#N/A,FALSE,"ECWEBB";#N/A,#N/A,FALSE,"MFT96";#N/A,#N/A,FALSE,"CTrecon"}</definedName>
    <definedName name="wrn.TMCOMP._4_1_1_2_3" hidden="1">{#N/A,#N/A,FALSE,"TMCOMP96";#N/A,#N/A,FALSE,"MAT96";#N/A,#N/A,FALSE,"FANDA96";#N/A,#N/A,FALSE,"INTRAN96";#N/A,#N/A,FALSE,"NAA9697";#N/A,#N/A,FALSE,"ECWEBB";#N/A,#N/A,FALSE,"MFT96";#N/A,#N/A,FALSE,"CTrecon"}</definedName>
    <definedName name="wrn.TMCOMP._4_1_1_2_4" hidden="1">{#N/A,#N/A,FALSE,"TMCOMP96";#N/A,#N/A,FALSE,"MAT96";#N/A,#N/A,FALSE,"FANDA96";#N/A,#N/A,FALSE,"INTRAN96";#N/A,#N/A,FALSE,"NAA9697";#N/A,#N/A,FALSE,"ECWEBB";#N/A,#N/A,FALSE,"MFT96";#N/A,#N/A,FALSE,"CTrecon"}</definedName>
    <definedName name="wrn.TMCOMP._4_1_1_2_5" hidden="1">{#N/A,#N/A,FALSE,"TMCOMP96";#N/A,#N/A,FALSE,"MAT96";#N/A,#N/A,FALSE,"FANDA96";#N/A,#N/A,FALSE,"INTRAN96";#N/A,#N/A,FALSE,"NAA9697";#N/A,#N/A,FALSE,"ECWEBB";#N/A,#N/A,FALSE,"MFT96";#N/A,#N/A,FALSE,"CTrecon"}</definedName>
    <definedName name="wrn.TMCOMP._4_1_1_3" hidden="1">{#N/A,#N/A,FALSE,"TMCOMP96";#N/A,#N/A,FALSE,"MAT96";#N/A,#N/A,FALSE,"FANDA96";#N/A,#N/A,FALSE,"INTRAN96";#N/A,#N/A,FALSE,"NAA9697";#N/A,#N/A,FALSE,"ECWEBB";#N/A,#N/A,FALSE,"MFT96";#N/A,#N/A,FALSE,"CTrecon"}</definedName>
    <definedName name="wrn.TMCOMP._4_1_1_4" hidden="1">{#N/A,#N/A,FALSE,"TMCOMP96";#N/A,#N/A,FALSE,"MAT96";#N/A,#N/A,FALSE,"FANDA96";#N/A,#N/A,FALSE,"INTRAN96";#N/A,#N/A,FALSE,"NAA9697";#N/A,#N/A,FALSE,"ECWEBB";#N/A,#N/A,FALSE,"MFT96";#N/A,#N/A,FALSE,"CTrecon"}</definedName>
    <definedName name="wrn.TMCOMP._4_1_1_5" hidden="1">{#N/A,#N/A,FALSE,"TMCOMP96";#N/A,#N/A,FALSE,"MAT96";#N/A,#N/A,FALSE,"FANDA96";#N/A,#N/A,FALSE,"INTRAN96";#N/A,#N/A,FALSE,"NAA9697";#N/A,#N/A,FALSE,"ECWEBB";#N/A,#N/A,FALSE,"MFT96";#N/A,#N/A,FALSE,"CTrecon"}</definedName>
    <definedName name="wrn.TMCOMP._4_1_2" hidden="1">{#N/A,#N/A,FALSE,"TMCOMP96";#N/A,#N/A,FALSE,"MAT96";#N/A,#N/A,FALSE,"FANDA96";#N/A,#N/A,FALSE,"INTRAN96";#N/A,#N/A,FALSE,"NAA9697";#N/A,#N/A,FALSE,"ECWEBB";#N/A,#N/A,FALSE,"MFT96";#N/A,#N/A,FALSE,"CTrecon"}</definedName>
    <definedName name="wrn.TMCOMP._4_1_2_1" hidden="1">{#N/A,#N/A,FALSE,"TMCOMP96";#N/A,#N/A,FALSE,"MAT96";#N/A,#N/A,FALSE,"FANDA96";#N/A,#N/A,FALSE,"INTRAN96";#N/A,#N/A,FALSE,"NAA9697";#N/A,#N/A,FALSE,"ECWEBB";#N/A,#N/A,FALSE,"MFT96";#N/A,#N/A,FALSE,"CTrecon"}</definedName>
    <definedName name="wrn.TMCOMP._4_1_2_2" hidden="1">{#N/A,#N/A,FALSE,"TMCOMP96";#N/A,#N/A,FALSE,"MAT96";#N/A,#N/A,FALSE,"FANDA96";#N/A,#N/A,FALSE,"INTRAN96";#N/A,#N/A,FALSE,"NAA9697";#N/A,#N/A,FALSE,"ECWEBB";#N/A,#N/A,FALSE,"MFT96";#N/A,#N/A,FALSE,"CTrecon"}</definedName>
    <definedName name="wrn.TMCOMP._4_1_2_3" hidden="1">{#N/A,#N/A,FALSE,"TMCOMP96";#N/A,#N/A,FALSE,"MAT96";#N/A,#N/A,FALSE,"FANDA96";#N/A,#N/A,FALSE,"INTRAN96";#N/A,#N/A,FALSE,"NAA9697";#N/A,#N/A,FALSE,"ECWEBB";#N/A,#N/A,FALSE,"MFT96";#N/A,#N/A,FALSE,"CTrecon"}</definedName>
    <definedName name="wrn.TMCOMP._4_1_2_4" hidden="1">{#N/A,#N/A,FALSE,"TMCOMP96";#N/A,#N/A,FALSE,"MAT96";#N/A,#N/A,FALSE,"FANDA96";#N/A,#N/A,FALSE,"INTRAN96";#N/A,#N/A,FALSE,"NAA9697";#N/A,#N/A,FALSE,"ECWEBB";#N/A,#N/A,FALSE,"MFT96";#N/A,#N/A,FALSE,"CTrecon"}</definedName>
    <definedName name="wrn.TMCOMP._4_1_2_5" hidden="1">{#N/A,#N/A,FALSE,"TMCOMP96";#N/A,#N/A,FALSE,"MAT96";#N/A,#N/A,FALSE,"FANDA96";#N/A,#N/A,FALSE,"INTRAN96";#N/A,#N/A,FALSE,"NAA9697";#N/A,#N/A,FALSE,"ECWEBB";#N/A,#N/A,FALSE,"MFT96";#N/A,#N/A,FALSE,"CTrecon"}</definedName>
    <definedName name="wrn.TMCOMP._4_1_3" hidden="1">{#N/A,#N/A,FALSE,"TMCOMP96";#N/A,#N/A,FALSE,"MAT96";#N/A,#N/A,FALSE,"FANDA96";#N/A,#N/A,FALSE,"INTRAN96";#N/A,#N/A,FALSE,"NAA9697";#N/A,#N/A,FALSE,"ECWEBB";#N/A,#N/A,FALSE,"MFT96";#N/A,#N/A,FALSE,"CTrecon"}</definedName>
    <definedName name="wrn.TMCOMP._4_1_3_1" hidden="1">{#N/A,#N/A,FALSE,"TMCOMP96";#N/A,#N/A,FALSE,"MAT96";#N/A,#N/A,FALSE,"FANDA96";#N/A,#N/A,FALSE,"INTRAN96";#N/A,#N/A,FALSE,"NAA9697";#N/A,#N/A,FALSE,"ECWEBB";#N/A,#N/A,FALSE,"MFT96";#N/A,#N/A,FALSE,"CTrecon"}</definedName>
    <definedName name="wrn.TMCOMP._4_1_3_2" hidden="1">{#N/A,#N/A,FALSE,"TMCOMP96";#N/A,#N/A,FALSE,"MAT96";#N/A,#N/A,FALSE,"FANDA96";#N/A,#N/A,FALSE,"INTRAN96";#N/A,#N/A,FALSE,"NAA9697";#N/A,#N/A,FALSE,"ECWEBB";#N/A,#N/A,FALSE,"MFT96";#N/A,#N/A,FALSE,"CTrecon"}</definedName>
    <definedName name="wrn.TMCOMP._4_1_3_3" hidden="1">{#N/A,#N/A,FALSE,"TMCOMP96";#N/A,#N/A,FALSE,"MAT96";#N/A,#N/A,FALSE,"FANDA96";#N/A,#N/A,FALSE,"INTRAN96";#N/A,#N/A,FALSE,"NAA9697";#N/A,#N/A,FALSE,"ECWEBB";#N/A,#N/A,FALSE,"MFT96";#N/A,#N/A,FALSE,"CTrecon"}</definedName>
    <definedName name="wrn.TMCOMP._4_1_3_4" hidden="1">{#N/A,#N/A,FALSE,"TMCOMP96";#N/A,#N/A,FALSE,"MAT96";#N/A,#N/A,FALSE,"FANDA96";#N/A,#N/A,FALSE,"INTRAN96";#N/A,#N/A,FALSE,"NAA9697";#N/A,#N/A,FALSE,"ECWEBB";#N/A,#N/A,FALSE,"MFT96";#N/A,#N/A,FALSE,"CTrecon"}</definedName>
    <definedName name="wrn.TMCOMP._4_1_3_5" hidden="1">{#N/A,#N/A,FALSE,"TMCOMP96";#N/A,#N/A,FALSE,"MAT96";#N/A,#N/A,FALSE,"FANDA96";#N/A,#N/A,FALSE,"INTRAN96";#N/A,#N/A,FALSE,"NAA9697";#N/A,#N/A,FALSE,"ECWEBB";#N/A,#N/A,FALSE,"MFT96";#N/A,#N/A,FALSE,"CTrecon"}</definedName>
    <definedName name="wrn.TMCOMP._4_1_4" hidden="1">{#N/A,#N/A,FALSE,"TMCOMP96";#N/A,#N/A,FALSE,"MAT96";#N/A,#N/A,FALSE,"FANDA96";#N/A,#N/A,FALSE,"INTRAN96";#N/A,#N/A,FALSE,"NAA9697";#N/A,#N/A,FALSE,"ECWEBB";#N/A,#N/A,FALSE,"MFT96";#N/A,#N/A,FALSE,"CTrecon"}</definedName>
    <definedName name="wrn.TMCOMP._4_1_4_1" hidden="1">{#N/A,#N/A,FALSE,"TMCOMP96";#N/A,#N/A,FALSE,"MAT96";#N/A,#N/A,FALSE,"FANDA96";#N/A,#N/A,FALSE,"INTRAN96";#N/A,#N/A,FALSE,"NAA9697";#N/A,#N/A,FALSE,"ECWEBB";#N/A,#N/A,FALSE,"MFT96";#N/A,#N/A,FALSE,"CTrecon"}</definedName>
    <definedName name="wrn.TMCOMP._4_1_4_2" hidden="1">{#N/A,#N/A,FALSE,"TMCOMP96";#N/A,#N/A,FALSE,"MAT96";#N/A,#N/A,FALSE,"FANDA96";#N/A,#N/A,FALSE,"INTRAN96";#N/A,#N/A,FALSE,"NAA9697";#N/A,#N/A,FALSE,"ECWEBB";#N/A,#N/A,FALSE,"MFT96";#N/A,#N/A,FALSE,"CTrecon"}</definedName>
    <definedName name="wrn.TMCOMP._4_1_4_3" hidden="1">{#N/A,#N/A,FALSE,"TMCOMP96";#N/A,#N/A,FALSE,"MAT96";#N/A,#N/A,FALSE,"FANDA96";#N/A,#N/A,FALSE,"INTRAN96";#N/A,#N/A,FALSE,"NAA9697";#N/A,#N/A,FALSE,"ECWEBB";#N/A,#N/A,FALSE,"MFT96";#N/A,#N/A,FALSE,"CTrecon"}</definedName>
    <definedName name="wrn.TMCOMP._4_1_4_4" hidden="1">{#N/A,#N/A,FALSE,"TMCOMP96";#N/A,#N/A,FALSE,"MAT96";#N/A,#N/A,FALSE,"FANDA96";#N/A,#N/A,FALSE,"INTRAN96";#N/A,#N/A,FALSE,"NAA9697";#N/A,#N/A,FALSE,"ECWEBB";#N/A,#N/A,FALSE,"MFT96";#N/A,#N/A,FALSE,"CTrecon"}</definedName>
    <definedName name="wrn.TMCOMP._4_1_4_5" hidden="1">{#N/A,#N/A,FALSE,"TMCOMP96";#N/A,#N/A,FALSE,"MAT96";#N/A,#N/A,FALSE,"FANDA96";#N/A,#N/A,FALSE,"INTRAN96";#N/A,#N/A,FALSE,"NAA9697";#N/A,#N/A,FALSE,"ECWEBB";#N/A,#N/A,FALSE,"MFT96";#N/A,#N/A,FALSE,"CTrecon"}</definedName>
    <definedName name="wrn.TMCOMP._4_1_5" hidden="1">{#N/A,#N/A,FALSE,"TMCOMP96";#N/A,#N/A,FALSE,"MAT96";#N/A,#N/A,FALSE,"FANDA96";#N/A,#N/A,FALSE,"INTRAN96";#N/A,#N/A,FALSE,"NAA9697";#N/A,#N/A,FALSE,"ECWEBB";#N/A,#N/A,FALSE,"MFT96";#N/A,#N/A,FALSE,"CTrecon"}</definedName>
    <definedName name="wrn.TMCOMP._4_1_5_1" hidden="1">{#N/A,#N/A,FALSE,"TMCOMP96";#N/A,#N/A,FALSE,"MAT96";#N/A,#N/A,FALSE,"FANDA96";#N/A,#N/A,FALSE,"INTRAN96";#N/A,#N/A,FALSE,"NAA9697";#N/A,#N/A,FALSE,"ECWEBB";#N/A,#N/A,FALSE,"MFT96";#N/A,#N/A,FALSE,"CTrecon"}</definedName>
    <definedName name="wrn.TMCOMP._4_1_5_2" hidden="1">{#N/A,#N/A,FALSE,"TMCOMP96";#N/A,#N/A,FALSE,"MAT96";#N/A,#N/A,FALSE,"FANDA96";#N/A,#N/A,FALSE,"INTRAN96";#N/A,#N/A,FALSE,"NAA9697";#N/A,#N/A,FALSE,"ECWEBB";#N/A,#N/A,FALSE,"MFT96";#N/A,#N/A,FALSE,"CTrecon"}</definedName>
    <definedName name="wrn.TMCOMP._4_1_5_3" hidden="1">{#N/A,#N/A,FALSE,"TMCOMP96";#N/A,#N/A,FALSE,"MAT96";#N/A,#N/A,FALSE,"FANDA96";#N/A,#N/A,FALSE,"INTRAN96";#N/A,#N/A,FALSE,"NAA9697";#N/A,#N/A,FALSE,"ECWEBB";#N/A,#N/A,FALSE,"MFT96";#N/A,#N/A,FALSE,"CTrecon"}</definedName>
    <definedName name="wrn.TMCOMP._4_1_5_4" hidden="1">{#N/A,#N/A,FALSE,"TMCOMP96";#N/A,#N/A,FALSE,"MAT96";#N/A,#N/A,FALSE,"FANDA96";#N/A,#N/A,FALSE,"INTRAN96";#N/A,#N/A,FALSE,"NAA9697";#N/A,#N/A,FALSE,"ECWEBB";#N/A,#N/A,FALSE,"MFT96";#N/A,#N/A,FALSE,"CTrecon"}</definedName>
    <definedName name="wrn.TMCOMP._4_1_5_5" hidden="1">{#N/A,#N/A,FALSE,"TMCOMP96";#N/A,#N/A,FALSE,"MAT96";#N/A,#N/A,FALSE,"FANDA96";#N/A,#N/A,FALSE,"INTRAN96";#N/A,#N/A,FALSE,"NAA9697";#N/A,#N/A,FALSE,"ECWEBB";#N/A,#N/A,FALSE,"MFT96";#N/A,#N/A,FALSE,"CTrecon"}</definedName>
    <definedName name="wrn.TMCOMP._4_2" hidden="1">{#N/A,#N/A,FALSE,"TMCOMP96";#N/A,#N/A,FALSE,"MAT96";#N/A,#N/A,FALSE,"FANDA96";#N/A,#N/A,FALSE,"INTRAN96";#N/A,#N/A,FALSE,"NAA9697";#N/A,#N/A,FALSE,"ECWEBB";#N/A,#N/A,FALSE,"MFT96";#N/A,#N/A,FALSE,"CTrecon"}</definedName>
    <definedName name="wrn.TMCOMP._4_2_1" hidden="1">{#N/A,#N/A,FALSE,"TMCOMP96";#N/A,#N/A,FALSE,"MAT96";#N/A,#N/A,FALSE,"FANDA96";#N/A,#N/A,FALSE,"INTRAN96";#N/A,#N/A,FALSE,"NAA9697";#N/A,#N/A,FALSE,"ECWEBB";#N/A,#N/A,FALSE,"MFT96";#N/A,#N/A,FALSE,"CTrecon"}</definedName>
    <definedName name="wrn.TMCOMP._4_2_1_1" hidden="1">{#N/A,#N/A,FALSE,"TMCOMP96";#N/A,#N/A,FALSE,"MAT96";#N/A,#N/A,FALSE,"FANDA96";#N/A,#N/A,FALSE,"INTRAN96";#N/A,#N/A,FALSE,"NAA9697";#N/A,#N/A,FALSE,"ECWEBB";#N/A,#N/A,FALSE,"MFT96";#N/A,#N/A,FALSE,"CTrecon"}</definedName>
    <definedName name="wrn.TMCOMP._4_2_2" hidden="1">{#N/A,#N/A,FALSE,"TMCOMP96";#N/A,#N/A,FALSE,"MAT96";#N/A,#N/A,FALSE,"FANDA96";#N/A,#N/A,FALSE,"INTRAN96";#N/A,#N/A,FALSE,"NAA9697";#N/A,#N/A,FALSE,"ECWEBB";#N/A,#N/A,FALSE,"MFT96";#N/A,#N/A,FALSE,"CTrecon"}</definedName>
    <definedName name="wrn.TMCOMP._4_2_3" hidden="1">{#N/A,#N/A,FALSE,"TMCOMP96";#N/A,#N/A,FALSE,"MAT96";#N/A,#N/A,FALSE,"FANDA96";#N/A,#N/A,FALSE,"INTRAN96";#N/A,#N/A,FALSE,"NAA9697";#N/A,#N/A,FALSE,"ECWEBB";#N/A,#N/A,FALSE,"MFT96";#N/A,#N/A,FALSE,"CTrecon"}</definedName>
    <definedName name="wrn.TMCOMP._4_2_4" hidden="1">{#N/A,#N/A,FALSE,"TMCOMP96";#N/A,#N/A,FALSE,"MAT96";#N/A,#N/A,FALSE,"FANDA96";#N/A,#N/A,FALSE,"INTRAN96";#N/A,#N/A,FALSE,"NAA9697";#N/A,#N/A,FALSE,"ECWEBB";#N/A,#N/A,FALSE,"MFT96";#N/A,#N/A,FALSE,"CTrecon"}</definedName>
    <definedName name="wrn.TMCOMP._4_2_5" hidden="1">{#N/A,#N/A,FALSE,"TMCOMP96";#N/A,#N/A,FALSE,"MAT96";#N/A,#N/A,FALSE,"FANDA96";#N/A,#N/A,FALSE,"INTRAN96";#N/A,#N/A,FALSE,"NAA9697";#N/A,#N/A,FALSE,"ECWEBB";#N/A,#N/A,FALSE,"MFT96";#N/A,#N/A,FALSE,"CTrecon"}</definedName>
    <definedName name="wrn.TMCOMP._4_3" hidden="1">{#N/A,#N/A,FALSE,"TMCOMP96";#N/A,#N/A,FALSE,"MAT96";#N/A,#N/A,FALSE,"FANDA96";#N/A,#N/A,FALSE,"INTRAN96";#N/A,#N/A,FALSE,"NAA9697";#N/A,#N/A,FALSE,"ECWEBB";#N/A,#N/A,FALSE,"MFT96";#N/A,#N/A,FALSE,"CTrecon"}</definedName>
    <definedName name="wrn.TMCOMP._4_3_1" hidden="1">{#N/A,#N/A,FALSE,"TMCOMP96";#N/A,#N/A,FALSE,"MAT96";#N/A,#N/A,FALSE,"FANDA96";#N/A,#N/A,FALSE,"INTRAN96";#N/A,#N/A,FALSE,"NAA9697";#N/A,#N/A,FALSE,"ECWEBB";#N/A,#N/A,FALSE,"MFT96";#N/A,#N/A,FALSE,"CTrecon"}</definedName>
    <definedName name="wrn.TMCOMP._4_3_1_1" hidden="1">{#N/A,#N/A,FALSE,"TMCOMP96";#N/A,#N/A,FALSE,"MAT96";#N/A,#N/A,FALSE,"FANDA96";#N/A,#N/A,FALSE,"INTRAN96";#N/A,#N/A,FALSE,"NAA9697";#N/A,#N/A,FALSE,"ECWEBB";#N/A,#N/A,FALSE,"MFT96";#N/A,#N/A,FALSE,"CTrecon"}</definedName>
    <definedName name="wrn.TMCOMP._4_3_2" hidden="1">{#N/A,#N/A,FALSE,"TMCOMP96";#N/A,#N/A,FALSE,"MAT96";#N/A,#N/A,FALSE,"FANDA96";#N/A,#N/A,FALSE,"INTRAN96";#N/A,#N/A,FALSE,"NAA9697";#N/A,#N/A,FALSE,"ECWEBB";#N/A,#N/A,FALSE,"MFT96";#N/A,#N/A,FALSE,"CTrecon"}</definedName>
    <definedName name="wrn.TMCOMP._4_3_3" hidden="1">{#N/A,#N/A,FALSE,"TMCOMP96";#N/A,#N/A,FALSE,"MAT96";#N/A,#N/A,FALSE,"FANDA96";#N/A,#N/A,FALSE,"INTRAN96";#N/A,#N/A,FALSE,"NAA9697";#N/A,#N/A,FALSE,"ECWEBB";#N/A,#N/A,FALSE,"MFT96";#N/A,#N/A,FALSE,"CTrecon"}</definedName>
    <definedName name="wrn.TMCOMP._4_3_4" hidden="1">{#N/A,#N/A,FALSE,"TMCOMP96";#N/A,#N/A,FALSE,"MAT96";#N/A,#N/A,FALSE,"FANDA96";#N/A,#N/A,FALSE,"INTRAN96";#N/A,#N/A,FALSE,"NAA9697";#N/A,#N/A,FALSE,"ECWEBB";#N/A,#N/A,FALSE,"MFT96";#N/A,#N/A,FALSE,"CTrecon"}</definedName>
    <definedName name="wrn.TMCOMP._4_3_5" hidden="1">{#N/A,#N/A,FALSE,"TMCOMP96";#N/A,#N/A,FALSE,"MAT96";#N/A,#N/A,FALSE,"FANDA96";#N/A,#N/A,FALSE,"INTRAN96";#N/A,#N/A,FALSE,"NAA9697";#N/A,#N/A,FALSE,"ECWEBB";#N/A,#N/A,FALSE,"MFT96";#N/A,#N/A,FALSE,"CTrecon"}</definedName>
    <definedName name="wrn.TMCOMP._4_4" hidden="1">{#N/A,#N/A,FALSE,"TMCOMP96";#N/A,#N/A,FALSE,"MAT96";#N/A,#N/A,FALSE,"FANDA96";#N/A,#N/A,FALSE,"INTRAN96";#N/A,#N/A,FALSE,"NAA9697";#N/A,#N/A,FALSE,"ECWEBB";#N/A,#N/A,FALSE,"MFT96";#N/A,#N/A,FALSE,"CTrecon"}</definedName>
    <definedName name="wrn.TMCOMP._4_4_1" hidden="1">{#N/A,#N/A,FALSE,"TMCOMP96";#N/A,#N/A,FALSE,"MAT96";#N/A,#N/A,FALSE,"FANDA96";#N/A,#N/A,FALSE,"INTRAN96";#N/A,#N/A,FALSE,"NAA9697";#N/A,#N/A,FALSE,"ECWEBB";#N/A,#N/A,FALSE,"MFT96";#N/A,#N/A,FALSE,"CTrecon"}</definedName>
    <definedName name="wrn.TMCOMP._4_4_2" hidden="1">{#N/A,#N/A,FALSE,"TMCOMP96";#N/A,#N/A,FALSE,"MAT96";#N/A,#N/A,FALSE,"FANDA96";#N/A,#N/A,FALSE,"INTRAN96";#N/A,#N/A,FALSE,"NAA9697";#N/A,#N/A,FALSE,"ECWEBB";#N/A,#N/A,FALSE,"MFT96";#N/A,#N/A,FALSE,"CTrecon"}</definedName>
    <definedName name="wrn.TMCOMP._4_4_3" hidden="1">{#N/A,#N/A,FALSE,"TMCOMP96";#N/A,#N/A,FALSE,"MAT96";#N/A,#N/A,FALSE,"FANDA96";#N/A,#N/A,FALSE,"INTRAN96";#N/A,#N/A,FALSE,"NAA9697";#N/A,#N/A,FALSE,"ECWEBB";#N/A,#N/A,FALSE,"MFT96";#N/A,#N/A,FALSE,"CTrecon"}</definedName>
    <definedName name="wrn.TMCOMP._4_4_4" hidden="1">{#N/A,#N/A,FALSE,"TMCOMP96";#N/A,#N/A,FALSE,"MAT96";#N/A,#N/A,FALSE,"FANDA96";#N/A,#N/A,FALSE,"INTRAN96";#N/A,#N/A,FALSE,"NAA9697";#N/A,#N/A,FALSE,"ECWEBB";#N/A,#N/A,FALSE,"MFT96";#N/A,#N/A,FALSE,"CTrecon"}</definedName>
    <definedName name="wrn.TMCOMP._4_4_5" hidden="1">{#N/A,#N/A,FALSE,"TMCOMP96";#N/A,#N/A,FALSE,"MAT96";#N/A,#N/A,FALSE,"FANDA96";#N/A,#N/A,FALSE,"INTRAN96";#N/A,#N/A,FALSE,"NAA9697";#N/A,#N/A,FALSE,"ECWEBB";#N/A,#N/A,FALSE,"MFT96";#N/A,#N/A,FALSE,"CTrecon"}</definedName>
    <definedName name="wrn.TMCOMP._4_5" hidden="1">{#N/A,#N/A,FALSE,"TMCOMP96";#N/A,#N/A,FALSE,"MAT96";#N/A,#N/A,FALSE,"FANDA96";#N/A,#N/A,FALSE,"INTRAN96";#N/A,#N/A,FALSE,"NAA9697";#N/A,#N/A,FALSE,"ECWEBB";#N/A,#N/A,FALSE,"MFT96";#N/A,#N/A,FALSE,"CTrecon"}</definedName>
    <definedName name="wrn.TMCOMP._4_5_1" hidden="1">{#N/A,#N/A,FALSE,"TMCOMP96";#N/A,#N/A,FALSE,"MAT96";#N/A,#N/A,FALSE,"FANDA96";#N/A,#N/A,FALSE,"INTRAN96";#N/A,#N/A,FALSE,"NAA9697";#N/A,#N/A,FALSE,"ECWEBB";#N/A,#N/A,FALSE,"MFT96";#N/A,#N/A,FALSE,"CTrecon"}</definedName>
    <definedName name="wrn.TMCOMP._4_5_2" hidden="1">{#N/A,#N/A,FALSE,"TMCOMP96";#N/A,#N/A,FALSE,"MAT96";#N/A,#N/A,FALSE,"FANDA96";#N/A,#N/A,FALSE,"INTRAN96";#N/A,#N/A,FALSE,"NAA9697";#N/A,#N/A,FALSE,"ECWEBB";#N/A,#N/A,FALSE,"MFT96";#N/A,#N/A,FALSE,"CTrecon"}</definedName>
    <definedName name="wrn.TMCOMP._4_5_3" hidden="1">{#N/A,#N/A,FALSE,"TMCOMP96";#N/A,#N/A,FALSE,"MAT96";#N/A,#N/A,FALSE,"FANDA96";#N/A,#N/A,FALSE,"INTRAN96";#N/A,#N/A,FALSE,"NAA9697";#N/A,#N/A,FALSE,"ECWEBB";#N/A,#N/A,FALSE,"MFT96";#N/A,#N/A,FALSE,"CTrecon"}</definedName>
    <definedName name="wrn.TMCOMP._4_5_4" hidden="1">{#N/A,#N/A,FALSE,"TMCOMP96";#N/A,#N/A,FALSE,"MAT96";#N/A,#N/A,FALSE,"FANDA96";#N/A,#N/A,FALSE,"INTRAN96";#N/A,#N/A,FALSE,"NAA9697";#N/A,#N/A,FALSE,"ECWEBB";#N/A,#N/A,FALSE,"MFT96";#N/A,#N/A,FALSE,"CTrecon"}</definedName>
    <definedName name="wrn.TMCOMP._4_5_5" hidden="1">{#N/A,#N/A,FALSE,"TMCOMP96";#N/A,#N/A,FALSE,"MAT96";#N/A,#N/A,FALSE,"FANDA96";#N/A,#N/A,FALSE,"INTRAN96";#N/A,#N/A,FALSE,"NAA9697";#N/A,#N/A,FALSE,"ECWEBB";#N/A,#N/A,FALSE,"MFT96";#N/A,#N/A,FALSE,"CTrecon"}</definedName>
    <definedName name="wrn.TMCOMP._5" hidden="1">{#N/A,#N/A,FALSE,"TMCOMP96";#N/A,#N/A,FALSE,"MAT96";#N/A,#N/A,FALSE,"FANDA96";#N/A,#N/A,FALSE,"INTRAN96";#N/A,#N/A,FALSE,"NAA9697";#N/A,#N/A,FALSE,"ECWEBB";#N/A,#N/A,FALSE,"MFT96";#N/A,#N/A,FALSE,"CTrecon"}</definedName>
    <definedName name="wrn.TMCOMP._5_1" hidden="1">{#N/A,#N/A,FALSE,"TMCOMP96";#N/A,#N/A,FALSE,"MAT96";#N/A,#N/A,FALSE,"FANDA96";#N/A,#N/A,FALSE,"INTRAN96";#N/A,#N/A,FALSE,"NAA9697";#N/A,#N/A,FALSE,"ECWEBB";#N/A,#N/A,FALSE,"MFT96";#N/A,#N/A,FALSE,"CTrecon"}</definedName>
    <definedName name="wrn.TMCOMP._5_1_1" hidden="1">{#N/A,#N/A,FALSE,"TMCOMP96";#N/A,#N/A,FALSE,"MAT96";#N/A,#N/A,FALSE,"FANDA96";#N/A,#N/A,FALSE,"INTRAN96";#N/A,#N/A,FALSE,"NAA9697";#N/A,#N/A,FALSE,"ECWEBB";#N/A,#N/A,FALSE,"MFT96";#N/A,#N/A,FALSE,"CTrecon"}</definedName>
    <definedName name="wrn.TMCOMP._5_1_1_1" hidden="1">{#N/A,#N/A,FALSE,"TMCOMP96";#N/A,#N/A,FALSE,"MAT96";#N/A,#N/A,FALSE,"FANDA96";#N/A,#N/A,FALSE,"INTRAN96";#N/A,#N/A,FALSE,"NAA9697";#N/A,#N/A,FALSE,"ECWEBB";#N/A,#N/A,FALSE,"MFT96";#N/A,#N/A,FALSE,"CTrecon"}</definedName>
    <definedName name="wrn.TMCOMP._5_1_1_1_1" hidden="1">{#N/A,#N/A,FALSE,"TMCOMP96";#N/A,#N/A,FALSE,"MAT96";#N/A,#N/A,FALSE,"FANDA96";#N/A,#N/A,FALSE,"INTRAN96";#N/A,#N/A,FALSE,"NAA9697";#N/A,#N/A,FALSE,"ECWEBB";#N/A,#N/A,FALSE,"MFT96";#N/A,#N/A,FALSE,"CTrecon"}</definedName>
    <definedName name="wrn.TMCOMP._5_1_1_1_1_1" hidden="1">{#N/A,#N/A,FALSE,"TMCOMP96";#N/A,#N/A,FALSE,"MAT96";#N/A,#N/A,FALSE,"FANDA96";#N/A,#N/A,FALSE,"INTRAN96";#N/A,#N/A,FALSE,"NAA9697";#N/A,#N/A,FALSE,"ECWEBB";#N/A,#N/A,FALSE,"MFT96";#N/A,#N/A,FALSE,"CTrecon"}</definedName>
    <definedName name="wrn.TMCOMP._5_1_1_1_2" hidden="1">{#N/A,#N/A,FALSE,"TMCOMP96";#N/A,#N/A,FALSE,"MAT96";#N/A,#N/A,FALSE,"FANDA96";#N/A,#N/A,FALSE,"INTRAN96";#N/A,#N/A,FALSE,"NAA9697";#N/A,#N/A,FALSE,"ECWEBB";#N/A,#N/A,FALSE,"MFT96";#N/A,#N/A,FALSE,"CTrecon"}</definedName>
    <definedName name="wrn.TMCOMP._5_1_1_1_3" hidden="1">{#N/A,#N/A,FALSE,"TMCOMP96";#N/A,#N/A,FALSE,"MAT96";#N/A,#N/A,FALSE,"FANDA96";#N/A,#N/A,FALSE,"INTRAN96";#N/A,#N/A,FALSE,"NAA9697";#N/A,#N/A,FALSE,"ECWEBB";#N/A,#N/A,FALSE,"MFT96";#N/A,#N/A,FALSE,"CTrecon"}</definedName>
    <definedName name="wrn.TMCOMP._5_1_1_1_4" hidden="1">{#N/A,#N/A,FALSE,"TMCOMP96";#N/A,#N/A,FALSE,"MAT96";#N/A,#N/A,FALSE,"FANDA96";#N/A,#N/A,FALSE,"INTRAN96";#N/A,#N/A,FALSE,"NAA9697";#N/A,#N/A,FALSE,"ECWEBB";#N/A,#N/A,FALSE,"MFT96";#N/A,#N/A,FALSE,"CTrecon"}</definedName>
    <definedName name="wrn.TMCOMP._5_1_1_1_5" hidden="1">{#N/A,#N/A,FALSE,"TMCOMP96";#N/A,#N/A,FALSE,"MAT96";#N/A,#N/A,FALSE,"FANDA96";#N/A,#N/A,FALSE,"INTRAN96";#N/A,#N/A,FALSE,"NAA9697";#N/A,#N/A,FALSE,"ECWEBB";#N/A,#N/A,FALSE,"MFT96";#N/A,#N/A,FALSE,"CTrecon"}</definedName>
    <definedName name="wrn.TMCOMP._5_1_1_2" hidden="1">{#N/A,#N/A,FALSE,"TMCOMP96";#N/A,#N/A,FALSE,"MAT96";#N/A,#N/A,FALSE,"FANDA96";#N/A,#N/A,FALSE,"INTRAN96";#N/A,#N/A,FALSE,"NAA9697";#N/A,#N/A,FALSE,"ECWEBB";#N/A,#N/A,FALSE,"MFT96";#N/A,#N/A,FALSE,"CTrecon"}</definedName>
    <definedName name="wrn.TMCOMP._5_1_1_2_1" hidden="1">{#N/A,#N/A,FALSE,"TMCOMP96";#N/A,#N/A,FALSE,"MAT96";#N/A,#N/A,FALSE,"FANDA96";#N/A,#N/A,FALSE,"INTRAN96";#N/A,#N/A,FALSE,"NAA9697";#N/A,#N/A,FALSE,"ECWEBB";#N/A,#N/A,FALSE,"MFT96";#N/A,#N/A,FALSE,"CTrecon"}</definedName>
    <definedName name="wrn.TMCOMP._5_1_1_2_2" hidden="1">{#N/A,#N/A,FALSE,"TMCOMP96";#N/A,#N/A,FALSE,"MAT96";#N/A,#N/A,FALSE,"FANDA96";#N/A,#N/A,FALSE,"INTRAN96";#N/A,#N/A,FALSE,"NAA9697";#N/A,#N/A,FALSE,"ECWEBB";#N/A,#N/A,FALSE,"MFT96";#N/A,#N/A,FALSE,"CTrecon"}</definedName>
    <definedName name="wrn.TMCOMP._5_1_1_2_3" hidden="1">{#N/A,#N/A,FALSE,"TMCOMP96";#N/A,#N/A,FALSE,"MAT96";#N/A,#N/A,FALSE,"FANDA96";#N/A,#N/A,FALSE,"INTRAN96";#N/A,#N/A,FALSE,"NAA9697";#N/A,#N/A,FALSE,"ECWEBB";#N/A,#N/A,FALSE,"MFT96";#N/A,#N/A,FALSE,"CTrecon"}</definedName>
    <definedName name="wrn.TMCOMP._5_1_1_2_4" hidden="1">{#N/A,#N/A,FALSE,"TMCOMP96";#N/A,#N/A,FALSE,"MAT96";#N/A,#N/A,FALSE,"FANDA96";#N/A,#N/A,FALSE,"INTRAN96";#N/A,#N/A,FALSE,"NAA9697";#N/A,#N/A,FALSE,"ECWEBB";#N/A,#N/A,FALSE,"MFT96";#N/A,#N/A,FALSE,"CTrecon"}</definedName>
    <definedName name="wrn.TMCOMP._5_1_1_2_5" hidden="1">{#N/A,#N/A,FALSE,"TMCOMP96";#N/A,#N/A,FALSE,"MAT96";#N/A,#N/A,FALSE,"FANDA96";#N/A,#N/A,FALSE,"INTRAN96";#N/A,#N/A,FALSE,"NAA9697";#N/A,#N/A,FALSE,"ECWEBB";#N/A,#N/A,FALSE,"MFT96";#N/A,#N/A,FALSE,"CTrecon"}</definedName>
    <definedName name="wrn.TMCOMP._5_1_1_3" hidden="1">{#N/A,#N/A,FALSE,"TMCOMP96";#N/A,#N/A,FALSE,"MAT96";#N/A,#N/A,FALSE,"FANDA96";#N/A,#N/A,FALSE,"INTRAN96";#N/A,#N/A,FALSE,"NAA9697";#N/A,#N/A,FALSE,"ECWEBB";#N/A,#N/A,FALSE,"MFT96";#N/A,#N/A,FALSE,"CTrecon"}</definedName>
    <definedName name="wrn.TMCOMP._5_1_1_4" hidden="1">{#N/A,#N/A,FALSE,"TMCOMP96";#N/A,#N/A,FALSE,"MAT96";#N/A,#N/A,FALSE,"FANDA96";#N/A,#N/A,FALSE,"INTRAN96";#N/A,#N/A,FALSE,"NAA9697";#N/A,#N/A,FALSE,"ECWEBB";#N/A,#N/A,FALSE,"MFT96";#N/A,#N/A,FALSE,"CTrecon"}</definedName>
    <definedName name="wrn.TMCOMP._5_1_1_5" hidden="1">{#N/A,#N/A,FALSE,"TMCOMP96";#N/A,#N/A,FALSE,"MAT96";#N/A,#N/A,FALSE,"FANDA96";#N/A,#N/A,FALSE,"INTRAN96";#N/A,#N/A,FALSE,"NAA9697";#N/A,#N/A,FALSE,"ECWEBB";#N/A,#N/A,FALSE,"MFT96";#N/A,#N/A,FALSE,"CTrecon"}</definedName>
    <definedName name="wrn.TMCOMP._5_1_2" hidden="1">{#N/A,#N/A,FALSE,"TMCOMP96";#N/A,#N/A,FALSE,"MAT96";#N/A,#N/A,FALSE,"FANDA96";#N/A,#N/A,FALSE,"INTRAN96";#N/A,#N/A,FALSE,"NAA9697";#N/A,#N/A,FALSE,"ECWEBB";#N/A,#N/A,FALSE,"MFT96";#N/A,#N/A,FALSE,"CTrecon"}</definedName>
    <definedName name="wrn.TMCOMP._5_1_2_1" hidden="1">{#N/A,#N/A,FALSE,"TMCOMP96";#N/A,#N/A,FALSE,"MAT96";#N/A,#N/A,FALSE,"FANDA96";#N/A,#N/A,FALSE,"INTRAN96";#N/A,#N/A,FALSE,"NAA9697";#N/A,#N/A,FALSE,"ECWEBB";#N/A,#N/A,FALSE,"MFT96";#N/A,#N/A,FALSE,"CTrecon"}</definedName>
    <definedName name="wrn.TMCOMP._5_1_2_2" hidden="1">{#N/A,#N/A,FALSE,"TMCOMP96";#N/A,#N/A,FALSE,"MAT96";#N/A,#N/A,FALSE,"FANDA96";#N/A,#N/A,FALSE,"INTRAN96";#N/A,#N/A,FALSE,"NAA9697";#N/A,#N/A,FALSE,"ECWEBB";#N/A,#N/A,FALSE,"MFT96";#N/A,#N/A,FALSE,"CTrecon"}</definedName>
    <definedName name="wrn.TMCOMP._5_1_2_3" hidden="1">{#N/A,#N/A,FALSE,"TMCOMP96";#N/A,#N/A,FALSE,"MAT96";#N/A,#N/A,FALSE,"FANDA96";#N/A,#N/A,FALSE,"INTRAN96";#N/A,#N/A,FALSE,"NAA9697";#N/A,#N/A,FALSE,"ECWEBB";#N/A,#N/A,FALSE,"MFT96";#N/A,#N/A,FALSE,"CTrecon"}</definedName>
    <definedName name="wrn.TMCOMP._5_1_2_4" hidden="1">{#N/A,#N/A,FALSE,"TMCOMP96";#N/A,#N/A,FALSE,"MAT96";#N/A,#N/A,FALSE,"FANDA96";#N/A,#N/A,FALSE,"INTRAN96";#N/A,#N/A,FALSE,"NAA9697";#N/A,#N/A,FALSE,"ECWEBB";#N/A,#N/A,FALSE,"MFT96";#N/A,#N/A,FALSE,"CTrecon"}</definedName>
    <definedName name="wrn.TMCOMP._5_1_2_5" hidden="1">{#N/A,#N/A,FALSE,"TMCOMP96";#N/A,#N/A,FALSE,"MAT96";#N/A,#N/A,FALSE,"FANDA96";#N/A,#N/A,FALSE,"INTRAN96";#N/A,#N/A,FALSE,"NAA9697";#N/A,#N/A,FALSE,"ECWEBB";#N/A,#N/A,FALSE,"MFT96";#N/A,#N/A,FALSE,"CTrecon"}</definedName>
    <definedName name="wrn.TMCOMP._5_1_3" hidden="1">{#N/A,#N/A,FALSE,"TMCOMP96";#N/A,#N/A,FALSE,"MAT96";#N/A,#N/A,FALSE,"FANDA96";#N/A,#N/A,FALSE,"INTRAN96";#N/A,#N/A,FALSE,"NAA9697";#N/A,#N/A,FALSE,"ECWEBB";#N/A,#N/A,FALSE,"MFT96";#N/A,#N/A,FALSE,"CTrecon"}</definedName>
    <definedName name="wrn.TMCOMP._5_1_3_1" hidden="1">{#N/A,#N/A,FALSE,"TMCOMP96";#N/A,#N/A,FALSE,"MAT96";#N/A,#N/A,FALSE,"FANDA96";#N/A,#N/A,FALSE,"INTRAN96";#N/A,#N/A,FALSE,"NAA9697";#N/A,#N/A,FALSE,"ECWEBB";#N/A,#N/A,FALSE,"MFT96";#N/A,#N/A,FALSE,"CTrecon"}</definedName>
    <definedName name="wrn.TMCOMP._5_1_3_2" hidden="1">{#N/A,#N/A,FALSE,"TMCOMP96";#N/A,#N/A,FALSE,"MAT96";#N/A,#N/A,FALSE,"FANDA96";#N/A,#N/A,FALSE,"INTRAN96";#N/A,#N/A,FALSE,"NAA9697";#N/A,#N/A,FALSE,"ECWEBB";#N/A,#N/A,FALSE,"MFT96";#N/A,#N/A,FALSE,"CTrecon"}</definedName>
    <definedName name="wrn.TMCOMP._5_1_3_3" hidden="1">{#N/A,#N/A,FALSE,"TMCOMP96";#N/A,#N/A,FALSE,"MAT96";#N/A,#N/A,FALSE,"FANDA96";#N/A,#N/A,FALSE,"INTRAN96";#N/A,#N/A,FALSE,"NAA9697";#N/A,#N/A,FALSE,"ECWEBB";#N/A,#N/A,FALSE,"MFT96";#N/A,#N/A,FALSE,"CTrecon"}</definedName>
    <definedName name="wrn.TMCOMP._5_1_3_4" hidden="1">{#N/A,#N/A,FALSE,"TMCOMP96";#N/A,#N/A,FALSE,"MAT96";#N/A,#N/A,FALSE,"FANDA96";#N/A,#N/A,FALSE,"INTRAN96";#N/A,#N/A,FALSE,"NAA9697";#N/A,#N/A,FALSE,"ECWEBB";#N/A,#N/A,FALSE,"MFT96";#N/A,#N/A,FALSE,"CTrecon"}</definedName>
    <definedName name="wrn.TMCOMP._5_1_3_5" hidden="1">{#N/A,#N/A,FALSE,"TMCOMP96";#N/A,#N/A,FALSE,"MAT96";#N/A,#N/A,FALSE,"FANDA96";#N/A,#N/A,FALSE,"INTRAN96";#N/A,#N/A,FALSE,"NAA9697";#N/A,#N/A,FALSE,"ECWEBB";#N/A,#N/A,FALSE,"MFT96";#N/A,#N/A,FALSE,"CTrecon"}</definedName>
    <definedName name="wrn.TMCOMP._5_1_4" hidden="1">{#N/A,#N/A,FALSE,"TMCOMP96";#N/A,#N/A,FALSE,"MAT96";#N/A,#N/A,FALSE,"FANDA96";#N/A,#N/A,FALSE,"INTRAN96";#N/A,#N/A,FALSE,"NAA9697";#N/A,#N/A,FALSE,"ECWEBB";#N/A,#N/A,FALSE,"MFT96";#N/A,#N/A,FALSE,"CTrecon"}</definedName>
    <definedName name="wrn.TMCOMP._5_1_4_1" hidden="1">{#N/A,#N/A,FALSE,"TMCOMP96";#N/A,#N/A,FALSE,"MAT96";#N/A,#N/A,FALSE,"FANDA96";#N/A,#N/A,FALSE,"INTRAN96";#N/A,#N/A,FALSE,"NAA9697";#N/A,#N/A,FALSE,"ECWEBB";#N/A,#N/A,FALSE,"MFT96";#N/A,#N/A,FALSE,"CTrecon"}</definedName>
    <definedName name="wrn.TMCOMP._5_1_4_2" hidden="1">{#N/A,#N/A,FALSE,"TMCOMP96";#N/A,#N/A,FALSE,"MAT96";#N/A,#N/A,FALSE,"FANDA96";#N/A,#N/A,FALSE,"INTRAN96";#N/A,#N/A,FALSE,"NAA9697";#N/A,#N/A,FALSE,"ECWEBB";#N/A,#N/A,FALSE,"MFT96";#N/A,#N/A,FALSE,"CTrecon"}</definedName>
    <definedName name="wrn.TMCOMP._5_1_4_3" hidden="1">{#N/A,#N/A,FALSE,"TMCOMP96";#N/A,#N/A,FALSE,"MAT96";#N/A,#N/A,FALSE,"FANDA96";#N/A,#N/A,FALSE,"INTRAN96";#N/A,#N/A,FALSE,"NAA9697";#N/A,#N/A,FALSE,"ECWEBB";#N/A,#N/A,FALSE,"MFT96";#N/A,#N/A,FALSE,"CTrecon"}</definedName>
    <definedName name="wrn.TMCOMP._5_1_4_4" hidden="1">{#N/A,#N/A,FALSE,"TMCOMP96";#N/A,#N/A,FALSE,"MAT96";#N/A,#N/A,FALSE,"FANDA96";#N/A,#N/A,FALSE,"INTRAN96";#N/A,#N/A,FALSE,"NAA9697";#N/A,#N/A,FALSE,"ECWEBB";#N/A,#N/A,FALSE,"MFT96";#N/A,#N/A,FALSE,"CTrecon"}</definedName>
    <definedName name="wrn.TMCOMP._5_1_4_5" hidden="1">{#N/A,#N/A,FALSE,"TMCOMP96";#N/A,#N/A,FALSE,"MAT96";#N/A,#N/A,FALSE,"FANDA96";#N/A,#N/A,FALSE,"INTRAN96";#N/A,#N/A,FALSE,"NAA9697";#N/A,#N/A,FALSE,"ECWEBB";#N/A,#N/A,FALSE,"MFT96";#N/A,#N/A,FALSE,"CTrecon"}</definedName>
    <definedName name="wrn.TMCOMP._5_1_5" hidden="1">{#N/A,#N/A,FALSE,"TMCOMP96";#N/A,#N/A,FALSE,"MAT96";#N/A,#N/A,FALSE,"FANDA96";#N/A,#N/A,FALSE,"INTRAN96";#N/A,#N/A,FALSE,"NAA9697";#N/A,#N/A,FALSE,"ECWEBB";#N/A,#N/A,FALSE,"MFT96";#N/A,#N/A,FALSE,"CTrecon"}</definedName>
    <definedName name="wrn.TMCOMP._5_1_5_1" hidden="1">{#N/A,#N/A,FALSE,"TMCOMP96";#N/A,#N/A,FALSE,"MAT96";#N/A,#N/A,FALSE,"FANDA96";#N/A,#N/A,FALSE,"INTRAN96";#N/A,#N/A,FALSE,"NAA9697";#N/A,#N/A,FALSE,"ECWEBB";#N/A,#N/A,FALSE,"MFT96";#N/A,#N/A,FALSE,"CTrecon"}</definedName>
    <definedName name="wrn.TMCOMP._5_1_5_2" hidden="1">{#N/A,#N/A,FALSE,"TMCOMP96";#N/A,#N/A,FALSE,"MAT96";#N/A,#N/A,FALSE,"FANDA96";#N/A,#N/A,FALSE,"INTRAN96";#N/A,#N/A,FALSE,"NAA9697";#N/A,#N/A,FALSE,"ECWEBB";#N/A,#N/A,FALSE,"MFT96";#N/A,#N/A,FALSE,"CTrecon"}</definedName>
    <definedName name="wrn.TMCOMP._5_1_5_3" hidden="1">{#N/A,#N/A,FALSE,"TMCOMP96";#N/A,#N/A,FALSE,"MAT96";#N/A,#N/A,FALSE,"FANDA96";#N/A,#N/A,FALSE,"INTRAN96";#N/A,#N/A,FALSE,"NAA9697";#N/A,#N/A,FALSE,"ECWEBB";#N/A,#N/A,FALSE,"MFT96";#N/A,#N/A,FALSE,"CTrecon"}</definedName>
    <definedName name="wrn.TMCOMP._5_1_5_4" hidden="1">{#N/A,#N/A,FALSE,"TMCOMP96";#N/A,#N/A,FALSE,"MAT96";#N/A,#N/A,FALSE,"FANDA96";#N/A,#N/A,FALSE,"INTRAN96";#N/A,#N/A,FALSE,"NAA9697";#N/A,#N/A,FALSE,"ECWEBB";#N/A,#N/A,FALSE,"MFT96";#N/A,#N/A,FALSE,"CTrecon"}</definedName>
    <definedName name="wrn.TMCOMP._5_1_5_5" hidden="1">{#N/A,#N/A,FALSE,"TMCOMP96";#N/A,#N/A,FALSE,"MAT96";#N/A,#N/A,FALSE,"FANDA96";#N/A,#N/A,FALSE,"INTRAN96";#N/A,#N/A,FALSE,"NAA9697";#N/A,#N/A,FALSE,"ECWEBB";#N/A,#N/A,FALSE,"MFT96";#N/A,#N/A,FALSE,"CTrecon"}</definedName>
    <definedName name="wrn.TMCOMP._5_2" hidden="1">{#N/A,#N/A,FALSE,"TMCOMP96";#N/A,#N/A,FALSE,"MAT96";#N/A,#N/A,FALSE,"FANDA96";#N/A,#N/A,FALSE,"INTRAN96";#N/A,#N/A,FALSE,"NAA9697";#N/A,#N/A,FALSE,"ECWEBB";#N/A,#N/A,FALSE,"MFT96";#N/A,#N/A,FALSE,"CTrecon"}</definedName>
    <definedName name="wrn.TMCOMP._5_2_1" hidden="1">{#N/A,#N/A,FALSE,"TMCOMP96";#N/A,#N/A,FALSE,"MAT96";#N/A,#N/A,FALSE,"FANDA96";#N/A,#N/A,FALSE,"INTRAN96";#N/A,#N/A,FALSE,"NAA9697";#N/A,#N/A,FALSE,"ECWEBB";#N/A,#N/A,FALSE,"MFT96";#N/A,#N/A,FALSE,"CTrecon"}</definedName>
    <definedName name="wrn.TMCOMP._5_2_2" hidden="1">{#N/A,#N/A,FALSE,"TMCOMP96";#N/A,#N/A,FALSE,"MAT96";#N/A,#N/A,FALSE,"FANDA96";#N/A,#N/A,FALSE,"INTRAN96";#N/A,#N/A,FALSE,"NAA9697";#N/A,#N/A,FALSE,"ECWEBB";#N/A,#N/A,FALSE,"MFT96";#N/A,#N/A,FALSE,"CTrecon"}</definedName>
    <definedName name="wrn.TMCOMP._5_2_3" hidden="1">{#N/A,#N/A,FALSE,"TMCOMP96";#N/A,#N/A,FALSE,"MAT96";#N/A,#N/A,FALSE,"FANDA96";#N/A,#N/A,FALSE,"INTRAN96";#N/A,#N/A,FALSE,"NAA9697";#N/A,#N/A,FALSE,"ECWEBB";#N/A,#N/A,FALSE,"MFT96";#N/A,#N/A,FALSE,"CTrecon"}</definedName>
    <definedName name="wrn.TMCOMP._5_2_4" hidden="1">{#N/A,#N/A,FALSE,"TMCOMP96";#N/A,#N/A,FALSE,"MAT96";#N/A,#N/A,FALSE,"FANDA96";#N/A,#N/A,FALSE,"INTRAN96";#N/A,#N/A,FALSE,"NAA9697";#N/A,#N/A,FALSE,"ECWEBB";#N/A,#N/A,FALSE,"MFT96";#N/A,#N/A,FALSE,"CTrecon"}</definedName>
    <definedName name="wrn.TMCOMP._5_2_5" hidden="1">{#N/A,#N/A,FALSE,"TMCOMP96";#N/A,#N/A,FALSE,"MAT96";#N/A,#N/A,FALSE,"FANDA96";#N/A,#N/A,FALSE,"INTRAN96";#N/A,#N/A,FALSE,"NAA9697";#N/A,#N/A,FALSE,"ECWEBB";#N/A,#N/A,FALSE,"MFT96";#N/A,#N/A,FALSE,"CTrecon"}</definedName>
    <definedName name="wrn.TMCOMP._5_3" hidden="1">{#N/A,#N/A,FALSE,"TMCOMP96";#N/A,#N/A,FALSE,"MAT96";#N/A,#N/A,FALSE,"FANDA96";#N/A,#N/A,FALSE,"INTRAN96";#N/A,#N/A,FALSE,"NAA9697";#N/A,#N/A,FALSE,"ECWEBB";#N/A,#N/A,FALSE,"MFT96";#N/A,#N/A,FALSE,"CTrecon"}</definedName>
    <definedName name="wrn.TMCOMP._5_3_1" hidden="1">{#N/A,#N/A,FALSE,"TMCOMP96";#N/A,#N/A,FALSE,"MAT96";#N/A,#N/A,FALSE,"FANDA96";#N/A,#N/A,FALSE,"INTRAN96";#N/A,#N/A,FALSE,"NAA9697";#N/A,#N/A,FALSE,"ECWEBB";#N/A,#N/A,FALSE,"MFT96";#N/A,#N/A,FALSE,"CTrecon"}</definedName>
    <definedName name="wrn.TMCOMP._5_3_2" hidden="1">{#N/A,#N/A,FALSE,"TMCOMP96";#N/A,#N/A,FALSE,"MAT96";#N/A,#N/A,FALSE,"FANDA96";#N/A,#N/A,FALSE,"INTRAN96";#N/A,#N/A,FALSE,"NAA9697";#N/A,#N/A,FALSE,"ECWEBB";#N/A,#N/A,FALSE,"MFT96";#N/A,#N/A,FALSE,"CTrecon"}</definedName>
    <definedName name="wrn.TMCOMP._5_3_3" hidden="1">{#N/A,#N/A,FALSE,"TMCOMP96";#N/A,#N/A,FALSE,"MAT96";#N/A,#N/A,FALSE,"FANDA96";#N/A,#N/A,FALSE,"INTRAN96";#N/A,#N/A,FALSE,"NAA9697";#N/A,#N/A,FALSE,"ECWEBB";#N/A,#N/A,FALSE,"MFT96";#N/A,#N/A,FALSE,"CTrecon"}</definedName>
    <definedName name="wrn.TMCOMP._5_3_4" hidden="1">{#N/A,#N/A,FALSE,"TMCOMP96";#N/A,#N/A,FALSE,"MAT96";#N/A,#N/A,FALSE,"FANDA96";#N/A,#N/A,FALSE,"INTRAN96";#N/A,#N/A,FALSE,"NAA9697";#N/A,#N/A,FALSE,"ECWEBB";#N/A,#N/A,FALSE,"MFT96";#N/A,#N/A,FALSE,"CTrecon"}</definedName>
    <definedName name="wrn.TMCOMP._5_3_5" hidden="1">{#N/A,#N/A,FALSE,"TMCOMP96";#N/A,#N/A,FALSE,"MAT96";#N/A,#N/A,FALSE,"FANDA96";#N/A,#N/A,FALSE,"INTRAN96";#N/A,#N/A,FALSE,"NAA9697";#N/A,#N/A,FALSE,"ECWEBB";#N/A,#N/A,FALSE,"MFT96";#N/A,#N/A,FALSE,"CTrecon"}</definedName>
    <definedName name="wrn.TMCOMP._5_4" hidden="1">{#N/A,#N/A,FALSE,"TMCOMP96";#N/A,#N/A,FALSE,"MAT96";#N/A,#N/A,FALSE,"FANDA96";#N/A,#N/A,FALSE,"INTRAN96";#N/A,#N/A,FALSE,"NAA9697";#N/A,#N/A,FALSE,"ECWEBB";#N/A,#N/A,FALSE,"MFT96";#N/A,#N/A,FALSE,"CTrecon"}</definedName>
    <definedName name="wrn.TMCOMP._5_4_1" hidden="1">{#N/A,#N/A,FALSE,"TMCOMP96";#N/A,#N/A,FALSE,"MAT96";#N/A,#N/A,FALSE,"FANDA96";#N/A,#N/A,FALSE,"INTRAN96";#N/A,#N/A,FALSE,"NAA9697";#N/A,#N/A,FALSE,"ECWEBB";#N/A,#N/A,FALSE,"MFT96";#N/A,#N/A,FALSE,"CTrecon"}</definedName>
    <definedName name="wrn.TMCOMP._5_4_2" hidden="1">{#N/A,#N/A,FALSE,"TMCOMP96";#N/A,#N/A,FALSE,"MAT96";#N/A,#N/A,FALSE,"FANDA96";#N/A,#N/A,FALSE,"INTRAN96";#N/A,#N/A,FALSE,"NAA9697";#N/A,#N/A,FALSE,"ECWEBB";#N/A,#N/A,FALSE,"MFT96";#N/A,#N/A,FALSE,"CTrecon"}</definedName>
    <definedName name="wrn.TMCOMP._5_4_3" hidden="1">{#N/A,#N/A,FALSE,"TMCOMP96";#N/A,#N/A,FALSE,"MAT96";#N/A,#N/A,FALSE,"FANDA96";#N/A,#N/A,FALSE,"INTRAN96";#N/A,#N/A,FALSE,"NAA9697";#N/A,#N/A,FALSE,"ECWEBB";#N/A,#N/A,FALSE,"MFT96";#N/A,#N/A,FALSE,"CTrecon"}</definedName>
    <definedName name="wrn.TMCOMP._5_4_4" hidden="1">{#N/A,#N/A,FALSE,"TMCOMP96";#N/A,#N/A,FALSE,"MAT96";#N/A,#N/A,FALSE,"FANDA96";#N/A,#N/A,FALSE,"INTRAN96";#N/A,#N/A,FALSE,"NAA9697";#N/A,#N/A,FALSE,"ECWEBB";#N/A,#N/A,FALSE,"MFT96";#N/A,#N/A,FALSE,"CTrecon"}</definedName>
    <definedName name="wrn.TMCOMP._5_4_5" hidden="1">{#N/A,#N/A,FALSE,"TMCOMP96";#N/A,#N/A,FALSE,"MAT96";#N/A,#N/A,FALSE,"FANDA96";#N/A,#N/A,FALSE,"INTRAN96";#N/A,#N/A,FALSE,"NAA9697";#N/A,#N/A,FALSE,"ECWEBB";#N/A,#N/A,FALSE,"MFT96";#N/A,#N/A,FALSE,"CTrecon"}</definedName>
    <definedName name="wrn.TMCOMP._5_5" hidden="1">{#N/A,#N/A,FALSE,"TMCOMP96";#N/A,#N/A,FALSE,"MAT96";#N/A,#N/A,FALSE,"FANDA96";#N/A,#N/A,FALSE,"INTRAN96";#N/A,#N/A,FALSE,"NAA9697";#N/A,#N/A,FALSE,"ECWEBB";#N/A,#N/A,FALSE,"MFT96";#N/A,#N/A,FALSE,"CTrecon"}</definedName>
    <definedName name="wrn.TMCOMP._5_5_1" hidden="1">{#N/A,#N/A,FALSE,"TMCOMP96";#N/A,#N/A,FALSE,"MAT96";#N/A,#N/A,FALSE,"FANDA96";#N/A,#N/A,FALSE,"INTRAN96";#N/A,#N/A,FALSE,"NAA9697";#N/A,#N/A,FALSE,"ECWEBB";#N/A,#N/A,FALSE,"MFT96";#N/A,#N/A,FALSE,"CTrecon"}</definedName>
    <definedName name="wrn.TMCOMP._5_5_2" hidden="1">{#N/A,#N/A,FALSE,"TMCOMP96";#N/A,#N/A,FALSE,"MAT96";#N/A,#N/A,FALSE,"FANDA96";#N/A,#N/A,FALSE,"INTRAN96";#N/A,#N/A,FALSE,"NAA9697";#N/A,#N/A,FALSE,"ECWEBB";#N/A,#N/A,FALSE,"MFT96";#N/A,#N/A,FALSE,"CTrecon"}</definedName>
    <definedName name="wrn.TMCOMP._5_5_3" hidden="1">{#N/A,#N/A,FALSE,"TMCOMP96";#N/A,#N/A,FALSE,"MAT96";#N/A,#N/A,FALSE,"FANDA96";#N/A,#N/A,FALSE,"INTRAN96";#N/A,#N/A,FALSE,"NAA9697";#N/A,#N/A,FALSE,"ECWEBB";#N/A,#N/A,FALSE,"MFT96";#N/A,#N/A,FALSE,"CTrecon"}</definedName>
    <definedName name="wrn.TMCOMP._5_5_4" hidden="1">{#N/A,#N/A,FALSE,"TMCOMP96";#N/A,#N/A,FALSE,"MAT96";#N/A,#N/A,FALSE,"FANDA96";#N/A,#N/A,FALSE,"INTRAN96";#N/A,#N/A,FALSE,"NAA9697";#N/A,#N/A,FALSE,"ECWEBB";#N/A,#N/A,FALSE,"MFT96";#N/A,#N/A,FALSE,"CTrecon"}</definedName>
    <definedName name="wrn.TMCOMP._5_5_5" hidden="1">{#N/A,#N/A,FALSE,"TMCOMP96";#N/A,#N/A,FALSE,"MAT96";#N/A,#N/A,FALSE,"FANDA96";#N/A,#N/A,FALSE,"INTRAN96";#N/A,#N/A,FALSE,"NAA9697";#N/A,#N/A,FALSE,"ECWEBB";#N/A,#N/A,FALSE,"MFT96";#N/A,#N/A,FALSE,"CTrecon"}</definedName>
    <definedName name="Z_2F8E6036_5947_4F5E_945D_9873F436F281_.wvu.PrintArea" localSheetId="1" hidden="1">Title!$A$1:$D$65</definedName>
    <definedName name="Z_B5645A3C_E444_45D4_B9DE_32E69EE26ECE_.wvu.PrintArea" localSheetId="1" hidden="1">Title!$A$1:$D$65</definedName>
    <definedName name="Z_D2D98166_124C_48C3_869D_DCCD58CD63A0_.wvu.PrintArea" localSheetId="1" hidden="1">Title!$A$1:$D$65</definedName>
    <definedName name="Z_F1E7C9C0_14EA_4AAE_8057_0C463392B390_.wvu.PrintArea" localSheetId="1" hidden="1">Title!$A$1:$D$65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1" i="123" l="1"/>
  <c r="M51" i="24"/>
  <c r="B1270" i="74" s="1"/>
  <c r="B1275" i="74"/>
  <c r="B1274" i="74"/>
  <c r="B1273" i="74"/>
  <c r="B1272" i="74"/>
  <c r="B1271" i="74"/>
  <c r="B1269" i="74"/>
  <c r="B1268" i="74"/>
  <c r="C188" i="123"/>
  <c r="R301" i="9" l="1"/>
  <c r="H48" i="127"/>
  <c r="M31" i="125"/>
  <c r="J31" i="125"/>
  <c r="G152" i="123"/>
  <c r="J152" i="123"/>
  <c r="M145" i="123"/>
  <c r="M152" i="123" s="1"/>
  <c r="M142" i="123"/>
  <c r="M139" i="123"/>
  <c r="M136" i="123"/>
  <c r="M148" i="123"/>
  <c r="M21" i="123"/>
  <c r="M19" i="123"/>
  <c r="M17" i="123"/>
  <c r="M15" i="123"/>
  <c r="M12" i="123"/>
  <c r="J12" i="123"/>
  <c r="G12" i="123"/>
  <c r="B51" i="24"/>
  <c r="C139" i="1" l="1"/>
  <c r="C137" i="1"/>
  <c r="C134" i="1"/>
  <c r="Z198" i="1"/>
  <c r="B1112" i="74" l="1"/>
  <c r="L85" i="127"/>
  <c r="D17" i="123" l="1"/>
  <c r="D15" i="123"/>
  <c r="M57" i="123"/>
  <c r="M55" i="123"/>
  <c r="G60" i="123"/>
  <c r="E51" i="24"/>
  <c r="M172" i="123"/>
  <c r="V198" i="1"/>
  <c r="V201" i="1"/>
  <c r="V204" i="1"/>
  <c r="C195" i="123"/>
  <c r="C184" i="123"/>
  <c r="C181" i="123"/>
  <c r="C178" i="123"/>
  <c r="C175" i="123"/>
  <c r="C172" i="123"/>
  <c r="C166" i="123"/>
  <c r="C160" i="123"/>
  <c r="M37" i="123" l="1"/>
  <c r="C23" i="123"/>
  <c r="B472" i="74"/>
  <c r="B471" i="74"/>
  <c r="B1113" i="74" l="1"/>
  <c r="B989" i="74"/>
  <c r="B469" i="74"/>
  <c r="C145" i="123"/>
  <c r="V125" i="123"/>
  <c r="V123" i="123"/>
  <c r="B11" i="74"/>
  <c r="B10" i="74"/>
  <c r="B9" i="74"/>
  <c r="B8" i="74"/>
  <c r="B7" i="74"/>
  <c r="E45" i="30"/>
  <c r="D45" i="30"/>
  <c r="B1137" i="74" s="1"/>
  <c r="E43" i="30"/>
  <c r="B37" i="30"/>
  <c r="B38" i="30" s="1"/>
  <c r="B39" i="30" s="1"/>
  <c r="B40" i="30" s="1"/>
  <c r="B43" i="30" s="1"/>
  <c r="B45" i="30" s="1"/>
  <c r="B51" i="30" s="1"/>
  <c r="B52" i="30" s="1"/>
  <c r="B53" i="30" s="1"/>
  <c r="B54" i="30" s="1"/>
  <c r="B55" i="30" s="1"/>
  <c r="A64" i="121"/>
  <c r="A60" i="121"/>
  <c r="A53" i="121"/>
  <c r="A50" i="121"/>
  <c r="A49" i="121"/>
  <c r="A35" i="121"/>
  <c r="A34" i="121"/>
  <c r="A4" i="121"/>
  <c r="B132" i="127"/>
  <c r="B124" i="127"/>
  <c r="H91" i="127"/>
  <c r="C152" i="123"/>
  <c r="C122" i="123"/>
  <c r="C102" i="123"/>
  <c r="C142" i="123"/>
  <c r="C139" i="123"/>
  <c r="C136" i="123"/>
  <c r="C129" i="123"/>
  <c r="C119" i="123"/>
  <c r="C116" i="123"/>
  <c r="C108" i="123"/>
  <c r="C98" i="123"/>
  <c r="C95" i="123"/>
  <c r="C92" i="123"/>
  <c r="C89" i="123"/>
  <c r="C86" i="123"/>
  <c r="C83" i="123"/>
  <c r="C78" i="123"/>
  <c r="C25" i="1"/>
  <c r="B24" i="127"/>
  <c r="V213" i="123"/>
  <c r="V105" i="123"/>
  <c r="V57" i="123"/>
  <c r="N292" i="1"/>
  <c r="N291" i="1"/>
  <c r="N290" i="1"/>
  <c r="S189" i="1"/>
  <c r="S186" i="1"/>
  <c r="B473" i="74" l="1"/>
  <c r="G44" i="123"/>
  <c r="J44" i="123"/>
  <c r="D19" i="123"/>
  <c r="B474" i="74"/>
  <c r="D21" i="123"/>
  <c r="D23" i="123"/>
  <c r="G46" i="123"/>
  <c r="J46" i="123"/>
  <c r="A37" i="121"/>
  <c r="A38" i="121"/>
  <c r="B475" i="74"/>
  <c r="A36" i="121"/>
  <c r="G45" i="30"/>
  <c r="C39" i="123"/>
  <c r="S171" i="1"/>
  <c r="S168" i="1"/>
  <c r="B1040" i="74" l="1"/>
  <c r="H45" i="30"/>
  <c r="E50" i="30"/>
  <c r="D50" i="30"/>
  <c r="E18" i="30"/>
  <c r="E19" i="30"/>
  <c r="D19" i="30"/>
  <c r="D18" i="30"/>
  <c r="B22" i="127"/>
  <c r="B85" i="127"/>
  <c r="B83" i="127"/>
  <c r="E91" i="127"/>
  <c r="B28" i="127"/>
  <c r="B35" i="127"/>
  <c r="B37" i="127"/>
  <c r="B81" i="127"/>
  <c r="B79" i="127"/>
  <c r="B77" i="127"/>
  <c r="B73" i="127"/>
  <c r="B69" i="127"/>
  <c r="B65" i="127"/>
  <c r="B63" i="127"/>
  <c r="B48" i="127"/>
  <c r="B46" i="127"/>
  <c r="B44" i="127"/>
  <c r="B41" i="127"/>
  <c r="B39" i="127"/>
  <c r="B10" i="30"/>
  <c r="B10" i="127"/>
  <c r="E44" i="24"/>
  <c r="E46" i="24"/>
  <c r="E42" i="24"/>
  <c r="B10" i="24"/>
  <c r="E18" i="24"/>
  <c r="E38" i="24"/>
  <c r="D38" i="24"/>
  <c r="E30" i="24"/>
  <c r="D30" i="24"/>
  <c r="E21" i="24"/>
  <c r="D21" i="24"/>
  <c r="C48" i="24"/>
  <c r="R173" i="52"/>
  <c r="R174" i="52"/>
  <c r="B173" i="52"/>
  <c r="C173" i="52" s="1"/>
  <c r="R259" i="52"/>
  <c r="B259" i="52"/>
  <c r="C259" i="52" s="1"/>
  <c r="N45" i="30" l="1"/>
  <c r="B1089" i="74" s="1"/>
  <c r="B1064" i="74"/>
  <c r="M44" i="24"/>
  <c r="B965" i="74" s="1"/>
  <c r="B920" i="74"/>
  <c r="C99" i="1"/>
  <c r="B251" i="74" l="1"/>
  <c r="B250" i="74"/>
  <c r="B995" i="74"/>
  <c r="B994" i="74"/>
  <c r="B993" i="74"/>
  <c r="M191" i="123"/>
  <c r="B358" i="74" s="1"/>
  <c r="M156" i="123"/>
  <c r="B331" i="74" s="1"/>
  <c r="M125" i="123"/>
  <c r="B309" i="74" s="1"/>
  <c r="M105" i="123"/>
  <c r="B294" i="74" s="1"/>
  <c r="M62" i="123" l="1"/>
  <c r="B258" i="74" l="1"/>
  <c r="V62" i="123"/>
  <c r="J60" i="123"/>
  <c r="J70" i="123" s="1"/>
  <c r="B252" i="74"/>
  <c r="B502" i="74"/>
  <c r="B501" i="74"/>
  <c r="G70" i="123" l="1"/>
  <c r="G65" i="123"/>
  <c r="J65" i="123"/>
  <c r="B260" i="74" s="1"/>
  <c r="B254" i="74"/>
  <c r="B253" i="74"/>
  <c r="G188" i="123"/>
  <c r="B324" i="74"/>
  <c r="H36" i="127"/>
  <c r="C120" i="1"/>
  <c r="B71" i="127"/>
  <c r="B67" i="127"/>
  <c r="E55" i="30"/>
  <c r="E54" i="30"/>
  <c r="E53" i="30"/>
  <c r="E52" i="30"/>
  <c r="E51" i="30"/>
  <c r="E40" i="30"/>
  <c r="E39" i="30"/>
  <c r="E38" i="30"/>
  <c r="E34" i="30"/>
  <c r="E33" i="30"/>
  <c r="E32" i="30"/>
  <c r="E31" i="30"/>
  <c r="E30" i="30"/>
  <c r="E29" i="30"/>
  <c r="E28" i="30"/>
  <c r="E24" i="30"/>
  <c r="E23" i="30"/>
  <c r="E22" i="30"/>
  <c r="E21" i="30"/>
  <c r="E20" i="30"/>
  <c r="B259" i="74" l="1"/>
  <c r="M65" i="123"/>
  <c r="B261" i="74" s="1"/>
  <c r="B524" i="74"/>
  <c r="B523" i="74"/>
  <c r="B521" i="74"/>
  <c r="B519" i="74"/>
  <c r="B518" i="74"/>
  <c r="B516" i="74"/>
  <c r="B515" i="74"/>
  <c r="B514" i="74"/>
  <c r="B513" i="74"/>
  <c r="B511" i="74"/>
  <c r="B512" i="74"/>
  <c r="V65" i="123" l="1"/>
  <c r="B509" i="74"/>
  <c r="B508" i="74"/>
  <c r="B507" i="74"/>
  <c r="B506" i="74"/>
  <c r="B505" i="74"/>
  <c r="B503" i="74"/>
  <c r="B504" i="74"/>
  <c r="B500" i="74"/>
  <c r="B499" i="74"/>
  <c r="B498" i="74"/>
  <c r="B495" i="74"/>
  <c r="B496" i="74"/>
  <c r="B497" i="74"/>
  <c r="B494" i="74"/>
  <c r="B493" i="74"/>
  <c r="B492" i="74"/>
  <c r="B491" i="74"/>
  <c r="B490" i="74"/>
  <c r="B489" i="74"/>
  <c r="B488" i="74"/>
  <c r="B487" i="74"/>
  <c r="B486" i="74"/>
  <c r="E25" i="30"/>
  <c r="B484" i="74"/>
  <c r="B483" i="74"/>
  <c r="B482" i="74"/>
  <c r="B481" i="74"/>
  <c r="B480" i="74"/>
  <c r="B479" i="74"/>
  <c r="B478" i="74"/>
  <c r="B477" i="74"/>
  <c r="B485" i="74" l="1"/>
  <c r="E6" i="126"/>
  <c r="B566" i="74" s="1"/>
  <c r="B859" i="74"/>
  <c r="B858" i="74"/>
  <c r="B857" i="74"/>
  <c r="B856" i="74"/>
  <c r="B855" i="74"/>
  <c r="B854" i="74"/>
  <c r="B853" i="74"/>
  <c r="B852" i="74"/>
  <c r="B851" i="74"/>
  <c r="B850" i="74"/>
  <c r="B849" i="74"/>
  <c r="B848" i="74"/>
  <c r="B847" i="74"/>
  <c r="B846" i="74"/>
  <c r="B845" i="74"/>
  <c r="B844" i="74"/>
  <c r="B843" i="74"/>
  <c r="B842" i="74"/>
  <c r="B841" i="74"/>
  <c r="B840" i="74"/>
  <c r="B839" i="74"/>
  <c r="B838" i="74"/>
  <c r="B837" i="74"/>
  <c r="B836" i="74"/>
  <c r="B835" i="74"/>
  <c r="B834" i="74"/>
  <c r="B833" i="74"/>
  <c r="B832" i="74"/>
  <c r="B831" i="74"/>
  <c r="B830" i="74"/>
  <c r="B829" i="74"/>
  <c r="B828" i="74"/>
  <c r="B827" i="74"/>
  <c r="B826" i="74"/>
  <c r="B825" i="74"/>
  <c r="B824" i="74"/>
  <c r="B823" i="74"/>
  <c r="B822" i="74"/>
  <c r="B821" i="74"/>
  <c r="B820" i="74"/>
  <c r="B819" i="74"/>
  <c r="B817" i="74"/>
  <c r="B816" i="74"/>
  <c r="B815" i="74"/>
  <c r="B814" i="74"/>
  <c r="B813" i="74"/>
  <c r="B812" i="74"/>
  <c r="B811" i="74"/>
  <c r="B810" i="74"/>
  <c r="B809" i="74"/>
  <c r="B808" i="74"/>
  <c r="B807" i="74"/>
  <c r="B806" i="74"/>
  <c r="B805" i="74"/>
  <c r="B804" i="74"/>
  <c r="B803" i="74"/>
  <c r="B802" i="74"/>
  <c r="B801" i="74"/>
  <c r="B800" i="74"/>
  <c r="B799" i="74"/>
  <c r="B798" i="74"/>
  <c r="B797" i="74"/>
  <c r="B796" i="74"/>
  <c r="B795" i="74"/>
  <c r="B794" i="74"/>
  <c r="B793" i="74"/>
  <c r="B792" i="74"/>
  <c r="B791" i="74"/>
  <c r="B790" i="74"/>
  <c r="B789" i="74"/>
  <c r="B788" i="74"/>
  <c r="B787" i="74"/>
  <c r="B786" i="74"/>
  <c r="B785" i="74"/>
  <c r="B784" i="74"/>
  <c r="B783" i="74"/>
  <c r="B782" i="74"/>
  <c r="B781" i="74"/>
  <c r="B780" i="74"/>
  <c r="B779" i="74"/>
  <c r="B778" i="74"/>
  <c r="B777" i="74"/>
  <c r="B775" i="74"/>
  <c r="B774" i="74"/>
  <c r="B773" i="74"/>
  <c r="B772" i="74"/>
  <c r="B771" i="74"/>
  <c r="B770" i="74"/>
  <c r="B769" i="74"/>
  <c r="B768" i="74"/>
  <c r="B767" i="74"/>
  <c r="B766" i="74"/>
  <c r="B765" i="74"/>
  <c r="B764" i="74"/>
  <c r="B763" i="74"/>
  <c r="B762" i="74"/>
  <c r="B761" i="74"/>
  <c r="B760" i="74"/>
  <c r="B759" i="74"/>
  <c r="B758" i="74"/>
  <c r="B757" i="74"/>
  <c r="B756" i="74"/>
  <c r="B755" i="74"/>
  <c r="B754" i="74"/>
  <c r="B753" i="74"/>
  <c r="B752" i="74"/>
  <c r="B751" i="74"/>
  <c r="B750" i="74"/>
  <c r="B749" i="74"/>
  <c r="B748" i="74"/>
  <c r="B747" i="74"/>
  <c r="B746" i="74"/>
  <c r="B745" i="74"/>
  <c r="B744" i="74"/>
  <c r="B743" i="74"/>
  <c r="B742" i="74"/>
  <c r="B741" i="74"/>
  <c r="B740" i="74"/>
  <c r="B739" i="74"/>
  <c r="B738" i="74"/>
  <c r="B737" i="74"/>
  <c r="B736" i="74"/>
  <c r="B735" i="74"/>
  <c r="B691" i="74"/>
  <c r="B690" i="74"/>
  <c r="B689" i="74"/>
  <c r="B688" i="74"/>
  <c r="B687" i="74"/>
  <c r="B686" i="74"/>
  <c r="B685" i="74"/>
  <c r="B684" i="74"/>
  <c r="B683" i="74"/>
  <c r="B682" i="74"/>
  <c r="B681" i="74"/>
  <c r="B680" i="74"/>
  <c r="B679" i="74"/>
  <c r="B678" i="74"/>
  <c r="B677" i="74"/>
  <c r="B676" i="74"/>
  <c r="B675" i="74"/>
  <c r="B674" i="74"/>
  <c r="B673" i="74"/>
  <c r="B672" i="74"/>
  <c r="B671" i="74"/>
  <c r="B670" i="74"/>
  <c r="B669" i="74"/>
  <c r="B668" i="74"/>
  <c r="B667" i="74"/>
  <c r="B666" i="74"/>
  <c r="B665" i="74"/>
  <c r="B664" i="74"/>
  <c r="B663" i="74"/>
  <c r="B662" i="74"/>
  <c r="B661" i="74"/>
  <c r="B660" i="74"/>
  <c r="B659" i="74"/>
  <c r="B658" i="74"/>
  <c r="B657" i="74"/>
  <c r="B656" i="74"/>
  <c r="B655" i="74"/>
  <c r="B654" i="74"/>
  <c r="B653" i="74"/>
  <c r="B652" i="74"/>
  <c r="B651" i="74"/>
  <c r="B649" i="74"/>
  <c r="B648" i="74"/>
  <c r="B647" i="74"/>
  <c r="B646" i="74"/>
  <c r="B645" i="74"/>
  <c r="B644" i="74"/>
  <c r="B643" i="74"/>
  <c r="B642" i="74"/>
  <c r="B641" i="74"/>
  <c r="B640" i="74"/>
  <c r="B639" i="74"/>
  <c r="B638" i="74"/>
  <c r="B637" i="74"/>
  <c r="B636" i="74"/>
  <c r="B635" i="74"/>
  <c r="B634" i="74"/>
  <c r="B633" i="74"/>
  <c r="B632" i="74"/>
  <c r="B631" i="74"/>
  <c r="B630" i="74"/>
  <c r="B629" i="74"/>
  <c r="B628" i="74"/>
  <c r="B627" i="74"/>
  <c r="B626" i="74"/>
  <c r="B625" i="74"/>
  <c r="B624" i="74"/>
  <c r="B623" i="74"/>
  <c r="B622" i="74"/>
  <c r="B621" i="74"/>
  <c r="B620" i="74"/>
  <c r="B619" i="74"/>
  <c r="B618" i="74"/>
  <c r="B617" i="74"/>
  <c r="B616" i="74"/>
  <c r="B615" i="74"/>
  <c r="B614" i="74"/>
  <c r="B613" i="74"/>
  <c r="B612" i="74"/>
  <c r="B611" i="74"/>
  <c r="B610" i="74"/>
  <c r="B609" i="74"/>
  <c r="B607" i="74"/>
  <c r="B606" i="74"/>
  <c r="B605" i="74"/>
  <c r="B604" i="74"/>
  <c r="B603" i="74"/>
  <c r="B602" i="74"/>
  <c r="B601" i="74"/>
  <c r="B600" i="74"/>
  <c r="B599" i="74"/>
  <c r="B598" i="74"/>
  <c r="B597" i="74"/>
  <c r="B596" i="74"/>
  <c r="B595" i="74"/>
  <c r="B594" i="74"/>
  <c r="B593" i="74"/>
  <c r="B592" i="74"/>
  <c r="B591" i="74"/>
  <c r="B590" i="74"/>
  <c r="B589" i="74"/>
  <c r="B588" i="74"/>
  <c r="B587" i="74"/>
  <c r="B586" i="74"/>
  <c r="B585" i="74"/>
  <c r="B584" i="74"/>
  <c r="B583" i="74"/>
  <c r="B582" i="74"/>
  <c r="B581" i="74"/>
  <c r="B580" i="74"/>
  <c r="B579" i="74"/>
  <c r="B578" i="74"/>
  <c r="B577" i="74"/>
  <c r="B576" i="74"/>
  <c r="B575" i="74"/>
  <c r="B574" i="74"/>
  <c r="B573" i="74"/>
  <c r="B572" i="74"/>
  <c r="B571" i="74"/>
  <c r="B570" i="74"/>
  <c r="B569" i="74"/>
  <c r="B568" i="74"/>
  <c r="B567" i="74"/>
  <c r="B384" i="74" l="1"/>
  <c r="B377" i="74"/>
  <c r="B371" i="74"/>
  <c r="B368" i="74"/>
  <c r="B162" i="74"/>
  <c r="B156" i="74"/>
  <c r="V148" i="123" l="1"/>
  <c r="E36" i="24"/>
  <c r="B325" i="74"/>
  <c r="B136" i="74"/>
  <c r="B357" i="74"/>
  <c r="B356" i="74"/>
  <c r="B351" i="74"/>
  <c r="B350" i="74"/>
  <c r="B348" i="74"/>
  <c r="B347" i="74"/>
  <c r="B345" i="74"/>
  <c r="B344" i="74"/>
  <c r="B342" i="74"/>
  <c r="B341" i="74"/>
  <c r="B339" i="74"/>
  <c r="B338" i="74"/>
  <c r="B330" i="74"/>
  <c r="B329" i="74"/>
  <c r="B322" i="74"/>
  <c r="B321" i="74"/>
  <c r="B319" i="74"/>
  <c r="B317" i="74"/>
  <c r="B316" i="74"/>
  <c r="B314" i="74"/>
  <c r="B313" i="74"/>
  <c r="B308" i="74"/>
  <c r="B307" i="74"/>
  <c r="B302" i="74"/>
  <c r="B301" i="74"/>
  <c r="B299" i="74"/>
  <c r="B298" i="74"/>
  <c r="B293" i="74"/>
  <c r="B292" i="74"/>
  <c r="B287" i="74" l="1"/>
  <c r="B286" i="74"/>
  <c r="B283" i="74"/>
  <c r="B284" i="74"/>
  <c r="B281" i="74"/>
  <c r="B280" i="74"/>
  <c r="B278" i="74"/>
  <c r="B277" i="74"/>
  <c r="B275" i="74"/>
  <c r="B274" i="74"/>
  <c r="B272" i="74"/>
  <c r="B271" i="74"/>
  <c r="B269" i="74"/>
  <c r="B268" i="74"/>
  <c r="B266" i="74"/>
  <c r="B265" i="74"/>
  <c r="B257" i="74"/>
  <c r="B256" i="74"/>
  <c r="B248" i="74"/>
  <c r="B247" i="74"/>
  <c r="B230" i="74"/>
  <c r="B229" i="74"/>
  <c r="B227" i="74"/>
  <c r="B226" i="74"/>
  <c r="B224" i="74"/>
  <c r="B223" i="74"/>
  <c r="B221" i="74"/>
  <c r="B220" i="74"/>
  <c r="B218" i="74"/>
  <c r="B217" i="74"/>
  <c r="B205" i="74"/>
  <c r="B204" i="74"/>
  <c r="B209" i="74"/>
  <c r="B208" i="74"/>
  <c r="B201" i="74"/>
  <c r="B200" i="74"/>
  <c r="B197" i="74"/>
  <c r="B196" i="74"/>
  <c r="B193" i="74"/>
  <c r="B192" i="74"/>
  <c r="B187" i="74"/>
  <c r="J301" i="12" l="1"/>
  <c r="J300" i="12"/>
  <c r="J299" i="12"/>
  <c r="J298" i="12"/>
  <c r="J297" i="12"/>
  <c r="J296" i="12"/>
  <c r="J295" i="12"/>
  <c r="J294" i="12"/>
  <c r="J293" i="12"/>
  <c r="J292" i="12"/>
  <c r="J291" i="12"/>
  <c r="J290" i="12"/>
  <c r="J289" i="12"/>
  <c r="J288" i="12"/>
  <c r="J287" i="12"/>
  <c r="J286" i="12"/>
  <c r="J285" i="12"/>
  <c r="J284" i="12"/>
  <c r="J283" i="12"/>
  <c r="J282" i="12"/>
  <c r="J281" i="12"/>
  <c r="J280" i="12"/>
  <c r="J279" i="12"/>
  <c r="J278" i="12"/>
  <c r="J277" i="12"/>
  <c r="J276" i="12"/>
  <c r="J275" i="12"/>
  <c r="J274" i="12"/>
  <c r="J273" i="12"/>
  <c r="J272" i="12"/>
  <c r="J271" i="12"/>
  <c r="J270" i="12"/>
  <c r="J269" i="12"/>
  <c r="J268" i="12"/>
  <c r="J267" i="12"/>
  <c r="J266" i="12"/>
  <c r="J265" i="12"/>
  <c r="J264" i="12"/>
  <c r="J263" i="12"/>
  <c r="J262" i="12"/>
  <c r="J261" i="12"/>
  <c r="J260" i="12"/>
  <c r="J259" i="12"/>
  <c r="J258" i="12"/>
  <c r="J257" i="12"/>
  <c r="J256" i="12"/>
  <c r="J255" i="12"/>
  <c r="J254" i="12"/>
  <c r="J253" i="12"/>
  <c r="J252" i="12"/>
  <c r="J251" i="12"/>
  <c r="J250" i="12"/>
  <c r="J249" i="12"/>
  <c r="J248" i="12"/>
  <c r="J247" i="12"/>
  <c r="J246" i="12"/>
  <c r="J245" i="12"/>
  <c r="J244" i="12"/>
  <c r="J243" i="12"/>
  <c r="J242" i="12"/>
  <c r="J241" i="12"/>
  <c r="J240" i="12"/>
  <c r="J239" i="12"/>
  <c r="J238" i="12"/>
  <c r="J237" i="12"/>
  <c r="J236" i="12"/>
  <c r="J235" i="12"/>
  <c r="J234" i="12"/>
  <c r="J233" i="12"/>
  <c r="J232" i="12"/>
  <c r="J231" i="12"/>
  <c r="J230" i="12"/>
  <c r="J229" i="12"/>
  <c r="J228" i="12"/>
  <c r="J227" i="12"/>
  <c r="J226" i="12"/>
  <c r="J225" i="12"/>
  <c r="J224" i="12"/>
  <c r="J223" i="12"/>
  <c r="J222" i="12"/>
  <c r="J221" i="12"/>
  <c r="J220" i="12"/>
  <c r="J219" i="12"/>
  <c r="J218" i="12"/>
  <c r="J217" i="12"/>
  <c r="J216" i="12"/>
  <c r="J215" i="12"/>
  <c r="J214" i="12"/>
  <c r="J213" i="12"/>
  <c r="J212" i="12"/>
  <c r="J211" i="12"/>
  <c r="J210" i="12"/>
  <c r="J209" i="12"/>
  <c r="J208" i="12"/>
  <c r="J207" i="12"/>
  <c r="J206" i="12"/>
  <c r="J205" i="12"/>
  <c r="J204" i="12"/>
  <c r="J203" i="12"/>
  <c r="J202" i="12"/>
  <c r="J201" i="12"/>
  <c r="J200" i="12"/>
  <c r="J199" i="12"/>
  <c r="J198" i="12"/>
  <c r="J197" i="12"/>
  <c r="J196" i="12"/>
  <c r="J195" i="12"/>
  <c r="J194" i="12"/>
  <c r="J193" i="12"/>
  <c r="J192" i="12"/>
  <c r="J191" i="12"/>
  <c r="J190" i="12"/>
  <c r="J189" i="12"/>
  <c r="J188" i="12"/>
  <c r="J187" i="12"/>
  <c r="J186" i="12"/>
  <c r="J185" i="12"/>
  <c r="J184"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B144" i="127" l="1"/>
  <c r="B108" i="127"/>
  <c r="H106" i="127"/>
  <c r="B104" i="127"/>
  <c r="H28" i="127"/>
  <c r="H144" i="127"/>
  <c r="H142" i="127"/>
  <c r="H127" i="127"/>
  <c r="H24" i="127"/>
  <c r="I18" i="127"/>
  <c r="C17" i="127"/>
  <c r="C16" i="127"/>
  <c r="C15" i="127"/>
  <c r="B8" i="127"/>
  <c r="I11" i="126"/>
  <c r="G11" i="126"/>
  <c r="O6" i="126"/>
  <c r="M6" i="126"/>
  <c r="I6" i="126"/>
  <c r="G6" i="126"/>
  <c r="M43" i="125"/>
  <c r="C18" i="125"/>
  <c r="C16" i="125"/>
  <c r="B327" i="74"/>
  <c r="E297" i="1"/>
  <c r="B188" i="74"/>
  <c r="G102" i="123"/>
  <c r="B289" i="74" s="1"/>
  <c r="C69" i="23"/>
  <c r="C65" i="23"/>
  <c r="C56" i="23"/>
  <c r="C51" i="23"/>
  <c r="C46" i="23"/>
  <c r="C44" i="23"/>
  <c r="C41" i="23"/>
  <c r="C38" i="23"/>
  <c r="C36" i="23"/>
  <c r="C31" i="23"/>
  <c r="C27" i="23"/>
  <c r="C14" i="23"/>
  <c r="C3" i="23"/>
  <c r="C42" i="123"/>
  <c r="M39" i="123"/>
  <c r="M35" i="123"/>
  <c r="M33" i="123"/>
  <c r="M31" i="123"/>
  <c r="C31" i="123"/>
  <c r="C35" i="123"/>
  <c r="C33" i="123"/>
  <c r="C37" i="123"/>
  <c r="C21" i="123"/>
  <c r="C19" i="123"/>
  <c r="C17" i="123"/>
  <c r="C15" i="123"/>
  <c r="C26" i="123"/>
  <c r="M23" i="123"/>
  <c r="E55" i="24" s="1"/>
  <c r="E54" i="24"/>
  <c r="E53" i="24"/>
  <c r="E52" i="24"/>
  <c r="B195" i="74"/>
  <c r="B191" i="74"/>
  <c r="C5" i="123"/>
  <c r="J188" i="123"/>
  <c r="M184" i="123"/>
  <c r="M181" i="123"/>
  <c r="E34" i="24" s="1"/>
  <c r="M178" i="123"/>
  <c r="E33" i="24" s="1"/>
  <c r="M175" i="123"/>
  <c r="E32" i="24" s="1"/>
  <c r="J122" i="123"/>
  <c r="G122" i="123"/>
  <c r="M119" i="123"/>
  <c r="E28" i="24" s="1"/>
  <c r="M116" i="123"/>
  <c r="J102" i="123"/>
  <c r="B290" i="74" s="1"/>
  <c r="M98" i="123"/>
  <c r="M95" i="123"/>
  <c r="M92" i="123"/>
  <c r="M89" i="123"/>
  <c r="M86" i="123"/>
  <c r="E24" i="24" s="1"/>
  <c r="M83" i="123"/>
  <c r="E23" i="24" s="1"/>
  <c r="M80" i="123"/>
  <c r="M78" i="123"/>
  <c r="B262" i="74"/>
  <c r="M60" i="123"/>
  <c r="C105" i="1"/>
  <c r="C102" i="1"/>
  <c r="C89" i="1"/>
  <c r="A4" i="1"/>
  <c r="A3" i="1"/>
  <c r="A1" i="1"/>
  <c r="A54" i="121"/>
  <c r="A5" i="121"/>
  <c r="A3" i="121"/>
  <c r="O7" i="126" l="1"/>
  <c r="J33" i="125"/>
  <c r="J34" i="125" s="1"/>
  <c r="G81" i="123"/>
  <c r="B189" i="74"/>
  <c r="O58" i="126"/>
  <c r="B255" i="74"/>
  <c r="V60" i="123"/>
  <c r="E293" i="1"/>
  <c r="E292" i="1"/>
  <c r="B969" i="74"/>
  <c r="B944" i="74"/>
  <c r="B970" i="74"/>
  <c r="B945" i="74"/>
  <c r="B971" i="74"/>
  <c r="B946" i="74"/>
  <c r="G52" i="125"/>
  <c r="B387" i="74" s="1"/>
  <c r="B650" i="74"/>
  <c r="J18" i="125"/>
  <c r="I7" i="126" s="1"/>
  <c r="B608" i="74"/>
  <c r="J16" i="125"/>
  <c r="G7" i="126" s="1"/>
  <c r="B328" i="74"/>
  <c r="G55" i="125"/>
  <c r="E31" i="24"/>
  <c r="M188" i="123"/>
  <c r="B355" i="74" s="1"/>
  <c r="E27" i="24"/>
  <c r="M122" i="123"/>
  <c r="B306" i="74" s="1"/>
  <c r="E22" i="24"/>
  <c r="M102" i="123"/>
  <c r="B291" i="74" s="1"/>
  <c r="B263" i="74"/>
  <c r="B385" i="74"/>
  <c r="S207" i="1"/>
  <c r="M207" i="1" s="1"/>
  <c r="Z207" i="1" s="1"/>
  <c r="S116" i="1"/>
  <c r="H29" i="127"/>
  <c r="E37" i="30"/>
  <c r="B476" i="74"/>
  <c r="M7" i="126"/>
  <c r="M58" i="126" s="1"/>
  <c r="B734" i="74"/>
  <c r="B776" i="74"/>
  <c r="B279" i="74"/>
  <c r="E25" i="24"/>
  <c r="B282" i="74"/>
  <c r="E26" i="24"/>
  <c r="E35" i="24"/>
  <c r="H132" i="127"/>
  <c r="B520" i="74" s="1"/>
  <c r="V55" i="123"/>
  <c r="B249" i="74"/>
  <c r="V80" i="123"/>
  <c r="B270" i="74"/>
  <c r="V116" i="123"/>
  <c r="B300" i="74"/>
  <c r="V172" i="123"/>
  <c r="B340" i="74"/>
  <c r="V184" i="123"/>
  <c r="B352" i="74"/>
  <c r="V19" i="123"/>
  <c r="B202" i="74"/>
  <c r="V33" i="123"/>
  <c r="B222" i="74"/>
  <c r="V145" i="123"/>
  <c r="B323" i="74"/>
  <c r="G160" i="123"/>
  <c r="B332" i="74" s="1"/>
  <c r="B326" i="74"/>
  <c r="V21" i="123"/>
  <c r="B206" i="74"/>
  <c r="V35" i="123"/>
  <c r="B225" i="74"/>
  <c r="V83" i="123"/>
  <c r="B273" i="74"/>
  <c r="V95" i="123"/>
  <c r="B285" i="74"/>
  <c r="V119" i="123"/>
  <c r="B303" i="74"/>
  <c r="V175" i="123"/>
  <c r="B343" i="74"/>
  <c r="J195" i="123"/>
  <c r="V189" i="123" s="1"/>
  <c r="B354" i="74"/>
  <c r="V78" i="123"/>
  <c r="B267" i="74"/>
  <c r="V86" i="123"/>
  <c r="B276" i="74"/>
  <c r="V98" i="123"/>
  <c r="B288" i="74"/>
  <c r="G129" i="123"/>
  <c r="B304" i="74"/>
  <c r="V178" i="123"/>
  <c r="B346" i="74"/>
  <c r="V136" i="123"/>
  <c r="B315" i="74"/>
  <c r="V23" i="123"/>
  <c r="B210" i="74"/>
  <c r="V37" i="123"/>
  <c r="B228" i="74"/>
  <c r="G195" i="123"/>
  <c r="B353" i="74"/>
  <c r="J129" i="123"/>
  <c r="B311" i="74" s="1"/>
  <c r="B305" i="74"/>
  <c r="V181" i="123"/>
  <c r="B349" i="74"/>
  <c r="V139" i="123"/>
  <c r="B318" i="74"/>
  <c r="V17" i="123"/>
  <c r="B198" i="74"/>
  <c r="V31" i="123"/>
  <c r="B219" i="74"/>
  <c r="V39" i="123"/>
  <c r="B231" i="74"/>
  <c r="V142" i="123"/>
  <c r="B320" i="74"/>
  <c r="V92" i="123"/>
  <c r="G108" i="123"/>
  <c r="H108" i="127"/>
  <c r="V89" i="123"/>
  <c r="J108" i="123"/>
  <c r="B296" i="74" s="1"/>
  <c r="H124" i="127"/>
  <c r="F34" i="127"/>
  <c r="B203" i="74"/>
  <c r="B239" i="74"/>
  <c r="B199" i="74"/>
  <c r="M70" i="123"/>
  <c r="J160" i="123"/>
  <c r="V102" i="123" l="1"/>
  <c r="G166" i="123"/>
  <c r="J166" i="123"/>
  <c r="G53" i="24"/>
  <c r="B924" i="74" s="1"/>
  <c r="E19" i="24"/>
  <c r="G54" i="24"/>
  <c r="B925" i="74" s="1"/>
  <c r="G55" i="24"/>
  <c r="B926" i="74" s="1"/>
  <c r="G52" i="24"/>
  <c r="G51" i="24"/>
  <c r="K32" i="1"/>
  <c r="K34" i="1"/>
  <c r="B310" i="74"/>
  <c r="M129" i="123"/>
  <c r="V129" i="123"/>
  <c r="V122" i="123"/>
  <c r="B236" i="74"/>
  <c r="G61" i="125"/>
  <c r="E294" i="1"/>
  <c r="F294" i="1" s="1"/>
  <c r="G294" i="1" s="1"/>
  <c r="F293" i="1"/>
  <c r="G293" i="1" s="1"/>
  <c r="B388" i="74"/>
  <c r="B295" i="74"/>
  <c r="F129" i="127"/>
  <c r="B517" i="74"/>
  <c r="M108" i="123"/>
  <c r="B297" i="74" s="1"/>
  <c r="V152" i="123"/>
  <c r="V103" i="123"/>
  <c r="F122" i="127"/>
  <c r="B510" i="74"/>
  <c r="H138" i="127"/>
  <c r="B522" i="74" s="1"/>
  <c r="M195" i="123"/>
  <c r="B361" i="74" s="1"/>
  <c r="B312" i="74"/>
  <c r="V12" i="123"/>
  <c r="B190" i="74"/>
  <c r="V191" i="123"/>
  <c r="B360" i="74"/>
  <c r="V70" i="123"/>
  <c r="B264" i="74"/>
  <c r="M160" i="123"/>
  <c r="B333" i="74"/>
  <c r="V188" i="123"/>
  <c r="B359" i="74"/>
  <c r="B207" i="74"/>
  <c r="C109" i="127"/>
  <c r="H125" i="127"/>
  <c r="F292" i="1"/>
  <c r="G292" i="1" s="1"/>
  <c r="G29" i="123"/>
  <c r="J26" i="123"/>
  <c r="G26" i="123"/>
  <c r="V153" i="123"/>
  <c r="J29" i="123"/>
  <c r="B215" i="74" s="1"/>
  <c r="Q33" i="1"/>
  <c r="V156" i="123"/>
  <c r="C71" i="1" l="1"/>
  <c r="A71" i="1" s="1"/>
  <c r="G42" i="123"/>
  <c r="M29" i="123"/>
  <c r="B216" i="74" s="1"/>
  <c r="B212" i="74"/>
  <c r="J42" i="123"/>
  <c r="B233" i="74" s="1"/>
  <c r="M166" i="123"/>
  <c r="V166" i="123" s="1"/>
  <c r="B335" i="74"/>
  <c r="G63" i="125"/>
  <c r="M46" i="123"/>
  <c r="B240" i="74" s="1"/>
  <c r="V50" i="123"/>
  <c r="B214" i="74"/>
  <c r="B211" i="74"/>
  <c r="M26" i="123"/>
  <c r="B213" i="74" s="1"/>
  <c r="B392" i="74"/>
  <c r="B235" i="74"/>
  <c r="B238" i="74"/>
  <c r="V108" i="123"/>
  <c r="V195" i="123"/>
  <c r="Q30" i="1"/>
  <c r="V160" i="123"/>
  <c r="B336" i="74"/>
  <c r="Q31" i="1"/>
  <c r="B334" i="74"/>
  <c r="Q6" i="126"/>
  <c r="M44" i="123"/>
  <c r="B237" i="74" s="1"/>
  <c r="G57" i="125" l="1"/>
  <c r="J35" i="125"/>
  <c r="V27" i="123"/>
  <c r="M42" i="123"/>
  <c r="V43" i="123" s="1"/>
  <c r="G203" i="123"/>
  <c r="B395" i="74"/>
  <c r="V48" i="123"/>
  <c r="V46" i="123"/>
  <c r="B389" i="74"/>
  <c r="B337" i="74"/>
  <c r="Q7" i="126"/>
  <c r="Q58" i="126" s="1"/>
  <c r="B818" i="74"/>
  <c r="B232" i="74"/>
  <c r="V44" i="123"/>
  <c r="J203" i="123"/>
  <c r="J205" i="123" l="1"/>
  <c r="J12" i="125"/>
  <c r="J23" i="125" s="1"/>
  <c r="B234" i="74"/>
  <c r="V205" i="123"/>
  <c r="B363" i="74"/>
  <c r="E7" i="126"/>
  <c r="G12" i="125"/>
  <c r="G23" i="125" s="1"/>
  <c r="M23" i="125" s="1"/>
  <c r="B362" i="74"/>
  <c r="M203" i="123"/>
  <c r="M12" i="125" s="1"/>
  <c r="Q28" i="1"/>
  <c r="R393" i="52"/>
  <c r="A260" i="52"/>
  <c r="A174" i="52"/>
  <c r="A175" i="52"/>
  <c r="A176" i="52"/>
  <c r="E39" i="24" l="1"/>
  <c r="B366" i="74"/>
  <c r="B365" i="74"/>
  <c r="B364" i="74"/>
  <c r="S13" i="125"/>
  <c r="A8" i="52"/>
  <c r="A9" i="52"/>
  <c r="A10" i="52"/>
  <c r="A11" i="52"/>
  <c r="A12" i="52"/>
  <c r="A13" i="52"/>
  <c r="A14" i="52"/>
  <c r="A15" i="52"/>
  <c r="A16" i="52"/>
  <c r="A17" i="52" s="1"/>
  <c r="A18" i="52" s="1"/>
  <c r="A19" i="52"/>
  <c r="A20" i="52"/>
  <c r="A21" i="52"/>
  <c r="A22" i="52" s="1"/>
  <c r="A23" i="52" s="1"/>
  <c r="A24" i="52" s="1"/>
  <c r="A25" i="52"/>
  <c r="A26" i="52"/>
  <c r="A27" i="52"/>
  <c r="A28" i="52"/>
  <c r="A29" i="52"/>
  <c r="A30" i="52"/>
  <c r="A31" i="52"/>
  <c r="A32" i="52"/>
  <c r="A33" i="52"/>
  <c r="A34" i="52" s="1"/>
  <c r="A36" i="52"/>
  <c r="A37" i="52"/>
  <c r="A38" i="52"/>
  <c r="A39" i="52"/>
  <c r="A40" i="52"/>
  <c r="A41" i="52"/>
  <c r="A42" i="52" s="1"/>
  <c r="A44" i="52"/>
  <c r="A45" i="52"/>
  <c r="A46" i="52"/>
  <c r="A47" i="52"/>
  <c r="A48" i="52"/>
  <c r="A49" i="52"/>
  <c r="A50" i="52" s="1"/>
  <c r="A52" i="52"/>
  <c r="A53" i="52"/>
  <c r="A54" i="52"/>
  <c r="A55" i="52"/>
  <c r="A56" i="52"/>
  <c r="A57" i="52"/>
  <c r="A58" i="52"/>
  <c r="A59" i="52"/>
  <c r="A60" i="52"/>
  <c r="A61" i="52"/>
  <c r="A62" i="52" s="1"/>
  <c r="A63" i="52"/>
  <c r="A64" i="52"/>
  <c r="A65" i="52"/>
  <c r="A66" i="52"/>
  <c r="A67" i="52"/>
  <c r="A68" i="52" s="1"/>
  <c r="A69" i="52" s="1"/>
  <c r="A70" i="52" s="1"/>
  <c r="A71" i="52" s="1"/>
  <c r="A72" i="52" s="1"/>
  <c r="A73" i="52" s="1"/>
  <c r="A74" i="52" s="1"/>
  <c r="A77" i="52"/>
  <c r="A78" i="52" s="1"/>
  <c r="A79" i="52"/>
  <c r="A80" i="52"/>
  <c r="A81" i="52"/>
  <c r="A82" i="52"/>
  <c r="A83" i="52"/>
  <c r="A84" i="52" s="1"/>
  <c r="A85" i="52" s="1"/>
  <c r="A86" i="52" s="1"/>
  <c r="A88" i="52"/>
  <c r="A89" i="52"/>
  <c r="A90" i="52"/>
  <c r="A91" i="52"/>
  <c r="A92" i="52"/>
  <c r="A93" i="52"/>
  <c r="A94" i="52" s="1"/>
  <c r="A95" i="52" s="1"/>
  <c r="A96" i="52" s="1"/>
  <c r="A97" i="52"/>
  <c r="A98" i="52"/>
  <c r="A99" i="52"/>
  <c r="A100" i="52" s="1"/>
  <c r="A101" i="52"/>
  <c r="A102" i="52"/>
  <c r="A103" i="52"/>
  <c r="A104" i="52"/>
  <c r="A105" i="52"/>
  <c r="A106" i="52" s="1"/>
  <c r="A111" i="52"/>
  <c r="A112" i="52"/>
  <c r="A113" i="52"/>
  <c r="A114" i="52"/>
  <c r="A115" i="52" s="1"/>
  <c r="A116" i="52" s="1"/>
  <c r="A117" i="52" s="1"/>
  <c r="A118" i="52"/>
  <c r="A119" i="52"/>
  <c r="A120" i="52"/>
  <c r="A121" i="52"/>
  <c r="A122" i="52" s="1"/>
  <c r="A123" i="52" s="1"/>
  <c r="A124" i="52" s="1"/>
  <c r="A125" i="52" s="1"/>
  <c r="A126" i="52" s="1"/>
  <c r="A130" i="52"/>
  <c r="A131" i="52"/>
  <c r="A132" i="52" s="1"/>
  <c r="A133" i="52" s="1"/>
  <c r="A134" i="52" s="1"/>
  <c r="A135" i="52"/>
  <c r="A136" i="52"/>
  <c r="A137" i="52"/>
  <c r="A138" i="52"/>
  <c r="A139" i="52"/>
  <c r="A140" i="52"/>
  <c r="A141" i="52"/>
  <c r="A142" i="52"/>
  <c r="A143" i="52"/>
  <c r="A144" i="52"/>
  <c r="A145" i="52"/>
  <c r="A146" i="52"/>
  <c r="A147" i="52" s="1"/>
  <c r="A148" i="52"/>
  <c r="A149" i="52" s="1"/>
  <c r="A150" i="52"/>
  <c r="A151" i="52"/>
  <c r="A152" i="52"/>
  <c r="A153" i="52"/>
  <c r="A154" i="52" s="1"/>
  <c r="A155" i="52" s="1"/>
  <c r="A156" i="52"/>
  <c r="A157" i="52" s="1"/>
  <c r="A158" i="52" s="1"/>
  <c r="A159" i="52" s="1"/>
  <c r="A161" i="52"/>
  <c r="A162" i="52"/>
  <c r="A163" i="52"/>
  <c r="A164" i="52"/>
  <c r="A165" i="52" s="1"/>
  <c r="A166" i="52"/>
  <c r="A167" i="52"/>
  <c r="A168" i="52"/>
  <c r="A169" i="52"/>
  <c r="A170" i="52"/>
  <c r="A171" i="52"/>
  <c r="A172" i="52"/>
  <c r="A177" i="52"/>
  <c r="A178" i="52"/>
  <c r="A179" i="52"/>
  <c r="A180" i="52"/>
  <c r="A181" i="52"/>
  <c r="A182" i="52" s="1"/>
  <c r="A183" i="52"/>
  <c r="A184" i="52"/>
  <c r="A185" i="52"/>
  <c r="A186" i="52"/>
  <c r="A187" i="52"/>
  <c r="A188" i="52" s="1"/>
  <c r="A189" i="52" s="1"/>
  <c r="A190" i="52"/>
  <c r="A191" i="52"/>
  <c r="A192" i="52"/>
  <c r="A193" i="52"/>
  <c r="A194" i="52"/>
  <c r="A195" i="52"/>
  <c r="A196" i="52" s="1"/>
  <c r="A197" i="52" s="1"/>
  <c r="A198" i="52" s="1"/>
  <c r="A217" i="52"/>
  <c r="A218" i="52"/>
  <c r="A219" i="52" s="1"/>
  <c r="A220" i="52" s="1"/>
  <c r="A221" i="52"/>
  <c r="A222" i="52"/>
  <c r="A223" i="52"/>
  <c r="A224" i="52"/>
  <c r="A225" i="52"/>
  <c r="A226" i="52"/>
  <c r="A227" i="52" s="1"/>
  <c r="A228" i="52" s="1"/>
  <c r="A229" i="52" s="1"/>
  <c r="A230" i="52" s="1"/>
  <c r="A231" i="52" s="1"/>
  <c r="A232" i="52" s="1"/>
  <c r="A233" i="52" s="1"/>
  <c r="A234" i="52"/>
  <c r="A235" i="52"/>
  <c r="A236" i="52"/>
  <c r="A237" i="52"/>
  <c r="A238" i="52" s="1"/>
  <c r="A239" i="52"/>
  <c r="A240" i="52"/>
  <c r="A241" i="52"/>
  <c r="A242" i="52"/>
  <c r="A243" i="52"/>
  <c r="A244" i="52" s="1"/>
  <c r="A245" i="52" s="1"/>
  <c r="A249" i="52"/>
  <c r="A250" i="52"/>
  <c r="A251" i="52"/>
  <c r="A252" i="52"/>
  <c r="A253" i="52"/>
  <c r="A254" i="52"/>
  <c r="A255" i="52" s="1"/>
  <c r="A256" i="52"/>
  <c r="A257" i="52"/>
  <c r="A258" i="52" s="1"/>
  <c r="A261" i="52"/>
  <c r="A262" i="52"/>
  <c r="A263" i="52" s="1"/>
  <c r="A264" i="52" s="1"/>
  <c r="A265" i="52"/>
  <c r="A266" i="52"/>
  <c r="A267" i="52" s="1"/>
  <c r="A268" i="52" s="1"/>
  <c r="A269" i="52" s="1"/>
  <c r="A270" i="52"/>
  <c r="A271" i="52"/>
  <c r="A272" i="52"/>
  <c r="A273" i="52"/>
  <c r="A274" i="52"/>
  <c r="A275" i="52" s="1"/>
  <c r="A276" i="52" s="1"/>
  <c r="A277" i="52" s="1"/>
  <c r="A278" i="52" s="1"/>
  <c r="A279" i="52" s="1"/>
  <c r="A280" i="52" s="1"/>
  <c r="A281" i="52"/>
  <c r="A282" i="52"/>
  <c r="A283" i="52"/>
  <c r="A286" i="52"/>
  <c r="A287" i="52" s="1"/>
  <c r="A288" i="52"/>
  <c r="A289" i="52"/>
  <c r="A290" i="52"/>
  <c r="A291" i="52"/>
  <c r="A292" i="52"/>
  <c r="A293" i="52"/>
  <c r="A294" i="52"/>
  <c r="A295" i="52" s="1"/>
  <c r="A296" i="52" s="1"/>
  <c r="A297" i="52" s="1"/>
  <c r="A298" i="52" s="1"/>
  <c r="A299" i="52"/>
  <c r="A300" i="52"/>
  <c r="A301" i="52" s="1"/>
  <c r="A302" i="52"/>
  <c r="A303" i="52"/>
  <c r="A304" i="52"/>
  <c r="A305" i="52"/>
  <c r="A306" i="52"/>
  <c r="A307" i="52"/>
  <c r="A308" i="52"/>
  <c r="A309" i="52" s="1"/>
  <c r="A310" i="52"/>
  <c r="A311" i="52"/>
  <c r="A312" i="52"/>
  <c r="A313" i="52"/>
  <c r="A314" i="52"/>
  <c r="A315" i="52" s="1"/>
  <c r="A316" i="52" s="1"/>
  <c r="A317" i="52" s="1"/>
  <c r="A318" i="52" s="1"/>
  <c r="A319" i="52"/>
  <c r="A320" i="52"/>
  <c r="A321" i="52"/>
  <c r="A322" i="52"/>
  <c r="A323" i="52"/>
  <c r="A324" i="52"/>
  <c r="A325" i="52"/>
  <c r="A326" i="52"/>
  <c r="A327" i="52"/>
  <c r="A328" i="52"/>
  <c r="A329" i="52"/>
  <c r="A330" i="52"/>
  <c r="A331" i="52"/>
  <c r="A332" i="52"/>
  <c r="A333" i="52"/>
  <c r="A334" i="52" s="1"/>
  <c r="A336" i="52"/>
  <c r="A337" i="52"/>
  <c r="A338" i="52"/>
  <c r="A339" i="52"/>
  <c r="A340" i="52" s="1"/>
  <c r="A342" i="52"/>
  <c r="A343" i="52"/>
  <c r="A344" i="52"/>
  <c r="A345" i="52"/>
  <c r="A346" i="52"/>
  <c r="A347" i="52"/>
  <c r="A350" i="52"/>
  <c r="A351" i="52" s="1"/>
  <c r="A352" i="52"/>
  <c r="A353" i="52"/>
  <c r="A354" i="52" s="1"/>
  <c r="A355" i="52"/>
  <c r="A356" i="52"/>
  <c r="A357" i="52"/>
  <c r="A358" i="52"/>
  <c r="A359" i="52" s="1"/>
  <c r="A360" i="52" s="1"/>
  <c r="A362" i="52"/>
  <c r="A363" i="52"/>
  <c r="A364" i="52"/>
  <c r="A365" i="52" s="1"/>
  <c r="A366" i="52" s="1"/>
  <c r="A367" i="52"/>
  <c r="A368" i="52"/>
  <c r="A369" i="52"/>
  <c r="A370" i="52"/>
  <c r="A371" i="52"/>
  <c r="A372" i="52" s="1"/>
  <c r="A373" i="52" s="1"/>
  <c r="A374" i="52"/>
  <c r="A375" i="52" s="1"/>
  <c r="A376" i="52"/>
  <c r="A377" i="52"/>
  <c r="A378" i="52"/>
  <c r="A379" i="52"/>
  <c r="A380" i="52"/>
  <c r="A381" i="52" s="1"/>
  <c r="A382" i="52"/>
  <c r="A383" i="52" s="1"/>
  <c r="A384" i="52" s="1"/>
  <c r="A387" i="52"/>
  <c r="A388" i="52"/>
  <c r="A389" i="52"/>
  <c r="A390" i="52" s="1"/>
  <c r="A391" i="52" s="1"/>
  <c r="A392" i="52" s="1"/>
  <c r="A394" i="52"/>
  <c r="A395" i="52"/>
  <c r="A396" i="52"/>
  <c r="A397" i="52"/>
  <c r="A398" i="52"/>
  <c r="A399" i="52"/>
  <c r="A400" i="52"/>
  <c r="A401" i="52"/>
  <c r="A402" i="52"/>
  <c r="A403" i="52"/>
  <c r="A404" i="52"/>
  <c r="A405" i="52"/>
  <c r="A406" i="52"/>
  <c r="A407" i="52"/>
  <c r="A408" i="52"/>
  <c r="A409" i="52" s="1"/>
  <c r="A410" i="52"/>
  <c r="A411" i="52"/>
  <c r="A412" i="52"/>
  <c r="A413" i="52"/>
  <c r="A414" i="52"/>
  <c r="A415" i="52" s="1"/>
  <c r="A416" i="52"/>
  <c r="A417" i="52"/>
  <c r="A418" i="52"/>
  <c r="A419" i="52" s="1"/>
  <c r="A420" i="52" s="1"/>
  <c r="A421" i="52" s="1"/>
  <c r="A422" i="52" s="1"/>
  <c r="A429" i="52"/>
  <c r="A430" i="52" s="1"/>
  <c r="A431" i="52"/>
  <c r="A432" i="52" s="1"/>
  <c r="A433" i="52"/>
  <c r="A434" i="52"/>
  <c r="A435" i="52"/>
  <c r="A436" i="52"/>
  <c r="A437" i="52"/>
  <c r="A438" i="52"/>
  <c r="A439" i="52"/>
  <c r="A440" i="52"/>
  <c r="A441" i="52"/>
  <c r="A442" i="52"/>
  <c r="A443" i="52"/>
  <c r="A444" i="52"/>
  <c r="A445" i="52"/>
  <c r="A446" i="52"/>
  <c r="A447" i="52"/>
  <c r="A448" i="52" s="1"/>
  <c r="A449" i="52"/>
  <c r="A450" i="52"/>
  <c r="A451" i="52"/>
  <c r="A452" i="52"/>
  <c r="A453" i="52"/>
  <c r="A454" i="52"/>
  <c r="A455" i="52"/>
  <c r="A456" i="52" s="1"/>
  <c r="A457" i="52" s="1"/>
  <c r="A458" i="52"/>
  <c r="A459" i="52"/>
  <c r="A460" i="52"/>
  <c r="A461" i="52"/>
  <c r="A462" i="52"/>
  <c r="A463" i="52"/>
  <c r="A464" i="52"/>
  <c r="A465" i="52"/>
  <c r="A466" i="52"/>
  <c r="Q1" i="52"/>
  <c r="R13" i="52"/>
  <c r="R15" i="52"/>
  <c r="R16" i="52"/>
  <c r="R19" i="52"/>
  <c r="R20" i="52"/>
  <c r="R23" i="52"/>
  <c r="R24" i="52"/>
  <c r="R25" i="52"/>
  <c r="R26" i="52"/>
  <c r="R28" i="52"/>
  <c r="R29" i="52"/>
  <c r="R30" i="52"/>
  <c r="R31" i="52"/>
  <c r="R32" i="52"/>
  <c r="R36" i="52"/>
  <c r="R37" i="52"/>
  <c r="R38" i="52"/>
  <c r="R39" i="52"/>
  <c r="R40" i="52"/>
  <c r="R44" i="52"/>
  <c r="R45" i="52"/>
  <c r="R46" i="52"/>
  <c r="R47" i="52"/>
  <c r="R48" i="52"/>
  <c r="R52" i="52"/>
  <c r="R53" i="52"/>
  <c r="R55" i="52"/>
  <c r="R56" i="52"/>
  <c r="R57" i="52"/>
  <c r="R58" i="52"/>
  <c r="R59" i="52"/>
  <c r="R60" i="52"/>
  <c r="R63" i="52"/>
  <c r="R64" i="52"/>
  <c r="R65" i="52"/>
  <c r="R68" i="52"/>
  <c r="R72" i="52"/>
  <c r="R76" i="52"/>
  <c r="R78" i="52"/>
  <c r="R79" i="52"/>
  <c r="R80" i="52"/>
  <c r="R81" i="52"/>
  <c r="R82" i="52"/>
  <c r="R84" i="52"/>
  <c r="R88" i="52"/>
  <c r="R89" i="52"/>
  <c r="R90" i="52"/>
  <c r="R92" i="52"/>
  <c r="R96" i="52"/>
  <c r="R100" i="52"/>
  <c r="R101" i="52"/>
  <c r="R102" i="52"/>
  <c r="R104" i="52"/>
  <c r="R108" i="52"/>
  <c r="R110" i="52"/>
  <c r="R112" i="52"/>
  <c r="R116" i="52"/>
  <c r="R119" i="52"/>
  <c r="R120" i="52"/>
  <c r="R124" i="52"/>
  <c r="R128" i="52"/>
  <c r="R129" i="52"/>
  <c r="R130" i="52"/>
  <c r="R132" i="52"/>
  <c r="R135" i="52"/>
  <c r="R136" i="52"/>
  <c r="R137" i="52"/>
  <c r="R138" i="52"/>
  <c r="R139" i="52"/>
  <c r="R140" i="52"/>
  <c r="R141" i="52"/>
  <c r="R142" i="52"/>
  <c r="R144" i="52"/>
  <c r="R145" i="52"/>
  <c r="R148" i="52"/>
  <c r="R150" i="52"/>
  <c r="R151" i="52"/>
  <c r="R152" i="52"/>
  <c r="R156" i="52"/>
  <c r="R160" i="52"/>
  <c r="R161" i="52"/>
  <c r="R162" i="52"/>
  <c r="R163" i="52"/>
  <c r="R164" i="52"/>
  <c r="R166" i="52"/>
  <c r="R167" i="52"/>
  <c r="R168" i="52"/>
  <c r="R170" i="52"/>
  <c r="R171" i="52"/>
  <c r="R172" i="52"/>
  <c r="R176" i="52"/>
  <c r="R178" i="52"/>
  <c r="R179" i="52"/>
  <c r="R180" i="52"/>
  <c r="R183" i="52"/>
  <c r="R184" i="52"/>
  <c r="R186" i="52"/>
  <c r="R188" i="52"/>
  <c r="R190" i="52"/>
  <c r="R191" i="52"/>
  <c r="R192" i="52"/>
  <c r="R193" i="52"/>
  <c r="R196" i="52"/>
  <c r="R200" i="52"/>
  <c r="R204" i="52"/>
  <c r="R208" i="52"/>
  <c r="R212" i="52"/>
  <c r="R216" i="52"/>
  <c r="R217" i="52"/>
  <c r="R220" i="52"/>
  <c r="R221" i="52"/>
  <c r="R223" i="52"/>
  <c r="R224" i="52"/>
  <c r="R228" i="52"/>
  <c r="R232" i="52"/>
  <c r="R234" i="52"/>
  <c r="R235" i="52"/>
  <c r="R236" i="52"/>
  <c r="R240" i="52"/>
  <c r="R241" i="52"/>
  <c r="R242" i="52"/>
  <c r="R244" i="52"/>
  <c r="R247" i="52"/>
  <c r="R248" i="52"/>
  <c r="R249" i="52"/>
  <c r="R251" i="52"/>
  <c r="R252" i="52"/>
  <c r="R253" i="52"/>
  <c r="R256" i="52"/>
  <c r="R260" i="52"/>
  <c r="R261" i="52"/>
  <c r="R265" i="52"/>
  <c r="R268" i="52"/>
  <c r="R272" i="52"/>
  <c r="R273" i="52"/>
  <c r="R276" i="52"/>
  <c r="R280" i="52"/>
  <c r="R281" i="52"/>
  <c r="R282" i="52"/>
  <c r="R284" i="52"/>
  <c r="R285" i="52"/>
  <c r="R288" i="52"/>
  <c r="R291" i="52"/>
  <c r="R292" i="52"/>
  <c r="R293" i="52"/>
  <c r="R296" i="52"/>
  <c r="R298" i="52"/>
  <c r="R299" i="52"/>
  <c r="R300" i="52"/>
  <c r="R302" i="52"/>
  <c r="R303" i="52"/>
  <c r="R304" i="52"/>
  <c r="R305" i="52"/>
  <c r="R306" i="52"/>
  <c r="R307" i="52"/>
  <c r="R308" i="52"/>
  <c r="R310" i="52"/>
  <c r="R311" i="52"/>
  <c r="R312" i="52"/>
  <c r="R313" i="52"/>
  <c r="R316" i="52"/>
  <c r="R319" i="52"/>
  <c r="R320" i="52"/>
  <c r="R322" i="52"/>
  <c r="R323" i="52"/>
  <c r="R324" i="52"/>
  <c r="R325" i="52"/>
  <c r="R326" i="52"/>
  <c r="R328" i="52"/>
  <c r="R331" i="52"/>
  <c r="R332" i="52"/>
  <c r="R333" i="52"/>
  <c r="R334" i="52"/>
  <c r="R335" i="52"/>
  <c r="R336" i="52"/>
  <c r="R337" i="52"/>
  <c r="R338" i="52"/>
  <c r="R340" i="52"/>
  <c r="R341" i="52"/>
  <c r="R342" i="52"/>
  <c r="R343" i="52"/>
  <c r="R344" i="52"/>
  <c r="R345" i="52"/>
  <c r="R348" i="52"/>
  <c r="R351" i="52"/>
  <c r="R352" i="52"/>
  <c r="R355" i="52"/>
  <c r="R356" i="52"/>
  <c r="R360" i="52"/>
  <c r="R364" i="52"/>
  <c r="R366" i="52"/>
  <c r="R368" i="52"/>
  <c r="R369" i="52"/>
  <c r="R370" i="52"/>
  <c r="R372" i="52"/>
  <c r="R375" i="52"/>
  <c r="R376" i="52"/>
  <c r="R377" i="52"/>
  <c r="R378" i="52"/>
  <c r="R379" i="52"/>
  <c r="R380" i="52"/>
  <c r="R384" i="52"/>
  <c r="R387" i="52"/>
  <c r="R388" i="52"/>
  <c r="R392" i="52"/>
  <c r="R394" i="52"/>
  <c r="R395" i="52"/>
  <c r="R396" i="52"/>
  <c r="R397" i="52"/>
  <c r="R398" i="52"/>
  <c r="R399" i="52"/>
  <c r="R400" i="52"/>
  <c r="R401" i="52"/>
  <c r="R402" i="52"/>
  <c r="R404" i="52"/>
  <c r="R405" i="52"/>
  <c r="R406" i="52"/>
  <c r="R407" i="52"/>
  <c r="R408" i="52"/>
  <c r="R409" i="52"/>
  <c r="R411" i="52"/>
  <c r="R412" i="52"/>
  <c r="R413" i="52"/>
  <c r="R414" i="52"/>
  <c r="R415" i="52"/>
  <c r="R416" i="52"/>
  <c r="R417" i="52"/>
  <c r="R420" i="52"/>
  <c r="R421" i="52"/>
  <c r="R424" i="52"/>
  <c r="R425" i="52"/>
  <c r="R428" i="52"/>
  <c r="R429" i="52"/>
  <c r="R432" i="52"/>
  <c r="R433" i="52"/>
  <c r="R436" i="52"/>
  <c r="R437" i="52"/>
  <c r="R438" i="52"/>
  <c r="R439" i="52"/>
  <c r="R440" i="52"/>
  <c r="R441" i="52"/>
  <c r="R442" i="52"/>
  <c r="R443" i="52"/>
  <c r="R444" i="52"/>
  <c r="R445" i="52"/>
  <c r="R446" i="52"/>
  <c r="R448" i="52"/>
  <c r="R449" i="52"/>
  <c r="R450" i="52"/>
  <c r="R451" i="52"/>
  <c r="R452" i="52"/>
  <c r="R453" i="52"/>
  <c r="R454" i="52"/>
  <c r="R456" i="52"/>
  <c r="R457" i="52"/>
  <c r="R458" i="52"/>
  <c r="R459" i="52"/>
  <c r="R461" i="52"/>
  <c r="R462" i="52"/>
  <c r="R463" i="52"/>
  <c r="R464" i="52"/>
  <c r="R465" i="52"/>
  <c r="R5" i="52"/>
  <c r="R6" i="52"/>
  <c r="R7" i="52"/>
  <c r="R8" i="52"/>
  <c r="R10" i="52"/>
  <c r="R11" i="52"/>
  <c r="R17" i="52"/>
  <c r="R4" i="52"/>
  <c r="B461" i="52"/>
  <c r="B462" i="52"/>
  <c r="B463" i="52"/>
  <c r="B464" i="52"/>
  <c r="B465" i="52"/>
  <c r="B466" i="52"/>
  <c r="J465" i="52"/>
  <c r="K465" i="52" s="1"/>
  <c r="L465" i="52" s="1"/>
  <c r="M465" i="52" s="1"/>
  <c r="J463" i="52"/>
  <c r="K463" i="52" s="1"/>
  <c r="L463" i="52" s="1"/>
  <c r="M463" i="52" s="1"/>
  <c r="J462" i="52"/>
  <c r="K462" i="52" s="1"/>
  <c r="L462" i="52" s="1"/>
  <c r="M462" i="52" s="1"/>
  <c r="J461" i="52"/>
  <c r="K461" i="52" s="1"/>
  <c r="L461" i="52" s="1"/>
  <c r="M461" i="52" s="1"/>
  <c r="J459" i="52"/>
  <c r="K459" i="52" s="1"/>
  <c r="L459" i="52" s="1"/>
  <c r="M459" i="52" s="1"/>
  <c r="J458" i="52"/>
  <c r="K458" i="52" s="1"/>
  <c r="L458" i="52" s="1"/>
  <c r="M458" i="52" s="1"/>
  <c r="J454" i="52"/>
  <c r="K454" i="52" s="1"/>
  <c r="L454" i="52" s="1"/>
  <c r="M454" i="52" s="1"/>
  <c r="J453" i="52"/>
  <c r="K453" i="52" s="1"/>
  <c r="L453" i="52" s="1"/>
  <c r="M453" i="52" s="1"/>
  <c r="J452" i="52"/>
  <c r="K452" i="52" s="1"/>
  <c r="L452" i="52" s="1"/>
  <c r="M452" i="52" s="1"/>
  <c r="J451" i="52"/>
  <c r="K451" i="52" s="1"/>
  <c r="L451" i="52" s="1"/>
  <c r="M451" i="52" s="1"/>
  <c r="J449" i="52"/>
  <c r="K449" i="52" s="1"/>
  <c r="L449" i="52" s="1"/>
  <c r="M449" i="52" s="1"/>
  <c r="J446" i="52"/>
  <c r="K446" i="52" s="1"/>
  <c r="L446" i="52" s="1"/>
  <c r="M446" i="52" s="1"/>
  <c r="J444" i="52"/>
  <c r="K444" i="52" s="1"/>
  <c r="L444" i="52" s="1"/>
  <c r="M444" i="52" s="1"/>
  <c r="J443" i="52"/>
  <c r="K443" i="52" s="1"/>
  <c r="L443" i="52" s="1"/>
  <c r="M443" i="52" s="1"/>
  <c r="J442" i="52"/>
  <c r="K442" i="52" s="1"/>
  <c r="L442" i="52" s="1"/>
  <c r="M442" i="52" s="1"/>
  <c r="J441" i="52"/>
  <c r="K441" i="52" s="1"/>
  <c r="L441" i="52" s="1"/>
  <c r="M441" i="52" s="1"/>
  <c r="J440" i="52"/>
  <c r="K440" i="52" s="1"/>
  <c r="L440" i="52" s="1"/>
  <c r="M440" i="52" s="1"/>
  <c r="J439" i="52"/>
  <c r="K439" i="52" s="1"/>
  <c r="L439" i="52" s="1"/>
  <c r="M439" i="52" s="1"/>
  <c r="J438" i="52"/>
  <c r="K438" i="52" s="1"/>
  <c r="L438" i="52" s="1"/>
  <c r="M438" i="52" s="1"/>
  <c r="J437" i="52"/>
  <c r="K437" i="52" s="1"/>
  <c r="L437" i="52" s="1"/>
  <c r="M437" i="52" s="1"/>
  <c r="J436" i="52"/>
  <c r="K436" i="52" s="1"/>
  <c r="L436" i="52" s="1"/>
  <c r="M436" i="52" s="1"/>
  <c r="J433" i="52"/>
  <c r="K433" i="52" s="1"/>
  <c r="L433" i="52" s="1"/>
  <c r="M433" i="52" s="1"/>
  <c r="J417" i="52"/>
  <c r="K417" i="52" s="1"/>
  <c r="L417" i="52" s="1"/>
  <c r="M417" i="52" s="1"/>
  <c r="J416" i="52"/>
  <c r="K416" i="52" s="1"/>
  <c r="L416" i="52" s="1"/>
  <c r="M416" i="52" s="1"/>
  <c r="J414" i="52"/>
  <c r="K414" i="52" s="1"/>
  <c r="L414" i="52" s="1"/>
  <c r="M414" i="52" s="1"/>
  <c r="J413" i="52"/>
  <c r="K413" i="52" s="1"/>
  <c r="L413" i="52" s="1"/>
  <c r="M413" i="52" s="1"/>
  <c r="J412" i="52"/>
  <c r="K412" i="52" s="1"/>
  <c r="L412" i="52" s="1"/>
  <c r="M412" i="52" s="1"/>
  <c r="J411" i="52"/>
  <c r="K411" i="52" s="1"/>
  <c r="L411" i="52" s="1"/>
  <c r="M411" i="52" s="1"/>
  <c r="J407" i="52"/>
  <c r="K407" i="52" s="1"/>
  <c r="L407" i="52" s="1"/>
  <c r="M407" i="52" s="1"/>
  <c r="J406" i="52"/>
  <c r="K406" i="52" s="1"/>
  <c r="L406" i="52" s="1"/>
  <c r="M406" i="52" s="1"/>
  <c r="J405" i="52"/>
  <c r="K405" i="52" s="1"/>
  <c r="L405" i="52" s="1"/>
  <c r="M405" i="52" s="1"/>
  <c r="J404" i="52"/>
  <c r="K404" i="52" s="1"/>
  <c r="L404" i="52" s="1"/>
  <c r="M404" i="52" s="1"/>
  <c r="J402" i="52"/>
  <c r="K402" i="52" s="1"/>
  <c r="L402" i="52" s="1"/>
  <c r="M402" i="52" s="1"/>
  <c r="J401" i="52"/>
  <c r="K401" i="52" s="1"/>
  <c r="L401" i="52" s="1"/>
  <c r="M401" i="52" s="1"/>
  <c r="J400" i="52"/>
  <c r="K400" i="52" s="1"/>
  <c r="L400" i="52" s="1"/>
  <c r="M400" i="52" s="1"/>
  <c r="J399" i="52"/>
  <c r="K399" i="52" s="1"/>
  <c r="L399" i="52" s="1"/>
  <c r="M399" i="52" s="1"/>
  <c r="J398" i="52"/>
  <c r="K398" i="52" s="1"/>
  <c r="L398" i="52" s="1"/>
  <c r="M398" i="52" s="1"/>
  <c r="J397" i="52"/>
  <c r="K397" i="52" s="1"/>
  <c r="L397" i="52" s="1"/>
  <c r="M397" i="52" s="1"/>
  <c r="J396" i="52"/>
  <c r="K396" i="52" s="1"/>
  <c r="L396" i="52" s="1"/>
  <c r="M396" i="52" s="1"/>
  <c r="J395" i="52"/>
  <c r="K395" i="52" s="1"/>
  <c r="L395" i="52" s="1"/>
  <c r="M395" i="52" s="1"/>
  <c r="J394" i="52"/>
  <c r="K394" i="52" s="1"/>
  <c r="L394" i="52" s="1"/>
  <c r="M394" i="52" s="1"/>
  <c r="J388" i="52"/>
  <c r="K388" i="52" s="1"/>
  <c r="L388" i="52" s="1"/>
  <c r="M388" i="52" s="1"/>
  <c r="J387" i="52"/>
  <c r="K387" i="52" s="1"/>
  <c r="L387" i="52" s="1"/>
  <c r="M387" i="52" s="1"/>
  <c r="J378" i="52"/>
  <c r="K378" i="52" s="1"/>
  <c r="L378" i="52" s="1"/>
  <c r="M378" i="52" s="1"/>
  <c r="J377" i="52"/>
  <c r="K377" i="52" s="1"/>
  <c r="L377" i="52" s="1"/>
  <c r="M377" i="52" s="1"/>
  <c r="J376" i="52"/>
  <c r="K376" i="52" s="1"/>
  <c r="L376" i="52" s="1"/>
  <c r="M376" i="52" s="1"/>
  <c r="J370" i="52"/>
  <c r="K370" i="52" s="1"/>
  <c r="L370" i="52" s="1"/>
  <c r="M370" i="52" s="1"/>
  <c r="J369" i="52"/>
  <c r="K369" i="52" s="1"/>
  <c r="L369" i="52" s="1"/>
  <c r="M369" i="52" s="1"/>
  <c r="J368" i="52"/>
  <c r="K368" i="52" s="1"/>
  <c r="L368" i="52" s="1"/>
  <c r="M368" i="52" s="1"/>
  <c r="J356" i="52"/>
  <c r="K356" i="52" s="1"/>
  <c r="L356" i="52" s="1"/>
  <c r="M356" i="52" s="1"/>
  <c r="J355" i="52"/>
  <c r="K355" i="52" s="1"/>
  <c r="L355" i="52" s="1"/>
  <c r="M355" i="52" s="1"/>
  <c r="J345" i="52"/>
  <c r="K345" i="52" s="1"/>
  <c r="L345" i="52" s="1"/>
  <c r="M345" i="52" s="1"/>
  <c r="J344" i="52"/>
  <c r="K344" i="52" s="1"/>
  <c r="L344" i="52" s="1"/>
  <c r="M344" i="52" s="1"/>
  <c r="J343" i="52"/>
  <c r="K343" i="52" s="1"/>
  <c r="L343" i="52" s="1"/>
  <c r="M343" i="52" s="1"/>
  <c r="J342" i="52"/>
  <c r="K342" i="52" s="1"/>
  <c r="L342" i="52" s="1"/>
  <c r="M342" i="52" s="1"/>
  <c r="J338" i="52"/>
  <c r="K338" i="52" s="1"/>
  <c r="L338" i="52" s="1"/>
  <c r="M338" i="52" s="1"/>
  <c r="J337" i="52"/>
  <c r="K337" i="52" s="1"/>
  <c r="L337" i="52" s="1"/>
  <c r="M337" i="52" s="1"/>
  <c r="J336" i="52"/>
  <c r="K336" i="52" s="1"/>
  <c r="L336" i="52" s="1"/>
  <c r="M336" i="52" s="1"/>
  <c r="J333" i="52"/>
  <c r="K333" i="52" s="1"/>
  <c r="L333" i="52" s="1"/>
  <c r="M333" i="52" s="1"/>
  <c r="J332" i="52"/>
  <c r="K332" i="52" s="1"/>
  <c r="L332" i="52" s="1"/>
  <c r="M332" i="52" s="1"/>
  <c r="J331" i="52"/>
  <c r="K331" i="52" s="1"/>
  <c r="L331" i="52" s="1"/>
  <c r="M331" i="52" s="1"/>
  <c r="J328" i="52"/>
  <c r="K328" i="52" s="1"/>
  <c r="L328" i="52" s="1"/>
  <c r="M328" i="52" s="1"/>
  <c r="J326" i="52"/>
  <c r="K326" i="52" s="1"/>
  <c r="L326" i="52" s="1"/>
  <c r="M326" i="52" s="1"/>
  <c r="J325" i="52"/>
  <c r="K325" i="52" s="1"/>
  <c r="L325" i="52" s="1"/>
  <c r="M325" i="52" s="1"/>
  <c r="J324" i="52"/>
  <c r="K324" i="52" s="1"/>
  <c r="L324" i="52" s="1"/>
  <c r="M324" i="52" s="1"/>
  <c r="J323" i="52"/>
  <c r="K323" i="52" s="1"/>
  <c r="L323" i="52" s="1"/>
  <c r="M323" i="52" s="1"/>
  <c r="J322" i="52"/>
  <c r="K322" i="52" s="1"/>
  <c r="L322" i="52" s="1"/>
  <c r="M322" i="52" s="1"/>
  <c r="J320" i="52"/>
  <c r="K320" i="52" s="1"/>
  <c r="L320" i="52" s="1"/>
  <c r="M320" i="52" s="1"/>
  <c r="J319" i="52"/>
  <c r="K319" i="52" s="1"/>
  <c r="L319" i="52" s="1"/>
  <c r="M319" i="52" s="1"/>
  <c r="J313" i="52"/>
  <c r="K313" i="52" s="1"/>
  <c r="L313" i="52" s="1"/>
  <c r="M313" i="52" s="1"/>
  <c r="J312" i="52"/>
  <c r="K312" i="52" s="1"/>
  <c r="L312" i="52" s="1"/>
  <c r="M312" i="52" s="1"/>
  <c r="J311" i="52"/>
  <c r="K311" i="52" s="1"/>
  <c r="L311" i="52" s="1"/>
  <c r="M311" i="52" s="1"/>
  <c r="J310" i="52"/>
  <c r="K310" i="52" s="1"/>
  <c r="L310" i="52" s="1"/>
  <c r="M310" i="52" s="1"/>
  <c r="J307" i="52"/>
  <c r="K307" i="52" s="1"/>
  <c r="L307" i="52" s="1"/>
  <c r="M307" i="52" s="1"/>
  <c r="J306" i="52"/>
  <c r="K306" i="52" s="1"/>
  <c r="L306" i="52" s="1"/>
  <c r="M306" i="52" s="1"/>
  <c r="J305" i="52"/>
  <c r="K305" i="52" s="1"/>
  <c r="L305" i="52" s="1"/>
  <c r="M305" i="52" s="1"/>
  <c r="J304" i="52"/>
  <c r="K304" i="52" s="1"/>
  <c r="L304" i="52" s="1"/>
  <c r="M304" i="52" s="1"/>
  <c r="J303" i="52"/>
  <c r="K303" i="52" s="1"/>
  <c r="L303" i="52" s="1"/>
  <c r="M303" i="52" s="1"/>
  <c r="J302" i="52"/>
  <c r="K302" i="52" s="1"/>
  <c r="L302" i="52" s="1"/>
  <c r="M302" i="52" s="1"/>
  <c r="J299" i="52"/>
  <c r="K299" i="52" s="1"/>
  <c r="L299" i="52" s="1"/>
  <c r="M299" i="52" s="1"/>
  <c r="J291" i="52"/>
  <c r="K291" i="52" s="1"/>
  <c r="L291" i="52" s="1"/>
  <c r="M291" i="52" s="1"/>
  <c r="J288" i="52"/>
  <c r="K288" i="52" s="1"/>
  <c r="L288" i="52" s="1"/>
  <c r="M288" i="52" s="1"/>
  <c r="J282" i="52"/>
  <c r="K282" i="52" s="1"/>
  <c r="L282" i="52" s="1"/>
  <c r="M282" i="52" s="1"/>
  <c r="J281" i="52"/>
  <c r="K281" i="52" s="1"/>
  <c r="L281" i="52" s="1"/>
  <c r="M281" i="52" s="1"/>
  <c r="J273" i="52"/>
  <c r="K273" i="52" s="1"/>
  <c r="L273" i="52" s="1"/>
  <c r="M273" i="52" s="1"/>
  <c r="J272" i="52"/>
  <c r="K272" i="52" s="1"/>
  <c r="L272" i="52" s="1"/>
  <c r="M272" i="52" s="1"/>
  <c r="J265" i="52"/>
  <c r="K265" i="52" s="1"/>
  <c r="L265" i="52" s="1"/>
  <c r="M265" i="52" s="1"/>
  <c r="O262" i="52"/>
  <c r="J261" i="52"/>
  <c r="K261" i="52" s="1"/>
  <c r="L261" i="52" s="1"/>
  <c r="M261" i="52" s="1"/>
  <c r="J260" i="52"/>
  <c r="K260" i="52" s="1"/>
  <c r="L260" i="52" s="1"/>
  <c r="M260" i="52" s="1"/>
  <c r="J256" i="52"/>
  <c r="K256" i="52" s="1"/>
  <c r="L256" i="52" s="1"/>
  <c r="M256" i="52" s="1"/>
  <c r="J253" i="52"/>
  <c r="K253" i="52" s="1"/>
  <c r="L253" i="52" s="1"/>
  <c r="M253" i="52" s="1"/>
  <c r="J252" i="52"/>
  <c r="K252" i="52" s="1"/>
  <c r="L252" i="52" s="1"/>
  <c r="M252" i="52" s="1"/>
  <c r="J251" i="52"/>
  <c r="K251" i="52" s="1"/>
  <c r="L251" i="52" s="1"/>
  <c r="M251" i="52" s="1"/>
  <c r="J249" i="52"/>
  <c r="K249" i="52" s="1"/>
  <c r="L249" i="52" s="1"/>
  <c r="M249" i="52" s="1"/>
  <c r="J242" i="52"/>
  <c r="K242" i="52" s="1"/>
  <c r="L242" i="52" s="1"/>
  <c r="M242" i="52" s="1"/>
  <c r="J241" i="52"/>
  <c r="K241" i="52" s="1"/>
  <c r="L241" i="52" s="1"/>
  <c r="M241" i="52" s="1"/>
  <c r="J236" i="52"/>
  <c r="K236" i="52" s="1"/>
  <c r="L236" i="52" s="1"/>
  <c r="M236" i="52" s="1"/>
  <c r="J235" i="52"/>
  <c r="K235" i="52" s="1"/>
  <c r="L235" i="52" s="1"/>
  <c r="M235" i="52" s="1"/>
  <c r="J234" i="52"/>
  <c r="K234" i="52" s="1"/>
  <c r="L234" i="52" s="1"/>
  <c r="M234" i="52" s="1"/>
  <c r="J223" i="52"/>
  <c r="K223" i="52" s="1"/>
  <c r="L223" i="52" s="1"/>
  <c r="M223" i="52" s="1"/>
  <c r="J221" i="52"/>
  <c r="K221" i="52" s="1"/>
  <c r="L221" i="52" s="1"/>
  <c r="M221" i="52" s="1"/>
  <c r="J217" i="52"/>
  <c r="K217" i="52" s="1"/>
  <c r="L217" i="52" s="1"/>
  <c r="M217" i="52" s="1"/>
  <c r="J193" i="52"/>
  <c r="K193" i="52" s="1"/>
  <c r="L193" i="52" s="1"/>
  <c r="M193" i="52" s="1"/>
  <c r="J192" i="52"/>
  <c r="K192" i="52" s="1"/>
  <c r="L192" i="52" s="1"/>
  <c r="M192" i="52" s="1"/>
  <c r="J191" i="52"/>
  <c r="K191" i="52" s="1"/>
  <c r="L191" i="52" s="1"/>
  <c r="M191" i="52" s="1"/>
  <c r="J190" i="52"/>
  <c r="K190" i="52" s="1"/>
  <c r="L190" i="52" s="1"/>
  <c r="M190" i="52" s="1"/>
  <c r="J186" i="52"/>
  <c r="K186" i="52" s="1"/>
  <c r="L186" i="52" s="1"/>
  <c r="M186" i="52" s="1"/>
  <c r="J184" i="52"/>
  <c r="K184" i="52" s="1"/>
  <c r="L184" i="52" s="1"/>
  <c r="M184" i="52" s="1"/>
  <c r="J183" i="52"/>
  <c r="K183" i="52" s="1"/>
  <c r="L183" i="52" s="1"/>
  <c r="M183" i="52" s="1"/>
  <c r="J180" i="52"/>
  <c r="K180" i="52" s="1"/>
  <c r="L180" i="52" s="1"/>
  <c r="M180" i="52" s="1"/>
  <c r="J179" i="52"/>
  <c r="K179" i="52" s="1"/>
  <c r="L179" i="52" s="1"/>
  <c r="M179" i="52" s="1"/>
  <c r="J178" i="52"/>
  <c r="K178" i="52" s="1"/>
  <c r="L178" i="52" s="1"/>
  <c r="M178" i="52" s="1"/>
  <c r="J176" i="52"/>
  <c r="K176" i="52" s="1"/>
  <c r="L176" i="52" s="1"/>
  <c r="M176" i="52" s="1"/>
  <c r="J174" i="52"/>
  <c r="K174" i="52" s="1"/>
  <c r="L174" i="52" s="1"/>
  <c r="M174" i="52" s="1"/>
  <c r="J171" i="52"/>
  <c r="K171" i="52" s="1"/>
  <c r="L171" i="52" s="1"/>
  <c r="M171" i="52" s="1"/>
  <c r="J170" i="52"/>
  <c r="K170" i="52" s="1"/>
  <c r="L170" i="52" s="1"/>
  <c r="M170" i="52" s="1"/>
  <c r="J168" i="52"/>
  <c r="K168" i="52" s="1"/>
  <c r="L168" i="52" s="1"/>
  <c r="M168" i="52" s="1"/>
  <c r="J167" i="52"/>
  <c r="K167" i="52" s="1"/>
  <c r="L167" i="52" s="1"/>
  <c r="M167" i="52" s="1"/>
  <c r="J166" i="52"/>
  <c r="K166" i="52" s="1"/>
  <c r="L166" i="52" s="1"/>
  <c r="M166" i="52" s="1"/>
  <c r="J163" i="52"/>
  <c r="K163" i="52" s="1"/>
  <c r="L163" i="52" s="1"/>
  <c r="M163" i="52" s="1"/>
  <c r="J162" i="52"/>
  <c r="K162" i="52" s="1"/>
  <c r="L162" i="52" s="1"/>
  <c r="M162" i="52" s="1"/>
  <c r="J161" i="52"/>
  <c r="K161" i="52" s="1"/>
  <c r="L161" i="52" s="1"/>
  <c r="M161" i="52" s="1"/>
  <c r="J151" i="52"/>
  <c r="K151" i="52" s="1"/>
  <c r="L151" i="52" s="1"/>
  <c r="M151" i="52" s="1"/>
  <c r="J150" i="52"/>
  <c r="K150" i="52" s="1"/>
  <c r="L150" i="52" s="1"/>
  <c r="M150" i="52" s="1"/>
  <c r="J145" i="52"/>
  <c r="K145" i="52" s="1"/>
  <c r="L145" i="52" s="1"/>
  <c r="M145" i="52" s="1"/>
  <c r="J144" i="52"/>
  <c r="K144" i="52" s="1"/>
  <c r="L144" i="52" s="1"/>
  <c r="M144" i="52" s="1"/>
  <c r="J142" i="52"/>
  <c r="K142" i="52" s="1"/>
  <c r="L142" i="52" s="1"/>
  <c r="M142" i="52" s="1"/>
  <c r="J141" i="52"/>
  <c r="K141" i="52" s="1"/>
  <c r="L141" i="52" s="1"/>
  <c r="M141" i="52" s="1"/>
  <c r="J140" i="52"/>
  <c r="K140" i="52" s="1"/>
  <c r="L140" i="52" s="1"/>
  <c r="M140" i="52" s="1"/>
  <c r="J139" i="52"/>
  <c r="K139" i="52" s="1"/>
  <c r="L139" i="52" s="1"/>
  <c r="M139" i="52" s="1"/>
  <c r="J138" i="52"/>
  <c r="K138" i="52" s="1"/>
  <c r="L138" i="52" s="1"/>
  <c r="M138" i="52" s="1"/>
  <c r="J137" i="52"/>
  <c r="K137" i="52" s="1"/>
  <c r="L137" i="52" s="1"/>
  <c r="M137" i="52" s="1"/>
  <c r="J135" i="52"/>
  <c r="K135" i="52" s="1"/>
  <c r="L135" i="52" s="1"/>
  <c r="M135" i="52" s="1"/>
  <c r="J130" i="52"/>
  <c r="K130" i="52" s="1"/>
  <c r="L130" i="52" s="1"/>
  <c r="M130" i="52" s="1"/>
  <c r="J120" i="52"/>
  <c r="K120" i="52" s="1"/>
  <c r="L120" i="52" s="1"/>
  <c r="M120" i="52" s="1"/>
  <c r="J119" i="52"/>
  <c r="K119" i="52" s="1"/>
  <c r="L119" i="52" s="1"/>
  <c r="M119" i="52" s="1"/>
  <c r="J112" i="52"/>
  <c r="K112" i="52" s="1"/>
  <c r="L112" i="52" s="1"/>
  <c r="M112" i="52" s="1"/>
  <c r="J104" i="52"/>
  <c r="K104" i="52" s="1"/>
  <c r="L104" i="52" s="1"/>
  <c r="M104" i="52" s="1"/>
  <c r="J102" i="52"/>
  <c r="K102" i="52" s="1"/>
  <c r="L102" i="52" s="1"/>
  <c r="M102" i="52" s="1"/>
  <c r="J101" i="52"/>
  <c r="K101" i="52" s="1"/>
  <c r="L101" i="52" s="1"/>
  <c r="M101" i="52" s="1"/>
  <c r="J90" i="52"/>
  <c r="K90" i="52" s="1"/>
  <c r="L90" i="52" s="1"/>
  <c r="M90" i="52" s="1"/>
  <c r="J89" i="52"/>
  <c r="K89" i="52" s="1"/>
  <c r="L89" i="52" s="1"/>
  <c r="M89" i="52" s="1"/>
  <c r="J88" i="52"/>
  <c r="K88" i="52" s="1"/>
  <c r="L88" i="52" s="1"/>
  <c r="M88" i="52" s="1"/>
  <c r="J82" i="52"/>
  <c r="K82" i="52" s="1"/>
  <c r="L82" i="52" s="1"/>
  <c r="M82" i="52" s="1"/>
  <c r="J81" i="52"/>
  <c r="K81" i="52" s="1"/>
  <c r="L81" i="52" s="1"/>
  <c r="M81" i="52" s="1"/>
  <c r="J80" i="52"/>
  <c r="K80" i="52" s="1"/>
  <c r="L80" i="52" s="1"/>
  <c r="M80" i="52" s="1"/>
  <c r="J79" i="52"/>
  <c r="K79" i="52" s="1"/>
  <c r="L79" i="52" s="1"/>
  <c r="M79" i="52" s="1"/>
  <c r="J65" i="52"/>
  <c r="K65" i="52" s="1"/>
  <c r="L65" i="52" s="1"/>
  <c r="M65" i="52" s="1"/>
  <c r="J64" i="52"/>
  <c r="K64" i="52" s="1"/>
  <c r="L64" i="52" s="1"/>
  <c r="M64" i="52" s="1"/>
  <c r="J63" i="52"/>
  <c r="K63" i="52" s="1"/>
  <c r="L63" i="52" s="1"/>
  <c r="M63" i="52" s="1"/>
  <c r="J60" i="52"/>
  <c r="K60" i="52" s="1"/>
  <c r="L60" i="52" s="1"/>
  <c r="M60" i="52" s="1"/>
  <c r="J59" i="52"/>
  <c r="K59" i="52" s="1"/>
  <c r="L59" i="52" s="1"/>
  <c r="M59" i="52" s="1"/>
  <c r="J58" i="52"/>
  <c r="K58" i="52" s="1"/>
  <c r="L58" i="52" s="1"/>
  <c r="M58" i="52" s="1"/>
  <c r="J57" i="52"/>
  <c r="K57" i="52" s="1"/>
  <c r="L57" i="52" s="1"/>
  <c r="M57" i="52" s="1"/>
  <c r="J56" i="52"/>
  <c r="K56" i="52" s="1"/>
  <c r="L56" i="52" s="1"/>
  <c r="M56" i="52" s="1"/>
  <c r="J55" i="52"/>
  <c r="K55" i="52" s="1"/>
  <c r="L55" i="52" s="1"/>
  <c r="M55" i="52" s="1"/>
  <c r="J53" i="52"/>
  <c r="K53" i="52" s="1"/>
  <c r="L53" i="52" s="1"/>
  <c r="M53" i="52" s="1"/>
  <c r="J52" i="52"/>
  <c r="K52" i="52" s="1"/>
  <c r="L52" i="52" s="1"/>
  <c r="M52" i="52" s="1"/>
  <c r="J47" i="52"/>
  <c r="K47" i="52" s="1"/>
  <c r="L47" i="52" s="1"/>
  <c r="M47" i="52" s="1"/>
  <c r="J46" i="52"/>
  <c r="K46" i="52" s="1"/>
  <c r="L46" i="52" s="1"/>
  <c r="M46" i="52" s="1"/>
  <c r="J45" i="52"/>
  <c r="K45" i="52" s="1"/>
  <c r="L45" i="52" s="1"/>
  <c r="M45" i="52" s="1"/>
  <c r="J44" i="52"/>
  <c r="K44" i="52" s="1"/>
  <c r="L44" i="52" s="1"/>
  <c r="M44" i="52" s="1"/>
  <c r="J40" i="52"/>
  <c r="K40" i="52" s="1"/>
  <c r="L40" i="52" s="1"/>
  <c r="M40" i="52" s="1"/>
  <c r="J39" i="52"/>
  <c r="K39" i="52" s="1"/>
  <c r="L39" i="52" s="1"/>
  <c r="M39" i="52" s="1"/>
  <c r="J38" i="52"/>
  <c r="K38" i="52" s="1"/>
  <c r="L38" i="52" s="1"/>
  <c r="M38" i="52" s="1"/>
  <c r="J37" i="52"/>
  <c r="K37" i="52" s="1"/>
  <c r="L37" i="52" s="1"/>
  <c r="M37" i="52" s="1"/>
  <c r="J36" i="52"/>
  <c r="K36" i="52" s="1"/>
  <c r="L36" i="52" s="1"/>
  <c r="M36" i="52" s="1"/>
  <c r="J32" i="52"/>
  <c r="K32" i="52" s="1"/>
  <c r="L32" i="52" s="1"/>
  <c r="M32" i="52" s="1"/>
  <c r="J31" i="52"/>
  <c r="K31" i="52" s="1"/>
  <c r="L31" i="52" s="1"/>
  <c r="M31" i="52" s="1"/>
  <c r="J30" i="52"/>
  <c r="K30" i="52" s="1"/>
  <c r="L30" i="52" s="1"/>
  <c r="M30" i="52" s="1"/>
  <c r="J29" i="52"/>
  <c r="K29" i="52" s="1"/>
  <c r="L29" i="52" s="1"/>
  <c r="M29" i="52" s="1"/>
  <c r="J28" i="52"/>
  <c r="K28" i="52" s="1"/>
  <c r="L28" i="52" s="1"/>
  <c r="M28" i="52" s="1"/>
  <c r="J26" i="52"/>
  <c r="K26" i="52" s="1"/>
  <c r="L26" i="52" s="1"/>
  <c r="M26" i="52" s="1"/>
  <c r="J25" i="52"/>
  <c r="K25" i="52" s="1"/>
  <c r="L25" i="52" s="1"/>
  <c r="M25" i="52" s="1"/>
  <c r="J20" i="52"/>
  <c r="K20" i="52" s="1"/>
  <c r="L20" i="52" s="1"/>
  <c r="M20" i="52" s="1"/>
  <c r="J19" i="52"/>
  <c r="K19" i="52" s="1"/>
  <c r="L19" i="52" s="1"/>
  <c r="M19" i="52" s="1"/>
  <c r="J15" i="52"/>
  <c r="K15" i="52" s="1"/>
  <c r="L15" i="52" s="1"/>
  <c r="M15" i="52" s="1"/>
  <c r="J13" i="52"/>
  <c r="K13" i="52" s="1"/>
  <c r="L13" i="52" s="1"/>
  <c r="M13" i="52" s="1"/>
  <c r="J8" i="52"/>
  <c r="K8" i="52" s="1"/>
  <c r="L8" i="52" s="1"/>
  <c r="J7" i="52"/>
  <c r="K7" i="52" s="1"/>
  <c r="L7" i="52" s="1"/>
  <c r="J6" i="52"/>
  <c r="K6" i="52" s="1"/>
  <c r="L6" i="52" s="1"/>
  <c r="J5" i="52"/>
  <c r="K5" i="52" s="1"/>
  <c r="L5" i="52" s="1"/>
  <c r="J4" i="52"/>
  <c r="K4" i="52" s="1"/>
  <c r="L4" i="52" s="1"/>
  <c r="B367" i="74" l="1"/>
  <c r="C466" i="52"/>
  <c r="C462" i="52"/>
  <c r="C465" i="52"/>
  <c r="C463" i="52"/>
  <c r="C461" i="52"/>
  <c r="A335" i="52"/>
  <c r="A284" i="52"/>
  <c r="A246" i="52"/>
  <c r="A199" i="52"/>
  <c r="A160" i="52"/>
  <c r="A127" i="52"/>
  <c r="A107" i="52"/>
  <c r="A87" i="52"/>
  <c r="A75" i="52"/>
  <c r="A393" i="52"/>
  <c r="A35" i="52"/>
  <c r="A423" i="52"/>
  <c r="A348" i="52"/>
  <c r="A43" i="52"/>
  <c r="A51" i="52"/>
  <c r="A361" i="52"/>
  <c r="A341" i="52"/>
  <c r="A385" i="52"/>
  <c r="R9" i="52"/>
  <c r="R455" i="52"/>
  <c r="R447" i="52"/>
  <c r="R435" i="52"/>
  <c r="R431" i="52"/>
  <c r="R427" i="52"/>
  <c r="R423" i="52"/>
  <c r="R419" i="52"/>
  <c r="R403" i="52"/>
  <c r="R391" i="52"/>
  <c r="R383" i="52"/>
  <c r="R371" i="52"/>
  <c r="R367" i="52"/>
  <c r="R363" i="52"/>
  <c r="R359" i="52"/>
  <c r="R347" i="52"/>
  <c r="R339" i="52"/>
  <c r="R327" i="52"/>
  <c r="R315" i="52"/>
  <c r="R295" i="52"/>
  <c r="R287" i="52"/>
  <c r="R283" i="52"/>
  <c r="R279" i="52"/>
  <c r="R275" i="52"/>
  <c r="R271" i="52"/>
  <c r="R267" i="52"/>
  <c r="R255" i="52"/>
  <c r="R243" i="52"/>
  <c r="R239" i="52"/>
  <c r="R231" i="52"/>
  <c r="R227" i="52"/>
  <c r="R219" i="52"/>
  <c r="R215" i="52"/>
  <c r="R211" i="52"/>
  <c r="R207" i="52"/>
  <c r="R203" i="52"/>
  <c r="R199" i="52"/>
  <c r="R195" i="52"/>
  <c r="R187" i="52"/>
  <c r="R175" i="52"/>
  <c r="R159" i="52"/>
  <c r="R155" i="52"/>
  <c r="R147" i="52"/>
  <c r="R143" i="52"/>
  <c r="R131" i="52"/>
  <c r="R127" i="52"/>
  <c r="R123" i="52"/>
  <c r="R115" i="52"/>
  <c r="R107" i="52"/>
  <c r="R103" i="52"/>
  <c r="R99" i="52"/>
  <c r="R95" i="52"/>
  <c r="R91" i="52"/>
  <c r="R87" i="52"/>
  <c r="R83" i="52"/>
  <c r="R75" i="52"/>
  <c r="R71" i="52"/>
  <c r="R67" i="52"/>
  <c r="R51" i="52"/>
  <c r="R43" i="52"/>
  <c r="R35" i="52"/>
  <c r="R27" i="52"/>
  <c r="R12" i="52"/>
  <c r="R466" i="52"/>
  <c r="R434" i="52"/>
  <c r="R430" i="52"/>
  <c r="R426" i="52"/>
  <c r="R422" i="52"/>
  <c r="R418" i="52"/>
  <c r="R410" i="52"/>
  <c r="R390" i="52"/>
  <c r="R386" i="52"/>
  <c r="R382" i="52"/>
  <c r="R374" i="52"/>
  <c r="R362" i="52"/>
  <c r="R358" i="52"/>
  <c r="R354" i="52"/>
  <c r="R350" i="52"/>
  <c r="R346" i="52"/>
  <c r="R330" i="52"/>
  <c r="R318" i="52"/>
  <c r="R314" i="52"/>
  <c r="R294" i="52"/>
  <c r="R290" i="52"/>
  <c r="R286" i="52"/>
  <c r="R278" i="52"/>
  <c r="R274" i="52"/>
  <c r="R270" i="52"/>
  <c r="R266" i="52"/>
  <c r="R258" i="52"/>
  <c r="R254" i="52"/>
  <c r="R250" i="52"/>
  <c r="R246" i="52"/>
  <c r="R238" i="52"/>
  <c r="R230" i="52"/>
  <c r="R226" i="52"/>
  <c r="R222" i="52"/>
  <c r="R218" i="52"/>
  <c r="R214" i="52"/>
  <c r="R210" i="52"/>
  <c r="R206" i="52"/>
  <c r="R202" i="52"/>
  <c r="R198" i="52"/>
  <c r="R194" i="52"/>
  <c r="R182" i="52"/>
  <c r="R158" i="52"/>
  <c r="R154" i="52"/>
  <c r="R146" i="52"/>
  <c r="R134" i="52"/>
  <c r="R126" i="52"/>
  <c r="R122" i="52"/>
  <c r="R118" i="52"/>
  <c r="R114" i="52"/>
  <c r="R106" i="52"/>
  <c r="R98" i="52"/>
  <c r="R94" i="52"/>
  <c r="R86" i="52"/>
  <c r="R74" i="52"/>
  <c r="R70" i="52"/>
  <c r="R66" i="52"/>
  <c r="R62" i="52"/>
  <c r="R54" i="52"/>
  <c r="R50" i="52"/>
  <c r="R42" i="52"/>
  <c r="R34" i="52"/>
  <c r="R22" i="52"/>
  <c r="R18" i="52"/>
  <c r="R14" i="52"/>
  <c r="R389" i="52"/>
  <c r="R385" i="52"/>
  <c r="R381" i="52"/>
  <c r="R373" i="52"/>
  <c r="R365" i="52"/>
  <c r="R361" i="52"/>
  <c r="R357" i="52"/>
  <c r="R353" i="52"/>
  <c r="R349" i="52"/>
  <c r="R329" i="52"/>
  <c r="R321" i="52"/>
  <c r="R317" i="52"/>
  <c r="R309" i="52"/>
  <c r="R301" i="52"/>
  <c r="R297" i="52"/>
  <c r="R289" i="52"/>
  <c r="R277" i="52"/>
  <c r="R269" i="52"/>
  <c r="R257" i="52"/>
  <c r="R245" i="52"/>
  <c r="R237" i="52"/>
  <c r="R233" i="52"/>
  <c r="R229" i="52"/>
  <c r="R225" i="52"/>
  <c r="R213" i="52"/>
  <c r="R209" i="52"/>
  <c r="R205" i="52"/>
  <c r="R201" i="52"/>
  <c r="R197" i="52"/>
  <c r="R189" i="52"/>
  <c r="R185" i="52"/>
  <c r="R181" i="52"/>
  <c r="R177" i="52"/>
  <c r="R169" i="52"/>
  <c r="R165" i="52"/>
  <c r="R157" i="52"/>
  <c r="R153" i="52"/>
  <c r="R149" i="52"/>
  <c r="R133" i="52"/>
  <c r="R125" i="52"/>
  <c r="R121" i="52"/>
  <c r="R117" i="52"/>
  <c r="R113" i="52"/>
  <c r="R109" i="52"/>
  <c r="R105" i="52"/>
  <c r="R97" i="52"/>
  <c r="R93" i="52"/>
  <c r="R85" i="52"/>
  <c r="R77" i="52"/>
  <c r="R73" i="52"/>
  <c r="R69" i="52"/>
  <c r="R61" i="52"/>
  <c r="R49" i="52"/>
  <c r="R41" i="52"/>
  <c r="R33" i="52"/>
  <c r="R21" i="52"/>
  <c r="C464" i="52"/>
  <c r="A76" i="52" l="1"/>
  <c r="A424" i="52"/>
  <c r="A247" i="52"/>
  <c r="A108" i="52"/>
  <c r="A128" i="52"/>
  <c r="A349" i="52"/>
  <c r="A386" i="52"/>
  <c r="A200" i="52"/>
  <c r="A285" i="52"/>
  <c r="A129" i="52" l="1"/>
  <c r="A248" i="52"/>
  <c r="A425" i="52"/>
  <c r="A201" i="52"/>
  <c r="A109" i="52"/>
  <c r="A202" i="52" l="1"/>
  <c r="A110" i="52"/>
  <c r="A426" i="52"/>
  <c r="A427" i="52" l="1"/>
  <c r="A203" i="52"/>
  <c r="A428" i="52" l="1"/>
  <c r="A204" i="52"/>
  <c r="A205" i="52" l="1"/>
  <c r="A206" i="52" l="1"/>
  <c r="A207" i="52" l="1"/>
  <c r="A208" i="52" l="1"/>
  <c r="A209" i="52" l="1"/>
  <c r="A210" i="52" l="1"/>
  <c r="A211" i="52" l="1"/>
  <c r="A212" i="52" l="1"/>
  <c r="A213" i="52" l="1"/>
  <c r="A214" i="52" l="1"/>
  <c r="A215" i="52" l="1"/>
  <c r="A216" i="52" l="1"/>
  <c r="J24" i="23" l="1"/>
  <c r="B403" i="74"/>
  <c r="AC47" i="24"/>
  <c r="B991" i="74"/>
  <c r="N69" i="23" l="1"/>
  <c r="K16" i="1" l="1"/>
  <c r="D22" i="24" s="1"/>
  <c r="K15" i="1"/>
  <c r="U46" i="24" l="1"/>
  <c r="H51" i="23"/>
  <c r="H31" i="23"/>
  <c r="K44" i="1"/>
  <c r="K37" i="1"/>
  <c r="M99" i="1"/>
  <c r="W146" i="123"/>
  <c r="G44" i="125"/>
  <c r="C43" i="125"/>
  <c r="W143" i="123"/>
  <c r="K286" i="1"/>
  <c r="E286" i="1"/>
  <c r="Q286" i="1"/>
  <c r="R286" i="1"/>
  <c r="S286" i="1"/>
  <c r="G65" i="125"/>
  <c r="B398" i="74" s="1"/>
  <c r="O99" i="1"/>
  <c r="C207" i="1"/>
  <c r="M107" i="1"/>
  <c r="Q99" i="1"/>
  <c r="C206" i="1"/>
  <c r="L65" i="23"/>
  <c r="L69" i="23"/>
  <c r="J69" i="23"/>
  <c r="H65" i="23"/>
  <c r="H69" i="23"/>
  <c r="J65" i="23"/>
  <c r="B463" i="74"/>
  <c r="B461" i="74"/>
  <c r="B465" i="74"/>
  <c r="B460" i="74"/>
  <c r="B464" i="74"/>
  <c r="B459" i="74"/>
  <c r="L135" i="127"/>
  <c r="E3" i="126"/>
  <c r="S43" i="125"/>
  <c r="C14" i="127"/>
  <c r="C2" i="123"/>
  <c r="C13" i="127"/>
  <c r="C2" i="125"/>
  <c r="T43" i="125"/>
  <c r="H38" i="23"/>
  <c r="H41" i="23"/>
  <c r="H44" i="23"/>
  <c r="B13" i="74"/>
  <c r="B12" i="74"/>
  <c r="J7" i="23"/>
  <c r="J11" i="23" s="1"/>
  <c r="D25" i="24"/>
  <c r="U44" i="24"/>
  <c r="S52" i="30"/>
  <c r="D40" i="24"/>
  <c r="R38" i="23"/>
  <c r="U42" i="24"/>
  <c r="U41" i="24"/>
  <c r="R46" i="23"/>
  <c r="U45" i="24"/>
  <c r="U43" i="24"/>
  <c r="R44" i="23"/>
  <c r="R41" i="23"/>
  <c r="H46" i="23"/>
  <c r="D20" i="30"/>
  <c r="D19" i="24"/>
  <c r="D30" i="30"/>
  <c r="R6" i="12"/>
  <c r="R301" i="12"/>
  <c r="R300" i="12"/>
  <c r="R299" i="12"/>
  <c r="R298" i="12"/>
  <c r="R297" i="12"/>
  <c r="R296" i="12"/>
  <c r="R295" i="12"/>
  <c r="R294" i="12"/>
  <c r="R293" i="12"/>
  <c r="R292" i="12"/>
  <c r="R291" i="12"/>
  <c r="R290" i="12"/>
  <c r="R289" i="12"/>
  <c r="R288" i="12"/>
  <c r="R287" i="12"/>
  <c r="R286" i="12"/>
  <c r="R285" i="12"/>
  <c r="R284" i="12"/>
  <c r="R283" i="12"/>
  <c r="R282" i="12"/>
  <c r="R281" i="12"/>
  <c r="R280" i="12"/>
  <c r="R279" i="12"/>
  <c r="R278" i="12"/>
  <c r="R277" i="12"/>
  <c r="R276" i="12"/>
  <c r="R275" i="12"/>
  <c r="R274" i="12"/>
  <c r="R273" i="12"/>
  <c r="R272" i="12"/>
  <c r="R271" i="12"/>
  <c r="R270" i="12"/>
  <c r="R269" i="12"/>
  <c r="R268" i="12"/>
  <c r="R267" i="12"/>
  <c r="R266" i="12"/>
  <c r="R265" i="12"/>
  <c r="R264" i="12"/>
  <c r="R263" i="12"/>
  <c r="R262" i="12"/>
  <c r="R261" i="12"/>
  <c r="R260" i="12"/>
  <c r="R259" i="12"/>
  <c r="R258" i="12"/>
  <c r="R257" i="12"/>
  <c r="R256" i="12"/>
  <c r="R255" i="12"/>
  <c r="R254" i="12"/>
  <c r="R253" i="12"/>
  <c r="R252" i="12"/>
  <c r="R251" i="12"/>
  <c r="R250" i="12"/>
  <c r="R249" i="12"/>
  <c r="R248" i="12"/>
  <c r="R247" i="12"/>
  <c r="R246" i="12"/>
  <c r="R245" i="12"/>
  <c r="R244" i="12"/>
  <c r="R243" i="12"/>
  <c r="R242" i="12"/>
  <c r="R241" i="12"/>
  <c r="R240" i="12"/>
  <c r="R239" i="12"/>
  <c r="R238" i="12"/>
  <c r="R237" i="12"/>
  <c r="R236" i="12"/>
  <c r="R235" i="12"/>
  <c r="R234" i="12"/>
  <c r="R233" i="12"/>
  <c r="R232" i="12"/>
  <c r="R231" i="12"/>
  <c r="R230" i="12"/>
  <c r="R229" i="12"/>
  <c r="R228" i="12"/>
  <c r="R227" i="12"/>
  <c r="R226" i="12"/>
  <c r="R225" i="12"/>
  <c r="R224" i="12"/>
  <c r="R223" i="12"/>
  <c r="R222" i="12"/>
  <c r="R221" i="12"/>
  <c r="R220" i="12"/>
  <c r="R219" i="12"/>
  <c r="R218" i="12"/>
  <c r="R217" i="12"/>
  <c r="R216" i="12"/>
  <c r="R215" i="12"/>
  <c r="R214" i="12"/>
  <c r="R213" i="12"/>
  <c r="R212" i="12"/>
  <c r="R211" i="12"/>
  <c r="R210" i="12"/>
  <c r="R209" i="12"/>
  <c r="R208" i="12"/>
  <c r="R207" i="12"/>
  <c r="R206" i="12"/>
  <c r="R205" i="12"/>
  <c r="R204" i="12"/>
  <c r="R203" i="12"/>
  <c r="R202" i="12"/>
  <c r="R201" i="12"/>
  <c r="R200" i="12"/>
  <c r="R199" i="12"/>
  <c r="R198" i="12"/>
  <c r="R197" i="12"/>
  <c r="R196" i="12"/>
  <c r="R195" i="12"/>
  <c r="R194" i="12"/>
  <c r="R193" i="12"/>
  <c r="R192" i="12"/>
  <c r="R191" i="12"/>
  <c r="R190" i="12"/>
  <c r="R189" i="12"/>
  <c r="R188" i="12"/>
  <c r="R187" i="12"/>
  <c r="R186" i="12"/>
  <c r="R185" i="12"/>
  <c r="R184" i="12"/>
  <c r="R183" i="12"/>
  <c r="R182" i="12"/>
  <c r="R181" i="12"/>
  <c r="R180" i="12"/>
  <c r="R179" i="12"/>
  <c r="R178" i="12"/>
  <c r="R177" i="12"/>
  <c r="R176" i="12"/>
  <c r="R175" i="12"/>
  <c r="R174" i="12"/>
  <c r="R173" i="12"/>
  <c r="R172" i="12"/>
  <c r="R171" i="12"/>
  <c r="R170" i="12"/>
  <c r="R169" i="12"/>
  <c r="R168" i="12"/>
  <c r="R167" i="12"/>
  <c r="R166" i="12"/>
  <c r="R165" i="12"/>
  <c r="R164" i="12"/>
  <c r="R163" i="12"/>
  <c r="R162" i="12"/>
  <c r="R161" i="12"/>
  <c r="R160" i="12"/>
  <c r="R159" i="12"/>
  <c r="R158" i="12"/>
  <c r="R157" i="12"/>
  <c r="R156" i="12"/>
  <c r="R155" i="12"/>
  <c r="R154" i="12"/>
  <c r="R153" i="12"/>
  <c r="R152" i="12"/>
  <c r="R151" i="12"/>
  <c r="R150" i="12"/>
  <c r="R149" i="12"/>
  <c r="R148" i="12"/>
  <c r="R147" i="12"/>
  <c r="R146" i="12"/>
  <c r="R145" i="12"/>
  <c r="R144" i="12"/>
  <c r="R143" i="12"/>
  <c r="R142" i="12"/>
  <c r="R141" i="12"/>
  <c r="R140" i="12"/>
  <c r="R139" i="12"/>
  <c r="R138" i="12"/>
  <c r="R137" i="12"/>
  <c r="R136" i="12"/>
  <c r="R135" i="12"/>
  <c r="R134" i="12"/>
  <c r="R133" i="12"/>
  <c r="R132" i="12"/>
  <c r="R131" i="12"/>
  <c r="R130" i="12"/>
  <c r="R129" i="12"/>
  <c r="R128" i="12"/>
  <c r="R127" i="12"/>
  <c r="R126" i="12"/>
  <c r="R125" i="12"/>
  <c r="R124" i="12"/>
  <c r="R123" i="12"/>
  <c r="R122" i="12"/>
  <c r="R121" i="12"/>
  <c r="R120" i="12"/>
  <c r="R119" i="12"/>
  <c r="R118" i="12"/>
  <c r="R117" i="12"/>
  <c r="R116" i="12"/>
  <c r="R115" i="12"/>
  <c r="R114" i="12"/>
  <c r="R113" i="12"/>
  <c r="R112" i="12"/>
  <c r="R111" i="12"/>
  <c r="R110" i="12"/>
  <c r="R109" i="12"/>
  <c r="R108" i="12"/>
  <c r="R107" i="12"/>
  <c r="R106" i="12"/>
  <c r="R105" i="12"/>
  <c r="R104" i="12"/>
  <c r="R103" i="12"/>
  <c r="R102" i="12"/>
  <c r="R101" i="12"/>
  <c r="R100" i="12"/>
  <c r="R99" i="12"/>
  <c r="R98" i="12"/>
  <c r="R97" i="12"/>
  <c r="R96" i="12"/>
  <c r="R95" i="12"/>
  <c r="R94" i="12"/>
  <c r="R93" i="12"/>
  <c r="R92" i="12"/>
  <c r="R91" i="12"/>
  <c r="R90" i="12"/>
  <c r="R89" i="12"/>
  <c r="R88" i="12"/>
  <c r="R87" i="12"/>
  <c r="R86" i="12"/>
  <c r="R85" i="12"/>
  <c r="R84" i="12"/>
  <c r="R83" i="12"/>
  <c r="R82" i="12"/>
  <c r="R81" i="12"/>
  <c r="R80" i="12"/>
  <c r="R79" i="12"/>
  <c r="R78" i="12"/>
  <c r="R77" i="12"/>
  <c r="R76" i="12"/>
  <c r="R75" i="12"/>
  <c r="R74" i="12"/>
  <c r="R73" i="12"/>
  <c r="R72" i="12"/>
  <c r="R71" i="12"/>
  <c r="R70" i="12"/>
  <c r="R69" i="12"/>
  <c r="R68" i="12"/>
  <c r="R67" i="12"/>
  <c r="R66" i="12"/>
  <c r="R65" i="12"/>
  <c r="R64" i="12"/>
  <c r="R63" i="12"/>
  <c r="R62" i="12"/>
  <c r="R61" i="12"/>
  <c r="R60" i="12"/>
  <c r="R59" i="12"/>
  <c r="R58" i="12"/>
  <c r="R57" i="12"/>
  <c r="R56" i="12"/>
  <c r="R55"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26" i="12"/>
  <c r="R25" i="12"/>
  <c r="R24" i="12"/>
  <c r="R23" i="12"/>
  <c r="R22" i="12"/>
  <c r="R21" i="12"/>
  <c r="R20" i="12"/>
  <c r="R19" i="12"/>
  <c r="R18" i="12"/>
  <c r="R17" i="12"/>
  <c r="R16" i="12"/>
  <c r="R15" i="12"/>
  <c r="R14" i="12"/>
  <c r="R13" i="12"/>
  <c r="R12" i="12"/>
  <c r="R11" i="12"/>
  <c r="R10" i="12"/>
  <c r="R9" i="12"/>
  <c r="R8" i="12"/>
  <c r="R7" i="1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1"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135" i="52"/>
  <c r="B136" i="52"/>
  <c r="B137" i="52"/>
  <c r="B138" i="52"/>
  <c r="B139" i="52"/>
  <c r="B140" i="52"/>
  <c r="B141" i="52"/>
  <c r="B142" i="52"/>
  <c r="B143" i="52"/>
  <c r="B144" i="52"/>
  <c r="B145" i="52"/>
  <c r="B146" i="52"/>
  <c r="B147" i="52"/>
  <c r="B148" i="52"/>
  <c r="B149" i="52"/>
  <c r="B150" i="52"/>
  <c r="B151" i="52"/>
  <c r="B152" i="52"/>
  <c r="B153" i="52"/>
  <c r="B154" i="52"/>
  <c r="B155" i="52"/>
  <c r="B156" i="52"/>
  <c r="B157" i="52"/>
  <c r="B158" i="52"/>
  <c r="B159" i="52"/>
  <c r="B160" i="52"/>
  <c r="B161" i="52"/>
  <c r="B162" i="52"/>
  <c r="B163" i="52"/>
  <c r="B164" i="52"/>
  <c r="B165" i="52"/>
  <c r="B166" i="52"/>
  <c r="B167" i="52"/>
  <c r="B168" i="52"/>
  <c r="B169" i="52"/>
  <c r="B170" i="52"/>
  <c r="B171" i="52"/>
  <c r="B172" i="52"/>
  <c r="B174" i="52"/>
  <c r="B175" i="52"/>
  <c r="B176" i="52"/>
  <c r="B177" i="52"/>
  <c r="B178" i="52"/>
  <c r="B179" i="52"/>
  <c r="B180" i="52"/>
  <c r="B181" i="52"/>
  <c r="B182" i="52"/>
  <c r="B183" i="52"/>
  <c r="B184" i="52"/>
  <c r="B185" i="52"/>
  <c r="B186" i="52"/>
  <c r="B187" i="52"/>
  <c r="B188" i="52"/>
  <c r="B189" i="52"/>
  <c r="B190" i="52"/>
  <c r="B191" i="52"/>
  <c r="B192" i="52"/>
  <c r="B193" i="52"/>
  <c r="B194" i="52"/>
  <c r="B195" i="52"/>
  <c r="B196" i="52"/>
  <c r="B197" i="52"/>
  <c r="B198" i="52"/>
  <c r="B199" i="52"/>
  <c r="B200" i="52"/>
  <c r="B201" i="52"/>
  <c r="B202" i="52"/>
  <c r="B203" i="52"/>
  <c r="B204" i="52"/>
  <c r="B205" i="52"/>
  <c r="B206" i="52"/>
  <c r="B207" i="52"/>
  <c r="B208" i="52"/>
  <c r="B209" i="52"/>
  <c r="B210" i="52"/>
  <c r="B211" i="52"/>
  <c r="B212" i="52"/>
  <c r="B213" i="52"/>
  <c r="B214" i="52"/>
  <c r="B215" i="52"/>
  <c r="B216" i="52"/>
  <c r="B217" i="52"/>
  <c r="B218" i="52"/>
  <c r="B219" i="52"/>
  <c r="B220" i="52"/>
  <c r="B221" i="52"/>
  <c r="B222" i="52"/>
  <c r="B223" i="52"/>
  <c r="B224" i="52"/>
  <c r="B225" i="52"/>
  <c r="B226" i="52"/>
  <c r="B227" i="52"/>
  <c r="B228" i="52"/>
  <c r="B229" i="52"/>
  <c r="B230" i="52"/>
  <c r="B231" i="52"/>
  <c r="B232" i="52"/>
  <c r="B233" i="52"/>
  <c r="B234" i="52"/>
  <c r="B235" i="52"/>
  <c r="B236" i="52"/>
  <c r="B237" i="52"/>
  <c r="B238" i="52"/>
  <c r="B239" i="52"/>
  <c r="B240" i="52"/>
  <c r="B241" i="52"/>
  <c r="B242" i="52"/>
  <c r="B243" i="52"/>
  <c r="B244" i="52"/>
  <c r="B245" i="52"/>
  <c r="B246" i="52"/>
  <c r="B247" i="52"/>
  <c r="B248" i="52"/>
  <c r="B249" i="52"/>
  <c r="B250" i="52"/>
  <c r="B251" i="52"/>
  <c r="B252" i="52"/>
  <c r="B253" i="52"/>
  <c r="B254" i="52"/>
  <c r="B255" i="52"/>
  <c r="B256" i="52"/>
  <c r="B257" i="52"/>
  <c r="B258" i="52"/>
  <c r="B260" i="52"/>
  <c r="B261" i="52"/>
  <c r="B262" i="52"/>
  <c r="B263" i="52"/>
  <c r="B264" i="52"/>
  <c r="B265" i="52"/>
  <c r="B266" i="52"/>
  <c r="B267" i="52"/>
  <c r="B268" i="52"/>
  <c r="B269" i="52"/>
  <c r="B270" i="52"/>
  <c r="B271" i="52"/>
  <c r="B272" i="52"/>
  <c r="B273" i="52"/>
  <c r="B274" i="52"/>
  <c r="B275" i="52"/>
  <c r="B276" i="52"/>
  <c r="B277" i="52"/>
  <c r="B278" i="52"/>
  <c r="B279" i="52"/>
  <c r="B280" i="52"/>
  <c r="B281" i="52"/>
  <c r="B282" i="52"/>
  <c r="B283" i="52"/>
  <c r="B284" i="52"/>
  <c r="B285" i="52"/>
  <c r="B286" i="52"/>
  <c r="B287" i="52"/>
  <c r="B288" i="52"/>
  <c r="B289" i="52"/>
  <c r="B290" i="52"/>
  <c r="B291" i="52"/>
  <c r="B292" i="52"/>
  <c r="B293" i="52"/>
  <c r="B294" i="52"/>
  <c r="B295" i="52"/>
  <c r="B296" i="52"/>
  <c r="B297" i="52"/>
  <c r="B298" i="52"/>
  <c r="B299" i="52"/>
  <c r="B300" i="52"/>
  <c r="B301" i="52"/>
  <c r="B302" i="52"/>
  <c r="B303" i="52"/>
  <c r="B304" i="52"/>
  <c r="B305" i="52"/>
  <c r="B306" i="52"/>
  <c r="B307" i="52"/>
  <c r="B308" i="52"/>
  <c r="B309" i="52"/>
  <c r="B310" i="52"/>
  <c r="B311" i="52"/>
  <c r="B312" i="52"/>
  <c r="B313" i="52"/>
  <c r="B314" i="52"/>
  <c r="B315" i="52"/>
  <c r="B316" i="52"/>
  <c r="B317" i="52"/>
  <c r="B318" i="52"/>
  <c r="B319" i="52"/>
  <c r="B320" i="52"/>
  <c r="B321" i="52"/>
  <c r="B322" i="52"/>
  <c r="B323" i="52"/>
  <c r="B324" i="52"/>
  <c r="B325" i="52"/>
  <c r="B326" i="52"/>
  <c r="B327" i="52"/>
  <c r="B328" i="52"/>
  <c r="B329" i="52"/>
  <c r="B330" i="52"/>
  <c r="B331" i="52"/>
  <c r="B332" i="52"/>
  <c r="B333" i="52"/>
  <c r="B334" i="52"/>
  <c r="B335" i="52"/>
  <c r="B336" i="52"/>
  <c r="B337" i="52"/>
  <c r="B338" i="52"/>
  <c r="B339" i="52"/>
  <c r="B340" i="52"/>
  <c r="B341" i="52"/>
  <c r="B342" i="52"/>
  <c r="B343" i="52"/>
  <c r="B344" i="52"/>
  <c r="B345" i="52"/>
  <c r="B346" i="52"/>
  <c r="B347" i="52"/>
  <c r="B348" i="52"/>
  <c r="B349" i="52"/>
  <c r="B350" i="52"/>
  <c r="B351" i="52"/>
  <c r="B352" i="52"/>
  <c r="B353" i="52"/>
  <c r="B354" i="52"/>
  <c r="B355" i="52"/>
  <c r="B356" i="52"/>
  <c r="B357" i="52"/>
  <c r="B358" i="52"/>
  <c r="B359" i="52"/>
  <c r="B360" i="52"/>
  <c r="B361" i="52"/>
  <c r="B362" i="52"/>
  <c r="B363" i="52"/>
  <c r="B364" i="52"/>
  <c r="B365" i="52"/>
  <c r="B366" i="52"/>
  <c r="B367" i="52"/>
  <c r="B368" i="52"/>
  <c r="B369" i="52"/>
  <c r="B370" i="52"/>
  <c r="B371" i="52"/>
  <c r="B372" i="52"/>
  <c r="B373" i="52"/>
  <c r="B374" i="52"/>
  <c r="B375" i="52"/>
  <c r="B376" i="52"/>
  <c r="B377" i="52"/>
  <c r="B378" i="52"/>
  <c r="B379" i="52"/>
  <c r="B380" i="52"/>
  <c r="B381" i="52"/>
  <c r="B382" i="52"/>
  <c r="B383" i="52"/>
  <c r="B384" i="52"/>
  <c r="B385" i="52"/>
  <c r="B386" i="52"/>
  <c r="B387" i="52"/>
  <c r="B388" i="52"/>
  <c r="B389" i="52"/>
  <c r="B390" i="52"/>
  <c r="B391" i="52"/>
  <c r="B392" i="52"/>
  <c r="B393" i="52"/>
  <c r="B394" i="52"/>
  <c r="B395" i="52"/>
  <c r="B396" i="52"/>
  <c r="B397" i="52"/>
  <c r="B398" i="52"/>
  <c r="B399" i="52"/>
  <c r="B400" i="52"/>
  <c r="B401" i="52"/>
  <c r="B402" i="52"/>
  <c r="B403" i="52"/>
  <c r="B404" i="52"/>
  <c r="B405" i="52"/>
  <c r="B406" i="52"/>
  <c r="B407" i="52"/>
  <c r="B408" i="52"/>
  <c r="B409" i="52"/>
  <c r="B410" i="52"/>
  <c r="B411" i="52"/>
  <c r="B412" i="52"/>
  <c r="B413" i="52"/>
  <c r="B414" i="52"/>
  <c r="B415" i="52"/>
  <c r="B416" i="52"/>
  <c r="B417" i="52"/>
  <c r="B418" i="52"/>
  <c r="B419" i="52"/>
  <c r="B420" i="52"/>
  <c r="B421" i="52"/>
  <c r="B422" i="52"/>
  <c r="B423" i="52"/>
  <c r="B424" i="52"/>
  <c r="B425" i="52"/>
  <c r="B426" i="52"/>
  <c r="B427" i="52"/>
  <c r="B428" i="52"/>
  <c r="B429" i="52"/>
  <c r="B430" i="52"/>
  <c r="B431" i="52"/>
  <c r="B432" i="52"/>
  <c r="B433" i="52"/>
  <c r="B434" i="52"/>
  <c r="B435" i="52"/>
  <c r="B436" i="52"/>
  <c r="B437" i="52"/>
  <c r="B438" i="52"/>
  <c r="B439" i="52"/>
  <c r="B440" i="52"/>
  <c r="B441" i="52"/>
  <c r="B442" i="52"/>
  <c r="B443" i="52"/>
  <c r="B444" i="52"/>
  <c r="B445" i="52"/>
  <c r="B446" i="52"/>
  <c r="B447" i="52"/>
  <c r="B448" i="52"/>
  <c r="B449" i="52"/>
  <c r="B450" i="52"/>
  <c r="B451" i="52"/>
  <c r="B452" i="52"/>
  <c r="B453" i="52"/>
  <c r="B454" i="52"/>
  <c r="B455" i="52"/>
  <c r="B456" i="52"/>
  <c r="B457" i="52"/>
  <c r="B458" i="52"/>
  <c r="B459" i="52"/>
  <c r="B460" i="52"/>
  <c r="B22" i="52"/>
  <c r="B23" i="52"/>
  <c r="B24" i="52"/>
  <c r="B25" i="52"/>
  <c r="B26" i="52"/>
  <c r="B15" i="52"/>
  <c r="B16" i="52"/>
  <c r="B17" i="52"/>
  <c r="B18" i="52"/>
  <c r="B19" i="52"/>
  <c r="B20" i="52"/>
  <c r="B21" i="52"/>
  <c r="B5" i="52"/>
  <c r="B6" i="52"/>
  <c r="B7" i="52"/>
  <c r="B8" i="52"/>
  <c r="B9" i="52"/>
  <c r="B10" i="52"/>
  <c r="B11" i="52"/>
  <c r="B12" i="52"/>
  <c r="B13" i="52"/>
  <c r="B14" i="52"/>
  <c r="B4" i="52"/>
  <c r="M186" i="1" l="1"/>
  <c r="D48" i="24"/>
  <c r="G19" i="24"/>
  <c r="H19" i="24" s="1"/>
  <c r="M19" i="24" s="1"/>
  <c r="J146" i="123"/>
  <c r="C144" i="123"/>
  <c r="J143" i="123"/>
  <c r="C141" i="123"/>
  <c r="K99" i="1"/>
  <c r="Z100" i="1" s="1"/>
  <c r="Q189" i="1"/>
  <c r="K41" i="1"/>
  <c r="C75" i="1" s="1"/>
  <c r="A75" i="1" s="1"/>
  <c r="Z53" i="1" s="1"/>
  <c r="C73" i="1"/>
  <c r="A73" i="1" s="1"/>
  <c r="Q186" i="1"/>
  <c r="Q171" i="1"/>
  <c r="Q168" i="1"/>
  <c r="O171" i="1"/>
  <c r="O189" i="1"/>
  <c r="O186" i="1"/>
  <c r="O168" i="1"/>
  <c r="B53" i="126"/>
  <c r="B49" i="126"/>
  <c r="B45" i="126"/>
  <c r="B41" i="126"/>
  <c r="B37" i="126"/>
  <c r="B33" i="126"/>
  <c r="B29" i="126"/>
  <c r="B25" i="126"/>
  <c r="B21" i="126"/>
  <c r="B17" i="126"/>
  <c r="B13" i="126"/>
  <c r="B51" i="126"/>
  <c r="B47" i="126"/>
  <c r="B43" i="126"/>
  <c r="B39" i="126"/>
  <c r="B35" i="126"/>
  <c r="B31" i="126"/>
  <c r="B27" i="126"/>
  <c r="B23" i="126"/>
  <c r="B19" i="126"/>
  <c r="B15" i="126"/>
  <c r="V15" i="126" s="1"/>
  <c r="W15" i="126" s="1"/>
  <c r="B50" i="126"/>
  <c r="B46" i="126"/>
  <c r="B42" i="126"/>
  <c r="B38" i="126"/>
  <c r="B34" i="126"/>
  <c r="B30" i="126"/>
  <c r="B26" i="126"/>
  <c r="B22" i="126"/>
  <c r="B18" i="126"/>
  <c r="B14" i="126"/>
  <c r="B52" i="126"/>
  <c r="B48" i="126"/>
  <c r="B44" i="126"/>
  <c r="B40" i="126"/>
  <c r="B36" i="126"/>
  <c r="B32" i="126"/>
  <c r="B28" i="126"/>
  <c r="B24" i="126"/>
  <c r="B20" i="126"/>
  <c r="B16" i="126"/>
  <c r="C3" i="126"/>
  <c r="B1021" i="74"/>
  <c r="B1001" i="74"/>
  <c r="B402" i="74"/>
  <c r="B998" i="74"/>
  <c r="B1017" i="74"/>
  <c r="B1140" i="74"/>
  <c r="B997" i="74"/>
  <c r="B1127" i="74"/>
  <c r="B1119" i="74"/>
  <c r="B1019" i="74"/>
  <c r="B1020" i="74"/>
  <c r="Q38" i="23"/>
  <c r="H45" i="23"/>
  <c r="Q41" i="23"/>
  <c r="Q46" i="23"/>
  <c r="H39" i="23"/>
  <c r="H47" i="23"/>
  <c r="Q44" i="23"/>
  <c r="E48" i="24"/>
  <c r="H42" i="23"/>
  <c r="B1018" i="74"/>
  <c r="B470" i="74"/>
  <c r="S106" i="1" l="1"/>
  <c r="M106" i="1" s="1"/>
  <c r="B1015" i="74"/>
  <c r="E47" i="24"/>
  <c r="G48" i="24"/>
  <c r="B404" i="74"/>
  <c r="N67" i="23"/>
  <c r="B922" i="74" l="1"/>
  <c r="M48" i="24"/>
  <c r="B967" i="74" l="1"/>
  <c r="Y47" i="24"/>
  <c r="O1" i="52" l="1"/>
  <c r="D3" i="101" l="1"/>
  <c r="D4" i="101"/>
  <c r="D5" i="101"/>
  <c r="D6" i="101"/>
  <c r="D7" i="101"/>
  <c r="D8" i="101"/>
  <c r="D9" i="101"/>
  <c r="D10" i="101"/>
  <c r="D11" i="101"/>
  <c r="D12" i="101"/>
  <c r="D13" i="101"/>
  <c r="D14" i="101"/>
  <c r="D15" i="101"/>
  <c r="D16" i="101"/>
  <c r="D17" i="101"/>
  <c r="D18" i="101"/>
  <c r="D19" i="101"/>
  <c r="D20" i="101"/>
  <c r="D21" i="101"/>
  <c r="D22" i="101"/>
  <c r="D23" i="101"/>
  <c r="D24" i="101"/>
  <c r="D25" i="101"/>
  <c r="D26" i="101"/>
  <c r="D27" i="101"/>
  <c r="D28" i="101"/>
  <c r="D29" i="101"/>
  <c r="D30" i="101"/>
  <c r="D31" i="101"/>
  <c r="D32" i="101"/>
  <c r="D33" i="101"/>
  <c r="D34" i="101"/>
  <c r="D35" i="101"/>
  <c r="D36" i="101"/>
  <c r="D37" i="101"/>
  <c r="D38" i="101"/>
  <c r="D39" i="101"/>
  <c r="D40" i="101"/>
  <c r="D41" i="101"/>
  <c r="D42" i="101"/>
  <c r="D43" i="101"/>
  <c r="D44" i="101"/>
  <c r="D45" i="101"/>
  <c r="D46" i="101"/>
  <c r="D47" i="101"/>
  <c r="D48" i="101"/>
  <c r="D49" i="101"/>
  <c r="D50" i="101"/>
  <c r="D51" i="101"/>
  <c r="D52" i="101"/>
  <c r="D53" i="101"/>
  <c r="D54" i="101"/>
  <c r="D55" i="101"/>
  <c r="D56" i="101"/>
  <c r="D57" i="101"/>
  <c r="D58" i="101"/>
  <c r="D59" i="101"/>
  <c r="D60" i="101"/>
  <c r="D61" i="101"/>
  <c r="D62" i="101"/>
  <c r="D63" i="101"/>
  <c r="D64" i="101"/>
  <c r="D65" i="101"/>
  <c r="D66" i="101"/>
  <c r="D67" i="101"/>
  <c r="D68" i="101"/>
  <c r="D69" i="101"/>
  <c r="D70" i="101"/>
  <c r="D71" i="101"/>
  <c r="D72" i="101"/>
  <c r="D73" i="101"/>
  <c r="D74" i="101"/>
  <c r="D75" i="101"/>
  <c r="D76" i="101"/>
  <c r="D77" i="101"/>
  <c r="D78" i="101"/>
  <c r="D79" i="101"/>
  <c r="D80" i="101"/>
  <c r="D81" i="101"/>
  <c r="D82" i="101"/>
  <c r="D83" i="101"/>
  <c r="D84" i="101"/>
  <c r="D85" i="101"/>
  <c r="D86" i="101"/>
  <c r="D87" i="101"/>
  <c r="D88" i="101"/>
  <c r="D89" i="101"/>
  <c r="D90" i="101"/>
  <c r="D91" i="101"/>
  <c r="D92" i="101"/>
  <c r="D93" i="101"/>
  <c r="D94" i="101"/>
  <c r="D95" i="101"/>
  <c r="D96" i="101"/>
  <c r="D97" i="101"/>
  <c r="D98" i="101"/>
  <c r="D99" i="101"/>
  <c r="D100" i="101"/>
  <c r="D101" i="101"/>
  <c r="D102" i="101"/>
  <c r="D103" i="101"/>
  <c r="D104" i="101"/>
  <c r="D105" i="101"/>
  <c r="D106" i="101"/>
  <c r="D107" i="101"/>
  <c r="D108" i="101"/>
  <c r="D109" i="101"/>
  <c r="D110" i="101"/>
  <c r="D111" i="101"/>
  <c r="D112" i="101"/>
  <c r="D113" i="101"/>
  <c r="D114" i="101"/>
  <c r="D115" i="101"/>
  <c r="D116" i="101"/>
  <c r="D117" i="101"/>
  <c r="D118" i="101"/>
  <c r="D119" i="101"/>
  <c r="D120" i="101"/>
  <c r="D121" i="101"/>
  <c r="D122" i="101"/>
  <c r="D123" i="101"/>
  <c r="D124" i="101"/>
  <c r="D125" i="101"/>
  <c r="D126" i="101"/>
  <c r="D127" i="101"/>
  <c r="D128" i="101"/>
  <c r="D129" i="101"/>
  <c r="D130" i="101"/>
  <c r="D131" i="101"/>
  <c r="D132" i="101"/>
  <c r="D133" i="101"/>
  <c r="D134" i="101"/>
  <c r="D135" i="101"/>
  <c r="D136" i="101"/>
  <c r="D137" i="101"/>
  <c r="D138" i="101"/>
  <c r="D139" i="101"/>
  <c r="D140" i="101"/>
  <c r="D141" i="101"/>
  <c r="D142" i="101"/>
  <c r="D143" i="101"/>
  <c r="D144" i="101"/>
  <c r="D145" i="101"/>
  <c r="D146" i="101"/>
  <c r="D147" i="101"/>
  <c r="D148" i="101"/>
  <c r="D149" i="101"/>
  <c r="D150" i="101"/>
  <c r="D151" i="101"/>
  <c r="D152" i="101"/>
  <c r="D153" i="101"/>
  <c r="D154" i="101"/>
  <c r="D155" i="101"/>
  <c r="D156" i="101"/>
  <c r="D157" i="101"/>
  <c r="D158" i="101"/>
  <c r="D159" i="101"/>
  <c r="D160" i="101"/>
  <c r="D161" i="101"/>
  <c r="D162" i="101"/>
  <c r="D163" i="101"/>
  <c r="D164" i="101"/>
  <c r="D165" i="101"/>
  <c r="D166" i="101"/>
  <c r="D167" i="101"/>
  <c r="D168" i="101"/>
  <c r="D169" i="101"/>
  <c r="D170" i="101"/>
  <c r="D171" i="101"/>
  <c r="D172" i="101"/>
  <c r="D173" i="101"/>
  <c r="D174" i="101"/>
  <c r="D175" i="101"/>
  <c r="D176" i="101"/>
  <c r="D177" i="101"/>
  <c r="D178" i="101"/>
  <c r="D179" i="101"/>
  <c r="D180" i="101"/>
  <c r="D181" i="101"/>
  <c r="D182" i="101"/>
  <c r="D183" i="101"/>
  <c r="D184" i="101"/>
  <c r="D185" i="101"/>
  <c r="D186" i="101"/>
  <c r="D187" i="101"/>
  <c r="D188" i="101"/>
  <c r="D189" i="101"/>
  <c r="D190" i="101"/>
  <c r="D191" i="101"/>
  <c r="D192" i="101"/>
  <c r="D193" i="101"/>
  <c r="D194" i="101"/>
  <c r="D195" i="101"/>
  <c r="D196" i="101"/>
  <c r="D197" i="101"/>
  <c r="D198" i="101"/>
  <c r="D199" i="101"/>
  <c r="D200" i="101"/>
  <c r="D201" i="101"/>
  <c r="D202" i="101"/>
  <c r="D203" i="101"/>
  <c r="D204" i="101"/>
  <c r="D205" i="101"/>
  <c r="D206" i="101"/>
  <c r="D207" i="101"/>
  <c r="D208" i="101"/>
  <c r="D209" i="101"/>
  <c r="D210" i="101"/>
  <c r="D211" i="101"/>
  <c r="D212" i="101"/>
  <c r="D213" i="101"/>
  <c r="D214" i="101"/>
  <c r="D215" i="101"/>
  <c r="D216" i="101"/>
  <c r="D217" i="101"/>
  <c r="D218" i="101"/>
  <c r="D219" i="101"/>
  <c r="D220" i="101"/>
  <c r="D221" i="101"/>
  <c r="D222" i="101"/>
  <c r="D223" i="101"/>
  <c r="D224" i="101"/>
  <c r="D225" i="101"/>
  <c r="D226" i="101"/>
  <c r="D227" i="101"/>
  <c r="D228" i="101"/>
  <c r="D229" i="101"/>
  <c r="D230" i="101"/>
  <c r="D231" i="101"/>
  <c r="D232" i="101"/>
  <c r="D233" i="101"/>
  <c r="D234" i="101"/>
  <c r="D235" i="101"/>
  <c r="D236" i="101"/>
  <c r="D237" i="101"/>
  <c r="D238" i="101"/>
  <c r="D239" i="101"/>
  <c r="D240" i="101"/>
  <c r="D241" i="101"/>
  <c r="D242" i="101"/>
  <c r="D243" i="101"/>
  <c r="D244" i="101"/>
  <c r="D245" i="101"/>
  <c r="D246" i="101"/>
  <c r="D247" i="101"/>
  <c r="D248" i="101"/>
  <c r="D249" i="101"/>
  <c r="D250" i="101"/>
  <c r="D251" i="101"/>
  <c r="D252" i="101"/>
  <c r="D253" i="101"/>
  <c r="D254" i="101"/>
  <c r="D255" i="101"/>
  <c r="D256" i="101"/>
  <c r="D257" i="101"/>
  <c r="D258" i="101"/>
  <c r="D259" i="101"/>
  <c r="D260" i="101"/>
  <c r="D261" i="101"/>
  <c r="D262" i="101"/>
  <c r="D263" i="101"/>
  <c r="D264" i="101"/>
  <c r="D265" i="101"/>
  <c r="D266" i="101"/>
  <c r="D267" i="101"/>
  <c r="D268" i="101"/>
  <c r="D269" i="101"/>
  <c r="D270" i="101"/>
  <c r="D271" i="101"/>
  <c r="D272" i="101"/>
  <c r="D273" i="101"/>
  <c r="D274" i="101"/>
  <c r="D275" i="101"/>
  <c r="D276" i="101"/>
  <c r="D277" i="101"/>
  <c r="D278" i="101"/>
  <c r="D279" i="101"/>
  <c r="D280" i="101"/>
  <c r="D281" i="101"/>
  <c r="D282" i="101"/>
  <c r="D283" i="101"/>
  <c r="D284" i="101"/>
  <c r="D285" i="101"/>
  <c r="D286" i="101"/>
  <c r="D287" i="101"/>
  <c r="D288" i="101"/>
  <c r="D289" i="101"/>
  <c r="D290" i="101"/>
  <c r="D291" i="101"/>
  <c r="D292" i="101"/>
  <c r="D293" i="101"/>
  <c r="D294" i="101"/>
  <c r="D295" i="101"/>
  <c r="D296" i="101"/>
  <c r="D297" i="101"/>
  <c r="D2" i="101"/>
  <c r="B1115" i="74" l="1"/>
  <c r="B1116" i="74"/>
  <c r="B1117" i="74"/>
  <c r="B1118" i="74"/>
  <c r="B1114" i="74"/>
  <c r="AH301" i="12" l="1"/>
  <c r="AH300" i="12"/>
  <c r="AH299" i="12"/>
  <c r="AH298" i="12"/>
  <c r="AH297" i="12"/>
  <c r="AH296" i="12"/>
  <c r="AH295" i="12"/>
  <c r="AH294" i="12"/>
  <c r="AH293" i="12"/>
  <c r="AH292" i="12"/>
  <c r="AH291" i="12"/>
  <c r="AH290" i="12"/>
  <c r="AH289" i="12"/>
  <c r="AH288" i="12"/>
  <c r="AH287" i="12"/>
  <c r="AH286" i="12"/>
  <c r="AH285" i="12"/>
  <c r="AH284" i="12"/>
  <c r="AH283" i="12"/>
  <c r="AH282" i="12"/>
  <c r="AH281" i="12"/>
  <c r="AH280" i="12"/>
  <c r="AH279" i="12"/>
  <c r="AH278" i="12"/>
  <c r="AH277" i="12"/>
  <c r="AH276" i="12"/>
  <c r="AH275" i="12"/>
  <c r="AH274" i="12"/>
  <c r="AH273" i="12"/>
  <c r="AH272" i="12"/>
  <c r="AH271" i="12"/>
  <c r="AH270" i="12"/>
  <c r="AH269" i="12"/>
  <c r="AH268" i="12"/>
  <c r="AH267" i="12"/>
  <c r="AH266" i="12"/>
  <c r="AH265" i="12"/>
  <c r="AH264" i="12"/>
  <c r="AH263" i="12"/>
  <c r="AH262" i="12"/>
  <c r="AH261" i="12"/>
  <c r="AH260" i="12"/>
  <c r="AH259" i="12"/>
  <c r="AH258" i="12"/>
  <c r="AH257" i="12"/>
  <c r="AH256" i="12"/>
  <c r="AH255" i="12"/>
  <c r="AH254" i="12"/>
  <c r="AH253" i="12"/>
  <c r="AH252" i="12"/>
  <c r="AH251" i="12"/>
  <c r="AH250" i="12"/>
  <c r="AH249" i="12"/>
  <c r="AH248" i="12"/>
  <c r="AH247" i="12"/>
  <c r="AH246" i="12"/>
  <c r="AH245" i="12"/>
  <c r="AH244" i="12"/>
  <c r="AH243" i="12"/>
  <c r="AH242" i="12"/>
  <c r="AH241" i="12"/>
  <c r="AH240" i="12"/>
  <c r="AH239" i="12"/>
  <c r="AH238" i="12"/>
  <c r="AH237" i="12"/>
  <c r="AH236" i="12"/>
  <c r="AH235" i="12"/>
  <c r="AH234" i="12"/>
  <c r="AH233" i="12"/>
  <c r="AH232" i="12"/>
  <c r="AH231" i="12"/>
  <c r="AH230" i="12"/>
  <c r="AH229" i="12"/>
  <c r="AH228" i="12"/>
  <c r="AH227" i="12"/>
  <c r="AH226" i="12"/>
  <c r="AH225" i="12"/>
  <c r="AH224" i="12"/>
  <c r="AH223" i="12"/>
  <c r="AH222" i="12"/>
  <c r="AH221" i="12"/>
  <c r="AH220" i="12"/>
  <c r="AH219" i="12"/>
  <c r="AH218" i="12"/>
  <c r="AH217" i="12"/>
  <c r="AH216" i="12"/>
  <c r="AH215" i="12"/>
  <c r="AH214" i="12"/>
  <c r="AH213" i="12"/>
  <c r="AH212" i="12"/>
  <c r="AH211" i="12"/>
  <c r="AH210" i="12"/>
  <c r="AH209" i="12"/>
  <c r="AH208" i="12"/>
  <c r="AH207" i="12"/>
  <c r="AH206" i="12"/>
  <c r="AH205" i="12"/>
  <c r="AH204" i="12"/>
  <c r="AH203" i="12"/>
  <c r="AH202" i="12"/>
  <c r="AH201" i="12"/>
  <c r="AH200" i="12"/>
  <c r="AH199" i="12"/>
  <c r="AH198" i="12"/>
  <c r="AH197" i="12"/>
  <c r="AH196" i="12"/>
  <c r="AH195" i="12"/>
  <c r="AH194" i="12"/>
  <c r="AH193" i="12"/>
  <c r="AH192" i="12"/>
  <c r="AH191" i="12"/>
  <c r="AH190" i="12"/>
  <c r="AH189" i="12"/>
  <c r="AH188" i="12"/>
  <c r="AH187" i="12"/>
  <c r="AH186" i="12"/>
  <c r="AH185" i="12"/>
  <c r="AH184" i="12"/>
  <c r="AH183" i="12"/>
  <c r="AH182" i="12"/>
  <c r="AH181" i="12"/>
  <c r="AH180" i="12"/>
  <c r="AH179" i="12"/>
  <c r="AH178" i="12"/>
  <c r="AH177" i="12"/>
  <c r="AH176" i="12"/>
  <c r="AH175" i="12"/>
  <c r="AH174" i="12"/>
  <c r="AH173" i="12"/>
  <c r="AH172" i="12"/>
  <c r="AH171" i="12"/>
  <c r="AH170" i="12"/>
  <c r="AH169" i="12"/>
  <c r="AH168" i="12"/>
  <c r="AH167" i="12"/>
  <c r="AH166" i="12"/>
  <c r="AH165" i="12"/>
  <c r="AH164" i="12"/>
  <c r="AH163" i="12"/>
  <c r="AH162" i="12"/>
  <c r="AH161" i="12"/>
  <c r="AH160" i="12"/>
  <c r="AH159" i="12"/>
  <c r="AH158" i="12"/>
  <c r="AH157" i="12"/>
  <c r="AH156" i="12"/>
  <c r="AH155" i="12"/>
  <c r="AH154" i="12"/>
  <c r="AH153" i="12"/>
  <c r="AH152" i="12"/>
  <c r="AH151" i="12"/>
  <c r="AH150" i="12"/>
  <c r="AH149" i="12"/>
  <c r="AH148" i="12"/>
  <c r="AH147" i="12"/>
  <c r="AH146" i="12"/>
  <c r="AH145" i="12"/>
  <c r="AH144" i="12"/>
  <c r="AH143" i="12"/>
  <c r="AH142" i="12"/>
  <c r="AH141" i="12"/>
  <c r="AH140" i="12"/>
  <c r="AH139" i="12"/>
  <c r="AH138" i="12"/>
  <c r="AH137" i="12"/>
  <c r="AH136" i="12"/>
  <c r="AH135" i="12"/>
  <c r="AH134" i="12"/>
  <c r="AH133" i="12"/>
  <c r="AH132" i="12"/>
  <c r="AH131" i="12"/>
  <c r="AH130" i="12"/>
  <c r="AH129" i="12"/>
  <c r="AH128" i="12"/>
  <c r="AH127" i="12"/>
  <c r="AH126" i="12"/>
  <c r="AH125" i="12"/>
  <c r="AH124" i="12"/>
  <c r="AH123" i="12"/>
  <c r="AH122" i="12"/>
  <c r="AH121" i="12"/>
  <c r="AH120" i="12"/>
  <c r="AH119" i="12"/>
  <c r="AH118" i="12"/>
  <c r="AH117" i="12"/>
  <c r="AH116" i="12"/>
  <c r="AH115" i="12"/>
  <c r="AH114" i="12"/>
  <c r="AH113" i="12"/>
  <c r="AH112" i="12"/>
  <c r="AH111" i="12"/>
  <c r="AH110" i="12"/>
  <c r="AH109" i="12"/>
  <c r="AH108" i="12"/>
  <c r="AH107" i="12"/>
  <c r="AH106" i="12"/>
  <c r="AH105" i="12"/>
  <c r="AH104" i="12"/>
  <c r="AH103" i="12"/>
  <c r="AH102" i="12"/>
  <c r="AH101" i="12"/>
  <c r="AH100" i="12"/>
  <c r="AH99" i="12"/>
  <c r="AH98" i="12"/>
  <c r="AH97" i="12"/>
  <c r="AH96" i="12"/>
  <c r="AH95" i="12"/>
  <c r="AH94" i="12"/>
  <c r="AH93" i="12"/>
  <c r="AH92" i="12"/>
  <c r="AH91" i="12"/>
  <c r="AH90" i="12"/>
  <c r="AH89" i="12"/>
  <c r="AH88" i="12"/>
  <c r="AH87" i="12"/>
  <c r="AH86" i="12"/>
  <c r="AH85" i="12"/>
  <c r="AH84" i="12"/>
  <c r="AH83" i="12"/>
  <c r="AH82" i="12"/>
  <c r="AH81" i="12"/>
  <c r="AH80" i="12"/>
  <c r="AH79" i="12"/>
  <c r="AH78" i="12"/>
  <c r="AH77" i="12"/>
  <c r="AH76" i="12"/>
  <c r="AH75" i="12"/>
  <c r="AH74" i="12"/>
  <c r="AH73" i="12"/>
  <c r="AH72" i="12"/>
  <c r="AH71" i="12"/>
  <c r="AH70" i="12"/>
  <c r="AH69" i="12"/>
  <c r="AH68" i="12"/>
  <c r="AH67" i="12"/>
  <c r="AH66" i="12"/>
  <c r="AH65" i="12"/>
  <c r="AH64" i="12"/>
  <c r="AH63" i="12"/>
  <c r="AH62" i="12"/>
  <c r="AH61" i="12"/>
  <c r="AH60" i="12"/>
  <c r="AH59" i="12"/>
  <c r="AH58" i="12"/>
  <c r="AH57" i="12"/>
  <c r="AH56" i="12"/>
  <c r="AH55" i="12"/>
  <c r="AH54" i="12"/>
  <c r="AH53" i="12"/>
  <c r="AH52" i="12"/>
  <c r="AH51" i="12"/>
  <c r="AH50" i="12"/>
  <c r="AH49" i="12"/>
  <c r="AH48" i="12"/>
  <c r="AH47" i="12"/>
  <c r="AH46" i="12"/>
  <c r="AH45" i="12"/>
  <c r="AH44" i="12"/>
  <c r="AH43" i="12"/>
  <c r="AH42" i="12"/>
  <c r="AH41" i="12"/>
  <c r="AH40" i="12"/>
  <c r="AH39" i="12"/>
  <c r="AH38" i="12"/>
  <c r="AH37" i="12"/>
  <c r="AH36" i="12"/>
  <c r="AH35" i="12"/>
  <c r="AH34" i="12"/>
  <c r="AH33" i="12"/>
  <c r="AH32" i="12"/>
  <c r="AH31" i="12"/>
  <c r="AH30" i="12"/>
  <c r="AH29" i="12"/>
  <c r="AH28" i="12"/>
  <c r="AH27" i="12"/>
  <c r="AH26" i="12"/>
  <c r="AH25" i="12"/>
  <c r="AH24" i="12"/>
  <c r="AH23" i="12"/>
  <c r="AH22" i="12"/>
  <c r="AH21" i="12"/>
  <c r="AH20" i="12"/>
  <c r="AH19" i="12"/>
  <c r="AH18" i="12"/>
  <c r="AH17" i="12"/>
  <c r="AH16" i="12"/>
  <c r="AH15" i="12"/>
  <c r="AH14" i="12"/>
  <c r="AH13" i="12"/>
  <c r="AH12" i="12"/>
  <c r="AH11" i="12"/>
  <c r="AH10" i="12"/>
  <c r="AH9" i="12"/>
  <c r="AH8" i="12"/>
  <c r="AH7" i="12"/>
  <c r="AH6" i="12"/>
  <c r="B454" i="74" l="1"/>
  <c r="B1107" i="74" l="1"/>
  <c r="B1098" i="74" l="1"/>
  <c r="C257" i="52" l="1"/>
  <c r="C136" i="52"/>
  <c r="A6" i="52"/>
  <c r="A7" i="52"/>
  <c r="C111" i="52"/>
  <c r="C135" i="52"/>
  <c r="C166" i="52"/>
  <c r="C256" i="52"/>
  <c r="C284" i="52"/>
  <c r="C297" i="52"/>
  <c r="C308" i="52"/>
  <c r="C315" i="52"/>
  <c r="C338" i="52"/>
  <c r="C361" i="52"/>
  <c r="C370" i="52"/>
  <c r="C387" i="52"/>
  <c r="C409" i="52"/>
  <c r="C451" i="52"/>
  <c r="A5" i="52"/>
  <c r="C426" i="52" l="1"/>
  <c r="C403" i="52"/>
  <c r="C402" i="52"/>
  <c r="C217" i="52"/>
  <c r="C129" i="52"/>
  <c r="C332" i="52"/>
  <c r="C331" i="52"/>
  <c r="C249" i="52"/>
  <c r="C248" i="52"/>
  <c r="C25" i="52"/>
  <c r="C24" i="52"/>
  <c r="C343" i="52"/>
  <c r="C130" i="52" l="1"/>
  <c r="C444" i="52"/>
  <c r="C92" i="52"/>
  <c r="C292" i="52"/>
  <c r="B977" i="74"/>
  <c r="Z68" i="12" l="1"/>
  <c r="Z287" i="12"/>
  <c r="Z181" i="12"/>
  <c r="Z219" i="12"/>
  <c r="Z301" i="12" l="1"/>
  <c r="Z300" i="12"/>
  <c r="Z299" i="12"/>
  <c r="Z298" i="12"/>
  <c r="Z297" i="12"/>
  <c r="Z296" i="12"/>
  <c r="Z295" i="12"/>
  <c r="Z294" i="12"/>
  <c r="Z293" i="12"/>
  <c r="Z292" i="12"/>
  <c r="Z291" i="12"/>
  <c r="Z290" i="12"/>
  <c r="Z289" i="12"/>
  <c r="Z288" i="12"/>
  <c r="Z286" i="12"/>
  <c r="Z285" i="12"/>
  <c r="Z284" i="12"/>
  <c r="Z283" i="12"/>
  <c r="Z282" i="12"/>
  <c r="Z281" i="12"/>
  <c r="Z280" i="12"/>
  <c r="Z279" i="12"/>
  <c r="Z278" i="12"/>
  <c r="Z277" i="12"/>
  <c r="Z276" i="12"/>
  <c r="Z275" i="12"/>
  <c r="Z274" i="12"/>
  <c r="Z273" i="12"/>
  <c r="Z272" i="12"/>
  <c r="Z271" i="12"/>
  <c r="Z270" i="12"/>
  <c r="Z269" i="12"/>
  <c r="Z268" i="12"/>
  <c r="Z267" i="12"/>
  <c r="Z266" i="12"/>
  <c r="Z265" i="12"/>
  <c r="Z264" i="12"/>
  <c r="Z263" i="12"/>
  <c r="Z262" i="12"/>
  <c r="Z261" i="12"/>
  <c r="Z260" i="12"/>
  <c r="Z259" i="12"/>
  <c r="Z258" i="12"/>
  <c r="Z257" i="12"/>
  <c r="Z256" i="12"/>
  <c r="Z255" i="12"/>
  <c r="Z254" i="12"/>
  <c r="Z253" i="12"/>
  <c r="Z252" i="12"/>
  <c r="Z251" i="12"/>
  <c r="Z250" i="12"/>
  <c r="Z249" i="12"/>
  <c r="Z248" i="12"/>
  <c r="Z247" i="12"/>
  <c r="Z246" i="12"/>
  <c r="Z245" i="12"/>
  <c r="Z244" i="12"/>
  <c r="Z243" i="12"/>
  <c r="Z242" i="12"/>
  <c r="Z241" i="12"/>
  <c r="Z240" i="12"/>
  <c r="Z239" i="12"/>
  <c r="Z238" i="12"/>
  <c r="Z237" i="12"/>
  <c r="Z236" i="12"/>
  <c r="Z235" i="12"/>
  <c r="Z234" i="12"/>
  <c r="Z233" i="12"/>
  <c r="Z232" i="12"/>
  <c r="Z231" i="12"/>
  <c r="Z230" i="12"/>
  <c r="Z229" i="12"/>
  <c r="Z228" i="12"/>
  <c r="Z227" i="12"/>
  <c r="Z226" i="12"/>
  <c r="Z225" i="12"/>
  <c r="Z224" i="12"/>
  <c r="Z223" i="12"/>
  <c r="Z222" i="12"/>
  <c r="Z221" i="12"/>
  <c r="Z220" i="12"/>
  <c r="Z218" i="12"/>
  <c r="Z217" i="12"/>
  <c r="Z216" i="12"/>
  <c r="Z215" i="12"/>
  <c r="Z214" i="12"/>
  <c r="Z213" i="12"/>
  <c r="Z212" i="12"/>
  <c r="Z211" i="12"/>
  <c r="Z210" i="12"/>
  <c r="Z209" i="12"/>
  <c r="Z208" i="12"/>
  <c r="Z207" i="12"/>
  <c r="Z206" i="12"/>
  <c r="Z205" i="12"/>
  <c r="Z204" i="12"/>
  <c r="Z203" i="12"/>
  <c r="Z202" i="12"/>
  <c r="Z201" i="12"/>
  <c r="Z200" i="12"/>
  <c r="Z199" i="12"/>
  <c r="Z198" i="12"/>
  <c r="Z197" i="12"/>
  <c r="Z196" i="12"/>
  <c r="Z195" i="12"/>
  <c r="Z194" i="12"/>
  <c r="Z193" i="12"/>
  <c r="Z192" i="12"/>
  <c r="Z191" i="12"/>
  <c r="Z190" i="12"/>
  <c r="Z189" i="12"/>
  <c r="Z188" i="12"/>
  <c r="Z187" i="12"/>
  <c r="Z186" i="12"/>
  <c r="Z185" i="12"/>
  <c r="Z184" i="12"/>
  <c r="Z183" i="12"/>
  <c r="Z182" i="12"/>
  <c r="Z180" i="12"/>
  <c r="Z179" i="12"/>
  <c r="Z178" i="12"/>
  <c r="Z177" i="12"/>
  <c r="Z176" i="12"/>
  <c r="Z175" i="12"/>
  <c r="Z174" i="12"/>
  <c r="Z173" i="12"/>
  <c r="Z172" i="12"/>
  <c r="Z171" i="12"/>
  <c r="Z170" i="12"/>
  <c r="Z169" i="12"/>
  <c r="Z168" i="12"/>
  <c r="Z167" i="12"/>
  <c r="Z166" i="12"/>
  <c r="Z165" i="12"/>
  <c r="Z164" i="12"/>
  <c r="Z163" i="12"/>
  <c r="Z162" i="12"/>
  <c r="Z161" i="12"/>
  <c r="Z160" i="12"/>
  <c r="Z159" i="12"/>
  <c r="Z158" i="12"/>
  <c r="Z157" i="12"/>
  <c r="Z156" i="12"/>
  <c r="Z155" i="12"/>
  <c r="Z154" i="12"/>
  <c r="Z153" i="12"/>
  <c r="Z152" i="12"/>
  <c r="Z151" i="12"/>
  <c r="Z150" i="12"/>
  <c r="Z149" i="12"/>
  <c r="Z148" i="12"/>
  <c r="Z147" i="12"/>
  <c r="Z146" i="12"/>
  <c r="Z145" i="12"/>
  <c r="Z144" i="12"/>
  <c r="Z143" i="12"/>
  <c r="Z142" i="12"/>
  <c r="Z141" i="12"/>
  <c r="Z140" i="12"/>
  <c r="Z139" i="12"/>
  <c r="Z138" i="12"/>
  <c r="Z137" i="12"/>
  <c r="Z136" i="12"/>
  <c r="Z135" i="12"/>
  <c r="Z134" i="12"/>
  <c r="Z133" i="12"/>
  <c r="Z132" i="12"/>
  <c r="Z131" i="12"/>
  <c r="Z130" i="12"/>
  <c r="Z129" i="12"/>
  <c r="Z128" i="12"/>
  <c r="Z127" i="12"/>
  <c r="Z126" i="12"/>
  <c r="Z125" i="12"/>
  <c r="Z124" i="12"/>
  <c r="Z123" i="12"/>
  <c r="Z122" i="12"/>
  <c r="Z121" i="12"/>
  <c r="Z120" i="12"/>
  <c r="Z119" i="12"/>
  <c r="Z118" i="12"/>
  <c r="Z117" i="12"/>
  <c r="Z116" i="12"/>
  <c r="Z115" i="12"/>
  <c r="Z114" i="12"/>
  <c r="Z113" i="12"/>
  <c r="Z112" i="12"/>
  <c r="Z111" i="12"/>
  <c r="Z110" i="12"/>
  <c r="Z109" i="12"/>
  <c r="Z108" i="12"/>
  <c r="Z107" i="12"/>
  <c r="Z106" i="12"/>
  <c r="Z105" i="12"/>
  <c r="Z104" i="12"/>
  <c r="Z103" i="12"/>
  <c r="Z102" i="12"/>
  <c r="Z101" i="12"/>
  <c r="Z100" i="12"/>
  <c r="Z99" i="12"/>
  <c r="Z98" i="12"/>
  <c r="Z97" i="12"/>
  <c r="Z96" i="12"/>
  <c r="Z95" i="12"/>
  <c r="Z94" i="12"/>
  <c r="Z93" i="12"/>
  <c r="Z92" i="12"/>
  <c r="Z91" i="12"/>
  <c r="Z90" i="12"/>
  <c r="Z89" i="12"/>
  <c r="Z88" i="12"/>
  <c r="Z87" i="12"/>
  <c r="Z86" i="12"/>
  <c r="Z85" i="12"/>
  <c r="Z84" i="12"/>
  <c r="Z83" i="12"/>
  <c r="Z82" i="12"/>
  <c r="Z81" i="12"/>
  <c r="Z80" i="12"/>
  <c r="Z79" i="12"/>
  <c r="Z78" i="12"/>
  <c r="Z77" i="12"/>
  <c r="Z76" i="12"/>
  <c r="Z75" i="12"/>
  <c r="Z74" i="12"/>
  <c r="Z73" i="12"/>
  <c r="Z72" i="12"/>
  <c r="Z71" i="12"/>
  <c r="Z70" i="12"/>
  <c r="Z69" i="12"/>
  <c r="Z67" i="12"/>
  <c r="Z66" i="12"/>
  <c r="Z65" i="12"/>
  <c r="Z64" i="12"/>
  <c r="Z63" i="12"/>
  <c r="Z62" i="12"/>
  <c r="Z61" i="12"/>
  <c r="Z60" i="12"/>
  <c r="Z59" i="12"/>
  <c r="Z58" i="12"/>
  <c r="Z57" i="12"/>
  <c r="Z56" i="12"/>
  <c r="Z55" i="12"/>
  <c r="Z54" i="12"/>
  <c r="Z53" i="12"/>
  <c r="Z52" i="12"/>
  <c r="Z51" i="12"/>
  <c r="Z50" i="12"/>
  <c r="Z49" i="12"/>
  <c r="Z48" i="12"/>
  <c r="Z47" i="12"/>
  <c r="Z46" i="12"/>
  <c r="Z45" i="12"/>
  <c r="Z44" i="12"/>
  <c r="Z43" i="12"/>
  <c r="Z42" i="12"/>
  <c r="Z41" i="12"/>
  <c r="Z40" i="12"/>
  <c r="Z39" i="12"/>
  <c r="Z38" i="12"/>
  <c r="Z37" i="12"/>
  <c r="Z36" i="12"/>
  <c r="Z35" i="12"/>
  <c r="Z34" i="12"/>
  <c r="Z33" i="12"/>
  <c r="Z32" i="12"/>
  <c r="Z31" i="12"/>
  <c r="Z30" i="12"/>
  <c r="Z29" i="12"/>
  <c r="Z28" i="12"/>
  <c r="Z27" i="12"/>
  <c r="Z26" i="12"/>
  <c r="Z25" i="12"/>
  <c r="Z24" i="12"/>
  <c r="Z23" i="12"/>
  <c r="Z22" i="12"/>
  <c r="Z21" i="12"/>
  <c r="Z20" i="12"/>
  <c r="Z19" i="12"/>
  <c r="Z18" i="12"/>
  <c r="Z17" i="12"/>
  <c r="Z16" i="12"/>
  <c r="Z15" i="12"/>
  <c r="Z14" i="12"/>
  <c r="Z13" i="12"/>
  <c r="Z12" i="12"/>
  <c r="Z11" i="12"/>
  <c r="Z10" i="12"/>
  <c r="Z9" i="12"/>
  <c r="Z8" i="12"/>
  <c r="Z7" i="12"/>
  <c r="Z6" i="12"/>
  <c r="B453" i="74" l="1"/>
  <c r="B438" i="74" l="1"/>
  <c r="N65" i="23"/>
  <c r="B428" i="74" l="1"/>
  <c r="M1" i="52" l="1"/>
  <c r="M315" i="52" s="1"/>
  <c r="M286" i="1" l="1"/>
  <c r="U286" i="1"/>
  <c r="B435" i="74"/>
  <c r="K288" i="1"/>
  <c r="N286" i="1"/>
  <c r="P286" i="1"/>
  <c r="X286" i="1"/>
  <c r="J53" i="23"/>
  <c r="AA201" i="1"/>
  <c r="O286" i="1"/>
  <c r="C47" i="125" s="1"/>
  <c r="D55" i="30"/>
  <c r="D52" i="30"/>
  <c r="D54" i="30"/>
  <c r="D51" i="30"/>
  <c r="D53" i="30"/>
  <c r="D40" i="30"/>
  <c r="D27" i="24"/>
  <c r="D34" i="30"/>
  <c r="D33" i="30"/>
  <c r="B14" i="74"/>
  <c r="D23" i="30"/>
  <c r="B458" i="74"/>
  <c r="B457" i="74"/>
  <c r="B456" i="74"/>
  <c r="Z286" i="1"/>
  <c r="K61" i="1" s="1"/>
  <c r="AA198" i="1"/>
  <c r="H64" i="23"/>
  <c r="R51" i="23"/>
  <c r="D31" i="30"/>
  <c r="R31" i="23"/>
  <c r="D38" i="30"/>
  <c r="D32" i="30"/>
  <c r="D29" i="30"/>
  <c r="D47" i="24"/>
  <c r="D36" i="24"/>
  <c r="D33" i="24"/>
  <c r="D23" i="24"/>
  <c r="D25" i="30"/>
  <c r="D43" i="30"/>
  <c r="B1136" i="74" s="1"/>
  <c r="D37" i="30"/>
  <c r="D28" i="30"/>
  <c r="D22" i="30"/>
  <c r="B1012" i="74"/>
  <c r="D35" i="24"/>
  <c r="D32" i="24"/>
  <c r="D26" i="24"/>
  <c r="D21" i="30"/>
  <c r="D39" i="24"/>
  <c r="D34" i="24"/>
  <c r="D31" i="24"/>
  <c r="D39" i="30"/>
  <c r="D24" i="30"/>
  <c r="D28" i="24"/>
  <c r="D24" i="24"/>
  <c r="J10" i="123" l="1"/>
  <c r="M168" i="1"/>
  <c r="M189" i="1"/>
  <c r="M171" i="1"/>
  <c r="B1000" i="74"/>
  <c r="B1004" i="74"/>
  <c r="B1008" i="74"/>
  <c r="B1002" i="74"/>
  <c r="B1121" i="74"/>
  <c r="B1124" i="74"/>
  <c r="B1122" i="74"/>
  <c r="B1141" i="74"/>
  <c r="B1143" i="74"/>
  <c r="B426" i="74"/>
  <c r="B425" i="74"/>
  <c r="B1123" i="74"/>
  <c r="B1011" i="74"/>
  <c r="B1006" i="74"/>
  <c r="B1125" i="74"/>
  <c r="B999" i="74"/>
  <c r="B1126" i="74"/>
  <c r="B1128" i="74"/>
  <c r="B1131" i="74"/>
  <c r="F69" i="23"/>
  <c r="B436" i="74"/>
  <c r="B1120" i="74"/>
  <c r="B1009" i="74"/>
  <c r="B1132" i="74"/>
  <c r="B1007" i="74"/>
  <c r="B1129" i="74"/>
  <c r="B1130" i="74"/>
  <c r="B1003" i="74"/>
  <c r="B16" i="74"/>
  <c r="B15" i="74"/>
  <c r="B1134" i="74"/>
  <c r="B1005" i="74"/>
  <c r="B1010" i="74"/>
  <c r="B1133" i="74"/>
  <c r="B1135" i="74"/>
  <c r="B1139" i="74"/>
  <c r="C7" i="123"/>
  <c r="C6" i="125"/>
  <c r="J29" i="125"/>
  <c r="J10" i="125"/>
  <c r="C213" i="123"/>
  <c r="B1014" i="74"/>
  <c r="G47" i="24"/>
  <c r="B468" i="74"/>
  <c r="G54" i="30"/>
  <c r="B1142" i="74"/>
  <c r="G51" i="30"/>
  <c r="B1138" i="74"/>
  <c r="H52" i="23"/>
  <c r="G52" i="30"/>
  <c r="G53" i="30"/>
  <c r="G55" i="30"/>
  <c r="G34" i="30"/>
  <c r="B466" i="74"/>
  <c r="G23" i="30"/>
  <c r="Q51" i="23"/>
  <c r="C77" i="23" s="1"/>
  <c r="B427" i="74"/>
  <c r="F65" i="23"/>
  <c r="B437" i="74"/>
  <c r="Q31" i="23"/>
  <c r="C76" i="23" s="1"/>
  <c r="B137" i="74" l="1"/>
  <c r="B1034" i="74"/>
  <c r="B1041" i="74"/>
  <c r="B1025" i="74"/>
  <c r="B1044" i="74"/>
  <c r="H54" i="30"/>
  <c r="H51" i="30"/>
  <c r="F67" i="23"/>
  <c r="H53" i="30"/>
  <c r="B1043" i="74"/>
  <c r="H52" i="30"/>
  <c r="B1042" i="74"/>
  <c r="H55" i="30"/>
  <c r="B1045" i="74"/>
  <c r="H34" i="30"/>
  <c r="H23" i="30"/>
  <c r="Q69" i="23"/>
  <c r="B434" i="74"/>
  <c r="B433" i="74"/>
  <c r="L67" i="23"/>
  <c r="H67" i="23"/>
  <c r="J67" i="23"/>
  <c r="B424" i="74"/>
  <c r="Q65" i="23"/>
  <c r="B1065" i="74" l="1"/>
  <c r="B1058" i="74"/>
  <c r="N54" i="30"/>
  <c r="N23" i="30"/>
  <c r="B1067" i="74"/>
  <c r="B1068" i="74"/>
  <c r="N51" i="30"/>
  <c r="N53" i="30"/>
  <c r="N55" i="30"/>
  <c r="B1069" i="74"/>
  <c r="N52" i="30"/>
  <c r="B1066" i="74"/>
  <c r="N34" i="30"/>
  <c r="B1049" i="74"/>
  <c r="B431" i="74"/>
  <c r="B430" i="74"/>
  <c r="B432" i="74"/>
  <c r="B429" i="74"/>
  <c r="Q67" i="23"/>
  <c r="Z34" i="30" l="1"/>
  <c r="B1074" i="74"/>
  <c r="B1092" i="74"/>
  <c r="B1091" i="74"/>
  <c r="B1090" i="74"/>
  <c r="B1093" i="74"/>
  <c r="I58" i="126"/>
  <c r="B1094" i="74"/>
  <c r="B1083" i="74"/>
  <c r="M18" i="125" l="1"/>
  <c r="B372" i="74"/>
  <c r="S18" i="125" l="1"/>
  <c r="E40" i="24"/>
  <c r="B373" i="74"/>
  <c r="Q37" i="1"/>
  <c r="L1" i="52" l="1"/>
  <c r="L367" i="52" s="1"/>
  <c r="B452" i="74" l="1"/>
  <c r="AC26" i="24" l="1"/>
  <c r="AC25" i="24"/>
  <c r="B972" i="74" l="1"/>
  <c r="C287" i="52" l="1"/>
  <c r="C439" i="52"/>
  <c r="K1" i="52" l="1"/>
  <c r="K315" i="52" l="1"/>
  <c r="K92" i="52"/>
  <c r="L92" i="52" s="1"/>
  <c r="M92" i="52" s="1"/>
  <c r="B467" i="74" l="1"/>
  <c r="B449" i="74" l="1"/>
  <c r="H32" i="23"/>
  <c r="B455" i="74" l="1"/>
  <c r="B462" i="74" s="1"/>
  <c r="AD20" i="30" l="1"/>
  <c r="B1111" i="74" l="1"/>
  <c r="B1110" i="74"/>
  <c r="B1109" i="74"/>
  <c r="B1108" i="74"/>
  <c r="B1106" i="74"/>
  <c r="B1105" i="74"/>
  <c r="B1104" i="74"/>
  <c r="B1103" i="74"/>
  <c r="B1102" i="74"/>
  <c r="B1101" i="74"/>
  <c r="B1100" i="74"/>
  <c r="B1099" i="74"/>
  <c r="B1097" i="74"/>
  <c r="B1096" i="74"/>
  <c r="B1095" i="74"/>
  <c r="B990" i="74"/>
  <c r="B988" i="74"/>
  <c r="B987" i="74"/>
  <c r="B986" i="74"/>
  <c r="B985" i="74"/>
  <c r="B984" i="74"/>
  <c r="B983" i="74"/>
  <c r="B982" i="74"/>
  <c r="B981" i="74"/>
  <c r="B980" i="74"/>
  <c r="B979" i="74"/>
  <c r="B978" i="74"/>
  <c r="B976" i="74"/>
  <c r="B975" i="74"/>
  <c r="B974" i="74"/>
  <c r="B973" i="74"/>
  <c r="B1144" i="74"/>
  <c r="B996" i="74"/>
  <c r="B421" i="74"/>
  <c r="B420" i="74"/>
  <c r="B419" i="74"/>
  <c r="B418" i="74"/>
  <c r="B417" i="74"/>
  <c r="B416" i="74"/>
  <c r="B415" i="74"/>
  <c r="B413" i="74"/>
  <c r="B412" i="74"/>
  <c r="B411" i="74"/>
  <c r="B409" i="74"/>
  <c r="B408" i="74"/>
  <c r="B407" i="74"/>
  <c r="B406" i="74"/>
  <c r="B405" i="74"/>
  <c r="B29" i="74"/>
  <c r="B3" i="74"/>
  <c r="J1" i="52" l="1"/>
  <c r="J466" i="52" l="1"/>
  <c r="K466" i="52" s="1"/>
  <c r="L466" i="52" s="1"/>
  <c r="M466" i="52" s="1"/>
  <c r="J448" i="52"/>
  <c r="K448" i="52" s="1"/>
  <c r="L448" i="52" s="1"/>
  <c r="M448" i="52" s="1"/>
  <c r="J456" i="52"/>
  <c r="K456" i="52" s="1"/>
  <c r="L456" i="52" s="1"/>
  <c r="M456" i="52" s="1"/>
  <c r="J447" i="52"/>
  <c r="K447" i="52" s="1"/>
  <c r="L447" i="52" s="1"/>
  <c r="M447" i="52" s="1"/>
  <c r="J435" i="52"/>
  <c r="K435" i="52" s="1"/>
  <c r="L435" i="52" s="1"/>
  <c r="M435" i="52" s="1"/>
  <c r="J430" i="52"/>
  <c r="K430" i="52" s="1"/>
  <c r="L430" i="52" s="1"/>
  <c r="M430" i="52" s="1"/>
  <c r="J426" i="52"/>
  <c r="K426" i="52" s="1"/>
  <c r="L426" i="52" s="1"/>
  <c r="M426" i="52" s="1"/>
  <c r="J422" i="52"/>
  <c r="K422" i="52" s="1"/>
  <c r="L422" i="52" s="1"/>
  <c r="M422" i="52" s="1"/>
  <c r="J418" i="52"/>
  <c r="K418" i="52" s="1"/>
  <c r="L418" i="52" s="1"/>
  <c r="M418" i="52" s="1"/>
  <c r="J384" i="52"/>
  <c r="K384" i="52" s="1"/>
  <c r="L384" i="52" s="1"/>
  <c r="M384" i="52" s="1"/>
  <c r="J380" i="52"/>
  <c r="K380" i="52" s="1"/>
  <c r="L380" i="52" s="1"/>
  <c r="M380" i="52" s="1"/>
  <c r="J371" i="52"/>
  <c r="K371" i="52" s="1"/>
  <c r="L371" i="52" s="1"/>
  <c r="M371" i="52" s="1"/>
  <c r="J363" i="52"/>
  <c r="K363" i="52" s="1"/>
  <c r="L363" i="52" s="1"/>
  <c r="M363" i="52" s="1"/>
  <c r="J359" i="52"/>
  <c r="K359" i="52" s="1"/>
  <c r="L359" i="52" s="1"/>
  <c r="M359" i="52" s="1"/>
  <c r="J464" i="52"/>
  <c r="K464" i="52" s="1"/>
  <c r="L464" i="52" s="1"/>
  <c r="M464" i="52" s="1"/>
  <c r="J460" i="52"/>
  <c r="K460" i="52" s="1"/>
  <c r="L460" i="52" s="1"/>
  <c r="M460" i="52" s="1"/>
  <c r="J455" i="52"/>
  <c r="K455" i="52" s="1"/>
  <c r="L455" i="52" s="1"/>
  <c r="M455" i="52" s="1"/>
  <c r="J434" i="52"/>
  <c r="K434" i="52" s="1"/>
  <c r="L434" i="52" s="1"/>
  <c r="M434" i="52" s="1"/>
  <c r="J429" i="52"/>
  <c r="K429" i="52" s="1"/>
  <c r="L429" i="52" s="1"/>
  <c r="M429" i="52" s="1"/>
  <c r="J425" i="52"/>
  <c r="K425" i="52" s="1"/>
  <c r="L425" i="52" s="1"/>
  <c r="M425" i="52" s="1"/>
  <c r="J421" i="52"/>
  <c r="K421" i="52" s="1"/>
  <c r="L421" i="52" s="1"/>
  <c r="M421" i="52" s="1"/>
  <c r="J427" i="52"/>
  <c r="K427" i="52" s="1"/>
  <c r="L427" i="52" s="1"/>
  <c r="M427" i="52" s="1"/>
  <c r="J419" i="52"/>
  <c r="K419" i="52" s="1"/>
  <c r="L419" i="52" s="1"/>
  <c r="M419" i="52" s="1"/>
  <c r="J383" i="52"/>
  <c r="K383" i="52" s="1"/>
  <c r="L383" i="52" s="1"/>
  <c r="M383" i="52" s="1"/>
  <c r="J372" i="52"/>
  <c r="K372" i="52" s="1"/>
  <c r="L372" i="52" s="1"/>
  <c r="M372" i="52" s="1"/>
  <c r="J362" i="52"/>
  <c r="K362" i="52" s="1"/>
  <c r="L362" i="52" s="1"/>
  <c r="M362" i="52" s="1"/>
  <c r="J360" i="52"/>
  <c r="K360" i="52" s="1"/>
  <c r="L360" i="52" s="1"/>
  <c r="M360" i="52" s="1"/>
  <c r="J357" i="52"/>
  <c r="K357" i="52" s="1"/>
  <c r="L357" i="52" s="1"/>
  <c r="M357" i="52" s="1"/>
  <c r="J349" i="52"/>
  <c r="K349" i="52" s="1"/>
  <c r="L349" i="52" s="1"/>
  <c r="M349" i="52" s="1"/>
  <c r="J340" i="52"/>
  <c r="K340" i="52" s="1"/>
  <c r="L340" i="52" s="1"/>
  <c r="M340" i="52" s="1"/>
  <c r="J321" i="52"/>
  <c r="K321" i="52" s="1"/>
  <c r="L321" i="52" s="1"/>
  <c r="M321" i="52" s="1"/>
  <c r="J296" i="52"/>
  <c r="K296" i="52" s="1"/>
  <c r="L296" i="52" s="1"/>
  <c r="M296" i="52" s="1"/>
  <c r="J292" i="52"/>
  <c r="K292" i="52" s="1"/>
  <c r="L292" i="52" s="1"/>
  <c r="M292" i="52" s="1"/>
  <c r="J287" i="52"/>
  <c r="K287" i="52" s="1"/>
  <c r="L287" i="52" s="1"/>
  <c r="M287" i="52" s="1"/>
  <c r="J283" i="52"/>
  <c r="K283" i="52" s="1"/>
  <c r="L283" i="52" s="1"/>
  <c r="M283" i="52" s="1"/>
  <c r="J278" i="52"/>
  <c r="K278" i="52" s="1"/>
  <c r="L278" i="52" s="1"/>
  <c r="M278" i="52" s="1"/>
  <c r="J275" i="52"/>
  <c r="K275" i="52" s="1"/>
  <c r="L275" i="52" s="1"/>
  <c r="M275" i="52" s="1"/>
  <c r="J270" i="52"/>
  <c r="K270" i="52" s="1"/>
  <c r="L270" i="52" s="1"/>
  <c r="M270" i="52" s="1"/>
  <c r="J267" i="52"/>
  <c r="K267" i="52" s="1"/>
  <c r="L267" i="52" s="1"/>
  <c r="M267" i="52" s="1"/>
  <c r="J245" i="52"/>
  <c r="K245" i="52" s="1"/>
  <c r="L245" i="52" s="1"/>
  <c r="M245" i="52" s="1"/>
  <c r="J237" i="52"/>
  <c r="K237" i="52" s="1"/>
  <c r="L237" i="52" s="1"/>
  <c r="M237" i="52" s="1"/>
  <c r="J229" i="52"/>
  <c r="K229" i="52" s="1"/>
  <c r="L229" i="52" s="1"/>
  <c r="M229" i="52" s="1"/>
  <c r="J226" i="52"/>
  <c r="K226" i="52" s="1"/>
  <c r="L226" i="52" s="1"/>
  <c r="M226" i="52" s="1"/>
  <c r="J216" i="52"/>
  <c r="K216" i="52" s="1"/>
  <c r="L216" i="52" s="1"/>
  <c r="M216" i="52" s="1"/>
  <c r="J210" i="52"/>
  <c r="K210" i="52" s="1"/>
  <c r="L210" i="52" s="1"/>
  <c r="M210" i="52" s="1"/>
  <c r="J207" i="52"/>
  <c r="K207" i="52" s="1"/>
  <c r="L207" i="52" s="1"/>
  <c r="M207" i="52" s="1"/>
  <c r="J205" i="52"/>
  <c r="K205" i="52" s="1"/>
  <c r="L205" i="52" s="1"/>
  <c r="M205" i="52" s="1"/>
  <c r="J200" i="52"/>
  <c r="K200" i="52" s="1"/>
  <c r="L200" i="52" s="1"/>
  <c r="M200" i="52" s="1"/>
  <c r="J194" i="52"/>
  <c r="K194" i="52" s="1"/>
  <c r="L194" i="52" s="1"/>
  <c r="M194" i="52" s="1"/>
  <c r="J189" i="52"/>
  <c r="K189" i="52" s="1"/>
  <c r="L189" i="52" s="1"/>
  <c r="M189" i="52" s="1"/>
  <c r="J175" i="52"/>
  <c r="K175" i="52" s="1"/>
  <c r="L175" i="52" s="1"/>
  <c r="M175" i="52" s="1"/>
  <c r="J172" i="52"/>
  <c r="K172" i="52" s="1"/>
  <c r="L172" i="52" s="1"/>
  <c r="M172" i="52" s="1"/>
  <c r="J159" i="52"/>
  <c r="K159" i="52" s="1"/>
  <c r="L159" i="52" s="1"/>
  <c r="M159" i="52" s="1"/>
  <c r="J154" i="52"/>
  <c r="K154" i="52" s="1"/>
  <c r="L154" i="52" s="1"/>
  <c r="M154" i="52" s="1"/>
  <c r="J146" i="52"/>
  <c r="K146" i="52" s="1"/>
  <c r="L146" i="52" s="1"/>
  <c r="M146" i="52" s="1"/>
  <c r="J143" i="52"/>
  <c r="K143" i="52" s="1"/>
  <c r="L143" i="52" s="1"/>
  <c r="M143" i="52" s="1"/>
  <c r="J127" i="52"/>
  <c r="K127" i="52" s="1"/>
  <c r="L127" i="52" s="1"/>
  <c r="M127" i="52" s="1"/>
  <c r="J124" i="52"/>
  <c r="K124" i="52" s="1"/>
  <c r="L124" i="52" s="1"/>
  <c r="M124" i="52" s="1"/>
  <c r="J116" i="52"/>
  <c r="K116" i="52" s="1"/>
  <c r="L116" i="52" s="1"/>
  <c r="M116" i="52" s="1"/>
  <c r="J424" i="52"/>
  <c r="K424" i="52" s="1"/>
  <c r="L424" i="52" s="1"/>
  <c r="M424" i="52" s="1"/>
  <c r="J391" i="52"/>
  <c r="K391" i="52" s="1"/>
  <c r="L391" i="52" s="1"/>
  <c r="M391" i="52" s="1"/>
  <c r="J382" i="52"/>
  <c r="K382" i="52" s="1"/>
  <c r="L382" i="52" s="1"/>
  <c r="M382" i="52" s="1"/>
  <c r="J365" i="52"/>
  <c r="K365" i="52" s="1"/>
  <c r="L365" i="52" s="1"/>
  <c r="M365" i="52" s="1"/>
  <c r="J358" i="52"/>
  <c r="K358" i="52" s="1"/>
  <c r="L358" i="52" s="1"/>
  <c r="M358" i="52" s="1"/>
  <c r="J352" i="52"/>
  <c r="K352" i="52" s="1"/>
  <c r="L352" i="52" s="1"/>
  <c r="M352" i="52" s="1"/>
  <c r="J346" i="52"/>
  <c r="K346" i="52" s="1"/>
  <c r="L346" i="52" s="1"/>
  <c r="M346" i="52" s="1"/>
  <c r="J314" i="52"/>
  <c r="K314" i="52" s="1"/>
  <c r="L314" i="52" s="1"/>
  <c r="M314" i="52" s="1"/>
  <c r="J295" i="52"/>
  <c r="K295" i="52" s="1"/>
  <c r="L295" i="52" s="1"/>
  <c r="M295" i="52" s="1"/>
  <c r="J289" i="52"/>
  <c r="K289" i="52" s="1"/>
  <c r="L289" i="52" s="1"/>
  <c r="M289" i="52" s="1"/>
  <c r="J286" i="52"/>
  <c r="K286" i="52" s="1"/>
  <c r="L286" i="52" s="1"/>
  <c r="M286" i="52" s="1"/>
  <c r="J280" i="52"/>
  <c r="K280" i="52" s="1"/>
  <c r="L280" i="52" s="1"/>
  <c r="M280" i="52" s="1"/>
  <c r="J277" i="52"/>
  <c r="K277" i="52" s="1"/>
  <c r="L277" i="52" s="1"/>
  <c r="M277" i="52" s="1"/>
  <c r="J269" i="52"/>
  <c r="K269" i="52" s="1"/>
  <c r="L269" i="52" s="1"/>
  <c r="M269" i="52" s="1"/>
  <c r="J258" i="52"/>
  <c r="K258" i="52" s="1"/>
  <c r="L258" i="52" s="1"/>
  <c r="M258" i="52" s="1"/>
  <c r="J254" i="52"/>
  <c r="K254" i="52" s="1"/>
  <c r="L254" i="52" s="1"/>
  <c r="M254" i="52" s="1"/>
  <c r="J244" i="52"/>
  <c r="K244" i="52" s="1"/>
  <c r="L244" i="52" s="1"/>
  <c r="M244" i="52" s="1"/>
  <c r="J239" i="52"/>
  <c r="K239" i="52" s="1"/>
  <c r="L239" i="52" s="1"/>
  <c r="M239" i="52" s="1"/>
  <c r="J231" i="52"/>
  <c r="K231" i="52" s="1"/>
  <c r="L231" i="52" s="1"/>
  <c r="M231" i="52" s="1"/>
  <c r="J228" i="52"/>
  <c r="K228" i="52" s="1"/>
  <c r="L228" i="52" s="1"/>
  <c r="M228" i="52" s="1"/>
  <c r="J220" i="52"/>
  <c r="K220" i="52" s="1"/>
  <c r="L220" i="52" s="1"/>
  <c r="M220" i="52" s="1"/>
  <c r="J214" i="52"/>
  <c r="K214" i="52" s="1"/>
  <c r="L214" i="52" s="1"/>
  <c r="M214" i="52" s="1"/>
  <c r="J211" i="52"/>
  <c r="K211" i="52" s="1"/>
  <c r="L211" i="52" s="1"/>
  <c r="M211" i="52" s="1"/>
  <c r="J209" i="52"/>
  <c r="K209" i="52" s="1"/>
  <c r="L209" i="52" s="1"/>
  <c r="M209" i="52" s="1"/>
  <c r="J204" i="52"/>
  <c r="K204" i="52" s="1"/>
  <c r="L204" i="52" s="1"/>
  <c r="M204" i="52" s="1"/>
  <c r="J198" i="52"/>
  <c r="K198" i="52" s="1"/>
  <c r="L198" i="52" s="1"/>
  <c r="M198" i="52" s="1"/>
  <c r="J195" i="52"/>
  <c r="K195" i="52" s="1"/>
  <c r="L195" i="52" s="1"/>
  <c r="M195" i="52" s="1"/>
  <c r="J188" i="52"/>
  <c r="K188" i="52" s="1"/>
  <c r="L188" i="52" s="1"/>
  <c r="M188" i="52" s="1"/>
  <c r="J182" i="52"/>
  <c r="K182" i="52" s="1"/>
  <c r="L182" i="52" s="1"/>
  <c r="M182" i="52" s="1"/>
  <c r="J177" i="52"/>
  <c r="K177" i="52" s="1"/>
  <c r="L177" i="52" s="1"/>
  <c r="M177" i="52" s="1"/>
  <c r="J164" i="52"/>
  <c r="K164" i="52" s="1"/>
  <c r="L164" i="52" s="1"/>
  <c r="M164" i="52" s="1"/>
  <c r="J156" i="52"/>
  <c r="K156" i="52" s="1"/>
  <c r="L156" i="52" s="1"/>
  <c r="M156" i="52" s="1"/>
  <c r="J153" i="52"/>
  <c r="K153" i="52" s="1"/>
  <c r="L153" i="52" s="1"/>
  <c r="M153" i="52" s="1"/>
  <c r="J148" i="52"/>
  <c r="K148" i="52" s="1"/>
  <c r="L148" i="52" s="1"/>
  <c r="M148" i="52" s="1"/>
  <c r="J131" i="52"/>
  <c r="K131" i="52" s="1"/>
  <c r="L131" i="52" s="1"/>
  <c r="M131" i="52" s="1"/>
  <c r="J126" i="52"/>
  <c r="K126" i="52" s="1"/>
  <c r="L126" i="52" s="1"/>
  <c r="M126" i="52" s="1"/>
  <c r="J121" i="52"/>
  <c r="K121" i="52" s="1"/>
  <c r="L121" i="52" s="1"/>
  <c r="M121" i="52" s="1"/>
  <c r="J118" i="52"/>
  <c r="K118" i="52" s="1"/>
  <c r="L118" i="52" s="1"/>
  <c r="M118" i="52" s="1"/>
  <c r="J114" i="52"/>
  <c r="K114" i="52" s="1"/>
  <c r="L114" i="52" s="1"/>
  <c r="M114" i="52" s="1"/>
  <c r="J108" i="52"/>
  <c r="K108" i="52" s="1"/>
  <c r="L108" i="52" s="1"/>
  <c r="M108" i="52" s="1"/>
  <c r="J423" i="52"/>
  <c r="K423" i="52" s="1"/>
  <c r="L423" i="52" s="1"/>
  <c r="M423" i="52" s="1"/>
  <c r="J410" i="52"/>
  <c r="K410" i="52" s="1"/>
  <c r="L410" i="52" s="1"/>
  <c r="M410" i="52" s="1"/>
  <c r="J381" i="52"/>
  <c r="K381" i="52" s="1"/>
  <c r="L381" i="52" s="1"/>
  <c r="M381" i="52" s="1"/>
  <c r="J373" i="52"/>
  <c r="K373" i="52" s="1"/>
  <c r="L373" i="52" s="1"/>
  <c r="M373" i="52" s="1"/>
  <c r="J364" i="52"/>
  <c r="K364" i="52" s="1"/>
  <c r="L364" i="52" s="1"/>
  <c r="M364" i="52" s="1"/>
  <c r="J348" i="52"/>
  <c r="K348" i="52" s="1"/>
  <c r="L348" i="52" s="1"/>
  <c r="M348" i="52" s="1"/>
  <c r="J329" i="52"/>
  <c r="K329" i="52" s="1"/>
  <c r="L329" i="52" s="1"/>
  <c r="M329" i="52" s="1"/>
  <c r="J327" i="52"/>
  <c r="K327" i="52" s="1"/>
  <c r="L327" i="52" s="1"/>
  <c r="M327" i="52" s="1"/>
  <c r="J308" i="52"/>
  <c r="K308" i="52" s="1"/>
  <c r="L308" i="52" s="1"/>
  <c r="M308" i="52" s="1"/>
  <c r="J297" i="52"/>
  <c r="K297" i="52" s="1"/>
  <c r="L297" i="52" s="1"/>
  <c r="M297" i="52" s="1"/>
  <c r="J279" i="52"/>
  <c r="K279" i="52" s="1"/>
  <c r="L279" i="52" s="1"/>
  <c r="M279" i="52" s="1"/>
  <c r="J274" i="52"/>
  <c r="K274" i="52" s="1"/>
  <c r="L274" i="52" s="1"/>
  <c r="M274" i="52" s="1"/>
  <c r="J257" i="52"/>
  <c r="K257" i="52" s="1"/>
  <c r="L257" i="52" s="1"/>
  <c r="M257" i="52" s="1"/>
  <c r="J240" i="52"/>
  <c r="K240" i="52" s="1"/>
  <c r="L240" i="52" s="1"/>
  <c r="M240" i="52" s="1"/>
  <c r="J232" i="52"/>
  <c r="K232" i="52" s="1"/>
  <c r="L232" i="52" s="1"/>
  <c r="M232" i="52" s="1"/>
  <c r="J227" i="52"/>
  <c r="K227" i="52" s="1"/>
  <c r="L227" i="52" s="1"/>
  <c r="M227" i="52" s="1"/>
  <c r="J222" i="52"/>
  <c r="K222" i="52" s="1"/>
  <c r="L222" i="52" s="1"/>
  <c r="M222" i="52" s="1"/>
  <c r="J219" i="52"/>
  <c r="K219" i="52" s="1"/>
  <c r="L219" i="52" s="1"/>
  <c r="M219" i="52" s="1"/>
  <c r="J206" i="52"/>
  <c r="K206" i="52" s="1"/>
  <c r="L206" i="52" s="1"/>
  <c r="M206" i="52" s="1"/>
  <c r="J201" i="52"/>
  <c r="K201" i="52" s="1"/>
  <c r="L201" i="52" s="1"/>
  <c r="M201" i="52" s="1"/>
  <c r="J196" i="52"/>
  <c r="K196" i="52" s="1"/>
  <c r="L196" i="52" s="1"/>
  <c r="M196" i="52" s="1"/>
  <c r="J185" i="52"/>
  <c r="K185" i="52" s="1"/>
  <c r="L185" i="52" s="1"/>
  <c r="M185" i="52" s="1"/>
  <c r="J181" i="52"/>
  <c r="K181" i="52" s="1"/>
  <c r="L181" i="52" s="1"/>
  <c r="M181" i="52" s="1"/>
  <c r="J158" i="52"/>
  <c r="K158" i="52" s="1"/>
  <c r="L158" i="52" s="1"/>
  <c r="M158" i="52" s="1"/>
  <c r="J149" i="52"/>
  <c r="K149" i="52" s="1"/>
  <c r="L149" i="52" s="1"/>
  <c r="M149" i="52" s="1"/>
  <c r="J133" i="52"/>
  <c r="K133" i="52" s="1"/>
  <c r="L133" i="52" s="1"/>
  <c r="M133" i="52" s="1"/>
  <c r="J117" i="52"/>
  <c r="K117" i="52" s="1"/>
  <c r="L117" i="52" s="1"/>
  <c r="M117" i="52" s="1"/>
  <c r="J107" i="52"/>
  <c r="K107" i="52" s="1"/>
  <c r="L107" i="52" s="1"/>
  <c r="M107" i="52" s="1"/>
  <c r="J95" i="52"/>
  <c r="K95" i="52" s="1"/>
  <c r="L95" i="52" s="1"/>
  <c r="M95" i="52" s="1"/>
  <c r="J93" i="52"/>
  <c r="K93" i="52" s="1"/>
  <c r="L93" i="52" s="1"/>
  <c r="M93" i="52" s="1"/>
  <c r="J86" i="52"/>
  <c r="K86" i="52" s="1"/>
  <c r="L86" i="52" s="1"/>
  <c r="M86" i="52" s="1"/>
  <c r="J83" i="52"/>
  <c r="K83" i="52" s="1"/>
  <c r="L83" i="52" s="1"/>
  <c r="M83" i="52" s="1"/>
  <c r="J76" i="52"/>
  <c r="K76" i="52" s="1"/>
  <c r="L76" i="52" s="1"/>
  <c r="M76" i="52" s="1"/>
  <c r="J71" i="52"/>
  <c r="K71" i="52" s="1"/>
  <c r="L71" i="52" s="1"/>
  <c r="M71" i="52" s="1"/>
  <c r="J69" i="52"/>
  <c r="K69" i="52" s="1"/>
  <c r="L69" i="52" s="1"/>
  <c r="M69" i="52" s="1"/>
  <c r="J66" i="52"/>
  <c r="K66" i="52" s="1"/>
  <c r="L66" i="52" s="1"/>
  <c r="M66" i="52" s="1"/>
  <c r="J50" i="52"/>
  <c r="K50" i="52" s="1"/>
  <c r="L50" i="52" s="1"/>
  <c r="M50" i="52" s="1"/>
  <c r="J77" i="52"/>
  <c r="K77" i="52" s="1"/>
  <c r="L77" i="52" s="1"/>
  <c r="M77" i="52" s="1"/>
  <c r="J42" i="52"/>
  <c r="K42" i="52" s="1"/>
  <c r="L42" i="52" s="1"/>
  <c r="M42" i="52" s="1"/>
  <c r="J445" i="52"/>
  <c r="K445" i="52" s="1"/>
  <c r="L445" i="52" s="1"/>
  <c r="M445" i="52" s="1"/>
  <c r="J428" i="52"/>
  <c r="K428" i="52" s="1"/>
  <c r="L428" i="52" s="1"/>
  <c r="M428" i="52" s="1"/>
  <c r="J294" i="52"/>
  <c r="K294" i="52" s="1"/>
  <c r="L294" i="52" s="1"/>
  <c r="M294" i="52" s="1"/>
  <c r="J233" i="52"/>
  <c r="K233" i="52" s="1"/>
  <c r="L233" i="52" s="1"/>
  <c r="M233" i="52" s="1"/>
  <c r="J215" i="52"/>
  <c r="K215" i="52" s="1"/>
  <c r="L215" i="52" s="1"/>
  <c r="M215" i="52" s="1"/>
  <c r="J197" i="52"/>
  <c r="K197" i="52" s="1"/>
  <c r="L197" i="52" s="1"/>
  <c r="M197" i="52" s="1"/>
  <c r="J122" i="52"/>
  <c r="K122" i="52" s="1"/>
  <c r="L122" i="52" s="1"/>
  <c r="M122" i="52" s="1"/>
  <c r="J113" i="52"/>
  <c r="K113" i="52" s="1"/>
  <c r="L113" i="52" s="1"/>
  <c r="M113" i="52" s="1"/>
  <c r="J106" i="52"/>
  <c r="K106" i="52" s="1"/>
  <c r="L106" i="52" s="1"/>
  <c r="M106" i="52" s="1"/>
  <c r="J103" i="52"/>
  <c r="K103" i="52" s="1"/>
  <c r="L103" i="52" s="1"/>
  <c r="M103" i="52" s="1"/>
  <c r="J72" i="52"/>
  <c r="K72" i="52" s="1"/>
  <c r="L72" i="52" s="1"/>
  <c r="M72" i="52" s="1"/>
  <c r="J62" i="52"/>
  <c r="K62" i="52" s="1"/>
  <c r="L62" i="52" s="1"/>
  <c r="M62" i="52" s="1"/>
  <c r="J49" i="52"/>
  <c r="K49" i="52" s="1"/>
  <c r="L49" i="52" s="1"/>
  <c r="M49" i="52" s="1"/>
  <c r="J22" i="52"/>
  <c r="K22" i="52" s="1"/>
  <c r="L22" i="52" s="1"/>
  <c r="M22" i="52" s="1"/>
  <c r="J16" i="52"/>
  <c r="K16" i="52" s="1"/>
  <c r="L16" i="52" s="1"/>
  <c r="M16" i="52" s="1"/>
  <c r="J12" i="52"/>
  <c r="K12" i="52" s="1"/>
  <c r="L12" i="52" s="1"/>
  <c r="M12" i="52" s="1"/>
  <c r="J420" i="52"/>
  <c r="K420" i="52" s="1"/>
  <c r="L420" i="52" s="1"/>
  <c r="M420" i="52" s="1"/>
  <c r="J347" i="52"/>
  <c r="K347" i="52" s="1"/>
  <c r="L347" i="52" s="1"/>
  <c r="M347" i="52" s="1"/>
  <c r="J301" i="52"/>
  <c r="K301" i="52" s="1"/>
  <c r="L301" i="52" s="1"/>
  <c r="M301" i="52" s="1"/>
  <c r="J290" i="52"/>
  <c r="K290" i="52" s="1"/>
  <c r="L290" i="52" s="1"/>
  <c r="M290" i="52" s="1"/>
  <c r="J284" i="52"/>
  <c r="K284" i="52" s="1"/>
  <c r="L284" i="52" s="1"/>
  <c r="M284" i="52" s="1"/>
  <c r="J243" i="52"/>
  <c r="K243" i="52" s="1"/>
  <c r="L243" i="52" s="1"/>
  <c r="M243" i="52" s="1"/>
  <c r="J238" i="52"/>
  <c r="K238" i="52" s="1"/>
  <c r="L238" i="52" s="1"/>
  <c r="M238" i="52" s="1"/>
  <c r="J230" i="52"/>
  <c r="K230" i="52" s="1"/>
  <c r="L230" i="52" s="1"/>
  <c r="M230" i="52" s="1"/>
  <c r="J225" i="52"/>
  <c r="K225" i="52" s="1"/>
  <c r="L225" i="52" s="1"/>
  <c r="M225" i="52" s="1"/>
  <c r="J218" i="52"/>
  <c r="K218" i="52" s="1"/>
  <c r="L218" i="52" s="1"/>
  <c r="M218" i="52" s="1"/>
  <c r="J213" i="52"/>
  <c r="K213" i="52" s="1"/>
  <c r="L213" i="52" s="1"/>
  <c r="M213" i="52" s="1"/>
  <c r="J208" i="52"/>
  <c r="K208" i="52" s="1"/>
  <c r="L208" i="52" s="1"/>
  <c r="M208" i="52" s="1"/>
  <c r="J199" i="52"/>
  <c r="K199" i="52" s="1"/>
  <c r="L199" i="52" s="1"/>
  <c r="M199" i="52" s="1"/>
  <c r="J169" i="52"/>
  <c r="K169" i="52" s="1"/>
  <c r="L169" i="52" s="1"/>
  <c r="M169" i="52" s="1"/>
  <c r="J157" i="52"/>
  <c r="K157" i="52" s="1"/>
  <c r="L157" i="52" s="1"/>
  <c r="M157" i="52" s="1"/>
  <c r="J152" i="52"/>
  <c r="K152" i="52" s="1"/>
  <c r="L152" i="52" s="1"/>
  <c r="M152" i="52" s="1"/>
  <c r="J147" i="52"/>
  <c r="K147" i="52" s="1"/>
  <c r="L147" i="52" s="1"/>
  <c r="M147" i="52" s="1"/>
  <c r="J132" i="52"/>
  <c r="K132" i="52" s="1"/>
  <c r="L132" i="52" s="1"/>
  <c r="M132" i="52" s="1"/>
  <c r="J125" i="52"/>
  <c r="K125" i="52" s="1"/>
  <c r="L125" i="52" s="1"/>
  <c r="M125" i="52" s="1"/>
  <c r="J111" i="52"/>
  <c r="K111" i="52" s="1"/>
  <c r="L111" i="52" s="1"/>
  <c r="M111" i="52" s="1"/>
  <c r="J105" i="52"/>
  <c r="K105" i="52" s="1"/>
  <c r="L105" i="52" s="1"/>
  <c r="M105" i="52" s="1"/>
  <c r="J99" i="52"/>
  <c r="K99" i="52" s="1"/>
  <c r="L99" i="52" s="1"/>
  <c r="M99" i="52" s="1"/>
  <c r="J97" i="52"/>
  <c r="K97" i="52" s="1"/>
  <c r="L97" i="52" s="1"/>
  <c r="M97" i="52" s="1"/>
  <c r="J94" i="52"/>
  <c r="K94" i="52" s="1"/>
  <c r="L94" i="52" s="1"/>
  <c r="M94" i="52" s="1"/>
  <c r="J87" i="52"/>
  <c r="K87" i="52" s="1"/>
  <c r="L87" i="52" s="1"/>
  <c r="M87" i="52" s="1"/>
  <c r="J75" i="52"/>
  <c r="K75" i="52" s="1"/>
  <c r="L75" i="52" s="1"/>
  <c r="M75" i="52" s="1"/>
  <c r="J73" i="52"/>
  <c r="K73" i="52" s="1"/>
  <c r="L73" i="52" s="1"/>
  <c r="M73" i="52" s="1"/>
  <c r="J70" i="52"/>
  <c r="K70" i="52" s="1"/>
  <c r="L70" i="52" s="1"/>
  <c r="M70" i="52" s="1"/>
  <c r="J54" i="52"/>
  <c r="K54" i="52" s="1"/>
  <c r="L54" i="52" s="1"/>
  <c r="M54" i="52" s="1"/>
  <c r="J48" i="52"/>
  <c r="K48" i="52" s="1"/>
  <c r="L48" i="52" s="1"/>
  <c r="M48" i="52" s="1"/>
  <c r="J43" i="52"/>
  <c r="K43" i="52" s="1"/>
  <c r="L43" i="52" s="1"/>
  <c r="M43" i="52" s="1"/>
  <c r="J41" i="52"/>
  <c r="K41" i="52" s="1"/>
  <c r="L41" i="52" s="1"/>
  <c r="M41" i="52" s="1"/>
  <c r="J35" i="52"/>
  <c r="K35" i="52" s="1"/>
  <c r="L35" i="52" s="1"/>
  <c r="M35" i="52" s="1"/>
  <c r="J33" i="52"/>
  <c r="K33" i="52" s="1"/>
  <c r="L33" i="52" s="1"/>
  <c r="M33" i="52" s="1"/>
  <c r="J27" i="52"/>
  <c r="K27" i="52" s="1"/>
  <c r="L27" i="52" s="1"/>
  <c r="M27" i="52" s="1"/>
  <c r="J21" i="52"/>
  <c r="K21" i="52" s="1"/>
  <c r="L21" i="52" s="1"/>
  <c r="M21" i="52" s="1"/>
  <c r="J17" i="52"/>
  <c r="K17" i="52" s="1"/>
  <c r="L17" i="52" s="1"/>
  <c r="M17" i="52" s="1"/>
  <c r="J11" i="52"/>
  <c r="K11" i="52" s="1"/>
  <c r="L11" i="52" s="1"/>
  <c r="M11" i="52" s="1"/>
  <c r="J389" i="52"/>
  <c r="K389" i="52" s="1"/>
  <c r="L389" i="52" s="1"/>
  <c r="M389" i="52" s="1"/>
  <c r="J385" i="52"/>
  <c r="K385" i="52" s="1"/>
  <c r="L385" i="52" s="1"/>
  <c r="M385" i="52" s="1"/>
  <c r="J361" i="52"/>
  <c r="K361" i="52" s="1"/>
  <c r="L361" i="52" s="1"/>
  <c r="M361" i="52" s="1"/>
  <c r="J330" i="52"/>
  <c r="K330" i="52" s="1"/>
  <c r="L330" i="52" s="1"/>
  <c r="M330" i="52" s="1"/>
  <c r="J276" i="52"/>
  <c r="K276" i="52" s="1"/>
  <c r="L276" i="52" s="1"/>
  <c r="M276" i="52" s="1"/>
  <c r="J271" i="52"/>
  <c r="K271" i="52" s="1"/>
  <c r="L271" i="52" s="1"/>
  <c r="M271" i="52" s="1"/>
  <c r="J266" i="52"/>
  <c r="K266" i="52" s="1"/>
  <c r="L266" i="52" s="1"/>
  <c r="M266" i="52" s="1"/>
  <c r="J250" i="52"/>
  <c r="K250" i="52" s="1"/>
  <c r="L250" i="52" s="1"/>
  <c r="M250" i="52" s="1"/>
  <c r="J202" i="52"/>
  <c r="K202" i="52" s="1"/>
  <c r="L202" i="52" s="1"/>
  <c r="M202" i="52" s="1"/>
  <c r="J160" i="52"/>
  <c r="K160" i="52" s="1"/>
  <c r="L160" i="52" s="1"/>
  <c r="M160" i="52" s="1"/>
  <c r="J109" i="52"/>
  <c r="K109" i="52" s="1"/>
  <c r="L109" i="52" s="1"/>
  <c r="M109" i="52" s="1"/>
  <c r="J67" i="52"/>
  <c r="K67" i="52" s="1"/>
  <c r="L67" i="52" s="1"/>
  <c r="M67" i="52" s="1"/>
  <c r="J34" i="52"/>
  <c r="K34" i="52" s="1"/>
  <c r="L34" i="52" s="1"/>
  <c r="M34" i="52" s="1"/>
  <c r="J431" i="52"/>
  <c r="K431" i="52" s="1"/>
  <c r="L431" i="52" s="1"/>
  <c r="M431" i="52" s="1"/>
  <c r="J390" i="52"/>
  <c r="K390" i="52" s="1"/>
  <c r="L390" i="52" s="1"/>
  <c r="M390" i="52" s="1"/>
  <c r="J386" i="52"/>
  <c r="K386" i="52" s="1"/>
  <c r="L386" i="52" s="1"/>
  <c r="M386" i="52" s="1"/>
  <c r="J339" i="52"/>
  <c r="K339" i="52" s="1"/>
  <c r="L339" i="52" s="1"/>
  <c r="M339" i="52" s="1"/>
  <c r="J300" i="52"/>
  <c r="K300" i="52" s="1"/>
  <c r="L300" i="52" s="1"/>
  <c r="M300" i="52" s="1"/>
  <c r="J268" i="52"/>
  <c r="K268" i="52" s="1"/>
  <c r="L268" i="52" s="1"/>
  <c r="M268" i="52" s="1"/>
  <c r="J246" i="52"/>
  <c r="K246" i="52" s="1"/>
  <c r="L246" i="52" s="1"/>
  <c r="M246" i="52" s="1"/>
  <c r="J224" i="52"/>
  <c r="K224" i="52" s="1"/>
  <c r="L224" i="52" s="1"/>
  <c r="M224" i="52" s="1"/>
  <c r="J212" i="52"/>
  <c r="K212" i="52" s="1"/>
  <c r="L212" i="52" s="1"/>
  <c r="M212" i="52" s="1"/>
  <c r="J203" i="52"/>
  <c r="K203" i="52" s="1"/>
  <c r="L203" i="52" s="1"/>
  <c r="M203" i="52" s="1"/>
  <c r="J187" i="52"/>
  <c r="K187" i="52" s="1"/>
  <c r="L187" i="52" s="1"/>
  <c r="M187" i="52" s="1"/>
  <c r="J155" i="52"/>
  <c r="K155" i="52" s="1"/>
  <c r="L155" i="52" s="1"/>
  <c r="M155" i="52" s="1"/>
  <c r="J136" i="52"/>
  <c r="K136" i="52" s="1"/>
  <c r="L136" i="52" s="1"/>
  <c r="M136" i="52" s="1"/>
  <c r="J123" i="52"/>
  <c r="K123" i="52" s="1"/>
  <c r="L123" i="52" s="1"/>
  <c r="M123" i="52" s="1"/>
  <c r="J115" i="52"/>
  <c r="K115" i="52" s="1"/>
  <c r="L115" i="52" s="1"/>
  <c r="M115" i="52" s="1"/>
  <c r="J98" i="52"/>
  <c r="K98" i="52" s="1"/>
  <c r="L98" i="52" s="1"/>
  <c r="M98" i="52" s="1"/>
  <c r="J91" i="52"/>
  <c r="K91" i="52" s="1"/>
  <c r="L91" i="52" s="1"/>
  <c r="M91" i="52" s="1"/>
  <c r="J85" i="52"/>
  <c r="K85" i="52" s="1"/>
  <c r="L85" i="52" s="1"/>
  <c r="M85" i="52" s="1"/>
  <c r="J74" i="52"/>
  <c r="K74" i="52" s="1"/>
  <c r="L74" i="52" s="1"/>
  <c r="M74" i="52" s="1"/>
  <c r="J68" i="52"/>
  <c r="K68" i="52" s="1"/>
  <c r="L68" i="52" s="1"/>
  <c r="M68" i="52" s="1"/>
  <c r="J61" i="52"/>
  <c r="K61" i="52" s="1"/>
  <c r="L61" i="52" s="1"/>
  <c r="M61" i="52" s="1"/>
  <c r="J96" i="52"/>
  <c r="K96" i="52" s="1"/>
  <c r="L96" i="52" s="1"/>
  <c r="M96" i="52" s="1"/>
  <c r="J84" i="52"/>
  <c r="K84" i="52" s="1"/>
  <c r="L84" i="52" s="1"/>
  <c r="M84" i="52" s="1"/>
  <c r="J51" i="52"/>
  <c r="K51" i="52" s="1"/>
  <c r="L51" i="52" s="1"/>
  <c r="M51" i="52" s="1"/>
  <c r="J18" i="52"/>
  <c r="K18" i="52" s="1"/>
  <c r="L18" i="52" s="1"/>
  <c r="M18" i="52" s="1"/>
  <c r="J14" i="52"/>
  <c r="K14" i="52" s="1"/>
  <c r="L14" i="52" s="1"/>
  <c r="M14" i="52" s="1"/>
  <c r="J9" i="52"/>
  <c r="K9" i="52" s="1"/>
  <c r="L9" i="52" s="1"/>
  <c r="M9" i="52" s="1"/>
  <c r="AC46" i="24"/>
  <c r="B450" i="74" l="1"/>
  <c r="Q53" i="23" l="1"/>
  <c r="B422" i="74"/>
  <c r="B378" i="74" l="1"/>
  <c r="B369" i="74"/>
  <c r="G58" i="126"/>
  <c r="K56" i="1" l="1"/>
  <c r="C79" i="1" s="1"/>
  <c r="B380" i="74"/>
  <c r="S31" i="125"/>
  <c r="B379" i="74"/>
  <c r="M16" i="125"/>
  <c r="K60" i="1" l="1"/>
  <c r="S16" i="125"/>
  <c r="B370" i="74"/>
  <c r="Q35" i="1"/>
  <c r="Q40" i="1" s="1"/>
  <c r="C441" i="52"/>
  <c r="C442" i="52"/>
  <c r="C132" i="52"/>
  <c r="C103" i="52"/>
  <c r="C134" i="52" l="1"/>
  <c r="C133" i="52"/>
  <c r="M47" i="24" l="1"/>
  <c r="B921" i="74" l="1"/>
  <c r="Y46" i="24" l="1"/>
  <c r="B966" i="74"/>
  <c r="G26" i="24" l="1"/>
  <c r="B908" i="74" l="1"/>
  <c r="H26" i="24"/>
  <c r="C255" i="52"/>
  <c r="C314" i="52"/>
  <c r="C386" i="52"/>
  <c r="C388" i="52"/>
  <c r="C389" i="52"/>
  <c r="C391" i="52"/>
  <c r="C392" i="52"/>
  <c r="C393" i="52"/>
  <c r="C394" i="52"/>
  <c r="C395" i="52"/>
  <c r="C396" i="52"/>
  <c r="C398" i="52"/>
  <c r="C399" i="52"/>
  <c r="C400" i="52"/>
  <c r="C404" i="52"/>
  <c r="C405" i="52"/>
  <c r="C407" i="52"/>
  <c r="C408" i="52"/>
  <c r="C410" i="52"/>
  <c r="C411" i="52"/>
  <c r="C412" i="52"/>
  <c r="C414" i="52"/>
  <c r="C415" i="52"/>
  <c r="C416" i="52"/>
  <c r="C418" i="52"/>
  <c r="C423" i="52"/>
  <c r="C424" i="52"/>
  <c r="C427" i="52"/>
  <c r="C428" i="52"/>
  <c r="C430" i="52"/>
  <c r="C431" i="52"/>
  <c r="C432" i="52"/>
  <c r="C433" i="52"/>
  <c r="C434" i="52"/>
  <c r="C435" i="52"/>
  <c r="C436" i="52"/>
  <c r="C437" i="52"/>
  <c r="C438" i="52"/>
  <c r="C440" i="52"/>
  <c r="C443" i="52"/>
  <c r="C445" i="52"/>
  <c r="C446" i="52"/>
  <c r="C447" i="52"/>
  <c r="C448" i="52"/>
  <c r="C449" i="52"/>
  <c r="C452" i="52"/>
  <c r="C453" i="52"/>
  <c r="C454" i="52"/>
  <c r="C455" i="52"/>
  <c r="C456" i="52"/>
  <c r="C457" i="52"/>
  <c r="C458" i="52"/>
  <c r="C459" i="52"/>
  <c r="C460" i="52"/>
  <c r="J33" i="23"/>
  <c r="AD43" i="30"/>
  <c r="AD40" i="30"/>
  <c r="AD39" i="30"/>
  <c r="AD38" i="30"/>
  <c r="AD37" i="30"/>
  <c r="AD33" i="30"/>
  <c r="AD32" i="30"/>
  <c r="AD31" i="30"/>
  <c r="AD30" i="30"/>
  <c r="AD29" i="30"/>
  <c r="AD28" i="30"/>
  <c r="AD21" i="30"/>
  <c r="AD22" i="30"/>
  <c r="AD24" i="30"/>
  <c r="AD25" i="30"/>
  <c r="AC43" i="24"/>
  <c r="AC42" i="24"/>
  <c r="AC39" i="24"/>
  <c r="AC36" i="24"/>
  <c r="AC35" i="24"/>
  <c r="AC34" i="24"/>
  <c r="AC33" i="24"/>
  <c r="AC32" i="24"/>
  <c r="AC31" i="24"/>
  <c r="AC28" i="24"/>
  <c r="AC27" i="24"/>
  <c r="AC24" i="24"/>
  <c r="AC23" i="24"/>
  <c r="AC22" i="24"/>
  <c r="AC19" i="24"/>
  <c r="S99" i="1"/>
  <c r="B7" i="30"/>
  <c r="B6" i="30"/>
  <c r="B5" i="30"/>
  <c r="P19" i="24"/>
  <c r="B5" i="24"/>
  <c r="B7" i="24"/>
  <c r="B6" i="24"/>
  <c r="J58" i="23" l="1"/>
  <c r="B932" i="74"/>
  <c r="AC56" i="24"/>
  <c r="M26" i="24"/>
  <c r="C4" i="52"/>
  <c r="G43" i="30"/>
  <c r="B1039" i="74" s="1"/>
  <c r="AD49" i="30"/>
  <c r="B5" i="74"/>
  <c r="M96" i="1"/>
  <c r="M163" i="1" s="1"/>
  <c r="Q33" i="23"/>
  <c r="B414" i="74"/>
  <c r="Q24" i="23"/>
  <c r="B410" i="74"/>
  <c r="B36" i="74"/>
  <c r="B20" i="74"/>
  <c r="B4" i="74"/>
  <c r="C43" i="52"/>
  <c r="C26" i="52"/>
  <c r="C29" i="52"/>
  <c r="C250" i="52"/>
  <c r="C226" i="52"/>
  <c r="C181" i="52"/>
  <c r="C154" i="52"/>
  <c r="C298" i="52"/>
  <c r="C254" i="52"/>
  <c r="C230" i="52"/>
  <c r="C33" i="52"/>
  <c r="C72" i="52"/>
  <c r="C301" i="52"/>
  <c r="C237" i="52"/>
  <c r="C235" i="52"/>
  <c r="C221" i="52"/>
  <c r="C156" i="52"/>
  <c r="C21" i="52"/>
  <c r="C302" i="52"/>
  <c r="C347" i="52"/>
  <c r="C239" i="52"/>
  <c r="C227" i="52"/>
  <c r="C372" i="52"/>
  <c r="C382" i="52"/>
  <c r="C383" i="52"/>
  <c r="C63" i="52"/>
  <c r="C174" i="52"/>
  <c r="C93" i="52"/>
  <c r="C79" i="52"/>
  <c r="C62" i="52"/>
  <c r="C34" i="52"/>
  <c r="C366" i="52"/>
  <c r="C194" i="52"/>
  <c r="C193" i="52"/>
  <c r="C191" i="52"/>
  <c r="C95" i="52"/>
  <c r="C296" i="52"/>
  <c r="C188" i="52"/>
  <c r="C148" i="52"/>
  <c r="C55" i="52"/>
  <c r="C23" i="52"/>
  <c r="C152" i="52"/>
  <c r="C385" i="52"/>
  <c r="C268" i="52"/>
  <c r="C119" i="52"/>
  <c r="C61" i="52"/>
  <c r="C56" i="52"/>
  <c r="C14" i="52"/>
  <c r="C316" i="52"/>
  <c r="C303" i="52"/>
  <c r="C253" i="52"/>
  <c r="C172" i="52"/>
  <c r="C164" i="52"/>
  <c r="C145" i="52"/>
  <c r="C39" i="52"/>
  <c r="C37" i="52"/>
  <c r="C6" i="52"/>
  <c r="C355" i="52"/>
  <c r="C339" i="52"/>
  <c r="C269" i="52"/>
  <c r="C225" i="52"/>
  <c r="C223" i="52"/>
  <c r="C220" i="52"/>
  <c r="C197" i="52"/>
  <c r="C177" i="52"/>
  <c r="C175" i="52"/>
  <c r="C165" i="52"/>
  <c r="C100" i="52"/>
  <c r="C97" i="52"/>
  <c r="C45" i="52"/>
  <c r="C40" i="52"/>
  <c r="C318" i="52"/>
  <c r="C293" i="52"/>
  <c r="C167" i="52"/>
  <c r="C146" i="52"/>
  <c r="C368" i="52"/>
  <c r="C334" i="52"/>
  <c r="C327" i="52"/>
  <c r="C325" i="52"/>
  <c r="C294" i="52"/>
  <c r="C270" i="52"/>
  <c r="C196" i="52"/>
  <c r="C189" i="52"/>
  <c r="C182" i="52"/>
  <c r="C160" i="52"/>
  <c r="C121" i="52"/>
  <c r="C180" i="52"/>
  <c r="C168" i="52"/>
  <c r="C143" i="52"/>
  <c r="C107" i="52"/>
  <c r="C102" i="52"/>
  <c r="C87" i="52"/>
  <c r="C71" i="52"/>
  <c r="C66" i="52"/>
  <c r="C54" i="52"/>
  <c r="C11" i="52"/>
  <c r="C330" i="52"/>
  <c r="C290" i="52"/>
  <c r="C273" i="52"/>
  <c r="C251" i="52"/>
  <c r="C242" i="52"/>
  <c r="C185" i="52"/>
  <c r="C183" i="52"/>
  <c r="C99" i="52"/>
  <c r="C98" i="52"/>
  <c r="C96" i="52"/>
  <c r="C85" i="52"/>
  <c r="C59" i="52"/>
  <c r="C57" i="52"/>
  <c r="C44" i="52"/>
  <c r="C42" i="52"/>
  <c r="C38" i="52"/>
  <c r="C32" i="52"/>
  <c r="C20" i="52"/>
  <c r="C13" i="52"/>
  <c r="C319" i="52"/>
  <c r="C222" i="52"/>
  <c r="C190" i="52"/>
  <c r="C170" i="52"/>
  <c r="C141" i="52"/>
  <c r="C122" i="52"/>
  <c r="C105" i="52"/>
  <c r="C90" i="52"/>
  <c r="C82" i="52"/>
  <c r="C64" i="52"/>
  <c r="C49" i="52"/>
  <c r="C15" i="52"/>
  <c r="C9" i="52"/>
  <c r="C114" i="52"/>
  <c r="C367" i="52"/>
  <c r="C364" i="52"/>
  <c r="C337" i="52"/>
  <c r="C309" i="52"/>
  <c r="C113" i="52"/>
  <c r="C101" i="52"/>
  <c r="C81" i="52"/>
  <c r="C69" i="52"/>
  <c r="C67" i="52"/>
  <c r="C48" i="52"/>
  <c r="C46" i="52"/>
  <c r="C31" i="52"/>
  <c r="C51" i="52"/>
  <c r="C44" i="1"/>
  <c r="C286" i="1"/>
  <c r="C333" i="52"/>
  <c r="C323" i="52"/>
  <c r="C317" i="52"/>
  <c r="C307" i="52"/>
  <c r="C291" i="52"/>
  <c r="C262" i="52"/>
  <c r="C376" i="52"/>
  <c r="C363" i="52"/>
  <c r="C353" i="52"/>
  <c r="C348" i="52"/>
  <c r="C346" i="52"/>
  <c r="C340" i="52"/>
  <c r="C326" i="52"/>
  <c r="C310" i="52"/>
  <c r="C281" i="52"/>
  <c r="C266" i="52"/>
  <c r="C377" i="52"/>
  <c r="C321" i="52"/>
  <c r="C378" i="52"/>
  <c r="C267" i="52"/>
  <c r="C264" i="52"/>
  <c r="C258" i="52"/>
  <c r="C108" i="52"/>
  <c r="C126" i="52"/>
  <c r="C118" i="52"/>
  <c r="C324" i="52"/>
  <c r="C312" i="52"/>
  <c r="C218" i="52"/>
  <c r="C186" i="52"/>
  <c r="C78" i="52"/>
  <c r="C16" i="52"/>
  <c r="C8" i="52"/>
  <c r="C374" i="52"/>
  <c r="C360" i="52"/>
  <c r="C358" i="52"/>
  <c r="C357" i="52"/>
  <c r="C354" i="52"/>
  <c r="C351" i="52"/>
  <c r="C349" i="52"/>
  <c r="C271" i="52"/>
  <c r="C252" i="52"/>
  <c r="C178" i="52"/>
  <c r="C162" i="52"/>
  <c r="C150" i="52"/>
  <c r="C144" i="52"/>
  <c r="C89" i="52"/>
  <c r="C80" i="52"/>
  <c r="C70" i="52"/>
  <c r="C30" i="52"/>
  <c r="C28" i="52"/>
  <c r="C329" i="52"/>
  <c r="C288" i="52"/>
  <c r="C243" i="52"/>
  <c r="C128" i="52"/>
  <c r="C18" i="52"/>
  <c r="C12" i="52"/>
  <c r="C283" i="52"/>
  <c r="C305" i="52"/>
  <c r="C260" i="52"/>
  <c r="C238" i="52"/>
  <c r="C158" i="52"/>
  <c r="C139" i="52"/>
  <c r="C124" i="52"/>
  <c r="C116" i="52"/>
  <c r="C83" i="52"/>
  <c r="C369" i="52"/>
  <c r="C359" i="52"/>
  <c r="C341" i="52"/>
  <c r="C322" i="52"/>
  <c r="C313" i="52"/>
  <c r="C306" i="52"/>
  <c r="C289" i="52"/>
  <c r="C282" i="52"/>
  <c r="C272" i="52"/>
  <c r="C241" i="52"/>
  <c r="C236" i="52"/>
  <c r="C229" i="52"/>
  <c r="C219" i="52"/>
  <c r="C187" i="52"/>
  <c r="C184" i="52"/>
  <c r="C179" i="52"/>
  <c r="C176" i="52"/>
  <c r="C171" i="52"/>
  <c r="C169" i="52"/>
  <c r="C163" i="52"/>
  <c r="C112" i="52"/>
  <c r="C106" i="52"/>
  <c r="C104" i="52"/>
  <c r="C68" i="52"/>
  <c r="C65" i="52"/>
  <c r="C60" i="52"/>
  <c r="C58" i="52"/>
  <c r="C53" i="52"/>
  <c r="C47" i="52"/>
  <c r="C27" i="52"/>
  <c r="C22" i="52"/>
  <c r="C19" i="52"/>
  <c r="C17" i="52"/>
  <c r="C10" i="52"/>
  <c r="C52" i="52"/>
  <c r="C384" i="52"/>
  <c r="C373" i="52"/>
  <c r="C371" i="52"/>
  <c r="C365" i="52"/>
  <c r="C362" i="52"/>
  <c r="C352" i="52"/>
  <c r="C350" i="52"/>
  <c r="C342" i="52"/>
  <c r="C336" i="52"/>
  <c r="C328" i="52"/>
  <c r="C320" i="52"/>
  <c r="C311" i="52"/>
  <c r="C304" i="52"/>
  <c r="C295" i="52"/>
  <c r="C280" i="52"/>
  <c r="C86" i="52"/>
  <c r="C84" i="52"/>
  <c r="A1" i="55"/>
  <c r="C425" i="52"/>
  <c r="C417" i="52"/>
  <c r="C381" i="52"/>
  <c r="C429" i="52"/>
  <c r="C419" i="52"/>
  <c r="C406" i="52"/>
  <c r="C390" i="52"/>
  <c r="C380" i="52"/>
  <c r="C344" i="52"/>
  <c r="C300" i="52"/>
  <c r="C299" i="52"/>
  <c r="C275" i="52"/>
  <c r="C246" i="52"/>
  <c r="C420" i="52"/>
  <c r="C397" i="52"/>
  <c r="C379" i="52"/>
  <c r="C356" i="52"/>
  <c r="C345" i="52"/>
  <c r="C335" i="52"/>
  <c r="C279" i="52"/>
  <c r="C277" i="52"/>
  <c r="C401" i="52"/>
  <c r="C286" i="52"/>
  <c r="C265" i="52"/>
  <c r="C263" i="52"/>
  <c r="C261" i="52"/>
  <c r="C240" i="52"/>
  <c r="C228" i="52"/>
  <c r="C195" i="52"/>
  <c r="C192" i="52"/>
  <c r="C450" i="52"/>
  <c r="C413" i="52"/>
  <c r="C375" i="52"/>
  <c r="C285" i="52"/>
  <c r="C274" i="52"/>
  <c r="C244" i="52"/>
  <c r="C224" i="52"/>
  <c r="C276" i="52"/>
  <c r="C245" i="52"/>
  <c r="C231" i="52"/>
  <c r="C198" i="52"/>
  <c r="C151" i="52"/>
  <c r="C147" i="52"/>
  <c r="C120" i="52"/>
  <c r="C117" i="52"/>
  <c r="C140" i="52"/>
  <c r="C159" i="52"/>
  <c r="C155" i="52"/>
  <c r="C137" i="52"/>
  <c r="C127" i="52"/>
  <c r="C123" i="52"/>
  <c r="C161" i="52"/>
  <c r="C157" i="52"/>
  <c r="C153" i="52"/>
  <c r="C149" i="52"/>
  <c r="C142" i="52"/>
  <c r="C138" i="52"/>
  <c r="C131" i="52"/>
  <c r="C125" i="52"/>
  <c r="C115" i="52"/>
  <c r="C36" i="52"/>
  <c r="C35" i="52"/>
  <c r="C73" i="52"/>
  <c r="C247" i="52"/>
  <c r="C94" i="52"/>
  <c r="C91" i="52"/>
  <c r="C88" i="52"/>
  <c r="C41" i="52"/>
  <c r="C50" i="52"/>
  <c r="C7" i="52"/>
  <c r="C5" i="52"/>
  <c r="G37" i="30"/>
  <c r="B4" i="24"/>
  <c r="C156" i="1"/>
  <c r="B4" i="30"/>
  <c r="C2" i="23"/>
  <c r="C85" i="1"/>
  <c r="G28" i="30"/>
  <c r="M112" i="1"/>
  <c r="B152" i="74" l="1"/>
  <c r="B159" i="74"/>
  <c r="B160" i="74"/>
  <c r="B953" i="74"/>
  <c r="Q58" i="23"/>
  <c r="S120" i="1"/>
  <c r="N71" i="23"/>
  <c r="E43" i="24"/>
  <c r="G22" i="24"/>
  <c r="G23" i="24"/>
  <c r="Y26" i="24"/>
  <c r="J64" i="23"/>
  <c r="O96" i="1"/>
  <c r="O163" i="1" s="1"/>
  <c r="Q96" i="1"/>
  <c r="Q163" i="1" s="1"/>
  <c r="L64" i="23"/>
  <c r="Z62" i="1"/>
  <c r="K62" i="1" s="1"/>
  <c r="B23" i="74"/>
  <c r="M114" i="1"/>
  <c r="B50" i="74"/>
  <c r="H37" i="30"/>
  <c r="B1035" i="74"/>
  <c r="G22" i="30"/>
  <c r="B33" i="74"/>
  <c r="G20" i="30"/>
  <c r="B903" i="74"/>
  <c r="B35" i="74"/>
  <c r="G39" i="30"/>
  <c r="H43" i="30"/>
  <c r="B1063" i="74" s="1"/>
  <c r="B34" i="74"/>
  <c r="H28" i="30"/>
  <c r="B1028" i="74"/>
  <c r="G31" i="30"/>
  <c r="M116" i="1"/>
  <c r="B56" i="74"/>
  <c r="C278" i="52"/>
  <c r="C110" i="52"/>
  <c r="C109" i="52"/>
  <c r="G33" i="30"/>
  <c r="G30" i="30"/>
  <c r="G21" i="30"/>
  <c r="G40" i="30"/>
  <c r="G38" i="30"/>
  <c r="G25" i="30"/>
  <c r="G29" i="30"/>
  <c r="G24" i="30"/>
  <c r="G32" i="30"/>
  <c r="C199" i="52"/>
  <c r="C232" i="52"/>
  <c r="C74" i="52"/>
  <c r="C422" i="52"/>
  <c r="C421" i="52"/>
  <c r="B154" i="74" l="1"/>
  <c r="B153" i="74"/>
  <c r="Q120" i="1"/>
  <c r="O120" i="1"/>
  <c r="M120" i="1"/>
  <c r="S114" i="1"/>
  <c r="B158" i="74"/>
  <c r="B138" i="74"/>
  <c r="B155" i="74"/>
  <c r="B161" i="74"/>
  <c r="B61" i="74"/>
  <c r="B904" i="74"/>
  <c r="L71" i="23"/>
  <c r="B442" i="74" s="1"/>
  <c r="B1031" i="74"/>
  <c r="B1022" i="74"/>
  <c r="N73" i="23"/>
  <c r="B443" i="74"/>
  <c r="F71" i="23"/>
  <c r="H71" i="23"/>
  <c r="J71" i="23"/>
  <c r="H22" i="24"/>
  <c r="S112" i="1"/>
  <c r="B28" i="74"/>
  <c r="A79" i="1"/>
  <c r="Z59" i="1" s="1"/>
  <c r="Z116" i="1"/>
  <c r="B32" i="74"/>
  <c r="B30" i="74"/>
  <c r="B55" i="74"/>
  <c r="H20" i="30"/>
  <c r="N20" i="30" s="1"/>
  <c r="H31" i="30"/>
  <c r="B53" i="74"/>
  <c r="H38" i="30"/>
  <c r="B1036" i="74"/>
  <c r="H33" i="30"/>
  <c r="B1033" i="74"/>
  <c r="H24" i="30"/>
  <c r="B1026" i="74"/>
  <c r="H40" i="30"/>
  <c r="B1038" i="74"/>
  <c r="H21" i="30"/>
  <c r="B1023" i="74"/>
  <c r="N28" i="30"/>
  <c r="B1052" i="74"/>
  <c r="N43" i="30"/>
  <c r="B1088" i="74" s="1"/>
  <c r="H39" i="30"/>
  <c r="B1037" i="74"/>
  <c r="H22" i="30"/>
  <c r="B1024" i="74"/>
  <c r="N37" i="30"/>
  <c r="B1059" i="74"/>
  <c r="H29" i="30"/>
  <c r="N29" i="30" s="1"/>
  <c r="B1029" i="74"/>
  <c r="H32" i="30"/>
  <c r="B1032" i="74"/>
  <c r="H25" i="30"/>
  <c r="B1027" i="74"/>
  <c r="H30" i="30"/>
  <c r="B1030" i="74"/>
  <c r="B927" i="74"/>
  <c r="O112" i="1"/>
  <c r="C234" i="52"/>
  <c r="C233" i="52"/>
  <c r="C75" i="52"/>
  <c r="C200" i="52"/>
  <c r="K120" i="1" l="1"/>
  <c r="B157" i="74"/>
  <c r="Z217" i="1"/>
  <c r="B151" i="74"/>
  <c r="Z215" i="1"/>
  <c r="B58" i="74"/>
  <c r="B59" i="74"/>
  <c r="B60" i="74"/>
  <c r="H73" i="23"/>
  <c r="N31" i="30"/>
  <c r="M22" i="24"/>
  <c r="B1046" i="74"/>
  <c r="F73" i="23"/>
  <c r="L73" i="23"/>
  <c r="J73" i="23"/>
  <c r="E58" i="126"/>
  <c r="Q74" i="23"/>
  <c r="F59" i="23" s="1"/>
  <c r="B448" i="74"/>
  <c r="B441" i="74"/>
  <c r="B439" i="74"/>
  <c r="B440" i="74"/>
  <c r="Q71" i="23"/>
  <c r="B928" i="74"/>
  <c r="B18" i="74"/>
  <c r="B19" i="74"/>
  <c r="B52" i="74"/>
  <c r="Z114" i="1"/>
  <c r="C136" i="1" s="1"/>
  <c r="Z112" i="1"/>
  <c r="C135" i="1" s="1"/>
  <c r="B1055" i="74"/>
  <c r="B51" i="74"/>
  <c r="Y19" i="24"/>
  <c r="B948" i="74"/>
  <c r="N30" i="30"/>
  <c r="B1054" i="74"/>
  <c r="N32" i="30"/>
  <c r="B1056" i="74"/>
  <c r="Z37" i="30"/>
  <c r="B1084" i="74"/>
  <c r="B1061" i="74"/>
  <c r="N39" i="30"/>
  <c r="Z28" i="30"/>
  <c r="B1077" i="74"/>
  <c r="N40" i="30"/>
  <c r="B1062" i="74"/>
  <c r="N38" i="30"/>
  <c r="B1060" i="74"/>
  <c r="B54" i="74"/>
  <c r="H23" i="24"/>
  <c r="B905" i="74"/>
  <c r="N25" i="30"/>
  <c r="B1051" i="74"/>
  <c r="B1053" i="74"/>
  <c r="N22" i="30"/>
  <c r="B1048" i="74"/>
  <c r="Z43" i="30"/>
  <c r="N21" i="30"/>
  <c r="B1047" i="74"/>
  <c r="N24" i="30"/>
  <c r="B1050" i="74"/>
  <c r="N33" i="30"/>
  <c r="B1057" i="74"/>
  <c r="C77" i="52"/>
  <c r="C76" i="52"/>
  <c r="C201" i="52"/>
  <c r="G24" i="24"/>
  <c r="N57" i="30" l="1"/>
  <c r="B374" i="74"/>
  <c r="B445" i="74"/>
  <c r="B446" i="74"/>
  <c r="B949" i="74"/>
  <c r="B57" i="74"/>
  <c r="B444" i="74"/>
  <c r="Q73" i="23"/>
  <c r="Q80" i="23" s="1"/>
  <c r="C78" i="23" s="1"/>
  <c r="Y22" i="24"/>
  <c r="B1080" i="74"/>
  <c r="Z31" i="30"/>
  <c r="B447" i="74"/>
  <c r="S25" i="125"/>
  <c r="A253" i="1"/>
  <c r="B1071" i="74"/>
  <c r="Z20" i="30"/>
  <c r="A245" i="1"/>
  <c r="Z33" i="30"/>
  <c r="B1082" i="74"/>
  <c r="Z21" i="30"/>
  <c r="B1072" i="74"/>
  <c r="Z29" i="30"/>
  <c r="B1078" i="74"/>
  <c r="M23" i="24"/>
  <c r="B929" i="74"/>
  <c r="Z32" i="30"/>
  <c r="B1081" i="74"/>
  <c r="H24" i="24"/>
  <c r="B906" i="74"/>
  <c r="Z39" i="30"/>
  <c r="B1086" i="74"/>
  <c r="Z24" i="30"/>
  <c r="B1075" i="74"/>
  <c r="Z22" i="30"/>
  <c r="B1073" i="74"/>
  <c r="Z25" i="30"/>
  <c r="B1076" i="74"/>
  <c r="Z38" i="30"/>
  <c r="B1085" i="74"/>
  <c r="Z40" i="30"/>
  <c r="B1087" i="74"/>
  <c r="Z30" i="30"/>
  <c r="B1079" i="74"/>
  <c r="C202" i="52"/>
  <c r="G25" i="24"/>
  <c r="S26" i="125" l="1"/>
  <c r="B375" i="74"/>
  <c r="B1070" i="74"/>
  <c r="B423" i="74"/>
  <c r="B919" i="74"/>
  <c r="H25" i="24"/>
  <c r="B907" i="74"/>
  <c r="M24" i="24"/>
  <c r="B930" i="74"/>
  <c r="Y23" i="24"/>
  <c r="B950" i="74"/>
  <c r="C203" i="52"/>
  <c r="B31" i="24"/>
  <c r="G27" i="24"/>
  <c r="K27" i="1" l="1"/>
  <c r="C69" i="1" s="1"/>
  <c r="B376" i="74"/>
  <c r="B931" i="74"/>
  <c r="S23" i="125"/>
  <c r="S30" i="125"/>
  <c r="S12" i="125"/>
  <c r="B451" i="74"/>
  <c r="M43" i="24"/>
  <c r="M25" i="24"/>
  <c r="Y24" i="24"/>
  <c r="B951" i="74"/>
  <c r="H27" i="24"/>
  <c r="B909" i="74"/>
  <c r="C204" i="52"/>
  <c r="G28" i="24"/>
  <c r="B32" i="24"/>
  <c r="B933" i="74" l="1"/>
  <c r="B952" i="74"/>
  <c r="V40" i="1"/>
  <c r="A69" i="1"/>
  <c r="Z42" i="1" s="1"/>
  <c r="Y43" i="24"/>
  <c r="B964" i="74"/>
  <c r="Y25" i="24"/>
  <c r="H28" i="24"/>
  <c r="B910" i="74"/>
  <c r="M27" i="24"/>
  <c r="C205" i="52"/>
  <c r="G31" i="24"/>
  <c r="B33" i="24"/>
  <c r="B34" i="24" s="1"/>
  <c r="B17" i="74" l="1"/>
  <c r="M28" i="24"/>
  <c r="B934" i="74"/>
  <c r="H31" i="24"/>
  <c r="B911" i="74"/>
  <c r="Y27" i="24"/>
  <c r="B954" i="74"/>
  <c r="C206" i="52"/>
  <c r="G32" i="24"/>
  <c r="H32" i="24" l="1"/>
  <c r="B912" i="74"/>
  <c r="M31" i="24"/>
  <c r="B935" i="74"/>
  <c r="Y28" i="24"/>
  <c r="B955" i="74"/>
  <c r="C207" i="52"/>
  <c r="G33" i="24"/>
  <c r="H33" i="24" l="1"/>
  <c r="B913" i="74"/>
  <c r="B956" i="74"/>
  <c r="Y31" i="24"/>
  <c r="M32" i="24"/>
  <c r="B936" i="74"/>
  <c r="C208" i="52"/>
  <c r="B35" i="24"/>
  <c r="Y32" i="24" l="1"/>
  <c r="B957" i="74"/>
  <c r="M33" i="24"/>
  <c r="B937" i="74"/>
  <c r="C209" i="52"/>
  <c r="G34" i="24"/>
  <c r="B36" i="24"/>
  <c r="B39" i="24" s="1"/>
  <c r="H34" i="24" l="1"/>
  <c r="B914" i="74"/>
  <c r="B958" i="74"/>
  <c r="Y33" i="24"/>
  <c r="C210" i="52"/>
  <c r="G35" i="24"/>
  <c r="B938" i="74" l="1"/>
  <c r="M34" i="24"/>
  <c r="H35" i="24"/>
  <c r="B915" i="74"/>
  <c r="C211" i="52"/>
  <c r="G36" i="24"/>
  <c r="Y34" i="24" l="1"/>
  <c r="B959" i="74"/>
  <c r="H36" i="24"/>
  <c r="B916" i="74"/>
  <c r="M35" i="24"/>
  <c r="B939" i="74"/>
  <c r="C212" i="52"/>
  <c r="B940" i="74" l="1"/>
  <c r="M36" i="24"/>
  <c r="Y35" i="24"/>
  <c r="B960" i="74"/>
  <c r="C213" i="52"/>
  <c r="B961" i="74" l="1"/>
  <c r="Y36" i="24"/>
  <c r="C214" i="52"/>
  <c r="B40" i="24"/>
  <c r="B43" i="24" s="1"/>
  <c r="B44" i="24" s="1"/>
  <c r="B47" i="24" s="1"/>
  <c r="B48" i="24" s="1"/>
  <c r="C216" i="52" l="1"/>
  <c r="C13" i="126" s="1"/>
  <c r="C215" i="52"/>
  <c r="G39" i="24"/>
  <c r="C14" i="126" l="1"/>
  <c r="AA14" i="126" s="1"/>
  <c r="C23" i="126"/>
  <c r="V43" i="126"/>
  <c r="W43" i="126" s="1"/>
  <c r="V16" i="126"/>
  <c r="W16" i="126" s="1"/>
  <c r="V34" i="126"/>
  <c r="W34" i="126" s="1"/>
  <c r="C49" i="126"/>
  <c r="C20" i="126"/>
  <c r="AA20" i="126" s="1"/>
  <c r="V36" i="126"/>
  <c r="W36" i="126" s="1"/>
  <c r="C39" i="126"/>
  <c r="C51" i="126"/>
  <c r="AA51" i="126" s="1"/>
  <c r="V38" i="126"/>
  <c r="W38" i="126" s="1"/>
  <c r="V28" i="126"/>
  <c r="W28" i="126" s="1"/>
  <c r="C34" i="126"/>
  <c r="C35" i="126"/>
  <c r="V18" i="126"/>
  <c r="W18" i="126" s="1"/>
  <c r="V19" i="126"/>
  <c r="W19" i="126" s="1"/>
  <c r="V53" i="126"/>
  <c r="W53" i="126" s="1"/>
  <c r="C48" i="126"/>
  <c r="V14" i="126"/>
  <c r="W14" i="126" s="1"/>
  <c r="V25" i="126"/>
  <c r="W25" i="126" s="1"/>
  <c r="V40" i="126"/>
  <c r="W40" i="126" s="1"/>
  <c r="C19" i="126"/>
  <c r="AA19" i="126" s="1"/>
  <c r="C40" i="126"/>
  <c r="AA40" i="126" s="1"/>
  <c r="C18" i="126"/>
  <c r="AA34" i="126"/>
  <c r="V46" i="126"/>
  <c r="W46" i="126" s="1"/>
  <c r="C38" i="126"/>
  <c r="AA38" i="126" s="1"/>
  <c r="C29" i="126"/>
  <c r="AA29" i="126" s="1"/>
  <c r="C26" i="126"/>
  <c r="V21" i="126"/>
  <c r="W21" i="126" s="1"/>
  <c r="C42" i="126"/>
  <c r="V20" i="126"/>
  <c r="W20" i="126" s="1"/>
  <c r="C46" i="126"/>
  <c r="AA46" i="126" s="1"/>
  <c r="C37" i="126"/>
  <c r="AA37" i="126" s="1"/>
  <c r="C45" i="126"/>
  <c r="AA45" i="126" s="1"/>
  <c r="V26" i="126"/>
  <c r="W26" i="126" s="1"/>
  <c r="C22" i="126"/>
  <c r="C24" i="126"/>
  <c r="AA24" i="126" s="1"/>
  <c r="V42" i="126"/>
  <c r="W42" i="126" s="1"/>
  <c r="C33" i="126"/>
  <c r="AA33" i="126" s="1"/>
  <c r="C16" i="126"/>
  <c r="AA16" i="126" s="1"/>
  <c r="C21" i="126"/>
  <c r="C25" i="126"/>
  <c r="C41" i="126"/>
  <c r="V24" i="126"/>
  <c r="W24" i="126" s="1"/>
  <c r="C28" i="126"/>
  <c r="AA28" i="126" s="1"/>
  <c r="V22" i="126"/>
  <c r="W22" i="126" s="1"/>
  <c r="C44" i="126"/>
  <c r="AA44" i="126" s="1"/>
  <c r="V35" i="126"/>
  <c r="W35" i="126" s="1"/>
  <c r="C43" i="126"/>
  <c r="V50" i="126"/>
  <c r="W50" i="126" s="1"/>
  <c r="AA13" i="126"/>
  <c r="V30" i="126"/>
  <c r="W30" i="126" s="1"/>
  <c r="C15" i="126"/>
  <c r="S15" i="126" s="1"/>
  <c r="V17" i="126"/>
  <c r="W17" i="126" s="1"/>
  <c r="AA49" i="126"/>
  <c r="C47" i="126"/>
  <c r="AA47" i="126" s="1"/>
  <c r="V29" i="126"/>
  <c r="W29" i="126" s="1"/>
  <c r="V23" i="126"/>
  <c r="W23" i="126" s="1"/>
  <c r="C27" i="126"/>
  <c r="V51" i="126"/>
  <c r="W51" i="126" s="1"/>
  <c r="V44" i="126"/>
  <c r="W44" i="126" s="1"/>
  <c r="AA39" i="126"/>
  <c r="C53" i="126"/>
  <c r="AA23" i="126"/>
  <c r="C52" i="126"/>
  <c r="V48" i="126"/>
  <c r="W48" i="126" s="1"/>
  <c r="C17" i="126"/>
  <c r="V52" i="126"/>
  <c r="W52" i="126" s="1"/>
  <c r="AA48" i="126"/>
  <c r="V33" i="126"/>
  <c r="W33" i="126" s="1"/>
  <c r="V13" i="126"/>
  <c r="W13" i="126" s="1"/>
  <c r="V31" i="126"/>
  <c r="W31" i="126" s="1"/>
  <c r="V47" i="126"/>
  <c r="W47" i="126" s="1"/>
  <c r="C50" i="126"/>
  <c r="AA50" i="126" s="1"/>
  <c r="AA22" i="126"/>
  <c r="V41" i="126"/>
  <c r="W41" i="126" s="1"/>
  <c r="V32" i="126"/>
  <c r="W32" i="126" s="1"/>
  <c r="V27" i="126"/>
  <c r="W27" i="126" s="1"/>
  <c r="V39" i="126"/>
  <c r="W39" i="126" s="1"/>
  <c r="V37" i="126"/>
  <c r="W37" i="126" s="1"/>
  <c r="C32" i="126"/>
  <c r="V45" i="126"/>
  <c r="W45" i="126" s="1"/>
  <c r="C31" i="126"/>
  <c r="AA31" i="126" s="1"/>
  <c r="V49" i="126"/>
  <c r="W49" i="126" s="1"/>
  <c r="C30" i="126"/>
  <c r="AA30" i="126" s="1"/>
  <c r="C36" i="126"/>
  <c r="AA18" i="126"/>
  <c r="H39" i="24"/>
  <c r="B917" i="74"/>
  <c r="G40" i="24"/>
  <c r="X22" i="126" l="1"/>
  <c r="B1195" i="74"/>
  <c r="X42" i="126"/>
  <c r="B1215" i="74"/>
  <c r="X14" i="126"/>
  <c r="B1187" i="74"/>
  <c r="X18" i="126"/>
  <c r="B1191" i="74"/>
  <c r="X38" i="126"/>
  <c r="B1211" i="74"/>
  <c r="X16" i="126"/>
  <c r="B1189" i="74"/>
  <c r="X21" i="126"/>
  <c r="B1194" i="74"/>
  <c r="X46" i="126"/>
  <c r="B1219" i="74"/>
  <c r="X15" i="126"/>
  <c r="B1188" i="74"/>
  <c r="X43" i="126"/>
  <c r="B1216" i="74"/>
  <c r="X39" i="126"/>
  <c r="B1212" i="74"/>
  <c r="X13" i="126"/>
  <c r="B1227" i="74" s="1"/>
  <c r="B1186" i="74"/>
  <c r="X45" i="126"/>
  <c r="B1218" i="74"/>
  <c r="X27" i="126"/>
  <c r="B1200" i="74"/>
  <c r="X33" i="126"/>
  <c r="B1206" i="74"/>
  <c r="X48" i="126"/>
  <c r="B1221" i="74"/>
  <c r="X23" i="126"/>
  <c r="B1196" i="74"/>
  <c r="X17" i="126"/>
  <c r="B1190" i="74"/>
  <c r="X50" i="126"/>
  <c r="B1223" i="74"/>
  <c r="X32" i="126"/>
  <c r="B1205" i="74"/>
  <c r="X47" i="126"/>
  <c r="B1220" i="74"/>
  <c r="X44" i="126"/>
  <c r="B1217" i="74"/>
  <c r="X29" i="126"/>
  <c r="B1202" i="74"/>
  <c r="X49" i="126"/>
  <c r="B1222" i="74"/>
  <c r="X37" i="126"/>
  <c r="B1210" i="74"/>
  <c r="X41" i="126"/>
  <c r="B1214" i="74"/>
  <c r="X31" i="126"/>
  <c r="B1204" i="74"/>
  <c r="X52" i="126"/>
  <c r="B1225" i="74"/>
  <c r="X51" i="126"/>
  <c r="B1224" i="74"/>
  <c r="X30" i="126"/>
  <c r="B1203" i="74"/>
  <c r="X35" i="126"/>
  <c r="B1208" i="74"/>
  <c r="X24" i="126"/>
  <c r="B1197" i="74"/>
  <c r="X40" i="126"/>
  <c r="B1213" i="74"/>
  <c r="X53" i="126"/>
  <c r="B1226" i="74"/>
  <c r="X26" i="126"/>
  <c r="B1199" i="74"/>
  <c r="X20" i="126"/>
  <c r="B1193" i="74"/>
  <c r="X25" i="126"/>
  <c r="B1198" i="74"/>
  <c r="X19" i="126"/>
  <c r="B1192" i="74"/>
  <c r="X28" i="126"/>
  <c r="B1201" i="74"/>
  <c r="X36" i="126"/>
  <c r="B1209" i="74"/>
  <c r="X34" i="126"/>
  <c r="B1207" i="74"/>
  <c r="B1181" i="74"/>
  <c r="B1164" i="74"/>
  <c r="B1169" i="74"/>
  <c r="B1173" i="74"/>
  <c r="B1163" i="74"/>
  <c r="B1184" i="74"/>
  <c r="B1183" i="74"/>
  <c r="B1177" i="74"/>
  <c r="B1171" i="74"/>
  <c r="B1145" i="74"/>
  <c r="B1159" i="74"/>
  <c r="B1165" i="74"/>
  <c r="B1180" i="74"/>
  <c r="B1155" i="74"/>
  <c r="B1149" i="74"/>
  <c r="B1182" i="74"/>
  <c r="B1154" i="74"/>
  <c r="B1174" i="74"/>
  <c r="B1146" i="74"/>
  <c r="B1150" i="74"/>
  <c r="B1170" i="74"/>
  <c r="B1148" i="74"/>
  <c r="B1179" i="74"/>
  <c r="B1176" i="74"/>
  <c r="B1161" i="74"/>
  <c r="B1153" i="74"/>
  <c r="B1178" i="74"/>
  <c r="B1147" i="74"/>
  <c r="B1175" i="74"/>
  <c r="B1162" i="74"/>
  <c r="B1167" i="74"/>
  <c r="B1156" i="74"/>
  <c r="B1172" i="74"/>
  <c r="B1185" i="74"/>
  <c r="B1158" i="74"/>
  <c r="B1152" i="74"/>
  <c r="B1157" i="74"/>
  <c r="B1151" i="74"/>
  <c r="B1160" i="74"/>
  <c r="B1168" i="74"/>
  <c r="B1166" i="74"/>
  <c r="B526" i="74"/>
  <c r="K14" i="126"/>
  <c r="B694" i="74" s="1"/>
  <c r="AB14" i="126"/>
  <c r="B537" i="74"/>
  <c r="K25" i="126"/>
  <c r="B705" i="74" s="1"/>
  <c r="AB25" i="126"/>
  <c r="K33" i="126"/>
  <c r="B713" i="74" s="1"/>
  <c r="B545" i="74"/>
  <c r="AB33" i="126"/>
  <c r="S46" i="126"/>
  <c r="B894" i="74" s="1"/>
  <c r="K46" i="126"/>
  <c r="B726" i="74" s="1"/>
  <c r="B558" i="74"/>
  <c r="AB46" i="126"/>
  <c r="S26" i="126"/>
  <c r="B874" i="74" s="1"/>
  <c r="K26" i="126"/>
  <c r="B706" i="74" s="1"/>
  <c r="B538" i="74"/>
  <c r="AB26" i="126"/>
  <c r="S35" i="126"/>
  <c r="B883" i="74" s="1"/>
  <c r="AB35" i="126"/>
  <c r="K35" i="126"/>
  <c r="B715" i="74" s="1"/>
  <c r="B547" i="74"/>
  <c r="AA25" i="126"/>
  <c r="S49" i="126"/>
  <c r="B897" i="74" s="1"/>
  <c r="AB49" i="126"/>
  <c r="B561" i="74"/>
  <c r="K49" i="126"/>
  <c r="B729" i="74" s="1"/>
  <c r="AB31" i="126"/>
  <c r="B543" i="74"/>
  <c r="K31" i="126"/>
  <c r="B711" i="74" s="1"/>
  <c r="S31" i="126"/>
  <c r="B879" i="74" s="1"/>
  <c r="B544" i="74"/>
  <c r="AB32" i="126"/>
  <c r="K32" i="126"/>
  <c r="B712" i="74" s="1"/>
  <c r="AA32" i="126"/>
  <c r="S52" i="126"/>
  <c r="B900" i="74" s="1"/>
  <c r="K52" i="126"/>
  <c r="B732" i="74" s="1"/>
  <c r="B564" i="74"/>
  <c r="AB52" i="126"/>
  <c r="S27" i="126"/>
  <c r="B875" i="74" s="1"/>
  <c r="B539" i="74"/>
  <c r="K27" i="126"/>
  <c r="B707" i="74" s="1"/>
  <c r="AB27" i="126"/>
  <c r="AB13" i="126"/>
  <c r="B525" i="74"/>
  <c r="K13" i="126"/>
  <c r="S13" i="126" s="1"/>
  <c r="S43" i="126"/>
  <c r="B891" i="74" s="1"/>
  <c r="B555" i="74"/>
  <c r="K43" i="126"/>
  <c r="B723" i="74" s="1"/>
  <c r="AB43" i="126"/>
  <c r="B553" i="74"/>
  <c r="S41" i="126"/>
  <c r="B889" i="74" s="1"/>
  <c r="AB41" i="126"/>
  <c r="K41" i="126"/>
  <c r="B721" i="74" s="1"/>
  <c r="S36" i="126"/>
  <c r="B884" i="74" s="1"/>
  <c r="B548" i="74"/>
  <c r="K36" i="126"/>
  <c r="B716" i="74" s="1"/>
  <c r="AB36" i="126"/>
  <c r="AA27" i="126"/>
  <c r="B562" i="74"/>
  <c r="S50" i="126"/>
  <c r="B898" i="74" s="1"/>
  <c r="K50" i="126"/>
  <c r="B730" i="74" s="1"/>
  <c r="AB50" i="126"/>
  <c r="AB17" i="126"/>
  <c r="B529" i="74"/>
  <c r="K17" i="126"/>
  <c r="B697" i="74" s="1"/>
  <c r="AA17" i="126"/>
  <c r="B542" i="74"/>
  <c r="AB30" i="126"/>
  <c r="K30" i="126"/>
  <c r="B710" i="74" s="1"/>
  <c r="B527" i="74"/>
  <c r="K15" i="126"/>
  <c r="B695" i="74" s="1"/>
  <c r="AB15" i="126"/>
  <c r="AA15" i="126"/>
  <c r="S44" i="126"/>
  <c r="B892" i="74" s="1"/>
  <c r="K44" i="126"/>
  <c r="B724" i="74" s="1"/>
  <c r="B556" i="74"/>
  <c r="AB44" i="126"/>
  <c r="B540" i="74"/>
  <c r="AB28" i="126"/>
  <c r="K28" i="126"/>
  <c r="B708" i="74" s="1"/>
  <c r="B565" i="74"/>
  <c r="K53" i="126"/>
  <c r="B733" i="74" s="1"/>
  <c r="S53" i="126"/>
  <c r="B901" i="74" s="1"/>
  <c r="AB53" i="126"/>
  <c r="B559" i="74"/>
  <c r="AB47" i="126"/>
  <c r="S47" i="126"/>
  <c r="B895" i="74" s="1"/>
  <c r="K47" i="126"/>
  <c r="B727" i="74" s="1"/>
  <c r="B533" i="74"/>
  <c r="S21" i="126"/>
  <c r="B869" i="74" s="1"/>
  <c r="AB21" i="126"/>
  <c r="K21" i="126"/>
  <c r="B701" i="74" s="1"/>
  <c r="S40" i="126"/>
  <c r="B888" i="74" s="1"/>
  <c r="K40" i="126"/>
  <c r="B720" i="74" s="1"/>
  <c r="B552" i="74"/>
  <c r="AB40" i="126"/>
  <c r="B551" i="74"/>
  <c r="S39" i="126"/>
  <c r="B887" i="74" s="1"/>
  <c r="K39" i="126"/>
  <c r="B719" i="74" s="1"/>
  <c r="AB39" i="126"/>
  <c r="K20" i="126"/>
  <c r="B700" i="74" s="1"/>
  <c r="B532" i="74"/>
  <c r="AB20" i="126"/>
  <c r="AA52" i="126"/>
  <c r="AA26" i="126"/>
  <c r="K16" i="126"/>
  <c r="B696" i="74" s="1"/>
  <c r="B528" i="74"/>
  <c r="AB16" i="126"/>
  <c r="K24" i="126"/>
  <c r="B704" i="74" s="1"/>
  <c r="B536" i="74"/>
  <c r="AB24" i="126"/>
  <c r="B557" i="74"/>
  <c r="S45" i="126"/>
  <c r="B893" i="74" s="1"/>
  <c r="K45" i="126"/>
  <c r="B725" i="74" s="1"/>
  <c r="AB45" i="126"/>
  <c r="K42" i="126"/>
  <c r="B722" i="74" s="1"/>
  <c r="B554" i="74"/>
  <c r="S42" i="126"/>
  <c r="B890" i="74" s="1"/>
  <c r="AB42" i="126"/>
  <c r="K29" i="126"/>
  <c r="B709" i="74" s="1"/>
  <c r="B541" i="74"/>
  <c r="AB29" i="126"/>
  <c r="B531" i="74"/>
  <c r="K19" i="126"/>
  <c r="B699" i="74" s="1"/>
  <c r="AB19" i="126"/>
  <c r="AA41" i="126"/>
  <c r="B546" i="74"/>
  <c r="AB34" i="126"/>
  <c r="K34" i="126"/>
  <c r="B714" i="74" s="1"/>
  <c r="S51" i="126"/>
  <c r="B899" i="74" s="1"/>
  <c r="K51" i="126"/>
  <c r="B731" i="74" s="1"/>
  <c r="B563" i="74"/>
  <c r="AB51" i="126"/>
  <c r="AA43" i="126"/>
  <c r="AA35" i="126"/>
  <c r="AA42" i="126"/>
  <c r="B534" i="74"/>
  <c r="AB22" i="126"/>
  <c r="K22" i="126"/>
  <c r="B702" i="74" s="1"/>
  <c r="AB37" i="126"/>
  <c r="K37" i="126"/>
  <c r="B717" i="74" s="1"/>
  <c r="B549" i="74"/>
  <c r="S37" i="126"/>
  <c r="B885" i="74" s="1"/>
  <c r="S38" i="126"/>
  <c r="B886" i="74" s="1"/>
  <c r="AB38" i="126"/>
  <c r="B550" i="74"/>
  <c r="K38" i="126"/>
  <c r="B718" i="74" s="1"/>
  <c r="B530" i="74"/>
  <c r="K18" i="126"/>
  <c r="B698" i="74" s="1"/>
  <c r="AB18" i="126"/>
  <c r="B560" i="74"/>
  <c r="AB48" i="126"/>
  <c r="S48" i="126"/>
  <c r="B896" i="74" s="1"/>
  <c r="K48" i="126"/>
  <c r="B728" i="74" s="1"/>
  <c r="AA53" i="126"/>
  <c r="AA36" i="126"/>
  <c r="AA21" i="126"/>
  <c r="S23" i="126"/>
  <c r="B871" i="74" s="1"/>
  <c r="K23" i="126"/>
  <c r="B703" i="74" s="1"/>
  <c r="B535" i="74"/>
  <c r="AB23" i="126"/>
  <c r="B941" i="74"/>
  <c r="M39" i="24"/>
  <c r="H40" i="24"/>
  <c r="B918" i="74"/>
  <c r="B1250" i="74" l="1"/>
  <c r="B1233" i="74"/>
  <c r="B1234" i="74"/>
  <c r="B1267" i="74"/>
  <c r="B1238" i="74"/>
  <c r="B1244" i="74"/>
  <c r="B1229" i="74"/>
  <c r="B1235" i="74"/>
  <c r="B1258" i="74"/>
  <c r="B1230" i="74"/>
  <c r="B1232" i="74"/>
  <c r="B1256" i="74"/>
  <c r="B1264" i="74"/>
  <c r="B1237" i="74"/>
  <c r="B1247" i="74"/>
  <c r="B1259" i="74"/>
  <c r="B1266" i="74"/>
  <c r="B1255" i="74"/>
  <c r="B1246" i="74"/>
  <c r="B1248" i="74"/>
  <c r="B1242" i="74"/>
  <c r="B1239" i="74"/>
  <c r="B1240" i="74"/>
  <c r="B1254" i="74"/>
  <c r="B1249" i="74"/>
  <c r="B1257" i="74"/>
  <c r="B1260" i="74"/>
  <c r="B1243" i="74"/>
  <c r="B1261" i="74"/>
  <c r="B1252" i="74"/>
  <c r="B1228" i="74"/>
  <c r="B1236" i="74"/>
  <c r="B1231" i="74"/>
  <c r="B1262" i="74"/>
  <c r="B1241" i="74"/>
  <c r="B1253" i="74"/>
  <c r="B1265" i="74"/>
  <c r="B1245" i="74"/>
  <c r="B1251" i="74"/>
  <c r="B1263" i="74"/>
  <c r="S19" i="126"/>
  <c r="B867" i="74" s="1"/>
  <c r="S28" i="126"/>
  <c r="B876" i="74" s="1"/>
  <c r="S33" i="126"/>
  <c r="B881" i="74" s="1"/>
  <c r="S20" i="126"/>
  <c r="B868" i="74" s="1"/>
  <c r="S30" i="126"/>
  <c r="B878" i="74" s="1"/>
  <c r="S25" i="126"/>
  <c r="B873" i="74" s="1"/>
  <c r="S22" i="126"/>
  <c r="B870" i="74" s="1"/>
  <c r="S32" i="126"/>
  <c r="B880" i="74" s="1"/>
  <c r="S18" i="126"/>
  <c r="B866" i="74" s="1"/>
  <c r="S34" i="126"/>
  <c r="B882" i="74" s="1"/>
  <c r="S29" i="126"/>
  <c r="B877" i="74" s="1"/>
  <c r="S24" i="126"/>
  <c r="B872" i="74" s="1"/>
  <c r="S14" i="126"/>
  <c r="B862" i="74" s="1"/>
  <c r="AA54" i="126"/>
  <c r="S17" i="126"/>
  <c r="B865" i="74" s="1"/>
  <c r="S16" i="126"/>
  <c r="B864" i="74" s="1"/>
  <c r="AB54" i="126"/>
  <c r="B902" i="74" s="1"/>
  <c r="B861" i="74"/>
  <c r="B693" i="74"/>
  <c r="K6" i="126"/>
  <c r="G50" i="125" s="1"/>
  <c r="B863" i="74"/>
  <c r="Y39" i="24"/>
  <c r="B962" i="74"/>
  <c r="M40" i="24"/>
  <c r="M58" i="24" s="1"/>
  <c r="B942" i="74"/>
  <c r="O108" i="1" l="1"/>
  <c r="B386" i="74"/>
  <c r="B692" i="74"/>
  <c r="K7" i="126"/>
  <c r="K58" i="126" s="1"/>
  <c r="S6" i="126"/>
  <c r="J39" i="125" s="1"/>
  <c r="M39" i="125" s="1"/>
  <c r="B381" i="74"/>
  <c r="B963" i="74"/>
  <c r="Y42" i="24"/>
  <c r="J59" i="125" l="1"/>
  <c r="B860" i="74"/>
  <c r="S7" i="126"/>
  <c r="S58" i="126" s="1"/>
  <c r="V58" i="126" s="1"/>
  <c r="I56" i="126" s="1"/>
  <c r="B45" i="74"/>
  <c r="A8" i="1"/>
  <c r="B947" i="74"/>
  <c r="C273" i="1"/>
  <c r="J63" i="125" l="1"/>
  <c r="M63" i="125" s="1"/>
  <c r="B397" i="74" s="1"/>
  <c r="M59" i="125"/>
  <c r="B391" i="74" s="1"/>
  <c r="J65" i="125"/>
  <c r="B390" i="74"/>
  <c r="B135" i="74"/>
  <c r="B382" i="74"/>
  <c r="J61" i="125" l="1"/>
  <c r="M61" i="125" s="1"/>
  <c r="V211" i="1" s="1"/>
  <c r="M65" i="125"/>
  <c r="V192" i="1" s="1"/>
  <c r="B396" i="74"/>
  <c r="B399" i="74"/>
  <c r="M201" i="1"/>
  <c r="B131" i="74" s="1"/>
  <c r="S201" i="1"/>
  <c r="Q201" i="1"/>
  <c r="B133" i="74" s="1"/>
  <c r="O201" i="1"/>
  <c r="B132" i="74" s="1"/>
  <c r="B129" i="74"/>
  <c r="S39" i="125"/>
  <c r="S70" i="125" s="1"/>
  <c r="B70" i="125" s="1"/>
  <c r="B383" i="74"/>
  <c r="V165" i="1" l="1"/>
  <c r="S165" i="1" s="1"/>
  <c r="B394" i="74"/>
  <c r="V195" i="1"/>
  <c r="O195" i="1" s="1"/>
  <c r="V180" i="1"/>
  <c r="O180" i="1" s="1"/>
  <c r="B400" i="74"/>
  <c r="V174" i="1"/>
  <c r="S174" i="1" s="1"/>
  <c r="V213" i="1"/>
  <c r="O213" i="1" s="1"/>
  <c r="B393" i="74"/>
  <c r="M67" i="125"/>
  <c r="B401" i="74" s="1"/>
  <c r="V183" i="1"/>
  <c r="S183" i="1" s="1"/>
  <c r="V177" i="1"/>
  <c r="Q177" i="1" s="1"/>
  <c r="B134" i="74"/>
  <c r="K201" i="1"/>
  <c r="Z201" i="1" s="1"/>
  <c r="A259" i="1"/>
  <c r="M192" i="1"/>
  <c r="S192" i="1"/>
  <c r="Q192" i="1"/>
  <c r="O192" i="1"/>
  <c r="S211" i="1"/>
  <c r="Q211" i="1"/>
  <c r="O211" i="1"/>
  <c r="M211" i="1"/>
  <c r="A247" i="1"/>
  <c r="Q180" i="1" l="1"/>
  <c r="M174" i="1"/>
  <c r="M180" i="1"/>
  <c r="Q183" i="1"/>
  <c r="S213" i="1"/>
  <c r="B149" i="74" s="1"/>
  <c r="M177" i="1"/>
  <c r="M195" i="1"/>
  <c r="Q213" i="1"/>
  <c r="B148" i="74" s="1"/>
  <c r="O177" i="1"/>
  <c r="Q195" i="1"/>
  <c r="M213" i="1"/>
  <c r="S177" i="1"/>
  <c r="S195" i="1"/>
  <c r="O174" i="1"/>
  <c r="B106" i="74"/>
  <c r="S180" i="1"/>
  <c r="M183" i="1"/>
  <c r="V224" i="1"/>
  <c r="Q165" i="1"/>
  <c r="O165" i="1"/>
  <c r="M165" i="1"/>
  <c r="O183" i="1"/>
  <c r="Q174" i="1"/>
  <c r="V222" i="1"/>
  <c r="K54" i="1" s="1"/>
  <c r="K52" i="1" s="1"/>
  <c r="C77" i="1" s="1"/>
  <c r="A261" i="1"/>
  <c r="B130" i="74"/>
  <c r="B143" i="74"/>
  <c r="B147" i="74"/>
  <c r="B141" i="74"/>
  <c r="B79" i="74"/>
  <c r="B80" i="74"/>
  <c r="B81" i="74"/>
  <c r="B94" i="74"/>
  <c r="B88" i="74"/>
  <c r="B72" i="74"/>
  <c r="B74" i="74"/>
  <c r="B75" i="74"/>
  <c r="B115" i="74"/>
  <c r="B114" i="74"/>
  <c r="B113" i="74"/>
  <c r="B100" i="74"/>
  <c r="B122" i="74"/>
  <c r="B108" i="74"/>
  <c r="B110" i="74"/>
  <c r="B109" i="74"/>
  <c r="B128" i="74"/>
  <c r="S222" i="1" l="1"/>
  <c r="K47" i="1" s="1"/>
  <c r="K64" i="1" s="1"/>
  <c r="O224" i="1"/>
  <c r="M224" i="1"/>
  <c r="S224" i="1"/>
  <c r="M222" i="1"/>
  <c r="Q224" i="1"/>
  <c r="Q222" i="1"/>
  <c r="O222" i="1"/>
  <c r="S110" i="1"/>
  <c r="S108" i="1"/>
  <c r="M108" i="1" s="1"/>
  <c r="Z108" i="1" s="1"/>
  <c r="C133" i="1" s="1"/>
  <c r="B126" i="74"/>
  <c r="K186" i="1"/>
  <c r="B111" i="74"/>
  <c r="K192" i="1"/>
  <c r="B121" i="74"/>
  <c r="B104" i="74"/>
  <c r="K195" i="1"/>
  <c r="B127" i="74"/>
  <c r="B118" i="74"/>
  <c r="B76" i="74"/>
  <c r="K165" i="1"/>
  <c r="B71" i="74"/>
  <c r="AA165" i="1"/>
  <c r="B85" i="74"/>
  <c r="B102" i="74"/>
  <c r="B91" i="74"/>
  <c r="B69" i="74"/>
  <c r="B84" i="74"/>
  <c r="K177" i="1"/>
  <c r="B93" i="74"/>
  <c r="B124" i="74"/>
  <c r="B119" i="74"/>
  <c r="B97" i="74"/>
  <c r="K180" i="1"/>
  <c r="B99" i="74"/>
  <c r="B70" i="74"/>
  <c r="B103" i="74"/>
  <c r="B92" i="74"/>
  <c r="K171" i="1"/>
  <c r="Z171" i="1" s="1"/>
  <c r="B82" i="74"/>
  <c r="B96" i="74"/>
  <c r="K168" i="1"/>
  <c r="Z168" i="1" s="1"/>
  <c r="B77" i="74"/>
  <c r="B125" i="74"/>
  <c r="B120" i="74"/>
  <c r="B98" i="74"/>
  <c r="K189" i="1"/>
  <c r="B116" i="74"/>
  <c r="B68" i="74"/>
  <c r="B86" i="74"/>
  <c r="K174" i="1"/>
  <c r="B87" i="74"/>
  <c r="K183" i="1"/>
  <c r="B105" i="74"/>
  <c r="B90" i="74"/>
  <c r="Z165" i="1" l="1"/>
  <c r="C81" i="1"/>
  <c r="S103" i="1"/>
  <c r="Q103" i="1"/>
  <c r="O103" i="1"/>
  <c r="M103" i="1"/>
  <c r="B112" i="74"/>
  <c r="Z189" i="1"/>
  <c r="B107" i="74"/>
  <c r="Z186" i="1"/>
  <c r="B123" i="74"/>
  <c r="Z195" i="1"/>
  <c r="A267" i="1" s="1"/>
  <c r="B117" i="74"/>
  <c r="Z192" i="1"/>
  <c r="A251" i="1" s="1"/>
  <c r="B101" i="74"/>
  <c r="Z183" i="1"/>
  <c r="A265" i="1" s="1"/>
  <c r="B95" i="74"/>
  <c r="Z180" i="1"/>
  <c r="A263" i="1" s="1"/>
  <c r="B89" i="74"/>
  <c r="Z177" i="1"/>
  <c r="A255" i="1" s="1"/>
  <c r="B83" i="74"/>
  <c r="Z174" i="1"/>
  <c r="A249" i="1" s="1"/>
  <c r="B78" i="74"/>
  <c r="B73" i="74"/>
  <c r="B67" i="74"/>
  <c r="Z120" i="1" l="1"/>
  <c r="C138" i="1" s="1"/>
  <c r="K103" i="1"/>
  <c r="B171" i="74"/>
  <c r="B173" i="74"/>
  <c r="S226" i="1"/>
  <c r="O226" i="1"/>
  <c r="A243" i="1"/>
  <c r="Z104" i="1" l="1"/>
  <c r="C131" i="1" s="1"/>
  <c r="B179" i="74"/>
  <c r="B177" i="74"/>
  <c r="S228" i="1"/>
  <c r="O228" i="1"/>
  <c r="B21" i="74"/>
  <c r="B183" i="74" l="1"/>
  <c r="B185" i="74"/>
  <c r="B22" i="74"/>
  <c r="B43" i="74" l="1"/>
  <c r="Z106" i="1" l="1"/>
  <c r="C132" i="1" s="1"/>
  <c r="B42" i="74"/>
  <c r="B165" i="74" l="1"/>
  <c r="A237" i="1" l="1"/>
  <c r="B167" i="74" l="1"/>
  <c r="V15" i="123" l="1"/>
  <c r="B194" i="74"/>
  <c r="V203" i="123" l="1"/>
  <c r="V42" i="123"/>
  <c r="V209" i="123" l="1"/>
  <c r="C209" i="123" s="1"/>
  <c r="B144" i="74"/>
  <c r="B140" i="74"/>
  <c r="B150" i="74" l="1"/>
  <c r="B146" i="74"/>
  <c r="B174" i="74" l="1"/>
  <c r="V226" i="1"/>
  <c r="B168" i="74"/>
  <c r="K213" i="1"/>
  <c r="Z213" i="1" l="1"/>
  <c r="B27" i="74"/>
  <c r="M226" i="1"/>
  <c r="B164" i="74"/>
  <c r="B180" i="74"/>
  <c r="V228" i="1"/>
  <c r="K49" i="1" s="1"/>
  <c r="B145" i="74"/>
  <c r="B24" i="74"/>
  <c r="B170" i="74" l="1"/>
  <c r="B26" i="74"/>
  <c r="B49" i="74"/>
  <c r="M110" i="1"/>
  <c r="A77" i="1"/>
  <c r="Z57" i="1" s="1"/>
  <c r="B186" i="74"/>
  <c r="B176" i="74"/>
  <c r="M228" i="1"/>
  <c r="M125" i="1" l="1"/>
  <c r="B25" i="74"/>
  <c r="B47" i="74"/>
  <c r="B182" i="74"/>
  <c r="B31" i="74"/>
  <c r="B46" i="74"/>
  <c r="A81" i="1"/>
  <c r="B82" i="1" s="1"/>
  <c r="C67" i="1" s="1"/>
  <c r="S125" i="1"/>
  <c r="B44" i="74" l="1"/>
  <c r="O125" i="1"/>
  <c r="B41" i="74"/>
  <c r="B39" i="74"/>
  <c r="Z103" i="1"/>
  <c r="C130" i="1" s="1"/>
  <c r="B38" i="74"/>
  <c r="Q125" i="1"/>
  <c r="B40" i="74"/>
  <c r="A131" i="1" l="1"/>
  <c r="K125" i="1"/>
  <c r="B64" i="74"/>
  <c r="B63" i="74"/>
  <c r="B65" i="74"/>
  <c r="B37" i="74"/>
  <c r="B66" i="74"/>
  <c r="B62" i="74" l="1"/>
  <c r="Z126" i="1"/>
  <c r="Z125" i="1"/>
  <c r="Z127" i="1" s="1"/>
  <c r="C129" i="1" s="1"/>
  <c r="B142" i="74"/>
  <c r="K211" i="1"/>
  <c r="K222" i="1" l="1"/>
  <c r="Z222" i="1" s="1"/>
  <c r="K224" i="1"/>
  <c r="Z211" i="1"/>
  <c r="B166" i="74"/>
  <c r="Q226" i="1"/>
  <c r="B139" i="74"/>
  <c r="B172" i="74" l="1"/>
  <c r="B178" i="74"/>
  <c r="Q228" i="1"/>
  <c r="K226" i="1"/>
  <c r="Z226" i="1" s="1"/>
  <c r="A269" i="1"/>
  <c r="B163" i="74"/>
  <c r="K228" i="1" l="1"/>
  <c r="Z228" i="1" s="1"/>
  <c r="B175" i="74"/>
  <c r="B184" i="74"/>
  <c r="B169" i="74"/>
  <c r="Z224" i="1"/>
  <c r="Z231" i="1" l="1"/>
  <c r="C236" i="1" s="1"/>
  <c r="B181"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 Coleman</author>
  </authors>
  <commentList>
    <comment ref="B187" authorId="0" shapeId="0" xr:uid="{5240E3EF-C35C-481E-92CF-60FE44DE5176}">
      <text>
        <r>
          <rPr>
            <b/>
            <sz val="9"/>
            <color indexed="81"/>
            <rFont val="Tahoma"/>
            <family val="2"/>
          </rPr>
          <t>Jo Coleman:</t>
        </r>
        <r>
          <rPr>
            <sz val="9"/>
            <color indexed="81"/>
            <rFont val="Tahoma"/>
            <family val="2"/>
          </rPr>
          <t xml:space="preserve">
this is a date</t>
        </r>
      </text>
    </comment>
    <comment ref="B523" authorId="0" shapeId="0" xr:uid="{F9B4DD4F-079E-4B51-97A0-84E6C45CBC12}">
      <text>
        <r>
          <rPr>
            <b/>
            <sz val="9"/>
            <color indexed="81"/>
            <rFont val="Tahoma"/>
            <family val="2"/>
          </rPr>
          <t>Jo Coleman:</t>
        </r>
        <r>
          <rPr>
            <sz val="9"/>
            <color indexed="81"/>
            <rFont val="Tahoma"/>
            <family val="2"/>
          </rPr>
          <t xml:space="preserve">
date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Joanna Coleman</author>
    <author>Jonny Corfield</author>
  </authors>
  <commentList>
    <comment ref="K1" authorId="0" shapeId="0" xr:uid="{BF547C41-395A-47EA-A7AA-8BC407BA2031}">
      <text>
        <r>
          <rPr>
            <b/>
            <sz val="9"/>
            <color indexed="81"/>
            <rFont val="Tahoma"/>
            <family val="2"/>
          </rPr>
          <t>Joanna Coleman:</t>
        </r>
        <r>
          <rPr>
            <sz val="9"/>
            <color indexed="81"/>
            <rFont val="Tahoma"/>
            <family val="2"/>
          </rPr>
          <t xml:space="preserve">
Needs updating when have new multiplier
</t>
        </r>
      </text>
    </comment>
    <comment ref="P3" authorId="1" shapeId="0" xr:uid="{16824EA3-42F7-4240-9935-A3E55A7FCA89}">
      <text>
        <r>
          <rPr>
            <b/>
            <sz val="9"/>
            <color indexed="81"/>
            <rFont val="Tahoma"/>
            <family val="2"/>
          </rPr>
          <t>Jonny Corfield:</t>
        </r>
        <r>
          <rPr>
            <sz val="9"/>
            <color indexed="81"/>
            <rFont val="Tahoma"/>
            <family val="2"/>
          </rPr>
          <t xml:space="preserve">
These split baselines are taken from the regulations and then uprated for 24-25 and 25-26. In future years they should be calculated in the form.</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<sst xmlns="http://schemas.openxmlformats.org/spreadsheetml/2006/main" count="19461" uniqueCount="5349">
  <si>
    <t>E5010</t>
  </si>
  <si>
    <t>Colchester</t>
  </si>
  <si>
    <t>E1536</t>
  </si>
  <si>
    <t>Cornwall UA</t>
  </si>
  <si>
    <t>E0801</t>
  </si>
  <si>
    <t>Cotswold</t>
  </si>
  <si>
    <t>E1632</t>
  </si>
  <si>
    <t>Coventry</t>
  </si>
  <si>
    <t>E4602</t>
  </si>
  <si>
    <t>Crawley</t>
  </si>
  <si>
    <t>E3834</t>
  </si>
  <si>
    <t>Croydon</t>
  </si>
  <si>
    <t>E5035</t>
  </si>
  <si>
    <t>Dacorum</t>
  </si>
  <si>
    <t>E1932</t>
  </si>
  <si>
    <t>Darlington</t>
  </si>
  <si>
    <t>E1301</t>
  </si>
  <si>
    <t>Dartford</t>
  </si>
  <si>
    <t>E2233</t>
  </si>
  <si>
    <t>Derby</t>
  </si>
  <si>
    <t>E1001</t>
  </si>
  <si>
    <t>Derbyshire Dales</t>
  </si>
  <si>
    <t>E1035</t>
  </si>
  <si>
    <t>Doncaster</t>
  </si>
  <si>
    <t>E4402</t>
  </si>
  <si>
    <t>Errors</t>
  </si>
  <si>
    <t>TOTAL
(All BA Area)</t>
  </si>
  <si>
    <t>Central
Government</t>
  </si>
  <si>
    <t>Estimated Surplus/Deficit on Collection Fund</t>
  </si>
  <si>
    <t xml:space="preserve">of which: </t>
  </si>
  <si>
    <t>GLA - functions exc police</t>
  </si>
  <si>
    <t>Retained NNDR shares</t>
  </si>
  <si>
    <t>Dover</t>
  </si>
  <si>
    <t>E2234</t>
  </si>
  <si>
    <t>Dudley</t>
  </si>
  <si>
    <t>E4603</t>
  </si>
  <si>
    <t>Durham UA</t>
  </si>
  <si>
    <t>E1302</t>
  </si>
  <si>
    <t>Ealing</t>
  </si>
  <si>
    <t>E5036</t>
  </si>
  <si>
    <t>East Cambridgeshire</t>
  </si>
  <si>
    <t>E0532</t>
  </si>
  <si>
    <t>East Devon</t>
  </si>
  <si>
    <t>E1131</t>
  </si>
  <si>
    <t>East Hampshire</t>
  </si>
  <si>
    <t>E1732</t>
  </si>
  <si>
    <t>East Hertfordshire</t>
  </si>
  <si>
    <t>E1933</t>
  </si>
  <si>
    <t>East Lindsey</t>
  </si>
  <si>
    <t>E2532</t>
  </si>
  <si>
    <t>East Riding of Yorkshire</t>
  </si>
  <si>
    <t>E2001</t>
  </si>
  <si>
    <t>Checking</t>
  </si>
  <si>
    <t>Error</t>
  </si>
  <si>
    <t>East Staffordshire</t>
  </si>
  <si>
    <t>E3432</t>
  </si>
  <si>
    <t>Eastbourne</t>
  </si>
  <si>
    <t>E1432</t>
  </si>
  <si>
    <t>Eastleigh</t>
  </si>
  <si>
    <t>E1733</t>
  </si>
  <si>
    <t>Elmbridge</t>
  </si>
  <si>
    <t>E3631</t>
  </si>
  <si>
    <t>Enfield</t>
  </si>
  <si>
    <t>E5037</t>
  </si>
  <si>
    <t>Epping Forest</t>
  </si>
  <si>
    <t>E1537</t>
  </si>
  <si>
    <t>Epsom &amp; Ewell</t>
  </si>
  <si>
    <t>E3632</t>
  </si>
  <si>
    <t>Erewash</t>
  </si>
  <si>
    <t>E1036</t>
  </si>
  <si>
    <t>Exeter</t>
  </si>
  <si>
    <t>E1132</t>
  </si>
  <si>
    <t>Fareham</t>
  </si>
  <si>
    <t>E1734</t>
  </si>
  <si>
    <t>Fenland</t>
  </si>
  <si>
    <t>E0533</t>
  </si>
  <si>
    <t>Forest of Dean</t>
  </si>
  <si>
    <t>E1633</t>
  </si>
  <si>
    <t>Fylde</t>
  </si>
  <si>
    <t>E2335</t>
  </si>
  <si>
    <t>Gateshead</t>
  </si>
  <si>
    <t>E4501</t>
  </si>
  <si>
    <t>Gedling</t>
  </si>
  <si>
    <t>E3034</t>
  </si>
  <si>
    <t>Gloucester</t>
  </si>
  <si>
    <t>E1634</t>
  </si>
  <si>
    <t>Gosport</t>
  </si>
  <si>
    <t>E1735</t>
  </si>
  <si>
    <t>Gravesham</t>
  </si>
  <si>
    <t>E2236</t>
  </si>
  <si>
    <t>Great Yarmouth</t>
  </si>
  <si>
    <t>E2633</t>
  </si>
  <si>
    <t>Greenwich</t>
  </si>
  <si>
    <t>E5012</t>
  </si>
  <si>
    <t>Guildford</t>
  </si>
  <si>
    <t>E3633</t>
  </si>
  <si>
    <t>Hackney</t>
  </si>
  <si>
    <t>E5013</t>
  </si>
  <si>
    <t>Halton</t>
  </si>
  <si>
    <t>E0601</t>
  </si>
  <si>
    <t>Hammersmith and Fulham</t>
  </si>
  <si>
    <t>E5014</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</si>
  <si>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</si>
  <si>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</si>
  <si>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</si>
  <si>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</si>
  <si>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</si>
  <si>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</si>
  <si>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</si>
  <si>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</si>
  <si>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</si>
  <si>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</si>
  <si>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</si>
  <si>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</si>
  <si>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</si>
  <si>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</si>
  <si>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</si>
  <si>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</si>
  <si>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</si>
  <si>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</si>
  <si>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Herefordshire</t>
  </si>
  <si>
    <t>E1801</t>
  </si>
  <si>
    <t>Hertsmere</t>
  </si>
  <si>
    <t>E1934</t>
  </si>
  <si>
    <t>High Peak</t>
  </si>
  <si>
    <t>E1037</t>
  </si>
  <si>
    <t>Hillingdon</t>
  </si>
  <si>
    <t>E5041</t>
  </si>
  <si>
    <t>Hinckley and Bosworth</t>
  </si>
  <si>
    <t>E2434</t>
  </si>
  <si>
    <t>Horsham</t>
  </si>
  <si>
    <t>E3835</t>
  </si>
  <si>
    <t>Hounslow</t>
  </si>
  <si>
    <t>E5042</t>
  </si>
  <si>
    <t>Huntingdonshire</t>
  </si>
  <si>
    <t>E0551</t>
  </si>
  <si>
    <t>Hyndburn</t>
  </si>
  <si>
    <t>E2336</t>
  </si>
  <si>
    <t>Ipswich</t>
  </si>
  <si>
    <t>E3533</t>
  </si>
  <si>
    <t>Isle of Wight Council</t>
  </si>
  <si>
    <t>E2101</t>
  </si>
  <si>
    <t>Isles of Scilly</t>
  </si>
  <si>
    <t>E4001</t>
  </si>
  <si>
    <t>Islington</t>
  </si>
  <si>
    <t>E5015</t>
  </si>
  <si>
    <t>Kensington and Chelsea</t>
  </si>
  <si>
    <t>E5016</t>
  </si>
  <si>
    <t>Kings Lynn and West Norfolk</t>
  </si>
  <si>
    <t>E2634</t>
  </si>
  <si>
    <t>Kingston upon Hull</t>
  </si>
  <si>
    <t>E2002</t>
  </si>
  <si>
    <t>Kingston upon Thames</t>
  </si>
  <si>
    <t>E5043</t>
  </si>
  <si>
    <t>Kirklees</t>
  </si>
  <si>
    <t>E4703</t>
  </si>
  <si>
    <t>Knowsley</t>
  </si>
  <si>
    <t>E4301</t>
  </si>
  <si>
    <t>Lambeth</t>
  </si>
  <si>
    <t>E5017</t>
  </si>
  <si>
    <t>Lancaster</t>
  </si>
  <si>
    <t>E2337</t>
  </si>
  <si>
    <t>Leeds</t>
  </si>
  <si>
    <t>E4704</t>
  </si>
  <si>
    <t>Leicester</t>
  </si>
  <si>
    <t>E2401</t>
  </si>
  <si>
    <t>Lewes</t>
  </si>
  <si>
    <t>E1435</t>
  </si>
  <si>
    <t>Lewisham</t>
  </si>
  <si>
    <t>E5018</t>
  </si>
  <si>
    <t>Lichfield</t>
  </si>
  <si>
    <t>E3433</t>
  </si>
  <si>
    <t>Lincoln</t>
  </si>
  <si>
    <t>E2533</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</si>
  <si>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</si>
  <si>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</si>
  <si>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</si>
  <si>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</si>
  <si>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</si>
  <si>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</si>
  <si>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</si>
  <si>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</si>
  <si>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</si>
  <si>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</si>
  <si>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</si>
  <si>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</si>
  <si>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</si>
  <si>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</si>
  <si>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</si>
  <si>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</si>
  <si>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</si>
  <si>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</si>
  <si>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</si>
  <si>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</si>
  <si>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</si>
  <si>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</si>
  <si>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</si>
  <si>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</si>
  <si>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</si>
  <si>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</si>
  <si>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</si>
  <si>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</si>
  <si>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</si>
  <si>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</si>
  <si>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</si>
  <si>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</si>
  <si>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</si>
  <si>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</si>
  <si>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</si>
  <si>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</si>
  <si>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Newcastle-upon-Tyne</t>
  </si>
  <si>
    <t>E4502</t>
  </si>
  <si>
    <t>Newcastle-under-Lyme</t>
  </si>
  <si>
    <t>E3434</t>
  </si>
  <si>
    <t>Newham</t>
  </si>
  <si>
    <t>E5045</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</si>
  <si>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</si>
  <si>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</si>
  <si>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</si>
  <si>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</si>
  <si>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</si>
  <si>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</si>
  <si>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</si>
  <si>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</si>
  <si>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</si>
  <si>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</si>
  <si>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</si>
  <si>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</si>
  <si>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</si>
  <si>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</si>
  <si>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North Somerset</t>
  </si>
  <si>
    <t>E0104</t>
  </si>
  <si>
    <t>North Tyneside</t>
  </si>
  <si>
    <t>E4503</t>
  </si>
  <si>
    <t>North Warwickshire</t>
  </si>
  <si>
    <t>E3731</t>
  </si>
  <si>
    <t xml:space="preserve">OPENING BALANCE </t>
  </si>
  <si>
    <t xml:space="preserve">Please complete the following questions on hereditaments that were being granted relief  from
national non-domestic rates and the amount of relief granted </t>
  </si>
  <si>
    <t>PART 1B: PAYMENTS</t>
  </si>
  <si>
    <t>This sheet automatically highlights any validation queries and provides space for your explanations</t>
  </si>
  <si>
    <t>%</t>
  </si>
  <si>
    <t>North West Leicestershire</t>
  </si>
  <si>
    <t>E2437</t>
  </si>
  <si>
    <t>Northumberland UA</t>
  </si>
  <si>
    <t>E2901</t>
  </si>
  <si>
    <t>Norwich</t>
  </si>
  <si>
    <t>E2636</t>
  </si>
  <si>
    <t>Nottingham</t>
  </si>
  <si>
    <t>E3001</t>
  </si>
  <si>
    <t>Nuneaton and Bedworth</t>
  </si>
  <si>
    <t>E3732</t>
  </si>
  <si>
    <t>Oadby and Wigston</t>
  </si>
  <si>
    <t>E2438</t>
  </si>
  <si>
    <t>Oldham</t>
  </si>
  <si>
    <t>E4204</t>
  </si>
  <si>
    <t>Oxford</t>
  </si>
  <si>
    <t>E3132</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</si>
  <si>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</si>
  <si>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</si>
  <si>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</si>
  <si>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</si>
  <si>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</si>
  <si>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</si>
  <si>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</si>
  <si>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</si>
  <si>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</si>
  <si>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</si>
  <si>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</si>
  <si>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</si>
  <si>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</si>
  <si>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</si>
  <si>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</si>
  <si>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</si>
  <si>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</si>
  <si>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</si>
  <si>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</si>
  <si>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</si>
  <si>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</si>
  <si>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</si>
  <si>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</si>
  <si>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</si>
  <si>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</si>
  <si>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</si>
  <si>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</si>
  <si>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</si>
  <si>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</si>
  <si>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</si>
  <si>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</si>
  <si>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</si>
  <si>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</si>
  <si>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</si>
  <si>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</si>
  <si>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</si>
  <si>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</si>
  <si>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</si>
  <si>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</si>
  <si>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</si>
  <si>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</si>
  <si>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</si>
  <si>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</si>
  <si>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</si>
  <si>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</si>
  <si>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</si>
  <si>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</si>
  <si>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</si>
  <si>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</si>
  <si>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</si>
  <si>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</si>
  <si>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</si>
  <si>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</si>
  <si>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</si>
  <si>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Shepway</t>
  </si>
  <si>
    <t>E2240</t>
  </si>
  <si>
    <t>Shropshire UA</t>
  </si>
  <si>
    <t>E3202</t>
  </si>
  <si>
    <t>Slough</t>
  </si>
  <si>
    <t>E0304</t>
  </si>
  <si>
    <t>Solihull</t>
  </si>
  <si>
    <t>E4605</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</si>
  <si>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</si>
  <si>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</si>
  <si>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</si>
  <si>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</si>
  <si>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</si>
  <si>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</si>
  <si>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</si>
  <si>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</si>
  <si>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</si>
  <si>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</si>
  <si>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</si>
  <si>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</si>
  <si>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</si>
  <si>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</si>
  <si>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</si>
  <si>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</si>
  <si>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</si>
  <si>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</si>
  <si>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</si>
  <si>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</si>
  <si>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</si>
  <si>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</si>
  <si>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Southampton</t>
  </si>
  <si>
    <t>E1702</t>
  </si>
  <si>
    <t>Southend-on-Sea</t>
  </si>
  <si>
    <t>E1501</t>
  </si>
  <si>
    <t>Southwark</t>
  </si>
  <si>
    <t>E5019</t>
  </si>
  <si>
    <t>Spelthorne</t>
  </si>
  <si>
    <t>E3637</t>
  </si>
  <si>
    <t>St Albans</t>
  </si>
  <si>
    <t>E1936</t>
  </si>
  <si>
    <t>St Helens</t>
  </si>
  <si>
    <t>E4303</t>
  </si>
  <si>
    <t>Stafford</t>
  </si>
  <si>
    <t>E3436</t>
  </si>
  <si>
    <t>Staffordshire Moorlands</t>
  </si>
  <si>
    <t>E3437</t>
  </si>
  <si>
    <t>Stevenage</t>
  </si>
  <si>
    <t>E1937</t>
  </si>
  <si>
    <t>Stockport</t>
  </si>
  <si>
    <t>E4207</t>
  </si>
  <si>
    <t>Stockton-on-Tees</t>
  </si>
  <si>
    <t>E0704</t>
  </si>
  <si>
    <t>Stoke-on-Trent</t>
  </si>
  <si>
    <t>E3401</t>
  </si>
  <si>
    <t>Stratford-on-Avon</t>
  </si>
  <si>
    <t>E3734</t>
  </si>
  <si>
    <t>Stroud</t>
  </si>
  <si>
    <t>E1635</t>
  </si>
  <si>
    <t>Sunderland</t>
  </si>
  <si>
    <t>E4505</t>
  </si>
  <si>
    <t>Surrey Heath</t>
  </si>
  <si>
    <t>E3638</t>
  </si>
  <si>
    <t>Sutton</t>
  </si>
  <si>
    <t>E5048</t>
  </si>
  <si>
    <t>Swale</t>
  </si>
  <si>
    <t>E2241</t>
  </si>
  <si>
    <t>Swindon</t>
  </si>
  <si>
    <t>E3901</t>
  </si>
  <si>
    <t>Tameside</t>
  </si>
  <si>
    <t>E4208</t>
  </si>
  <si>
    <t>Tamworth</t>
  </si>
  <si>
    <t>E3439</t>
  </si>
  <si>
    <t>Tandridge</t>
  </si>
  <si>
    <t>E3639</t>
  </si>
  <si>
    <t>Teignbridge</t>
  </si>
  <si>
    <t>E1137</t>
  </si>
  <si>
    <t>Telford and the Wrekin</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</si>
  <si>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</si>
  <si>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</si>
  <si>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</si>
  <si>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</si>
  <si>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</si>
  <si>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</si>
  <si>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</si>
  <si>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</si>
  <si>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</si>
  <si>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</si>
  <si>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</si>
  <si>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</si>
  <si>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</si>
  <si>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</si>
  <si>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</si>
  <si>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</si>
  <si>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</si>
  <si>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</si>
  <si>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</si>
  <si>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</si>
  <si>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</si>
  <si>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</si>
  <si>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</si>
  <si>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</si>
  <si>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</si>
  <si>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</si>
  <si>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</si>
  <si>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</si>
  <si>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</si>
  <si>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</si>
  <si>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</si>
  <si>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</si>
  <si>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</si>
  <si>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</si>
  <si>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</si>
  <si>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</si>
  <si>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</si>
  <si>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</si>
  <si>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</si>
  <si>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</si>
  <si>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</si>
  <si>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</si>
  <si>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</si>
  <si>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</si>
  <si>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</si>
  <si>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</si>
  <si>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</si>
  <si>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</si>
  <si>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</si>
  <si>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</si>
  <si>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</si>
  <si>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</si>
  <si>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</si>
  <si>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</si>
  <si>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</si>
  <si>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</si>
  <si>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</si>
  <si>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Oxfordshire</t>
  </si>
  <si>
    <t>E3135</t>
  </si>
  <si>
    <t>Westminster</t>
  </si>
  <si>
    <t>E5022</t>
  </si>
  <si>
    <t>Wigan</t>
  </si>
  <si>
    <t>E4210</t>
  </si>
  <si>
    <t>Wiltshire UA</t>
  </si>
  <si>
    <t>E3902</t>
  </si>
  <si>
    <t>Winchester</t>
  </si>
  <si>
    <t>E1743</t>
  </si>
  <si>
    <t>Windsor and Maidenhead</t>
  </si>
  <si>
    <t>E0305</t>
  </si>
  <si>
    <t>Wirral</t>
  </si>
  <si>
    <t>E4305</t>
  </si>
  <si>
    <t>Woking</t>
  </si>
  <si>
    <t>E3641</t>
  </si>
  <si>
    <t>Wokingham</t>
  </si>
  <si>
    <t>E0306</t>
  </si>
  <si>
    <t>Wolverhampton</t>
  </si>
  <si>
    <t>E4607</t>
  </si>
  <si>
    <t>Worcester</t>
  </si>
  <si>
    <t>E1837</t>
  </si>
  <si>
    <t>Worthing</t>
  </si>
  <si>
    <t>E3837</t>
  </si>
  <si>
    <t>Wychavon</t>
  </si>
  <si>
    <t>E1838</t>
  </si>
  <si>
    <t>Wyre</t>
  </si>
  <si>
    <t>E2344</t>
  </si>
  <si>
    <t>Wyre Forest</t>
  </si>
  <si>
    <t>E1839</t>
  </si>
  <si>
    <t>York</t>
  </si>
  <si>
    <t>E2701</t>
  </si>
  <si>
    <t>ZZZZ</t>
  </si>
  <si>
    <t>EZZZZ</t>
  </si>
  <si>
    <t>EMPTY PROPERTY RELIEF</t>
  </si>
  <si>
    <t>Contact name</t>
  </si>
  <si>
    <t>Contact number</t>
  </si>
  <si>
    <t>Contact e-mail</t>
  </si>
  <si>
    <t>DATE OF LATEST INFORMATION</t>
  </si>
  <si>
    <t>Date of latest information taken into account when calculating the figures on the supplementary form</t>
  </si>
  <si>
    <t>If you have any queries on completing the form please contact</t>
  </si>
  <si>
    <t>MANDATORY RELIEF</t>
  </si>
  <si>
    <t>DISCRETIONARY RELIEF</t>
  </si>
  <si>
    <t>SMALL BUSINESS RATE RELIEF</t>
  </si>
  <si>
    <t>Partially occupied hereditaments</t>
  </si>
  <si>
    <t>Empty premises</t>
  </si>
  <si>
    <t>Notes :</t>
  </si>
  <si>
    <t>Billing authority</t>
  </si>
  <si>
    <t>Upper tier</t>
  </si>
  <si>
    <t>Fire</t>
  </si>
  <si>
    <t>Bath &amp; North East Somerset UA</t>
  </si>
  <si>
    <t>NA</t>
  </si>
  <si>
    <t>UA</t>
  </si>
  <si>
    <t>E6101</t>
  </si>
  <si>
    <t>Avon Fire Authority</t>
  </si>
  <si>
    <t>Bristol UA</t>
  </si>
  <si>
    <t>South Gloucestershire UA</t>
  </si>
  <si>
    <t>North Somerset UA</t>
  </si>
  <si>
    <t>Luton UA</t>
  </si>
  <si>
    <t>E6102</t>
  </si>
  <si>
    <t>Bedfordshire Fire Authority</t>
  </si>
  <si>
    <t>Bracknell Forest UA</t>
  </si>
  <si>
    <t>E6103</t>
  </si>
  <si>
    <t>Berkshire Fire Authority</t>
  </si>
  <si>
    <t>West Berkshire UA</t>
  </si>
  <si>
    <t>Reading UA</t>
  </si>
  <si>
    <t>Slough UA</t>
  </si>
  <si>
    <t>Windsor &amp; Maidenhead UA</t>
  </si>
  <si>
    <t>Wokingham UA</t>
  </si>
  <si>
    <t>Milton Keynes UA</t>
  </si>
  <si>
    <t>E6104</t>
  </si>
  <si>
    <t>Buckinghamshire Fire Authority</t>
  </si>
  <si>
    <t>Buckinghamshire</t>
  </si>
  <si>
    <t>Peterborough UA</t>
  </si>
  <si>
    <t>E6105</t>
  </si>
  <si>
    <t>Cambridgeshire Fire Authority</t>
  </si>
  <si>
    <t>E0521</t>
  </si>
  <si>
    <t>Cambridgeshire</t>
  </si>
  <si>
    <t>Halton UA</t>
  </si>
  <si>
    <t>E6106</t>
  </si>
  <si>
    <t>Cheshire Fire Authority</t>
  </si>
  <si>
    <t>Warrington UA</t>
  </si>
  <si>
    <t>Cheshire West and Chester UA</t>
  </si>
  <si>
    <t>Hartlepool UA</t>
  </si>
  <si>
    <t>E6107</t>
  </si>
  <si>
    <t>Cleveland Fire Authority</t>
  </si>
  <si>
    <t>Middlesbrough UA</t>
  </si>
  <si>
    <t>Redcar &amp; Cleveland UA</t>
  </si>
  <si>
    <t>Stockton-on-Tees UA</t>
  </si>
  <si>
    <t>County</t>
  </si>
  <si>
    <t>Derby UA</t>
  </si>
  <si>
    <t>E6110</t>
  </si>
  <si>
    <t>Derbyshire Fire Authority</t>
  </si>
  <si>
    <t>E1021</t>
  </si>
  <si>
    <t>Derbyshire</t>
  </si>
  <si>
    <t xml:space="preserve">COLLECTABLE RATES </t>
  </si>
  <si>
    <t>Plymouth UA</t>
  </si>
  <si>
    <t>E6161</t>
  </si>
  <si>
    <t>Devon and Somerset Fire Authority</t>
  </si>
  <si>
    <t>Torbay UA</t>
  </si>
  <si>
    <t>E1121</t>
  </si>
  <si>
    <t>Devon</t>
  </si>
  <si>
    <t>Darlington UA</t>
  </si>
  <si>
    <t>E6113</t>
  </si>
  <si>
    <t>Durham Fire Authority</t>
  </si>
  <si>
    <t>Brighton &amp; Hove UA</t>
  </si>
  <si>
    <t>E6114</t>
  </si>
  <si>
    <t>East Sussex Fire Authority</t>
  </si>
  <si>
    <t>E1421</t>
  </si>
  <si>
    <t>East Sussex</t>
  </si>
  <si>
    <t>Southend-on-Sea UA</t>
  </si>
  <si>
    <t>E6115</t>
  </si>
  <si>
    <t>Thurrock UA</t>
  </si>
  <si>
    <t>E1521</t>
  </si>
  <si>
    <t>Essex</t>
  </si>
  <si>
    <t>E1620</t>
  </si>
  <si>
    <t>Gloucestershire</t>
  </si>
  <si>
    <t>Portsmouth UA</t>
  </si>
  <si>
    <t>Southampton UA</t>
  </si>
  <si>
    <t>E1721</t>
  </si>
  <si>
    <t>Hampshire</t>
  </si>
  <si>
    <t>Herefordshire UA</t>
  </si>
  <si>
    <t>E6118</t>
  </si>
  <si>
    <t>Hereford and Worcester Fire Authority</t>
  </si>
  <si>
    <t>E1821</t>
  </si>
  <si>
    <t>Worcestershire</t>
  </si>
  <si>
    <t>E1920</t>
  </si>
  <si>
    <t>Hertfordshire</t>
  </si>
  <si>
    <t>East Riding of Yorkshire UA</t>
  </si>
  <si>
    <t>E6120</t>
  </si>
  <si>
    <t>Humberside Fire Authority</t>
  </si>
  <si>
    <t>Kingston-upon-Hull UA</t>
  </si>
  <si>
    <t>North East Lincolnshire UA</t>
  </si>
  <si>
    <t>North Lincolnshire UA</t>
  </si>
  <si>
    <t>Isle of Wight Council UA</t>
  </si>
  <si>
    <t>Medway UA</t>
  </si>
  <si>
    <t>E6122</t>
  </si>
  <si>
    <t>Kent Fire Authority</t>
  </si>
  <si>
    <t>E2221</t>
  </si>
  <si>
    <t>Kent</t>
  </si>
  <si>
    <t>Tonbridge &amp; Malling</t>
  </si>
  <si>
    <t>Blackburn with Darwen UA</t>
  </si>
  <si>
    <t>E6123</t>
  </si>
  <si>
    <t>Lancashire Fire Authority</t>
  </si>
  <si>
    <t>Blackpool UA</t>
  </si>
  <si>
    <t>E2321</t>
  </si>
  <si>
    <t>Lancashire</t>
  </si>
  <si>
    <t>Leicester UA</t>
  </si>
  <si>
    <t>E6124</t>
  </si>
  <si>
    <t>Leicestershire Fire Authority</t>
  </si>
  <si>
    <t>Rutland UA</t>
  </si>
  <si>
    <t>E2421</t>
  </si>
  <si>
    <t>Leicestershire</t>
  </si>
  <si>
    <t>Hinckley &amp; Bosworth</t>
  </si>
  <si>
    <t>Oadby &amp; Wigston</t>
  </si>
  <si>
    <t>E2520</t>
  </si>
  <si>
    <t>Lincolnshire</t>
  </si>
  <si>
    <t>E2620</t>
  </si>
  <si>
    <t>Norfolk</t>
  </si>
  <si>
    <t>King's Lynn &amp; West Norfolk</t>
  </si>
  <si>
    <t>York UA</t>
  </si>
  <si>
    <t>E6127</t>
  </si>
  <si>
    <t>North Yorkshire Fire Authority</t>
  </si>
  <si>
    <t>North Yorkshire</t>
  </si>
  <si>
    <t>Nottingham UA</t>
  </si>
  <si>
    <t>E6130</t>
  </si>
  <si>
    <t>Nottinghamshire Fire Authority</t>
  </si>
  <si>
    <t>E3021</t>
  </si>
  <si>
    <t>Nottinghamshire</t>
  </si>
  <si>
    <t>Newark &amp; Sherwood</t>
  </si>
  <si>
    <t>E3120</t>
  </si>
  <si>
    <t>Oxfordshire</t>
  </si>
  <si>
    <t>Telford &amp; Wrekin UA</t>
  </si>
  <si>
    <t>E6132</t>
  </si>
  <si>
    <t>Shropshire Fire Authority</t>
  </si>
  <si>
    <t>Somerset</t>
  </si>
  <si>
    <t>Stoke-on-Trent UA</t>
  </si>
  <si>
    <t>E6134</t>
  </si>
  <si>
    <t>E3421</t>
  </si>
  <si>
    <t>Staffordshire</t>
  </si>
  <si>
    <t>E3520</t>
  </si>
  <si>
    <t>Suffolk</t>
  </si>
  <si>
    <t>E3620</t>
  </si>
  <si>
    <t>Surrey</t>
  </si>
  <si>
    <t>Reigate &amp; Banstead</t>
  </si>
  <si>
    <t>E3720</t>
  </si>
  <si>
    <t>Warwickshire</t>
  </si>
  <si>
    <t>Nuneaton &amp; Bedworth</t>
  </si>
  <si>
    <t>E3820</t>
  </si>
  <si>
    <t>West Sussex</t>
  </si>
  <si>
    <t>Swindon UA</t>
  </si>
  <si>
    <t>MD</t>
  </si>
  <si>
    <t>E6143</t>
  </si>
  <si>
    <t>Merseyside Fire</t>
  </si>
  <si>
    <t>E6144</t>
  </si>
  <si>
    <t>South Yorkshire Fire</t>
  </si>
  <si>
    <t>E6145</t>
  </si>
  <si>
    <t>Tyne and Wear Fire</t>
  </si>
  <si>
    <t>E6146</t>
  </si>
  <si>
    <t>West Midlands Fire</t>
  </si>
  <si>
    <t>E6147</t>
  </si>
  <si>
    <t>West Yorkshire Fire</t>
  </si>
  <si>
    <t>E5100</t>
  </si>
  <si>
    <t>Greater London Authority</t>
  </si>
  <si>
    <t>Hammersmith &amp; Fulham</t>
  </si>
  <si>
    <t>Kensington &amp; Chelsea</t>
  </si>
  <si>
    <t>Barking &amp; Dagenham</t>
  </si>
  <si>
    <t>Kingston-upon-Thames</t>
  </si>
  <si>
    <t>Richmond-upon-Thames</t>
  </si>
  <si>
    <t>£</t>
  </si>
  <si>
    <t>2.  Sums due to the authority</t>
  </si>
  <si>
    <t xml:space="preserve">3.  Sums due from the authority </t>
  </si>
  <si>
    <t>Authority Name</t>
  </si>
  <si>
    <t>E-code</t>
  </si>
  <si>
    <t>Column 1</t>
  </si>
  <si>
    <t>Column 2</t>
  </si>
  <si>
    <t>Column 3</t>
  </si>
  <si>
    <t>Column 4</t>
  </si>
  <si>
    <t>Small Business Rate Relief</t>
  </si>
  <si>
    <t>Community Amateur Sports Clubs (CASCs)</t>
  </si>
  <si>
    <t>Non-profit making bodies</t>
  </si>
  <si>
    <t>Small rural businesses</t>
  </si>
  <si>
    <t>i)   the Secretary of State in accordance with Regulation 4 of the Non-Domestic Rating (Rates Retention) Regulations 2013;</t>
  </si>
  <si>
    <t>ii)  major precepting authorities in accordance with Regulations 5, 6 and 7; and to be</t>
  </si>
  <si>
    <t xml:space="preserve">iii) transferred by the billing authority from its Collection Fund to its General Fund, </t>
  </si>
  <si>
    <t>are set out below</t>
  </si>
  <si>
    <t>Total</t>
  </si>
  <si>
    <t xml:space="preserve"> </t>
  </si>
  <si>
    <t>TOTAL FOR THE YEAR</t>
  </si>
  <si>
    <t xml:space="preserve">NET RATES PAYABLE </t>
  </si>
  <si>
    <t>5.  Legal costs</t>
  </si>
  <si>
    <t>6.  Allowance for cost of collection</t>
  </si>
  <si>
    <t>4. Cost of collection formula</t>
  </si>
  <si>
    <t>SPECIAL AUTHORITY DEDUCTIONS</t>
  </si>
  <si>
    <t>Column 5</t>
  </si>
  <si>
    <t>Charitable occupation</t>
  </si>
  <si>
    <t>Rural rate relief</t>
  </si>
  <si>
    <t>of which:</t>
  </si>
  <si>
    <t>1. Rateable Value at</t>
  </si>
  <si>
    <t xml:space="preserve">TRANSITIONAL PROTECTION PAYMENTS </t>
  </si>
  <si>
    <t xml:space="preserve">NON-DOMESTIC RATING INCOME </t>
  </si>
  <si>
    <t xml:space="preserve">DISREGARDED AMOUNTS </t>
  </si>
  <si>
    <t>Local Authority</t>
  </si>
  <si>
    <t>Ecodes</t>
  </si>
  <si>
    <t>Adur</t>
  </si>
  <si>
    <t>E3831</t>
  </si>
  <si>
    <t>Amber Valley</t>
  </si>
  <si>
    <t>E1031</t>
  </si>
  <si>
    <t>Arun</t>
  </si>
  <si>
    <t>E3832</t>
  </si>
  <si>
    <t>Ashfield</t>
  </si>
  <si>
    <t>E3031</t>
  </si>
  <si>
    <t>Ashford</t>
  </si>
  <si>
    <t>E2231</t>
  </si>
  <si>
    <t>Babergh</t>
  </si>
  <si>
    <t>E3531</t>
  </si>
  <si>
    <t>Barking and Dagenham</t>
  </si>
  <si>
    <t>E5030</t>
  </si>
  <si>
    <t>Barnet</t>
  </si>
  <si>
    <t>E5031</t>
  </si>
  <si>
    <t>Barnsley</t>
  </si>
  <si>
    <t>E4401</t>
  </si>
  <si>
    <t>Basildon</t>
  </si>
  <si>
    <t>E1531</t>
  </si>
  <si>
    <t>Basingstoke &amp; Deane</t>
  </si>
  <si>
    <t>E1731</t>
  </si>
  <si>
    <t>Bassetlaw</t>
  </si>
  <si>
    <t>E3032</t>
  </si>
  <si>
    <t>Bath &amp; North East Somerset</t>
  </si>
  <si>
    <t>E0101</t>
  </si>
  <si>
    <t>Bedford UA</t>
  </si>
  <si>
    <t>E0202</t>
  </si>
  <si>
    <t>Bexley</t>
  </si>
  <si>
    <t>E5032</t>
  </si>
  <si>
    <t>Birmingham</t>
  </si>
  <si>
    <t>E4601</t>
  </si>
  <si>
    <t>Blaby</t>
  </si>
  <si>
    <t>E2431</t>
  </si>
  <si>
    <t>Blackburn with Darwen</t>
  </si>
  <si>
    <t>E2301</t>
  </si>
  <si>
    <t>Blackpool</t>
  </si>
  <si>
    <t>E2302</t>
  </si>
  <si>
    <t>Bolsover</t>
  </si>
  <si>
    <t>E1032</t>
  </si>
  <si>
    <t>Bolton</t>
  </si>
  <si>
    <t>E4201</t>
  </si>
  <si>
    <t>Boston</t>
  </si>
  <si>
    <t>E2531</t>
  </si>
  <si>
    <t>Bracknell Forest</t>
  </si>
  <si>
    <t>E0301</t>
  </si>
  <si>
    <t>Bradford</t>
  </si>
  <si>
    <t>E4701</t>
  </si>
  <si>
    <t>Braintree</t>
  </si>
  <si>
    <t>E1532</t>
  </si>
  <si>
    <t>Breckland</t>
  </si>
  <si>
    <t>E2631</t>
  </si>
  <si>
    <t>Brent</t>
  </si>
  <si>
    <t>E5033</t>
  </si>
  <si>
    <t>Brentwood</t>
  </si>
  <si>
    <t>E1533</t>
  </si>
  <si>
    <t>Brighton &amp; Hove</t>
  </si>
  <si>
    <t>E1401</t>
  </si>
  <si>
    <t>Bristol</t>
  </si>
  <si>
    <t>E0102</t>
  </si>
  <si>
    <t>Broadland</t>
  </si>
  <si>
    <t>E2632</t>
  </si>
  <si>
    <t>Bromley</t>
  </si>
  <si>
    <t>E5034</t>
  </si>
  <si>
    <t>Bromsgrove</t>
  </si>
  <si>
    <t>E1831</t>
  </si>
  <si>
    <t>Broxbourne</t>
  </si>
  <si>
    <t>E1931</t>
  </si>
  <si>
    <t>Broxtowe</t>
  </si>
  <si>
    <t>E3033</t>
  </si>
  <si>
    <t>Burnley</t>
  </si>
  <si>
    <t>E2333</t>
  </si>
  <si>
    <t>Bury</t>
  </si>
  <si>
    <t>E4202</t>
  </si>
  <si>
    <t>Calderdale</t>
  </si>
  <si>
    <t>E4702</t>
  </si>
  <si>
    <t>Cambridge</t>
  </si>
  <si>
    <t>E0531</t>
  </si>
  <si>
    <t>Camden</t>
  </si>
  <si>
    <t>E5011</t>
  </si>
  <si>
    <t>Cannock Chase</t>
  </si>
  <si>
    <t>E3431</t>
  </si>
  <si>
    <t>Canterbury</t>
  </si>
  <si>
    <t>E2232</t>
  </si>
  <si>
    <t>Castle Point</t>
  </si>
  <si>
    <t>E1534</t>
  </si>
  <si>
    <t>Central Bedfordshire UA</t>
  </si>
  <si>
    <t>E0203</t>
  </si>
  <si>
    <t>Charnwood</t>
  </si>
  <si>
    <t>E2432</t>
  </si>
  <si>
    <t>Chelmsford</t>
  </si>
  <si>
    <t>E1535</t>
  </si>
  <si>
    <t>Cheltenham</t>
  </si>
  <si>
    <t>E1631</t>
  </si>
  <si>
    <t>Cherwell</t>
  </si>
  <si>
    <t>E3131</t>
  </si>
  <si>
    <t>Cheshire East UA</t>
  </si>
  <si>
    <t>E0603</t>
  </si>
  <si>
    <t>E0604</t>
  </si>
  <si>
    <t>Chesterfield</t>
  </si>
  <si>
    <t>E1033</t>
  </si>
  <si>
    <t>Chichester</t>
  </si>
  <si>
    <t>E3833</t>
  </si>
  <si>
    <t>Chorley</t>
  </si>
  <si>
    <t>E2334</t>
  </si>
  <si>
    <t>City of London</t>
  </si>
  <si>
    <t>BA Area (exc. Designated areas)</t>
  </si>
  <si>
    <t>Error checking</t>
  </si>
  <si>
    <t>Designated
areas</t>
  </si>
  <si>
    <t>Data</t>
  </si>
  <si>
    <t>Parameters</t>
  </si>
  <si>
    <t>Change</t>
  </si>
  <si>
    <t>Complete this column</t>
  </si>
  <si>
    <t>Do not complete this column</t>
  </si>
  <si>
    <t>Sheffield City region</t>
  </si>
  <si>
    <t>Enterprise Area</t>
  </si>
  <si>
    <t>West of England</t>
  </si>
  <si>
    <t>Notts Broxtowe</t>
  </si>
  <si>
    <t>Sheffield City Region</t>
  </si>
  <si>
    <t>NewQuay Aerohub</t>
  </si>
  <si>
    <t>Humber Port Corridor</t>
  </si>
  <si>
    <t>Humber Super Energy Cluster</t>
  </si>
  <si>
    <t>Solent</t>
  </si>
  <si>
    <t>Lancs Advanced Eng. &amp; Manufacturing</t>
  </si>
  <si>
    <t>Development Area</t>
  </si>
  <si>
    <t>New Anglia</t>
  </si>
  <si>
    <t>Sci-Tech Daresbury</t>
  </si>
  <si>
    <t>Tees Valley</t>
  </si>
  <si>
    <t>Hereford</t>
  </si>
  <si>
    <t>MIRA Technology Park</t>
  </si>
  <si>
    <t>Alconbury Enterprise Campus</t>
  </si>
  <si>
    <t>Aire Valley</t>
  </si>
  <si>
    <t>Mersey Waters</t>
  </si>
  <si>
    <t>Liverpool City</t>
  </si>
  <si>
    <t>NE Newcastle</t>
  </si>
  <si>
    <t>Royal Docks</t>
  </si>
  <si>
    <t>North East</t>
  </si>
  <si>
    <t>Waterside</t>
  </si>
  <si>
    <t xml:space="preserve">North East </t>
  </si>
  <si>
    <t>Nottingham City</t>
  </si>
  <si>
    <t>Development  Area</t>
  </si>
  <si>
    <t>Black Country</t>
  </si>
  <si>
    <t>Science Vale UK</t>
  </si>
  <si>
    <t>Yes</t>
  </si>
  <si>
    <t>Check total RV</t>
  </si>
  <si>
    <t>Actual</t>
  </si>
  <si>
    <t>Test</t>
  </si>
  <si>
    <t>Mandatory Reliefs</t>
  </si>
  <si>
    <t>Discretionary Reliefs</t>
  </si>
  <si>
    <t>Cost of non-profit bodies' relief</t>
  </si>
  <si>
    <t>Cost of other discretionary relief</t>
  </si>
  <si>
    <t>Cost of Charity relief</t>
  </si>
  <si>
    <t>Cost of CASC relief</t>
  </si>
  <si>
    <t>Cost of Partly Occupied relief</t>
  </si>
  <si>
    <t>Cost of Empty property relief</t>
  </si>
  <si>
    <t>This page is for information only; please do not amend any of the figures</t>
  </si>
  <si>
    <t>Birmingham City Centre</t>
  </si>
  <si>
    <t>Error
checking</t>
  </si>
  <si>
    <t>n/a</t>
  </si>
  <si>
    <t>Other checks</t>
  </si>
  <si>
    <t>Net rates payable</t>
  </si>
  <si>
    <t>Charity relief</t>
  </si>
  <si>
    <t>CASC relief</t>
  </si>
  <si>
    <t>Rural shop relief</t>
  </si>
  <si>
    <t>Partly Occupied relief</t>
  </si>
  <si>
    <t>Empty relief</t>
  </si>
  <si>
    <t>Non-profit bodies' relief</t>
  </si>
  <si>
    <t>CASC Relief</t>
  </si>
  <si>
    <t>Other rural relief</t>
  </si>
  <si>
    <t>Local discount relief</t>
  </si>
  <si>
    <t>Supplementary data - validation checks</t>
  </si>
  <si>
    <t>SBBR - getting a discount</t>
  </si>
  <si>
    <t>SBBR - just lower multiplier</t>
  </si>
  <si>
    <t>Number of hereditaments</t>
  </si>
  <si>
    <t>Please provide any further comments below</t>
  </si>
  <si>
    <t>PART 3: COLLECTABLE RATES AND DISREGARDED AMOUNTS</t>
  </si>
  <si>
    <t>All figures must be entered in whole £</t>
  </si>
  <si>
    <t>Upper tier = UA, MD or GLA</t>
  </si>
  <si>
    <t>Please comment below where required</t>
  </si>
  <si>
    <t>BUSINESS RATES CREDITS AND CHARGES</t>
  </si>
  <si>
    <t>DA?</t>
  </si>
  <si>
    <t xml:space="preserve">   </t>
  </si>
  <si>
    <t>Hide this column</t>
  </si>
  <si>
    <t>Linking billing authorities with their precepting authorities and their proportional shares</t>
  </si>
  <si>
    <t>Has a Designated Area?</t>
  </si>
  <si>
    <t>Testing</t>
  </si>
  <si>
    <t>Updates</t>
  </si>
  <si>
    <t>VOA data</t>
  </si>
  <si>
    <t>4. Changes to the allowance for non-collection</t>
  </si>
  <si>
    <t>7. Total business rates credits and charges (Total lines 2 to 6)</t>
  </si>
  <si>
    <t>17. Transfers/payments from the Collection Fund for end-year reconciliations</t>
  </si>
  <si>
    <t>Ver</t>
  </si>
  <si>
    <t xml:space="preserve">Ver </t>
  </si>
  <si>
    <t>MIRA extension</t>
  </si>
  <si>
    <t>Newcastle upon Tyne</t>
  </si>
  <si>
    <t>Nine Elms and Battersea Power station</t>
  </si>
  <si>
    <t>Nine Elms</t>
  </si>
  <si>
    <t>DISREGARDED AMOUNTS</t>
  </si>
  <si>
    <t>VOA Data</t>
  </si>
  <si>
    <t>Port of Bristol</t>
  </si>
  <si>
    <t>Baseline</t>
  </si>
  <si>
    <t>EZ Name</t>
  </si>
  <si>
    <t>Ezcode</t>
  </si>
  <si>
    <t>ecode</t>
  </si>
  <si>
    <t>ecodes</t>
  </si>
  <si>
    <t>Select an authority</t>
  </si>
  <si>
    <t>Designated Areas</t>
  </si>
  <si>
    <t>Sum payable by rate payers after taking account of transitional adjustments, empty property rate, mandatory and discretionary reliefs</t>
  </si>
  <si>
    <t>NET RATES PAYABLE</t>
  </si>
  <si>
    <t>LOSSES</t>
  </si>
  <si>
    <t>Net Rates payable less losses</t>
  </si>
  <si>
    <t xml:space="preserve"> Renewable Energy</t>
  </si>
  <si>
    <t>Total Disregarded Amounts</t>
  </si>
  <si>
    <t>Rural Rate Relief</t>
  </si>
  <si>
    <t>Designated Area</t>
  </si>
  <si>
    <t>Total Designated Area value</t>
  </si>
  <si>
    <t>NNDR1</t>
  </si>
  <si>
    <t>Windsor and Maidenhead UA</t>
  </si>
  <si>
    <t>St. Helens</t>
  </si>
  <si>
    <t>Redcar and Cleveland UA</t>
  </si>
  <si>
    <t>Kingston upon Hull UA</t>
  </si>
  <si>
    <t>Isle of Wight UA</t>
  </si>
  <si>
    <t>Isles of Scilly UA</t>
  </si>
  <si>
    <t>Epsom and Ewell</t>
  </si>
  <si>
    <t>King’s Lynn and West Norfolk</t>
  </si>
  <si>
    <t>Brighton and Hove UA</t>
  </si>
  <si>
    <t>Basingstoke and Deane</t>
  </si>
  <si>
    <t>Bath and North East Somerset UA</t>
  </si>
  <si>
    <t>Telford and Wrekin UA</t>
  </si>
  <si>
    <t>SBBR - RV between £0 &amp; £12k</t>
  </si>
  <si>
    <t>Number where comments are outstanding</t>
  </si>
  <si>
    <t>SBBR - RV between £12k &amp; £15k</t>
  </si>
  <si>
    <t>LOCK</t>
  </si>
  <si>
    <t>Buckinghamshire Thames Valley: Silverstone</t>
  </si>
  <si>
    <t>Buckinghamshire Thames Valley: Aria/Woodlands</t>
  </si>
  <si>
    <t>Buckinghamshire Thames Valley: Westcott</t>
  </si>
  <si>
    <t>Basing View</t>
  </si>
  <si>
    <t>Roseberry Place</t>
  </si>
  <si>
    <t>Old Mills</t>
  </si>
  <si>
    <t>Birmingham Curzon Extension</t>
  </si>
  <si>
    <t>Blackpool Airport Corridor</t>
  </si>
  <si>
    <t>Parry Lane</t>
  </si>
  <si>
    <t>Staithgate Lane</t>
  </si>
  <si>
    <t>Gain Lane</t>
  </si>
  <si>
    <t>Bristol Temple Quarter Enterprise Zone Expansion Area</t>
  </si>
  <si>
    <t>Clifton Business Park</t>
  </si>
  <si>
    <t>Carlisle Kingmoor Park EZ</t>
  </si>
  <si>
    <t>Loughborough Science and Enterprise Park</t>
  </si>
  <si>
    <t>Charnwood Campus</t>
  </si>
  <si>
    <t>Cheshire Science Corridor EZ: Alderley Park</t>
  </si>
  <si>
    <t>Cheshire Science Corridor EZ: South Road</t>
  </si>
  <si>
    <t>Cheshire Science Corridor EZ: Cloister Way (Andrews)</t>
  </si>
  <si>
    <t>Cheshire Science Corridor EZ: Cloister Way (CWAC)</t>
  </si>
  <si>
    <t>Cheshire Science Corridor EZ: Dufton Green</t>
  </si>
  <si>
    <t>Cheshire Science Corridor EZ: Former DSM Land</t>
  </si>
  <si>
    <t>Cheshire Science Corridor EZ: New Port Business Park</t>
  </si>
  <si>
    <t>Cheshire Science Corridor EZ: Stanney Mill Lane</t>
  </si>
  <si>
    <t>Cheshire Science Corridor EZ: Thornton Science Park</t>
  </si>
  <si>
    <t>Cheshire Science Corridor EZ: Hooton Park</t>
  </si>
  <si>
    <t>Cheshire Science Corridor EZ: Ince Park</t>
  </si>
  <si>
    <t>Cornwall Aerohub+ - Goon Hilly Earth Station</t>
  </si>
  <si>
    <t>Hayle North Quay</t>
  </si>
  <si>
    <t>Tolvaddon</t>
  </si>
  <si>
    <t>Falmouth Docks</t>
  </si>
  <si>
    <t>Kier site</t>
  </si>
  <si>
    <t>Spencer's Park (Phase 2) site</t>
  </si>
  <si>
    <t>HCA site</t>
  </si>
  <si>
    <t>DBC site</t>
  </si>
  <si>
    <t>Tees Valley EZ Growth Extension: Central Park</t>
  </si>
  <si>
    <t>Ebsfleet Central - Northfleet Rise</t>
  </si>
  <si>
    <t>Archill</t>
  </si>
  <si>
    <t>Harts Hill</t>
  </si>
  <si>
    <t>Canal Walk</t>
  </si>
  <si>
    <t>Blackbrook Valley</t>
  </si>
  <si>
    <t>Pensnett</t>
  </si>
  <si>
    <t>Hawthorn Prestige Business Park</t>
  </si>
  <si>
    <t>Cambridge Compass: Lancaster Way</t>
  </si>
  <si>
    <t>Exeter Science Park</t>
  </si>
  <si>
    <t>Sky Park, Exeter</t>
  </si>
  <si>
    <t>Exeter Airport Business Park Expansion Area</t>
  </si>
  <si>
    <t>Cranbrook Commercial Area</t>
  </si>
  <si>
    <t>Louisburg</t>
  </si>
  <si>
    <t>Humber EZ: Capital Park Goole</t>
  </si>
  <si>
    <t>Humber EZ: Goole 36</t>
  </si>
  <si>
    <t>Humber EZ: Goole Intermodal Terminal</t>
  </si>
  <si>
    <t>Humber EZ: Melton Park</t>
  </si>
  <si>
    <t>Humber EZ: Melton West</t>
  </si>
  <si>
    <t>Follingsby Business Park</t>
  </si>
  <si>
    <t>Northfleet Riverside East</t>
  </si>
  <si>
    <t>Northfleet Riverside West</t>
  </si>
  <si>
    <t>Beacon Park Phase 3</t>
  </si>
  <si>
    <t>Vanguard Point</t>
  </si>
  <si>
    <t>Havenshore Base South</t>
  </si>
  <si>
    <t>Victory Court</t>
  </si>
  <si>
    <t>New Anglia EZ: Futura Park</t>
  </si>
  <si>
    <t>New Anglia EZ: Princes Street</t>
  </si>
  <si>
    <t>New Anglia EZ: Waterfront Island</t>
  </si>
  <si>
    <t>New Anglia EZ: Nar Ouse</t>
  </si>
  <si>
    <t>Humber EZ: Bird's Eye</t>
  </si>
  <si>
    <t>Humber EZ: Priory Park</t>
  </si>
  <si>
    <t>Humber EZ: Former Cavaghan and Gray</t>
  </si>
  <si>
    <t>Humber EZ: Benchmark Pods</t>
  </si>
  <si>
    <t>Humber EZ: Energy Works</t>
  </si>
  <si>
    <t>Humber EZ: Rix Stoneberry</t>
  </si>
  <si>
    <t>Humber EZ: Foster Street</t>
  </si>
  <si>
    <t>Humber EZ: Ashcourt</t>
  </si>
  <si>
    <t>Humber EZ: Former Two Wheel Centre</t>
  </si>
  <si>
    <t>Humber EZ: St Mark Street</t>
  </si>
  <si>
    <t>Humber EZ: Former LA site</t>
  </si>
  <si>
    <t>Humber EZ: Sammy's Point</t>
  </si>
  <si>
    <t>Humber EZ: Albert Dock</t>
  </si>
  <si>
    <t>Humber EZ: John Street Car Park</t>
  </si>
  <si>
    <t>Humber EZ: Pepi's</t>
  </si>
  <si>
    <t>Humber EZ: Osborne Street</t>
  </si>
  <si>
    <t>Humber EZ: Albion Street</t>
  </si>
  <si>
    <t>Humber EZ: Former Bonus Site</t>
  </si>
  <si>
    <t>Humber EZ: Somerden Road</t>
  </si>
  <si>
    <t>Humber EZ: Queen Elizabeth Dock</t>
  </si>
  <si>
    <t>Lindley Moor East</t>
  </si>
  <si>
    <t>Lindley Moor West</t>
  </si>
  <si>
    <t>Moor Park, Mirfield</t>
  </si>
  <si>
    <t>Leicester Waterside</t>
  </si>
  <si>
    <t>East Quay</t>
  </si>
  <si>
    <t>Eastside North</t>
  </si>
  <si>
    <t>Eastside South</t>
  </si>
  <si>
    <t>North Quay</t>
  </si>
  <si>
    <t>Railway Quay</t>
  </si>
  <si>
    <t>Bevan Funnell</t>
  </si>
  <si>
    <t>Town Centre</t>
  </si>
  <si>
    <t>Avis Way</t>
  </si>
  <si>
    <t>Luton Airport EZ</t>
  </si>
  <si>
    <t>Kent Medical Campus</t>
  </si>
  <si>
    <t>Greater Manchester Airport City</t>
  </si>
  <si>
    <t>Greater Manchester Life Science: MSP Central Campus</t>
  </si>
  <si>
    <t>Greater Manchester Life Science: CMFT Site</t>
  </si>
  <si>
    <t>Rochester Airport Technology Park</t>
  </si>
  <si>
    <t>New Anglia EZ: Sproughton Road</t>
  </si>
  <si>
    <t>New Anglia EZ: Mill Lane</t>
  </si>
  <si>
    <t>Tees Valley EZ Growth Extension: Middlesbrough historic quarter</t>
  </si>
  <si>
    <t>Ceramics Valley: Chatterley Valley West</t>
  </si>
  <si>
    <t>North Bank of the Tyne extension</t>
  </si>
  <si>
    <t>Newcastle International Airport Business Park</t>
  </si>
  <si>
    <t>Humber EZ: Stallingborough Interchange</t>
  </si>
  <si>
    <t>Humber EZ: Great Coates Business Park</t>
  </si>
  <si>
    <t>Humber EZ: King's Road</t>
  </si>
  <si>
    <t>Humber EZ: Queen's Road</t>
  </si>
  <si>
    <t>Humber EZ: Abengoa</t>
  </si>
  <si>
    <t>Humber EZ: Huntsman Tioxide</t>
  </si>
  <si>
    <t>Humber EZ: Humberside Airport</t>
  </si>
  <si>
    <t>New Anglia EZ: Scottow Enterprise Park</t>
  </si>
  <si>
    <t>New Anglia EZ: Egmere Business Park</t>
  </si>
  <si>
    <t>Fairmoor</t>
  </si>
  <si>
    <t>Ashwood Business Park</t>
  </si>
  <si>
    <t>Ramparts Business Park</t>
  </si>
  <si>
    <t>South Yard</t>
  </si>
  <si>
    <t>Dorset Technology Park</t>
  </si>
  <si>
    <t>Longcross Park</t>
  </si>
  <si>
    <t>Huntspill Energy Park</t>
  </si>
  <si>
    <t>Cambridge Compass: Cambourne Business Park</t>
  </si>
  <si>
    <t>Cambridge Compass: Cambridge Research Park</t>
  </si>
  <si>
    <t>Cambridge Compass: Northstowe</t>
  </si>
  <si>
    <t>New Anglia EZ: Norwich Research Park</t>
  </si>
  <si>
    <t>Didcot Growth Accelerator: Didcot A (South Oxfordshire)</t>
  </si>
  <si>
    <t>Didcot Growth Accelerator: Southmead 1</t>
  </si>
  <si>
    <t>Didcot Growth Accelerator: Southmead 2</t>
  </si>
  <si>
    <t>Didcot Growth Accelerator: Southmead 3</t>
  </si>
  <si>
    <t>Development</t>
  </si>
  <si>
    <t>Tyne Dock Enterprise Park</t>
  </si>
  <si>
    <t>Crown Estates site</t>
  </si>
  <si>
    <t>Building Research Establishment site</t>
  </si>
  <si>
    <t>Rothamsted Research site</t>
  </si>
  <si>
    <t>Cambridge Compass: Haverhill Research Park</t>
  </si>
  <si>
    <t>New Anglia EZ: Suffolk Business Park</t>
  </si>
  <si>
    <t>Tees Valley EZ Growth Extension: Northshore</t>
  </si>
  <si>
    <t>Ceramics Valley: Chatterley Valley East</t>
  </si>
  <si>
    <t>Ceramics Valley: Tunstall Arrow</t>
  </si>
  <si>
    <t>Ceramics Valley: Highgate/Ravensdale</t>
  </si>
  <si>
    <t>Ceramics Valley: Etruria Valley</t>
  </si>
  <si>
    <t>Ceramics Valley: Cliffe Vale</t>
  </si>
  <si>
    <t>Port of Sunderland</t>
  </si>
  <si>
    <t>Didcot Growth Accelerator: Diageo Site</t>
  </si>
  <si>
    <t>Didcot Growth Accelerator: Didcot A (Vale of White Horse)</t>
  </si>
  <si>
    <t>Didcot Growth Accelerator: Didcot Park</t>
  </si>
  <si>
    <t>Didcot Growth Accelerator: Milton Interchange</t>
  </si>
  <si>
    <t>Oxfordshire Milton Park Extension- Site A</t>
  </si>
  <si>
    <t>Oxfordshire Milton Park Extension- Site B</t>
  </si>
  <si>
    <t>Oxfordshire Milton Park Extension- Site C</t>
  </si>
  <si>
    <t>Oxfordshire Milton Park Extension- Site D</t>
  </si>
  <si>
    <t>Oxfordshire Milton Park Extension- Site E</t>
  </si>
  <si>
    <t>Oxfordshire Milton Park Extension- Site F</t>
  </si>
  <si>
    <t>Langhthwaite Business Park extension</t>
  </si>
  <si>
    <t>South Kirby Business Park</t>
  </si>
  <si>
    <t>Cheshire Science Corridor EZ: Birchwood Sites</t>
  </si>
  <si>
    <t>Riverside Road</t>
  </si>
  <si>
    <t>Mobbs Way</t>
  </si>
  <si>
    <t>Wirral Waters</t>
  </si>
  <si>
    <t>Lancashire - Hillhouse Chemicals and Energy EZ</t>
  </si>
  <si>
    <t>York Central site</t>
  </si>
  <si>
    <t>Enter as +ve figure</t>
  </si>
  <si>
    <t>Enter as -ve figure</t>
  </si>
  <si>
    <t>formula</t>
  </si>
  <si>
    <t>E6354</t>
  </si>
  <si>
    <t>West of England CA</t>
  </si>
  <si>
    <t xml:space="preserve">Transitional Protection Payment  </t>
  </si>
  <si>
    <t>34. Cost to authorities of providing relief</t>
  </si>
  <si>
    <t>2017-18 Baseline published</t>
  </si>
  <si>
    <t>Uprated Baseline for 2018-19</t>
  </si>
  <si>
    <t>Amended 2017-18 Baseline</t>
  </si>
  <si>
    <t>Development Area - Gateshead Quays and Baltic Business Centre</t>
  </si>
  <si>
    <t>Greater Manchester Airport City 2</t>
  </si>
  <si>
    <t>IAMP</t>
  </si>
  <si>
    <t>Brent Cross LGZ</t>
  </si>
  <si>
    <t>Croydon LGZ</t>
  </si>
  <si>
    <t>SBRR Threshold factors</t>
  </si>
  <si>
    <t/>
  </si>
  <si>
    <t>Multiplier adjustment factor</t>
  </si>
  <si>
    <t>Folkestone &amp; Hythe</t>
  </si>
  <si>
    <t>Ecode</t>
  </si>
  <si>
    <t>FRA</t>
  </si>
  <si>
    <t>100% BRR</t>
  </si>
  <si>
    <t>DA</t>
  </si>
  <si>
    <t>E1204</t>
  </si>
  <si>
    <t>Dorset Council</t>
  </si>
  <si>
    <t>E1203</t>
  </si>
  <si>
    <t>East Suffolk</t>
  </si>
  <si>
    <t>E3538</t>
  </si>
  <si>
    <t>West Suffolk</t>
  </si>
  <si>
    <t>E3539</t>
  </si>
  <si>
    <t>Dorset UA</t>
  </si>
  <si>
    <t>Northamptonshire PCC-Fire</t>
  </si>
  <si>
    <t>Bournemouth, Christchurch &amp; Poole</t>
  </si>
  <si>
    <t xml:space="preserve">Pre-populated </t>
  </si>
  <si>
    <t>Checks</t>
  </si>
  <si>
    <t>UT</t>
  </si>
  <si>
    <t>Greater Manchester Combined Authority</t>
  </si>
  <si>
    <t>Essex Police, Fire &amp; Crime Commissioner</t>
  </si>
  <si>
    <t>Staffordshire Police, Fire and Rescue and Crime Commissioner</t>
  </si>
  <si>
    <t>Bournemouth, Christchurch &amp; Poole UA</t>
  </si>
  <si>
    <t>Uprated Baseline for 2019-20</t>
  </si>
  <si>
    <t>Uprated Baseline for 2020-21</t>
  </si>
  <si>
    <t>Uprating factor</t>
  </si>
  <si>
    <t>UNLOCK</t>
  </si>
  <si>
    <t>RELIEF FUNDED THROUGH SECTION 31 GRANT</t>
  </si>
  <si>
    <t>Buckinghamshire UA</t>
  </si>
  <si>
    <t>E0402</t>
  </si>
  <si>
    <t>na</t>
  </si>
  <si>
    <t>6. Changes to the provision for alteration of lists and appeals</t>
  </si>
  <si>
    <t>AssetID</t>
  </si>
  <si>
    <t>AssetValue</t>
  </si>
  <si>
    <t>AssetComments</t>
  </si>
  <si>
    <t>AssetComments2</t>
  </si>
  <si>
    <t>AssetComments3</t>
  </si>
  <si>
    <t>Form</t>
  </si>
  <si>
    <t>FormVers</t>
  </si>
  <si>
    <t>OrgID</t>
  </si>
  <si>
    <t>Period</t>
  </si>
  <si>
    <t>Contact_Name</t>
  </si>
  <si>
    <t>Contact_Tele</t>
  </si>
  <si>
    <t>Contact_Email</t>
  </si>
  <si>
    <t>tpptola</t>
  </si>
  <si>
    <t>tppfromla</t>
  </si>
  <si>
    <t>cityoffset</t>
  </si>
  <si>
    <t>nndrincome</t>
  </si>
  <si>
    <t>rvdate</t>
  </si>
  <si>
    <t>ezcasea</t>
  </si>
  <si>
    <t>ezcaseb</t>
  </si>
  <si>
    <t>surpdef</t>
  </si>
  <si>
    <t>suppdate</t>
  </si>
  <si>
    <t>suppnotes</t>
  </si>
  <si>
    <t>da_name_da1</t>
  </si>
  <si>
    <t>da_name_da2</t>
  </si>
  <si>
    <t>da_name_da3</t>
  </si>
  <si>
    <t>da_name_da4</t>
  </si>
  <si>
    <t>da_name_da5</t>
  </si>
  <si>
    <t>da_name_da6</t>
  </si>
  <si>
    <t>da_name_da7</t>
  </si>
  <si>
    <t>da_name_da8</t>
  </si>
  <si>
    <t>da_name_da9</t>
  </si>
  <si>
    <t>da_name_da10</t>
  </si>
  <si>
    <t>da_name_da11</t>
  </si>
  <si>
    <t>da_name_da12</t>
  </si>
  <si>
    <t>da_name_da13</t>
  </si>
  <si>
    <t>da_name_da14</t>
  </si>
  <si>
    <t>da_name_da15</t>
  </si>
  <si>
    <t>da_name_da16</t>
  </si>
  <si>
    <t>da_name_da17</t>
  </si>
  <si>
    <t>da_name_da18</t>
  </si>
  <si>
    <t>da_name_da19</t>
  </si>
  <si>
    <t>da_name_da20</t>
  </si>
  <si>
    <t>da_name_da21</t>
  </si>
  <si>
    <t>da_name_da22</t>
  </si>
  <si>
    <t>da_name_da23</t>
  </si>
  <si>
    <t>da_name_da24</t>
  </si>
  <si>
    <t>da_name_da25</t>
  </si>
  <si>
    <t>da_name_da26</t>
  </si>
  <si>
    <t>da_name_da27</t>
  </si>
  <si>
    <t>da_name_da28</t>
  </si>
  <si>
    <t>da_name_da29</t>
  </si>
  <si>
    <t>da_name_da30</t>
  </si>
  <si>
    <t>da_name_da31</t>
  </si>
  <si>
    <t>da_name_da32</t>
  </si>
  <si>
    <t>da_name_da33</t>
  </si>
  <si>
    <t>da_name_da34</t>
  </si>
  <si>
    <t>da_name_da35</t>
  </si>
  <si>
    <t>da_name_da36</t>
  </si>
  <si>
    <t>da_name_da37</t>
  </si>
  <si>
    <t>da_name_da38</t>
  </si>
  <si>
    <t>da_name_da39</t>
  </si>
  <si>
    <t>da_name_da40</t>
  </si>
  <si>
    <t>da_name_da41</t>
  </si>
  <si>
    <t>E6348</t>
  </si>
  <si>
    <t>E6162</t>
  </si>
  <si>
    <t>Dorset &amp; Wiltshire Fire &amp; Rescue Authority</t>
  </si>
  <si>
    <t>Other ratepayers (refer to guidance for further details)</t>
  </si>
  <si>
    <t>Check Parameters ovewritten</t>
  </si>
  <si>
    <t>Check Parameters overwritten</t>
  </si>
  <si>
    <t>North Northamptonshire</t>
  </si>
  <si>
    <t>West Northamptonshire</t>
  </si>
  <si>
    <t>LA Name</t>
  </si>
  <si>
    <t xml:space="preserve">18. add: amounts retained in respect of renewable energy schemes </t>
  </si>
  <si>
    <t>32. Cost to authorities of providing relief</t>
  </si>
  <si>
    <t>Uprated Baseline for 2021-22</t>
  </si>
  <si>
    <t>From cost of collection calculation</t>
  </si>
  <si>
    <t>OTHER RATES RETENTION SCHEME CHARGES  (enter as -ve)</t>
  </si>
  <si>
    <t>OTHER RATES RETENTION SCHEME CREDITS (enter as +ve)</t>
  </si>
  <si>
    <t>E2801</t>
  </si>
  <si>
    <t>E2802</t>
  </si>
  <si>
    <t>31. Cost to authorities of providing relief</t>
  </si>
  <si>
    <t>OrgName</t>
  </si>
  <si>
    <t>netcollect_tot_1</t>
  </si>
  <si>
    <t>costcoll_form</t>
  </si>
  <si>
    <t>costcoll_legal</t>
  </si>
  <si>
    <t>costcoll_allow</t>
  </si>
  <si>
    <t>disreg_da_2</t>
  </si>
  <si>
    <t>disreg_renew_tot_1</t>
  </si>
  <si>
    <t>disreg_renew_ba</t>
  </si>
  <si>
    <t>disreg_renew_mpa</t>
  </si>
  <si>
    <t>nndrsharepc_cg</t>
  </si>
  <si>
    <t>nndrsharepc_ba</t>
  </si>
  <si>
    <t>nndrsharepc_mpa</t>
  </si>
  <si>
    <t>nndrsharepc_fra</t>
  </si>
  <si>
    <t>nndrsharepc_tot</t>
  </si>
  <si>
    <t>nndrshare_cg</t>
  </si>
  <si>
    <t>nndrshare_ba</t>
  </si>
  <si>
    <t>nndrshare_mpa</t>
  </si>
  <si>
    <t>nndrshare_fra</t>
  </si>
  <si>
    <t>nndrshare_tot</t>
  </si>
  <si>
    <t>nri_cg</t>
  </si>
  <si>
    <t>nri_ba</t>
  </si>
  <si>
    <t>nri_mpa</t>
  </si>
  <si>
    <t>nri_fra</t>
  </si>
  <si>
    <t>costcoll_allow_ba</t>
  </si>
  <si>
    <t>costcoll_allow_tot</t>
  </si>
  <si>
    <t>disreg_da_ba</t>
  </si>
  <si>
    <t>disreg_da_3</t>
  </si>
  <si>
    <t>disreg_renew_ba_1</t>
  </si>
  <si>
    <t>disreg_renew_mpa_1</t>
  </si>
  <si>
    <t>disreg_renew_tot_2</t>
  </si>
  <si>
    <t>disreg_shale_tot_2</t>
  </si>
  <si>
    <t>ezrelief_nonpil_tot_1</t>
  </si>
  <si>
    <t>cityoffset_ba</t>
  </si>
  <si>
    <t>cityoffset_tot</t>
  </si>
  <si>
    <t>portbristol_ba</t>
  </si>
  <si>
    <t>portbristol_tot_1</t>
  </si>
  <si>
    <t>surpdef_cg</t>
  </si>
  <si>
    <t>surpdef_ba</t>
  </si>
  <si>
    <t>surpdef_mpa</t>
  </si>
  <si>
    <t>surpdef_fra</t>
  </si>
  <si>
    <t>surpdef_tot</t>
  </si>
  <si>
    <t>totdue_cg</t>
  </si>
  <si>
    <t>totdue_ba</t>
  </si>
  <si>
    <t>totdue_mpa</t>
  </si>
  <si>
    <t>totdue_fra</t>
  </si>
  <si>
    <t>totdue_tot</t>
  </si>
  <si>
    <t>s31_rural_ba</t>
  </si>
  <si>
    <t>s31_rural_mpa</t>
  </si>
  <si>
    <t>s31_rural_fra</t>
  </si>
  <si>
    <t>s31_rural_tot</t>
  </si>
  <si>
    <t>s31_smlsupp_ba</t>
  </si>
  <si>
    <t>s31_smlsupp_mpa</t>
  </si>
  <si>
    <t>s31_smlsupp_fra</t>
  </si>
  <si>
    <t>s31_smlsupp_tot</t>
  </si>
  <si>
    <t>s31_total_ba</t>
  </si>
  <si>
    <t>s31_total_mpa</t>
  </si>
  <si>
    <t>s31_total_fra</t>
  </si>
  <si>
    <t>s31_total_tot</t>
  </si>
  <si>
    <t>totrv_baa</t>
  </si>
  <si>
    <t>totrv_da</t>
  </si>
  <si>
    <t>totrv_tot</t>
  </si>
  <si>
    <t>grsrate_baa</t>
  </si>
  <si>
    <t>grsrate_da</t>
  </si>
  <si>
    <t>grsrate_estgrow_baa</t>
  </si>
  <si>
    <t>grsrate_estgrow_da</t>
  </si>
  <si>
    <t>grsrate_fcast_baa</t>
  </si>
  <si>
    <t>grsrate_fcast_da</t>
  </si>
  <si>
    <t>grsrate_fcast_tot</t>
  </si>
  <si>
    <t>transarr_fgone_baa</t>
  </si>
  <si>
    <t>transarr_fgone_da</t>
  </si>
  <si>
    <t>transarr_fgone_tot</t>
  </si>
  <si>
    <t>transarr_estgrow_baa</t>
  </si>
  <si>
    <t>transarr_estgrow_da</t>
  </si>
  <si>
    <t>tpp_tot_baa</t>
  </si>
  <si>
    <t>tpp_tot_da</t>
  </si>
  <si>
    <t>tpp_tot_tot</t>
  </si>
  <si>
    <t>sbrr_fcastpy_baa</t>
  </si>
  <si>
    <t>sbrr_fcastpy_da</t>
  </si>
  <si>
    <t>sbrr_fcastpy_tot</t>
  </si>
  <si>
    <t>sbrrsecprop_baa</t>
  </si>
  <si>
    <t>sbrrsecprop_da</t>
  </si>
  <si>
    <t>sbrrsecprop_tot</t>
  </si>
  <si>
    <t>mr_charity_baa</t>
  </si>
  <si>
    <t>mr_charity_da</t>
  </si>
  <si>
    <t>mr_charity_tot</t>
  </si>
  <si>
    <t>mr_casc_baa</t>
  </si>
  <si>
    <t>mr_casc_da</t>
  </si>
  <si>
    <t>mr_casc_tot</t>
  </si>
  <si>
    <t>mr_rural_baa</t>
  </si>
  <si>
    <t>mr_rural_da</t>
  </si>
  <si>
    <t>mr_rural_tot</t>
  </si>
  <si>
    <t>mr_tot_baa</t>
  </si>
  <si>
    <t>mr_tot_da</t>
  </si>
  <si>
    <t>mr_estgrow_baa</t>
  </si>
  <si>
    <t>mr_estgrow_da</t>
  </si>
  <si>
    <t>mr_fcast_baa</t>
  </si>
  <si>
    <t>mr_fcast_da</t>
  </si>
  <si>
    <t>mr_fcast_tot</t>
  </si>
  <si>
    <t>partocc_baa</t>
  </si>
  <si>
    <t>partocc_da</t>
  </si>
  <si>
    <t>partocc_tot</t>
  </si>
  <si>
    <t>empty_baa</t>
  </si>
  <si>
    <t>empty_da</t>
  </si>
  <si>
    <t>empty_tot</t>
  </si>
  <si>
    <t>emptytot_baa</t>
  </si>
  <si>
    <t>emptytot_da</t>
  </si>
  <si>
    <t>emptytot_estgrow_baa</t>
  </si>
  <si>
    <t>emptytot_estgrow_da</t>
  </si>
  <si>
    <t>emptytot_fcast_baa</t>
  </si>
  <si>
    <t>emptytot_fcast_da</t>
  </si>
  <si>
    <t>emptytot_fcast_tot</t>
  </si>
  <si>
    <t>dr_charity_baa</t>
  </si>
  <si>
    <t>dr_charity_da</t>
  </si>
  <si>
    <t>dr_charity_tot</t>
  </si>
  <si>
    <t>dr_nonprof_baa</t>
  </si>
  <si>
    <t>dr_nonprof_da</t>
  </si>
  <si>
    <t>dr_nonprof_tot</t>
  </si>
  <si>
    <t>dr_casc_baa</t>
  </si>
  <si>
    <t>dr_casc_da</t>
  </si>
  <si>
    <t>dr_casc_tot</t>
  </si>
  <si>
    <t>dr_smlrural_baa</t>
  </si>
  <si>
    <t>dr_smlrural_da</t>
  </si>
  <si>
    <t>dr_smlrural_tot</t>
  </si>
  <si>
    <t>dr_other_baa</t>
  </si>
  <si>
    <t>dr_other_da</t>
  </si>
  <si>
    <t>dr_other_tot</t>
  </si>
  <si>
    <t>dr_tot_baa</t>
  </si>
  <si>
    <t>dr_tot_da</t>
  </si>
  <si>
    <t>dr_estgrow_baa</t>
  </si>
  <si>
    <t>dr_estgrow_da</t>
  </si>
  <si>
    <t>dr_fcast_baa</t>
  </si>
  <si>
    <t>dr_fcast_da</t>
  </si>
  <si>
    <t>dr_fcast_tot</t>
  </si>
  <si>
    <t>smlsup_baa</t>
  </si>
  <si>
    <t>smlsup_da</t>
  </si>
  <si>
    <t>smlsup_tot</t>
  </si>
  <si>
    <t>drs31_tot_baa</t>
  </si>
  <si>
    <t>drs31_tot_da</t>
  </si>
  <si>
    <t>drs31_estgrow_baa</t>
  </si>
  <si>
    <t>drs31_estgrow_da</t>
  </si>
  <si>
    <t>drs31_fcast_baa</t>
  </si>
  <si>
    <t>drs31_fcast_da</t>
  </si>
  <si>
    <t>drs31_fcast_tot</t>
  </si>
  <si>
    <t>netrates_baa</t>
  </si>
  <si>
    <t>netrates_da</t>
  </si>
  <si>
    <t>netrates_tot</t>
  </si>
  <si>
    <t>netrates_baa_1</t>
  </si>
  <si>
    <t>netrates_da_1</t>
  </si>
  <si>
    <t>netrates_tot_1</t>
  </si>
  <si>
    <t>loss_baddebt_baa</t>
  </si>
  <si>
    <t>loss_baddebt_da_1</t>
  </si>
  <si>
    <t>loss_baddebt_tot</t>
  </si>
  <si>
    <t>loss_repay_baa</t>
  </si>
  <si>
    <t>loss_repay_da_1</t>
  </si>
  <si>
    <t>loss_repay_tot</t>
  </si>
  <si>
    <t>netcollect_baa</t>
  </si>
  <si>
    <t>netcollect_da_1</t>
  </si>
  <si>
    <t>netcollect_tot</t>
  </si>
  <si>
    <t>disreg_renew_baa</t>
  </si>
  <si>
    <t>disreg_renew_da_1</t>
  </si>
  <si>
    <t>disreg_renew_tot</t>
  </si>
  <si>
    <t>tpp_tot_da_1</t>
  </si>
  <si>
    <t>disreg_base_da_1</t>
  </si>
  <si>
    <t>disreg_da_1</t>
  </si>
  <si>
    <t>disreg_tot</t>
  </si>
  <si>
    <t>portbristol_baa</t>
  </si>
  <si>
    <t>portbristol_tot</t>
  </si>
  <si>
    <t>credit_br</t>
  </si>
  <si>
    <t>credit_writeoff</t>
  </si>
  <si>
    <t>credit_noncoll</t>
  </si>
  <si>
    <t>credit_appeal</t>
  </si>
  <si>
    <t>credit_appealchng</t>
  </si>
  <si>
    <t>credit_tot</t>
  </si>
  <si>
    <t>credit_tpprecv</t>
  </si>
  <si>
    <t>credit_reconcil</t>
  </si>
  <si>
    <t>credit_pydeficit</t>
  </si>
  <si>
    <t>credit_othertot</t>
  </si>
  <si>
    <t>charge_tpp</t>
  </si>
  <si>
    <t>charge_cshare</t>
  </si>
  <si>
    <t>charge_mpainc</t>
  </si>
  <si>
    <t>charge_genfund</t>
  </si>
  <si>
    <t>charge_disreg</t>
  </si>
  <si>
    <t>charge_reconcil</t>
  </si>
  <si>
    <t>charge_pysurp</t>
  </si>
  <si>
    <t>charge_tot</t>
  </si>
  <si>
    <t>py_surplus_check</t>
  </si>
  <si>
    <t>py_deficit_check</t>
  </si>
  <si>
    <t>collectionfund_check</t>
  </si>
  <si>
    <t>part4_check_comments</t>
  </si>
  <si>
    <t>hdit_mr_charity</t>
  </si>
  <si>
    <t>hdit_mr_casc</t>
  </si>
  <si>
    <t>hdit_mr_rshops</t>
  </si>
  <si>
    <t>hdit_mr_partocc</t>
  </si>
  <si>
    <t>hdit_mr_empty</t>
  </si>
  <si>
    <t>hdit_mr_emptyind</t>
  </si>
  <si>
    <t>hdit_mr_emptylisted</t>
  </si>
  <si>
    <t>hdit_mr_emptycasc</t>
  </si>
  <si>
    <t>hdit_mr_emptycharity</t>
  </si>
  <si>
    <t>hdit_mr_emptyoth</t>
  </si>
  <si>
    <t>hdit_mr_emptyabove</t>
  </si>
  <si>
    <t>hdit_mr_retaildisc</t>
  </si>
  <si>
    <t>hdit_dr_charity</t>
  </si>
  <si>
    <t>hdit_dr_nonprof</t>
  </si>
  <si>
    <t>hdit_dr_casc</t>
  </si>
  <si>
    <t>hdit_dr_rshops</t>
  </si>
  <si>
    <t>hdit_dr_othrural</t>
  </si>
  <si>
    <t>hdit_dr_ez</t>
  </si>
  <si>
    <t>hdit_dr_s47</t>
  </si>
  <si>
    <t>hdit_s31_smlsup</t>
  </si>
  <si>
    <t>hdit_sbrr_supp</t>
  </si>
  <si>
    <t>hdit_sbrr_disc</t>
  </si>
  <si>
    <t>hdit_sbrr_discmax</t>
  </si>
  <si>
    <t>hdit_sbrr_discslide</t>
  </si>
  <si>
    <t>hdit_sbrr_multp</t>
  </si>
  <si>
    <t>value_empty</t>
  </si>
  <si>
    <t>value_emptyind</t>
  </si>
  <si>
    <t>value_emptylisted</t>
  </si>
  <si>
    <t>value_emptycasc</t>
  </si>
  <si>
    <t>value_emptycharity</t>
  </si>
  <si>
    <t>value_emptyoth</t>
  </si>
  <si>
    <t>value_emptyabove</t>
  </si>
  <si>
    <t>value_sbrr</t>
  </si>
  <si>
    <t>value_sbrr_discmax</t>
  </si>
  <si>
    <t>value_sbrr_discslide</t>
  </si>
  <si>
    <t>netrates_da_tot</t>
  </si>
  <si>
    <t>netrates_da1</t>
  </si>
  <si>
    <t>netrates_da2</t>
  </si>
  <si>
    <t>netrates_da3</t>
  </si>
  <si>
    <t>netrates_da4</t>
  </si>
  <si>
    <t>netrates_da5</t>
  </si>
  <si>
    <t>netrates_da6</t>
  </si>
  <si>
    <t>netrates_da7</t>
  </si>
  <si>
    <t>netrates_da8</t>
  </si>
  <si>
    <t>netrates_da9</t>
  </si>
  <si>
    <t>netrates_da10</t>
  </si>
  <si>
    <t>netrates_da11</t>
  </si>
  <si>
    <t>netrates_da12</t>
  </si>
  <si>
    <t>netrates_da13</t>
  </si>
  <si>
    <t>netrates_da14</t>
  </si>
  <si>
    <t>netrates_da15</t>
  </si>
  <si>
    <t>netrates_da16</t>
  </si>
  <si>
    <t>netrates_da17</t>
  </si>
  <si>
    <t>netrates_da18</t>
  </si>
  <si>
    <t>netrates_da19</t>
  </si>
  <si>
    <t>netrates_da20</t>
  </si>
  <si>
    <t>netrates_da21</t>
  </si>
  <si>
    <t>netrates_da22</t>
  </si>
  <si>
    <t>netrates_da23</t>
  </si>
  <si>
    <t>netrates_da24</t>
  </si>
  <si>
    <t>netrates_da25</t>
  </si>
  <si>
    <t>netrates_da26</t>
  </si>
  <si>
    <t>netrates_da27</t>
  </si>
  <si>
    <t>netrates_da28</t>
  </si>
  <si>
    <t>netrates_da29</t>
  </si>
  <si>
    <t>netrates_da30</t>
  </si>
  <si>
    <t>netrates_da31</t>
  </si>
  <si>
    <t>netrates_da32</t>
  </si>
  <si>
    <t>netrates_da33</t>
  </si>
  <si>
    <t>netrates_da34</t>
  </si>
  <si>
    <t>netrates_da35</t>
  </si>
  <si>
    <t>netrates_da36</t>
  </si>
  <si>
    <t>netrates_da37</t>
  </si>
  <si>
    <t>netrates_da38</t>
  </si>
  <si>
    <t>netrates_da39</t>
  </si>
  <si>
    <t>netrates_da40</t>
  </si>
  <si>
    <t>netrates_da41</t>
  </si>
  <si>
    <t>loss_baddebt_da</t>
  </si>
  <si>
    <t>loss_baddebt_da1</t>
  </si>
  <si>
    <t>loss_baddebt_da2</t>
  </si>
  <si>
    <t>loss_baddebt_da3</t>
  </si>
  <si>
    <t>loss_baddebt_da4</t>
  </si>
  <si>
    <t>loss_baddebt_da5</t>
  </si>
  <si>
    <t>loss_baddebt_da6</t>
  </si>
  <si>
    <t>loss_baddebt_da7</t>
  </si>
  <si>
    <t>loss_baddebt_da8</t>
  </si>
  <si>
    <t>loss_baddebt_da9</t>
  </si>
  <si>
    <t>loss_baddebt_da10</t>
  </si>
  <si>
    <t>loss_baddebt_da11</t>
  </si>
  <si>
    <t>loss_baddebt_da12</t>
  </si>
  <si>
    <t>loss_baddebt_da13</t>
  </si>
  <si>
    <t>loss_baddebt_da14</t>
  </si>
  <si>
    <t>loss_baddebt_da15</t>
  </si>
  <si>
    <t>loss_baddebt_da16</t>
  </si>
  <si>
    <t>loss_baddebt_da17</t>
  </si>
  <si>
    <t>loss_baddebt_da18</t>
  </si>
  <si>
    <t>loss_baddebt_da19</t>
  </si>
  <si>
    <t>loss_baddebt_da20</t>
  </si>
  <si>
    <t>loss_baddebt_da21</t>
  </si>
  <si>
    <t>loss_baddebt_da22</t>
  </si>
  <si>
    <t>loss_baddebt_da23</t>
  </si>
  <si>
    <t>loss_baddebt_da24</t>
  </si>
  <si>
    <t>loss_baddebt_da25</t>
  </si>
  <si>
    <t>loss_baddebt_da26</t>
  </si>
  <si>
    <t>loss_baddebt_da27</t>
  </si>
  <si>
    <t>loss_baddebt_da28</t>
  </si>
  <si>
    <t>loss_baddebt_da29</t>
  </si>
  <si>
    <t>loss_baddebt_da30</t>
  </si>
  <si>
    <t>loss_baddebt_da31</t>
  </si>
  <si>
    <t>loss_baddebt_da32</t>
  </si>
  <si>
    <t>loss_baddebt_da33</t>
  </si>
  <si>
    <t>loss_baddebt_da34</t>
  </si>
  <si>
    <t>loss_baddebt_da35</t>
  </si>
  <si>
    <t>loss_baddebt_da36</t>
  </si>
  <si>
    <t>loss_baddebt_da37</t>
  </si>
  <si>
    <t>loss_baddebt_da38</t>
  </si>
  <si>
    <t>loss_baddebt_da39</t>
  </si>
  <si>
    <t>loss_baddebt_da40</t>
  </si>
  <si>
    <t>loss_baddebt_da41</t>
  </si>
  <si>
    <t>loss_repay_da</t>
  </si>
  <si>
    <t>loss_repay_da1</t>
  </si>
  <si>
    <t>loss_repay_da2</t>
  </si>
  <si>
    <t>loss_repay_da3</t>
  </si>
  <si>
    <t>loss_repay_da4</t>
  </si>
  <si>
    <t>loss_repay_da5</t>
  </si>
  <si>
    <t>loss_repay_da6</t>
  </si>
  <si>
    <t>loss_repay_da7</t>
  </si>
  <si>
    <t>loss_repay_da8</t>
  </si>
  <si>
    <t>loss_repay_da9</t>
  </si>
  <si>
    <t>loss_repay_da10</t>
  </si>
  <si>
    <t>loss_repay_da11</t>
  </si>
  <si>
    <t>loss_repay_da12</t>
  </si>
  <si>
    <t>loss_repay_da13</t>
  </si>
  <si>
    <t>loss_repay_da14</t>
  </si>
  <si>
    <t>loss_repay_da15</t>
  </si>
  <si>
    <t>loss_repay_da16</t>
  </si>
  <si>
    <t>loss_repay_da17</t>
  </si>
  <si>
    <t>loss_repay_da18</t>
  </si>
  <si>
    <t>loss_repay_da19</t>
  </si>
  <si>
    <t>loss_repay_da20</t>
  </si>
  <si>
    <t>loss_repay_da21</t>
  </si>
  <si>
    <t>loss_repay_da22</t>
  </si>
  <si>
    <t>loss_repay_da23</t>
  </si>
  <si>
    <t>loss_repay_da24</t>
  </si>
  <si>
    <t>loss_repay_da25</t>
  </si>
  <si>
    <t>loss_repay_da26</t>
  </si>
  <si>
    <t>loss_repay_da27</t>
  </si>
  <si>
    <t>loss_repay_da28</t>
  </si>
  <si>
    <t>loss_repay_da29</t>
  </si>
  <si>
    <t>loss_repay_da30</t>
  </si>
  <si>
    <t>loss_repay_da31</t>
  </si>
  <si>
    <t>loss_repay_da32</t>
  </si>
  <si>
    <t>loss_repay_da33</t>
  </si>
  <si>
    <t>loss_repay_da34</t>
  </si>
  <si>
    <t>loss_repay_da35</t>
  </si>
  <si>
    <t>loss_repay_da36</t>
  </si>
  <si>
    <t>loss_repay_da37</t>
  </si>
  <si>
    <t>loss_repay_da38</t>
  </si>
  <si>
    <t>loss_repay_da39</t>
  </si>
  <si>
    <t>loss_repay_da40</t>
  </si>
  <si>
    <t>loss_repay_da41</t>
  </si>
  <si>
    <t>netcollect_da</t>
  </si>
  <si>
    <t>netcollect_da1</t>
  </si>
  <si>
    <t>netcollect_da2</t>
  </si>
  <si>
    <t>netcollect_da3</t>
  </si>
  <si>
    <t>netcollect_da4</t>
  </si>
  <si>
    <t>netcollect_da5</t>
  </si>
  <si>
    <t>netcollect_da6</t>
  </si>
  <si>
    <t>netcollect_da7</t>
  </si>
  <si>
    <t>netcollect_da8</t>
  </si>
  <si>
    <t>netcollect_da9</t>
  </si>
  <si>
    <t>netcollect_da10</t>
  </si>
  <si>
    <t>netcollect_da11</t>
  </si>
  <si>
    <t>netcollect_da12</t>
  </si>
  <si>
    <t>netcollect_da13</t>
  </si>
  <si>
    <t>netcollect_da14</t>
  </si>
  <si>
    <t>netcollect_da15</t>
  </si>
  <si>
    <t>netcollect_da16</t>
  </si>
  <si>
    <t>netcollect_da17</t>
  </si>
  <si>
    <t>netcollect_da18</t>
  </si>
  <si>
    <t>netcollect_da19</t>
  </si>
  <si>
    <t>netcollect_da20</t>
  </si>
  <si>
    <t>netcollect_da21</t>
  </si>
  <si>
    <t>netcollect_da22</t>
  </si>
  <si>
    <t>netcollect_da23</t>
  </si>
  <si>
    <t>netcollect_da24</t>
  </si>
  <si>
    <t>netcollect_da25</t>
  </si>
  <si>
    <t>netcollect_da26</t>
  </si>
  <si>
    <t>netcollect_da27</t>
  </si>
  <si>
    <t>netcollect_da28</t>
  </si>
  <si>
    <t>netcollect_da29</t>
  </si>
  <si>
    <t>netcollect_da30</t>
  </si>
  <si>
    <t>netcollect_da31</t>
  </si>
  <si>
    <t>netcollect_da32</t>
  </si>
  <si>
    <t>netcollect_da33</t>
  </si>
  <si>
    <t>netcollect_da34</t>
  </si>
  <si>
    <t>netcollect_da35</t>
  </si>
  <si>
    <t>netcollect_da36</t>
  </si>
  <si>
    <t>netcollect_da37</t>
  </si>
  <si>
    <t>netcollect_da38</t>
  </si>
  <si>
    <t>netcollect_da39</t>
  </si>
  <si>
    <t>netcollect_da40</t>
  </si>
  <si>
    <t>netcollect_da41</t>
  </si>
  <si>
    <t>disreg_renew_da</t>
  </si>
  <si>
    <t>disreg_renew_da1</t>
  </si>
  <si>
    <t>disreg_renew_da2</t>
  </si>
  <si>
    <t>disreg_renew_da3</t>
  </si>
  <si>
    <t>disreg_renew_da4</t>
  </si>
  <si>
    <t>disreg_renew_da5</t>
  </si>
  <si>
    <t>disreg_renew_da6</t>
  </si>
  <si>
    <t>disreg_renew_da7</t>
  </si>
  <si>
    <t>disreg_renew_da8</t>
  </si>
  <si>
    <t>disreg_renew_da9</t>
  </si>
  <si>
    <t>disreg_renew_da10</t>
  </si>
  <si>
    <t>disreg_renew_da11</t>
  </si>
  <si>
    <t>disreg_renew_da12</t>
  </si>
  <si>
    <t>disreg_renew_da13</t>
  </si>
  <si>
    <t>disreg_renew_da14</t>
  </si>
  <si>
    <t>disreg_renew_da15</t>
  </si>
  <si>
    <t>disreg_renew_da16</t>
  </si>
  <si>
    <t>disreg_renew_da17</t>
  </si>
  <si>
    <t>disreg_renew_da18</t>
  </si>
  <si>
    <t>disreg_renew_da19</t>
  </si>
  <si>
    <t>disreg_renew_da20</t>
  </si>
  <si>
    <t>disreg_renew_da21</t>
  </si>
  <si>
    <t>disreg_renew_da22</t>
  </si>
  <si>
    <t>disreg_renew_da23</t>
  </si>
  <si>
    <t>disreg_renew_da24</t>
  </si>
  <si>
    <t>disreg_renew_da25</t>
  </si>
  <si>
    <t>disreg_renew_da26</t>
  </si>
  <si>
    <t>disreg_renew_da27</t>
  </si>
  <si>
    <t>disreg_renew_da28</t>
  </si>
  <si>
    <t>disreg_renew_da29</t>
  </si>
  <si>
    <t>disreg_renew_da30</t>
  </si>
  <si>
    <t>disreg_renew_da31</t>
  </si>
  <si>
    <t>disreg_renew_da32</t>
  </si>
  <si>
    <t>disreg_renew_da33</t>
  </si>
  <si>
    <t>disreg_renew_da34</t>
  </si>
  <si>
    <t>disreg_renew_da35</t>
  </si>
  <si>
    <t>disreg_renew_da36</t>
  </si>
  <si>
    <t>disreg_renew_da37</t>
  </si>
  <si>
    <t>disreg_renew_da38</t>
  </si>
  <si>
    <t>disreg_renew_da39</t>
  </si>
  <si>
    <t>disreg_renew_da40</t>
  </si>
  <si>
    <t>disreg_renew_da41</t>
  </si>
  <si>
    <t>tpp_tot_da_2</t>
  </si>
  <si>
    <t>tpp_tot_da1</t>
  </si>
  <si>
    <t>tpp_tot_da2</t>
  </si>
  <si>
    <t>tpp_tot_da3</t>
  </si>
  <si>
    <t>tpp_tot_da4</t>
  </si>
  <si>
    <t>tpp_tot_da5</t>
  </si>
  <si>
    <t>tpp_tot_da6</t>
  </si>
  <si>
    <t>tpp_tot_da7</t>
  </si>
  <si>
    <t>tpp_tot_da8</t>
  </si>
  <si>
    <t>tpp_tot_da9</t>
  </si>
  <si>
    <t>tpp_tot_da10</t>
  </si>
  <si>
    <t>tpp_tot_da11</t>
  </si>
  <si>
    <t>tpp_tot_da12</t>
  </si>
  <si>
    <t>tpp_tot_da13</t>
  </si>
  <si>
    <t>tpp_tot_da14</t>
  </si>
  <si>
    <t>tpp_tot_da15</t>
  </si>
  <si>
    <t>tpp_tot_da16</t>
  </si>
  <si>
    <t>tpp_tot_da17</t>
  </si>
  <si>
    <t>tpp_tot_da18</t>
  </si>
  <si>
    <t>tpp_tot_da19</t>
  </si>
  <si>
    <t>tpp_tot_da20</t>
  </si>
  <si>
    <t>tpp_tot_da21</t>
  </si>
  <si>
    <t>tpp_tot_da22</t>
  </si>
  <si>
    <t>tpp_tot_da23</t>
  </si>
  <si>
    <t>tpp_tot_da24</t>
  </si>
  <si>
    <t>tpp_tot_da25</t>
  </si>
  <si>
    <t>tpp_tot_da26</t>
  </si>
  <si>
    <t>tpp_tot_da27</t>
  </si>
  <si>
    <t>tpp_tot_da28</t>
  </si>
  <si>
    <t>tpp_tot_da29</t>
  </si>
  <si>
    <t>tpp_tot_da30</t>
  </si>
  <si>
    <t>tpp_tot_da31</t>
  </si>
  <si>
    <t>tpp_tot_da32</t>
  </si>
  <si>
    <t>tpp_tot_da33</t>
  </si>
  <si>
    <t>tpp_tot_da34</t>
  </si>
  <si>
    <t>tpp_tot_da35</t>
  </si>
  <si>
    <t>tpp_tot_da36</t>
  </si>
  <si>
    <t>tpp_tot_da37</t>
  </si>
  <si>
    <t>tpp_tot_da38</t>
  </si>
  <si>
    <t>tpp_tot_da39</t>
  </si>
  <si>
    <t>tpp_tot_da40</t>
  </si>
  <si>
    <t>tpp_tot_da41</t>
  </si>
  <si>
    <t>disreg_base_da</t>
  </si>
  <si>
    <t>disreg_base_da1</t>
  </si>
  <si>
    <t>disreg_base_da2</t>
  </si>
  <si>
    <t>disreg_base_da3</t>
  </si>
  <si>
    <t>disreg_base_da4</t>
  </si>
  <si>
    <t>disreg_base_da5</t>
  </si>
  <si>
    <t>disreg_base_da6</t>
  </si>
  <si>
    <t>disreg_base_da7</t>
  </si>
  <si>
    <t>disreg_base_da8</t>
  </si>
  <si>
    <t>disreg_base_da9</t>
  </si>
  <si>
    <t>disreg_base_da10</t>
  </si>
  <si>
    <t>disreg_base_da11</t>
  </si>
  <si>
    <t>disreg_base_da12</t>
  </si>
  <si>
    <t>disreg_base_da13</t>
  </si>
  <si>
    <t>disreg_base_da14</t>
  </si>
  <si>
    <t>disreg_base_da15</t>
  </si>
  <si>
    <t>disreg_base_da16</t>
  </si>
  <si>
    <t>disreg_base_da17</t>
  </si>
  <si>
    <t>disreg_base_da18</t>
  </si>
  <si>
    <t>disreg_base_da19</t>
  </si>
  <si>
    <t>disreg_base_da20</t>
  </si>
  <si>
    <t>disreg_base_da21</t>
  </si>
  <si>
    <t>disreg_base_da22</t>
  </si>
  <si>
    <t>disreg_base_da23</t>
  </si>
  <si>
    <t>disreg_base_da24</t>
  </si>
  <si>
    <t>disreg_base_da25</t>
  </si>
  <si>
    <t>disreg_base_da26</t>
  </si>
  <si>
    <t>disreg_base_da27</t>
  </si>
  <si>
    <t>disreg_base_da28</t>
  </si>
  <si>
    <t>disreg_base_da29</t>
  </si>
  <si>
    <t>disreg_base_da30</t>
  </si>
  <si>
    <t>disreg_base_da31</t>
  </si>
  <si>
    <t>disreg_base_da32</t>
  </si>
  <si>
    <t>disreg_base_da33</t>
  </si>
  <si>
    <t>disreg_base_da34</t>
  </si>
  <si>
    <t>disreg_base_da35</t>
  </si>
  <si>
    <t>disreg_base_da36</t>
  </si>
  <si>
    <t>disreg_base_da37</t>
  </si>
  <si>
    <t>disreg_base_da38</t>
  </si>
  <si>
    <t>disreg_base_da39</t>
  </si>
  <si>
    <t>disreg_base_da40</t>
  </si>
  <si>
    <t>disreg_base_da41</t>
  </si>
  <si>
    <t>disreg_da</t>
  </si>
  <si>
    <t>disreg_da1</t>
  </si>
  <si>
    <t>disreg_da2</t>
  </si>
  <si>
    <t>disreg_da3</t>
  </si>
  <si>
    <t>disreg_da4</t>
  </si>
  <si>
    <t>disreg_da5</t>
  </si>
  <si>
    <t>disreg_da6</t>
  </si>
  <si>
    <t>disreg_da7</t>
  </si>
  <si>
    <t>disreg_da8</t>
  </si>
  <si>
    <t>disreg_da9</t>
  </si>
  <si>
    <t>disreg_da10</t>
  </si>
  <si>
    <t>disreg_da11</t>
  </si>
  <si>
    <t>disreg_da12</t>
  </si>
  <si>
    <t>disreg_da13</t>
  </si>
  <si>
    <t>disreg_da14</t>
  </si>
  <si>
    <t>disreg_da15</t>
  </si>
  <si>
    <t>disreg_da16</t>
  </si>
  <si>
    <t>disreg_da17</t>
  </si>
  <si>
    <t>disreg_da18</t>
  </si>
  <si>
    <t>disreg_da19</t>
  </si>
  <si>
    <t>disreg_da20</t>
  </si>
  <si>
    <t>disreg_da21</t>
  </si>
  <si>
    <t>disreg_da22</t>
  </si>
  <si>
    <t>disreg_da23</t>
  </si>
  <si>
    <t>disreg_da24</t>
  </si>
  <si>
    <t>disreg_da25</t>
  </si>
  <si>
    <t>disreg_da26</t>
  </si>
  <si>
    <t>disreg_da27</t>
  </si>
  <si>
    <t>disreg_da28</t>
  </si>
  <si>
    <t>disreg_da29</t>
  </si>
  <si>
    <t>disreg_da30</t>
  </si>
  <si>
    <t>disreg_da31</t>
  </si>
  <si>
    <t>disreg_da32</t>
  </si>
  <si>
    <t>disreg_da33</t>
  </si>
  <si>
    <t>disreg_da34</t>
  </si>
  <si>
    <t>disreg_da35</t>
  </si>
  <si>
    <t>disreg_da36</t>
  </si>
  <si>
    <t>disreg_da37</t>
  </si>
  <si>
    <t>disreg_da38</t>
  </si>
  <si>
    <t>disreg_da39</t>
  </si>
  <si>
    <t>disreg_da40</t>
  </si>
  <si>
    <t>disreg_da41</t>
  </si>
  <si>
    <t>val_totrv_pydif</t>
  </si>
  <si>
    <t>val_sbrr_fcastpy_pydif</t>
  </si>
  <si>
    <t>val_mr_charity_pydif</t>
  </si>
  <si>
    <t>val_mr_casc_pydif</t>
  </si>
  <si>
    <t>val_mr_rural_pydif</t>
  </si>
  <si>
    <t>val_partocc_pydif</t>
  </si>
  <si>
    <t>val_empty_pydif</t>
  </si>
  <si>
    <t>val_dr_charity_pydif</t>
  </si>
  <si>
    <t>val_dr_nonprof_pydif</t>
  </si>
  <si>
    <t>val_dr_casc_pydif</t>
  </si>
  <si>
    <t>val_dr_smlrural_pydif</t>
  </si>
  <si>
    <t>val_dr_other_pydif</t>
  </si>
  <si>
    <t>val_ezcasea_pydif</t>
  </si>
  <si>
    <t>val_netrates_pydif</t>
  </si>
  <si>
    <t>val_lossrepay_pydif</t>
  </si>
  <si>
    <t>val_zerosurpdef</t>
  </si>
  <si>
    <t>val_openbal_pydif</t>
  </si>
  <si>
    <t>val_totrv_pypdif</t>
  </si>
  <si>
    <t>val_sbrr_fcastpy_pypdif</t>
  </si>
  <si>
    <t>val_mr_charity_pypdif</t>
  </si>
  <si>
    <t>val_mr_casc_pypdif</t>
  </si>
  <si>
    <t>val_mr_rural_pypdif</t>
  </si>
  <si>
    <t>val_partocc_pypdif</t>
  </si>
  <si>
    <t>val_empty_pypdif</t>
  </si>
  <si>
    <t>val_dr_charity_pypdif</t>
  </si>
  <si>
    <t>val_dr_nonprof_pypdif</t>
  </si>
  <si>
    <t>val_dr_casc_pypdif</t>
  </si>
  <si>
    <t>val_dr_smlrural_pypdif</t>
  </si>
  <si>
    <t>val_dr_other_pypdif</t>
  </si>
  <si>
    <t>val_ezcasea_pypdif</t>
  </si>
  <si>
    <t>val_netrates_pypdif</t>
  </si>
  <si>
    <t>val_lossrepay_pypdif</t>
  </si>
  <si>
    <t>val_main_missing</t>
  </si>
  <si>
    <t>val_totrv_com</t>
  </si>
  <si>
    <t>val_sbrr_fcastpy_com</t>
  </si>
  <si>
    <t>val_mr_charity_com</t>
  </si>
  <si>
    <t>val_mr_casc_com</t>
  </si>
  <si>
    <t>val_mr_rural_com</t>
  </si>
  <si>
    <t>val_partocc_com</t>
  </si>
  <si>
    <t>val_empty_com</t>
  </si>
  <si>
    <t>val_dr_charity_com</t>
  </si>
  <si>
    <t>val_dr_nonprof_com</t>
  </si>
  <si>
    <t>val_dr_casc_com</t>
  </si>
  <si>
    <t>val_dr_smlrural_com</t>
  </si>
  <si>
    <t>val_dr_other_com</t>
  </si>
  <si>
    <t>val_ezcasea_com</t>
  </si>
  <si>
    <t>val_netrates_com</t>
  </si>
  <si>
    <t>val_lossrepay_com</t>
  </si>
  <si>
    <t>val_surpdef_com</t>
  </si>
  <si>
    <t>val_openbal_com</t>
  </si>
  <si>
    <t>val_totrv_com_text</t>
  </si>
  <si>
    <t>val_sbrr_fcastpy_com_text</t>
  </si>
  <si>
    <t>val_mr_charity_com_text</t>
  </si>
  <si>
    <t>val_mr_casc_com_text</t>
  </si>
  <si>
    <t>val_mr_rural_com_text</t>
  </si>
  <si>
    <t>val_partocc_com_text</t>
  </si>
  <si>
    <t>val_empty_com_text</t>
  </si>
  <si>
    <t>val_dr_charity_com_text</t>
  </si>
  <si>
    <t>val_dr_nonprof_com_text</t>
  </si>
  <si>
    <t>val_dr_casc_com_text</t>
  </si>
  <si>
    <t>val_dr_smlrural_com_text</t>
  </si>
  <si>
    <t>val_dr_other_com_text</t>
  </si>
  <si>
    <t>val_ezcasea_com_text</t>
  </si>
  <si>
    <t>val_netrates_com_text</t>
  </si>
  <si>
    <t>val_lossrepay_com_text</t>
  </si>
  <si>
    <t>val_surpdef_com_text</t>
  </si>
  <si>
    <t>val_openbal_com_text</t>
  </si>
  <si>
    <t>mainval_notes</t>
  </si>
  <si>
    <t>val_hdit_mrcharity_pydif</t>
  </si>
  <si>
    <t>val_hdit_mrcasc_pydif</t>
  </si>
  <si>
    <t>val_hdit_mrrural_pydif</t>
  </si>
  <si>
    <t>val_hdit_partocc_pydif</t>
  </si>
  <si>
    <t>val_hdit_empty_pydif</t>
  </si>
  <si>
    <t>val_hdit_drcharity_pydif</t>
  </si>
  <si>
    <t>val_hdit_drnonprof_pydif</t>
  </si>
  <si>
    <t>val_hdit_drcasc_pydif</t>
  </si>
  <si>
    <t>val_hdit_drothrural_pydif</t>
  </si>
  <si>
    <t>val_hdit_drez_pydif</t>
  </si>
  <si>
    <t>val_hdit_drs47_pydif</t>
  </si>
  <si>
    <t>val_hdit_sbrrdisc_pydif</t>
  </si>
  <si>
    <t>val_hdit_sbrrdiscmax_pydif</t>
  </si>
  <si>
    <t>val_hdit_sbrrdiscslide_pydif</t>
  </si>
  <si>
    <t>val_hdit_sbrrmultp_pydif</t>
  </si>
  <si>
    <t>val_hdit_mrcharity_pypdif</t>
  </si>
  <si>
    <t>val_hdit_mrcasc_pypdif</t>
  </si>
  <si>
    <t>val_hdit_mrrural_pypdif</t>
  </si>
  <si>
    <t>val_hdit_partocc_pypdif</t>
  </si>
  <si>
    <t>val_hdit_empty_pypdif</t>
  </si>
  <si>
    <t>val_hdit_drcharity_pypdif</t>
  </si>
  <si>
    <t>val_hdit_drnonprof_pypdif</t>
  </si>
  <si>
    <t>val_hdit_drcasc_pypdif</t>
  </si>
  <si>
    <t>val_hdit_drothrural_pypdif</t>
  </si>
  <si>
    <t>val_hdit_drez_pypdif</t>
  </si>
  <si>
    <t>val_hdit_drs47_pypdif</t>
  </si>
  <si>
    <t>val_hdit_sbrrdisc_pypdif</t>
  </si>
  <si>
    <t>val_hdit_sbrrdiscmax_pypdif</t>
  </si>
  <si>
    <t>val_hdit_sbrrdiscslide_pypdif</t>
  </si>
  <si>
    <t>val_hdit_sbrrmultp_pypdif</t>
  </si>
  <si>
    <t>val_supp_missing</t>
  </si>
  <si>
    <t>val_hdit_mrcharity_com</t>
  </si>
  <si>
    <t>val_hdit_mrcasc_com</t>
  </si>
  <si>
    <t>val_hdit_mrrural_com</t>
  </si>
  <si>
    <t>val_hdit_partocc_com</t>
  </si>
  <si>
    <t>val_hdit_empty_com</t>
  </si>
  <si>
    <t>val_hdit_drcharity_com</t>
  </si>
  <si>
    <t>val_hdit_drnonprof_com</t>
  </si>
  <si>
    <t>val_hdit_drcasc_com</t>
  </si>
  <si>
    <t>val_hdit_drothrural_com</t>
  </si>
  <si>
    <t>val_hdit_drez_com</t>
  </si>
  <si>
    <t>val_hdit_drs47_com</t>
  </si>
  <si>
    <t>val_hdit_sbrrdisc_com</t>
  </si>
  <si>
    <t>val_hdit_sbrrdiscmax_com</t>
  </si>
  <si>
    <t>val_hdit_sbrrdiscslide_com</t>
  </si>
  <si>
    <t>val_hdit_sbrrmultp_com</t>
  </si>
  <si>
    <t>val_hdit_mrcharity_com_text</t>
  </si>
  <si>
    <t>val_hdit_mrcasc_com_text</t>
  </si>
  <si>
    <t>val_hdit_mrrural_com_text</t>
  </si>
  <si>
    <t>val_hdit_partocc_com_text</t>
  </si>
  <si>
    <t>val_hdit_empty_com_text</t>
  </si>
  <si>
    <t>val_hdit_drcharity_com_text</t>
  </si>
  <si>
    <t>val_hdit_drnonprof_com_text</t>
  </si>
  <si>
    <t>val_hdit_drcasc_com_text</t>
  </si>
  <si>
    <t>val_hdit_drothrural_com_text</t>
  </si>
  <si>
    <t>val_hdit_drez_com_text</t>
  </si>
  <si>
    <t>val_hdit_drs47_com_text</t>
  </si>
  <si>
    <t>val_hdit_sbrrdisc_com_text</t>
  </si>
  <si>
    <t>val_hdit_sbrrdiscmax_com_text</t>
  </si>
  <si>
    <t>val_hdit_sbrrdiscslide_com_text</t>
  </si>
  <si>
    <t>val_hdit_sbrrmultp_com_text</t>
  </si>
  <si>
    <t>suppval_notes</t>
  </si>
  <si>
    <t>DA Count</t>
  </si>
  <si>
    <t>da_count</t>
  </si>
  <si>
    <t>South Tees Development Corporation</t>
  </si>
  <si>
    <t>disreg_da_mpa</t>
  </si>
  <si>
    <t xml:space="preserve">Error </t>
  </si>
  <si>
    <t>E6163</t>
  </si>
  <si>
    <t>Hampshire and Isle of Wight Fire and Rescue</t>
  </si>
  <si>
    <t>Share Total</t>
  </si>
  <si>
    <t>Uprated Baseline for 2022-23</t>
  </si>
  <si>
    <t>mr_toilets_baa</t>
  </si>
  <si>
    <t>mr_toilets_da</t>
  </si>
  <si>
    <t>mr_toilets_tot</t>
  </si>
  <si>
    <t>hdit_mr_toilets</t>
  </si>
  <si>
    <t>Enterprise zone granted relief</t>
  </si>
  <si>
    <t>total_rv_2017</t>
  </si>
  <si>
    <t>total_hereds</t>
  </si>
  <si>
    <t>Addcomp_BA</t>
  </si>
  <si>
    <t>Addcomp_DA</t>
  </si>
  <si>
    <t>drs31_rhl_tot</t>
  </si>
  <si>
    <t>33. Cost to authorities of providing relief</t>
  </si>
  <si>
    <t>As well as using these to check for errors in data entry, your comments also help us to inform policy colleagues about the causes of patterns in the data, and the extent of the effect of different factors. Therefore, even if the reason for a change in a line seems obvious it is still useful for you to provide comments.</t>
  </si>
  <si>
    <t>If you click on Column C you can see which line of the form the validation refers to.</t>
  </si>
  <si>
    <t>Estimated repayments (Appeals provision)</t>
  </si>
  <si>
    <t>Zero in surplus / deficit</t>
  </si>
  <si>
    <t>Collection fund opening balance</t>
  </si>
  <si>
    <t>Control for Freeports</t>
  </si>
  <si>
    <t>ezfreeports</t>
  </si>
  <si>
    <t>Freeports relief</t>
  </si>
  <si>
    <t>E6128</t>
  </si>
  <si>
    <t>35. Cost to authorities of providing relief</t>
  </si>
  <si>
    <t>Public lavatories relief</t>
  </si>
  <si>
    <t>s31_publictoil_ba</t>
  </si>
  <si>
    <t>s31_publictoil_mpa</t>
  </si>
  <si>
    <t>s31_publictoil_fra</t>
  </si>
  <si>
    <t>s31_publictoil_tot</t>
  </si>
  <si>
    <t>Allocation as Negative</t>
  </si>
  <si>
    <t>Central Government</t>
  </si>
  <si>
    <t>3yr_priorshare_cg_p4</t>
  </si>
  <si>
    <t>3yr_priorshare_ba_p4</t>
  </si>
  <si>
    <t>3yr_priorshare_mpa_p4</t>
  </si>
  <si>
    <t>3yr_priorshare_fra_p4</t>
  </si>
  <si>
    <t>3yr_priorshare_tot_p4</t>
  </si>
  <si>
    <t>3yr_prioryear_cg_p4</t>
  </si>
  <si>
    <t>3yr_prioryear_ba_p4</t>
  </si>
  <si>
    <t>3yr_prioryear_mpa_p4</t>
  </si>
  <si>
    <t>3yr_prioryear_fra_p4</t>
  </si>
  <si>
    <t>3yr_prioryear_tot_p4</t>
  </si>
  <si>
    <t>3yr_currentshare_cg_p4</t>
  </si>
  <si>
    <t>3yr_currentshare_ba_p4</t>
  </si>
  <si>
    <t>3yr_currentshare_mpa_p4</t>
  </si>
  <si>
    <t>3yr_currentshare_fra_p4</t>
  </si>
  <si>
    <t>3yr_currentshare_tot_p4</t>
  </si>
  <si>
    <t>3yr_currentyear_cg_p4</t>
  </si>
  <si>
    <t>3yr_currentyear_ba_p4</t>
  </si>
  <si>
    <t>3yr_currentyear_mpa_p4</t>
  </si>
  <si>
    <t>3yr_currentyear_fra_p4</t>
  </si>
  <si>
    <t>3yr_currentyear_tot_p4</t>
  </si>
  <si>
    <t>3yr_tot_cg_p4</t>
  </si>
  <si>
    <t>3yr_tot_ba_p4</t>
  </si>
  <si>
    <t>3yr_tot_mpa_p4</t>
  </si>
  <si>
    <t>3yr_tot_fra_p4</t>
  </si>
  <si>
    <t>3yr_tot_tot_p4</t>
  </si>
  <si>
    <t>Has a Freeport?</t>
  </si>
  <si>
    <t>2023-24</t>
  </si>
  <si>
    <t>Supporting Small Business Scheme</t>
  </si>
  <si>
    <t>2023-24 upper tier proportion</t>
  </si>
  <si>
    <t>2023-24 fire proportion</t>
  </si>
  <si>
    <t>2023-24 Sum</t>
  </si>
  <si>
    <t>Low-carbon heat networks relief</t>
  </si>
  <si>
    <t>36. Cost to authorities of providing relief</t>
  </si>
  <si>
    <t>Cumberland</t>
  </si>
  <si>
    <t>s31_lowcarbheat_ba</t>
  </si>
  <si>
    <t>s31_lowcarbheat_mpa</t>
  </si>
  <si>
    <t>s31_lowcarbheat_fra</t>
  </si>
  <si>
    <t>s31_lowcarbheat_tot</t>
  </si>
  <si>
    <t>localshare_total</t>
  </si>
  <si>
    <t>sbrr_threshold</t>
  </si>
  <si>
    <t>addcomp_ba</t>
  </si>
  <si>
    <t>addcomp_da</t>
  </si>
  <si>
    <t>ba_share</t>
  </si>
  <si>
    <t>fra_share</t>
  </si>
  <si>
    <t>cg_share</t>
  </si>
  <si>
    <t>costofcollection</t>
  </si>
  <si>
    <t>checkforua</t>
  </si>
  <si>
    <t>mpa_share</t>
  </si>
  <si>
    <t>Cost of Public lavatories relief</t>
  </si>
  <si>
    <t>val_mr_toilets_pydif</t>
  </si>
  <si>
    <t>val_mr_toilets_pypdif</t>
  </si>
  <si>
    <t>val_mr_toilets_com</t>
  </si>
  <si>
    <t>val_mr_toilets_com_text</t>
  </si>
  <si>
    <t>E0901</t>
  </si>
  <si>
    <t>E2702</t>
  </si>
  <si>
    <t>E3301</t>
  </si>
  <si>
    <t>E0902</t>
  </si>
  <si>
    <t>Westmorland and Furness</t>
  </si>
  <si>
    <t>val_hdit_toilets_pydif</t>
  </si>
  <si>
    <t>val_hdit_toilets_pypdif</t>
  </si>
  <si>
    <t>val_hdit_toilets_com</t>
  </si>
  <si>
    <t>val_hdit_toilets_com_text</t>
  </si>
  <si>
    <t>OrgType</t>
  </si>
  <si>
    <t>OrgRegion</t>
  </si>
  <si>
    <t>ONSCode</t>
  </si>
  <si>
    <t>Fixed</t>
  </si>
  <si>
    <t>Authority Type</t>
  </si>
  <si>
    <t>Authority Region</t>
  </si>
  <si>
    <t>Authority ONS Code</t>
  </si>
  <si>
    <t>SD</t>
  </si>
  <si>
    <t>South East</t>
  </si>
  <si>
    <t>E07000223</t>
  </si>
  <si>
    <t>East Midlands</t>
  </si>
  <si>
    <t>E07000032</t>
  </si>
  <si>
    <t>E07000224</t>
  </si>
  <si>
    <t>E07000170</t>
  </si>
  <si>
    <t>E07000105</t>
  </si>
  <si>
    <t>East of England</t>
  </si>
  <si>
    <t>E07000200</t>
  </si>
  <si>
    <t>OLB</t>
  </si>
  <si>
    <t>London</t>
  </si>
  <si>
    <t>E09000002</t>
  </si>
  <si>
    <t>E09000003</t>
  </si>
  <si>
    <t>Met</t>
  </si>
  <si>
    <t>Yorkshire and The Humber</t>
  </si>
  <si>
    <t>E08000016</t>
  </si>
  <si>
    <t>E07000066</t>
  </si>
  <si>
    <t>E07000084</t>
  </si>
  <si>
    <t>E07000171</t>
  </si>
  <si>
    <t>South West</t>
  </si>
  <si>
    <t>E06000022</t>
  </si>
  <si>
    <t>E06000055</t>
  </si>
  <si>
    <t>E09000004</t>
  </si>
  <si>
    <t>West Midlands</t>
  </si>
  <si>
    <t>E08000025</t>
  </si>
  <si>
    <t>E07000129</t>
  </si>
  <si>
    <t>North West</t>
  </si>
  <si>
    <t>E06000008</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</si>
  <si>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</si>
  <si>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</si>
  <si>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</si>
  <si>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</si>
  <si>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</si>
  <si>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</si>
  <si>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</si>
  <si>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</si>
  <si>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</si>
  <si>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</si>
  <si>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</si>
  <si>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</si>
  <si>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</si>
  <si>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</si>
  <si>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</si>
  <si>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</si>
  <si>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</si>
  <si>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</si>
  <si>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</si>
  <si>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E07000117</t>
  </si>
  <si>
    <t>E08000002</t>
  </si>
  <si>
    <t>E08000033</t>
  </si>
  <si>
    <t>E07000008</t>
  </si>
  <si>
    <t>ILB</t>
  </si>
  <si>
    <t>E09000007</t>
  </si>
  <si>
    <t>E07000192</t>
  </si>
  <si>
    <t>E07000106</t>
  </si>
  <si>
    <t>E07000069</t>
  </si>
  <si>
    <t>E06000056</t>
  </si>
  <si>
    <t>E07000130</t>
  </si>
  <si>
    <t>E07000070</t>
  </si>
  <si>
    <t>E07000078</t>
  </si>
  <si>
    <t>E07000177</t>
  </si>
  <si>
    <t>E06000049</t>
  </si>
  <si>
    <t>E06000050</t>
  </si>
  <si>
    <t>E07000034</t>
  </si>
  <si>
    <t>E07000225</t>
  </si>
  <si>
    <t>E07000118</t>
  </si>
  <si>
    <t>E09000001</t>
  </si>
  <si>
    <t>E07000071</t>
  </si>
  <si>
    <t>E06000052</t>
  </si>
  <si>
    <t>E07000079</t>
  </si>
  <si>
    <t>E08000026</t>
  </si>
  <si>
    <t>E07000226</t>
  </si>
  <si>
    <t>E09000008</t>
  </si>
  <si>
    <t>E07000096</t>
  </si>
  <si>
    <t>E06000005</t>
  </si>
  <si>
    <t>E07000107</t>
  </si>
  <si>
    <t>E06000015</t>
  </si>
  <si>
    <t>E07000035</t>
  </si>
  <si>
    <t>E08000017</t>
  </si>
  <si>
    <t>E06000059</t>
  </si>
  <si>
    <t>E07000108</t>
  </si>
  <si>
    <t>E08000027</t>
  </si>
  <si>
    <t>E06000047</t>
  </si>
  <si>
    <t>E09000009</t>
  </si>
  <si>
    <t>E07000009</t>
  </si>
  <si>
    <t>E07000040</t>
  </si>
  <si>
    <t>E07000085</t>
  </si>
  <si>
    <t>E07000242</t>
  </si>
  <si>
    <t>E07000137</t>
  </si>
  <si>
    <t>E06000011</t>
  </si>
  <si>
    <t>E07000193</t>
  </si>
  <si>
    <t>E07000244</t>
  </si>
  <si>
    <t>E07000061</t>
  </si>
  <si>
    <t>E07000086</t>
  </si>
  <si>
    <t>E07000207</t>
  </si>
  <si>
    <t>E09000010</t>
  </si>
  <si>
    <t>E07000072</t>
  </si>
  <si>
    <t>E07000208</t>
  </si>
  <si>
    <t>E07000036</t>
  </si>
  <si>
    <t>E07000041</t>
  </si>
  <si>
    <t>E07000087</t>
  </si>
  <si>
    <t>E07000010</t>
  </si>
  <si>
    <t>E07000112</t>
  </si>
  <si>
    <t>E07000080</t>
  </si>
  <si>
    <t>E07000119</t>
  </si>
  <si>
    <t>E08000037</t>
  </si>
  <si>
    <t>E07000173</t>
  </si>
  <si>
    <t>E07000081</t>
  </si>
  <si>
    <t>E07000088</t>
  </si>
  <si>
    <t>E07000109</t>
  </si>
  <si>
    <t>E07000145</t>
  </si>
  <si>
    <t>E09000011</t>
  </si>
  <si>
    <t>E07000209</t>
  </si>
  <si>
    <t>E09000012</t>
  </si>
  <si>
    <t>E06000006</t>
  </si>
  <si>
    <t>E09000013</t>
  </si>
  <si>
    <t>E07000131</t>
  </si>
  <si>
    <t>E09000014</t>
  </si>
  <si>
    <t>E07000073</t>
  </si>
  <si>
    <t>E09000015</t>
  </si>
  <si>
    <t>E07000089</t>
  </si>
  <si>
    <t>E06000001</t>
  </si>
  <si>
    <t>E07000062</t>
  </si>
  <si>
    <t>E07000090</t>
  </si>
  <si>
    <t>E09000016</t>
  </si>
  <si>
    <t>E06000019</t>
  </si>
  <si>
    <t>E07000098</t>
  </si>
  <si>
    <t>E07000037</t>
  </si>
  <si>
    <t>E09000017</t>
  </si>
  <si>
    <t>E07000132</t>
  </si>
  <si>
    <t>E07000227</t>
  </si>
  <si>
    <t>E09000018</t>
  </si>
  <si>
    <t>E07000011</t>
  </si>
  <si>
    <t>E07000120</t>
  </si>
  <si>
    <t>E07000202</t>
  </si>
  <si>
    <t>E06000046</t>
  </si>
  <si>
    <t>E06000053</t>
  </si>
  <si>
    <t>E09000019</t>
  </si>
  <si>
    <t>E09000020</t>
  </si>
  <si>
    <t>E07000146</t>
  </si>
  <si>
    <t>E06000010</t>
  </si>
  <si>
    <t>E09000021</t>
  </si>
  <si>
    <t>E08000034</t>
  </si>
  <si>
    <t>E08000011</t>
  </si>
  <si>
    <t>E09000022</t>
  </si>
  <si>
    <t>E07000121</t>
  </si>
  <si>
    <t>E08000035</t>
  </si>
  <si>
    <t>E06000016</t>
  </si>
  <si>
    <t>E07000063</t>
  </si>
  <si>
    <t>E09000023</t>
  </si>
  <si>
    <t>E07000194</t>
  </si>
  <si>
    <t>E07000138</t>
  </si>
  <si>
    <t>E08000012</t>
  </si>
  <si>
    <t>E06000032</t>
  </si>
  <si>
    <t>E07000110</t>
  </si>
  <si>
    <t>E07000074</t>
  </si>
  <si>
    <t>E07000235</t>
  </si>
  <si>
    <t>E08000003</t>
  </si>
  <si>
    <t>E07000174</t>
  </si>
  <si>
    <t>E06000035</t>
  </si>
  <si>
    <t>E07000133</t>
  </si>
  <si>
    <t>E09000024</t>
  </si>
  <si>
    <t>E07000042</t>
  </si>
  <si>
    <t>E07000203</t>
  </si>
  <si>
    <t>E07000228</t>
  </si>
  <si>
    <t>E06000002</t>
  </si>
  <si>
    <t>E06000042</t>
  </si>
  <si>
    <t>E07000210</t>
  </si>
  <si>
    <t>E07000091</t>
  </si>
  <si>
    <t>E07000175</t>
  </si>
  <si>
    <t>E08000021</t>
  </si>
  <si>
    <t>E07000195</t>
  </si>
  <si>
    <t>E09000025</t>
  </si>
  <si>
    <t>E07000043</t>
  </si>
  <si>
    <t>E07000038</t>
  </si>
  <si>
    <t>E06000012</t>
  </si>
  <si>
    <t>E07000099</t>
  </si>
  <si>
    <t>E07000139</t>
  </si>
  <si>
    <t>E06000013</t>
  </si>
  <si>
    <t>E07000147</t>
  </si>
  <si>
    <t>E06000061</t>
  </si>
  <si>
    <t>E06000024</t>
  </si>
  <si>
    <t>E08000022</t>
  </si>
  <si>
    <t>E07000218</t>
  </si>
  <si>
    <t>E07000134</t>
  </si>
  <si>
    <t>E06000057</t>
  </si>
  <si>
    <t>E07000148</t>
  </si>
  <si>
    <t>E06000018</t>
  </si>
  <si>
    <t>E07000219</t>
  </si>
  <si>
    <t>E07000135</t>
  </si>
  <si>
    <t>E08000004</t>
  </si>
  <si>
    <t>E07000178</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</si>
  <si>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</si>
  <si>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</si>
  <si>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</si>
  <si>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</si>
  <si>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</si>
  <si>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</si>
  <si>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</si>
  <si>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</si>
  <si>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</si>
  <si>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</si>
  <si>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</si>
  <si>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</si>
  <si>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</si>
  <si>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</si>
  <si>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</si>
  <si>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</si>
  <si>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</si>
  <si>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</si>
  <si>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</si>
  <si>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</si>
  <si>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</si>
  <si>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</si>
  <si>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</si>
  <si>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</si>
  <si>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</si>
  <si>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</si>
  <si>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E08000019</t>
  </si>
  <si>
    <t>E06000051</t>
  </si>
  <si>
    <t>E06000039</t>
  </si>
  <si>
    <t>E08000029</t>
  </si>
  <si>
    <t>E07000012</t>
  </si>
  <si>
    <t>E07000039</t>
  </si>
  <si>
    <t>E06000025</t>
  </si>
  <si>
    <t>E07000044</t>
  </si>
  <si>
    <t>E07000140</t>
  </si>
  <si>
    <t>E07000141</t>
  </si>
  <si>
    <t>E07000149</t>
  </si>
  <si>
    <t>E07000179</t>
  </si>
  <si>
    <t>E07000126</t>
  </si>
  <si>
    <t>E07000196</t>
  </si>
  <si>
    <t>E08000023</t>
  </si>
  <si>
    <t>E06000045</t>
  </si>
  <si>
    <t>E06000033</t>
  </si>
  <si>
    <t>E09000028</t>
  </si>
  <si>
    <t>E07000213</t>
  </si>
  <si>
    <t>E07000240</t>
  </si>
  <si>
    <t>E08000013</t>
  </si>
  <si>
    <t>E07000197</t>
  </si>
  <si>
    <t>E07000198</t>
  </si>
  <si>
    <t>E07000243</t>
  </si>
  <si>
    <t>E08000007</t>
  </si>
  <si>
    <t>E06000004</t>
  </si>
  <si>
    <t>E06000021</t>
  </si>
  <si>
    <t>E07000221</t>
  </si>
  <si>
    <t>E07000082</t>
  </si>
  <si>
    <t>E08000024</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</si>
  <si>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</si>
  <si>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</si>
  <si>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</si>
  <si>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</si>
  <si>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</si>
  <si>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</si>
  <si>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</si>
  <si>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</si>
  <si>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</si>
  <si>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</si>
  <si>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</si>
  <si>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</si>
  <si>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</si>
  <si>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</si>
  <si>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</si>
  <si>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</si>
  <si>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</si>
  <si>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</si>
  <si>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</si>
  <si>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</si>
  <si>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</si>
  <si>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E07000077</t>
  </si>
  <si>
    <t>E07000180</t>
  </si>
  <si>
    <t>E08000036</t>
  </si>
  <si>
    <t>E08000030</t>
  </si>
  <si>
    <t>E09000031</t>
  </si>
  <si>
    <t>E09000032</t>
  </si>
  <si>
    <t>E06000007</t>
  </si>
  <si>
    <t>E07000222</t>
  </si>
  <si>
    <t>E07000103</t>
  </si>
  <si>
    <t>E07000216</t>
  </si>
  <si>
    <t>E07000065</t>
  </si>
  <si>
    <t>E07000241</t>
  </si>
  <si>
    <t>E06000037</t>
  </si>
  <si>
    <t>E07000047</t>
  </si>
  <si>
    <t>E07000127</t>
  </si>
  <si>
    <t>E07000142</t>
  </si>
  <si>
    <t>E06000062</t>
  </si>
  <si>
    <t>E07000181</t>
  </si>
  <si>
    <t>E07000245</t>
  </si>
  <si>
    <t>E09000033</t>
  </si>
  <si>
    <t>E08000010</t>
  </si>
  <si>
    <t>E06000054</t>
  </si>
  <si>
    <t>E07000094</t>
  </si>
  <si>
    <t>E06000040</t>
  </si>
  <si>
    <t>E08000015</t>
  </si>
  <si>
    <t>E07000217</t>
  </si>
  <si>
    <t>E06000041</t>
  </si>
  <si>
    <t>E08000031</t>
  </si>
  <si>
    <t>E07000237</t>
  </si>
  <si>
    <t>E07000229</t>
  </si>
  <si>
    <t>E07000238</t>
  </si>
  <si>
    <t>E07000128</t>
  </si>
  <si>
    <t>E07000239</t>
  </si>
  <si>
    <t>E06000014</t>
  </si>
  <si>
    <t>E06000063</t>
  </si>
  <si>
    <t>E06000064</t>
  </si>
  <si>
    <t>E06000065</t>
  </si>
  <si>
    <t>E06000066</t>
  </si>
  <si>
    <t>22. Total prior year surplus (+)/deficit (-)</t>
  </si>
  <si>
    <t>24. In year surplus (+)/deficit (-)</t>
  </si>
  <si>
    <t>Total Hdits</t>
  </si>
  <si>
    <t>total_hdits</t>
  </si>
  <si>
    <t>ba_share_py</t>
  </si>
  <si>
    <t>mpa_share_py</t>
  </si>
  <si>
    <t>fra_share_py</t>
  </si>
  <si>
    <t>cg_share_py</t>
  </si>
  <si>
    <t>collfund_cb_tot</t>
  </si>
  <si>
    <t>25. Total (total lines 22 and 24)</t>
  </si>
  <si>
    <t>(LESS) LOSSES (Data should be entered as -ve)</t>
  </si>
  <si>
    <t>DISREGARDED AMOUNTS (Data should be entered as +ve)</t>
  </si>
  <si>
    <t>E6135</t>
  </si>
  <si>
    <t>Retail, hospitality and leisure relief</t>
  </si>
  <si>
    <t>val_hdit_rhl_pydif</t>
  </si>
  <si>
    <t>val_hdit_rhl_pypdif</t>
  </si>
  <si>
    <t>val_hdit_rhl_com</t>
  </si>
  <si>
    <t>val_hdit_rhl_com_text</t>
  </si>
  <si>
    <t>Cumbria Police, Fire and Crime Commissioner</t>
  </si>
  <si>
    <t>3. Sums written off in excess of the allowance for non-collection (enter as -ve)</t>
  </si>
  <si>
    <t>5. Amounts charged against the provision for alteration of lists and appeals following RV list changes (enter as +ve)</t>
  </si>
  <si>
    <t>2024-25</t>
  </si>
  <si>
    <t>BA Area (exc. Designated areas).</t>
  </si>
  <si>
    <t>Column 6</t>
  </si>
  <si>
    <t>Supplementary multiplier adjustment factor</t>
  </si>
  <si>
    <t>4. Net Rates payable less losses</t>
  </si>
  <si>
    <t>1. Sum payable by rate payers after taking account of transitional adjustments, empty property rate, mandatory and discretionary reliefs</t>
  </si>
  <si>
    <t>Relief in industrial properties above exemption threshold</t>
  </si>
  <si>
    <t>Relief in listed buildings</t>
  </si>
  <si>
    <t>Relief in charities</t>
  </si>
  <si>
    <t>Relief in other hereditaments</t>
  </si>
  <si>
    <t>Relief in non-industrial properties above the exemption threshold</t>
  </si>
  <si>
    <t>2024-25 upper tier proportion</t>
  </si>
  <si>
    <t>2024-25 fire proportion</t>
  </si>
  <si>
    <t>2024-25 Sum</t>
  </si>
  <si>
    <t>LA Provided Baseline for 2023-24</t>
  </si>
  <si>
    <t>Uprated Baseline for 2024-25</t>
  </si>
  <si>
    <t>totrv_baa_sml</t>
  </si>
  <si>
    <t>totrv_da_sml</t>
  </si>
  <si>
    <t>totrv_tot_sml</t>
  </si>
  <si>
    <t>grsrate_estgrow_baa_sml</t>
  </si>
  <si>
    <t>grsrate_estgrow_da_sml</t>
  </si>
  <si>
    <t>totrv_baa_std</t>
  </si>
  <si>
    <t>totrv_da_std</t>
  </si>
  <si>
    <t>totrv_tot_std</t>
  </si>
  <si>
    <t>grsrate_estgrow_baa_std</t>
  </si>
  <si>
    <t>grsrate_estgrow_da_std</t>
  </si>
  <si>
    <t>adj_factor_sml</t>
  </si>
  <si>
    <t>adj_factor_std</t>
  </si>
  <si>
    <t>hdit_s31_lowcarbheat</t>
  </si>
  <si>
    <t>val_emptyind_pydif</t>
  </si>
  <si>
    <t>val_emptylisted_pydif</t>
  </si>
  <si>
    <t>val_emptycharity_pydif</t>
  </si>
  <si>
    <t>val_emptyother_pydif</t>
  </si>
  <si>
    <t>val_emptyabove_pydif</t>
  </si>
  <si>
    <t>val_emptyind_pypdif</t>
  </si>
  <si>
    <t>val_emptylisted_pypdif</t>
  </si>
  <si>
    <t>val_emptycharity_pypdif</t>
  </si>
  <si>
    <t>val_emptyother_pypdif</t>
  </si>
  <si>
    <t>val_emptyabove_pypdif</t>
  </si>
  <si>
    <t>val_emptyind_com</t>
  </si>
  <si>
    <t>val_emptylisted_com</t>
  </si>
  <si>
    <t>val_emptycharity_com</t>
  </si>
  <si>
    <t>val_emptyother_com</t>
  </si>
  <si>
    <t>val_emptyabove_com</t>
  </si>
  <si>
    <t>val_emptyind_com_text</t>
  </si>
  <si>
    <t>val_emptylisted_com_text</t>
  </si>
  <si>
    <t>val_emptycharity_com_text</t>
  </si>
  <si>
    <t>val_emptyother_com_text</t>
  </si>
  <si>
    <t>val_emptyabove_com_text</t>
  </si>
  <si>
    <t xml:space="preserve">9. Transfers/payments to the Collection Fund for end-year reconciliations </t>
  </si>
  <si>
    <r>
      <t xml:space="preserve">11. Total Other Credits </t>
    </r>
    <r>
      <rPr>
        <sz val="12"/>
        <rFont val="Arial"/>
        <family val="2"/>
      </rPr>
      <t>(Total lines 8 to 10)</t>
    </r>
  </si>
  <si>
    <r>
      <t xml:space="preserve">19. Total Other Charges </t>
    </r>
    <r>
      <rPr>
        <sz val="12"/>
        <rFont val="Arial"/>
        <family val="2"/>
      </rPr>
      <t>(Total lines 12 to 18)</t>
    </r>
  </si>
  <si>
    <t>20. Opening balance plus total credits, less total charges (Total lines 1, 7, 11,19)</t>
  </si>
  <si>
    <t>Gross rates payable in year</t>
  </si>
  <si>
    <t>Cost of discretionary relief</t>
  </si>
  <si>
    <t>Cost of accounting adjustments for losses on collection</t>
  </si>
  <si>
    <t>Cost of accounting adjustments for addition to appeals provision</t>
  </si>
  <si>
    <t>Collectable Rates</t>
  </si>
  <si>
    <t>Part 3, Line 2</t>
  </si>
  <si>
    <t>Part 3, Line 3</t>
  </si>
  <si>
    <t>Additional compensation for loss of supplementary multipler income - SBRR RV BA
Oct 2018 exercise - updated with Jan revisions to NNDR3</t>
  </si>
  <si>
    <t>Additional compensation for loss of supplementary multipler income - SBRR RV DA
Oct 2018 exercise</t>
  </si>
  <si>
    <t>Cost of mandatory relief</t>
  </si>
  <si>
    <t>To use for any relief which is based on a set amount allocated to the authority. Set as a ridiculously high number by default so that in an emergency the 'placeholder' relief can work like a normal relief</t>
  </si>
  <si>
    <t>OTHER DISCRETIONARY RELIEF</t>
  </si>
  <si>
    <t>Does the LA have an MDC who might grant s.47 relief?</t>
  </si>
  <si>
    <t>value_dr_other_s47</t>
  </si>
  <si>
    <t>value_dr_other_mdc</t>
  </si>
  <si>
    <t>value_dr_other_ba</t>
  </si>
  <si>
    <t>Investment Zones relief</t>
  </si>
  <si>
    <t>s31_investzone_ba</t>
  </si>
  <si>
    <t>s31_investzone_mpa</t>
  </si>
  <si>
    <t>s31_investzone_fra</t>
  </si>
  <si>
    <t>s31_investzone_tot</t>
  </si>
  <si>
    <t>ezinvestzone_baa</t>
  </si>
  <si>
    <t>ezinvestzone_da</t>
  </si>
  <si>
    <t>ezinvestzone_tot</t>
  </si>
  <si>
    <t>Control for Investment Zones</t>
  </si>
  <si>
    <t>Has an Investment Zone</t>
  </si>
  <si>
    <t>COLLECTABLE RATES</t>
  </si>
  <si>
    <t>Sandwell and Dudley Growth Zone</t>
  </si>
  <si>
    <t>COST OF COLLECTION (See Note B)</t>
  </si>
  <si>
    <t>TRANSITIONAL PROTECTION PAYMENTS</t>
  </si>
  <si>
    <t>Public Lavatories relief (See note J)</t>
  </si>
  <si>
    <t>Historic SBRR supplement
 (Pt 1c Line 28a only)</t>
  </si>
  <si>
    <t>sbrr_supp_historic</t>
  </si>
  <si>
    <t>Section</t>
  </si>
  <si>
    <t>2025-26</t>
  </si>
  <si>
    <t>2025-26 upper tier proportion</t>
  </si>
  <si>
    <t>2025-26 fire proportion</t>
  </si>
  <si>
    <t>2025-26 Sum</t>
  </si>
  <si>
    <t>Uprated Baseline for 2025-26</t>
  </si>
  <si>
    <t>UA Ecode</t>
  </si>
  <si>
    <t>BA share</t>
  </si>
  <si>
    <t>UT ecode</t>
  </si>
  <si>
    <t>FRA ecode</t>
  </si>
  <si>
    <t>FRA share</t>
  </si>
  <si>
    <t>Improvement relief</t>
  </si>
  <si>
    <t>Film Studio relief</t>
  </si>
  <si>
    <t>drs31_film_baa</t>
  </si>
  <si>
    <t>drs31_film_da</t>
  </si>
  <si>
    <t>drs31_film_tot</t>
  </si>
  <si>
    <t>s31_improv_ba</t>
  </si>
  <si>
    <t>s31_improv_mpa</t>
  </si>
  <si>
    <t>s31_improv_fra</t>
  </si>
  <si>
    <t>s31_improv_tot</t>
  </si>
  <si>
    <t>s31_film_ba</t>
  </si>
  <si>
    <t>s31_film_mpa</t>
  </si>
  <si>
    <t>s31_film_fra</t>
  </si>
  <si>
    <t>s31_film_tot</t>
  </si>
  <si>
    <t>AssetComments4</t>
  </si>
  <si>
    <t>AssetComments5</t>
  </si>
  <si>
    <t>RowNumber</t>
  </si>
  <si>
    <t>BIGINT</t>
  </si>
  <si>
    <t>Part_1_Line_1_Col1</t>
  </si>
  <si>
    <t>Part1_Income</t>
  </si>
  <si>
    <t>Part2_Reliefs</t>
  </si>
  <si>
    <t>Part3_CollectableRates</t>
  </si>
  <si>
    <t>Part4_CollectionFund</t>
  </si>
  <si>
    <t>Supplementary_Information</t>
  </si>
  <si>
    <t>Part3DA_DesignatedAreas</t>
  </si>
  <si>
    <t>Main_Validation</t>
  </si>
  <si>
    <t>Supplementary_Validation</t>
  </si>
  <si>
    <t>VARCHAR(100)</t>
  </si>
  <si>
    <t>Name of the Form</t>
  </si>
  <si>
    <t>Form Version</t>
  </si>
  <si>
    <t>The Organisation ID for the Local Authority submitting the Form</t>
  </si>
  <si>
    <t>VARCHAR(MAX)</t>
  </si>
  <si>
    <t>The Local Authority submitting the Form</t>
  </si>
  <si>
    <t>INT</t>
  </si>
  <si>
    <t>The collection period</t>
  </si>
  <si>
    <t>The contact name of the person submitting the form</t>
  </si>
  <si>
    <t>The contact Telephone Number of the person submitting the form</t>
  </si>
  <si>
    <t>The contact email address of the person submitting the form</t>
  </si>
  <si>
    <t>Local Authority type</t>
  </si>
  <si>
    <t>Local Authority region</t>
  </si>
  <si>
    <t>Local Authority ONS code</t>
  </si>
  <si>
    <t>Transitional sums due to LA</t>
  </si>
  <si>
    <t>Transitional sums due from LA</t>
  </si>
  <si>
    <t>Cost of collection for LA, from formula</t>
  </si>
  <si>
    <t>Legal costs of collection</t>
  </si>
  <si>
    <t>Total allowance for cost of collection</t>
  </si>
  <si>
    <t>City of London offset</t>
  </si>
  <si>
    <t>Amounts retained in respect of Designated Areas</t>
  </si>
  <si>
    <t>Amounts retained in respect of Renewable Energy Schemes (see Note B)</t>
  </si>
  <si>
    <t>Renewable Energy amount retained by billing authority</t>
  </si>
  <si>
    <t>Renewable Energy amount retained by major precepting authority</t>
  </si>
  <si>
    <t>Net business rates income</t>
  </si>
  <si>
    <t>DECIMAL(15,5)</t>
  </si>
  <si>
    <t>Part_1_Line_12_Col1</t>
  </si>
  <si>
    <t>% of business rates income (CG)</t>
  </si>
  <si>
    <t>% of business rates income (BA)</t>
  </si>
  <si>
    <t>% of business rates income (UA)</t>
  </si>
  <si>
    <t>% of business rates income (FRA)</t>
  </si>
  <si>
    <t>% of business rates income (Total)</t>
  </si>
  <si>
    <t>Part_1_Line_13_Col1</t>
  </si>
  <si>
    <t>Gross business rates income (CG)</t>
  </si>
  <si>
    <t>Gross business rates income (BA)</t>
  </si>
  <si>
    <t>Gross business rates income (UA)</t>
  </si>
  <si>
    <t>Gross business rates income (FRA)</t>
  </si>
  <si>
    <t>Gross business rates income (Total)</t>
  </si>
  <si>
    <t>Part_1_Line_14_Col1</t>
  </si>
  <si>
    <t>Part_1_Line_14_Col2</t>
  </si>
  <si>
    <t>Part_1_Line_14_Col3</t>
  </si>
  <si>
    <t>Part_1_Line_14_Col4</t>
  </si>
  <si>
    <t>Part_1_Line_14_Col5</t>
  </si>
  <si>
    <t>Part_1_Line_15_Col2</t>
  </si>
  <si>
    <t>Part_1_Line_15_Col5</t>
  </si>
  <si>
    <t>Part_1_Line_16_Col2</t>
  </si>
  <si>
    <t>Cost of collection allowance (BA)</t>
  </si>
  <si>
    <t>Part_1_Line_16_Col5</t>
  </si>
  <si>
    <t>Cost of collection allowance (Total)</t>
  </si>
  <si>
    <t>Part_1_Line_17_Col2</t>
  </si>
  <si>
    <t>Amounts retained in respect of Designated Areas (BA)</t>
  </si>
  <si>
    <t>Part_1_Line_17_Col3</t>
  </si>
  <si>
    <t>Part_1_Line_17_Col5</t>
  </si>
  <si>
    <t>Amounts retained in respect of Designated Areas (Total)</t>
  </si>
  <si>
    <t>Part_1_Line_18_Col2</t>
  </si>
  <si>
    <t>Amounts retained in respect of renewable energy schemes  (BA)</t>
  </si>
  <si>
    <t>Amounts retained in respect of renewable energy schemes  (UA)</t>
  </si>
  <si>
    <t>Part_1_Line_18_Col5</t>
  </si>
  <si>
    <t>Amounts retained in respect of renewable energy schemes  (Total)</t>
  </si>
  <si>
    <t>Part_1_Line_19_Col2</t>
  </si>
  <si>
    <t>Part_1_Line_19_Col5</t>
  </si>
  <si>
    <t>Part_1_Line_20_Col2</t>
  </si>
  <si>
    <t>Part_1_Line_20_Col5</t>
  </si>
  <si>
    <t>Part_1_Line_21_Col2</t>
  </si>
  <si>
    <t>City of London Offset (BA)</t>
  </si>
  <si>
    <t>Part_1_Line_21_Col5</t>
  </si>
  <si>
    <t>City of London Offset (Total)</t>
  </si>
  <si>
    <t>Part_1_Line_22_Col2</t>
  </si>
  <si>
    <t>Relief in respect of Port of Bristol hereditament (BA)</t>
  </si>
  <si>
    <t>Part_1_Line_22_Col5</t>
  </si>
  <si>
    <t>Relief in respect of Port of Bristol hereditament (Total)</t>
  </si>
  <si>
    <t>Part_1_Line_23_Col2</t>
  </si>
  <si>
    <t>Part_1_Line_23_Col3</t>
  </si>
  <si>
    <t>Part_1_Line_23_Col4</t>
  </si>
  <si>
    <t>Part_1_Line_23_Col5</t>
  </si>
  <si>
    <t>Part_1_Line_24_Col1</t>
  </si>
  <si>
    <t>Total amount due to authority (CG)</t>
  </si>
  <si>
    <t>Part_1_Line_24_Col2</t>
  </si>
  <si>
    <t>Total amount due to authority (BA)</t>
  </si>
  <si>
    <t>Part_1_Line_24_Col3</t>
  </si>
  <si>
    <t>Total amount due to authority (UA)</t>
  </si>
  <si>
    <t>Part_1_Line_24_Col4</t>
  </si>
  <si>
    <t>Total amount due to authority (FRA)</t>
  </si>
  <si>
    <t>Part_1_Line_24_Col5</t>
  </si>
  <si>
    <t>Total amount due to authority (Total)</t>
  </si>
  <si>
    <t>Part_1_Line_25_Col2</t>
  </si>
  <si>
    <t>Part_1_Line_25_Col3</t>
  </si>
  <si>
    <t>Part_1_Line_25_Col4</t>
  </si>
  <si>
    <t>Part_1_Line_25_Col5</t>
  </si>
  <si>
    <t>Part_1_Line_26_Col2</t>
  </si>
  <si>
    <t>Part_1_Line_26_Col3</t>
  </si>
  <si>
    <t>Part_1_Line_26_Col4</t>
  </si>
  <si>
    <t>Part_1_Line_26_Col5</t>
  </si>
  <si>
    <t>Part_1_Line_27_Col2</t>
  </si>
  <si>
    <t>Part_1_Line_27_Col3</t>
  </si>
  <si>
    <t>Part_1_Line_27_Col4</t>
  </si>
  <si>
    <t>Part_1_Line_27_Col5</t>
  </si>
  <si>
    <t>Part_1_Line_28_Col2</t>
  </si>
  <si>
    <t>Cost to authorities of providing 100% rural rate relief  (BA)</t>
  </si>
  <si>
    <t>Part_1_Line_28_Col3</t>
  </si>
  <si>
    <t>Cost to authorities of providing 100% rural rate relief  (UA)</t>
  </si>
  <si>
    <t>Part_1_Line_28_Col4</t>
  </si>
  <si>
    <t>Cost to authorities of providing 100% rural rate relief  (FRA)</t>
  </si>
  <si>
    <t>Part_1_Line_28_Col5</t>
  </si>
  <si>
    <t>Cost to authorities of providing 100% rural rate relief  (Total)</t>
  </si>
  <si>
    <t>Part_1_Line_29_Col2</t>
  </si>
  <si>
    <t>Part_1_Line_29_Col3</t>
  </si>
  <si>
    <t>Part_1_Line_29_Col4</t>
  </si>
  <si>
    <t>Part_1_Line_29_Col5</t>
  </si>
  <si>
    <t>Part_1_Line_32_Col2</t>
  </si>
  <si>
    <t>Part_1_Line_32_Col3</t>
  </si>
  <si>
    <t>Part_1_Line_32_Col4</t>
  </si>
  <si>
    <t>Part_1_Line_32_Col5</t>
  </si>
  <si>
    <t>Part_1_Line_33_Col2</t>
  </si>
  <si>
    <t>Cost to authorities of providing public lavatories relief (BA)</t>
  </si>
  <si>
    <t>Part_1_Line_33_Col3</t>
  </si>
  <si>
    <t>Cost to authorities of providing public lavatories relief (UA)</t>
  </si>
  <si>
    <t>Part_1_Line_33_Col4</t>
  </si>
  <si>
    <t>Cost to authorities of providing public lavatories relief (FRA)</t>
  </si>
  <si>
    <t>Part_1_Line_33_Col5</t>
  </si>
  <si>
    <t>Cost to authorities of providing public lavatories relief (Total)</t>
  </si>
  <si>
    <t>Part_1_Line_37_Col2</t>
  </si>
  <si>
    <t>Cost to authorities of providing Investment Zone relief (UA)</t>
  </si>
  <si>
    <t>Cost to authorities of providing Investment Zone relief (FRA)</t>
  </si>
  <si>
    <t>Part_1_Line_37_Col5</t>
  </si>
  <si>
    <t>Cost to authorities of providing Investment Zone relief (Total)</t>
  </si>
  <si>
    <t>Part_1_Line_35_Col2</t>
  </si>
  <si>
    <t>Cost to authorities of providing low carbon heat networks relief (BA)</t>
  </si>
  <si>
    <t>Cost to authorities of providing low carbon heat networks relief (UA)</t>
  </si>
  <si>
    <t>Part_1_Line_35_Col3</t>
  </si>
  <si>
    <t>Cost to authorities of providing low carbon heat networks relief (FRA)</t>
  </si>
  <si>
    <t>Part_1_Line_35_Col5</t>
  </si>
  <si>
    <t>Cost to authorities of providing low carbon heat networks relief (Total)</t>
  </si>
  <si>
    <t>Cost to authorities of providing improvement relief (BA)</t>
  </si>
  <si>
    <t>Cost to authorities of providing improvement relief (UA)</t>
  </si>
  <si>
    <t>Cost to authorities of providing improvement relief (FRA)</t>
  </si>
  <si>
    <t>Cost to authorities of providing improvement relief (Total)</t>
  </si>
  <si>
    <t>Cost to authorities of providing film studio relief (BA)</t>
  </si>
  <si>
    <t>Cost to authorities of providing film studio relief (UA)</t>
  </si>
  <si>
    <t>Cost to authorities of providing film studio relief (FRA)</t>
  </si>
  <si>
    <t>Cost to authorities of providing film studio relief (Total)</t>
  </si>
  <si>
    <t>Date for the rateable values</t>
  </si>
  <si>
    <t>Total rateable value of hereditaments (BA)</t>
  </si>
  <si>
    <t>Total rateable value of hereditaments (DA)</t>
  </si>
  <si>
    <t>Total rateable value of hereditaments (Total)</t>
  </si>
  <si>
    <t>Gross rates (RV * Multiplier) (BA)</t>
  </si>
  <si>
    <t>Gross rates (RV * Multiplier) (DA)</t>
  </si>
  <si>
    <t>Part_2_Line_4_Col1</t>
  </si>
  <si>
    <t>Estimated growth/decline in gross rates (BA)</t>
  </si>
  <si>
    <t>Part_2_Line_4_Col2</t>
  </si>
  <si>
    <t>Estimated growth/decline in gross rates (DA)</t>
  </si>
  <si>
    <t>Forecast gross rates payable (BA)</t>
  </si>
  <si>
    <t>Forecast gross rates payable (DA)</t>
  </si>
  <si>
    <t>Forecast gross rates payable (Total)</t>
  </si>
  <si>
    <t>Revenue foregone because increases in rates have been deferred (BA)</t>
  </si>
  <si>
    <t>Revenue foregone because increases in rates have been deferred (DA)</t>
  </si>
  <si>
    <t>Revenue foregone because increases in rates have been deferred (Total)</t>
  </si>
  <si>
    <t>Changes as a result of estimated growth / decline in cost of transitional arrangements (BA)</t>
  </si>
  <si>
    <t>Changes as a result of estimated growth / decline in cost of transitional arrangements (DA)</t>
  </si>
  <si>
    <t>Sum due to/from authority for transitional arrangements (BA)</t>
  </si>
  <si>
    <t>Sum due to/from authority for transitional arrangements (DA)</t>
  </si>
  <si>
    <t>Part_2_Line_11_Col3</t>
  </si>
  <si>
    <t>Sum due to/from authority for transitional arrangements (Total)</t>
  </si>
  <si>
    <t>Forecast of small business rates relief to be provided (BA)</t>
  </si>
  <si>
    <t>Forecast of small business rates relief to be provided (DA)</t>
  </si>
  <si>
    <t>Part_2_Line_12_Col3</t>
  </si>
  <si>
    <t>Forecast of small business rates relief to be provided (Total)</t>
  </si>
  <si>
    <t>SBRR of which relief on existing properties where a 2nd property is occupied (BA)</t>
  </si>
  <si>
    <t>SBRR of which relief on existing properties where a 2nd property is occupied (DA)</t>
  </si>
  <si>
    <t>Part_2_Line_13_Col3</t>
  </si>
  <si>
    <t>SBRR of which relief on existing properties where a 2nd property is occupied (Total)</t>
  </si>
  <si>
    <t>Forecast of mandatory charity relief to be provided (BA)</t>
  </si>
  <si>
    <t>Forecast of mandatory charity relief to be provided (DA)</t>
  </si>
  <si>
    <t>Forecast of mandatory charity relief to be provided (Total)</t>
  </si>
  <si>
    <t>Forecast of mandatory community amateur sport club relief to be provided (BA)</t>
  </si>
  <si>
    <t>Forecast of mandatory community amateur sport club relief to be provided (DA)</t>
  </si>
  <si>
    <t>Forecast of mandatory community amateur sport club relief to be provided (Total)</t>
  </si>
  <si>
    <t>Forecast of mandatory rural relief to be provided (BA)</t>
  </si>
  <si>
    <t>Forecast of mandatory rural relief to be provided (DA)</t>
  </si>
  <si>
    <t>Forecast of mandatory rural relief to be provided (Total)</t>
  </si>
  <si>
    <t>Forecast of public lavatories relief to be provided (BA)</t>
  </si>
  <si>
    <t>Forecast of public lavatories relief to be provided (DA)</t>
  </si>
  <si>
    <t>Forecast of public lavatories relief to be provided (Total)</t>
  </si>
  <si>
    <t>Forecast of low carbon heat networks to be provided (BA)</t>
  </si>
  <si>
    <t>Forecast of low carbon heat networks to be provided (DA)</t>
  </si>
  <si>
    <t>Forecast of low carbon heat networks to be provided (Total)</t>
  </si>
  <si>
    <t>Forecast of total mandatory reliefs to be provided (BA)</t>
  </si>
  <si>
    <t>Forecast of total mandatory reliefs to be provided (DA)</t>
  </si>
  <si>
    <t>Changes as a result of estimated growth/decline in mandatory relief (BA)</t>
  </si>
  <si>
    <t>Changes as a result of estimated growth/decline in mandatory relief (DA)</t>
  </si>
  <si>
    <t>Net forecast of total mandatory reliefs to be provided (BA)</t>
  </si>
  <si>
    <t>Net forecast of total mandatory reliefs to be provided (DA)</t>
  </si>
  <si>
    <t>Net forecast of total mandatory reliefs to be provided (Total)</t>
  </si>
  <si>
    <t>Forecast of part occupation relief to be provided (BA)</t>
  </si>
  <si>
    <t>Forecast of part occupation relief to be provided (DA)</t>
  </si>
  <si>
    <t>Forecast of part occupation relief to be provided (Total)</t>
  </si>
  <si>
    <t>Forecast of empty property relief to be provided (BA)</t>
  </si>
  <si>
    <t>Forecast of empty property relief to be provided (DA)</t>
  </si>
  <si>
    <t>Forecast of empty property relief to be provided (Total)</t>
  </si>
  <si>
    <t>Forecast of total unoccupied relief to be provided (BA)</t>
  </si>
  <si>
    <t>Forecast of total unoccupied relief to be provided (DA)</t>
  </si>
  <si>
    <t>Changes as a result of estimated growth/decline in unoccupied relief (BA)</t>
  </si>
  <si>
    <t>Changes as a result of estimated growth/decline in unoccupied relief (DA)</t>
  </si>
  <si>
    <t>Net forecast of total unoccupied relief to be provided (BA)</t>
  </si>
  <si>
    <t>Net forecast of total unoccupied relief to be provided (DA)</t>
  </si>
  <si>
    <t>Net forecast of total unoccupied relief to be provided (Total)</t>
  </si>
  <si>
    <t>Forecast of discretionary charity relief to be provided (BA)</t>
  </si>
  <si>
    <t>Forecast of discretionary charity relief to be provided (DA)</t>
  </si>
  <si>
    <t>Forecast of discretionary charity relief to be provided (Total)</t>
  </si>
  <si>
    <t>Forecast of non-profit relief to be provided (BA)</t>
  </si>
  <si>
    <t>Forecast of non-profit relief to be provided (DA)</t>
  </si>
  <si>
    <t>Forecast of non-profit relief to be provided (Total)</t>
  </si>
  <si>
    <t>Forecast of discretionary community amateur sport club relief to be provided (BA)</t>
  </si>
  <si>
    <t>Forecast of discretionary community amateur sport club relief to be provided (DA)</t>
  </si>
  <si>
    <t>Forecast of discretionary community amateur sport club relief to be provided (Total)</t>
  </si>
  <si>
    <t>Forecast of small rural business relief to be provided (BA)</t>
  </si>
  <si>
    <t>Forecast of small rural business relief to be provided (DA)</t>
  </si>
  <si>
    <t>Forecast of small rural business relief to be provided (Total)</t>
  </si>
  <si>
    <t>Forecast of other discretionary relief to be provided (BA)</t>
  </si>
  <si>
    <t>Forecast of other discretionary relief to be provided (DA)</t>
  </si>
  <si>
    <t>Forecast of other discretionary relief to be provided (Total)</t>
  </si>
  <si>
    <t>Forecast of relief given to Case A hereditaments (DA)</t>
  </si>
  <si>
    <t>Forecast of relief given to freeports (BA in 22-23, DA in future years)</t>
  </si>
  <si>
    <t>Forecast of discretionary investment zone relief to be provided (BA)</t>
  </si>
  <si>
    <t>Forecast of discretionary investment zone relief to be provided (DA)</t>
  </si>
  <si>
    <t>Forecast of discretionary investment zone relief to be provided (Total)</t>
  </si>
  <si>
    <t>Forecast of discretionary relief to be provided (BA)</t>
  </si>
  <si>
    <t>Forecast of discretionary relief to be provided (DA)</t>
  </si>
  <si>
    <t>Changes as a result of estimated growth/decline in discretionary relief (BA)</t>
  </si>
  <si>
    <t>Changes as a result of estimated growth/decline in discretionary relief (DA)</t>
  </si>
  <si>
    <t>Net forecast of discretionary relief to be provided (BA)</t>
  </si>
  <si>
    <t>Net forecast of discretionary relief to be provided (DA)</t>
  </si>
  <si>
    <t>Net forecast of discretionary relief to be provided (Total)</t>
  </si>
  <si>
    <t>Forecast of support for small business relief to be provided (BA)</t>
  </si>
  <si>
    <t>Forecast of support for small business relief to be provided (DA)</t>
  </si>
  <si>
    <t>Forecast of support for small business relief to be provided (Total)</t>
  </si>
  <si>
    <t>Forecast of improvement relief to be provided (BA)</t>
  </si>
  <si>
    <t>Forecast of improvement relief to be provided (DA)</t>
  </si>
  <si>
    <t>Forecast of improvement relief to be provided (Total)</t>
  </si>
  <si>
    <t>Forecast of film studio relief to be provided (BA)</t>
  </si>
  <si>
    <t>Forecast of film studio relief to be provided (DA)</t>
  </si>
  <si>
    <t>Forecast of film studio relief to be provided (Total)</t>
  </si>
  <si>
    <t>Forecast of section 31 reliefs to be provided (BA)</t>
  </si>
  <si>
    <t>Forecast of section 31 reliefs to be provided (DA)</t>
  </si>
  <si>
    <t>Changes as a result of estimated growth/decline in Section 31 discretionary relief (BA)</t>
  </si>
  <si>
    <t>Changes as a result of estimated growth/decline in Section 31 discretionary relief (DA)</t>
  </si>
  <si>
    <t>Net forecast of section 31 reliefs to be provided (BA)</t>
  </si>
  <si>
    <t>Net forecast of section 31 reliefs to be provided (DA)</t>
  </si>
  <si>
    <t>Net forecast of section 31 reliefs to be provided (Total)</t>
  </si>
  <si>
    <t>Forecast of net rates payable (BA)</t>
  </si>
  <si>
    <t>Forecast of net rates payable (DA)</t>
  </si>
  <si>
    <t>Forecast of net rates payable (Total)</t>
  </si>
  <si>
    <t>Total rateable value of hereditaments (BA) in small multiplier hereditaments</t>
  </si>
  <si>
    <t>Total rateable value of hereditaments (DA) in small multiplier hereditaments</t>
  </si>
  <si>
    <t>Total rateable value of hereditaments (Total) in small multiplier hereditaments</t>
  </si>
  <si>
    <t>Estimated growth/decline in gross rates (BA) in small multiplier hereditaments</t>
  </si>
  <si>
    <t>Estimated growth/decline in gross rates (DA) in small multiplier hereditaments</t>
  </si>
  <si>
    <t>Total rateable value of hereditaments (BA) in standard multiplier hereditaments</t>
  </si>
  <si>
    <t>Total rateable value of hereditaments (DA) in standard multiplier hereditaments</t>
  </si>
  <si>
    <t>Total rateable value of hereditaments (Total) in standard multiplier hereditaments</t>
  </si>
  <si>
    <t>Estimated growth/decline in gross rates (BA) in standard multiplier hereditaments</t>
  </si>
  <si>
    <t>Estimated growth/decline in gross rates (DA) in standard multiplier hereditaments</t>
  </si>
  <si>
    <t>Part_3_Line_1_Col1</t>
  </si>
  <si>
    <t>Net rates payable (BA)</t>
  </si>
  <si>
    <t>Part_3_Line_1_Col2</t>
  </si>
  <si>
    <t>Net rates payable (DA)</t>
  </si>
  <si>
    <t>Part_3_Line_1_Col3</t>
  </si>
  <si>
    <t>Net rates payable (Total)</t>
  </si>
  <si>
    <t>Part_3_Line_2_Col1</t>
  </si>
  <si>
    <t>Forecast loss from bad debts (BA)</t>
  </si>
  <si>
    <t>Part_3_Line_2_Col2</t>
  </si>
  <si>
    <t>Forecast loss from bad debts (DA)</t>
  </si>
  <si>
    <t>Part_3_Line_2_Col3</t>
  </si>
  <si>
    <t>Forecast loss from bad debts (Total)</t>
  </si>
  <si>
    <t>Part_3_Line_3_Col1</t>
  </si>
  <si>
    <t>Forecast loss from repayments (BA)</t>
  </si>
  <si>
    <t>Part_3_Line_3_Col2</t>
  </si>
  <si>
    <t>Forecast loss from repayments (DA)</t>
  </si>
  <si>
    <t>Part_3_Line_3_Col3</t>
  </si>
  <si>
    <t>Forecast loss from repayments (Total)</t>
  </si>
  <si>
    <t>Part_3_Line_4_Col1</t>
  </si>
  <si>
    <t>Net rates minus losses (BA)</t>
  </si>
  <si>
    <t>Part_3_Line_4_Col2</t>
  </si>
  <si>
    <t>Net rates minus losses (DA)</t>
  </si>
  <si>
    <t>Part_3_Line_4_Col3</t>
  </si>
  <si>
    <t>Net rates minus losses (Total)</t>
  </si>
  <si>
    <t>Part_3_Line_5_Col1</t>
  </si>
  <si>
    <t>Retained for renewable energy (BA)</t>
  </si>
  <si>
    <t>Part_3_Line_5_Col2</t>
  </si>
  <si>
    <t>Retained for renewable energy (DA)</t>
  </si>
  <si>
    <t>Part_3_Line_5_Col3</t>
  </si>
  <si>
    <t>Retained for renewable energy (Total)</t>
  </si>
  <si>
    <t>Part_3_Line_6_Col2</t>
  </si>
  <si>
    <t>Part_3_Line_7_Col2</t>
  </si>
  <si>
    <t>Transitional Protection Payment  (DA)</t>
  </si>
  <si>
    <t>Part_3_Line_8_Col2</t>
  </si>
  <si>
    <t>Total baseline (DA)</t>
  </si>
  <si>
    <t>Total Disregarded Amounts (DA)</t>
  </si>
  <si>
    <t>Amount in respect of Port of Bristol (BA)</t>
  </si>
  <si>
    <t>Amount in respect of Port of Bristol (Total)</t>
  </si>
  <si>
    <t>Opening balance on collection fund</t>
  </si>
  <si>
    <t>Business rates credited and charged to the Collection Fund</t>
  </si>
  <si>
    <t>Sums written off in excess of the allowance for non-collection</t>
  </si>
  <si>
    <t>Changes to the allowance for non-collection</t>
  </si>
  <si>
    <t>Amounts charged against the provision for alteration of lists and appeals following RV list changes</t>
  </si>
  <si>
    <t>Changes to the provision for alteration of lists and appeals</t>
  </si>
  <si>
    <t>Total business rates credits and charges</t>
  </si>
  <si>
    <t>Transitional protection payments received</t>
  </si>
  <si>
    <t>Transfers/payments to the Collection Fund for end-year reconciliations</t>
  </si>
  <si>
    <t>Transfers/payments into the Collection Fund in respect of a previous year's deficit</t>
  </si>
  <si>
    <t>Total Other Credits</t>
  </si>
  <si>
    <t>Transitional protection payments made</t>
  </si>
  <si>
    <t>Payments made, or to be made, to the Secretary of State in respect of the central share</t>
  </si>
  <si>
    <t>Payments made, or to be made to, major precepting authorities in respect of business rates income</t>
  </si>
  <si>
    <t>Transfers made, or to be made, to the billing authority's General Fund in respect of business rates income</t>
  </si>
  <si>
    <t>Transfers made, or to be made, to the billing authority's General Fund or precepting authority in respected of disregarded amounts</t>
  </si>
  <si>
    <t>Transfers/payments from the Collection Fund for end-year reconciliations</t>
  </si>
  <si>
    <t>Transfers/payments made from the Collection Fund in respect of a previous year's surplus</t>
  </si>
  <si>
    <t>Total Other Charges</t>
  </si>
  <si>
    <t>Part_4_Line_21_Col1</t>
  </si>
  <si>
    <t>Closing balance on collection fund</t>
  </si>
  <si>
    <t>Part_4_Line_22_Col1</t>
  </si>
  <si>
    <t>% for distribution of prior year surplus/deficit</t>
  </si>
  <si>
    <t>Part_4_Line_22_Col2</t>
  </si>
  <si>
    <t>Part_4_Line_22_Col3</t>
  </si>
  <si>
    <t>Part_4_Line_22_Col4</t>
  </si>
  <si>
    <t>Part_4_Line_22_Col5</t>
  </si>
  <si>
    <t>Part_4_Line_23_Col1</t>
  </si>
  <si>
    <t>Prior year surplus/deficit (CG)</t>
  </si>
  <si>
    <t>Part_4_Line_23_Col2</t>
  </si>
  <si>
    <t>Prior year surplus/deficit (BA)</t>
  </si>
  <si>
    <t>Part_4_Line_23_Col3</t>
  </si>
  <si>
    <t>Prior year surplus/deficit (UA)</t>
  </si>
  <si>
    <t>Part_4_Line_23_Col4</t>
  </si>
  <si>
    <t>Prior year surplus/deficit (FRA)</t>
  </si>
  <si>
    <t>Part_4_Line_23_Col5</t>
  </si>
  <si>
    <t>Prior year surplus/deficit (Total)</t>
  </si>
  <si>
    <t>Part_4_Line_24_Col1</t>
  </si>
  <si>
    <t>% for distribution of in-year surplus/deficit (CG)</t>
  </si>
  <si>
    <t>Part_4_Line_24_Col2</t>
  </si>
  <si>
    <t>% for distribution of in-year surplus/deficit (BA)</t>
  </si>
  <si>
    <t>Part_4_Line_24_Col3</t>
  </si>
  <si>
    <t>% for distribution of in-year surplus/deficit (UA)</t>
  </si>
  <si>
    <t>Part_4_Line_24_Col4</t>
  </si>
  <si>
    <t>% for distribution of in-year surplus/deficit (FRA)</t>
  </si>
  <si>
    <t>Part_4_Line_24_Col5</t>
  </si>
  <si>
    <t>% for distribution of in-year surplus/deficit (Total)</t>
  </si>
  <si>
    <t>Part_4_Line_25_Col1</t>
  </si>
  <si>
    <t>In-year surplus/deficit (CG)</t>
  </si>
  <si>
    <t>Part_4_Line_25_Col2</t>
  </si>
  <si>
    <t>In-year surplus/deficit (BA)</t>
  </si>
  <si>
    <t>Part_4_Line_25_Col3</t>
  </si>
  <si>
    <t>In-year surplus/deficit (UA)</t>
  </si>
  <si>
    <t>Part_4_Line_25_Col4</t>
  </si>
  <si>
    <t>In-year surplus/deficit (FRA)</t>
  </si>
  <si>
    <t>Part_4_Line_25_Col5</t>
  </si>
  <si>
    <t>In-year surplus/deficit (Total)</t>
  </si>
  <si>
    <t>Total collection fund closing balance (CG)</t>
  </si>
  <si>
    <t>Total collection fund closing balance (BA)</t>
  </si>
  <si>
    <t>Total collection fund closing balance (UA)</t>
  </si>
  <si>
    <t>Total collection fund closing balance (FRA)</t>
  </si>
  <si>
    <t>Total collection fund closing balance (Total)</t>
  </si>
  <si>
    <t>Check for comment: There is a difference between the value in Line 10 and the estimated deficit on the collection fund in respect of financial year 2019-20, as reported on the 2020-21 NNDR1 form. Please check and provide comments if true.</t>
  </si>
  <si>
    <t>Check for comment: There is a difference between the value in Line 18 and the estimated surplus on the collection fund in respect of financial year 2019-20, as reported on the 2020-21 NNDR1 form. Please check and provide comments if true</t>
  </si>
  <si>
    <t>Check for comment: There are errors in the calculations in this form.  Have you overwritten some of the pre-filled calculations? Please check.</t>
  </si>
  <si>
    <t>Any comments in response to warning messages</t>
  </si>
  <si>
    <t>Reference variable for the small multiplier adjustment factor</t>
  </si>
  <si>
    <t>Part_1_Reference_2</t>
  </si>
  <si>
    <t>Reference variable for the standard multiplier adjustment factor</t>
  </si>
  <si>
    <t>Reference variable for the LA share total</t>
  </si>
  <si>
    <t>Part_1_Reference_5</t>
  </si>
  <si>
    <t>Reference variable for the SBRR threshold factor</t>
  </si>
  <si>
    <t>Part_1_Reference_6</t>
  </si>
  <si>
    <t>Reference variable for additional compensation in respect of BA</t>
  </si>
  <si>
    <t>Part_1_Reference_7</t>
  </si>
  <si>
    <t>Reference variable for additional compensation in respect of DA</t>
  </si>
  <si>
    <t>Part_1_Reference_8</t>
  </si>
  <si>
    <t>Reference variable for NNDR share for the BA</t>
  </si>
  <si>
    <t>Part_1_Reference_9</t>
  </si>
  <si>
    <t>Reference variable for NNDR share for the UA</t>
  </si>
  <si>
    <t>Part_1_Reference_10</t>
  </si>
  <si>
    <t>Reference variable for NNDR share for the FRA</t>
  </si>
  <si>
    <t>Part_1_Reference_11</t>
  </si>
  <si>
    <t>Reference varibale for NNDR share for central government</t>
  </si>
  <si>
    <t>Part_1_Reference_12</t>
  </si>
  <si>
    <t>Reference variable for NNDR share for the BA in previous year</t>
  </si>
  <si>
    <t>Part_1_Reference_13</t>
  </si>
  <si>
    <t>Reference variable for NNDR share for the UA in previous year</t>
  </si>
  <si>
    <t>Part_1_Reference_14</t>
  </si>
  <si>
    <t>Reference variable for NNDR share for the FRA in previous year</t>
  </si>
  <si>
    <t>Part_1_Reference_15</t>
  </si>
  <si>
    <t>Reference varibale for NNDR share for central government in previous year</t>
  </si>
  <si>
    <t>Reference variable for the calculated cost of collection</t>
  </si>
  <si>
    <t>Reference variable for whether the authority has a UA for the renewable energy calc</t>
  </si>
  <si>
    <t>Part_1_Reference_16</t>
  </si>
  <si>
    <t>Total hereditaments given relief. Used purely for validation because there is no good way to check for double counting</t>
  </si>
  <si>
    <t>Part_1_Reference_18</t>
  </si>
  <si>
    <t>Part_1_Reference_19</t>
  </si>
  <si>
    <t>Historic small business rating supplementary multiplier</t>
  </si>
  <si>
    <t>Supplementary_Information_Line_1a_Col1</t>
  </si>
  <si>
    <t>Number of hereditaments that were being granted charitable relief</t>
  </si>
  <si>
    <t>Supplementary_Information_Line_1b_Col1</t>
  </si>
  <si>
    <t>Number of hereditaments that were being granted Community Amateur Sports Clubs relief</t>
  </si>
  <si>
    <t>Supplementary_Information_Line_1c_Col1</t>
  </si>
  <si>
    <t>Number of hereditaments that were being granted rural general stores, post offices, public houses, petrol filling stations and food shops relief</t>
  </si>
  <si>
    <t>Supplementary_Information_Line_1e_Col1</t>
  </si>
  <si>
    <t>Number of hereditaments that were being granted public lavatories relief</t>
  </si>
  <si>
    <t>Supplementary_Information_Line_1f_Col1</t>
  </si>
  <si>
    <t>Number of hereditaments that were being granted partly occupied premises relief</t>
  </si>
  <si>
    <t>Supplementary_Information_Line_1g_Col1</t>
  </si>
  <si>
    <t>Number of hereditaments that were being granted empty property relief</t>
  </si>
  <si>
    <t>Hereditaments granted empty propert relief that are classed as "industrial property" above the exemption threshold</t>
  </si>
  <si>
    <t>Hereditaments granted empty propert relief  that have "listed building status"</t>
  </si>
  <si>
    <t>Hereditaments granted empty propert relief  that are "Community Amateur Sports Clubs"</t>
  </si>
  <si>
    <t>Hereditaments granted empty propert relief that are "charities"</t>
  </si>
  <si>
    <t>Hereditaments granted empty propert relief where the hereditament is empty and not included in categories i to iv</t>
  </si>
  <si>
    <t>Hereditaments granted empty propert relief that are classed as "non-industrial" above the exemption threshold</t>
  </si>
  <si>
    <t>Supplementary_Information_Line_1h_Col1</t>
  </si>
  <si>
    <t>Supplementary_Information_Line_1i_Col1</t>
  </si>
  <si>
    <t>Number of hereditaments that were being granted non-profit making bodies' relief</t>
  </si>
  <si>
    <t>Supplementary_Information_Line_1j_Col1</t>
  </si>
  <si>
    <t>Supplementary_Information_Line_1k_Col1</t>
  </si>
  <si>
    <t>Supplementary_Information_Line_1l_Col1</t>
  </si>
  <si>
    <t>Number of hereditaments that were being granted other small rural businesses relief</t>
  </si>
  <si>
    <t>Supplementary_Information_Line_1m_Col1</t>
  </si>
  <si>
    <t>Number of hereditaments within Enterprise Zones being granted discounts</t>
  </si>
  <si>
    <t>Supplementary_Information_Line_1n_Col1</t>
  </si>
  <si>
    <t>Number of hereditaments subject to a S47 local discount</t>
  </si>
  <si>
    <t>Supplementary_Information_Line_1o_Col1</t>
  </si>
  <si>
    <t>Supplementary_Information_Line_1p_Col1</t>
  </si>
  <si>
    <t>Supplementary_Information_Line_1q_Col1</t>
  </si>
  <si>
    <t>Number of hereditaments receiving  Supporting Small Business Relief</t>
  </si>
  <si>
    <t>Supplementary_Information_Line_1r_Col1</t>
  </si>
  <si>
    <t>Number of hereditaments that were being granted expanded retail discount</t>
  </si>
  <si>
    <t>Number of hereditaments receiving Low Carbon Heat Networks relief</t>
  </si>
  <si>
    <t>Number of hereditaments that receive a discount from the small business rate relief scheme</t>
  </si>
  <si>
    <t>Number of hereditaments that pay only the small business rate multiplier and are not granted a discount</t>
  </si>
  <si>
    <t>Estimated value of empty property relief to be granted</t>
  </si>
  <si>
    <t>Empty property relief to be given - industrial property above the exemption threshold</t>
  </si>
  <si>
    <t>Empty property relief to be given - listed building status</t>
  </si>
  <si>
    <t>Empty property relief to be given - Community Amateur Sports Clubs</t>
  </si>
  <si>
    <t>Empty property relief to be given - charities</t>
  </si>
  <si>
    <t>Empty property relief to be given where the hereditament is empty and is not included in categories i to iv</t>
  </si>
  <si>
    <t>Empty property relief to be given - "non-industrial" above the exemption threshold</t>
  </si>
  <si>
    <t>The cost of small business rate relief for properties within the billing authority area</t>
  </si>
  <si>
    <t>Estimated value of other discretionary relief to be granted in 2024-25</t>
  </si>
  <si>
    <t>Other discretionary relief of which Relief awarded under s.47 where a Mayoral Development Corporation has assumed functions under section 47(3) and 47(6) of the 1988 Act.</t>
  </si>
  <si>
    <t>Other discretionary relief of which Relief awarded by the billing authority</t>
  </si>
  <si>
    <t>Notes on supplementary info</t>
  </si>
  <si>
    <t>Part3_DA summary _DA names</t>
  </si>
  <si>
    <t>Name of DA number 1</t>
  </si>
  <si>
    <t>Name of DA number 2</t>
  </si>
  <si>
    <t>Name of DA number 3</t>
  </si>
  <si>
    <t>Name of DA number 4</t>
  </si>
  <si>
    <t>Name of DA number 5</t>
  </si>
  <si>
    <t>Name of DA number 6</t>
  </si>
  <si>
    <t>Name of DA number 7</t>
  </si>
  <si>
    <t>Name of DA number 8</t>
  </si>
  <si>
    <t>Name of DA number 9</t>
  </si>
  <si>
    <t>Name of DA number 10</t>
  </si>
  <si>
    <t>Name of DA number 11</t>
  </si>
  <si>
    <t>Name of DA number 12</t>
  </si>
  <si>
    <t>Name of DA number 13</t>
  </si>
  <si>
    <t>Name of DA number 14</t>
  </si>
  <si>
    <t>Name of DA number 15</t>
  </si>
  <si>
    <t>Name of DA number 16</t>
  </si>
  <si>
    <t>Name of DA number 17</t>
  </si>
  <si>
    <t>Name of DA number 18</t>
  </si>
  <si>
    <t>Name of DA number 19</t>
  </si>
  <si>
    <t>Name of DA number 20</t>
  </si>
  <si>
    <t>Name of DA number 21</t>
  </si>
  <si>
    <t>Name of DA number 22</t>
  </si>
  <si>
    <t>Name of DA number 23</t>
  </si>
  <si>
    <t>Name of DA number 24</t>
  </si>
  <si>
    <t>Name of DA number 25</t>
  </si>
  <si>
    <t>Name of DA number 26</t>
  </si>
  <si>
    <t>Name of DA number 27</t>
  </si>
  <si>
    <t>Name of DA number 28</t>
  </si>
  <si>
    <t>Name of DA number 29</t>
  </si>
  <si>
    <t>Name of DA number 30</t>
  </si>
  <si>
    <t>Name of DA number 31</t>
  </si>
  <si>
    <t>Name of DA number 32</t>
  </si>
  <si>
    <t>Name of DA number 33</t>
  </si>
  <si>
    <t>Name of DA number 34</t>
  </si>
  <si>
    <t>Name of DA number 35</t>
  </si>
  <si>
    <t>Name of DA number 36</t>
  </si>
  <si>
    <t>Name of DA number 37</t>
  </si>
  <si>
    <t>Name of DA number 38</t>
  </si>
  <si>
    <t>Name of DA number 39</t>
  </si>
  <si>
    <t>Name of DA number 40</t>
  </si>
  <si>
    <t>Name of DA number 41</t>
  </si>
  <si>
    <t>Part 3_DA_data_col1_Total</t>
  </si>
  <si>
    <t>DA Sum payable Total</t>
  </si>
  <si>
    <t>Part 3_DA_data_col1</t>
  </si>
  <si>
    <t>DA Sum payable 1</t>
  </si>
  <si>
    <t>DA Sum payable 2</t>
  </si>
  <si>
    <t>DA Sum payable 3</t>
  </si>
  <si>
    <t>DA Sum payable 4</t>
  </si>
  <si>
    <t>DA Sum payable 5</t>
  </si>
  <si>
    <t>DA Sum payable 6</t>
  </si>
  <si>
    <t>DA Sum payable 7</t>
  </si>
  <si>
    <t>DA Sum payable 8</t>
  </si>
  <si>
    <t>DA Sum payable 9</t>
  </si>
  <si>
    <t>DA Sum payable 10</t>
  </si>
  <si>
    <t>DA Sum payable 11</t>
  </si>
  <si>
    <t>DA Sum payable 12</t>
  </si>
  <si>
    <t>DA Sum payable 13</t>
  </si>
  <si>
    <t>DA Sum payable 14</t>
  </si>
  <si>
    <t>DA Sum payable 15</t>
  </si>
  <si>
    <t>DA Sum payable 16</t>
  </si>
  <si>
    <t>DA Sum payable 17</t>
  </si>
  <si>
    <t>DA Sum payable 18</t>
  </si>
  <si>
    <t>DA Sum payable 19</t>
  </si>
  <si>
    <t>DA Sum payable 20</t>
  </si>
  <si>
    <t>DA Sum payable 21</t>
  </si>
  <si>
    <t>DA Sum payable 22</t>
  </si>
  <si>
    <t>DA Sum payable 23</t>
  </si>
  <si>
    <t>DA Sum payable 24</t>
  </si>
  <si>
    <t>DA Sum payable 25</t>
  </si>
  <si>
    <t>DA Sum payable 26</t>
  </si>
  <si>
    <t>DA Sum payable 27</t>
  </si>
  <si>
    <t>DA Sum payable 28</t>
  </si>
  <si>
    <t>DA Sum payable 29</t>
  </si>
  <si>
    <t>DA Sum payable 30</t>
  </si>
  <si>
    <t>DA Sum payable 31</t>
  </si>
  <si>
    <t>DA Sum payable 32</t>
  </si>
  <si>
    <t>DA Sum payable 33</t>
  </si>
  <si>
    <t>DA Sum payable 34</t>
  </si>
  <si>
    <t>DA Sum payable 35</t>
  </si>
  <si>
    <t>DA Sum payable 36</t>
  </si>
  <si>
    <t>DA Sum payable 37</t>
  </si>
  <si>
    <t>DA Sum payable 38</t>
  </si>
  <si>
    <t>DA Sum payable 39</t>
  </si>
  <si>
    <t>DA Sum payable 40</t>
  </si>
  <si>
    <t>DA Sum payable 41</t>
  </si>
  <si>
    <t>Part 3_DA_data_col2_Total</t>
  </si>
  <si>
    <t>DA Bad debt Total</t>
  </si>
  <si>
    <t>Part 3_DA_data_col2</t>
  </si>
  <si>
    <t>Bad debt in respect of DA number 1</t>
  </si>
  <si>
    <t>Bad debt in respect of DA number 2</t>
  </si>
  <si>
    <t>Bad debt in respect of DA number 3</t>
  </si>
  <si>
    <t>Bad debt in respect of DA number 4</t>
  </si>
  <si>
    <t>Bad debt in respect of DA number 5</t>
  </si>
  <si>
    <t>Bad debt in respect of DA number 6</t>
  </si>
  <si>
    <t>Bad debt in respect of DA number 7</t>
  </si>
  <si>
    <t>Bad debt in respect of DA number 8</t>
  </si>
  <si>
    <t>Bad debt in respect of DA number 9</t>
  </si>
  <si>
    <t>Bad debt in respect of DA number 10</t>
  </si>
  <si>
    <t>Bad debt in respect of DA number 11</t>
  </si>
  <si>
    <t>Bad debt in respect of DA number 12</t>
  </si>
  <si>
    <t>Bad debt in respect of DA number 13</t>
  </si>
  <si>
    <t>Bad debt in respect of DA number 14</t>
  </si>
  <si>
    <t>Bad debt in respect of DA number 15</t>
  </si>
  <si>
    <t>Bad debt in respect of DA number 16</t>
  </si>
  <si>
    <t>Bad debt in respect of DA number 17</t>
  </si>
  <si>
    <t>Bad debt in respect of DA number 18</t>
  </si>
  <si>
    <t>Bad debt in respect of DA number 19</t>
  </si>
  <si>
    <t>Bad debt in respect of DA number 20</t>
  </si>
  <si>
    <t>Bad debt in respect of DA number 21</t>
  </si>
  <si>
    <t>Bad debt in respect of DA number 22</t>
  </si>
  <si>
    <t>Bad debt in respect of DA number 23</t>
  </si>
  <si>
    <t>Bad debt in respect of DA number 24</t>
  </si>
  <si>
    <t>Bad debt in respect of DA number 25</t>
  </si>
  <si>
    <t>Bad debt in respect of DA number 26</t>
  </si>
  <si>
    <t>Bad debt in respect of DA number 27</t>
  </si>
  <si>
    <t>Bad debt in respect of DA number 28</t>
  </si>
  <si>
    <t>Bad debt in respect of DA number 29</t>
  </si>
  <si>
    <t>Bad debt in respect of DA number 30</t>
  </si>
  <si>
    <t>Bad debt in respect of DA number 31</t>
  </si>
  <si>
    <t>Bad debt in respect of DA number 32</t>
  </si>
  <si>
    <t>Bad debt in respect of DA number 33</t>
  </si>
  <si>
    <t>Bad debt in respect of DA number 34</t>
  </si>
  <si>
    <t>Bad debt in respect of DA number 35</t>
  </si>
  <si>
    <t>Bad debt in respect of DA number 36</t>
  </si>
  <si>
    <t>Bad debt in respect of DA number 37</t>
  </si>
  <si>
    <t>Bad debt in respect of DA number 38</t>
  </si>
  <si>
    <t>Bad debt in respect of DA number 39</t>
  </si>
  <si>
    <t>Bad debt in respect of DA number 40</t>
  </si>
  <si>
    <t>Bad debt in respect of DA number 41</t>
  </si>
  <si>
    <t>Part 3_DA_data_col3_Total</t>
  </si>
  <si>
    <t>DA Repayments Total</t>
  </si>
  <si>
    <t>Part 3_DA_data_col3</t>
  </si>
  <si>
    <t>DA Repayments 1</t>
  </si>
  <si>
    <t>DA Repayments 2</t>
  </si>
  <si>
    <t>DA Repayments 3</t>
  </si>
  <si>
    <t>DA Repayments 4</t>
  </si>
  <si>
    <t>DA Repayments 5</t>
  </si>
  <si>
    <t>DA Repayments 6</t>
  </si>
  <si>
    <t>DA Repayments 7</t>
  </si>
  <si>
    <t>DA Repayments 8</t>
  </si>
  <si>
    <t>DA Repayments 9</t>
  </si>
  <si>
    <t>DA Repayments 10</t>
  </si>
  <si>
    <t>DA Repayments 11</t>
  </si>
  <si>
    <t>DA Repayments 12</t>
  </si>
  <si>
    <t>DA Repayments 13</t>
  </si>
  <si>
    <t>DA Repayments 14</t>
  </si>
  <si>
    <t>DA Repayments 15</t>
  </si>
  <si>
    <t>DA Repayments 16</t>
  </si>
  <si>
    <t>DA Repayments 17</t>
  </si>
  <si>
    <t>DA Repayments 18</t>
  </si>
  <si>
    <t>DA Repayments 19</t>
  </si>
  <si>
    <t>DA Repayments 20</t>
  </si>
  <si>
    <t>DA Repayments 21</t>
  </si>
  <si>
    <t>DA Repayments 22</t>
  </si>
  <si>
    <t>DA Repayments 23</t>
  </si>
  <si>
    <t>DA Repayments 24</t>
  </si>
  <si>
    <t>DA Repayments 25</t>
  </si>
  <si>
    <t>DA Repayments 26</t>
  </si>
  <si>
    <t>DA Repayments 27</t>
  </si>
  <si>
    <t>DA Repayments 28</t>
  </si>
  <si>
    <t>DA Repayments 29</t>
  </si>
  <si>
    <t>DA Repayments 30</t>
  </si>
  <si>
    <t>DA Repayments 31</t>
  </si>
  <si>
    <t>DA Repayments 32</t>
  </si>
  <si>
    <t>DA Repayments 33</t>
  </si>
  <si>
    <t>DA Repayments 34</t>
  </si>
  <si>
    <t>DA Repayments 35</t>
  </si>
  <si>
    <t>DA Repayments 36</t>
  </si>
  <si>
    <t>DA Repayments 37</t>
  </si>
  <si>
    <t>DA Repayments 38</t>
  </si>
  <si>
    <t>DA Repayments 39</t>
  </si>
  <si>
    <t>DA Repayments 40</t>
  </si>
  <si>
    <t>DA Repayments 41</t>
  </si>
  <si>
    <t>Part 3_DA_data_col4_Total</t>
  </si>
  <si>
    <t>DA Net payable Total</t>
  </si>
  <si>
    <t>Part 3_DA_data_col4</t>
  </si>
  <si>
    <t>DA Net payable 1</t>
  </si>
  <si>
    <t>DA Net payable 2</t>
  </si>
  <si>
    <t>DA Net payable 3</t>
  </si>
  <si>
    <t>DA Net payable 4</t>
  </si>
  <si>
    <t>DA Net payable 5</t>
  </si>
  <si>
    <t>DA Net payable 6</t>
  </si>
  <si>
    <t>DA Net payable 7</t>
  </si>
  <si>
    <t>DA Net payable 8</t>
  </si>
  <si>
    <t>DA Net payable 9</t>
  </si>
  <si>
    <t>DA Net payable 10</t>
  </si>
  <si>
    <t>DA Net payable 11</t>
  </si>
  <si>
    <t>DA Net payable 12</t>
  </si>
  <si>
    <t>DA Net payable 13</t>
  </si>
  <si>
    <t>DA Net payable 14</t>
  </si>
  <si>
    <t>DA Net payable 15</t>
  </si>
  <si>
    <t>DA Net payable 16</t>
  </si>
  <si>
    <t>DA Net payable 17</t>
  </si>
  <si>
    <t>DA Net payable 18</t>
  </si>
  <si>
    <t>DA Net payable 19</t>
  </si>
  <si>
    <t>DA Net payable 20</t>
  </si>
  <si>
    <t>DA Net payable 21</t>
  </si>
  <si>
    <t>DA Net payable 22</t>
  </si>
  <si>
    <t>DA Net payable 23</t>
  </si>
  <si>
    <t>DA Net payable 24</t>
  </si>
  <si>
    <t>DA Net payable 25</t>
  </si>
  <si>
    <t>DA Net payable 26</t>
  </si>
  <si>
    <t>DA Net payable 27</t>
  </si>
  <si>
    <t>DA Net payable 28</t>
  </si>
  <si>
    <t>DA Net payable 29</t>
  </si>
  <si>
    <t>DA Net payable 30</t>
  </si>
  <si>
    <t>DA Net payable 31</t>
  </si>
  <si>
    <t>DA Net payable 32</t>
  </si>
  <si>
    <t>DA Net payable 33</t>
  </si>
  <si>
    <t>DA Net payable 34</t>
  </si>
  <si>
    <t>DA Net payable 35</t>
  </si>
  <si>
    <t>DA Net payable 36</t>
  </si>
  <si>
    <t>DA Net payable 37</t>
  </si>
  <si>
    <t>DA Net payable 38</t>
  </si>
  <si>
    <t>DA Net payable 39</t>
  </si>
  <si>
    <t>DA Net payable 40</t>
  </si>
  <si>
    <t>DA Net payable 41</t>
  </si>
  <si>
    <t>Part 3_DA_data_col5_Total</t>
  </si>
  <si>
    <t>DA Renewable energy Total</t>
  </si>
  <si>
    <t>Part 3_DA_data_col5</t>
  </si>
  <si>
    <t>DA Renewable energy 1</t>
  </si>
  <si>
    <t>DA Renewable energy 2</t>
  </si>
  <si>
    <t>DA Renewable energy 3</t>
  </si>
  <si>
    <t>DA Renewable energy 4</t>
  </si>
  <si>
    <t>DA Renewable energy 5</t>
  </si>
  <si>
    <t>DA Renewable energy 6</t>
  </si>
  <si>
    <t>DA Renewable energy 7</t>
  </si>
  <si>
    <t>DA Renewable energy 8</t>
  </si>
  <si>
    <t>DA Renewable energy 9</t>
  </si>
  <si>
    <t>DA Renewable energy 10</t>
  </si>
  <si>
    <t>DA Renewable energy 11</t>
  </si>
  <si>
    <t>DA Renewable energy 12</t>
  </si>
  <si>
    <t>DA Renewable energy 13</t>
  </si>
  <si>
    <t>DA Renewable energy 14</t>
  </si>
  <si>
    <t>DA Renewable energy 15</t>
  </si>
  <si>
    <t>DA Renewable energy 16</t>
  </si>
  <si>
    <t>DA Renewable energy 17</t>
  </si>
  <si>
    <t>DA Renewable energy 18</t>
  </si>
  <si>
    <t>DA Renewable energy 19</t>
  </si>
  <si>
    <t>DA Renewable energy 20</t>
  </si>
  <si>
    <t>DA Renewable energy 21</t>
  </si>
  <si>
    <t>DA Renewable energy 22</t>
  </si>
  <si>
    <t>DA Renewable energy 23</t>
  </si>
  <si>
    <t>DA Renewable energy 24</t>
  </si>
  <si>
    <t>DA Renewable energy 25</t>
  </si>
  <si>
    <t>DA Renewable energy 26</t>
  </si>
  <si>
    <t>DA Renewable energy 27</t>
  </si>
  <si>
    <t>DA Renewable energy 28</t>
  </si>
  <si>
    <t>DA Renewable energy 29</t>
  </si>
  <si>
    <t>DA Renewable energy 30</t>
  </si>
  <si>
    <t>DA Renewable energy 31</t>
  </si>
  <si>
    <t>DA Renewable energy 32</t>
  </si>
  <si>
    <t>DA Renewable energy 33</t>
  </si>
  <si>
    <t>DA Renewable energy 34</t>
  </si>
  <si>
    <t>DA Renewable energy 35</t>
  </si>
  <si>
    <t>DA Renewable energy 36</t>
  </si>
  <si>
    <t>DA Renewable energy 37</t>
  </si>
  <si>
    <t>DA Renewable energy 38</t>
  </si>
  <si>
    <t>DA Renewable energy 39</t>
  </si>
  <si>
    <t>DA Renewable energy 40</t>
  </si>
  <si>
    <t>DA Renewable energy 41</t>
  </si>
  <si>
    <t>Part 3_DA_data_col7_Total</t>
  </si>
  <si>
    <t>DA Transitional protection payment Total</t>
  </si>
  <si>
    <t>Part 3_DA_data_col7</t>
  </si>
  <si>
    <t>DA Transitional protection payment 1</t>
  </si>
  <si>
    <t>DA Transitional protection payment 2</t>
  </si>
  <si>
    <t>DA Transitional protection payment 3</t>
  </si>
  <si>
    <t>DA Transitional protection payment 4</t>
  </si>
  <si>
    <t>DA Transitional protection payment 5</t>
  </si>
  <si>
    <t>DA Transitional protection payment 6</t>
  </si>
  <si>
    <t>DA Transitional protection payment 7</t>
  </si>
  <si>
    <t>DA Transitional protection payment 8</t>
  </si>
  <si>
    <t>DA Transitional protection payment 9</t>
  </si>
  <si>
    <t>DA Transitional protection payment 10</t>
  </si>
  <si>
    <t>DA Transitional protection payment 11</t>
  </si>
  <si>
    <t>DA Transitional protection payment 12</t>
  </si>
  <si>
    <t>DA Transitional protection payment 13</t>
  </si>
  <si>
    <t>DA Transitional protection payment 14</t>
  </si>
  <si>
    <t>DA Transitional protection payment 15</t>
  </si>
  <si>
    <t>DA Transitional protection payment 16</t>
  </si>
  <si>
    <t>DA Transitional protection payment 17</t>
  </si>
  <si>
    <t>DA Transitional protection payment 18</t>
  </si>
  <si>
    <t>DA Transitional protection payment 19</t>
  </si>
  <si>
    <t>DA Transitional protection payment 20</t>
  </si>
  <si>
    <t>DA Transitional protection payment 21</t>
  </si>
  <si>
    <t>DA Transitional protection payment 22</t>
  </si>
  <si>
    <t>DA Transitional protection payment 23</t>
  </si>
  <si>
    <t>DA Transitional protection payment 24</t>
  </si>
  <si>
    <t>DA Transitional protection payment 25</t>
  </si>
  <si>
    <t>DA Transitional protection payment 26</t>
  </si>
  <si>
    <t>DA Transitional protection payment 27</t>
  </si>
  <si>
    <t>DA Transitional protection payment 28</t>
  </si>
  <si>
    <t>DA Transitional protection payment 29</t>
  </si>
  <si>
    <t>DA Transitional protection payment 30</t>
  </si>
  <si>
    <t>DA Transitional protection payment 31</t>
  </si>
  <si>
    <t>DA Transitional protection payment 32</t>
  </si>
  <si>
    <t>DA Transitional protection payment 33</t>
  </si>
  <si>
    <t>DA Transitional protection payment 34</t>
  </si>
  <si>
    <t>DA Transitional protection payment 35</t>
  </si>
  <si>
    <t>DA Transitional protection payment 36</t>
  </si>
  <si>
    <t>DA Transitional protection payment 37</t>
  </si>
  <si>
    <t>DA Transitional protection payment 38</t>
  </si>
  <si>
    <t>DA Transitional protection payment 39</t>
  </si>
  <si>
    <t>DA Transitional protection payment 40</t>
  </si>
  <si>
    <t>DA Transitional protection payment 41</t>
  </si>
  <si>
    <t>Part 3_DA_data_col8_Total</t>
  </si>
  <si>
    <t>DA Baseline Total</t>
  </si>
  <si>
    <t>Part 3_DA_data_col8</t>
  </si>
  <si>
    <t>Baseline for DA number 1</t>
  </si>
  <si>
    <t>Baseline for DA number 2</t>
  </si>
  <si>
    <t>Baseline for DA number 3</t>
  </si>
  <si>
    <t>Baseline for DA number 4</t>
  </si>
  <si>
    <t>Baseline for DA number 5</t>
  </si>
  <si>
    <t>Baseline for DA number 6</t>
  </si>
  <si>
    <t>Baseline for DA number 7</t>
  </si>
  <si>
    <t>Baseline for DA number 8</t>
  </si>
  <si>
    <t>Baseline for DA number 9</t>
  </si>
  <si>
    <t>Baseline for DA number 10</t>
  </si>
  <si>
    <t>Baseline for DA number 11</t>
  </si>
  <si>
    <t>Baseline for DA number 12</t>
  </si>
  <si>
    <t>Baseline for DA number 13</t>
  </si>
  <si>
    <t>Baseline for DA number 14</t>
  </si>
  <si>
    <t>Baseline for DA number 15</t>
  </si>
  <si>
    <t>Baseline for DA number 16</t>
  </si>
  <si>
    <t>Baseline for DA number 17</t>
  </si>
  <si>
    <t>Baseline for DA number 18</t>
  </si>
  <si>
    <t>Baseline for DA number 19</t>
  </si>
  <si>
    <t>Baseline for DA number 20</t>
  </si>
  <si>
    <t>Baseline for DA number 21</t>
  </si>
  <si>
    <t>Baseline for DA number 22</t>
  </si>
  <si>
    <t>Baseline for DA number 23</t>
  </si>
  <si>
    <t>Baseline for DA number 24</t>
  </si>
  <si>
    <t>Baseline for DA number 25</t>
  </si>
  <si>
    <t>Baseline for DA number 26</t>
  </si>
  <si>
    <t>Baseline for DA number 27</t>
  </si>
  <si>
    <t>Baseline for DA number 28</t>
  </si>
  <si>
    <t>Baseline for DA number 29</t>
  </si>
  <si>
    <t>Baseline for DA number 30</t>
  </si>
  <si>
    <t>Baseline for DA number 31</t>
  </si>
  <si>
    <t>Baseline for DA number 32</t>
  </si>
  <si>
    <t>Baseline for DA number 33</t>
  </si>
  <si>
    <t>Baseline for DA number 34</t>
  </si>
  <si>
    <t>Baseline for DA number 35</t>
  </si>
  <si>
    <t>Baseline for DA number 36</t>
  </si>
  <si>
    <t>Baseline for DA number 37</t>
  </si>
  <si>
    <t>Baseline for DA number 38</t>
  </si>
  <si>
    <t>Baseline for DA number 39</t>
  </si>
  <si>
    <t>Baseline for DA number 40</t>
  </si>
  <si>
    <t>Baseline for DA number 41</t>
  </si>
  <si>
    <t>Part 3_DA_data_col9_Total</t>
  </si>
  <si>
    <t>DA Total disregarded Total</t>
  </si>
  <si>
    <t>Part 3_DA_data_col9</t>
  </si>
  <si>
    <t>DA Total disregarded 1</t>
  </si>
  <si>
    <t>DA Total disregarded 2</t>
  </si>
  <si>
    <t>DA Total disregarded 3</t>
  </si>
  <si>
    <t>DA Total disregarded 4</t>
  </si>
  <si>
    <t>DA Total disregarded 5</t>
  </si>
  <si>
    <t>DA Total disregarded 6</t>
  </si>
  <si>
    <t>DA Total disregarded 7</t>
  </si>
  <si>
    <t>DA Total disregarded 8</t>
  </si>
  <si>
    <t>DA Total disregarded 9</t>
  </si>
  <si>
    <t>DA Total disregarded 10</t>
  </si>
  <si>
    <t>DA Total disregarded 11</t>
  </si>
  <si>
    <t>DA Total disregarded 12</t>
  </si>
  <si>
    <t>DA Total disregarded 13</t>
  </si>
  <si>
    <t>DA Total disregarded 14</t>
  </si>
  <si>
    <t>DA Total disregarded 15</t>
  </si>
  <si>
    <t>DA Total disregarded 16</t>
  </si>
  <si>
    <t>DA Total disregarded 17</t>
  </si>
  <si>
    <t>DA Total disregarded 18</t>
  </si>
  <si>
    <t>DA Total disregarded 19</t>
  </si>
  <si>
    <t>DA Total disregarded 20</t>
  </si>
  <si>
    <t>DA Total disregarded 21</t>
  </si>
  <si>
    <t>DA Total disregarded 22</t>
  </si>
  <si>
    <t>DA Total disregarded 23</t>
  </si>
  <si>
    <t>DA Total disregarded 24</t>
  </si>
  <si>
    <t>DA Total disregarded 25</t>
  </si>
  <si>
    <t>DA Total disregarded 26</t>
  </si>
  <si>
    <t>DA Total disregarded 27</t>
  </si>
  <si>
    <t>DA Total disregarded 28</t>
  </si>
  <si>
    <t>DA Total disregarded 29</t>
  </si>
  <si>
    <t>DA Total disregarded 30</t>
  </si>
  <si>
    <t>DA Total disregarded 31</t>
  </si>
  <si>
    <t>DA Total disregarded 32</t>
  </si>
  <si>
    <t>DA Total disregarded 33</t>
  </si>
  <si>
    <t>DA Total disregarded 34</t>
  </si>
  <si>
    <t>DA Total disregarded 35</t>
  </si>
  <si>
    <t>DA Total disregarded 36</t>
  </si>
  <si>
    <t>DA Total disregarded 37</t>
  </si>
  <si>
    <t>DA Total disregarded 38</t>
  </si>
  <si>
    <t>DA Total disregarded 39</t>
  </si>
  <si>
    <t>DA Total disregarded 40</t>
  </si>
  <si>
    <t>DA Total disregarded 41</t>
  </si>
  <si>
    <t>Part 3_DA_data_rownum</t>
  </si>
  <si>
    <t>Number of DAs in the LA</t>
  </si>
  <si>
    <t>Main validation - Total RV year on year change</t>
  </si>
  <si>
    <t>Main validation - SBRR forecast cost  year on year change</t>
  </si>
  <si>
    <t>Main validation - Mandatory - charitable relief  year on year change</t>
  </si>
  <si>
    <t>Main validation - Mandatory - CASC relief  year on year change</t>
  </si>
  <si>
    <t>Main validation - Mandatory - rural relief  year on year change</t>
  </si>
  <si>
    <t>Main validation - Mandatory - public lavatories relief  year on year change</t>
  </si>
  <si>
    <t>Main validation - Mandatory - partially occupied relief  year on year change</t>
  </si>
  <si>
    <t>Main validation - empty property relief year on year change</t>
  </si>
  <si>
    <t>Main validation - discretionary - charitable relief year on year change</t>
  </si>
  <si>
    <t>Main validation - discretionary - non-profit bodies relief year on year change</t>
  </si>
  <si>
    <t>Main validation - discretionary - CASC relief year on year change</t>
  </si>
  <si>
    <t>Main validation - discretionary - small rural business relief year on year change</t>
  </si>
  <si>
    <t>Main validation - discretionary - other relief year on year change</t>
  </si>
  <si>
    <t>Main validation - EZ case A year on year change</t>
  </si>
  <si>
    <t>Main validation - Net rates year on year change</t>
  </si>
  <si>
    <t>Main validation - Appeals year on year change</t>
  </si>
  <si>
    <t>Main validation - Opening Balance year on year change</t>
  </si>
  <si>
    <t>Main validation - Total RV year on year % change</t>
  </si>
  <si>
    <t>Main validation - SBRR forecast cost  year on year % change</t>
  </si>
  <si>
    <t>Main validation - Mandatory - charitable relief  year on year % change</t>
  </si>
  <si>
    <t>Main validation - Mandatory - CASC relief  year on year % change</t>
  </si>
  <si>
    <t>Main validation - Mandatory - rural relief  year on year % change</t>
  </si>
  <si>
    <t>Main validation - Mandatory - public lavatories relief  year on year % change</t>
  </si>
  <si>
    <t>Main validation - Mandatory - partially occupied relief  year on year % change</t>
  </si>
  <si>
    <t>Main validation - empty property relief year on year % change</t>
  </si>
  <si>
    <t>Main validation - discretionary - charitable relief year on year % change</t>
  </si>
  <si>
    <t>Main validation - discretionary - non-profit bodies relief year on year % change</t>
  </si>
  <si>
    <t>Main validation - discretionary - CASC relief year on year % change</t>
  </si>
  <si>
    <t>Main validation - discretionary - small rural business relief year on year % change</t>
  </si>
  <si>
    <t>Main validation - discretionary - other relief year on year % change</t>
  </si>
  <si>
    <t>Main validation - EZ case A year on year % change</t>
  </si>
  <si>
    <t>Main validation - Net rates year on year % change</t>
  </si>
  <si>
    <t>Main validation - Appeals year on year % change</t>
  </si>
  <si>
    <t>Number of comments missing</t>
  </si>
  <si>
    <t>Main validation - comments missing</t>
  </si>
  <si>
    <t>Main validation - Total RV comment needed check</t>
  </si>
  <si>
    <t>Main validation - SBRR forecast cost  comment needed check</t>
  </si>
  <si>
    <t>Main validation - Mandatory - charitable relief  comment needed check</t>
  </si>
  <si>
    <t>Main validation - Mandatory - CASC relief  comment needed check</t>
  </si>
  <si>
    <t>Main validation - Mandatory - rural relief  comment needed check</t>
  </si>
  <si>
    <t>Main validation - Mandatory - public lavatories relief  comment needed check</t>
  </si>
  <si>
    <t>Main validation - Mandatory - partially occupied relief  comment needed check</t>
  </si>
  <si>
    <t>Main validation - empty property relief comment needed check</t>
  </si>
  <si>
    <t>Main validation - discretionary - charitable relief comment needed check</t>
  </si>
  <si>
    <t>Main validation - discretionary - non-profit bodies relief comment needed check</t>
  </si>
  <si>
    <t>Main validation - discretionary - CASC relief comment needed check</t>
  </si>
  <si>
    <t>Main validation - discretionary - small rural business relief comment needed check</t>
  </si>
  <si>
    <t>Main validation - discretionary - other relief comment needed check</t>
  </si>
  <si>
    <t>Main validation - EZ case A comment needed check</t>
  </si>
  <si>
    <t>Main validation - Net rates comment needed check</t>
  </si>
  <si>
    <t>Main validation - Appeals comment needed check</t>
  </si>
  <si>
    <t>Main validation - Surplus Deficit comment needed check</t>
  </si>
  <si>
    <t>Main validation - Opening Balance comment needed check</t>
  </si>
  <si>
    <t>Main validation - Total RV comment text</t>
  </si>
  <si>
    <t>Main validation - SBRR forecast cost  comment text</t>
  </si>
  <si>
    <t>Main validation - Mandatory - charitable relief  comment text</t>
  </si>
  <si>
    <t>Main validation - Mandatory - CASC relief  comment text</t>
  </si>
  <si>
    <t>Main validation - Mandatory - rural relief  comment text</t>
  </si>
  <si>
    <t>Main validation - Mandatory - public lavatories relief  comment text</t>
  </si>
  <si>
    <t>Main validation - Mandatory - partially occupied relief  comment text</t>
  </si>
  <si>
    <t>Main validation - empty property relief comment text</t>
  </si>
  <si>
    <t>Main validation - discretionary - charitable relief comment text</t>
  </si>
  <si>
    <t>Main validation - discretionary - non-profit bodies relief comment text</t>
  </si>
  <si>
    <t>Main validation - discretionary - CASC relief comment text</t>
  </si>
  <si>
    <t>Main validation - discretionary - small rural business relief comment text</t>
  </si>
  <si>
    <t>Main validation - discretionary - other relief comment text</t>
  </si>
  <si>
    <t>Main validation - EZ case A comment text</t>
  </si>
  <si>
    <t>Main validation - Net rates comment text</t>
  </si>
  <si>
    <t>Main validation - Appeals comment text</t>
  </si>
  <si>
    <t>Main validation - Surplus Deficit comment text</t>
  </si>
  <si>
    <t>Main validation - Opening Balance comment text</t>
  </si>
  <si>
    <t>Overall main validations comment</t>
  </si>
  <si>
    <t>Supplementary validation - Mandatory - charitable relief  year on year difference</t>
  </si>
  <si>
    <t>Supplementary validation - Mandatory - CASC relief  year on year difference</t>
  </si>
  <si>
    <t>Supplementary validation - Mandatory - rural relief  year on year difference</t>
  </si>
  <si>
    <t>Supplementary validation - Mandatory - public lavatories relief  year on year difference</t>
  </si>
  <si>
    <t>Supplementary validation - Mandatory - partially occupied relief  year on year difference</t>
  </si>
  <si>
    <t>Supplementary validation - empty property relief year on year difference</t>
  </si>
  <si>
    <t>Supplementary validation - discretionary - charitable relief year on year difference</t>
  </si>
  <si>
    <t>Supplementary validation - discretionary - non-profit bodies relief year on year difference</t>
  </si>
  <si>
    <t>Supplementary validation - discretionary - CASC relief year on year difference</t>
  </si>
  <si>
    <t>Supplementary validation - discretionary - other relief year on year difference</t>
  </si>
  <si>
    <t>Supplementary validation - Ezs year on year difference</t>
  </si>
  <si>
    <t>Supplementary validation - S47 relief year on year difference</t>
  </si>
  <si>
    <t>Supplementary validation - rhl relief year on year difference</t>
  </si>
  <si>
    <t>Supplementary validation - SBRR discount year on year difference</t>
  </si>
  <si>
    <t>Supplementary validation - SBRR discount RV 0 - 12k year on year difference</t>
  </si>
  <si>
    <t>Supplementary validation - SBRR discount RV 12 - 15k year on year difference</t>
  </si>
  <si>
    <t>Supplementary validation - SBRR lower multiplier year on year difference</t>
  </si>
  <si>
    <t>Supplementary validation - Empty property relief in industrial properties year on year difference</t>
  </si>
  <si>
    <t>Supplementary validation - Empty property relief in listed properties year on year difference</t>
  </si>
  <si>
    <t>Supplementary validation - Empty property relief in charity properties year on year difference</t>
  </si>
  <si>
    <t>Supplementary validation - Empty property relief in other properties year on year difference</t>
  </si>
  <si>
    <t>Supplementary validation - Empty property relief in above-threshold properties year on year difference</t>
  </si>
  <si>
    <t>Supplementary validation - Mandatory - charitable relief year on year % difference</t>
  </si>
  <si>
    <t>Supplementary validation - Mandatory - CASC relief year on year % difference</t>
  </si>
  <si>
    <t>Supplementary validation - Mandatory - rural relief year on year % difference</t>
  </si>
  <si>
    <t>Supplementary validation - Mandatory - public lavatories relief year on year % difference</t>
  </si>
  <si>
    <t>Supplementary validation - Mandatory - partially occupied relief year on year % difference</t>
  </si>
  <si>
    <t>Supplementary validation - empty property reliefyear on year % difference</t>
  </si>
  <si>
    <t>Supplementary validation - discretionary - charitable reliefyear on year % difference</t>
  </si>
  <si>
    <t>Supplementary validation - discretionary - non-profit bodies reliefyear on year % difference</t>
  </si>
  <si>
    <t>Supplementary validation - discretionary - CASC reliefyear on year % difference</t>
  </si>
  <si>
    <t>Supplementary validation - discretionary - other reliefyear on year % difference</t>
  </si>
  <si>
    <t>Supplementary validation - Ezsyear on year % difference</t>
  </si>
  <si>
    <t>Supplementary validation - S47 reliefyear on year % difference</t>
  </si>
  <si>
    <t>Supplementary validation - rhl relief year on year % difference</t>
  </si>
  <si>
    <t>Supplementary validation - SBRR discountyear on year % difference</t>
  </si>
  <si>
    <t>Supplementary validation - SBRR discount RV 0 - 12kyear on year % difference</t>
  </si>
  <si>
    <t>Supplementary validation - SBRR discount RV 12 - 15kyear on year % difference</t>
  </si>
  <si>
    <t>Supplementary validation - SBRR lower multiplieryear on year % difference</t>
  </si>
  <si>
    <t>Supplementary validation - Empty property relief in industrial properties year on year %  difference</t>
  </si>
  <si>
    <t>Supplementary validation - Empty property relief in listed properties year on year %  difference</t>
  </si>
  <si>
    <t>Supplementary validation - Empty property relief in charity properties year on year %  difference</t>
  </si>
  <si>
    <t>Supplementary validation - Empty property relief in other properties year on year %  difference</t>
  </si>
  <si>
    <t>Supplementary validation - Empty property relief in above-threshold properties year on year %  difference</t>
  </si>
  <si>
    <t>Supplementary validation - number of comments needed</t>
  </si>
  <si>
    <t>Supplementary validation - Mandatory - charitable relief  comment needed check</t>
  </si>
  <si>
    <t>Supplementary validation - Mandatory - CASC relief  comment needed check</t>
  </si>
  <si>
    <t>Supplementary validation - Mandatory - rural relief  comment needed check</t>
  </si>
  <si>
    <t>Supplementary validation - Mandatory - public lavatories relief  comment needed check</t>
  </si>
  <si>
    <t>Supplementary validation - Mandatory - partially occupied relief  comment needed check</t>
  </si>
  <si>
    <t>Supplementary validation - empty property relief comment needed check</t>
  </si>
  <si>
    <t>Supplementary validation - discretionary - charitable relief comment needed check</t>
  </si>
  <si>
    <t>Supplementary validation - discretionary - non-profit bodies relief comment needed check</t>
  </si>
  <si>
    <t>Supplementary validation - discretionary - CASC relief comment needed check</t>
  </si>
  <si>
    <t>Supplementary validation - discretionary - other relief comment needed check</t>
  </si>
  <si>
    <t>Supplementary validation - Ezs comment needed check</t>
  </si>
  <si>
    <t>Supplementary validation - S47 relief comment needed check</t>
  </si>
  <si>
    <t>Supplementary validation - rhl relief comment needed check</t>
  </si>
  <si>
    <t>Supplementary validation - SBRR discount comment needed check</t>
  </si>
  <si>
    <t>Supplementary validation - SBRR discount RV 0 - 12k comment needed check</t>
  </si>
  <si>
    <t>Supplementary validation - SBRR discount RV 12 - 15k comment needed check</t>
  </si>
  <si>
    <t>Supplementary validation - SBRR lower multiplier comment needed check</t>
  </si>
  <si>
    <t>Supplementary validation - Empty property relief in industrial properties comment needed check difference</t>
  </si>
  <si>
    <t>Supplementary validation - Empty property relief in listed properties comment needed check difference</t>
  </si>
  <si>
    <t>Supplementary validation - Empty property relief in charity properties comment needed check difference</t>
  </si>
  <si>
    <t>Supplementary validation - Empty property relief in other properties comment needed check difference</t>
  </si>
  <si>
    <t>Supplementary validation - Empty property relief in above-threshold properties comment needed check difference</t>
  </si>
  <si>
    <t>Supplementary validation - Mandatory - charitable relief  comment text</t>
  </si>
  <si>
    <t>Supplementary validation - Mandatory - CASC relief  comment text</t>
  </si>
  <si>
    <t>Supplementary validation - Mandatory - rural relief  comment text</t>
  </si>
  <si>
    <t>Supplementary validation - Mandatory - public lavatories relief  comment text</t>
  </si>
  <si>
    <t>Supplementary validation - Mandatory - partially occupied relief  comment text</t>
  </si>
  <si>
    <t>Supplementary validation - empty property relief comment text</t>
  </si>
  <si>
    <t>Supplementary validation - discretionary - charitable relief comment text</t>
  </si>
  <si>
    <t>Supplementary validation - discretionary - non-profit bodies relief comment text</t>
  </si>
  <si>
    <t>Supplementary validation - discretionary - CASC relief comment text</t>
  </si>
  <si>
    <t>Supplementary validation - discretionary - other relief comment text</t>
  </si>
  <si>
    <t>Supplementary validation - Ezs comment text</t>
  </si>
  <si>
    <t>Supplementary validation - S47 relief comment text</t>
  </si>
  <si>
    <t>Supplementary validation - rhl relief comment text</t>
  </si>
  <si>
    <t>Supplementary validation - SBRR discount comment text</t>
  </si>
  <si>
    <t>Supplementary validation - SBRR discount RV 0 - 12k comment text</t>
  </si>
  <si>
    <t>Supplementary validation - SBRR discount RV 12 - 15k comment text</t>
  </si>
  <si>
    <t>Supplementary validation - SBRR lower multiplier comment text</t>
  </si>
  <si>
    <t>Supplementary validation - Empty property relief in industrial properties comment text</t>
  </si>
  <si>
    <t>Supplementary validation - Empty property relief in listed properties comment text</t>
  </si>
  <si>
    <t>Supplementary validation - Empty property relief in charity properties comment text</t>
  </si>
  <si>
    <t>Supplementary validation - Empty property relief in other properties comment text</t>
  </si>
  <si>
    <t>Supplementary validation - Empty property relief in above-threshold properties comment text</t>
  </si>
  <si>
    <t>Overall supplementary validations comment</t>
  </si>
  <si>
    <t>Part_1_Reference_1</t>
  </si>
  <si>
    <t>Part1_Reference</t>
  </si>
  <si>
    <t>Part_1_Reference_17</t>
  </si>
  <si>
    <t>Part_1_Reference_21</t>
  </si>
  <si>
    <t>Part_1_Reference_22</t>
  </si>
  <si>
    <t>Part_1_Reference_23</t>
  </si>
  <si>
    <t>Part_1_Reference_24</t>
  </si>
  <si>
    <t>Part_1_Reference_25</t>
  </si>
  <si>
    <t>Part_1_Reference_26</t>
  </si>
  <si>
    <t>Part_1_Line_11_Col1</t>
  </si>
  <si>
    <t>Part_1_Line_2_Col1</t>
  </si>
  <si>
    <t>Part_1_Line_3_Col1</t>
  </si>
  <si>
    <t>Part_1_Line_4_Col1</t>
  </si>
  <si>
    <t>Part_1_Line_5_Col1</t>
  </si>
  <si>
    <t>Part_1_Line_6_Col1</t>
  </si>
  <si>
    <t>Part_1_Line_7_Col1</t>
  </si>
  <si>
    <t>Part_1_Line_8_Col1</t>
  </si>
  <si>
    <t>Part_1_Line_9_Col1</t>
  </si>
  <si>
    <t>Part_1_Line_10_Col1</t>
  </si>
  <si>
    <t>Part_1_Line_31_Col2</t>
  </si>
  <si>
    <t>Part_1_Line_31_Col3</t>
  </si>
  <si>
    <t>Part_1_Line_31_Col4</t>
  </si>
  <si>
    <t>Part_1_Line_31_Col5</t>
  </si>
  <si>
    <t>Part_1_Line_35_Col4</t>
  </si>
  <si>
    <t>Part_1_Line_38_Col2</t>
  </si>
  <si>
    <t>Part_1_Line_38_Col3</t>
  </si>
  <si>
    <t>Part_1_Line_38_Col4</t>
  </si>
  <si>
    <t>Part_1_Line_38_Col5</t>
  </si>
  <si>
    <t>Part_1_Line_39_Col2</t>
  </si>
  <si>
    <t>Part_1_Line_39_Col3</t>
  </si>
  <si>
    <t>Part_1_Line_39_Col4</t>
  </si>
  <si>
    <t>Part_1_Line_39_Col5</t>
  </si>
  <si>
    <t>Part_1_Line_40_Col2</t>
  </si>
  <si>
    <t>Part_1_Line_40_Col3</t>
  </si>
  <si>
    <t>Part_1_Line_40_Col4</t>
  </si>
  <si>
    <t>Part_1_Line_40_Col5</t>
  </si>
  <si>
    <t>Part_2_Line_1</t>
  </si>
  <si>
    <t>Part_2_Line_1_BAtot</t>
  </si>
  <si>
    <t>Part_2_Line_1_DAtot</t>
  </si>
  <si>
    <t>Part_2_Line_3_BAtot</t>
  </si>
  <si>
    <t>Part_2_Line_3_DAtot</t>
  </si>
  <si>
    <t>Part_2_Line_5_BAtot</t>
  </si>
  <si>
    <t>Part_2_Line_5_DAtot</t>
  </si>
  <si>
    <t>Part_2_Line_6_BAtot</t>
  </si>
  <si>
    <t>Part_2_Line_6_DAtot</t>
  </si>
  <si>
    <t>Part_2_Line_12_BAtot</t>
  </si>
  <si>
    <t>Part_2_Line_12_DAtot</t>
  </si>
  <si>
    <t>Part_2_Line_13_BAtot</t>
  </si>
  <si>
    <t>Part_2_Line_13_DAtot</t>
  </si>
  <si>
    <t>Part_2_Line_16_BAtot</t>
  </si>
  <si>
    <t>Part_2_Line_16_DAtot</t>
  </si>
  <si>
    <t>Part_2_Line_17_BAtot</t>
  </si>
  <si>
    <t>Part_2_Line_17_DAtot</t>
  </si>
  <si>
    <t>Part_2_Line_18_BAtot</t>
  </si>
  <si>
    <t>Part_2_Line_18_DAtot</t>
  </si>
  <si>
    <t>Part_2_Line_20_BAtot</t>
  </si>
  <si>
    <t>Part_2_Line_20_DAtot</t>
  </si>
  <si>
    <t>Part_2_Line_21_BAtot</t>
  </si>
  <si>
    <t>Part_2_Line_21_DAtot</t>
  </si>
  <si>
    <t>Part_2_Line_22_BAtot</t>
  </si>
  <si>
    <t>Part_2_Line_22_DAtot</t>
  </si>
  <si>
    <t>Part_2_Line_23_BAtot</t>
  </si>
  <si>
    <t>Part_2_Line_23_DAtot</t>
  </si>
  <si>
    <t>Part_2_Line_24_BAtot</t>
  </si>
  <si>
    <t>Part_2_Line_24_DAtot</t>
  </si>
  <si>
    <t>Part_2_Line_25_DAtot</t>
  </si>
  <si>
    <t>Part_2_Line_26_BAtot</t>
  </si>
  <si>
    <t>Part_2_Line_26_DAtot</t>
  </si>
  <si>
    <t>Part_2_Line_27_BAtot</t>
  </si>
  <si>
    <t>Part_2_Line_27_DAtot</t>
  </si>
  <si>
    <t>Part_2_Line_28_DAtot</t>
  </si>
  <si>
    <t>Part_2_Line_29_DAtot</t>
  </si>
  <si>
    <t>Part_2_Line_32_DAtot</t>
  </si>
  <si>
    <t>Part_2_Line_33_BAtot</t>
  </si>
  <si>
    <t>Part_2_Line_33_DAtot</t>
  </si>
  <si>
    <t>Part_2_Line_34_DAtot</t>
  </si>
  <si>
    <t>Part_2_Line_35_DAtot</t>
  </si>
  <si>
    <t>Part_2_Line_36_BAtot</t>
  </si>
  <si>
    <t>Part_2_Line_37_BAtot</t>
  </si>
  <si>
    <t>Part_2_Line_38_BAtot</t>
  </si>
  <si>
    <t>Part_2_Line_38_DAtot</t>
  </si>
  <si>
    <t>Part_2_Line_39_BAtot</t>
  </si>
  <si>
    <t>Part_2_Line_39_DAtot</t>
  </si>
  <si>
    <t>Part_2_Line_40_BAtot</t>
  </si>
  <si>
    <t>Part_2_Line_40_DAtot</t>
  </si>
  <si>
    <t>Part_2_Line_41_DAtot</t>
  </si>
  <si>
    <t>Part_2_Line_7_BAtot</t>
  </si>
  <si>
    <t>Part_2_Line_7_DAtot</t>
  </si>
  <si>
    <t>Part_2_Line_14_BAtot</t>
  </si>
  <si>
    <t>Part_2_Line_14_DAtot</t>
  </si>
  <si>
    <t>Part_2_Line_15_BAtot</t>
  </si>
  <si>
    <t>Part_2_Line_15_DAtot</t>
  </si>
  <si>
    <t>Part_2_Line_19_BAtot</t>
  </si>
  <si>
    <t>Part_2_Line_19_DAtot</t>
  </si>
  <si>
    <t>Part_2_Line_35_BAtot</t>
  </si>
  <si>
    <t>Part_2_Line_37_DAtot</t>
  </si>
  <si>
    <t>Part_2_Line_8_Col3</t>
  </si>
  <si>
    <t>Part_2_Line_14_Col3</t>
  </si>
  <si>
    <t>Part_2_Line_26_Col3</t>
  </si>
  <si>
    <t>Part_2_Line_27_Col3</t>
  </si>
  <si>
    <t>Part_3_Line_9_Col3</t>
  </si>
  <si>
    <t>Part_4_Line_21_Col2</t>
  </si>
  <si>
    <t>Part_4_Line_21_Col3</t>
  </si>
  <si>
    <t>Part_4_Line_21_Col4</t>
  </si>
  <si>
    <t>Part_4_Line_21_Col5</t>
  </si>
  <si>
    <t>Part_4_Line_Comments</t>
  </si>
  <si>
    <t>Part_4_Line_Flag1</t>
  </si>
  <si>
    <t>Part_4_Line_Flag2</t>
  </si>
  <si>
    <t>Part_4_Line_Flag3</t>
  </si>
  <si>
    <t>Supplementary_Information_Line_1d_Col1</t>
  </si>
  <si>
    <t>Supplementary_Information_Line_1s_Col1</t>
  </si>
  <si>
    <t>Supplementary_Information_Line_2a_Col1</t>
  </si>
  <si>
    <t>Supplementary_Information_Line_2b_Col1</t>
  </si>
  <si>
    <t>Supplementary_Information_Line_Date_Col1</t>
  </si>
  <si>
    <t>Supplementary_Information_Note</t>
  </si>
  <si>
    <t>Py_dif_val_1</t>
  </si>
  <si>
    <t>Py_dif_val_2</t>
  </si>
  <si>
    <t>Py_dif_val_3</t>
  </si>
  <si>
    <t>Py_dif_val_4</t>
  </si>
  <si>
    <t>Py_dif_val_5</t>
  </si>
  <si>
    <t>Py_dif_val_6</t>
  </si>
  <si>
    <t>Py_dif_val_7</t>
  </si>
  <si>
    <t>Py_dif_val_8</t>
  </si>
  <si>
    <t>Py_dif_val_9</t>
  </si>
  <si>
    <t>Py_dif_val_10</t>
  </si>
  <si>
    <t>Py_dif_val_11</t>
  </si>
  <si>
    <t>Py_dif_val_12</t>
  </si>
  <si>
    <t>Py_dif_val_13</t>
  </si>
  <si>
    <t>Py_dif_val_14</t>
  </si>
  <si>
    <t>Py_dif_val_15</t>
  </si>
  <si>
    <t>Py_dif_val_16</t>
  </si>
  <si>
    <t>Py_dif_val_17</t>
  </si>
  <si>
    <t>Py_dif_val_18</t>
  </si>
  <si>
    <t>Py_dif_val_19</t>
  </si>
  <si>
    <t>Py_dif_val_20</t>
  </si>
  <si>
    <t>Pyp_dif_val_1</t>
  </si>
  <si>
    <t>Pyp_dif_val_2</t>
  </si>
  <si>
    <t>Pyp_dif_val_3</t>
  </si>
  <si>
    <t>Pyp_dif_val_4</t>
  </si>
  <si>
    <t>Pyp_dif_val_5</t>
  </si>
  <si>
    <t>Pyp_dif_val_6</t>
  </si>
  <si>
    <t>Pyp_dif_val_7</t>
  </si>
  <si>
    <t>Pyp_dif_val_8</t>
  </si>
  <si>
    <t>Pyp_dif_val_9</t>
  </si>
  <si>
    <t>Pyp_dif_val_10</t>
  </si>
  <si>
    <t>Pyp_dif_val_11</t>
  </si>
  <si>
    <t>Pyp_dif_val_12</t>
  </si>
  <si>
    <t>Pyp_dif_val_13</t>
  </si>
  <si>
    <t>Pyp_dif_val_14</t>
  </si>
  <si>
    <t>Pyp_dif_val_15</t>
  </si>
  <si>
    <t>Pyp_dif_val_16</t>
  </si>
  <si>
    <t>Comment_val_1</t>
  </si>
  <si>
    <t>Comment_val_2</t>
  </si>
  <si>
    <t>Comment_val_3</t>
  </si>
  <si>
    <t>Comment_val_4</t>
  </si>
  <si>
    <t>Comment_val_5</t>
  </si>
  <si>
    <t>Comment_val_6</t>
  </si>
  <si>
    <t>Comment_val_7</t>
  </si>
  <si>
    <t>Comment_val_8</t>
  </si>
  <si>
    <t>Comment_val_9</t>
  </si>
  <si>
    <t>Comment_val_10</t>
  </si>
  <si>
    <t>Comment_val_11</t>
  </si>
  <si>
    <t>Comment_val_12</t>
  </si>
  <si>
    <t>Comment_val_13</t>
  </si>
  <si>
    <t>Comment_val_14</t>
  </si>
  <si>
    <t>Comment_val_15</t>
  </si>
  <si>
    <t>Comment_val_16</t>
  </si>
  <si>
    <t>Comment_val_17</t>
  </si>
  <si>
    <t>Comment_val_18</t>
  </si>
  <si>
    <t>Comment_val_19</t>
  </si>
  <si>
    <t>Comment_val_20</t>
  </si>
  <si>
    <t>Main_val_notes</t>
  </si>
  <si>
    <t>Py_dif _suppl_val_1</t>
  </si>
  <si>
    <t>Py_dif _suppl_val_2</t>
  </si>
  <si>
    <t>Py_dif _suppl_val_3</t>
  </si>
  <si>
    <t>Py_dif _suppl_val_4</t>
  </si>
  <si>
    <t>Py_dif _suppl_val_5</t>
  </si>
  <si>
    <t>Py_dif _suppl_val_6</t>
  </si>
  <si>
    <t>Py_dif _suppl_val_7</t>
  </si>
  <si>
    <t>Py_dif _suppl_val_8</t>
  </si>
  <si>
    <t>Py_dif _suppl_val_9</t>
  </si>
  <si>
    <t>Py_dif _suppl_val_10</t>
  </si>
  <si>
    <t>Py_dif _suppl_val_11</t>
  </si>
  <si>
    <t>Py_dif _suppl_val_12</t>
  </si>
  <si>
    <t>Py_dif _suppl_val_13</t>
  </si>
  <si>
    <t>Py_dif _suppl_val_14</t>
  </si>
  <si>
    <t>Py_dif _suppl_val_15</t>
  </si>
  <si>
    <t>Py_dif _suppl_val_16</t>
  </si>
  <si>
    <t>Py_dif _suppl_val_17</t>
  </si>
  <si>
    <t>Py_dif _suppl_val_18</t>
  </si>
  <si>
    <t>Py_dif _suppl_val_19</t>
  </si>
  <si>
    <t>Py_dif _suppl_val_20</t>
  </si>
  <si>
    <t>Py_dif _suppl_val_21</t>
  </si>
  <si>
    <t>Py_dif _suppl_val_22</t>
  </si>
  <si>
    <t>Py_dif _suppl_val_23</t>
  </si>
  <si>
    <t>Py_dif _suppl_val_24</t>
  </si>
  <si>
    <t>Pyp_dif_suppl_val_1</t>
  </si>
  <si>
    <t>Pyp_dif_suppl_val_2</t>
  </si>
  <si>
    <t>Pyp_dif_suppl_val_3</t>
  </si>
  <si>
    <t>Pyp_dif_suppl_val_4</t>
  </si>
  <si>
    <t>Pyp_dif_suppl_val_5</t>
  </si>
  <si>
    <t>Pyp_dif_suppl_val_6</t>
  </si>
  <si>
    <t>Pyp_dif_suppl_val_7</t>
  </si>
  <si>
    <t>Pyp_dif_suppl_val_8</t>
  </si>
  <si>
    <t>Pyp_dif_suppl_val_9</t>
  </si>
  <si>
    <t>Pyp_dif_suppl_val_10</t>
  </si>
  <si>
    <t>Pyp_dif_suppl_val_11</t>
  </si>
  <si>
    <t>Pyp_dif_suppl_val_12</t>
  </si>
  <si>
    <t>Pyp_dif_suppl_val_13</t>
  </si>
  <si>
    <t>Pyp_dif_suppl_val_14</t>
  </si>
  <si>
    <t>Pyp_dif_suppl_val_15</t>
  </si>
  <si>
    <t>Pyp_dif_suppl_val_16</t>
  </si>
  <si>
    <t>Pyp_dif_suppl_val_17</t>
  </si>
  <si>
    <t>Pyp_dif_suppl_val_18</t>
  </si>
  <si>
    <t>Pyp_dif_suppl_val_19</t>
  </si>
  <si>
    <t>Pyp_dif_suppl_val_20</t>
  </si>
  <si>
    <t>Pyp_dif_suppl_val_21</t>
  </si>
  <si>
    <t>Pyp_dif_suppl_val_22</t>
  </si>
  <si>
    <t>Pyp_dif_suppl_val_23</t>
  </si>
  <si>
    <t>Pyp_dif_suppl_val_24</t>
  </si>
  <si>
    <t>Number_of_suppl_comments_missing</t>
  </si>
  <si>
    <t>Comment_needed_suppl_val_1</t>
  </si>
  <si>
    <t>Comment_needed_suppl_val_2</t>
  </si>
  <si>
    <t>Comment_needed_suppl_val_3</t>
  </si>
  <si>
    <t>Comment_needed_suppl_val_4</t>
  </si>
  <si>
    <t>Comment_needed_suppl_val_5</t>
  </si>
  <si>
    <t>Comment_needed_suppl_val_6</t>
  </si>
  <si>
    <t>Comment_needed_suppl_val_7</t>
  </si>
  <si>
    <t>Comment_needed_suppl_val_8</t>
  </si>
  <si>
    <t>Comment_needed_suppl_val_9</t>
  </si>
  <si>
    <t>Comment_needed_suppl_val_10</t>
  </si>
  <si>
    <t>Comment_needed_suppl_val_11</t>
  </si>
  <si>
    <t>Comment_needed_suppl_val_12</t>
  </si>
  <si>
    <t>Comment_needed_suppl_val_13</t>
  </si>
  <si>
    <t>Comment_needed_suppl_val_14</t>
  </si>
  <si>
    <t>Comment_needed_suppl_val_15</t>
  </si>
  <si>
    <t>Comment_needed_suppl_val_16</t>
  </si>
  <si>
    <t>Comment_needed_suppl_val_17</t>
  </si>
  <si>
    <t>Comment_needed_suppl_val_18</t>
  </si>
  <si>
    <t>Comment_needed_suppl_val_19</t>
  </si>
  <si>
    <t>Comment_needed_suppl_val_20</t>
  </si>
  <si>
    <t>Comment_needed_suppl_val_21</t>
  </si>
  <si>
    <t>Comment_needed_suppl_val_22</t>
  </si>
  <si>
    <t>Comment_needed_suppl_val_23</t>
  </si>
  <si>
    <t>Comment_needed_suppl_val_24</t>
  </si>
  <si>
    <t>Comment_suppl_val_1</t>
  </si>
  <si>
    <t>Comment_suppl_val_2</t>
  </si>
  <si>
    <t>Comment_suppl_val_3</t>
  </si>
  <si>
    <t>Comment_suppl_val_4</t>
  </si>
  <si>
    <t>Comment_suppl_val_5</t>
  </si>
  <si>
    <t>Comment_suppl_val_6</t>
  </si>
  <si>
    <t>Comment_suppl_val_7</t>
  </si>
  <si>
    <t>Comment_suppl_val_8</t>
  </si>
  <si>
    <t>Comment_suppl_val_9</t>
  </si>
  <si>
    <t>Comment_suppl_val_10</t>
  </si>
  <si>
    <t>Comment_suppl_val_11</t>
  </si>
  <si>
    <t>Comment_suppl_val_12</t>
  </si>
  <si>
    <t>Comment_suppl_val_13</t>
  </si>
  <si>
    <t>Comment_suppl_val_14</t>
  </si>
  <si>
    <t>Comment_suppl_val_15</t>
  </si>
  <si>
    <t>Comment_suppl_val_16</t>
  </si>
  <si>
    <t>Comment_suppl_val_17</t>
  </si>
  <si>
    <t>Comment_suppl_val_18</t>
  </si>
  <si>
    <t>Comment_suppl_val_19</t>
  </si>
  <si>
    <t>Comment_suppl_val_20</t>
  </si>
  <si>
    <t>Comment_suppl_val_21</t>
  </si>
  <si>
    <t>Comment_suppl_val_22</t>
  </si>
  <si>
    <t>Comment_suppl_val_23</t>
  </si>
  <si>
    <t>Comment_suppl_val_24</t>
  </si>
  <si>
    <t>Supplementary_val_notes</t>
  </si>
  <si>
    <t>Comment_needed_val_1</t>
  </si>
  <si>
    <t>Comment_needed_val_2</t>
  </si>
  <si>
    <t>Comment_needed_val_3</t>
  </si>
  <si>
    <t>Comment_needed_val_4</t>
  </si>
  <si>
    <t>Comment_needed_val_5</t>
  </si>
  <si>
    <t>Comment_needed_val_6</t>
  </si>
  <si>
    <t>Comment_needed_val_7</t>
  </si>
  <si>
    <t>Comment_needed_val_8</t>
  </si>
  <si>
    <t>Comment_needed_val_9</t>
  </si>
  <si>
    <t>Comment_needed_val_10</t>
  </si>
  <si>
    <t>Comment_needed_val_11</t>
  </si>
  <si>
    <t>Comment_needed_val_12</t>
  </si>
  <si>
    <t>Comment_needed_val_13</t>
  </si>
  <si>
    <t>Comment_needed_val_14</t>
  </si>
  <si>
    <t>Comment_needed_val_15</t>
  </si>
  <si>
    <t>Comment_needed_val_16</t>
  </si>
  <si>
    <t>Comment_needed_val_17</t>
  </si>
  <si>
    <t>Comment_needed_val_18</t>
  </si>
  <si>
    <t>Comment_needed_val_19</t>
  </si>
  <si>
    <t>Comment_needed_val_20</t>
  </si>
  <si>
    <t>Surplus/deficit on Collection Fund at 31 March 2024</t>
  </si>
  <si>
    <t>Part 1 - Line 28a</t>
  </si>
  <si>
    <t>Main Val - 1</t>
  </si>
  <si>
    <t>Main Val - 2</t>
  </si>
  <si>
    <t>Main Val - 3</t>
  </si>
  <si>
    <t>Main Val - 4</t>
  </si>
  <si>
    <t>Main Val - 5</t>
  </si>
  <si>
    <t>Main Val - 6</t>
  </si>
  <si>
    <t>Main Val - 7</t>
  </si>
  <si>
    <t>Main Val - 8</t>
  </si>
  <si>
    <t>Main Val - 9</t>
  </si>
  <si>
    <t>Main Val - 10</t>
  </si>
  <si>
    <t>Main Val - 11</t>
  </si>
  <si>
    <t>Main Val - 12</t>
  </si>
  <si>
    <t>Main Val - 13</t>
  </si>
  <si>
    <t>Main Val - 14</t>
  </si>
  <si>
    <t>Main Val - 15</t>
  </si>
  <si>
    <t>Main Val - 16</t>
  </si>
  <si>
    <t>Supp Val - 1</t>
  </si>
  <si>
    <t>Supp Val - 2</t>
  </si>
  <si>
    <t>Supp Val - 3</t>
  </si>
  <si>
    <t>Supp Val - 4</t>
  </si>
  <si>
    <t>Supp Val - 5</t>
  </si>
  <si>
    <t>Supp Val - 6</t>
  </si>
  <si>
    <t>Supp Val - 7</t>
  </si>
  <si>
    <t>Supp Val - 8</t>
  </si>
  <si>
    <t>Supp Val - 9</t>
  </si>
  <si>
    <t>Supp Val - 10</t>
  </si>
  <si>
    <t>Supp Val - 11</t>
  </si>
  <si>
    <t>Supp Val - 12</t>
  </si>
  <si>
    <t>Supp Val - 13</t>
  </si>
  <si>
    <t>Supp Val - 14</t>
  </si>
  <si>
    <t>Supp Val - 15</t>
  </si>
  <si>
    <t>Supp Val - 16</t>
  </si>
  <si>
    <t>Supp Val - 17</t>
  </si>
  <si>
    <t>Supp Val - 18</t>
  </si>
  <si>
    <t>Supp Val - 20</t>
  </si>
  <si>
    <t>Supp Val - 21</t>
  </si>
  <si>
    <t>Supp Val - 22</t>
  </si>
  <si>
    <t>Supp Val - 23</t>
  </si>
  <si>
    <t>Supp Val - 24</t>
  </si>
  <si>
    <t>Part 1 - Line 4</t>
  </si>
  <si>
    <t>Part 4 - Lines 10, 18</t>
  </si>
  <si>
    <t>nndr.statistics@communities.gov.uk</t>
  </si>
  <si>
    <t>Cerfifier_Email</t>
  </si>
  <si>
    <t>The email address of the authorised certifier</t>
  </si>
  <si>
    <t>The job title of the authorised certifier</t>
  </si>
  <si>
    <t xml:space="preserve">This completed Excel form should be e-mailed to nndr.statistics@communities.gov.uk and any relevant precepting authorities by the Chief Financial / Section 151 Officer. The email should include the officer’s electronic signature and the following statement:
I confirm that the entries in this form are the best I can make on the information available to me and amounts are calculated in accordance with regulations made under Schedule 7B to the Local Government Act 1988. I also confirm that the authority has acted diligently in relation to the collection of non-domestic rates.
</t>
  </si>
  <si>
    <t>Enter accounting adjustments in this section, which calculations will deduct from the net rates calculated from entries in Part 2.</t>
  </si>
  <si>
    <t>Cerifier_Role</t>
  </si>
  <si>
    <t>York and North Yorkshire Mayoral Combined Authority</t>
  </si>
  <si>
    <t>MPA_Name</t>
  </si>
  <si>
    <t>FRA_Name</t>
  </si>
  <si>
    <t>Local authority Fire Authority</t>
  </si>
  <si>
    <t>Local authority MPA</t>
  </si>
  <si>
    <t>Cost of collection allowance</t>
  </si>
  <si>
    <t>Amounts retained in respect of renewable energy schemes</t>
  </si>
  <si>
    <t>Amounts retained in respect of Shale oil and gas sites schemes</t>
  </si>
  <si>
    <t>Qualifying relief in Designated Areas</t>
  </si>
  <si>
    <t>City of London Offset</t>
  </si>
  <si>
    <t>Port of Bristol hereditament</t>
  </si>
  <si>
    <t>Part 4 Line 13</t>
  </si>
  <si>
    <t>Part 4 Line 15</t>
  </si>
  <si>
    <t>Part 4 Line 14</t>
  </si>
  <si>
    <t>Part 4 Line 16</t>
  </si>
  <si>
    <t>val_sbrr_fcastpy_py</t>
  </si>
  <si>
    <t>Main validation - SBRR forecast cost previous value</t>
  </si>
  <si>
    <t>val_mr_charity_py</t>
  </si>
  <si>
    <t>Main validation - Charitable relief previous value</t>
  </si>
  <si>
    <t>val_mr_casc_py</t>
  </si>
  <si>
    <t>Main validation  - CASC relief previous value</t>
  </si>
  <si>
    <t>val_mr_toilets_py</t>
  </si>
  <si>
    <t>Main validation - Rural relief previous value</t>
  </si>
  <si>
    <t>Main validation - Public lavatories relief previous value</t>
  </si>
  <si>
    <t>val_partocc_py</t>
  </si>
  <si>
    <t>Main validation - Partly occupied relief previous value</t>
  </si>
  <si>
    <t>val_empty_py</t>
  </si>
  <si>
    <t>Main validation - Empty property relief previous value</t>
  </si>
  <si>
    <t>val_dr_charity_py</t>
  </si>
  <si>
    <t>Main validation - Discretionary - Charitable relief previous value</t>
  </si>
  <si>
    <t>val_dr_nonprof_py</t>
  </si>
  <si>
    <t>Main validation - Discretionary - Non profit bodies relief previous value</t>
  </si>
  <si>
    <t>val_dr_casc_py</t>
  </si>
  <si>
    <t>Main validation - Discretionary - CASC relief previous value</t>
  </si>
  <si>
    <t>val_dr_smlrural_py</t>
  </si>
  <si>
    <t>Main validation - Discretionary - Small rural business relief previous value</t>
  </si>
  <si>
    <t>val_dr_other_tot_py</t>
  </si>
  <si>
    <t>Main validation - Discretionary - Other relief previous value</t>
  </si>
  <si>
    <t>val_ezcasea_py</t>
  </si>
  <si>
    <t>Main validation - Discretionary - EZ case A previous value</t>
  </si>
  <si>
    <t>val_netrates_py</t>
  </si>
  <si>
    <t>Main validation - Net rates previous value</t>
  </si>
  <si>
    <t>val_lossrepay_py</t>
  </si>
  <si>
    <t>val_surpdef_py</t>
  </si>
  <si>
    <t>val_openbal_py</t>
  </si>
  <si>
    <t>Main validation - Appeals previous value</t>
  </si>
  <si>
    <t>Main validation - Opening balance previous value</t>
  </si>
  <si>
    <t>val_hdit_mr_charity_py</t>
  </si>
  <si>
    <t>val_hdit_mr_casc_py</t>
  </si>
  <si>
    <t>Previous_year_supp_val_1</t>
  </si>
  <si>
    <t>Previous_year_supp_val_3</t>
  </si>
  <si>
    <t>Previous_year_supp_val_2</t>
  </si>
  <si>
    <t>Supplementary validation - Charitable relief previous value</t>
  </si>
  <si>
    <t>Supplementary validation - CASC relief previous value</t>
  </si>
  <si>
    <t>Supplementary validation - Rural relief previous value</t>
  </si>
  <si>
    <t>val_hdit_mr_toilets_py</t>
  </si>
  <si>
    <t>val_hdit_mr_rural_py</t>
  </si>
  <si>
    <t>Supplementary validation - Public lavatory relief previous value</t>
  </si>
  <si>
    <t>val_hdit_partocc_py</t>
  </si>
  <si>
    <t>Supplementary validation - Partly occupied relief previous value</t>
  </si>
  <si>
    <t>val_hdit_empty_py</t>
  </si>
  <si>
    <t>Supplementary validation - Empty property relief previous value</t>
  </si>
  <si>
    <t>val_hdit_drcharity_py</t>
  </si>
  <si>
    <t>Supplementary validation - Discretionary - Non profit bodies relief previous value</t>
  </si>
  <si>
    <t>Supplementary validation - Discretionary - Charitable relief previous value</t>
  </si>
  <si>
    <t>val_hdit_drnonprof_py</t>
  </si>
  <si>
    <t>val_hdit_drcasc_py</t>
  </si>
  <si>
    <t>Supplementary validation - Disccretionary - CASC relief previous value</t>
  </si>
  <si>
    <t>val_hdit_drothrural_py</t>
  </si>
  <si>
    <t>Supplementary validation - Discretionary - Other rural relief previous value</t>
  </si>
  <si>
    <t>val_hdit_drez_py</t>
  </si>
  <si>
    <t>val_hdit_drs47</t>
  </si>
  <si>
    <t>Supplementary validation - Discretionary - Ezs previous value</t>
  </si>
  <si>
    <t>Supplementary validation - Discretionary - S47 relief previous value</t>
  </si>
  <si>
    <t>val_hdit_mrretaildisc_py</t>
  </si>
  <si>
    <t>Supplementary validation - RHL relief previous value</t>
  </si>
  <si>
    <t>Supplementary validation - SBRR discounted previous value</t>
  </si>
  <si>
    <t>Supplementary validation - SBRR discount RV 12 - 15k previous value</t>
  </si>
  <si>
    <t>Supplementary validation - SBRR discount RV 0 - 12k previous value</t>
  </si>
  <si>
    <t>Supplementary validation - SBRR lower multiplier previous value</t>
  </si>
  <si>
    <t>val_hdit_sbrrdisc_py</t>
  </si>
  <si>
    <t>val_hdit_sbrrdiscmax_py</t>
  </si>
  <si>
    <t>val_hdit_sbrrmult_py</t>
  </si>
  <si>
    <t>val_hdit_sbrrdiscslide_py</t>
  </si>
  <si>
    <t>Previous_year_supp_val_4</t>
  </si>
  <si>
    <t>Previous_year_supp_val_5</t>
  </si>
  <si>
    <t>Previous_year_supp_val_6</t>
  </si>
  <si>
    <t>Previous_year_supp_val_7</t>
  </si>
  <si>
    <t>Previous_year_supp_val_8</t>
  </si>
  <si>
    <t>Previous_year_supp_val_9</t>
  </si>
  <si>
    <t>Previous_year_supp_val_10</t>
  </si>
  <si>
    <t>Previous_year_supp_val_11</t>
  </si>
  <si>
    <t>Previous_year_supp_val_12</t>
  </si>
  <si>
    <t>Previous_year_supp_val_13</t>
  </si>
  <si>
    <t>Previous_year_supp_val_14</t>
  </si>
  <si>
    <t>Previous_year_supp_val_15</t>
  </si>
  <si>
    <t>Previous_year_supp_val_16</t>
  </si>
  <si>
    <t>Previous_year_supp_val_17</t>
  </si>
  <si>
    <t>Previous_year_supp_val_18</t>
  </si>
  <si>
    <t>Previous_year_supp_val_19</t>
  </si>
  <si>
    <t>Previous_year_supp_val_20</t>
  </si>
  <si>
    <t>val_totrv_voa</t>
  </si>
  <si>
    <t>Previous_year_val_1</t>
  </si>
  <si>
    <t>Previous_year_val_2</t>
  </si>
  <si>
    <t>Previous_year_val_3</t>
  </si>
  <si>
    <t>Previous_year_val_4</t>
  </si>
  <si>
    <t>Previous_year_val_5</t>
  </si>
  <si>
    <t>Previous_year_val_6</t>
  </si>
  <si>
    <t>Previous_year_val_7</t>
  </si>
  <si>
    <t>Previous_year_val_8</t>
  </si>
  <si>
    <t>Previous_year_val_9</t>
  </si>
  <si>
    <t>Previous_year_val_10</t>
  </si>
  <si>
    <t>Previous_year_val_11</t>
  </si>
  <si>
    <t>Previous_year_val_12</t>
  </si>
  <si>
    <t>Previous_year_val_13</t>
  </si>
  <si>
    <t>Previous_year_val_14</t>
  </si>
  <si>
    <t>Previous_year_val_15</t>
  </si>
  <si>
    <t>Previous_year_val_16</t>
  </si>
  <si>
    <t>Previous_year_val_17</t>
  </si>
  <si>
    <t>Previous_year_val_18</t>
  </si>
  <si>
    <t>Previous_year_val_19</t>
  </si>
  <si>
    <t>Previous_year_val_20</t>
  </si>
  <si>
    <t>val_emptyind_py</t>
  </si>
  <si>
    <t>Previous_year_supp_val_21</t>
  </si>
  <si>
    <t>Supplementary validation - Emptry property relief in industrial properties previous value</t>
  </si>
  <si>
    <t>val_emptylisted_py</t>
  </si>
  <si>
    <t>Previous_year_supp_val_22</t>
  </si>
  <si>
    <t>Previous_year_supp_val_24</t>
  </si>
  <si>
    <t>Previous_year_supp_val_25</t>
  </si>
  <si>
    <t>Supplementary validation - Emptry property relief in listed properties previous value</t>
  </si>
  <si>
    <t>Supplementary validation - Emptry property relief in Charity properties previous value</t>
  </si>
  <si>
    <t>Supplementary validation - Emptry property relief in other properties previous value</t>
  </si>
  <si>
    <t>val_emptycasc_py</t>
  </si>
  <si>
    <t>val_emptycharity_py</t>
  </si>
  <si>
    <t>val_emptyoth_py</t>
  </si>
  <si>
    <t>val_emptyabove_py</t>
  </si>
  <si>
    <t>Supplementary validation - Emptry property relief in above threshold properties previous value</t>
  </si>
  <si>
    <t>Main validation - Total RV voa value</t>
  </si>
  <si>
    <t>Main validation - Surplus deficit comparison value</t>
  </si>
  <si>
    <t>NATIONAL NON-DOMESTIC RATES RETURN - NNDR1</t>
  </si>
  <si>
    <t xml:space="preserve">Select your local authority's name from this list: </t>
  </si>
  <si>
    <t>Local authority contact name</t>
  </si>
  <si>
    <t>Local authority contact number</t>
  </si>
  <si>
    <t>Local authority e-mail address</t>
  </si>
  <si>
    <t>Certifier e-mail address</t>
  </si>
  <si>
    <t>Certifier role</t>
  </si>
  <si>
    <t xml:space="preserve">PART 1A: NON-DOMESTIC RATING INCOME </t>
  </si>
  <si>
    <t>COLLECTABLE RATES (See Note A)</t>
  </si>
  <si>
    <t xml:space="preserve">1.  Net amount receivable from rate payers after taking account of transitional adjustments, empty property rate, mandatory and discretionary reliefs and accounting adjustments </t>
  </si>
  <si>
    <t>NATIONAL NON-DOMESTIC RATES RETURN</t>
  </si>
  <si>
    <t>Completing the form</t>
  </si>
  <si>
    <t>2. There are three different type of input cells:</t>
  </si>
  <si>
    <t>Entering data</t>
  </si>
  <si>
    <t>Checking the Validation Sheet</t>
  </si>
  <si>
    <t>Submitting the Form</t>
  </si>
  <si>
    <t>FOR INFORMATION: Breakdown of Collectable Rates</t>
  </si>
  <si>
    <t>val_mr_rural</t>
  </si>
  <si>
    <t>credit_pydeficit_check</t>
  </si>
  <si>
    <t>charge_cshare_check</t>
  </si>
  <si>
    <t>charge_mpainc_check</t>
  </si>
  <si>
    <t>charge_genfund_check</t>
  </si>
  <si>
    <t>charge_disreg_check</t>
  </si>
  <si>
    <t>Part 4 previous-year data checks</t>
  </si>
  <si>
    <t>Line 10</t>
  </si>
  <si>
    <t>Line 13</t>
  </si>
  <si>
    <t>Line 14</t>
  </si>
  <si>
    <t>Line 15</t>
  </si>
  <si>
    <t>Line 16</t>
  </si>
  <si>
    <t>Part_4_Line_10_Check</t>
  </si>
  <si>
    <t>Check on Part 4 Line 10 prepopulated value</t>
  </si>
  <si>
    <t>Part_4_Line 13_Check</t>
  </si>
  <si>
    <t>Part_4_Line 14_Check</t>
  </si>
  <si>
    <t>Part_4_Line 15_Check</t>
  </si>
  <si>
    <t>Part_4_Line 16_Check</t>
  </si>
  <si>
    <t>Check on Part 4 Line 13 prepopulated value</t>
  </si>
  <si>
    <t>Check on Part 4 Line 14 prepopulated value</t>
  </si>
  <si>
    <t>Check on Part 4 Line 15 prepopulated value</t>
  </si>
  <si>
    <t>Check on Part 4 Line 16 prepopulated value</t>
  </si>
  <si>
    <t>Prev value_emptycasc</t>
  </si>
  <si>
    <t>Supplementary validation - Out of form check for value_emptycasc</t>
  </si>
  <si>
    <t>val_payments_py</t>
  </si>
  <si>
    <t>Main validation - Payments and transfers previous value</t>
  </si>
  <si>
    <t>Py_dif_val_21</t>
  </si>
  <si>
    <t>Main validation - Payments year on year change</t>
  </si>
  <si>
    <t>val_payments_com</t>
  </si>
  <si>
    <t>Comment_needed_val_21</t>
  </si>
  <si>
    <t>Main validation - Payments comment needed check</t>
  </si>
  <si>
    <t>val_payments_com_text</t>
  </si>
  <si>
    <t>Comment_val_21</t>
  </si>
  <si>
    <t>Main validation - Payments comment text</t>
  </si>
  <si>
    <t xml:space="preserve">1a. Opening Balance (From Collection Fund Statement) </t>
  </si>
  <si>
    <t>1c. Adjusted Opening Balance</t>
  </si>
  <si>
    <t>1b. Agreed adjustment to Collection Fund Opening Balance (in respect of brought forward discrepancies)</t>
  </si>
  <si>
    <t>openbal_adjustment</t>
  </si>
  <si>
    <t>openbal_adjusted</t>
  </si>
  <si>
    <t>Adjustment to the opening balance on collection fund</t>
  </si>
  <si>
    <t>Adjusted opening balance on collection fund</t>
  </si>
  <si>
    <t>openbal_cfs</t>
  </si>
  <si>
    <t>val_payments_pydif</t>
  </si>
  <si>
    <t>Part_4_Line_1a</t>
  </si>
  <si>
    <t>Part_4_Line_1b</t>
  </si>
  <si>
    <t>Part_4_Line_1c</t>
  </si>
  <si>
    <t>Part_4_Line_2</t>
  </si>
  <si>
    <t>Part_4_Line_3</t>
  </si>
  <si>
    <t>Part_4_Line_4</t>
  </si>
  <si>
    <t>Part_4_Line_5</t>
  </si>
  <si>
    <t>Part_4_Line_6</t>
  </si>
  <si>
    <t>Part_4_Line_7</t>
  </si>
  <si>
    <t>Part_4_Line_8</t>
  </si>
  <si>
    <t>Part_4_Line_9</t>
  </si>
  <si>
    <t>Part_4_Line_10</t>
  </si>
  <si>
    <t>Part_4_Line_11</t>
  </si>
  <si>
    <t>Part_4_Line_12</t>
  </si>
  <si>
    <t>Part_4_Line_13</t>
  </si>
  <si>
    <t>Part_4_Line_14</t>
  </si>
  <si>
    <t>Part_4_Line_15</t>
  </si>
  <si>
    <t>Part_4_Line_16</t>
  </si>
  <si>
    <t>Part_4_Line_17</t>
  </si>
  <si>
    <t>Part_4_Line_18</t>
  </si>
  <si>
    <t>Part_4_Line_19</t>
  </si>
  <si>
    <t>Part_4_Line_20</t>
  </si>
  <si>
    <t>mr_improv_baa</t>
  </si>
  <si>
    <t>mr_improv_da</t>
  </si>
  <si>
    <t>mr_improv_tot</t>
  </si>
  <si>
    <t>Part_2_Line_29_BAtot</t>
  </si>
  <si>
    <t>Part_2_Line_30_DAtot</t>
  </si>
  <si>
    <t>Part_2_Line_31_BAtot</t>
  </si>
  <si>
    <t>Part_2_Line_33_Col3</t>
  </si>
  <si>
    <t>134/499</t>
  </si>
  <si>
    <t>93/555</t>
  </si>
  <si>
    <t>Year set up</t>
  </si>
  <si>
    <t>Uprated Small Baseline for 2025-26</t>
  </si>
  <si>
    <t>Uprated Standard Baseline for 2025-26</t>
  </si>
  <si>
    <t>Freeport: Thames - Dagenham</t>
  </si>
  <si>
    <t>IZ: Birmingham Knowledge Quarter</t>
  </si>
  <si>
    <t>GZ: East Birmingham and North Solihull Growth Zone</t>
  </si>
  <si>
    <t>IZ: Northern Gateway: Atom Valley </t>
  </si>
  <si>
    <t>IZ: Hartington-Staveley</t>
  </si>
  <si>
    <t>IZ: Coventry and Warwick Gigapark </t>
  </si>
  <si>
    <t>EZ: Infinity Park</t>
  </si>
  <si>
    <t>IZ: Infinity Park Derby</t>
  </si>
  <si>
    <t>IZ: Gateway East </t>
  </si>
  <si>
    <t>Freeport: Humber - Goole Tax Site</t>
  </si>
  <si>
    <t>Freeport: Humber - Hull East</t>
  </si>
  <si>
    <t>Freeport: East - Felixstowe</t>
  </si>
  <si>
    <t>Freeport: Solent - Navigator Quarter</t>
  </si>
  <si>
    <t>Freeport: LCR - 3MG</t>
  </si>
  <si>
    <t>Freeport: Solent - Dunsbury Park</t>
  </si>
  <si>
    <t>IZ: Manchester Smile Investment Zone </t>
  </si>
  <si>
    <t>GZ: City Centre and North East</t>
  </si>
  <si>
    <t>Freeport: East - Gateway 14</t>
  </si>
  <si>
    <t>Freeport: Solent -  Southampton Water – Fawley Complex</t>
  </si>
  <si>
    <t>Freeport: Solent - Southampton Water – Fawley Waterside</t>
  </si>
  <si>
    <t>Freeport: Solent - Southampton Water-Marchwood Port &amp; Strategic Land Reserve</t>
  </si>
  <si>
    <t>Freeport: Humber - Able Marine Energy Park (AMEP)</t>
  </si>
  <si>
    <t>Freeport: EM - East Midlands Gateway and Industrial Cluster</t>
  </si>
  <si>
    <t>IZ: Blyth (Northumberland Energy Park)</t>
  </si>
  <si>
    <t>Freeport: Plymouth and South Devon - South Yard</t>
  </si>
  <si>
    <t>Freeport: Teesside - Teesworks East</t>
  </si>
  <si>
    <t>Freeport: Teeside - Teesworks West</t>
  </si>
  <si>
    <t>Freeport: Teeside - Wilton International</t>
  </si>
  <si>
    <t>IZ: Northern Gateway - Atom Valley </t>
  </si>
  <si>
    <t>Freeport: EM - Ratcliffe on Soar</t>
  </si>
  <si>
    <t>GZ: Salford Quays and Trafford Wharfside</t>
  </si>
  <si>
    <t>IZ: Manchester-Salford Smile </t>
  </si>
  <si>
    <t>GZ: Sandwell and Dudley Growth Zone</t>
  </si>
  <si>
    <t>IZ: South Yorkshire Investment Zone (Sheffield) - Business Rates Retention Area</t>
  </si>
  <si>
    <t>Freeport: EM - East Midlands Intermodal Park (EMIP)</t>
  </si>
  <si>
    <t>Freeport: Plymouth and South Devon - Langage</t>
  </si>
  <si>
    <t>Freeport: Plymouth and South Devon - Sherford</t>
  </si>
  <si>
    <t>IZ: IAMSS (Northern Employment Area)</t>
  </si>
  <si>
    <t>Freeport: Solent - Southampton Water – Redbridge</t>
  </si>
  <si>
    <t>Freeport: LCR - Parkside</t>
  </si>
  <si>
    <t>IZ: St Helens Manufacturing and Innovation Campus </t>
  </si>
  <si>
    <t>Riverside Sunderland - Crown Works Studios</t>
  </si>
  <si>
    <t>Freeport: East - Harwich</t>
  </si>
  <si>
    <t>Freeport: Thames - London Gateway</t>
  </si>
  <si>
    <t>Freeport: Thames - Tilbury</t>
  </si>
  <si>
    <t>GZ: Trafford Park</t>
  </si>
  <si>
    <t>GZ: Walsall Levelling Up Zone</t>
  </si>
  <si>
    <t>Freeport: LCR - Wirral Waters</t>
  </si>
  <si>
    <t>E6360</t>
  </si>
  <si>
    <t>Main validation - RV standard split previous value</t>
  </si>
  <si>
    <t>val_rvsplit_std_py</t>
  </si>
  <si>
    <t>val_rvsplit_std_pypdif</t>
  </si>
  <si>
    <t>Pyp_dif_val_22</t>
  </si>
  <si>
    <t>Main validation - RV standard split year on year % change</t>
  </si>
  <si>
    <t>val_rvsplit_std_com</t>
  </si>
  <si>
    <t>Comment_needed_val_22</t>
  </si>
  <si>
    <t>Main validation - RV standard split comment needed check</t>
  </si>
  <si>
    <t>val_rvsplit_std_com_text</t>
  </si>
  <si>
    <t>Comment_val_22</t>
  </si>
  <si>
    <t>Main validation - RV standard split comment text</t>
  </si>
  <si>
    <t>Cost of Rural relief</t>
  </si>
  <si>
    <t>2026-27</t>
  </si>
  <si>
    <t>Year</t>
  </si>
  <si>
    <t>Current forecast year</t>
  </si>
  <si>
    <t>Previous year</t>
  </si>
  <si>
    <t>Email</t>
  </si>
  <si>
    <t>Deadline date</t>
  </si>
  <si>
    <t>Ministry of Housing, Communities &amp; Local Government</t>
  </si>
  <si>
    <t>· Import_LA_Code: The MHCLG 'Ecode' for your local authority, used to lookup data from 'background' sheets</t>
  </si>
  <si>
    <t>· Ref_LA_Codes: The list of LA Codes in the data in 'background' sheets, used to get the appropriate reference data for e.g. validations</t>
  </si>
  <si>
    <t xml:space="preserve"> * White background, Blue border - pre-populated data cells</t>
  </si>
  <si>
    <t>These contain actual data entered by the Ministry of Housing, Communities &amp; Local Government into these cells. Please do not overwrite.</t>
  </si>
  <si>
    <r>
      <t xml:space="preserve">These instructions highlight the special features of the form and should be </t>
    </r>
    <r>
      <rPr>
        <b/>
        <sz val="12"/>
        <rFont val="Arial"/>
        <family val="2"/>
      </rPr>
      <t>read in conjunction with the Guidance Notes and Validation notes.</t>
    </r>
  </si>
  <si>
    <t>Checks before submitting</t>
  </si>
  <si>
    <t>(a) Please enter your details after checking that you have selected the correct authority name</t>
  </si>
  <si>
    <r>
      <t xml:space="preserve">(b) All figures should be entered in </t>
    </r>
    <r>
      <rPr>
        <b/>
        <sz val="12"/>
        <rFont val="Arial"/>
        <family val="2"/>
      </rPr>
      <t>whole £</t>
    </r>
  </si>
  <si>
    <t xml:space="preserve">(c) Please complete the form in conjunction with the Guidance Notes and Validation Notes that have been provided with this form. </t>
  </si>
  <si>
    <r>
      <t xml:space="preserve">* White, Black Border </t>
    </r>
    <r>
      <rPr>
        <b/>
        <sz val="12"/>
        <rFont val="Arial"/>
        <family val="2"/>
      </rPr>
      <t>- data entry cells</t>
    </r>
  </si>
  <si>
    <t>Adj factor for title page</t>
  </si>
  <si>
    <t>Adj factor supp for title page</t>
  </si>
  <si>
    <t>Ecode reference</t>
  </si>
  <si>
    <t>Accessibility</t>
  </si>
  <si>
    <t>Of which</t>
  </si>
  <si>
    <t>Small multiplier</t>
  </si>
  <si>
    <t>Standard multiplier</t>
  </si>
  <si>
    <t>3.  Estimated growth/decline in gross rates  (+ = increase, - = decrease)</t>
  </si>
  <si>
    <t>Multiplier in pence</t>
  </si>
  <si>
    <t>Hereditaments date</t>
  </si>
  <si>
    <t>Date</t>
  </si>
  <si>
    <t>of which</t>
  </si>
  <si>
    <t>RELIEFS FUNDED THROUGH SECTION 31 GRANT</t>
  </si>
  <si>
    <t>open</t>
  </si>
  <si>
    <t>do not delete this column</t>
  </si>
  <si>
    <t>29. Cost to authorities of providing relief</t>
  </si>
  <si>
    <t>Partially occupied hereditament</t>
  </si>
  <si>
    <t>Part 2, Line 4</t>
  </si>
  <si>
    <t>Error check:</t>
  </si>
  <si>
    <t>CPI Sept 24</t>
  </si>
  <si>
    <t>CPI Sept 25</t>
  </si>
  <si>
    <t>MHCLG only (do not delete)</t>
  </si>
  <si>
    <t>not needed in 1st year of reset - but leave in now</t>
  </si>
  <si>
    <t>not needed in 1st year of reset - but leave in for now</t>
  </si>
  <si>
    <t>CPI inflated small multiplier</t>
  </si>
  <si>
    <t>CPI inflated standard multiplier</t>
  </si>
  <si>
    <t>CPI inflated higher value multipllier</t>
  </si>
  <si>
    <t>9. Sums due to the authority for Supplements and over-indexation not netted off</t>
  </si>
  <si>
    <t>10.  Amounts retained in respect of Designated Areas</t>
  </si>
  <si>
    <t>11a. sums retained by billing authority</t>
  </si>
  <si>
    <t>11b. sums retained by major precepting authority</t>
  </si>
  <si>
    <t>PART 1C: SECTION 31 GRANT BREAKDOWN (See Note E)</t>
  </si>
  <si>
    <t>Growth in DA</t>
  </si>
  <si>
    <t>28. Cost to authorities of providing relief</t>
  </si>
  <si>
    <t>Error check</t>
  </si>
  <si>
    <t>Please enter comments here regarding the errors in the area below</t>
  </si>
  <si>
    <t>SUPPLEMENTARY INFORMATION ON HEREDITAMENTS BEING GRANTED RELIEF FROM NATIONAL NON-DOMESTIC RATES AND THE AMOUNT OF RELIEF GRANTED</t>
  </si>
  <si>
    <t>1a-i. Hereditaments with a rateable value between £0 and £12,000 receiving the maximum discount</t>
  </si>
  <si>
    <t>1a-ii. Hereditaments with a rateable value between £12,001 and £15,000 receiving the discount on a sliding scale</t>
  </si>
  <si>
    <t>2a. Number of hereditaments on the small multiplier</t>
  </si>
  <si>
    <t>2b. Number of hereditaments on the standard multiplier</t>
  </si>
  <si>
    <t>2c. Number of hereditaments on the small RHL multiplier</t>
  </si>
  <si>
    <t>2d. Number of hereditaments on the standard RHL multiplier</t>
  </si>
  <si>
    <t>Total differences</t>
  </si>
  <si>
    <t>Designated Areas - individual</t>
  </si>
  <si>
    <t>Net rates payable total</t>
  </si>
  <si>
    <t>Losses: Bad debts total</t>
  </si>
  <si>
    <t>Losses: Repayments total</t>
  </si>
  <si>
    <t>Net rates payable less losses total</t>
  </si>
  <si>
    <t>Renewable Energy total</t>
  </si>
  <si>
    <t>Transitional Protection Payment  total</t>
  </si>
  <si>
    <t>Total disregarded amounts</t>
  </si>
  <si>
    <t>Baseline used in 2025-26 NNDR1 (pre-revaluation)</t>
  </si>
  <si>
    <t>2026-27 upper tier proportion</t>
  </si>
  <si>
    <t>2026-27 fire proportion</t>
  </si>
  <si>
    <t>2026-27 Sum</t>
  </si>
  <si>
    <t>Fixed (Does not change year on Year)</t>
  </si>
  <si>
    <t>stdmultiple</t>
  </si>
  <si>
    <t>Part_2_Line_1a</t>
  </si>
  <si>
    <t>Part_2_Line_1a_Col1</t>
  </si>
  <si>
    <t>Part_2_Line_1a_Col2</t>
  </si>
  <si>
    <t>Part_2_Line_1a_Col3</t>
  </si>
  <si>
    <t>Part_2_Line_1b</t>
  </si>
  <si>
    <t>Part_2_Line_1b_Col1</t>
  </si>
  <si>
    <t>Part_2_Line_1b_Col2</t>
  </si>
  <si>
    <t>Part_2_Line_1b_Col3</t>
  </si>
  <si>
    <t>smlrhlmultiple</t>
  </si>
  <si>
    <t>smlmultiple</t>
  </si>
  <si>
    <t>Part_2_Line_1c_Col1</t>
  </si>
  <si>
    <t>Part_2_Line_1c_Col2</t>
  </si>
  <si>
    <t>Part_2_Line_1c_Col3</t>
  </si>
  <si>
    <t>Total rateable value of hereditaments (BA) in small RHL multiplier hereditaments</t>
  </si>
  <si>
    <t>Total rateable value of hereditaments (DA) in small RHL multiplier hereditaments</t>
  </si>
  <si>
    <t>Total rateable value of hereditaments (Total) in small RHL multiplier hereditaments</t>
  </si>
  <si>
    <t>Small Multilpier</t>
  </si>
  <si>
    <t>Standard Multiplier</t>
  </si>
  <si>
    <t>Small RHL Multiplier</t>
  </si>
  <si>
    <t>Highmultiple</t>
  </si>
  <si>
    <t>Part_2_Line_1c</t>
  </si>
  <si>
    <t>Part_2_Line_1d</t>
  </si>
  <si>
    <t>Part_2_Line_1d_Col1</t>
  </si>
  <si>
    <t>Part_2_Line_1d_Col2</t>
  </si>
  <si>
    <t>Part_2_Line_1d_Col3</t>
  </si>
  <si>
    <t>Total rateable value of hereditaments (BA) in Higher multiplier hereditaments</t>
  </si>
  <si>
    <t>Total rateable value of hereditaments (DA) in Higher multiplier hereditaments</t>
  </si>
  <si>
    <t>Total rateable value of hereditaments (Total) in Higher multiplier hereditaments</t>
  </si>
  <si>
    <t>stdrhlmultiple</t>
  </si>
  <si>
    <t>Part_2_Line_2_BAtot</t>
  </si>
  <si>
    <t>Part_2_Line_2_DAtot</t>
  </si>
  <si>
    <t>grsrate_estgrow_tot_sml</t>
  </si>
  <si>
    <t>grsrate_estgrow_tot_std</t>
  </si>
  <si>
    <t>Part_2_Line_4_Col3</t>
  </si>
  <si>
    <t>Part_2_Line_3a_Col1</t>
  </si>
  <si>
    <t>Part_2_Line_3a_Col2</t>
  </si>
  <si>
    <t>Part_2_Line_3a_Col3</t>
  </si>
  <si>
    <t>Part_2_Line_3b_Col1</t>
  </si>
  <si>
    <t>Part_2_Line_3b_Col2</t>
  </si>
  <si>
    <t>Part_2_Line_3b_Col3</t>
  </si>
  <si>
    <t>Estimated growth/decline in gross rates small multiplier hereditaments Total</t>
  </si>
  <si>
    <t>Estimated growth/decline in gross rates in standard multiplier hereditaments Total</t>
  </si>
  <si>
    <t>grsrate_estgrow_baa_smlrhl</t>
  </si>
  <si>
    <t>grsrate_estgrow_tot_smlrhl</t>
  </si>
  <si>
    <t>grsrate_estgrow_baa_stdrhl</t>
  </si>
  <si>
    <t>grsrate_estgrow_tot_stdrhl</t>
  </si>
  <si>
    <t>grsrate_estgrow_baa_higher</t>
  </si>
  <si>
    <t>grsrate_estgrow_tot_higher</t>
  </si>
  <si>
    <t>totrv_da_smlrhl</t>
  </si>
  <si>
    <t>totrv_tot_smlrhl</t>
  </si>
  <si>
    <t>totrv_da_stdrhl</t>
  </si>
  <si>
    <t>totrv_tot_stdrhl</t>
  </si>
  <si>
    <t>totrv_da_higher</t>
  </si>
  <si>
    <t>totrv_tot_higher</t>
  </si>
  <si>
    <t>TOTAL
(All)</t>
  </si>
  <si>
    <t>totrv_baa_smlrhl</t>
  </si>
  <si>
    <t>totrv_baa_stdrhl</t>
  </si>
  <si>
    <t>totrv_baa_higher</t>
  </si>
  <si>
    <t>grsrate_estgrow_da_smlrhl</t>
  </si>
  <si>
    <t>grsrate_estgrow_da_stdrhl</t>
  </si>
  <si>
    <t>grsrate_estgrow_da_higher</t>
  </si>
  <si>
    <t>Estimated growth/decline in gross rates (BA) in small RHL multiplier hereditaments</t>
  </si>
  <si>
    <t>Estimated growth/decline in gross rates (DA) in small RHL multiplier hereditaments</t>
  </si>
  <si>
    <t>Estimated growth/decline in gross rates small RHL multiplier hereditaments Total</t>
  </si>
  <si>
    <t>Estimated growth/decline in gross rates (BA) in standard RHL multiplier hereditaments</t>
  </si>
  <si>
    <t>Estimated growth/decline in gross rates (DA) in standard RHL multiplier hereditaments</t>
  </si>
  <si>
    <t>Estimated growth/decline in gross rates in standard RHL multiplier hereditaments Total</t>
  </si>
  <si>
    <t>Estimated growth/decline in gross rates (BA) in Higher multiplier hereditaments</t>
  </si>
  <si>
    <t>Estimated growth/decline in gross rates (DA) in Higher multiplier hereditaments</t>
  </si>
  <si>
    <t>Estimated growth/decline in gross rates in Higher multiplier hereditaments Total</t>
  </si>
  <si>
    <t>redinc_baa_rhlmultiple</t>
  </si>
  <si>
    <t>redinc_da_rhlmultiple</t>
  </si>
  <si>
    <t>redinc_tot_rhlmultiple</t>
  </si>
  <si>
    <t>addinc_baa_highermultiple</t>
  </si>
  <si>
    <t>addinc_da_highermultiple</t>
  </si>
  <si>
    <t>addinc_tot_highermultiple</t>
  </si>
  <si>
    <t>redinc_baa_undrindx</t>
  </si>
  <si>
    <t>redinc_da_undrindx</t>
  </si>
  <si>
    <t>redinc_tot_undrindx</t>
  </si>
  <si>
    <t>addinc_baa_ovrindx</t>
  </si>
  <si>
    <t>addinc_da_ovrindx</t>
  </si>
  <si>
    <t>addinc_tot_ovrindx</t>
  </si>
  <si>
    <t>Additional income due to higher multiplier BA</t>
  </si>
  <si>
    <t>Additional income due to higher multiplier DA</t>
  </si>
  <si>
    <t>Reduced income due to RHL multiplier BA</t>
  </si>
  <si>
    <t>Reduced income due to RHL multiplier DA</t>
  </si>
  <si>
    <t>Reduced income due to RHL multiplier total</t>
  </si>
  <si>
    <t>Additional income due to higher multiplier total</t>
  </si>
  <si>
    <t>Reduced income due to under-indexation BA</t>
  </si>
  <si>
    <t>Reduced income due to under-indexation DA</t>
  </si>
  <si>
    <t>Reduced income due to under-indexation total</t>
  </si>
  <si>
    <t xml:space="preserve"> Additional income due to over-indexation BA</t>
  </si>
  <si>
    <t xml:space="preserve"> Additional income due to over-indexation DA</t>
  </si>
  <si>
    <t xml:space="preserve"> Additional income due to over-indexation total</t>
  </si>
  <si>
    <t>Part_2_Line_7_Col3</t>
  </si>
  <si>
    <t>Part_2_Line_17_Col3</t>
  </si>
  <si>
    <t>Part_2_Line_22_Col3</t>
  </si>
  <si>
    <t>ezfreeports_da</t>
  </si>
  <si>
    <t>Part_2_Line_31_DAtot</t>
  </si>
  <si>
    <t>tot_fcast_da</t>
  </si>
  <si>
    <t>tot_fcast_tot</t>
  </si>
  <si>
    <t>tot_fcast_baa</t>
  </si>
  <si>
    <t>Total forecast of reliefs funded through S31 grant Total</t>
  </si>
  <si>
    <t>Total forecast of reliefs funded through S31 grant (DA)</t>
  </si>
  <si>
    <t>Total forecast of reliefs funded through S31 grant (BA)</t>
  </si>
  <si>
    <t>Part_2_Line_34_Col3</t>
  </si>
  <si>
    <t>Part_2_Line_35_Col3</t>
  </si>
  <si>
    <t>Part_2_Line_36_DAtot</t>
  </si>
  <si>
    <t>Part_2_Line_41_BAtot</t>
  </si>
  <si>
    <t>sums_la_excda_s31</t>
  </si>
  <si>
    <t>sums_la_inc_supp_ovrindx_s31</t>
  </si>
  <si>
    <t>Sums due to the authority excluding DA growth</t>
  </si>
  <si>
    <t>Sums due to the authority for Supplements and over-indexation not netted off</t>
  </si>
  <si>
    <t>Part_1_Line_11a_Col1</t>
  </si>
  <si>
    <t>Part_1_Line_11b_Col1</t>
  </si>
  <si>
    <t>Part_1_Line_16_Col3</t>
  </si>
  <si>
    <t>Part_1_Line_21_Col3</t>
  </si>
  <si>
    <t>Part_1_Line_22_Col3</t>
  </si>
  <si>
    <t>Part_1_Line_22_Col4</t>
  </si>
  <si>
    <t>Part_1_Line_26_Col1</t>
  </si>
  <si>
    <t>Part_1_Line_27_Col1</t>
  </si>
  <si>
    <t>s31_rural_cg</t>
  </si>
  <si>
    <t>s31_rural_grwth_da</t>
  </si>
  <si>
    <t>30. Cost to authorities of providing relief</t>
  </si>
  <si>
    <t>Part_1_Line_31_Col1</t>
  </si>
  <si>
    <t>Cost to authorities of providing 100% rural rate relief Growth in DA</t>
  </si>
  <si>
    <t>Cost to authorities of providing 100% rural rate relief  (central Government)</t>
  </si>
  <si>
    <t>s31_smlsupp_cg</t>
  </si>
  <si>
    <t>s31_smlsupp_grwth_da</t>
  </si>
  <si>
    <t>EZ case A relief</t>
  </si>
  <si>
    <t>S31 Amounts retained in respect of Designated Areas (Total)</t>
  </si>
  <si>
    <t>S31 Amounts retained in respect of Designated Areas (UA)</t>
  </si>
  <si>
    <t>disreg_s31da_ba</t>
  </si>
  <si>
    <t>disreg_s31da_tot</t>
  </si>
  <si>
    <t>Data taken from NNDR1 2025-26</t>
  </si>
  <si>
    <t>Data taken from NNDR1(Supplementary) 2025-26</t>
  </si>
  <si>
    <t>Data taken from NNDR3 2024-25</t>
  </si>
  <si>
    <t>Forecast of relief to be provided in 2025-26 (SBR)</t>
  </si>
  <si>
    <t>Forecast of relief to be provided in 2025-26
(Charitable occupation)</t>
  </si>
  <si>
    <t>Forecast of relief to be provided in 2025-26
(CASCs)</t>
  </si>
  <si>
    <t>Forecast of relief to be provided in 2025-26
(Rural rate)</t>
  </si>
  <si>
    <t>Forecast of relief to be provided in 2025-26
(Public lavatories)</t>
  </si>
  <si>
    <t>Forecast of relief to be provided in 2025-26
(Partially occupied)</t>
  </si>
  <si>
    <t>Forecast of relief to be provided in 2025-26
(Empty premises)</t>
  </si>
  <si>
    <t>Forecast of relief given to Case A hereditaments in 2025-26</t>
  </si>
  <si>
    <t>Forecast of relief given to Case B hereditaments in 2025-26</t>
  </si>
  <si>
    <t>Forecast of relief to be provided in 2025-26
(Retail, Hospitality and Leisure Relief)</t>
  </si>
  <si>
    <t>Forecast of net rates payable by rate payers after taking account of transitional adjustments in 2025-26</t>
  </si>
  <si>
    <t xml:space="preserve">Forecast of estimated repayments in respect of 2025-26 rates payable </t>
  </si>
  <si>
    <t>Rateable value at 2025-26 regarding hereditaments using the standard multiplier</t>
  </si>
  <si>
    <t>Rateable value at 2025-26 (total)</t>
  </si>
  <si>
    <t>Non-Domestic Rating Income for 2025-26 due to central government</t>
  </si>
  <si>
    <t>Non-Domestic Rating Income for 2025-26 retained by the billing authority</t>
  </si>
  <si>
    <t>Non-Domestic Rating Income for 2025-26 paid to major precepting authority</t>
  </si>
  <si>
    <t>Non-Domestic Rating Income for 2025-26 paid to fire authority</t>
  </si>
  <si>
    <t>Collection fund closing balance at 31 March 2025 with revisions</t>
  </si>
  <si>
    <t>s31_publictoil_grwth_da</t>
  </si>
  <si>
    <t>s31_lowcarbheat_grwth_da</t>
  </si>
  <si>
    <t>s31_improv_grwth_da</t>
  </si>
  <si>
    <t>s31_publictoil_cg</t>
  </si>
  <si>
    <t>s31_lowcarbheat_cg</t>
  </si>
  <si>
    <t>s31_improv_cg</t>
  </si>
  <si>
    <t>s31_sbrr_cg</t>
  </si>
  <si>
    <t>s31_sbrr_ba</t>
  </si>
  <si>
    <t>s31_sbrr_mpa</t>
  </si>
  <si>
    <t>s31_sbrr_fra</t>
  </si>
  <si>
    <t>s31_sbrr_tot</t>
  </si>
  <si>
    <t>s31_sbrr_grwth_da</t>
  </si>
  <si>
    <t>s31_chrtyocc_cg</t>
  </si>
  <si>
    <t>s31_chrtyocc_ba</t>
  </si>
  <si>
    <t>s31_chrtyocc_mpa</t>
  </si>
  <si>
    <t>s31_chrtyocc_fra</t>
  </si>
  <si>
    <t>s31_chrtyocc_tot</t>
  </si>
  <si>
    <t>s31_cascs_cg</t>
  </si>
  <si>
    <t>s31_cascs_ba</t>
  </si>
  <si>
    <t>s31_cascs_mpa</t>
  </si>
  <si>
    <t>s31_cascs_fra</t>
  </si>
  <si>
    <t>s31_cascs_tot</t>
  </si>
  <si>
    <t>s31_partocc_cg</t>
  </si>
  <si>
    <t>s31_partocc_ba</t>
  </si>
  <si>
    <t>s31_partocc_mpa</t>
  </si>
  <si>
    <t>s31_partocc_fra</t>
  </si>
  <si>
    <t>s31_partocc_tot</t>
  </si>
  <si>
    <t>s31_empty_cg</t>
  </si>
  <si>
    <t>s31_empty_ba</t>
  </si>
  <si>
    <t>s31_empty_mpa</t>
  </si>
  <si>
    <t>s31_empty_fra</t>
  </si>
  <si>
    <t>s31_empty_tot</t>
  </si>
  <si>
    <t>s31_film_cg</t>
  </si>
  <si>
    <t>s31_film_grwth_da</t>
  </si>
  <si>
    <t>s31_freeports_grwth_da</t>
  </si>
  <si>
    <t>s31_investzone_cg</t>
  </si>
  <si>
    <t>s31_investzone_grwth_da</t>
  </si>
  <si>
    <t>s31_ezcasea_grwth_da</t>
  </si>
  <si>
    <t>supp_rhlmultiple_cg</t>
  </si>
  <si>
    <t>supp_rhlmultiple_ba</t>
  </si>
  <si>
    <t>supp_rhlmultiple_mpa</t>
  </si>
  <si>
    <t>supp_rhlmultiple_fra</t>
  </si>
  <si>
    <t>supp_rhlmultiple_tot</t>
  </si>
  <si>
    <t>supp_rhlmultiple_grwth_da</t>
  </si>
  <si>
    <t>supp_highermultiple_cg</t>
  </si>
  <si>
    <t>supp_highermultiple_ba</t>
  </si>
  <si>
    <t>supp_highermultiple_mpa</t>
  </si>
  <si>
    <t>supp_highermultiple_fra</t>
  </si>
  <si>
    <t>supp_highermultiple_tot</t>
  </si>
  <si>
    <t>supp_highermultiple_grwth_da</t>
  </si>
  <si>
    <t>supp_undrindx_cg</t>
  </si>
  <si>
    <t>supp_ovrindx_cg</t>
  </si>
  <si>
    <t>supp_undrindx_ba</t>
  </si>
  <si>
    <t>supp_undrindx_mpa</t>
  </si>
  <si>
    <t>supp_undrindx_fra</t>
  </si>
  <si>
    <t>supp_undrindx_tot</t>
  </si>
  <si>
    <t>supp_undrindx_grwth_da</t>
  </si>
  <si>
    <t>supp_ovrindx_ba</t>
  </si>
  <si>
    <t>supp_ovrindx_mpa</t>
  </si>
  <si>
    <t>supp_ovrindx_fra</t>
  </si>
  <si>
    <t>supp_ovrindx_tot</t>
  </si>
  <si>
    <t>supp_ovrindx_grwth_da</t>
  </si>
  <si>
    <t>s31_total_cg</t>
  </si>
  <si>
    <t>s31_total_grwth_da</t>
  </si>
  <si>
    <t>s31_tot_rhlmultiplier_cg</t>
  </si>
  <si>
    <t>s31_tot_rhlmultiplier_ba</t>
  </si>
  <si>
    <t>s31_tot_rhlmultiplier_mpa</t>
  </si>
  <si>
    <t>s31_tot_rhlmultiplier_fra</t>
  </si>
  <si>
    <t>s31_tot_rhlmultiplier_tot</t>
  </si>
  <si>
    <t>s31_tot_rhlmultiplier_grwth_da</t>
  </si>
  <si>
    <t>s31_totgain_highermultiple_cg</t>
  </si>
  <si>
    <t>s31_totgain_highermultiple_ba</t>
  </si>
  <si>
    <t>s31_totgain_highermultiple_mpa</t>
  </si>
  <si>
    <t>s31_totgain_highermultiple_fra</t>
  </si>
  <si>
    <t>s31_totgain_highermultiple_tot</t>
  </si>
  <si>
    <t>s31_totgain_highermultiple_grwth_da</t>
  </si>
  <si>
    <t>hdit_s31_improv</t>
  </si>
  <si>
    <t>hdit_s31_filmstudio</t>
  </si>
  <si>
    <t>Number of hereditaments receiving Improvement relief</t>
  </si>
  <si>
    <t>Number of hereditaments receiving Film studio relief</t>
  </si>
  <si>
    <t>hdit_smll_multiple</t>
  </si>
  <si>
    <t>hdit_std_multiple</t>
  </si>
  <si>
    <t>hdit_smll_multiple_fcast</t>
  </si>
  <si>
    <t>hdit_std_multiple_fcast</t>
  </si>
  <si>
    <t>hdit_smllrhl_multiple</t>
  </si>
  <si>
    <t>hdit_stdrhl_multiple</t>
  </si>
  <si>
    <t>hdit_hghval_multiple</t>
  </si>
  <si>
    <t>Number of hereditaments on the small multiplier as at 31st December</t>
  </si>
  <si>
    <t>Number of hereditaments on the small multiplier as at forecast date</t>
  </si>
  <si>
    <t>Number of hereditaments on the standard multiplier as at 31st December</t>
  </si>
  <si>
    <t>Number of hereditaments on the standard multiplier as at forecast date</t>
  </si>
  <si>
    <t xml:space="preserve"> Number of hereditaments on the small RHL multiplier</t>
  </si>
  <si>
    <t>Number of hereditaments on the standard RHL multiplier</t>
  </si>
  <si>
    <t>Number of hereditaments on the Higher Value multiplier</t>
  </si>
  <si>
    <t>Supplementary_Information_Line_2a_Col2</t>
  </si>
  <si>
    <t>Supplementary_Information_Line_2b_Col2</t>
  </si>
  <si>
    <t>Supplementary_Information_Line_2c_Col2</t>
  </si>
  <si>
    <t>Supplementary_Information_Line_2d_Col2</t>
  </si>
  <si>
    <t>Supplementary_Information_Line_2e_Col2</t>
  </si>
  <si>
    <t>Supplementary_Information_Line_3a_Col1</t>
  </si>
  <si>
    <t>Supplementary_Information_Line_3ai_Col1</t>
  </si>
  <si>
    <t>Supplementary_Information_Line_3aii_Col1</t>
  </si>
  <si>
    <t>Supplementary_Information_Line_3aiii_Col1</t>
  </si>
  <si>
    <t>Supplementary_Information_Line_3aiv_Col1</t>
  </si>
  <si>
    <t>Supplementary_Information_Line_3av_Col1</t>
  </si>
  <si>
    <t>Supplementary_Information_Line_3avi_Col1</t>
  </si>
  <si>
    <t>Supplementary_Information_Line_3b_Col1</t>
  </si>
  <si>
    <t>Supplementary_Information_Line_3bi_Col1</t>
  </si>
  <si>
    <t>Supplementary_Information_Line_3bii_Col1</t>
  </si>
  <si>
    <t>Supplementary_Information_Line_3c_Col1</t>
  </si>
  <si>
    <t>Supplementary_Information_Line_3ci_Col1</t>
  </si>
  <si>
    <t>Supplementary_Information_Line_3cii_Col1</t>
  </si>
  <si>
    <t>Cost of hereditaments with a rateable value between £0 and £12,000 that will receive the full discount from SBRR</t>
  </si>
  <si>
    <t>Cost of hereditaments with a rateable value between £12,001 and £15,000 that will receive the discount on a sliding scale from SBRR</t>
  </si>
  <si>
    <t>Total (excluding growth in DA)</t>
  </si>
  <si>
    <t>Actual diff</t>
  </si>
  <si>
    <t>Diff value</t>
  </si>
  <si>
    <t>Understanding of data</t>
  </si>
  <si>
    <t>2026-27 Part 2</t>
  </si>
  <si>
    <t>Rateable value on Small RHL multiplier</t>
  </si>
  <si>
    <t>Rateable value on Standard RHL multiplier</t>
  </si>
  <si>
    <t>UNFUNDED DISCRETIONARY RELIEFS (See Note L) (All data should be entered as -ve unless specified otherwise)</t>
  </si>
  <si>
    <t>Validation confirmation</t>
  </si>
  <si>
    <t>netratespay_minus_loss</t>
  </si>
  <si>
    <t>renew_energy_sch</t>
  </si>
  <si>
    <t>tpp_pay</t>
  </si>
  <si>
    <t>baseline</t>
  </si>
  <si>
    <t>tot_add_rtn_da_col3</t>
  </si>
  <si>
    <t>add_val_s31_da_col1</t>
  </si>
  <si>
    <t>add_val_s31_da_col2</t>
  </si>
  <si>
    <t>add_val_s31_da_col3</t>
  </si>
  <si>
    <t>add_val_undrovr_indx_da_col1</t>
  </si>
  <si>
    <t>add_val_undrovr_indx_da_col2</t>
  </si>
  <si>
    <t>add_val_undrovr_indx_da_col3</t>
  </si>
  <si>
    <t>val_supp_da_col1</t>
  </si>
  <si>
    <t>val_supp_da_col2</t>
  </si>
  <si>
    <t>val_supp_da_col3</t>
  </si>
  <si>
    <t>24. Cost to authorities of providing relief</t>
  </si>
  <si>
    <t>25. Cost to authorities of providing relief</t>
  </si>
  <si>
    <t xml:space="preserve">6. Transitional Protection Payment </t>
  </si>
  <si>
    <t xml:space="preserve">7. Baseline </t>
  </si>
  <si>
    <t>8. Total Disregarded Amounts</t>
  </si>
  <si>
    <t>(a) Net rates payable less losses</t>
  </si>
  <si>
    <t>(b) Renewable Energy schemes</t>
  </si>
  <si>
    <t>(c) Transitional Protection Payment</t>
  </si>
  <si>
    <t>(d) Baseline</t>
  </si>
  <si>
    <t>(e) Total Disregarded Amounts</t>
  </si>
  <si>
    <t>(g) Add on :Value of under- or over-indexation in Designated Areas</t>
  </si>
  <si>
    <t>(h) Add on: Value of Section 31 funded reliefs in Designated Areas</t>
  </si>
  <si>
    <t>(i) Total additional retention in Designated Areas</t>
  </si>
  <si>
    <t>f</t>
  </si>
  <si>
    <t>1h-i. those that are classed as "industrial property" above the exemption threshold</t>
  </si>
  <si>
    <t>1h-ii. those that have "listed building status"</t>
  </si>
  <si>
    <t>1h-iii. those that are "Community Amateur Sports Clubs"</t>
  </si>
  <si>
    <t>1h-iv. those that are "charities"</t>
  </si>
  <si>
    <t>1h-v. those where the hereditament is empty and not included in categories i to iv</t>
  </si>
  <si>
    <t>1h-vi. those that are classed as "non-industrial" above the exemption threshold</t>
  </si>
  <si>
    <t>3a- iii. Relief to be given - Community Amateur Sports Clubs</t>
  </si>
  <si>
    <t>3a - iv. Relief to be given - charities</t>
  </si>
  <si>
    <t>3a - i. Relief to be given - industrial property above the exemption threshold</t>
  </si>
  <si>
    <t>3a - ii. Relief to be given - listed building status</t>
  </si>
  <si>
    <t xml:space="preserve">3a - v. Relief to be given where the hereditament is empty and is not included in categories i to iv </t>
  </si>
  <si>
    <t>3a - vi. Relief to be given - "non-industrial" above the exemption threshold</t>
  </si>
  <si>
    <t>3b - i. Hereditaments with a rateable value between £0 and £12,000 that will receive the full discount</t>
  </si>
  <si>
    <t>3b - ii. Hereditaments with a rateable value between £12,001 and £15,000 that will receive the discount on a sliding scale</t>
  </si>
  <si>
    <t>3c - i. Relief awarded under s.47 where a Mayoral Development Corporation has assumed functions under section 47(3) and 47(6) of the 1988 Act.</t>
  </si>
  <si>
    <t>3c - ii. Relief awarded by the billing authority</t>
  </si>
  <si>
    <t xml:space="preserve">14. Non-domestic rating income from rates retention scheme </t>
  </si>
  <si>
    <t>15. add: cost of collection allowance</t>
  </si>
  <si>
    <t>16. add: amounts retained in respect of Designated Areas</t>
  </si>
  <si>
    <t>19. add: City of London Offset</t>
  </si>
  <si>
    <t>20. add: in respect of Port of Bristol hereditament</t>
  </si>
  <si>
    <t>22.  Total amount due to authorities</t>
  </si>
  <si>
    <t>disreg_s31da_mpa</t>
  </si>
  <si>
    <t>BASELINE VALIDATION</t>
  </si>
  <si>
    <t>totgain_highermultiple_cg</t>
  </si>
  <si>
    <t>totgain_highermultiple_ba</t>
  </si>
  <si>
    <t>totgain_highermultiple_mpa</t>
  </si>
  <si>
    <t>totgain_highermultiple_fra</t>
  </si>
  <si>
    <t>totgain_highermultiple_tot</t>
  </si>
  <si>
    <t>totgain_highermultiple_grwth_da</t>
  </si>
  <si>
    <t>mr_lowcarbheat_baa</t>
  </si>
  <si>
    <t>mr_lowcarbheat_da</t>
  </si>
  <si>
    <t>mr_lowcarbheat_tot</t>
  </si>
  <si>
    <t>ezcasea_da</t>
  </si>
  <si>
    <t>ezcasea_tot</t>
  </si>
  <si>
    <t>7. Net cost of transitional arrangements</t>
  </si>
  <si>
    <t>8. Changes as a result of estimated growth / decline in cost of transitional arrangements 
(+ = decline, - = increase)</t>
  </si>
  <si>
    <t>transarr_inc_baa</t>
  </si>
  <si>
    <t>transarr_inc_da</t>
  </si>
  <si>
    <t>transarr_inc_tot</t>
  </si>
  <si>
    <t>transarr_netcost_baa</t>
  </si>
  <si>
    <t>transarr_netcost_da</t>
  </si>
  <si>
    <t>transarr_fcast_baa</t>
  </si>
  <si>
    <t>transarr_fcast_da</t>
  </si>
  <si>
    <t>transarr_fcast_tot</t>
  </si>
  <si>
    <t>9. Forecast net cost of transitional arrangements</t>
  </si>
  <si>
    <t>10. Sum due to/(from) authority</t>
  </si>
  <si>
    <t>val_totrv_tot_smlrhl_text</t>
  </si>
  <si>
    <t>val_totrv_tot_stdrhl_text</t>
  </si>
  <si>
    <t>val_totrv_tot_higher_text</t>
  </si>
  <si>
    <t>Comment_val_23</t>
  </si>
  <si>
    <t>Comment_val_24</t>
  </si>
  <si>
    <t>val_totrv_tot_smlrhl_com</t>
  </si>
  <si>
    <t>val_totrv_tot_stdrhl_com</t>
  </si>
  <si>
    <t>val_totrv_tot_higher_com</t>
  </si>
  <si>
    <t>Comment_needed_val_23</t>
  </si>
  <si>
    <t>Comment_needed_val_24</t>
  </si>
  <si>
    <t>Main validation - Rateable value on Small RHL multiplier</t>
  </si>
  <si>
    <t>Main validation - Rateable value on Standard RHL multiplier</t>
  </si>
  <si>
    <t>Main validation - Rateable value on Higher value multiplier</t>
  </si>
  <si>
    <t>val_totrv_tot_smlrhl_pydif</t>
  </si>
  <si>
    <t>val_totrv_tot_stdrhl_pydif</t>
  </si>
  <si>
    <t>val_totrv_tot_higher_pydif</t>
  </si>
  <si>
    <t>val_totrv_tot_smlrhl_pypdif</t>
  </si>
  <si>
    <t>val_totrv_tot_stdrhl_pypdif</t>
  </si>
  <si>
    <t>val_totrv_tot_higher_pypdif</t>
  </si>
  <si>
    <t>Py_dif_val_22</t>
  </si>
  <si>
    <t>Py_dif_val_23</t>
  </si>
  <si>
    <t>Py_dif_val_24</t>
  </si>
  <si>
    <t>Main validation - Rateable value on Small RHL multiplier % change</t>
  </si>
  <si>
    <t>Main validation - Rateable value on Standard RHL multiplier % change</t>
  </si>
  <si>
    <t>Main validation - Rateable value on Higher value multiplier % change</t>
  </si>
  <si>
    <t>Pyp_dif_val_23</t>
  </si>
  <si>
    <t>Pyp_dif_val_24</t>
  </si>
  <si>
    <t>transarr_netcost_tot</t>
  </si>
  <si>
    <t>Additional income received because reductions in rates have been deferred (BA)</t>
  </si>
  <si>
    <t>Additional income received because reductions in rates have been deferred (DA)</t>
  </si>
  <si>
    <t>Additional income received because reductions in rates have been deferred (Tot)</t>
  </si>
  <si>
    <t>Net cost of transitional arrangements (BA)</t>
  </si>
  <si>
    <t>Net cost of transitional arrangements (DA)</t>
  </si>
  <si>
    <t>Net cost of transitional arrangements (Tot)</t>
  </si>
  <si>
    <t>transarr_estgrow_tot</t>
  </si>
  <si>
    <t>Changes as a result of estimated growth / decline in cost of transitional arrangements (tot)</t>
  </si>
  <si>
    <t>Part_2_Line_9_BA</t>
  </si>
  <si>
    <t>Part_2_Line_9_DA</t>
  </si>
  <si>
    <t>Part_2_Line_9_Tot</t>
  </si>
  <si>
    <t>Forecast net cost of transitional arrangements (BA)</t>
  </si>
  <si>
    <t>Forecast net cost of transitional arrangements (DA)</t>
  </si>
  <si>
    <t>Forecast net cost of transitional arrangements (Tot)</t>
  </si>
  <si>
    <t>Allowance for cost of
collection for 2026-27</t>
  </si>
  <si>
    <t>s31_portbristol_ba</t>
  </si>
  <si>
    <t>s31_portbristol_tot</t>
  </si>
  <si>
    <t>grsrate_tot</t>
  </si>
  <si>
    <t>Part_2_Line_2_tot</t>
  </si>
  <si>
    <t>Gross rates (RV * Multiplier) (Tot)</t>
  </si>
  <si>
    <t>grsrate_estgrow_tot</t>
  </si>
  <si>
    <t>Part_2_Line_3_tot</t>
  </si>
  <si>
    <t>Estimated growth/decline in gross rates (Tot)</t>
  </si>
  <si>
    <t>mr_estgrow_tot</t>
  </si>
  <si>
    <t>mr_fcast_tot1</t>
  </si>
  <si>
    <t>Forecast of total mandatory reliefs to be provided (Tot)</t>
  </si>
  <si>
    <t>Changes as a result of estimated growth/decline in mandatory relief (Tot)</t>
  </si>
  <si>
    <t>emptytot_tot</t>
  </si>
  <si>
    <t>emptytot_estgrow_tot</t>
  </si>
  <si>
    <t>Forecast of total unoccupied relief to be provided (Tot)</t>
  </si>
  <si>
    <t>Changes as a result of estimated growth/decline in unoccupied relief (Tot)</t>
  </si>
  <si>
    <t>drs31_tot_tot</t>
  </si>
  <si>
    <t>Forecast of section 31 reliefs to be provided (Tot)</t>
  </si>
  <si>
    <t>drs31_estgrow_Tot</t>
  </si>
  <si>
    <t>Changes as a result of estimated growth/decline in Section 31 discretionary relief (Tot)</t>
  </si>
  <si>
    <t>dr_tot_tot</t>
  </si>
  <si>
    <t>dr_estgrow_tot</t>
  </si>
  <si>
    <t>Forecast of discretionary relief to be provided (Tot)</t>
  </si>
  <si>
    <t>Changes as a result of estimated growth/decline in discretionary relief (Tot)</t>
  </si>
  <si>
    <t>this is check comment</t>
  </si>
  <si>
    <t>Part_1_Line_25_Col1</t>
  </si>
  <si>
    <t>Amounts retained in respect of Designated Areas (MPA) cell is not needed in 2026-27</t>
  </si>
  <si>
    <t>Part_1_Line_33_Col1</t>
  </si>
  <si>
    <t>Cost to authorities of providing public lavatories relief (CG)</t>
  </si>
  <si>
    <t>Part_1_Line_33_Col6</t>
  </si>
  <si>
    <t>Cost to authorities of providing public lavatories relief (DA)</t>
  </si>
  <si>
    <t>Cost to authorities of providing low carbon heat networks relief (CG)</t>
  </si>
  <si>
    <t>Cost to authorities of providing low carbon heat networks relief (DA)</t>
  </si>
  <si>
    <t>Part_1_Line_38_Col1</t>
  </si>
  <si>
    <t>Cost to authorities of providing improvement relief (CG)</t>
  </si>
  <si>
    <t>Part_1_Line_38_Col6</t>
  </si>
  <si>
    <t>Cost to authorities of providing improvement relief (DA)</t>
  </si>
  <si>
    <t>Part_1_Line_32_Col1</t>
  </si>
  <si>
    <t>Main validation - Rateable value on Small RHL multiplier comment text</t>
  </si>
  <si>
    <t>Rateable value on Standard RHL multiplier comment text</t>
  </si>
  <si>
    <t>Rateable value on Higher value multiplier comment text</t>
  </si>
  <si>
    <t>Cost to authorities of providing film studio relief (CG)</t>
  </si>
  <si>
    <t>Cost to authorities of providing film studio relief (DA)</t>
  </si>
  <si>
    <t>Cost to authorities of providing freeports relief (DA)</t>
  </si>
  <si>
    <t>Cost to authorities of providing Investment Zone relief (DA)</t>
  </si>
  <si>
    <t>Cost to authorities of providing EZ case a relief (DA)</t>
  </si>
  <si>
    <t>Supplement Cost to authorities from RHL multipliers (CG)</t>
  </si>
  <si>
    <t>Supplement Cost to authorities from RHL multipliers (BA)</t>
  </si>
  <si>
    <t>Supplement Cost to authorities from RHL multipliers (UA)</t>
  </si>
  <si>
    <t>Supplement Cost to authorities from RHL multipliers (FRA)</t>
  </si>
  <si>
    <t>Supplement Cost to authorities from RHL multipliers (Tot)</t>
  </si>
  <si>
    <t>Supplement Cost to authorities from RHL multipliers (DA)</t>
  </si>
  <si>
    <t>Supplement Gain to authorities from Higher Value multipliers (CG)</t>
  </si>
  <si>
    <t>Supplement Gain to authorities from Higher Value multipliers (BA)</t>
  </si>
  <si>
    <t>Supplement Gain to authorities from Higher Value multipliers (UA)</t>
  </si>
  <si>
    <t>Supplement Gain to authorities from Higher Value multipliers (FRA)</t>
  </si>
  <si>
    <t>Supplement Gain to authorities from Higher Value multipliers (Tot)</t>
  </si>
  <si>
    <t>Supplement Gain to authorities from Higher Value multipliers (DA)</t>
  </si>
  <si>
    <t>Part_1_Line_40_Col1</t>
  </si>
  <si>
    <t>Part_1_Line_40_Col6</t>
  </si>
  <si>
    <t>Part_1_Line_41_Col1</t>
  </si>
  <si>
    <t>Part_1_Line_41_Col2</t>
  </si>
  <si>
    <t>Part_1_Line_41_Col3</t>
  </si>
  <si>
    <t>Part_1_Line_41_Col4</t>
  </si>
  <si>
    <t>Part_1_Line_41_Col5</t>
  </si>
  <si>
    <t>Part_1_Line_41_Col6</t>
  </si>
  <si>
    <t>Cost to authority of under-indexation of the multiplier (CG)</t>
  </si>
  <si>
    <t>Cost to authority of under-indexation of the multiplier (BA)</t>
  </si>
  <si>
    <t>Cost to authority of under-indexation of the multiplier (UA)</t>
  </si>
  <si>
    <t>Cost to authority of under-indexation of the multiplier (FRA)</t>
  </si>
  <si>
    <t>Cost to authority of under-indexation of the multiplier (Tot)</t>
  </si>
  <si>
    <t>Cost to authority of under-indexation of the multiplier (DA)</t>
  </si>
  <si>
    <t>Additional income to authority of over-indexation of the multiplier (CG)</t>
  </si>
  <si>
    <t>Additional income to authority of over-indexation of the multiplier (BA)</t>
  </si>
  <si>
    <t>Additional income to authority of over-indexation of the multiplier (UA)</t>
  </si>
  <si>
    <t>Additional income to authority of over-indexation of the multiplier (FRA)</t>
  </si>
  <si>
    <t>Additional income to authority of over-indexation of the multiplier (Tot)</t>
  </si>
  <si>
    <t>Additional income to authority of over-indexation of the multiplier (DA)</t>
  </si>
  <si>
    <t>Part_1_Line_42_Col1</t>
  </si>
  <si>
    <t>Part_1_Line_42_Col2</t>
  </si>
  <si>
    <t>Part_1_Line_42_Col3</t>
  </si>
  <si>
    <t>Part_1_Line_42_Col4</t>
  </si>
  <si>
    <t>Part_1_Line_42_Col5</t>
  </si>
  <si>
    <t>Part_1_Line_42_Col6</t>
  </si>
  <si>
    <t>Total Section 31 due for reliefs and RHL multipliers (CG)</t>
  </si>
  <si>
    <t>Total Section 31 due for reliefs and RHL multipliers (BA)</t>
  </si>
  <si>
    <t>Total Section 31 due for reliefs and RHL multipliers (UA)</t>
  </si>
  <si>
    <t>Total Section 31 due for reliefs and RHL multipliers (FRA)</t>
  </si>
  <si>
    <t>Total Section 31 due for reliefs and RHL multipliers (Tot)</t>
  </si>
  <si>
    <t>Total Section 31 due for reliefs and RHL multipliers (DA)</t>
  </si>
  <si>
    <t>Total gain from Higher Value Multiplier (CG)</t>
  </si>
  <si>
    <t>Total gain from Higher Value Multiplier (BA)</t>
  </si>
  <si>
    <t>Total gain from Higher Value Multiplier (UA)</t>
  </si>
  <si>
    <t>Total gain from Higher Value Multiplier (FRA)</t>
  </si>
  <si>
    <t>Total gain from Higher Value Multiplier (Tot)</t>
  </si>
  <si>
    <t>Total gain from Higher Value Multiplier (DA)</t>
  </si>
  <si>
    <t>Gain from Higher Value Multiplier outside of Section 31 grant (CG)</t>
  </si>
  <si>
    <t>Gain from Higher Value Multiplier outside of Section 31 grant (BA)</t>
  </si>
  <si>
    <t>Gain from Higher Value Multiplier outside of Section 31 grant (UA)</t>
  </si>
  <si>
    <t>Gain from Higher Value Multiplier outside of Section 31 grant (FRA)</t>
  </si>
  <si>
    <t>Gain from Higher Value Multiplier outside of Section 31 grant (Tot)</t>
  </si>
  <si>
    <t>Gain from Higher Value Multiplier outside of Section 31 grant (DA)</t>
  </si>
  <si>
    <t>Higher multiplier</t>
  </si>
  <si>
    <t>Part_1_Line_36_Col6</t>
  </si>
  <si>
    <t>Part_1_Line_35_Col6</t>
  </si>
  <si>
    <t>Part_1_Line_35_Col1</t>
  </si>
  <si>
    <t>Part_1_Line_39_Col6</t>
  </si>
  <si>
    <t>Part_1_Line_39_Col1</t>
  </si>
  <si>
    <t>Tees Valley Investment Zone—Hartlepool Site</t>
  </si>
  <si>
    <t>Tees Valley Investment Zone—Middlesbrough Site</t>
  </si>
  <si>
    <t>ezlist_disreg_base_da1</t>
  </si>
  <si>
    <t>ezlist_disreg_base_da2</t>
  </si>
  <si>
    <t>ezlist_disreg_base_da3</t>
  </si>
  <si>
    <t>ezlist_disreg_base_da4</t>
  </si>
  <si>
    <t>ezlist_disreg_base_da5</t>
  </si>
  <si>
    <t>ezlist_disreg_base_da6</t>
  </si>
  <si>
    <t>ezlist_disreg_base_da7</t>
  </si>
  <si>
    <t>ezlist_disreg_base_da8</t>
  </si>
  <si>
    <t>ezlist_disreg_base_da9</t>
  </si>
  <si>
    <t>ezlist_disreg_base_da10</t>
  </si>
  <si>
    <t>ezlist_disreg_base_da11</t>
  </si>
  <si>
    <t>ezlist_disreg_base_da12</t>
  </si>
  <si>
    <t>ezlist_disreg_base_da13</t>
  </si>
  <si>
    <t>ezlist_disreg_base_da14</t>
  </si>
  <si>
    <t>ezlist_disreg_base_da15</t>
  </si>
  <si>
    <t>ezlist_disreg_base_da16</t>
  </si>
  <si>
    <t>ezlist_disreg_base_da17</t>
  </si>
  <si>
    <t>ezlist_disreg_base_da18</t>
  </si>
  <si>
    <t>ezlist_disreg_base_da19</t>
  </si>
  <si>
    <t>ezlist_disreg_base_da20</t>
  </si>
  <si>
    <t>ezlist_disreg_base_da21</t>
  </si>
  <si>
    <t>ezlist_disreg_base_da22</t>
  </si>
  <si>
    <t>ezlist_disreg_base_da23</t>
  </si>
  <si>
    <t>ezlist_disreg_base_da24</t>
  </si>
  <si>
    <t>ezlist_disreg_base_da25</t>
  </si>
  <si>
    <t>ezlist_disreg_base_da26</t>
  </si>
  <si>
    <t>ezlist_disreg_base_da27</t>
  </si>
  <si>
    <t>ezlist_disreg_base_da28</t>
  </si>
  <si>
    <t>ezlist_disreg_base_da29</t>
  </si>
  <si>
    <t>ezlist_disreg_base_da30</t>
  </si>
  <si>
    <t>ezlist_disreg_base_da31</t>
  </si>
  <si>
    <t>ezlist_disreg_base_da32</t>
  </si>
  <si>
    <t>ezlist_disreg_base_da33</t>
  </si>
  <si>
    <t>ezlist_disreg_base_da34</t>
  </si>
  <si>
    <t>ezlist_disreg_base_da35</t>
  </si>
  <si>
    <t>ezlist_disreg_base_da36</t>
  </si>
  <si>
    <t>ezlist_disreg_base_da37</t>
  </si>
  <si>
    <t>ezlist_disreg_base_da38</t>
  </si>
  <si>
    <t>ezlist_disreg_base_da39</t>
  </si>
  <si>
    <t>ezlist_disreg_base_da40</t>
  </si>
  <si>
    <t>ezlist_disreg_base_da41</t>
  </si>
  <si>
    <t>EZ list baseline figure for validating data da1</t>
  </si>
  <si>
    <t>EZ list baseline figure for validating data da2</t>
  </si>
  <si>
    <t>EZ list baseline figure for validating data da3</t>
  </si>
  <si>
    <t>EZ list baseline figure for validating data da4</t>
  </si>
  <si>
    <t>EZ list baseline figure for validating data da5</t>
  </si>
  <si>
    <t>EZ list baseline figure for validating data da6</t>
  </si>
  <si>
    <t>EZ list baseline figure for validating data da7</t>
  </si>
  <si>
    <t>EZ list baseline figure for validating data da8</t>
  </si>
  <si>
    <t>EZ list baseline figure for validating data da9</t>
  </si>
  <si>
    <t>EZ list baseline figure for validating data da10</t>
  </si>
  <si>
    <t>EZ list baseline figure for validating data da11</t>
  </si>
  <si>
    <t>EZ list baseline figure for validating data da12</t>
  </si>
  <si>
    <t>EZ list baseline figure for validating data da13</t>
  </si>
  <si>
    <t>EZ list baseline figure for validating data da14</t>
  </si>
  <si>
    <t>EZ list baseline figure for validating data da15</t>
  </si>
  <si>
    <t>EZ list baseline figure for validating data da16</t>
  </si>
  <si>
    <t>EZ list baseline figure for validating data da17</t>
  </si>
  <si>
    <t>EZ list baseline figure for validating data da18</t>
  </si>
  <si>
    <t>EZ list baseline figure for validating data da19</t>
  </si>
  <si>
    <t>EZ list baseline figure for validating data da20</t>
  </si>
  <si>
    <t>EZ list baseline figure for validating data da21</t>
  </si>
  <si>
    <t>EZ list baseline figure for validating data da22</t>
  </si>
  <si>
    <t>EZ list baseline figure for validating data da23</t>
  </si>
  <si>
    <t>EZ list baseline figure for validating data da24</t>
  </si>
  <si>
    <t>EZ list baseline figure for validating data da25</t>
  </si>
  <si>
    <t>EZ list baseline figure for validating data da26</t>
  </si>
  <si>
    <t>EZ list baseline figure for validating data da27</t>
  </si>
  <si>
    <t>EZ list baseline figure for validating data da28</t>
  </si>
  <si>
    <t>EZ list baseline figure for validating data da29</t>
  </si>
  <si>
    <t>EZ list baseline figure for validating data da30</t>
  </si>
  <si>
    <t>EZ list baseline figure for validating data da31</t>
  </si>
  <si>
    <t>EZ list baseline figure for validating data da32</t>
  </si>
  <si>
    <t>EZ list baseline figure for validating data da33</t>
  </si>
  <si>
    <t>EZ list baseline figure for validating data da34</t>
  </si>
  <si>
    <t>EZ list baseline figure for validating data da35</t>
  </si>
  <si>
    <t>EZ list baseline figure for validating data da36</t>
  </si>
  <si>
    <t>EZ list baseline figure for validating data da37</t>
  </si>
  <si>
    <t>EZ list baseline figure for validating data da38</t>
  </si>
  <si>
    <t>EZ list baseline figure for validating data da39</t>
  </si>
  <si>
    <t>EZ list baseline figure for validating data da40</t>
  </si>
  <si>
    <t>EZ list baseline figure for validating data da41</t>
  </si>
  <si>
    <t>ezlist_disreg_base_da1_com</t>
  </si>
  <si>
    <t>ezlist_disreg_base_da2_com</t>
  </si>
  <si>
    <t>ezlist_disreg_base_da3_com</t>
  </si>
  <si>
    <t>ezlist_disreg_base_da4_com</t>
  </si>
  <si>
    <t>ezlist_disreg_base_da5_com</t>
  </si>
  <si>
    <t>ezlist_disreg_base_da6_com</t>
  </si>
  <si>
    <t>ezlist_disreg_base_da7_com</t>
  </si>
  <si>
    <t>ezlist_disreg_base_da8_com</t>
  </si>
  <si>
    <t>ezlist_disreg_base_da9_com</t>
  </si>
  <si>
    <t>ezlist_disreg_base_da10_com</t>
  </si>
  <si>
    <t>ezlist_disreg_base_da11_com</t>
  </si>
  <si>
    <t>ezlist_disreg_base_da12_com</t>
  </si>
  <si>
    <t>ezlist_disreg_base_da13_com</t>
  </si>
  <si>
    <t>ezlist_disreg_base_da14_com</t>
  </si>
  <si>
    <t>ezlist_disreg_base_da15_com</t>
  </si>
  <si>
    <t>ezlist_disreg_base_da16_com</t>
  </si>
  <si>
    <t>ezlist_disreg_base_da17_com</t>
  </si>
  <si>
    <t>ezlist_disreg_base_da18_com</t>
  </si>
  <si>
    <t>ezlist_disreg_base_da19_com</t>
  </si>
  <si>
    <t>ezlist_disreg_base_da20_com</t>
  </si>
  <si>
    <t>ezlist_disreg_base_da21_com</t>
  </si>
  <si>
    <t>ezlist_disreg_base_da22_com</t>
  </si>
  <si>
    <t>ezlist_disreg_base_da23_com</t>
  </si>
  <si>
    <t>ezlist_disreg_base_da24_com</t>
  </si>
  <si>
    <t>ezlist_disreg_base_da25_com</t>
  </si>
  <si>
    <t>ezlist_disreg_base_da26_com</t>
  </si>
  <si>
    <t>ezlist_disreg_base_da27_com</t>
  </si>
  <si>
    <t>ezlist_disreg_base_da28_com</t>
  </si>
  <si>
    <t>ezlist_disreg_base_da29_com</t>
  </si>
  <si>
    <t>ezlist_disreg_base_da30_com</t>
  </si>
  <si>
    <t>ezlist_disreg_base_da31_com</t>
  </si>
  <si>
    <t>ezlist_disreg_base_da32_com</t>
  </si>
  <si>
    <t>ezlist_disreg_base_da33_com</t>
  </si>
  <si>
    <t>ezlist_disreg_base_da34_com</t>
  </si>
  <si>
    <t>ezlist_disreg_base_da35_com</t>
  </si>
  <si>
    <t>ezlist_disreg_base_da36_com</t>
  </si>
  <si>
    <t>ezlist_disreg_base_da37_com</t>
  </si>
  <si>
    <t>ezlist_disreg_base_da38_com</t>
  </si>
  <si>
    <t>ezlist_disreg_base_da39_com</t>
  </si>
  <si>
    <t>ezlist_disreg_base_da40_com</t>
  </si>
  <si>
    <t>ezlist_disreg_base_da41_com</t>
  </si>
  <si>
    <t>Part 3_DA_data_col8_val_parameter</t>
  </si>
  <si>
    <t>Part 3_DA_data_col8_val_comment</t>
  </si>
  <si>
    <t>ezlist_disreg_base_da1_com_text</t>
  </si>
  <si>
    <t>ezlist_disreg_base_da2_com_text</t>
  </si>
  <si>
    <t>ezlist_disreg_base_da3_com_text</t>
  </si>
  <si>
    <t>ezlist_disreg_base_da4_com_text</t>
  </si>
  <si>
    <t>ezlist_disreg_base_da5_com_text</t>
  </si>
  <si>
    <t>ezlist_disreg_base_da6_com_text</t>
  </si>
  <si>
    <t>ezlist_disreg_base_da7_com_text</t>
  </si>
  <si>
    <t>ezlist_disreg_base_da8_com_text</t>
  </si>
  <si>
    <t>ezlist_disreg_base_da9_com_text</t>
  </si>
  <si>
    <t>ezlist_disreg_base_da10_com_text</t>
  </si>
  <si>
    <t>ezlist_disreg_base_da11_com_text</t>
  </si>
  <si>
    <t>ezlist_disreg_base_da12_com_text</t>
  </si>
  <si>
    <t>ezlist_disreg_base_da13_com_text</t>
  </si>
  <si>
    <t>ezlist_disreg_base_da14_com_text</t>
  </si>
  <si>
    <t>ezlist_disreg_base_da15_com_text</t>
  </si>
  <si>
    <t>ezlist_disreg_base_da16_com_text</t>
  </si>
  <si>
    <t>ezlist_disreg_base_da17_com_text</t>
  </si>
  <si>
    <t>ezlist_disreg_base_da18_com_text</t>
  </si>
  <si>
    <t>ezlist_disreg_base_da19_com_text</t>
  </si>
  <si>
    <t>ezlist_disreg_base_da20_com_text</t>
  </si>
  <si>
    <t>ezlist_disreg_base_da21_com_text</t>
  </si>
  <si>
    <t>ezlist_disreg_base_da22_com_text</t>
  </si>
  <si>
    <t>ezlist_disreg_base_da23_com_text</t>
  </si>
  <si>
    <t>ezlist_disreg_base_da24_com_text</t>
  </si>
  <si>
    <t>ezlist_disreg_base_da25_com_text</t>
  </si>
  <si>
    <t>ezlist_disreg_base_da26_com_text</t>
  </si>
  <si>
    <t>ezlist_disreg_base_da27_com_text</t>
  </si>
  <si>
    <t>ezlist_disreg_base_da28_com_text</t>
  </si>
  <si>
    <t>ezlist_disreg_base_da29_com_text</t>
  </si>
  <si>
    <t>ezlist_disreg_base_da30_com_text</t>
  </si>
  <si>
    <t>ezlist_disreg_base_da31_com_text</t>
  </si>
  <si>
    <t>ezlist_disreg_base_da32_com_text</t>
  </si>
  <si>
    <t>ezlist_disreg_base_da33_com_text</t>
  </si>
  <si>
    <t>ezlist_disreg_base_da34_com_text</t>
  </si>
  <si>
    <t>ezlist_disreg_base_da35_com_text</t>
  </si>
  <si>
    <t>ezlist_disreg_base_da36_com_text</t>
  </si>
  <si>
    <t>ezlist_disreg_base_da37_com_text</t>
  </si>
  <si>
    <t>ezlist_disreg_base_da38_com_text</t>
  </si>
  <si>
    <t>ezlist_disreg_base_da39_com_text</t>
  </si>
  <si>
    <t>ezlist_disreg_base_da40_com_text</t>
  </si>
  <si>
    <t>ezlist_disreg_base_da41_com_text</t>
  </si>
  <si>
    <t>Part 3_DA_data_col8_val_comment_text</t>
  </si>
  <si>
    <t>EZ list baseline figure for validating data Comment da1</t>
  </si>
  <si>
    <t>EZ list baseline figure for validating data Comment da2</t>
  </si>
  <si>
    <t>EZ list baseline figure for validating data Comment da3</t>
  </si>
  <si>
    <t>EZ list baseline figure for validating data Comment da4</t>
  </si>
  <si>
    <t>EZ list baseline figure for validating data Comment da5</t>
  </si>
  <si>
    <t>EZ list baseline figure for validating data Comment da6</t>
  </si>
  <si>
    <t>EZ list baseline figure for validating data Comment da7</t>
  </si>
  <si>
    <t>EZ list baseline figure for validating data Comment da8</t>
  </si>
  <si>
    <t>EZ list baseline figure for validating data Comment da9</t>
  </si>
  <si>
    <t>EZ list baseline figure for validating data Comment da10</t>
  </si>
  <si>
    <t>EZ list baseline figure for validating data Comment da11</t>
  </si>
  <si>
    <t>EZ list baseline figure for validating data Comment da12</t>
  </si>
  <si>
    <t>EZ list baseline figure for validating data Comment da13</t>
  </si>
  <si>
    <t>EZ list baseline figure for validating data Comment da14</t>
  </si>
  <si>
    <t>EZ list baseline figure for validating data Comment da15</t>
  </si>
  <si>
    <t>EZ list baseline figure for validating data Comment da16</t>
  </si>
  <si>
    <t>EZ list baseline figure for validating data Comment da17</t>
  </si>
  <si>
    <t>EZ list baseline figure for validating data Comment da18</t>
  </si>
  <si>
    <t>EZ list baseline figure for validating data Comment da19</t>
  </si>
  <si>
    <t>EZ list baseline figure for validating data Comment da20</t>
  </si>
  <si>
    <t>EZ list baseline figure for validating data Comment da21</t>
  </si>
  <si>
    <t>EZ list baseline figure for validating data Comment da22</t>
  </si>
  <si>
    <t>EZ list baseline figure for validating data Comment da23</t>
  </si>
  <si>
    <t>EZ list baseline figure for validating data Comment da24</t>
  </si>
  <si>
    <t>EZ list baseline figure for validating data Comment da25</t>
  </si>
  <si>
    <t>EZ list baseline figure for validating data Comment da26</t>
  </si>
  <si>
    <t>EZ list baseline figure for validating data Comment da27</t>
  </si>
  <si>
    <t>EZ list baseline figure for validating data Comment da28</t>
  </si>
  <si>
    <t>EZ list baseline figure for validating data Comment da29</t>
  </si>
  <si>
    <t>EZ list baseline figure for validating data Comment da30</t>
  </si>
  <si>
    <t>EZ list baseline figure for validating data Comment da31</t>
  </si>
  <si>
    <t>EZ list baseline figure for validating data Comment da32</t>
  </si>
  <si>
    <t>EZ list baseline figure for validating data Comment da33</t>
  </si>
  <si>
    <t>EZ list baseline figure for validating data Comment da34</t>
  </si>
  <si>
    <t>EZ list baseline figure for validating data Comment da35</t>
  </si>
  <si>
    <t>EZ list baseline figure for validating data Comment da36</t>
  </si>
  <si>
    <t>EZ list baseline figure for validating data Comment da37</t>
  </si>
  <si>
    <t>EZ list baseline figure for validating data Comment da38</t>
  </si>
  <si>
    <t>EZ list baseline figure for validating data Comment da39</t>
  </si>
  <si>
    <t>EZ list baseline figure for validating data Comment da40</t>
  </si>
  <si>
    <t>EZ list baseline figure for validating data Comment da41</t>
  </si>
  <si>
    <t>EZ list baseline figure for validating data Comment text da1</t>
  </si>
  <si>
    <t>EZ list baseline figure for validating data Comment text da2</t>
  </si>
  <si>
    <t>EZ list baseline figure for validating data Comment text da3</t>
  </si>
  <si>
    <t>EZ list baseline figure for validating data Comment text da4</t>
  </si>
  <si>
    <t>EZ list baseline figure for validating data Comment text da5</t>
  </si>
  <si>
    <t>EZ list baseline figure for validating data Comment text da6</t>
  </si>
  <si>
    <t>EZ list baseline figure for validating data Comment text da7</t>
  </si>
  <si>
    <t>EZ list baseline figure for validating data Comment text da8</t>
  </si>
  <si>
    <t>EZ list baseline figure for validating data Comment text da9</t>
  </si>
  <si>
    <t>EZ list baseline figure for validating data Comment text da10</t>
  </si>
  <si>
    <t>EZ list baseline figure for validating data Comment text da11</t>
  </si>
  <si>
    <t>EZ list baseline figure for validating data Comment text da12</t>
  </si>
  <si>
    <t>EZ list baseline figure for validating data Comment text da13</t>
  </si>
  <si>
    <t>EZ list baseline figure for validating data Comment text da14</t>
  </si>
  <si>
    <t>EZ list baseline figure for validating data Comment text da15</t>
  </si>
  <si>
    <t>EZ list baseline figure for validating data Comment text da16</t>
  </si>
  <si>
    <t>EZ list baseline figure for validating data Comment text da17</t>
  </si>
  <si>
    <t>EZ list baseline figure for validating data Comment text da18</t>
  </si>
  <si>
    <t>EZ list baseline figure for validating data Comment text da19</t>
  </si>
  <si>
    <t>EZ list baseline figure for validating data Comment text da20</t>
  </si>
  <si>
    <t>EZ list baseline figure for validating data Comment text da21</t>
  </si>
  <si>
    <t>EZ list baseline figure for validating data Comment text da22</t>
  </si>
  <si>
    <t>EZ list baseline figure for validating data Comment text da23</t>
  </si>
  <si>
    <t>EZ list baseline figure for validating data Comment text da24</t>
  </si>
  <si>
    <t>EZ list baseline figure for validating data Comment text da25</t>
  </si>
  <si>
    <t>EZ list baseline figure for validating data Comment text da26</t>
  </si>
  <si>
    <t>EZ list baseline figure for validating data Comment text da27</t>
  </si>
  <si>
    <t>EZ list baseline figure for validating data Comment text da28</t>
  </si>
  <si>
    <t>EZ list baseline figure for validating data Comment text da29</t>
  </si>
  <si>
    <t>EZ list baseline figure for validating data Comment text da30</t>
  </si>
  <si>
    <t>EZ list baseline figure for validating data Comment text da31</t>
  </si>
  <si>
    <t>EZ list baseline figure for validating data Comment text da32</t>
  </si>
  <si>
    <t>EZ list baseline figure for validating data Comment text da33</t>
  </si>
  <si>
    <t>EZ list baseline figure for validating data Comment text da34</t>
  </si>
  <si>
    <t>EZ list baseline figure for validating data Comment text da35</t>
  </si>
  <si>
    <t>EZ list baseline figure for validating data Comment text da36</t>
  </si>
  <si>
    <t>EZ list baseline figure for validating data Comment text da37</t>
  </si>
  <si>
    <t>EZ list baseline figure for validating data Comment text da38</t>
  </si>
  <si>
    <t>EZ list baseline figure for validating data Comment text da39</t>
  </si>
  <si>
    <t>EZ list baseline figure for validating data Comment text da40</t>
  </si>
  <si>
    <t>EZ list baseline figure for validating data Comment text da41</t>
  </si>
  <si>
    <t>10a. Amounts of section 31 grant retained in respect of Designated Area</t>
  </si>
  <si>
    <t>disreg_da_2a</t>
  </si>
  <si>
    <t>Part_1_Line_10a_Col1</t>
  </si>
  <si>
    <t xml:space="preserve"> Amounts of section 31 grant retained in respect of Designated Area</t>
  </si>
  <si>
    <t>Changes to pre-populated figures in Part 4</t>
  </si>
  <si>
    <t>Other year on year checks</t>
  </si>
  <si>
    <t>Positive figure in sums written off (Part 4 Line 3)</t>
  </si>
  <si>
    <t>Validation Checks on Parts 1 to Part 4</t>
  </si>
  <si>
    <t>Validation value</t>
  </si>
  <si>
    <t>&gt;0</t>
  </si>
  <si>
    <t xml:space="preserve">Total Hereds 
(VOA data) </t>
  </si>
  <si>
    <t>Value of Empty property relief</t>
  </si>
  <si>
    <t>(+ / - )</t>
  </si>
  <si>
    <t>Hereditaments receiving Mandatory Reliefs</t>
  </si>
  <si>
    <t>Hereditaments receiving Discretionary Reliefs</t>
  </si>
  <si>
    <t>Hereditaments receiving SBRR</t>
  </si>
  <si>
    <t>SUPPLEMENTS AND DISCOUNTS</t>
  </si>
  <si>
    <t>tot_disreg_amt_col2</t>
  </si>
  <si>
    <t>tot_disreg_amt_col3</t>
  </si>
  <si>
    <t>8. Sums due to the authority through section 31 grant</t>
  </si>
  <si>
    <t>12.  Line 1 plus line 2, minus lines 3, 6, 7, 10 and 11, plus line 8</t>
  </si>
  <si>
    <t>4a. Reduced revenue due to RHL multipliers</t>
  </si>
  <si>
    <t>4b. Additional revenue due to High Value multiplier</t>
  </si>
  <si>
    <t>4c. Reduced revenue due to under-indexation - not applicable in 2026-27</t>
  </si>
  <si>
    <t>4d. Additional revenue due to over-indexation - not applicable in 2026-27</t>
  </si>
  <si>
    <t>Values in Designated Area</t>
  </si>
  <si>
    <t>Position above baseline</t>
  </si>
  <si>
    <t>Section 31 above baseline</t>
  </si>
  <si>
    <t>(f) Net value of Discounts and Supplement in Designated Areas</t>
  </si>
  <si>
    <t>Estimated sums due from Government via Section 31 grant, to compensate authorities for the cost of changes to the business rates system</t>
  </si>
  <si>
    <t>&lt;--- not required for reval yr - so set to 100</t>
  </si>
  <si>
    <r>
      <rPr>
        <b/>
        <sz val="10"/>
        <color rgb="FF0070C0"/>
        <rFont val="Arial"/>
        <family val="2"/>
      </rPr>
      <t>Multipliers:</t>
    </r>
    <r>
      <rPr>
        <sz val="10"/>
        <color rgb="FF0070C0"/>
        <rFont val="Arial"/>
        <family val="2"/>
      </rPr>
      <t xml:space="preserve"> This is in pence because it's for gross rates only</t>
    </r>
  </si>
  <si>
    <t>Small RHL multiplier (lower by 5p)</t>
  </si>
  <si>
    <t>Standard RHL multiplier (5p lower)</t>
  </si>
  <si>
    <t>Higher value multiplier (+2.8p on standard)</t>
  </si>
  <si>
    <r>
      <rPr>
        <sz val="12"/>
        <rFont val="Arial"/>
        <family val="2"/>
      </rPr>
      <t>This section estimates the collection fund closing balance for the current year,  (</t>
    </r>
    <r>
      <rPr>
        <i/>
        <sz val="12"/>
        <rFont val="Arial"/>
        <family val="2"/>
      </rPr>
      <t>not</t>
    </r>
    <r>
      <rPr>
        <sz val="12"/>
        <rFont val="Arial"/>
        <family val="2"/>
      </rPr>
      <t xml:space="preserve"> the forecast year otherwise referred to in this form).</t>
    </r>
    <r>
      <rPr>
        <b/>
        <sz val="12"/>
        <rFont val="Arial"/>
        <family val="2"/>
      </rPr>
      <t xml:space="preserve"> </t>
    </r>
    <r>
      <rPr>
        <sz val="12"/>
        <rFont val="Arial"/>
        <family val="2"/>
      </rPr>
      <t>Please refer to guidance notes for details. Note that you can edit the blue-bordered cells, but you will be asked to provide a comment explaining why they are changed from the prepopulated figures.</t>
    </r>
  </si>
  <si>
    <t>23. Cost to authorities of providing relief</t>
  </si>
  <si>
    <t xml:space="preserve">26. Cost to authorities of providing 100% rural rate relief </t>
  </si>
  <si>
    <t>27. Cost to authorities of providing relief</t>
  </si>
  <si>
    <t>40. Cost to authority of under-indexation of the multiplier - Not applicable in 2026-27</t>
  </si>
  <si>
    <t>42.  Amount of Section 31 grant due to authorities to compensate for reliefs (not below zero)</t>
  </si>
  <si>
    <t>42a. Total Section 31 due for reliefs and RHL multipliers</t>
  </si>
  <si>
    <t>11a. relief on existing properties where a 2nd property is occupied</t>
  </si>
  <si>
    <t>19. Changes as a result of estimated growth/decline in mandatory relief
(+ = decline, - = increase)</t>
  </si>
  <si>
    <t>24.  Changes as a result of estimated growth/decline in unoccupied property 'relief' (+ = decline, - = increase)</t>
  </si>
  <si>
    <t>30. Forecast of relief given to Case A hereditaments in 2026-27</t>
  </si>
  <si>
    <t>Percentage change is greater than 10%</t>
  </si>
  <si>
    <t>PART 2: NUMBER OF HEREDITAMENTS ON MULTIPLIERS</t>
  </si>
  <si>
    <t>EZ Case A relief</t>
  </si>
  <si>
    <t>Enter + positive figure (based on 2026 revaluation)</t>
  </si>
  <si>
    <t>(d) Please remember that a copy of this form, certified by your Chief Financial Officer / Section 151 officer should also be sent to your relevant Precepting Authorities</t>
  </si>
  <si>
    <t>1. The form can be set up for each individual local authority by selecting the appropriate authority name from the list in Part 1. The form will initially show the local authority ZZZZ.  Once a local authority name is selected the spreadsheet will automatically complete the data for the white cells with a blue border, based on the LA selected.</t>
  </si>
  <si>
    <t>These are blank for new data to be entered by the local authority - Please ensure all white cells are filled before submitting the form including entering zeroes where appropriate. Please do not leave these cells blank, as this will result in your form being returned.</t>
  </si>
  <si>
    <t>· Ref_LA_Codes2: Same as above but for share data</t>
  </si>
  <si>
    <t>The following 'named ranges' are used in Part 1 c:</t>
  </si>
  <si>
    <t>CG_Share: Central Government's share as shown in Part 1b Line 13</t>
  </si>
  <si>
    <t>BA_Share: Billing Authority's share as shown in Part 1b Line 13</t>
  </si>
  <si>
    <t>MPA_Share: Major Precepting Authority's share as shown in Part 1b Line 13</t>
  </si>
  <si>
    <t>FRA_Share: Fire and Rescue Authority's share as shown in Part 1b Line 13</t>
  </si>
  <si>
    <t>The following 'named ranges' are used in Part 2</t>
  </si>
  <si>
    <t>3. Some 'named ranges' are used in the calculations to make them easier to follow, and are listed here for reference:</t>
  </si>
  <si>
    <t>* White background, Green border</t>
  </si>
  <si>
    <t xml:space="preserve"> - these cells are information cells and have the appropriate formula in them. Please do not overwrite the formula as this will result in your form being returned.</t>
  </si>
  <si>
    <r>
      <t xml:space="preserve">4. The </t>
    </r>
    <r>
      <rPr>
        <b/>
        <sz val="12"/>
        <rFont val="Arial"/>
        <family val="2"/>
      </rPr>
      <t>Total column</t>
    </r>
    <r>
      <rPr>
        <sz val="12"/>
        <rFont val="Arial"/>
        <family val="2"/>
      </rPr>
      <t xml:space="preserve"> is greened out - there is no need to enter data in any of these cells as they will all be calculated.</t>
    </r>
  </si>
  <si>
    <r>
      <t xml:space="preserve">5. In addition areas of the form are </t>
    </r>
    <r>
      <rPr>
        <b/>
        <sz val="12"/>
        <rFont val="Arial"/>
        <family val="2"/>
      </rPr>
      <t>greyed out</t>
    </r>
    <r>
      <rPr>
        <sz val="12"/>
        <rFont val="Arial"/>
        <family val="2"/>
      </rPr>
      <t xml:space="preserve"> - especially for those authorities that do not have designated areas.  </t>
    </r>
    <r>
      <rPr>
        <b/>
        <sz val="12"/>
        <rFont val="Arial"/>
        <family val="2"/>
      </rPr>
      <t>Please do not enter data</t>
    </r>
    <r>
      <rPr>
        <sz val="12"/>
        <rFont val="Arial"/>
        <family val="2"/>
      </rPr>
      <t xml:space="preserve"> in these areas as this will cause delay as we will have to ask you to complete a revised form.</t>
    </r>
  </si>
  <si>
    <r>
      <t xml:space="preserve">6.  </t>
    </r>
    <r>
      <rPr>
        <u/>
        <sz val="12"/>
        <rFont val="Arial"/>
        <family val="2"/>
      </rPr>
      <t>All</t>
    </r>
    <r>
      <rPr>
        <sz val="12"/>
        <rFont val="Arial"/>
        <family val="2"/>
      </rPr>
      <t xml:space="preserve"> values in the form should be entered in whole £.  </t>
    </r>
  </si>
  <si>
    <r>
      <t xml:space="preserve">7. Except for Part 1 of the form, </t>
    </r>
    <r>
      <rPr>
        <b/>
        <sz val="12"/>
        <rFont val="Arial"/>
        <family val="2"/>
      </rPr>
      <t>receipts</t>
    </r>
    <r>
      <rPr>
        <sz val="12"/>
        <rFont val="Arial"/>
        <family val="2"/>
      </rPr>
      <t xml:space="preserve"> (eg sums due to the billing authority from ratepayers, or central government) should always be entered as </t>
    </r>
    <r>
      <rPr>
        <b/>
        <sz val="12"/>
        <rFont val="Arial"/>
        <family val="2"/>
      </rPr>
      <t>positive numbers</t>
    </r>
    <r>
      <rPr>
        <sz val="12"/>
        <rFont val="Arial"/>
        <family val="2"/>
      </rPr>
      <t xml:space="preserve">.  </t>
    </r>
    <r>
      <rPr>
        <b/>
        <sz val="12"/>
        <rFont val="Arial"/>
        <family val="2"/>
      </rPr>
      <t>Payments from the authority, or amounts foregone</t>
    </r>
    <r>
      <rPr>
        <sz val="12"/>
        <rFont val="Arial"/>
        <family val="2"/>
      </rPr>
      <t xml:space="preserve"> (eg reliefs given to ratepayers) should always be entered as </t>
    </r>
    <r>
      <rPr>
        <b/>
        <sz val="12"/>
        <rFont val="Arial"/>
        <family val="2"/>
      </rPr>
      <t>negative numbers</t>
    </r>
    <r>
      <rPr>
        <sz val="12"/>
        <rFont val="Arial"/>
        <family val="2"/>
      </rPr>
      <t>. Please follow the guidance and in-form messages.</t>
    </r>
  </si>
  <si>
    <t xml:space="preserve">8.  Where possible, you will be prevented from entering data with the wrong sign (+ve when it should be -ve or vice versa). </t>
  </si>
  <si>
    <t xml:space="preserve">9. The structure of the 2026-27 NNDR1 has changed from last year. This is to reflect the introduction of five multiplier, where Part 2 sees the return to a three column form, where data should be split by billing authority and designated area only. Changes to Part 1b and 1c have been made as part of the Business Rates Retention reset. </t>
  </si>
  <si>
    <t>12. The "Main Validation" sheet will compare key figures in the "Part 1" to "Part 4" sheets. The "Supplementary Validation" sheet will compare key figures from the "Supplementary Information" sheet. Part 3 DA also contains validation on the baseline figures that have been entered.
We understand that there will be changes because of Revaluation, and we have widened our parameters to accommodate this.</t>
  </si>
  <si>
    <t>13. Due to the workings of the form, this spreadsheet is not accessible and not compatible with screen readers. We welcome feedback on how we can improve the accessibilty of this form in future years.</t>
  </si>
  <si>
    <t>15. The form should be sent by your Chief Financial / Section 151 Officer. The email should be the same as that submitted as the 'Certifier email address' in Part 1 and should include the officer’s electronic signature and the following statement:
      I confirm that the entries in this form are the best I can make on the information available to me and amounts are calculated in accordance with regulations made under Schedule 7B to the Local Government Act 1988. I also confirm that the authority has acted diligently in relation to the collection of non-domestic rates.</t>
  </si>
  <si>
    <t>16. We require the form to be certified to comply with our audit process. So please ensure that the Certifier details are included and the Certification process is followed.</t>
  </si>
  <si>
    <t>17.  A copy of the form must also be sent to your NNDR contact at all your major precepting authorities.</t>
  </si>
  <si>
    <t>Enter as either a +ve or -ve figure consistent with the calculation in Part 2 Line 10</t>
  </si>
  <si>
    <t>EZ Case A hereditaments</t>
  </si>
  <si>
    <t>(+/-)</t>
  </si>
  <si>
    <t>Total forecast number of hereditaments</t>
  </si>
  <si>
    <t>Hereds (2a+2b column 1)</t>
  </si>
  <si>
    <t>Estimated Surplus/Deficit at end of 2025-26 (CG)</t>
  </si>
  <si>
    <t>Estimated Surplus/Deficit at end of 2025-26 (BA)</t>
  </si>
  <si>
    <t>Estimated Surplus/Deficit at end of 2025-26 (UA)</t>
  </si>
  <si>
    <t>Estimated Surplus/Deficit at end of 2025-26 (FRA)</t>
  </si>
  <si>
    <t>Estimated Surplus/Deficit at end of 2025-26 (Total)</t>
  </si>
  <si>
    <t>SBRR -  Cost to authorities of providing relief (CG)</t>
  </si>
  <si>
    <t>SBRR -  Cost to authorities of providing relief (BA)</t>
  </si>
  <si>
    <t>SBRR -  Cost to authorities of providing relief (UA)</t>
  </si>
  <si>
    <t>SBRR -  Cost to authorities of providing relief (FRA)</t>
  </si>
  <si>
    <t>SBRR -  Cost to authorities of providing relief (Tot)</t>
  </si>
  <si>
    <t>SBRR -  Cost to authorities of providing relief (DA)</t>
  </si>
  <si>
    <t>Charitable Occupation - Cost to authorities of providing relief (CG)</t>
  </si>
  <si>
    <t>Charitable Occupation - Cost to authorities of providing relief (BA)</t>
  </si>
  <si>
    <t>Charitable Occupation - Cost to authorities of providing relief (UA)</t>
  </si>
  <si>
    <t>Charitable Occupation - Cost to authorities of providing relief (FRA)</t>
  </si>
  <si>
    <t>Charitable Occupation - Cost to authorities of providing relief (Tot)</t>
  </si>
  <si>
    <t>CASCs - Cost to authorities of providing relief (CG)</t>
  </si>
  <si>
    <t>CASCs - Cost to authorities of providing relief (BA)</t>
  </si>
  <si>
    <t>CASCs - Cost to authorities of providing relief (UA)</t>
  </si>
  <si>
    <t>CASCs - Cost to authorities of providing relief (FRA)</t>
  </si>
  <si>
    <t>CASCs - Cost to authorities of providing relief (Tot)</t>
  </si>
  <si>
    <t>Part_1_Line_13_Col2</t>
  </si>
  <si>
    <t>Part_1_Line_13_Col3</t>
  </si>
  <si>
    <t>Part_1_Line_13_Col4</t>
  </si>
  <si>
    <t>Part_1_Line_13_Col5</t>
  </si>
  <si>
    <t>Part_1_Line_18_Col3</t>
  </si>
  <si>
    <t>Part_1_Line_21_Col1</t>
  </si>
  <si>
    <t>Part_1_Line_21_Col4</t>
  </si>
  <si>
    <t>Part_1_Line_22_Col1</t>
  </si>
  <si>
    <t>Part_1_Line_23_Col1</t>
  </si>
  <si>
    <t>Part_1_Line_23_Col6</t>
  </si>
  <si>
    <t>Part_1_Line_26_Col6</t>
  </si>
  <si>
    <t>Part_1_Line_27_Col6</t>
  </si>
  <si>
    <t>Part_1_Line_28_Col1</t>
  </si>
  <si>
    <t>Part_1_Line_28_Col6</t>
  </si>
  <si>
    <t>Part_1_Line_29_Col1</t>
  </si>
  <si>
    <t>Part_1_Line_29_Col6</t>
  </si>
  <si>
    <t>Part_1_Line_30_Col1</t>
  </si>
  <si>
    <t>Part_1_Line_30_Col2</t>
  </si>
  <si>
    <t>Part_1_Line_30_Col3</t>
  </si>
  <si>
    <t>Part_1_Line_30_Col4</t>
  </si>
  <si>
    <t>Part_1_Line_30_Col5</t>
  </si>
  <si>
    <t>Part_1_Line_32_Col6</t>
  </si>
  <si>
    <t>Part_1_Line_34_Col6</t>
  </si>
  <si>
    <t>Part_1_Line_42a_Col1</t>
  </si>
  <si>
    <t>Part_1_Line_42a_Col2</t>
  </si>
  <si>
    <t>Part_1_Line_42a_Col3</t>
  </si>
  <si>
    <t>Part_1_Line_42a_Col4</t>
  </si>
  <si>
    <t>Part_1_Line_42a_Col5</t>
  </si>
  <si>
    <t>Part_1_Line_42a_Col6</t>
  </si>
  <si>
    <t>Part_1_Line_42b_Col1</t>
  </si>
  <si>
    <t>Part_1_Line_42b_Col2</t>
  </si>
  <si>
    <t>Part_1_Line_42b_Col3</t>
  </si>
  <si>
    <t>Part_1_Line_42b_Col4</t>
  </si>
  <si>
    <t>Part_1_Line_42b_Col5</t>
  </si>
  <si>
    <t>Part_1_Line_42b_Col6</t>
  </si>
  <si>
    <t>Part_1_Line_42c_Col1</t>
  </si>
  <si>
    <t>Part_1_Line_42c_Col2</t>
  </si>
  <si>
    <t>Part_1_Line_42c_Col3</t>
  </si>
  <si>
    <t>Part_1_Line_42c_Col4</t>
  </si>
  <si>
    <t>Part_1_Line_42c_Col5</t>
  </si>
  <si>
    <t>Part_1_Line_42c_Col6</t>
  </si>
  <si>
    <t>Cost to authorities of providing partially occupied hereditament relief (CG)</t>
  </si>
  <si>
    <t>Cost to authorities of providing partially occupied hereditament relief (BA)</t>
  </si>
  <si>
    <t>Cost to authorities of providing partially occupied hereditament relief (UA)</t>
  </si>
  <si>
    <t>Cost to authorities of providing partially occupied hereditament relief (FRA)</t>
  </si>
  <si>
    <t>Cost to authorities of providing partially occupied hereditament relief (Tot)</t>
  </si>
  <si>
    <t>Cost to authorities of providing empty premises relief (CG)</t>
  </si>
  <si>
    <t>Cost to authorities of providing empty premises relief (BA)</t>
  </si>
  <si>
    <t>Cost to authorities of providing empty premises relief (UA)</t>
  </si>
  <si>
    <t>Cost to authorities of providing empty premises relief (FRA)</t>
  </si>
  <si>
    <t>Cost to authorities of providing empty premises relief (Tot)</t>
  </si>
  <si>
    <t>Cost to authorities of providing relief in support of small business scheme (CG)</t>
  </si>
  <si>
    <t>Cost to authorities of providing relief in support of small business scheme (BA)</t>
  </si>
  <si>
    <t>Cost to authorities of providing relief in support of small business scheme (UA)</t>
  </si>
  <si>
    <t>Cost to authorities of providing relief in support of small business scheme (FRA)</t>
  </si>
  <si>
    <t>Cost to authorities of providing relief in support of small business scheme (Total)</t>
  </si>
  <si>
    <t>Cost to authorities of providing relief in support of small business scheme (DA)</t>
  </si>
  <si>
    <t>Cost to authorities of providing  Investment Zone relief (CG)</t>
  </si>
  <si>
    <t>Cost to authorities of providing  Investment Zone relief (BA)</t>
  </si>
  <si>
    <t>Cost to authorities of providing relief In respect of Port of Bristol (BA)</t>
  </si>
  <si>
    <t>Cost to authorities of providing relief In respect of Port of Bristol (Tot)</t>
  </si>
  <si>
    <t>Amount of Section 31 grant due to authorities to compensate for reliefs (CG)</t>
  </si>
  <si>
    <t>Amount of Section 31 grant due to authorities to compensate for reliefs (BA)</t>
  </si>
  <si>
    <t>Amount of Section 31 grant due to authorities to compensate for reliefs (UA)</t>
  </si>
  <si>
    <t>Amount of Section 31 grant due to authorities to compensate for reliefs (FRA)</t>
  </si>
  <si>
    <t>Amount of Section 31 grant due to authorities to compensate for reliefs (Total)</t>
  </si>
  <si>
    <t>Amount of Section 31 grant due to authorities to compensate for reliefs (DA)</t>
  </si>
  <si>
    <t>Part_2_Line_1_Col3</t>
  </si>
  <si>
    <t>Part_2_Line_3c_Col1</t>
  </si>
  <si>
    <t>Part_2_Line_3c_Col2</t>
  </si>
  <si>
    <t>Part_2_Line_3c_Col3</t>
  </si>
  <si>
    <t>Part_2_Line_3d_Col1</t>
  </si>
  <si>
    <t>Part_2_Line_3d_Col2</t>
  </si>
  <si>
    <t>Part_2_Line_3d_Col3</t>
  </si>
  <si>
    <t>Part_2_Line_3e_Col1</t>
  </si>
  <si>
    <t>Part_2_Line_3e_Col2</t>
  </si>
  <si>
    <t>Part_2_Line_3e_Col3</t>
  </si>
  <si>
    <t>Part_2_Line_4a_Col1</t>
  </si>
  <si>
    <t>Part_2_Line_4a_Col2</t>
  </si>
  <si>
    <t>Part_2_Line_4a_Col3</t>
  </si>
  <si>
    <t>Part_2_Line_4b_Col1</t>
  </si>
  <si>
    <t>Part_2_Line_4b_Col2</t>
  </si>
  <si>
    <t>Part_2_Line_4b_Col3</t>
  </si>
  <si>
    <t>Part_2_Line_4c_Col1</t>
  </si>
  <si>
    <t>Part_2_Line_4c_Col2</t>
  </si>
  <si>
    <t>Part_2_Line_4c_Col3</t>
  </si>
  <si>
    <t>Part_2_Line_4d_Col1</t>
  </si>
  <si>
    <t>Part_2_Line_4d_Col2</t>
  </si>
  <si>
    <t>Part_2_Line_4d_Col3</t>
  </si>
  <si>
    <t>Part_2_Line_5_Col3</t>
  </si>
  <si>
    <t>Part_2_Line_6_Col3</t>
  </si>
  <si>
    <t>Part_2_Line_8_BAtot</t>
  </si>
  <si>
    <t>Part_2_Line_8_DAtot</t>
  </si>
  <si>
    <t>Part_2_Line_10_BAtot</t>
  </si>
  <si>
    <t>Part_2_Line_10_DAtot</t>
  </si>
  <si>
    <t>Part_2_Line_10_Col3</t>
  </si>
  <si>
    <t>Part_2_Line_11_Batot</t>
  </si>
  <si>
    <t>Part_2_Line_11_Datot</t>
  </si>
  <si>
    <t>Part_2_Line_11a_BAtot</t>
  </si>
  <si>
    <t>Part_2_Line_11a_DAtot</t>
  </si>
  <si>
    <t>Part_2_Line_11a_Col3</t>
  </si>
  <si>
    <t>Part_2_Line_15_Col3</t>
  </si>
  <si>
    <t>Part_2_Line_16_Col3</t>
  </si>
  <si>
    <t>Part_2_Line_18_tot</t>
  </si>
  <si>
    <t>Part_2_Line_19_Tot</t>
  </si>
  <si>
    <t>Part_2_Line_20_Col3</t>
  </si>
  <si>
    <t>Part_2_Line_21_Col3</t>
  </si>
  <si>
    <t>Part_2_Line_23_Tot</t>
  </si>
  <si>
    <t>Part_2_Line_24_Tot</t>
  </si>
  <si>
    <t>Part_2_Line_25_BAtot</t>
  </si>
  <si>
    <t>Part_2_Line_25_Col3</t>
  </si>
  <si>
    <t>Part_2_Line_28_DA</t>
  </si>
  <si>
    <t>Part_2_Line_29_Col3</t>
  </si>
  <si>
    <t>Part_2_Line_31_Tot</t>
  </si>
  <si>
    <t>Part_2_Line_32_Tot</t>
  </si>
  <si>
    <t>Part_2_Line_34_Batot</t>
  </si>
  <si>
    <t>Part_2_Line_36_Col3</t>
  </si>
  <si>
    <t>Part_2_Line_37_Col3</t>
  </si>
  <si>
    <t>Part_2_Line_38_Col7</t>
  </si>
  <si>
    <t>Part_2_Line_39_Col7</t>
  </si>
  <si>
    <t>Part_2_Line_40_Tot</t>
  </si>
  <si>
    <t>Part_2_Line_41_Tot</t>
  </si>
  <si>
    <t>Part_2_Line_42_DAtot</t>
  </si>
  <si>
    <t>Part_2_Line_42_BAtot</t>
  </si>
  <si>
    <t>Part_2_Line_42_Col3</t>
  </si>
  <si>
    <t>Part_2_Line_43_BAtot</t>
  </si>
  <si>
    <t>Part_2_Line_43_DAtot</t>
  </si>
  <si>
    <t>Part_2_Line_43_Col3</t>
  </si>
  <si>
    <t>Part_3_Line_8_Col3</t>
  </si>
  <si>
    <t>Part_3_Line_9_Col1</t>
  </si>
  <si>
    <t>Part_3_Line_a_Col1</t>
  </si>
  <si>
    <t>Part_3_Line_b_Col1</t>
  </si>
  <si>
    <t>Part_3_Line_c_Col1</t>
  </si>
  <si>
    <t>Part_3_Line_d_Col1</t>
  </si>
  <si>
    <t>Part_3_Line_e_Col2</t>
  </si>
  <si>
    <t>Part_3_Line_e_Col3</t>
  </si>
  <si>
    <t>Part_3_Line_f_Col1</t>
  </si>
  <si>
    <t>Part_3_Line_f_Col2</t>
  </si>
  <si>
    <t>Part_3_Line_f_Col3</t>
  </si>
  <si>
    <t>Part_3_Line_g_Col1</t>
  </si>
  <si>
    <t>Part_3_Line_g_Col2</t>
  </si>
  <si>
    <t>Part_3_Line_g_Col3</t>
  </si>
  <si>
    <t>Part_3_Line_h_Col1</t>
  </si>
  <si>
    <t>Part_3_Line_h_Col2</t>
  </si>
  <si>
    <t>Part_3_Line_h_Col3</t>
  </si>
  <si>
    <t>Part_3_Line_i_Col3</t>
  </si>
  <si>
    <t>S31 grant retention Net rates payable less losses</t>
  </si>
  <si>
    <t>S31 grant retention Renewable Energy schemes</t>
  </si>
  <si>
    <t>S31 grant retention Transitional Protection Payment</t>
  </si>
  <si>
    <t>S31 grant retention Baseline in Designated Areas</t>
  </si>
  <si>
    <t>S31 grant retention Total Disregarded Amounts Column 2</t>
  </si>
  <si>
    <t>S31 grant retention Total Disregarded Amounts Column 3</t>
  </si>
  <si>
    <t>S31 grant retention Value of Supplement in Designated Areas Col 1</t>
  </si>
  <si>
    <t>S31 grant retention Value of Supplement in Designated Areas Col 2</t>
  </si>
  <si>
    <t>S31 grant retention Value of Supplement in Designated Areas Col 3</t>
  </si>
  <si>
    <t>S31 grant retention add on :Value of under- or over-indexation in Designated Areas Col 1</t>
  </si>
  <si>
    <t>S31 grant retention add on :Value of under- or over-indexation in Designated Areas Col 2</t>
  </si>
  <si>
    <t>S31 grant retention add on :Value of under- or over-indexation in Designated Areas Col 3</t>
  </si>
  <si>
    <t>S31 grant retention add on: Value of Section 31 funded reliefs in Designated Areas Col 1</t>
  </si>
  <si>
    <t>S31 grant retention add on: Value of Section 31 funded reliefs in Designated Areas Col 2</t>
  </si>
  <si>
    <t>S31 grant retention add on: Value of Section 31 funded reliefs in Designated Areas Col 3</t>
  </si>
  <si>
    <t>S31 grant retention total additional retention in Designated Areas Col3</t>
  </si>
  <si>
    <t>Supplementary_Information_Line_1ai_Col1</t>
  </si>
  <si>
    <t>Supplementary_Information_Line_1aii_Col1</t>
  </si>
  <si>
    <t>Supplementary_Information_Line_1hi_Col1</t>
  </si>
  <si>
    <t>Supplementary_Information_Line_1hii_Col1</t>
  </si>
  <si>
    <t>Supplementary_Information_Line_1hiii_Col1</t>
  </si>
  <si>
    <t>Supplementary_Information_Line_1hiv_Col1</t>
  </si>
  <si>
    <t>Supplementary_Information_Line_1hv_Col1</t>
  </si>
  <si>
    <t>Supplementary_Information_Line_1hvi_Col1</t>
  </si>
  <si>
    <t>val_credit_writeoff</t>
  </si>
  <si>
    <t>Main validation - Positive figure in sums written off (Part 4 Line 3)</t>
  </si>
  <si>
    <t>val_rvsplit_std</t>
  </si>
  <si>
    <t>Main validation - RV standard split</t>
  </si>
  <si>
    <t>val_credit_writeoff_com</t>
  </si>
  <si>
    <t>Main validation - Positive figure in sums written off (Part 4 Line 3) check</t>
  </si>
  <si>
    <t>val_hdits_tot_fcast</t>
  </si>
  <si>
    <t>Supplementary validation - Total forecast number of hereditaments</t>
  </si>
  <si>
    <t>val_hdits_tot_fcast_pypdif</t>
  </si>
  <si>
    <t>Supplementary validation - Total forecast number of hereditaments % difference</t>
  </si>
  <si>
    <t>val_hdits_tot_fcast_com</t>
  </si>
  <si>
    <t>Supplementary validation - Total forecast number of hereditaments comment needed check</t>
  </si>
  <si>
    <t>val_hdits_tot_fcast_text</t>
  </si>
  <si>
    <t>Supplementary validation - Total forecast number of hereditaments comment text</t>
  </si>
  <si>
    <t>val_hdits_tot_fcast_comp</t>
  </si>
  <si>
    <t>Previous_year_supp_val_23</t>
  </si>
  <si>
    <t>Supplementary validation - Total forecast number of hereditaments comparator value</t>
  </si>
  <si>
    <t>small_multiplier</t>
  </si>
  <si>
    <t>standard_multiplier</t>
  </si>
  <si>
    <t>small_rhl_multiplier</t>
  </si>
  <si>
    <t>standard_rhl_multiplier</t>
  </si>
  <si>
    <t>higherval_multiplier</t>
  </si>
  <si>
    <t>Small multiplier for 2026-27</t>
  </si>
  <si>
    <t>Standard multiplier for 2026-27</t>
  </si>
  <si>
    <t>Small RHL multiplier for 2026-27</t>
  </si>
  <si>
    <t>Standard RHL multiplier for 2026-27</t>
  </si>
  <si>
    <t>High Value multiplier for 2026-27</t>
  </si>
  <si>
    <t>32.  Changes as a result of estimated growth/decline in Section 31 discretionary relief (+ = decline, - = increase)</t>
  </si>
  <si>
    <t>41. Changes as a result of estimated growth/decline in discretionary relief (+ = decline, - = increase)</t>
  </si>
  <si>
    <t>val_credit_writeoff_text</t>
  </si>
  <si>
    <t>Main validation - Positive figure in sums written off (Part 4 Line 3) text</t>
  </si>
  <si>
    <t>This part is for information only; please do not amend any of the figures</t>
  </si>
  <si>
    <t>17. add: amounts of S31 grant retained in respect of Designated Areas</t>
  </si>
  <si>
    <t>Net cost of transitional arrangements</t>
  </si>
  <si>
    <t>Part 2, Line 9</t>
  </si>
  <si>
    <t>Part 2, Line 20 + Part 2, Line 25</t>
  </si>
  <si>
    <t>Part 2, Line 33 + Part 2, Line 42</t>
  </si>
  <si>
    <t>Part 3 Line 4 and Part 1, Line 1</t>
  </si>
  <si>
    <t>6. Transitional Relief Supplement (show as +ve)</t>
  </si>
  <si>
    <t>5. Revenue foregone because increases in rates have been deferred (Show as -ve)</t>
  </si>
  <si>
    <t>Cost of small rural relief</t>
  </si>
  <si>
    <t>43.  Forecast of net rates payable by rate payers after taking account of transitional adjustments, unoccupied property relief, mandatory and discretionary reliefs</t>
  </si>
  <si>
    <t>Cost Small Business Rates (SBR) relief</t>
  </si>
  <si>
    <t>\line 18</t>
  </si>
  <si>
    <t>(-)</t>
  </si>
  <si>
    <t>Actual change</t>
  </si>
  <si>
    <t>% change</t>
  </si>
  <si>
    <t>Total number of hereditaments (VOA data) v 31 Dec 2025 snapshot)</t>
  </si>
  <si>
    <r>
      <t xml:space="preserve">Hereds in 2025-26 
</t>
    </r>
    <r>
      <rPr>
        <sz val="12"/>
        <rFont val="Arial"/>
        <family val="2"/>
      </rPr>
      <t>(2a+2b column 1)</t>
    </r>
  </si>
  <si>
    <r>
      <t xml:space="preserve">Hereds in 2026-27 
</t>
    </r>
    <r>
      <rPr>
        <sz val="12"/>
        <rFont val="Arial"/>
        <family val="2"/>
      </rPr>
      <t>(2a to 2e column 2)</t>
    </r>
  </si>
  <si>
    <t>val_tot_hdits_vs_VOA</t>
  </si>
  <si>
    <t>Supplementary validation - Total number of hereditaments (VOA data v 31 Dec 2025 snapshot)</t>
  </si>
  <si>
    <t>val_tot_hdits_vs_VOA_pdif</t>
  </si>
  <si>
    <t>Supplementary validation - Total number of hereditaments (VOA data v 31 Dec 2025 snapshot) % difference</t>
  </si>
  <si>
    <t>val_tot_hdits_vs_VOA_com</t>
  </si>
  <si>
    <t>Supplementary validation - Total number of hereditaments (VOA data v 31 Dec 2025 snapshot) comment check</t>
  </si>
  <si>
    <t>val_tot_hdits_vs_VOA_text</t>
  </si>
  <si>
    <t>Supplementary validation - Total number of hereditaments (VOA data v 31 Dec 2025 snapshot) text</t>
  </si>
  <si>
    <t>val_tot_VOAdata_hdits</t>
  </si>
  <si>
    <t xml:space="preserve">Supplementary validation - Total number of hereditaments (VOA data) </t>
  </si>
  <si>
    <t>Total rateable value of hereditaments (BA) in standard RHL multiplier hereditaments</t>
  </si>
  <si>
    <t>Total rateable value of hereditaments (DA) in standard RHL multiplier hereditaments</t>
  </si>
  <si>
    <t>Total rateable value of hereditaments (Total) in standard RHL multiplier hereditaments</t>
  </si>
  <si>
    <t>Part_2_Line_32_BAtot</t>
  </si>
  <si>
    <t>Hereditaments with a rateable value between £0 and £12,000 receiving the maximum discount from SBRR</t>
  </si>
  <si>
    <t>Hereditaments with a rateable value between £12,001 and £15,000 receiving the discount on a sliding scale from SBRR</t>
  </si>
  <si>
    <t>Main validation - Surplus Deficit change</t>
  </si>
  <si>
    <t>Pyp_dif_val_21</t>
  </si>
  <si>
    <t>42b. Additional revenue from High Value Multiplier</t>
  </si>
  <si>
    <t>42c. Additional revenue from High Value Multiplier outside of Section 31 grant</t>
  </si>
  <si>
    <t>Rateable value on High value multiplier</t>
  </si>
  <si>
    <t>39. Additional revenue to authorities from High Value multipliers</t>
  </si>
  <si>
    <t>41. Additional revenue to authority of over-indexation of the multiplier - Not applicable in 2026-27</t>
  </si>
  <si>
    <t>TOTAL S31 GRANT (see Note C)</t>
  </si>
  <si>
    <t>11.  Amounts retained in respect of Renewable Energy Schemes
(See Note D)</t>
  </si>
  <si>
    <r>
      <rPr>
        <b/>
        <sz val="16"/>
        <rFont val="Arial"/>
        <family val="2"/>
      </rPr>
      <t>GROSS RATES PAYABLE</t>
    </r>
    <r>
      <rPr>
        <b/>
        <sz val="12"/>
        <rFont val="Arial"/>
        <family val="2"/>
      </rPr>
      <t xml:space="preserve">
(All data should be entered as +ve unless specified otherwise) - See Note F</t>
    </r>
  </si>
  <si>
    <t xml:space="preserve">TRANSITIONAL ARRANGEMENTS (See Note G) </t>
  </si>
  <si>
    <t>MANDATORY RELIEFS (See Note H) (All data should be entered as -ve unless specified otherwise)</t>
  </si>
  <si>
    <t>UNOCCUPIED PROPERTY (See Note I) (All data should be entered as -ve unless specified otherwise)</t>
  </si>
  <si>
    <t>DISCRETIONARY RELIEFS FUNDED THROUGH SECTION 31 GRANT (See Note J) 
(All data should be entered as -ve unless specified otherwise)</t>
  </si>
  <si>
    <t>5. Renewable Energy (see Note D)</t>
  </si>
  <si>
    <t>Designated Areas Section 31 grant retention as a result of growth (see Note M)</t>
  </si>
  <si>
    <t xml:space="preserve">SBRR fixed threshold for Part 1C Line 23 calculation </t>
  </si>
  <si>
    <t>Part 1 - Line 23</t>
  </si>
  <si>
    <t>MHCLG calculated</t>
  </si>
  <si>
    <t>Rateable value on Small multiplier</t>
  </si>
  <si>
    <t>Rateable value on Standard multiplier</t>
  </si>
  <si>
    <t>% of total rateable value</t>
  </si>
  <si>
    <t>Please explain how you have calculated your values, and if there are any reasons why any multiplier has a significantly large or small share of the total</t>
  </si>
  <si>
    <t>Rounded Aggregate rateable value on draft rating list at 26 November 2025 (usually unrounded but have rounded for 26-27 because of late ACF)</t>
  </si>
  <si>
    <t>Number of hereditaments on draft rating list at 26 November 2025 (ex N/As and null RVs)</t>
  </si>
  <si>
    <t>Mandatory Relief for charitable occupation
(31/12/2024)</t>
  </si>
  <si>
    <t>Mandatory Relief for community amateur sports clubs
(31/12/2024)</t>
  </si>
  <si>
    <t>Mandatory Relief for rural general stores etc 
(31/12/2024)</t>
  </si>
  <si>
    <t>Mandatory Relief for public lavatories
(31/12/2024)</t>
  </si>
  <si>
    <t>Mandatory Relief for partly occupied premises
(31/12/2024)</t>
  </si>
  <si>
    <t>Mandatory Relief for empty premises
(31/12/2024)</t>
  </si>
  <si>
    <t>Discretionary Relief for charitable occupation
(31/12/2024)</t>
  </si>
  <si>
    <t>Discretionary Relief for non profit making bodies
(31/12/2024)</t>
  </si>
  <si>
    <t>Discretionary Relief for community amateur sport clubs
(31/12/2024)</t>
  </si>
  <si>
    <t>Discretionary Relief for other small rural businesses
(31/12/2024)</t>
  </si>
  <si>
    <t>Discretionary Relief for Enterprise Zones granted discounts
(31/12/2024)</t>
  </si>
  <si>
    <t>Discretionary Relief Subject to S47 local discount
(31/12/2024)</t>
  </si>
  <si>
    <t>SBR  relief scheme by paying the additional supplement as at
(31/12/2024)</t>
  </si>
  <si>
    <t>Discount from  SBR relief as at
(31/12/2024)</t>
  </si>
  <si>
    <t>i. RV between £0 and £12000 that will receive the 100% discount
(31/12/2024)</t>
  </si>
  <si>
    <t>ii. RV between £12001 and £15000 receive the discount on a sliding scale
(31/12/2024)</t>
  </si>
  <si>
    <t>Paying SBR multiplier and not estimated to receive a discount
(31/12/2024)</t>
  </si>
  <si>
    <t>Empty property relief granted to hereditaments of which were industrial properties above the threshold in 2024-25</t>
  </si>
  <si>
    <t>Empty property relief granted to hereditaments of which were listed buildings in 2024-25</t>
  </si>
  <si>
    <t>Empty property relief granted to hereditaments of which were community amateur sports clubs in 2024-25</t>
  </si>
  <si>
    <t>Empty property relief granted to hereditaments of which were charities in 2024-25</t>
  </si>
  <si>
    <t>Empty property relief granted to hereditaments of which other in 2024-25</t>
  </si>
  <si>
    <t>Empty property relief granted to hereditaments of which were non-industrial above the exemption threshold in 2024-25</t>
  </si>
  <si>
    <t>Forecast of relief to be provided in 2025-26
(Discretionary - Charitable occupation)</t>
  </si>
  <si>
    <t>Forecast of relief to be provided in  2025-26
(Discretionary - Non-profit making bodies)</t>
  </si>
  <si>
    <t>Forecast of relief to be provided in  2025-26
(Discretionary - CASCs)</t>
  </si>
  <si>
    <t>Forecast of relief to be provided in 2025-26
(Discretionary - Small rural businesses)</t>
  </si>
  <si>
    <t>Forecast of relief to be provided in 2025-26
(Discretionary - Other ratepayers)</t>
  </si>
  <si>
    <t>Discretionary Relief Retail, Hospitality  and Leisure relief
(31/12/2024)</t>
  </si>
  <si>
    <t xml:space="preserve">Discretionary Relief for rural shops
(31/12/2024)
Not in 25/26 form </t>
  </si>
  <si>
    <t>Main Val - 19</t>
  </si>
  <si>
    <t>2e. Number of hereditaments on the High Value multiplier</t>
  </si>
  <si>
    <t>PART 2: RELIEFS AND NET RATES PAYABLE</t>
  </si>
  <si>
    <t>38. Reduced revenue to authorities from RHL multipliers</t>
  </si>
  <si>
    <t>dr_other_tot_minus_of_which</t>
  </si>
  <si>
    <t>APPORTIONMENT OF ESTIMATED SURPLUS / DEFICIT</t>
  </si>
  <si>
    <t>val_totrv_tot_smlmltple_pydif</t>
  </si>
  <si>
    <t>val_totrv_tot_smlmltple_pypdif</t>
  </si>
  <si>
    <t>val_totrv_tot_smlmltple_com</t>
  </si>
  <si>
    <t>val_totrv_tot_smlmltple_text</t>
  </si>
  <si>
    <t>val_totrv_tot_stdmltple_pydif</t>
  </si>
  <si>
    <t>val_totrv_tot_stdmltple_pypdif</t>
  </si>
  <si>
    <t>val_totrv_tot_stdmltple_com</t>
  </si>
  <si>
    <t>val_totrv_tot_stdmltple_text</t>
  </si>
  <si>
    <t>Main validation - Rateable value on Small multiplier</t>
  </si>
  <si>
    <t>Main validation - Rateable value on Small multiplier % change</t>
  </si>
  <si>
    <t>Main validation - Rateable value on Small multiplier comment text</t>
  </si>
  <si>
    <t>Main validation - Rateable value on Standard multiplier</t>
  </si>
  <si>
    <t>Main validation - Rateable value on Standard multiplier % change</t>
  </si>
  <si>
    <t>Main validation - Rateable value on Standard multiplier comment text</t>
  </si>
  <si>
    <t>Hide these cols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</si>
</sst>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0.000"/>
    <numFmt numFmtId="167" formatCode="#,##0.000000000000"/>
    <numFmt numFmtId="168" formatCode="#,##0.000000000000000"/>
    <numFmt numFmtId="169" formatCode="0.0"/>
    <numFmt numFmtId="170" formatCode="#,##0.0"/>
    <numFmt numFmtId="171" formatCode="0000"/>
    <numFmt numFmtId="172" formatCode="0.00000"/>
    <numFmt numFmtId="173" formatCode="0.000000000000000"/>
    <numFmt numFmtId="174" formatCode="0.000"/>
    <numFmt numFmtId="175" formatCode="0.0%"/>
  </numFmts>
  <fonts count="157" x14ac:knownFonts="1">
    <font>
      <sz val="10"/>
      <name val="Arial"/>
    </font>
    <font>
      <sz val="11"/>
      <color theme="1"/>
      <name val="Calibri"/>
      <family val="2"/>
      <scheme val="minor"/>
    </font>
    <font>
      <sz val="11"/>
      <color theme="1"/>
      <name val="Calibri"/>
      <family val="2"/>
      <scheme val="minor"/>
    </font>
    <font>
      <sz val="12"/>
      <color theme="1"/>
      <name val="Arial"/>
      <family val="2"/>
    </font>
    <font>
      <sz val="10"/>
      <name val="Arial"/>
      <family val="2"/>
    </font>
    <font>
      <b/>
      <sz val="10"/>
      <name val="Arial"/>
      <family val="2"/>
    </font>
    <font>
      <sz val="10"/>
      <name val="Arial"/>
      <family val="2"/>
    </font>
    <font>
      <sz val="8"/>
      <name val="Arial"/>
      <family val="2"/>
    </font>
    <font>
      <sz val="12"/>
      <name val="Arial"/>
      <family val="2"/>
    </font>
    <font>
      <b/>
      <u/>
      <sz val="12"/>
      <name val="Arial"/>
      <family val="2"/>
    </font>
    <font>
      <b/>
      <sz val="12"/>
      <name val="Arial"/>
      <family val="2"/>
    </font>
    <font>
      <sz val="12"/>
      <color indexed="17"/>
      <name val="Arial"/>
      <family val="2"/>
    </font>
    <font>
      <b/>
      <sz val="12"/>
      <name val="Arial"/>
      <family val="2"/>
    </font>
    <font>
      <sz val="12"/>
      <name val="Arial"/>
      <family val="2"/>
    </font>
    <font>
      <b/>
      <sz val="11"/>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4"/>
      <name val="Arial"/>
      <family val="2"/>
    </font>
    <font>
      <b/>
      <sz val="16"/>
      <name val="Arial"/>
      <family val="2"/>
    </font>
    <font>
      <sz val="14"/>
      <name val="Arial"/>
      <family val="2"/>
    </font>
    <font>
      <b/>
      <u/>
      <sz val="14"/>
      <name val="Arial"/>
      <family val="2"/>
    </font>
    <font>
      <sz val="14"/>
      <color indexed="10"/>
      <name val="Arial"/>
      <family val="2"/>
    </font>
    <font>
      <sz val="12"/>
      <color indexed="10"/>
      <name val="Arial"/>
      <family val="2"/>
    </font>
    <font>
      <sz val="10"/>
      <color indexed="10"/>
      <name val="Arial"/>
      <family val="2"/>
    </font>
    <font>
      <b/>
      <sz val="12"/>
      <color indexed="10"/>
      <name val="Arial"/>
      <family val="2"/>
    </font>
    <font>
      <b/>
      <sz val="8"/>
      <color indexed="10"/>
      <name val="Arial"/>
      <family val="2"/>
    </font>
    <font>
      <i/>
      <sz val="12"/>
      <name val="Arial"/>
      <family val="2"/>
    </font>
    <font>
      <sz val="12"/>
      <color indexed="10"/>
      <name val="Arial"/>
      <family val="2"/>
    </font>
    <font>
      <b/>
      <sz val="12"/>
      <color indexed="10"/>
      <name val="Arial"/>
      <family val="2"/>
    </font>
    <font>
      <sz val="10"/>
      <color indexed="10"/>
      <name val="Arial"/>
      <family val="2"/>
    </font>
    <font>
      <sz val="8"/>
      <color indexed="10"/>
      <name val="Arial"/>
      <family val="2"/>
    </font>
    <font>
      <sz val="11"/>
      <color indexed="10"/>
      <name val="Arial"/>
      <family val="2"/>
    </font>
    <font>
      <i/>
      <sz val="10"/>
      <name val="Arial"/>
      <family val="2"/>
    </font>
    <font>
      <sz val="12"/>
      <color indexed="10"/>
      <name val="Arial"/>
      <family val="2"/>
    </font>
    <font>
      <b/>
      <sz val="12"/>
      <color indexed="10"/>
      <name val="Arial"/>
      <family val="2"/>
    </font>
    <font>
      <sz val="9"/>
      <name val="Arial"/>
      <family val="2"/>
    </font>
    <font>
      <b/>
      <i/>
      <sz val="12"/>
      <name val="Arial"/>
      <family val="2"/>
    </font>
    <font>
      <b/>
      <sz val="14"/>
      <color indexed="10"/>
      <name val="Arial"/>
      <family val="2"/>
    </font>
    <font>
      <b/>
      <sz val="11"/>
      <color indexed="10"/>
      <name val="Arial"/>
      <family val="2"/>
    </font>
    <font>
      <sz val="10"/>
      <color indexed="22"/>
      <name val="Arial"/>
      <family val="2"/>
    </font>
    <font>
      <b/>
      <u/>
      <sz val="10"/>
      <name val="Arial"/>
      <family val="2"/>
    </font>
    <font>
      <u/>
      <sz val="10"/>
      <color indexed="10"/>
      <name val="Arial"/>
      <family val="2"/>
    </font>
    <font>
      <u/>
      <sz val="8"/>
      <color indexed="9"/>
      <name val="Arial"/>
      <family val="2"/>
    </font>
    <font>
      <sz val="11"/>
      <color indexed="12"/>
      <name val="Arial"/>
      <family val="2"/>
    </font>
    <font>
      <b/>
      <sz val="18"/>
      <name val="Arial"/>
      <family val="2"/>
    </font>
    <font>
      <b/>
      <sz val="12"/>
      <name val="Wingdings"/>
      <charset val="2"/>
    </font>
    <font>
      <sz val="12"/>
      <name val="Wingdings 2"/>
      <family val="1"/>
      <charset val="2"/>
    </font>
    <font>
      <b/>
      <sz val="12"/>
      <color rgb="FFFF0000"/>
      <name val="Arial"/>
      <family val="2"/>
    </font>
    <font>
      <sz val="10"/>
      <color theme="1"/>
      <name val="Arial"/>
      <family val="2"/>
    </font>
    <font>
      <sz val="11"/>
      <color theme="1"/>
      <name val="Calibri"/>
      <family val="2"/>
    </font>
    <font>
      <i/>
      <sz val="11"/>
      <color rgb="FFFF0000"/>
      <name val="Calibri"/>
      <family val="2"/>
    </font>
    <font>
      <b/>
      <sz val="10"/>
      <color rgb="FFFF0000"/>
      <name val="Arial"/>
      <family val="2"/>
    </font>
    <font>
      <sz val="12"/>
      <color rgb="FFFF0000"/>
      <name val="Arial"/>
      <family val="2"/>
    </font>
    <font>
      <sz val="12"/>
      <color theme="0"/>
      <name val="Arial"/>
      <family val="2"/>
    </font>
    <font>
      <b/>
      <sz val="12"/>
      <color theme="0"/>
      <name val="Arial"/>
      <family val="2"/>
    </font>
    <font>
      <b/>
      <sz val="8"/>
      <color theme="0"/>
      <name val="Arial"/>
      <family val="2"/>
    </font>
    <font>
      <sz val="10"/>
      <color theme="0"/>
      <name val="Arial"/>
      <family val="2"/>
    </font>
    <font>
      <b/>
      <sz val="10"/>
      <color theme="0"/>
      <name val="Arial"/>
      <family val="2"/>
    </font>
    <font>
      <b/>
      <sz val="11"/>
      <color rgb="FFFF0000"/>
      <name val="Arial"/>
      <family val="2"/>
    </font>
    <font>
      <b/>
      <sz val="8"/>
      <color theme="0" tint="-0.249977111117893"/>
      <name val="Arial"/>
      <family val="2"/>
    </font>
    <font>
      <sz val="14"/>
      <color rgb="FFFF0000"/>
      <name val="Arial"/>
      <family val="2"/>
    </font>
    <font>
      <sz val="10"/>
      <color rgb="FFFF0000"/>
      <name val="Arial"/>
      <family val="2"/>
    </font>
    <font>
      <strike/>
      <sz val="12"/>
      <color rgb="FFFF0000"/>
      <name val="Arial"/>
      <family val="2"/>
    </font>
    <font>
      <strike/>
      <sz val="10"/>
      <color rgb="FFFF0000"/>
      <name val="Arial"/>
      <family val="2"/>
    </font>
    <font>
      <b/>
      <sz val="16"/>
      <color rgb="FFFF0000"/>
      <name val="Arial"/>
      <family val="2"/>
    </font>
    <font>
      <b/>
      <sz val="11"/>
      <name val="Calibri"/>
      <family val="2"/>
    </font>
    <font>
      <u/>
      <sz val="10"/>
      <color theme="10"/>
      <name val="Arial"/>
      <family val="2"/>
    </font>
    <font>
      <sz val="11"/>
      <color theme="1"/>
      <name val="Calibri"/>
      <family val="2"/>
      <scheme val="minor"/>
    </font>
    <font>
      <sz val="11"/>
      <name val="Calibri"/>
      <family val="2"/>
    </font>
    <font>
      <b/>
      <sz val="10"/>
      <color indexed="10"/>
      <name val="Arial"/>
      <family val="2"/>
    </font>
    <font>
      <sz val="10"/>
      <color theme="0" tint="-0.249977111117893"/>
      <name val="Arial"/>
      <family val="2"/>
    </font>
    <font>
      <b/>
      <sz val="14"/>
      <color rgb="FFFFFF99"/>
      <name val="Arial"/>
      <family val="2"/>
    </font>
    <font>
      <b/>
      <sz val="13"/>
      <name val="Arial"/>
      <family val="2"/>
    </font>
    <font>
      <sz val="10"/>
      <color indexed="9"/>
      <name val="Arial"/>
      <family val="2"/>
    </font>
    <font>
      <sz val="10"/>
      <color indexed="43"/>
      <name val="Arial"/>
      <family val="2"/>
    </font>
    <font>
      <sz val="18"/>
      <color indexed="9"/>
      <name val="Arial"/>
      <family val="2"/>
    </font>
    <font>
      <b/>
      <sz val="18"/>
      <color indexed="9"/>
      <name val="Arial"/>
      <family val="2"/>
    </font>
    <font>
      <u/>
      <sz val="12"/>
      <color indexed="12"/>
      <name val="Arial"/>
      <family val="2"/>
    </font>
    <font>
      <b/>
      <u/>
      <sz val="12"/>
      <color rgb="FFFF0000"/>
      <name val="Arial"/>
      <family val="2"/>
    </font>
    <font>
      <b/>
      <sz val="18"/>
      <color rgb="FFFF0000"/>
      <name val="Arial"/>
      <family val="2"/>
    </font>
    <font>
      <sz val="14"/>
      <color rgb="FFFFFF99"/>
      <name val="Arial"/>
      <family val="2"/>
    </font>
    <font>
      <sz val="9"/>
      <color indexed="81"/>
      <name val="Tahoma"/>
      <family val="2"/>
    </font>
    <font>
      <b/>
      <sz val="9"/>
      <color indexed="81"/>
      <name val="Tahoma"/>
      <family val="2"/>
    </font>
    <font>
      <sz val="12"/>
      <color theme="1" tint="0.499984740745262"/>
      <name val="Arial"/>
      <family val="2"/>
    </font>
    <font>
      <b/>
      <sz val="12"/>
      <color theme="1" tint="0.499984740745262"/>
      <name val="Arial"/>
      <family val="2"/>
    </font>
    <font>
      <sz val="10"/>
      <name val="Tahoma"/>
      <family val="2"/>
    </font>
    <font>
      <sz val="8"/>
      <name val="Arial"/>
      <family val="2"/>
    </font>
    <font>
      <b/>
      <strike/>
      <sz val="12"/>
      <name val="Arial"/>
      <family val="2"/>
    </font>
    <font>
      <strike/>
      <sz val="12"/>
      <name val="Arial"/>
      <family val="2"/>
    </font>
    <font>
      <strike/>
      <sz val="10"/>
      <name val="Arial"/>
      <family val="2"/>
    </font>
    <font>
      <strike/>
      <sz val="12"/>
      <color theme="0"/>
      <name val="Arial"/>
      <family val="2"/>
    </font>
    <font>
      <sz val="8"/>
      <color theme="0" tint="-0.249977111117893"/>
      <name val="Arial"/>
      <family val="2"/>
    </font>
    <font>
      <sz val="10"/>
      <color rgb="FFFFFFCC"/>
      <name val="Arial"/>
      <family val="2"/>
    </font>
    <font>
      <strike/>
      <sz val="10"/>
      <color indexed="10"/>
      <name val="Arial"/>
      <family val="2"/>
    </font>
    <font>
      <b/>
      <sz val="12"/>
      <color rgb="FFC4D79B"/>
      <name val="Arial"/>
      <family val="2"/>
    </font>
    <font>
      <u/>
      <sz val="10"/>
      <color rgb="FF0000FF"/>
      <name val="Arial"/>
      <family val="2"/>
    </font>
    <font>
      <b/>
      <sz val="12"/>
      <color rgb="FFCC0000"/>
      <name val="Arial"/>
      <family val="2"/>
    </font>
    <font>
      <u/>
      <sz val="10"/>
      <color theme="10"/>
      <name val="Arial"/>
      <family val="2"/>
    </font>
    <font>
      <sz val="11"/>
      <color rgb="FF141414"/>
      <name val="Arial"/>
      <family val="2"/>
    </font>
    <font>
      <b/>
      <sz val="11"/>
      <color rgb="FF00B050"/>
      <name val="Arial"/>
      <family val="2"/>
    </font>
    <font>
      <sz val="11"/>
      <color theme="1"/>
      <name val="Arial"/>
      <family val="2"/>
    </font>
    <font>
      <sz val="11"/>
      <color rgb="FFFF0000"/>
      <name val="Arial"/>
      <family val="2"/>
    </font>
    <font>
      <b/>
      <sz val="10"/>
      <color theme="1"/>
      <name val="Arial"/>
      <family val="2"/>
    </font>
    <font>
      <sz val="11"/>
      <color rgb="FF00B050"/>
      <name val="Arial"/>
      <family val="2"/>
    </font>
    <font>
      <sz val="11"/>
      <name val="Aptos Narrow"/>
      <family val="2"/>
    </font>
    <font>
      <sz val="11"/>
      <color rgb="FF000000"/>
      <name val="Aptos Narrow"/>
      <family val="2"/>
    </font>
    <font>
      <u/>
      <sz val="12"/>
      <name val="Arial"/>
      <family val="2"/>
    </font>
    <font>
      <sz val="16"/>
      <name val="Arial"/>
      <family val="2"/>
    </font>
    <font>
      <b/>
      <u/>
      <sz val="16"/>
      <name val="Arial"/>
      <family val="2"/>
    </font>
    <font>
      <b/>
      <u/>
      <sz val="20"/>
      <name val="Arial"/>
      <family val="2"/>
    </font>
    <font>
      <b/>
      <u/>
      <sz val="26"/>
      <name val="Arial"/>
      <family val="2"/>
    </font>
    <font>
      <b/>
      <sz val="26"/>
      <name val="Arial"/>
      <family val="2"/>
    </font>
    <font>
      <sz val="12"/>
      <color theme="9" tint="-0.249977111117893"/>
      <name val="Arial"/>
      <family val="2"/>
    </font>
    <font>
      <u/>
      <sz val="10"/>
      <name val="Arial"/>
      <family val="2"/>
    </font>
    <font>
      <b/>
      <sz val="12"/>
      <color rgb="FF0070C0"/>
      <name val="Arial"/>
      <family val="2"/>
    </font>
    <font>
      <sz val="12"/>
      <color rgb="FF0070C0"/>
      <name val="Arial"/>
      <family val="2"/>
    </font>
    <font>
      <sz val="11"/>
      <color rgb="FF0070C0"/>
      <name val="Calibri"/>
      <family val="2"/>
      <scheme val="minor"/>
    </font>
    <font>
      <b/>
      <sz val="11"/>
      <color rgb="FF0070C0"/>
      <name val="Calibri"/>
      <family val="2"/>
    </font>
    <font>
      <sz val="10"/>
      <color rgb="FF0070C0"/>
      <name val="Arial"/>
      <family val="2"/>
    </font>
    <font>
      <strike/>
      <sz val="10"/>
      <color rgb="FF0070C0"/>
      <name val="Arial"/>
      <family val="2"/>
    </font>
    <font>
      <b/>
      <sz val="12"/>
      <color theme="5"/>
      <name val="Arial"/>
      <family val="2"/>
    </font>
    <font>
      <sz val="12"/>
      <color theme="5"/>
      <name val="Arial"/>
      <family val="2"/>
    </font>
    <font>
      <strike/>
      <sz val="14"/>
      <name val="Arial"/>
      <family val="2"/>
    </font>
    <font>
      <strike/>
      <sz val="11"/>
      <name val="Arial"/>
      <family val="2"/>
    </font>
    <font>
      <sz val="10"/>
      <color rgb="FF00B0F0"/>
      <name val="Arial"/>
      <family val="2"/>
    </font>
    <font>
      <sz val="12"/>
      <color rgb="FF00B0F0"/>
      <name val="Arial"/>
      <family val="2"/>
    </font>
    <font>
      <b/>
      <sz val="12"/>
      <color rgb="FF00B0F0"/>
      <name val="Arial"/>
      <family val="2"/>
    </font>
    <font>
      <strike/>
      <sz val="10"/>
      <color rgb="FF00B0F0"/>
      <name val="Arial"/>
      <family val="2"/>
    </font>
    <font>
      <sz val="9"/>
      <color rgb="FF00B0F0"/>
      <name val="Arial"/>
      <family val="2"/>
    </font>
    <font>
      <strike/>
      <sz val="9"/>
      <color rgb="FF00B0F0"/>
      <name val="Arial"/>
      <family val="2"/>
    </font>
    <font>
      <sz val="10"/>
      <color theme="5"/>
      <name val="Arial"/>
      <family val="2"/>
    </font>
    <font>
      <b/>
      <sz val="11"/>
      <color indexed="21"/>
      <name val="Arial"/>
      <family val="2"/>
    </font>
    <font>
      <b/>
      <sz val="10"/>
      <color theme="5"/>
      <name val="Arial"/>
      <family val="2"/>
    </font>
    <font>
      <strike/>
      <sz val="12"/>
      <color rgb="FF00B0F0"/>
      <name val="Arial"/>
      <family val="2"/>
    </font>
    <font>
      <b/>
      <sz val="10"/>
      <color rgb="FF0070C0"/>
      <name val="Arial"/>
      <family val="2"/>
    </font>
    <font>
      <b/>
      <sz val="10"/>
      <color theme="4"/>
      <name val="Arial"/>
      <family val="2"/>
    </font>
    <font>
      <b/>
      <strike/>
      <sz val="10"/>
      <name val="Arial"/>
      <family val="2"/>
    </font>
    <font>
      <b/>
      <sz val="11"/>
      <color theme="5"/>
      <name val="Arial"/>
      <family val="2"/>
    </font>
    <font>
      <strike/>
      <sz val="11"/>
      <color rgb="FFFF0000"/>
      <name val="Arial"/>
      <family val="2"/>
    </font>
    <font>
      <sz val="12"/>
      <color theme="2"/>
      <name val="Arial"/>
      <family val="2"/>
    </font>
    <font>
      <sz val="12"/>
      <color theme="0" tint="-0.14999847407452621"/>
      <name val="Arial"/>
      <family val="2"/>
    </font>
  </fonts>
  <fills count="6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indexed="55"/>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theme="6" tint="0.39997558519241921"/>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99CCFF"/>
        <bgColor indexed="64"/>
      </patternFill>
    </fill>
    <fill>
      <patternFill patternType="solid">
        <fgColor rgb="FFDDD9C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000080"/>
        <bgColor indexed="64"/>
      </patternFill>
    </fill>
    <fill>
      <patternFill patternType="solid">
        <fgColor indexed="18"/>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CCFFCC"/>
        <bgColor indexed="64"/>
      </patternFill>
    </fill>
    <fill>
      <patternFill patternType="solid">
        <fgColor rgb="FFC4D79B"/>
        <bgColor indexed="64"/>
      </patternFill>
    </fill>
    <fill>
      <patternFill patternType="solid">
        <fgColor theme="7" tint="0.39997558519241921"/>
        <bgColor indexed="64"/>
      </patternFill>
    </fill>
    <fill>
      <patternFill patternType="solid">
        <fgColor rgb="FFCCCCFF"/>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9BEA"/>
        <bgColor indexed="64"/>
      </patternFill>
    </fill>
    <fill>
      <patternFill patternType="solid">
        <fgColor rgb="FFFFA65D"/>
        <bgColor indexed="64"/>
      </patternFill>
    </fill>
    <fill>
      <patternFill patternType="solid">
        <fgColor rgb="FFF2DCDB"/>
        <bgColor indexed="64"/>
      </patternFill>
    </fill>
    <fill>
      <patternFill patternType="solid">
        <fgColor theme="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DCE6F1"/>
        <bgColor indexed="64"/>
      </patternFill>
    </fill>
    <fill>
      <patternFill patternType="solid">
        <fgColor rgb="FFFDE9D9"/>
        <bgColor indexed="64"/>
      </patternFill>
    </fill>
  </fills>
  <borders count="16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medium">
        <color indexed="57"/>
      </left>
      <right/>
      <top style="medium">
        <color indexed="57"/>
      </top>
      <bottom/>
      <diagonal/>
    </border>
    <border>
      <left style="medium">
        <color indexed="57"/>
      </left>
      <right/>
      <top/>
      <bottom/>
      <diagonal/>
    </border>
    <border>
      <left style="medium">
        <color indexed="57"/>
      </left>
      <right/>
      <top/>
      <bottom style="medium">
        <color indexed="57"/>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53"/>
      </left>
      <right/>
      <top style="medium">
        <color indexed="53"/>
      </top>
      <bottom/>
      <diagonal/>
    </border>
    <border>
      <left/>
      <right/>
      <top style="medium">
        <color indexed="53"/>
      </top>
      <bottom/>
      <diagonal/>
    </border>
    <border>
      <left style="medium">
        <color indexed="53"/>
      </left>
      <right/>
      <top/>
      <bottom/>
      <diagonal/>
    </border>
    <border>
      <left style="medium">
        <color indexed="53"/>
      </left>
      <right/>
      <top/>
      <bottom style="medium">
        <color indexed="53"/>
      </bottom>
      <diagonal/>
    </border>
    <border>
      <left/>
      <right/>
      <top/>
      <bottom style="medium">
        <color indexed="53"/>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57"/>
      </top>
      <bottom/>
      <diagonal/>
    </border>
    <border>
      <left/>
      <right/>
      <top/>
      <bottom style="medium">
        <color indexed="57"/>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17"/>
      </left>
      <right style="medium">
        <color indexed="17"/>
      </right>
      <top style="medium">
        <color indexed="17"/>
      </top>
      <bottom style="medium">
        <color indexed="17"/>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44"/>
      </left>
      <right/>
      <top style="medium">
        <color indexed="44"/>
      </top>
      <bottom/>
      <diagonal/>
    </border>
    <border>
      <left/>
      <right/>
      <top style="medium">
        <color indexed="44"/>
      </top>
      <bottom/>
      <diagonal/>
    </border>
    <border>
      <left style="medium">
        <color indexed="44"/>
      </left>
      <right/>
      <top/>
      <bottom/>
      <diagonal/>
    </border>
    <border>
      <left style="medium">
        <color indexed="44"/>
      </left>
      <right/>
      <top/>
      <bottom style="medium">
        <color indexed="44"/>
      </bottom>
      <diagonal/>
    </border>
    <border>
      <left/>
      <right/>
      <top/>
      <bottom style="medium">
        <color indexed="4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53"/>
      </right>
      <top style="medium">
        <color indexed="53"/>
      </top>
      <bottom/>
      <diagonal/>
    </border>
    <border>
      <left/>
      <right style="medium">
        <color indexed="53"/>
      </right>
      <top/>
      <bottom/>
      <diagonal/>
    </border>
    <border>
      <left/>
      <right style="medium">
        <color indexed="53"/>
      </right>
      <top/>
      <bottom style="medium">
        <color indexed="53"/>
      </bottom>
      <diagonal/>
    </border>
    <border>
      <left style="medium">
        <color indexed="30"/>
      </left>
      <right style="medium">
        <color indexed="30"/>
      </right>
      <top style="medium">
        <color indexed="30"/>
      </top>
      <bottom style="medium">
        <color indexed="30"/>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17"/>
      </bottom>
      <diagonal/>
    </border>
    <border>
      <left/>
      <right/>
      <top style="medium">
        <color indexed="17"/>
      </top>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style="medium">
        <color theme="3" tint="-0.24994659260841701"/>
      </left>
      <right/>
      <top/>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53"/>
      </top>
      <bottom/>
      <diagonal/>
    </border>
    <border>
      <left style="medium">
        <color rgb="FF008000"/>
      </left>
      <right style="medium">
        <color rgb="FF008000"/>
      </right>
      <top style="medium">
        <color rgb="FF008000"/>
      </top>
      <bottom style="medium">
        <color rgb="FF008000"/>
      </bottom>
      <diagonal/>
    </border>
    <border>
      <left/>
      <right/>
      <top/>
      <bottom style="medium">
        <color rgb="FF008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medium">
        <color rgb="FF008000"/>
      </right>
      <top style="medium">
        <color rgb="FF008000"/>
      </top>
      <bottom style="medium">
        <color rgb="FF008000"/>
      </bottom>
      <diagonal/>
    </border>
    <border>
      <left style="medium">
        <color rgb="FF008000"/>
      </left>
      <right style="thin">
        <color rgb="FFFF0000"/>
      </right>
      <top style="medium">
        <color rgb="FF008000"/>
      </top>
      <bottom style="medium">
        <color rgb="FF008000"/>
      </bottom>
      <diagonal/>
    </border>
    <border>
      <left style="thin">
        <color rgb="FFFF0000"/>
      </left>
      <right/>
      <top style="medium">
        <color rgb="FF008000"/>
      </top>
      <bottom/>
      <diagonal/>
    </border>
    <border>
      <left/>
      <right style="medium">
        <color auto="1"/>
      </right>
      <top/>
      <bottom/>
      <diagonal/>
    </border>
    <border>
      <left style="thin">
        <color indexed="64"/>
      </left>
      <right style="thin">
        <color indexed="64"/>
      </right>
      <top style="medium">
        <color indexed="64"/>
      </top>
      <bottom/>
      <diagonal/>
    </border>
    <border>
      <left/>
      <right style="thin">
        <color rgb="FFFF0000"/>
      </right>
      <top style="medium">
        <color rgb="FF008000"/>
      </top>
      <bottom/>
      <diagonal/>
    </border>
    <border>
      <left/>
      <right/>
      <top style="medium">
        <color auto="1"/>
      </top>
      <bottom/>
      <diagonal/>
    </border>
    <border>
      <left style="medium">
        <color indexed="17"/>
      </left>
      <right style="medium">
        <color rgb="FF008000"/>
      </right>
      <top style="medium">
        <color indexed="17"/>
      </top>
      <bottom style="medium">
        <color indexed="17"/>
      </bottom>
      <diagonal/>
    </border>
    <border>
      <left style="medium">
        <color rgb="FF008000"/>
      </left>
      <right style="medium">
        <color rgb="FF008000"/>
      </right>
      <top style="medium">
        <color indexed="17"/>
      </top>
      <bottom style="medium">
        <color rgb="FF008000"/>
      </bottom>
      <diagonal/>
    </border>
    <border>
      <left style="medium">
        <color rgb="FF0000FF"/>
      </left>
      <right style="medium">
        <color rgb="FF0000FF"/>
      </right>
      <top style="medium">
        <color rgb="FF0000FF"/>
      </top>
      <bottom style="medium">
        <color rgb="FF0000FF"/>
      </bottom>
      <diagonal/>
    </border>
    <border>
      <left style="medium">
        <color auto="1"/>
      </left>
      <right/>
      <top/>
      <bottom/>
      <diagonal/>
    </border>
    <border>
      <left/>
      <right style="medium">
        <color indexed="44"/>
      </right>
      <top style="medium">
        <color indexed="44"/>
      </top>
      <bottom/>
      <diagonal/>
    </border>
    <border>
      <left/>
      <right style="medium">
        <color indexed="44"/>
      </right>
      <top/>
      <bottom/>
      <diagonal/>
    </border>
    <border>
      <left/>
      <right style="medium">
        <color indexed="64"/>
      </right>
      <top/>
      <bottom/>
      <diagonal/>
    </border>
    <border>
      <left/>
      <right style="medium">
        <color indexed="31"/>
      </right>
      <top/>
      <bottom/>
      <diagonal/>
    </border>
    <border>
      <left style="medium">
        <color auto="1"/>
      </left>
      <right/>
      <top style="medium">
        <color auto="1"/>
      </top>
      <bottom/>
      <diagonal/>
    </border>
    <border>
      <left style="thin">
        <color auto="1"/>
      </left>
      <right style="medium">
        <color indexed="64"/>
      </right>
      <top style="medium">
        <color auto="1"/>
      </top>
      <bottom/>
      <diagonal/>
    </border>
    <border>
      <left style="thin">
        <color auto="1"/>
      </left>
      <right style="medium">
        <color indexed="64"/>
      </right>
      <top style="thin">
        <color indexed="64"/>
      </top>
      <bottom/>
      <diagonal/>
    </border>
    <border>
      <left/>
      <right style="medium">
        <color rgb="FF008000"/>
      </right>
      <top/>
      <bottom/>
      <diagonal/>
    </border>
    <border>
      <left style="thin">
        <color indexed="23"/>
      </left>
      <right/>
      <top style="thin">
        <color indexed="23"/>
      </top>
      <bottom style="thin">
        <color indexed="23"/>
      </bottom>
      <diagonal/>
    </border>
    <border>
      <left style="medium">
        <color rgb="FF99CCFF"/>
      </left>
      <right/>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8000"/>
      </left>
      <right/>
      <top style="medium">
        <color rgb="FF008000"/>
      </top>
      <bottom/>
      <diagonal/>
    </border>
    <border>
      <left/>
      <right/>
      <top style="medium">
        <color rgb="FF008000"/>
      </top>
      <bottom/>
      <diagonal/>
    </border>
    <border>
      <left style="medium">
        <color rgb="FF008000"/>
      </left>
      <right/>
      <top/>
      <bottom/>
      <diagonal/>
    </border>
    <border>
      <left style="medium">
        <color rgb="FF008000"/>
      </left>
      <right/>
      <top/>
      <bottom style="medium">
        <color rgb="FF008000"/>
      </bottom>
      <diagonal/>
    </border>
    <border>
      <left style="double">
        <color theme="0" tint="-0.24994659260841701"/>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top/>
      <bottom style="medium">
        <color indexed="17"/>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style="medium">
        <color theme="1"/>
      </bottom>
      <diagonal/>
    </border>
    <border>
      <left style="thin">
        <color rgb="FFFF0000"/>
      </left>
      <right/>
      <top style="medium">
        <color theme="1"/>
      </top>
      <bottom/>
      <diagonal/>
    </border>
    <border>
      <left/>
      <right style="thin">
        <color rgb="FFFF0000"/>
      </right>
      <top style="medium">
        <color theme="1"/>
      </top>
      <bottom/>
      <diagonal/>
    </border>
    <border>
      <left style="thin">
        <color rgb="FFFF0000"/>
      </left>
      <right/>
      <top/>
      <bottom style="medium">
        <color theme="1"/>
      </bottom>
      <diagonal/>
    </border>
    <border>
      <left/>
      <right style="thin">
        <color rgb="FFFF0000"/>
      </right>
      <top/>
      <bottom style="medium">
        <color theme="1"/>
      </bottom>
      <diagonal/>
    </border>
    <border>
      <left/>
      <right style="thin">
        <color rgb="FFFF0000"/>
      </right>
      <top/>
      <bottom style="medium">
        <color rgb="FF008000"/>
      </bottom>
      <diagonal/>
    </border>
    <border>
      <left/>
      <right/>
      <top style="medium">
        <color auto="1"/>
      </top>
      <bottom/>
      <diagonal/>
    </border>
    <border>
      <left/>
      <right/>
      <top/>
      <bottom style="medium">
        <color auto="1"/>
      </bottom>
      <diagonal/>
    </border>
    <border>
      <left/>
      <right/>
      <top style="medium">
        <color rgb="FF339966"/>
      </top>
      <bottom/>
      <diagonal/>
    </border>
    <border>
      <left/>
      <right style="medium">
        <color rgb="FF339966"/>
      </right>
      <top style="medium">
        <color rgb="FF339966"/>
      </top>
      <bottom/>
      <diagonal/>
    </border>
    <border>
      <left/>
      <right style="medium">
        <color rgb="FF339966"/>
      </right>
      <top/>
      <bottom/>
      <diagonal/>
    </border>
    <border>
      <left/>
      <right/>
      <top/>
      <bottom style="medium">
        <color rgb="FF339966"/>
      </bottom>
      <diagonal/>
    </border>
    <border>
      <left/>
      <right style="medium">
        <color rgb="FF339966"/>
      </right>
      <top/>
      <bottom style="medium">
        <color rgb="FF339966"/>
      </bottom>
      <diagonal/>
    </border>
    <border>
      <left style="medium">
        <color rgb="FF339966"/>
      </left>
      <right style="medium">
        <color rgb="FF339966"/>
      </right>
      <top style="medium">
        <color rgb="FF339966"/>
      </top>
      <bottom style="medium">
        <color rgb="FF339966"/>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top style="medium">
        <color rgb="FFFF0000"/>
      </top>
      <bottom/>
      <diagonal/>
    </border>
    <border>
      <left/>
      <right/>
      <top/>
      <bottom style="medium">
        <color rgb="FFFF0000"/>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s>
  <cellStyleXfs count="11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4" borderId="0" applyNumberFormat="0" applyBorder="0" applyAlignment="0" applyProtection="0"/>
    <xf numFmtId="0" fontId="16" fillId="6" borderId="0" applyNumberFormat="0" applyBorder="0" applyAlignment="0" applyProtection="0"/>
    <xf numFmtId="0" fontId="16" fillId="3"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4"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9" fillId="16" borderId="1" applyNumberFormat="0" applyAlignment="0" applyProtection="0"/>
    <xf numFmtId="3" fontId="6" fillId="17" borderId="2">
      <alignment horizontal="right"/>
    </xf>
    <xf numFmtId="3" fontId="4" fillId="17" borderId="2">
      <alignment horizontal="right"/>
    </xf>
    <xf numFmtId="3" fontId="5" fillId="17" borderId="3">
      <alignment horizontal="right"/>
    </xf>
    <xf numFmtId="3" fontId="6" fillId="17" borderId="3">
      <alignment horizontal="right"/>
    </xf>
    <xf numFmtId="3" fontId="4" fillId="17" borderId="3">
      <alignment horizontal="right"/>
    </xf>
    <xf numFmtId="0" fontId="20" fillId="18" borderId="4" applyNumberFormat="0" applyAlignment="0" applyProtection="0"/>
    <xf numFmtId="164" fontId="4" fillId="0" borderId="0" applyFont="0" applyFill="0" applyBorder="0" applyAlignment="0" applyProtection="0"/>
    <xf numFmtId="165" fontId="4" fillId="0" borderId="0" applyFont="0" applyFill="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7" borderId="1" applyNumberFormat="0" applyAlignment="0" applyProtection="0"/>
    <xf numFmtId="0" fontId="28" fillId="0" borderId="8" applyNumberFormat="0" applyFill="0" applyAlignment="0" applyProtection="0"/>
    <xf numFmtId="0" fontId="29" fillId="7" borderId="0" applyNumberFormat="0" applyBorder="0" applyAlignment="0" applyProtection="0"/>
    <xf numFmtId="0" fontId="4" fillId="0" borderId="0"/>
    <xf numFmtId="0" fontId="4" fillId="4" borderId="9" applyNumberFormat="0" applyFont="0" applyAlignment="0" applyProtection="0"/>
    <xf numFmtId="0" fontId="30" fillId="16" borderId="10" applyNumberFormat="0" applyAlignment="0" applyProtection="0"/>
    <xf numFmtId="9" fontId="4" fillId="0" borderId="0" applyFon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28"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82" fillId="0" borderId="0" applyNumberFormat="0" applyFill="0" applyBorder="0" applyAlignment="0" applyProtection="0"/>
    <xf numFmtId="0" fontId="83" fillId="0" borderId="0"/>
    <xf numFmtId="0" fontId="29" fillId="7" borderId="0" applyNumberFormat="0" applyBorder="0" applyAlignment="0" applyProtection="0"/>
    <xf numFmtId="0" fontId="3" fillId="0" borderId="0"/>
    <xf numFmtId="9" fontId="4" fillId="0" borderId="0" applyFont="0" applyFill="0" applyBorder="0" applyAlignment="0" applyProtection="0"/>
    <xf numFmtId="0" fontId="83" fillId="0" borderId="0"/>
    <xf numFmtId="0" fontId="4" fillId="0" borderId="0"/>
    <xf numFmtId="164" fontId="4" fillId="0" borderId="0" applyFont="0" applyFill="0" applyBorder="0" applyAlignment="0" applyProtection="0"/>
    <xf numFmtId="0" fontId="4" fillId="0" borderId="0"/>
    <xf numFmtId="0" fontId="4" fillId="0" borderId="0"/>
    <xf numFmtId="0" fontId="8" fillId="0" borderId="0"/>
    <xf numFmtId="0" fontId="9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43" fontId="4" fillId="0" borderId="0" applyFont="0" applyFill="0" applyBorder="0" applyAlignment="0" applyProtection="0"/>
    <xf numFmtId="171" fontId="4" fillId="17" borderId="2">
      <alignment horizontal="right" vertical="top"/>
    </xf>
    <xf numFmtId="0" fontId="4" fillId="17" borderId="2">
      <alignment horizontal="left" indent="5"/>
    </xf>
    <xf numFmtId="171" fontId="4" fillId="17" borderId="3" applyNumberFormat="0">
      <alignment horizontal="right" vertical="top"/>
    </xf>
    <xf numFmtId="0" fontId="4" fillId="17" borderId="3">
      <alignment horizontal="left" indent="3"/>
    </xf>
    <xf numFmtId="171" fontId="5" fillId="17" borderId="3" applyNumberFormat="0">
      <alignment horizontal="right" vertical="top"/>
    </xf>
    <xf numFmtId="0" fontId="5" fillId="17" borderId="3">
      <alignment horizontal="left" indent="1"/>
    </xf>
    <xf numFmtId="0" fontId="5" fillId="17" borderId="3">
      <alignment horizontal="right" vertical="top"/>
    </xf>
    <xf numFmtId="0" fontId="5" fillId="17" borderId="3">
      <alignment horizontal="left" indent="2"/>
    </xf>
    <xf numFmtId="171" fontId="4" fillId="17" borderId="3" applyNumberFormat="0">
      <alignment horizontal="right" vertical="top"/>
    </xf>
    <xf numFmtId="0" fontId="4" fillId="17" borderId="3">
      <alignment horizontal="left" indent="3"/>
    </xf>
    <xf numFmtId="0" fontId="5" fillId="0" borderId="0"/>
    <xf numFmtId="0" fontId="5" fillId="0" borderId="0"/>
    <xf numFmtId="0" fontId="4" fillId="0" borderId="0">
      <alignment textRotation="90"/>
    </xf>
    <xf numFmtId="0" fontId="4" fillId="0" borderId="0"/>
    <xf numFmtId="0" fontId="101" fillId="17" borderId="0"/>
    <xf numFmtId="0" fontId="10" fillId="0" borderId="0"/>
    <xf numFmtId="0" fontId="5" fillId="0" borderId="0"/>
    <xf numFmtId="0" fontId="4" fillId="0" borderId="0"/>
    <xf numFmtId="171" fontId="4" fillId="17" borderId="2">
      <alignment horizontal="right" vertical="top"/>
    </xf>
    <xf numFmtId="0" fontId="4" fillId="17" borderId="2">
      <alignment horizontal="left" indent="5"/>
    </xf>
    <xf numFmtId="171" fontId="4" fillId="17" borderId="3" applyNumberFormat="0">
      <alignment horizontal="right" vertical="top"/>
    </xf>
    <xf numFmtId="0" fontId="4" fillId="17" borderId="3">
      <alignment horizontal="left" indent="3"/>
    </xf>
    <xf numFmtId="171" fontId="4" fillId="17" borderId="3" applyNumberFormat="0">
      <alignment horizontal="right" vertical="top"/>
    </xf>
    <xf numFmtId="0" fontId="4" fillId="17" borderId="3">
      <alignment horizontal="left" indent="3"/>
    </xf>
    <xf numFmtId="0" fontId="5" fillId="0" borderId="0"/>
    <xf numFmtId="0" fontId="5"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0" fontId="113" fillId="0" borderId="0" applyNumberFormat="0" applyFill="0" applyBorder="0" applyAlignment="0" applyProtection="0"/>
  </cellStyleXfs>
  <cellXfs count="2069">
    <xf numFmtId="0" fontId="0" fillId="0" borderId="0" xfId="0"/>
    <xf numFmtId="0" fontId="8" fillId="0" borderId="0" xfId="0" applyFont="1"/>
    <xf numFmtId="0" fontId="13" fillId="17" borderId="0" xfId="0" applyFont="1" applyFill="1" applyAlignment="1">
      <alignment horizontal="center"/>
    </xf>
    <xf numFmtId="0" fontId="12" fillId="17" borderId="0" xfId="0" applyFont="1" applyFill="1"/>
    <xf numFmtId="0" fontId="13" fillId="17" borderId="0" xfId="0" applyFont="1" applyFill="1"/>
    <xf numFmtId="0" fontId="13" fillId="0" borderId="0" xfId="0" applyFont="1"/>
    <xf numFmtId="0" fontId="0" fillId="17" borderId="16" xfId="0" applyFill="1" applyBorder="1"/>
    <xf numFmtId="0" fontId="0" fillId="17" borderId="17" xfId="0" applyFill="1" applyBorder="1"/>
    <xf numFmtId="0" fontId="0" fillId="17" borderId="15" xfId="0" applyFill="1" applyBorder="1"/>
    <xf numFmtId="0" fontId="0" fillId="17" borderId="25" xfId="0" applyFill="1" applyBorder="1"/>
    <xf numFmtId="0" fontId="0" fillId="17" borderId="27" xfId="0" applyFill="1" applyBorder="1"/>
    <xf numFmtId="0" fontId="0" fillId="0" borderId="0" xfId="0" applyAlignment="1">
      <alignment wrapText="1"/>
    </xf>
    <xf numFmtId="0" fontId="37" fillId="0" borderId="0" xfId="0" applyFont="1"/>
    <xf numFmtId="0" fontId="35" fillId="0" borderId="0" xfId="0" applyFont="1"/>
    <xf numFmtId="0" fontId="37" fillId="0" borderId="0" xfId="0" applyFont="1" applyAlignment="1">
      <alignment horizontal="center"/>
    </xf>
    <xf numFmtId="0" fontId="35" fillId="0" borderId="0" xfId="0" applyFont="1" applyAlignment="1">
      <alignment horizontal="center"/>
    </xf>
    <xf numFmtId="0" fontId="38" fillId="0" borderId="0" xfId="0" applyFont="1"/>
    <xf numFmtId="0" fontId="39" fillId="0" borderId="0" xfId="0" applyFont="1"/>
    <xf numFmtId="0" fontId="0" fillId="17" borderId="0" xfId="0" applyFill="1"/>
    <xf numFmtId="0" fontId="0" fillId="17" borderId="0" xfId="0" applyFill="1" applyAlignment="1">
      <alignment vertical="top" wrapText="1"/>
    </xf>
    <xf numFmtId="0" fontId="0" fillId="17" borderId="0" xfId="0" applyFill="1" applyAlignment="1">
      <alignment vertical="center"/>
    </xf>
    <xf numFmtId="0" fontId="0" fillId="17" borderId="0" xfId="0" applyFill="1" applyAlignment="1">
      <alignment vertical="top"/>
    </xf>
    <xf numFmtId="3" fontId="39" fillId="17" borderId="0" xfId="0" applyNumberFormat="1" applyFont="1" applyFill="1" applyAlignment="1">
      <alignment horizontal="center" vertical="center" wrapText="1"/>
    </xf>
    <xf numFmtId="0" fontId="13" fillId="17" borderId="0" xfId="0" applyFont="1" applyFill="1" applyAlignment="1">
      <alignment vertical="top"/>
    </xf>
    <xf numFmtId="3" fontId="39" fillId="17" borderId="0" xfId="0" applyNumberFormat="1" applyFont="1" applyFill="1" applyAlignment="1">
      <alignment horizontal="center" vertical="center"/>
    </xf>
    <xf numFmtId="0" fontId="15" fillId="17" borderId="0" xfId="0" applyFont="1" applyFill="1" applyAlignment="1">
      <alignment wrapText="1"/>
    </xf>
    <xf numFmtId="3" fontId="13" fillId="17" borderId="0" xfId="0" applyNumberFormat="1" applyFont="1" applyFill="1" applyAlignment="1">
      <alignment horizontal="right" vertical="center" indent="1"/>
    </xf>
    <xf numFmtId="0" fontId="8" fillId="0" borderId="0" xfId="0" applyFont="1" applyAlignment="1">
      <alignment horizontal="center"/>
    </xf>
    <xf numFmtId="0" fontId="5" fillId="17" borderId="0" xfId="0" applyFont="1" applyFill="1" applyAlignment="1">
      <alignment horizontal="right" vertical="top" wrapText="1"/>
    </xf>
    <xf numFmtId="0" fontId="8" fillId="17" borderId="0" xfId="0" applyFont="1" applyFill="1" applyAlignment="1">
      <alignment horizontal="center"/>
    </xf>
    <xf numFmtId="3" fontId="8" fillId="0" borderId="0" xfId="0" applyNumberFormat="1" applyFont="1"/>
    <xf numFmtId="0" fontId="12" fillId="21" borderId="26" xfId="0" applyFont="1" applyFill="1" applyBorder="1" applyAlignment="1">
      <alignment horizontal="left" vertical="center"/>
    </xf>
    <xf numFmtId="0" fontId="12" fillId="21" borderId="17" xfId="0" applyFont="1" applyFill="1" applyBorder="1" applyAlignment="1">
      <alignment horizontal="left" vertical="center" indent="2"/>
    </xf>
    <xf numFmtId="0" fontId="12" fillId="21" borderId="24" xfId="0" applyFont="1" applyFill="1" applyBorder="1" applyAlignment="1">
      <alignment horizontal="left" vertical="center"/>
    </xf>
    <xf numFmtId="0" fontId="12" fillId="21" borderId="27" xfId="0" applyFont="1" applyFill="1" applyBorder="1" applyAlignment="1">
      <alignment horizontal="left" vertical="center" indent="2"/>
    </xf>
    <xf numFmtId="0" fontId="0" fillId="17" borderId="23" xfId="0" applyFill="1" applyBorder="1"/>
    <xf numFmtId="0" fontId="13" fillId="17" borderId="23" xfId="0" applyFont="1" applyFill="1" applyBorder="1"/>
    <xf numFmtId="0" fontId="13" fillId="17" borderId="15" xfId="0" applyFont="1" applyFill="1" applyBorder="1"/>
    <xf numFmtId="0" fontId="35" fillId="17" borderId="23" xfId="0" applyFont="1" applyFill="1" applyBorder="1"/>
    <xf numFmtId="0" fontId="0" fillId="17" borderId="15" xfId="0" applyFill="1" applyBorder="1" applyAlignment="1">
      <alignment wrapText="1"/>
    </xf>
    <xf numFmtId="0" fontId="42" fillId="17" borderId="0" xfId="0" applyFont="1" applyFill="1" applyAlignment="1">
      <alignment horizontal="left" indent="1"/>
    </xf>
    <xf numFmtId="0" fontId="39" fillId="17" borderId="15" xfId="0" applyFont="1" applyFill="1" applyBorder="1"/>
    <xf numFmtId="0" fontId="15" fillId="17" borderId="15" xfId="0" applyFont="1" applyFill="1" applyBorder="1"/>
    <xf numFmtId="0" fontId="12" fillId="17" borderId="15" xfId="0" applyFont="1" applyFill="1" applyBorder="1" applyAlignment="1">
      <alignment horizontal="center" vertical="center"/>
    </xf>
    <xf numFmtId="4" fontId="13" fillId="17" borderId="0" xfId="0" applyNumberFormat="1" applyFont="1" applyFill="1" applyAlignment="1">
      <alignment horizontal="right" vertical="center" indent="2"/>
    </xf>
    <xf numFmtId="4" fontId="39" fillId="17" borderId="0" xfId="0" applyNumberFormat="1" applyFont="1" applyFill="1" applyAlignment="1">
      <alignment horizontal="center" vertical="center"/>
    </xf>
    <xf numFmtId="0" fontId="39" fillId="17" borderId="25" xfId="0" applyFont="1" applyFill="1" applyBorder="1" applyAlignment="1">
      <alignment horizontal="center" vertical="top" wrapText="1"/>
    </xf>
    <xf numFmtId="3" fontId="13" fillId="17" borderId="0" xfId="0" applyNumberFormat="1" applyFont="1" applyFill="1" applyAlignment="1">
      <alignment horizontal="right" vertical="center" indent="2"/>
    </xf>
    <xf numFmtId="0" fontId="4" fillId="0" borderId="0" xfId="0" applyFont="1"/>
    <xf numFmtId="3" fontId="15" fillId="17" borderId="0" xfId="33" applyNumberFormat="1" applyFont="1" applyFill="1" applyBorder="1" applyAlignment="1">
      <alignment horizontal="right" vertical="center"/>
    </xf>
    <xf numFmtId="0" fontId="53" fillId="0" borderId="0" xfId="0" applyFont="1" applyAlignment="1">
      <alignment horizontal="center"/>
    </xf>
    <xf numFmtId="3" fontId="39" fillId="0" borderId="0" xfId="0" applyNumberFormat="1" applyFont="1" applyAlignment="1">
      <alignment horizontal="center" vertical="center"/>
    </xf>
    <xf numFmtId="0" fontId="57" fillId="0" borderId="0" xfId="41" quotePrefix="1" applyNumberFormat="1" applyFont="1" applyFill="1" applyBorder="1" applyAlignment="1" applyProtection="1">
      <alignment horizontal="left" vertical="top" wrapText="1"/>
    </xf>
    <xf numFmtId="3" fontId="0" fillId="0" borderId="0" xfId="0" applyNumberFormat="1"/>
    <xf numFmtId="0" fontId="6" fillId="17" borderId="0" xfId="0" applyFont="1" applyFill="1" applyAlignment="1">
      <alignment vertical="top"/>
    </xf>
    <xf numFmtId="3" fontId="13" fillId="23" borderId="0" xfId="0" applyNumberFormat="1" applyFont="1" applyFill="1" applyAlignment="1">
      <alignment horizontal="right" vertical="center" indent="1"/>
    </xf>
    <xf numFmtId="3" fontId="12" fillId="23" borderId="0" xfId="0" applyNumberFormat="1" applyFont="1" applyFill="1" applyAlignment="1">
      <alignment horizontal="right" vertical="center" indent="1"/>
    </xf>
    <xf numFmtId="3" fontId="12" fillId="23" borderId="19" xfId="0" applyNumberFormat="1" applyFont="1" applyFill="1" applyBorder="1" applyAlignment="1">
      <alignment horizontal="right" vertical="center" indent="1"/>
    </xf>
    <xf numFmtId="3" fontId="13" fillId="23" borderId="19" xfId="0" applyNumberFormat="1" applyFont="1" applyFill="1" applyBorder="1" applyAlignment="1">
      <alignment horizontal="right" vertical="center" indent="1"/>
    </xf>
    <xf numFmtId="3" fontId="13" fillId="23" borderId="22" xfId="0" applyNumberFormat="1" applyFont="1" applyFill="1" applyBorder="1" applyAlignment="1">
      <alignment horizontal="right" vertical="center" indent="1"/>
    </xf>
    <xf numFmtId="0" fontId="0" fillId="23" borderId="0" xfId="0" applyFill="1"/>
    <xf numFmtId="3" fontId="12" fillId="23" borderId="28" xfId="0" applyNumberFormat="1" applyFont="1" applyFill="1" applyBorder="1" applyAlignment="1">
      <alignment horizontal="right" vertical="center" indent="1"/>
    </xf>
    <xf numFmtId="3" fontId="13" fillId="23" borderId="28" xfId="0" applyNumberFormat="1" applyFont="1" applyFill="1" applyBorder="1" applyAlignment="1">
      <alignment horizontal="right" vertical="center" indent="1"/>
    </xf>
    <xf numFmtId="3" fontId="12" fillId="23" borderId="29" xfId="0" applyNumberFormat="1" applyFont="1" applyFill="1" applyBorder="1" applyAlignment="1">
      <alignment horizontal="right" vertical="center" indent="1"/>
    </xf>
    <xf numFmtId="3" fontId="13" fillId="23" borderId="29" xfId="0" applyNumberFormat="1" applyFont="1" applyFill="1" applyBorder="1" applyAlignment="1">
      <alignment horizontal="right" vertical="center" indent="1"/>
    </xf>
    <xf numFmtId="3" fontId="12" fillId="23" borderId="25" xfId="0" applyNumberFormat="1" applyFont="1" applyFill="1" applyBorder="1" applyAlignment="1">
      <alignment horizontal="right" vertical="center" indent="1"/>
    </xf>
    <xf numFmtId="3" fontId="13" fillId="23" borderId="25" xfId="0" applyNumberFormat="1" applyFont="1" applyFill="1" applyBorder="1" applyAlignment="1">
      <alignment horizontal="right" vertical="center" indent="1"/>
    </xf>
    <xf numFmtId="0" fontId="13" fillId="23" borderId="0" xfId="0" applyFont="1" applyFill="1"/>
    <xf numFmtId="0" fontId="13" fillId="23" borderId="0" xfId="0" applyFont="1" applyFill="1" applyAlignment="1">
      <alignment horizontal="center"/>
    </xf>
    <xf numFmtId="0" fontId="13" fillId="23" borderId="22" xfId="0" applyFont="1" applyFill="1" applyBorder="1"/>
    <xf numFmtId="3" fontId="13" fillId="23" borderId="68" xfId="0" applyNumberFormat="1" applyFont="1" applyFill="1" applyBorder="1" applyAlignment="1">
      <alignment horizontal="right" vertical="center" indent="1"/>
    </xf>
    <xf numFmtId="3" fontId="13" fillId="23" borderId="71" xfId="0" applyNumberFormat="1" applyFont="1" applyFill="1" applyBorder="1" applyAlignment="1">
      <alignment horizontal="right" vertical="center" indent="1"/>
    </xf>
    <xf numFmtId="0" fontId="14" fillId="17" borderId="0" xfId="0" applyFont="1" applyFill="1" applyAlignment="1">
      <alignment horizontal="left" vertical="center"/>
    </xf>
    <xf numFmtId="0" fontId="67" fillId="0" borderId="0" xfId="0" applyFont="1"/>
    <xf numFmtId="0" fontId="13" fillId="24" borderId="0" xfId="0" applyFont="1" applyFill="1"/>
    <xf numFmtId="0" fontId="13" fillId="24" borderId="0" xfId="0" applyFont="1" applyFill="1" applyAlignment="1">
      <alignment horizontal="center"/>
    </xf>
    <xf numFmtId="0" fontId="13" fillId="24" borderId="0" xfId="0" applyFont="1" applyFill="1" applyAlignment="1">
      <alignment vertical="center"/>
    </xf>
    <xf numFmtId="0" fontId="13" fillId="24" borderId="23" xfId="0" applyFont="1" applyFill="1" applyBorder="1"/>
    <xf numFmtId="0" fontId="5" fillId="24" borderId="0" xfId="0" applyFont="1" applyFill="1" applyAlignment="1">
      <alignment horizontal="center" vertical="center" wrapText="1"/>
    </xf>
    <xf numFmtId="0" fontId="5" fillId="24" borderId="0" xfId="0" quotePrefix="1" applyFont="1" applyFill="1" applyAlignment="1">
      <alignment horizontal="center" vertical="center" wrapText="1"/>
    </xf>
    <xf numFmtId="0" fontId="55" fillId="24" borderId="0" xfId="0" applyFont="1" applyFill="1" applyAlignment="1">
      <alignment horizontal="center" vertical="center"/>
    </xf>
    <xf numFmtId="0" fontId="0" fillId="24" borderId="0" xfId="0" applyFill="1" applyAlignment="1">
      <alignment horizontal="center" vertical="center"/>
    </xf>
    <xf numFmtId="3" fontId="0" fillId="24" borderId="0" xfId="0" applyNumberFormat="1" applyFill="1" applyAlignment="1">
      <alignment vertical="center"/>
    </xf>
    <xf numFmtId="0" fontId="68" fillId="0" borderId="0" xfId="0" applyFont="1"/>
    <xf numFmtId="0" fontId="68" fillId="0" borderId="0" xfId="0" applyFont="1" applyAlignment="1">
      <alignment horizontal="center"/>
    </xf>
    <xf numFmtId="0" fontId="69" fillId="0" borderId="0" xfId="0" applyFont="1"/>
    <xf numFmtId="3" fontId="68" fillId="22" borderId="53" xfId="0" applyNumberFormat="1" applyFont="1" applyFill="1" applyBorder="1" applyAlignment="1">
      <alignment horizontal="center"/>
    </xf>
    <xf numFmtId="0" fontId="8" fillId="22" borderId="53" xfId="0" applyFont="1" applyFill="1" applyBorder="1"/>
    <xf numFmtId="3" fontId="8" fillId="22" borderId="53" xfId="0" applyNumberFormat="1" applyFont="1" applyFill="1" applyBorder="1"/>
    <xf numFmtId="0" fontId="68" fillId="22" borderId="3" xfId="0" applyFont="1" applyFill="1" applyBorder="1" applyAlignment="1">
      <alignment horizontal="center"/>
    </xf>
    <xf numFmtId="3" fontId="68" fillId="22" borderId="54" xfId="0" applyNumberFormat="1" applyFont="1" applyFill="1" applyBorder="1" applyAlignment="1">
      <alignment horizontal="center"/>
    </xf>
    <xf numFmtId="0" fontId="68" fillId="0" borderId="0" xfId="0" applyFont="1" applyAlignment="1">
      <alignment horizontal="center" vertical="center"/>
    </xf>
    <xf numFmtId="0" fontId="68" fillId="22" borderId="52" xfId="0" applyFont="1" applyFill="1" applyBorder="1" applyAlignment="1">
      <alignment horizontal="center" vertical="center"/>
    </xf>
    <xf numFmtId="0" fontId="68" fillId="22" borderId="53" xfId="0" applyFont="1" applyFill="1" applyBorder="1" applyAlignment="1">
      <alignment horizontal="center" vertical="center"/>
    </xf>
    <xf numFmtId="3" fontId="68" fillId="22" borderId="53" xfId="0" applyNumberFormat="1" applyFont="1" applyFill="1" applyBorder="1" applyAlignment="1">
      <alignment horizontal="center" vertical="center"/>
    </xf>
    <xf numFmtId="3" fontId="68" fillId="22" borderId="3" xfId="0" applyNumberFormat="1" applyFont="1" applyFill="1" applyBorder="1" applyAlignment="1">
      <alignment horizontal="center" vertical="center"/>
    </xf>
    <xf numFmtId="0" fontId="72" fillId="24" borderId="0" xfId="0" applyFont="1" applyFill="1"/>
    <xf numFmtId="0" fontId="61" fillId="24" borderId="15" xfId="0" applyFont="1" applyFill="1" applyBorder="1" applyAlignment="1">
      <alignment horizontal="center" vertical="top"/>
    </xf>
    <xf numFmtId="0" fontId="70" fillId="24" borderId="0" xfId="0" applyFont="1" applyFill="1" applyAlignment="1">
      <alignment horizontal="center" vertical="top"/>
    </xf>
    <xf numFmtId="0" fontId="8" fillId="24" borderId="0" xfId="0" applyFont="1" applyFill="1" applyAlignment="1">
      <alignment horizontal="left" vertical="top"/>
    </xf>
    <xf numFmtId="0" fontId="10" fillId="24" borderId="0" xfId="0" applyFont="1" applyFill="1" applyAlignment="1">
      <alignment horizontal="left" vertical="top"/>
    </xf>
    <xf numFmtId="0" fontId="70" fillId="24" borderId="0" xfId="0" applyFont="1" applyFill="1" applyAlignment="1">
      <alignment horizontal="left" vertical="top"/>
    </xf>
    <xf numFmtId="0" fontId="0" fillId="24" borderId="0" xfId="0" applyFill="1"/>
    <xf numFmtId="0" fontId="13" fillId="24" borderId="26" xfId="0" applyFont="1" applyFill="1" applyBorder="1"/>
    <xf numFmtId="0" fontId="13" fillId="24" borderId="16" xfId="0" applyFont="1" applyFill="1" applyBorder="1"/>
    <xf numFmtId="0" fontId="13" fillId="24" borderId="16" xfId="0" applyFont="1" applyFill="1" applyBorder="1" applyAlignment="1">
      <alignment horizontal="center"/>
    </xf>
    <xf numFmtId="0" fontId="13" fillId="24" borderId="17" xfId="0" applyFont="1" applyFill="1" applyBorder="1"/>
    <xf numFmtId="0" fontId="8" fillId="24" borderId="0" xfId="45" applyFont="1" applyFill="1"/>
    <xf numFmtId="0" fontId="8" fillId="24" borderId="23" xfId="45" applyFont="1" applyFill="1" applyBorder="1"/>
    <xf numFmtId="0" fontId="8" fillId="24" borderId="0" xfId="45" applyFont="1" applyFill="1" applyAlignment="1">
      <alignment horizontal="center"/>
    </xf>
    <xf numFmtId="0" fontId="8" fillId="24" borderId="15" xfId="45" applyFont="1" applyFill="1" applyBorder="1"/>
    <xf numFmtId="0" fontId="5" fillId="24" borderId="0" xfId="45" applyFont="1" applyFill="1" applyAlignment="1">
      <alignment horizontal="center" vertical="center" wrapText="1"/>
    </xf>
    <xf numFmtId="0" fontId="5" fillId="24" borderId="0" xfId="45" quotePrefix="1" applyFont="1" applyFill="1" applyAlignment="1">
      <alignment horizontal="center" vertical="center" wrapText="1"/>
    </xf>
    <xf numFmtId="0" fontId="10" fillId="24" borderId="0" xfId="45" applyFont="1" applyFill="1" applyAlignment="1">
      <alignment horizontal="left"/>
    </xf>
    <xf numFmtId="0" fontId="55" fillId="24" borderId="0" xfId="45" applyFont="1" applyFill="1" applyAlignment="1">
      <alignment horizontal="center" vertical="center"/>
    </xf>
    <xf numFmtId="0" fontId="4" fillId="24" borderId="0" xfId="45" applyFill="1" applyAlignment="1">
      <alignment horizontal="center" vertical="center"/>
    </xf>
    <xf numFmtId="3" fontId="4" fillId="24" borderId="0" xfId="45" applyNumberFormat="1" applyFill="1" applyAlignment="1">
      <alignment vertical="center"/>
    </xf>
    <xf numFmtId="0" fontId="8" fillId="24" borderId="0" xfId="45" applyFont="1" applyFill="1" applyAlignment="1">
      <alignment horizontal="left"/>
    </xf>
    <xf numFmtId="0" fontId="10" fillId="0" borderId="0" xfId="45" applyFont="1" applyAlignment="1">
      <alignment horizontal="center"/>
    </xf>
    <xf numFmtId="0" fontId="10" fillId="24" borderId="0" xfId="45" applyFont="1" applyFill="1" applyAlignment="1">
      <alignment horizontal="right"/>
    </xf>
    <xf numFmtId="0" fontId="8" fillId="0" borderId="0" xfId="45" applyFont="1" applyAlignment="1">
      <alignment horizontal="center"/>
    </xf>
    <xf numFmtId="0" fontId="8" fillId="24" borderId="0" xfId="45" applyFont="1" applyFill="1" applyAlignment="1">
      <alignment horizontal="center" vertical="top"/>
    </xf>
    <xf numFmtId="0" fontId="8" fillId="24" borderId="0" xfId="45" applyFont="1" applyFill="1" applyAlignment="1">
      <alignment horizontal="left" vertical="top"/>
    </xf>
    <xf numFmtId="3" fontId="8" fillId="24" borderId="0" xfId="45" applyNumberFormat="1" applyFont="1" applyFill="1" applyAlignment="1">
      <alignment vertical="top"/>
    </xf>
    <xf numFmtId="9" fontId="8" fillId="24" borderId="0" xfId="48" applyFont="1" applyFill="1" applyBorder="1" applyAlignment="1">
      <alignment horizontal="right" vertical="top"/>
    </xf>
    <xf numFmtId="9" fontId="8" fillId="24" borderId="0" xfId="48" applyFont="1" applyFill="1" applyBorder="1" applyAlignment="1">
      <alignment vertical="top"/>
    </xf>
    <xf numFmtId="0" fontId="70" fillId="24" borderId="0" xfId="45" applyFont="1" applyFill="1" applyAlignment="1">
      <alignment horizontal="center" vertical="top"/>
    </xf>
    <xf numFmtId="0" fontId="70" fillId="24" borderId="0" xfId="45" applyFont="1" applyFill="1" applyAlignment="1">
      <alignment horizontal="left" vertical="top"/>
    </xf>
    <xf numFmtId="0" fontId="10" fillId="24" borderId="0" xfId="45" applyFont="1" applyFill="1" applyAlignment="1">
      <alignment horizontal="left" vertical="top"/>
    </xf>
    <xf numFmtId="0" fontId="8" fillId="24" borderId="15" xfId="45" applyFont="1" applyFill="1" applyBorder="1" applyAlignment="1">
      <alignment vertical="top"/>
    </xf>
    <xf numFmtId="0" fontId="62" fillId="24" borderId="0" xfId="45" applyFont="1" applyFill="1"/>
    <xf numFmtId="0" fontId="8" fillId="24" borderId="0" xfId="45" applyFont="1" applyFill="1" applyAlignment="1">
      <alignment vertical="top"/>
    </xf>
    <xf numFmtId="0" fontId="8" fillId="24" borderId="0" xfId="45" applyFont="1" applyFill="1" applyAlignment="1">
      <alignment horizontal="right" vertical="top"/>
    </xf>
    <xf numFmtId="3" fontId="8" fillId="24" borderId="0" xfId="45" applyNumberFormat="1" applyFont="1" applyFill="1"/>
    <xf numFmtId="0" fontId="8" fillId="24" borderId="25" xfId="45" applyFont="1" applyFill="1" applyBorder="1"/>
    <xf numFmtId="0" fontId="8" fillId="24" borderId="25" xfId="45" applyFont="1" applyFill="1" applyBorder="1" applyAlignment="1">
      <alignment horizontal="center"/>
    </xf>
    <xf numFmtId="0" fontId="8" fillId="24" borderId="24" xfId="45" applyFont="1" applyFill="1" applyBorder="1"/>
    <xf numFmtId="0" fontId="8" fillId="24" borderId="27" xfId="45" applyFont="1" applyFill="1" applyBorder="1"/>
    <xf numFmtId="0" fontId="8" fillId="17" borderId="0" xfId="0" applyFont="1" applyFill="1" applyAlignment="1">
      <alignment vertical="top"/>
    </xf>
    <xf numFmtId="0" fontId="4" fillId="17" borderId="0" xfId="0" applyFont="1" applyFill="1" applyAlignment="1">
      <alignment vertical="top"/>
    </xf>
    <xf numFmtId="0" fontId="4" fillId="17" borderId="15" xfId="0" applyFont="1" applyFill="1" applyBorder="1"/>
    <xf numFmtId="0" fontId="8" fillId="24" borderId="0" xfId="45" applyFont="1" applyFill="1" applyAlignment="1">
      <alignment vertical="top" wrapText="1"/>
    </xf>
    <xf numFmtId="0" fontId="8" fillId="24" borderId="23" xfId="45" applyFont="1" applyFill="1" applyBorder="1" applyAlignment="1">
      <alignment horizontal="center" vertical="top"/>
    </xf>
    <xf numFmtId="0" fontId="8" fillId="24" borderId="0" xfId="45" applyFont="1" applyFill="1" applyAlignment="1">
      <alignment horizontal="left" vertical="center"/>
    </xf>
    <xf numFmtId="3" fontId="8" fillId="24" borderId="0" xfId="45" applyNumberFormat="1" applyFont="1" applyFill="1" applyAlignment="1">
      <alignment vertical="center"/>
    </xf>
    <xf numFmtId="9" fontId="8" fillId="24" borderId="0" xfId="48" applyFont="1" applyFill="1" applyBorder="1" applyAlignment="1">
      <alignment horizontal="right" vertical="center"/>
    </xf>
    <xf numFmtId="9" fontId="8" fillId="24" borderId="0" xfId="48" applyFont="1" applyFill="1" applyBorder="1" applyAlignment="1">
      <alignment vertical="center"/>
    </xf>
    <xf numFmtId="0" fontId="8" fillId="24" borderId="37" xfId="45" applyFont="1" applyFill="1" applyBorder="1" applyAlignment="1">
      <alignment horizontal="center" vertical="center"/>
    </xf>
    <xf numFmtId="3" fontId="8" fillId="24" borderId="0" xfId="45" applyNumberFormat="1" applyFont="1" applyFill="1" applyAlignment="1">
      <alignment horizontal="right" vertical="center"/>
    </xf>
    <xf numFmtId="0" fontId="8" fillId="24" borderId="0" xfId="0" applyFont="1" applyFill="1" applyAlignment="1">
      <alignment horizontal="right"/>
    </xf>
    <xf numFmtId="0" fontId="10" fillId="24" borderId="0" xfId="0" applyFont="1" applyFill="1"/>
    <xf numFmtId="0" fontId="12" fillId="23" borderId="0" xfId="0" applyFont="1" applyFill="1" applyAlignment="1">
      <alignment horizontal="center"/>
    </xf>
    <xf numFmtId="0" fontId="10" fillId="23" borderId="16" xfId="0" applyFont="1" applyFill="1" applyBorder="1" applyAlignment="1">
      <alignment wrapText="1"/>
    </xf>
    <xf numFmtId="0" fontId="10" fillId="23" borderId="0" xfId="0" applyFont="1" applyFill="1" applyAlignment="1">
      <alignment wrapText="1"/>
    </xf>
    <xf numFmtId="0" fontId="0" fillId="0" borderId="15" xfId="0" applyBorder="1" applyAlignment="1">
      <alignment wrapText="1"/>
    </xf>
    <xf numFmtId="3" fontId="8" fillId="17" borderId="15" xfId="0" applyNumberFormat="1" applyFont="1" applyFill="1" applyBorder="1" applyAlignment="1">
      <alignment vertical="center"/>
    </xf>
    <xf numFmtId="0" fontId="8" fillId="24" borderId="23" xfId="45" applyFont="1" applyFill="1" applyBorder="1" applyAlignment="1">
      <alignment wrapText="1"/>
    </xf>
    <xf numFmtId="0" fontId="8" fillId="24" borderId="15" xfId="45" applyFont="1" applyFill="1" applyBorder="1" applyAlignment="1">
      <alignment wrapText="1"/>
    </xf>
    <xf numFmtId="0" fontId="68" fillId="22" borderId="3" xfId="0" applyFont="1" applyFill="1" applyBorder="1" applyAlignment="1">
      <alignment horizontal="center" vertical="center" wrapText="1"/>
    </xf>
    <xf numFmtId="0" fontId="8" fillId="24" borderId="0" xfId="0" applyFont="1" applyFill="1" applyAlignment="1">
      <alignment horizontal="left"/>
    </xf>
    <xf numFmtId="3" fontId="63" fillId="23" borderId="0" xfId="0" applyNumberFormat="1" applyFont="1" applyFill="1" applyAlignment="1">
      <alignment horizontal="right" vertical="center" indent="1"/>
    </xf>
    <xf numFmtId="0" fontId="8" fillId="24" borderId="26" xfId="45" applyFont="1" applyFill="1" applyBorder="1" applyAlignment="1">
      <alignment horizontal="center" vertical="center"/>
    </xf>
    <xf numFmtId="0" fontId="8" fillId="24" borderId="16" xfId="45" applyFont="1" applyFill="1" applyBorder="1" applyAlignment="1">
      <alignment horizontal="left" vertical="center"/>
    </xf>
    <xf numFmtId="3" fontId="8" fillId="24" borderId="16" xfId="45" applyNumberFormat="1" applyFont="1" applyFill="1" applyBorder="1" applyAlignment="1">
      <alignment vertical="center"/>
    </xf>
    <xf numFmtId="9" fontId="8" fillId="24" borderId="16" xfId="48" applyFont="1" applyFill="1" applyBorder="1" applyAlignment="1">
      <alignment horizontal="right" vertical="center"/>
    </xf>
    <xf numFmtId="9" fontId="8" fillId="24" borderId="16" xfId="48" applyFont="1" applyFill="1" applyBorder="1" applyAlignment="1">
      <alignment vertical="center"/>
    </xf>
    <xf numFmtId="3" fontId="8" fillId="24" borderId="16" xfId="45" applyNumberFormat="1" applyFont="1" applyFill="1" applyBorder="1" applyAlignment="1">
      <alignment horizontal="right" vertical="center"/>
    </xf>
    <xf numFmtId="0" fontId="8" fillId="24" borderId="72" xfId="45" applyFont="1" applyFill="1" applyBorder="1" applyAlignment="1">
      <alignment horizontal="center" vertical="center"/>
    </xf>
    <xf numFmtId="0" fontId="8" fillId="24" borderId="23" xfId="45" applyFont="1" applyFill="1" applyBorder="1" applyAlignment="1">
      <alignment horizontal="center" vertical="center"/>
    </xf>
    <xf numFmtId="0" fontId="8" fillId="24" borderId="24" xfId="45" applyFont="1" applyFill="1" applyBorder="1" applyAlignment="1">
      <alignment horizontal="center" vertical="center"/>
    </xf>
    <xf numFmtId="0" fontId="8" fillId="24" borderId="25" xfId="45" applyFont="1" applyFill="1" applyBorder="1" applyAlignment="1">
      <alignment horizontal="left" vertical="center"/>
    </xf>
    <xf numFmtId="3" fontId="8" fillId="24" borderId="25" xfId="45" applyNumberFormat="1" applyFont="1" applyFill="1" applyBorder="1" applyAlignment="1">
      <alignment vertical="center"/>
    </xf>
    <xf numFmtId="9" fontId="8" fillId="24" borderId="25" xfId="48" applyFont="1" applyFill="1" applyBorder="1" applyAlignment="1">
      <alignment horizontal="right" vertical="center"/>
    </xf>
    <xf numFmtId="9" fontId="8" fillId="24" borderId="25" xfId="48" applyFont="1" applyFill="1" applyBorder="1" applyAlignment="1">
      <alignment vertical="center"/>
    </xf>
    <xf numFmtId="3" fontId="8" fillId="24" borderId="25" xfId="45" applyNumberFormat="1" applyFont="1" applyFill="1" applyBorder="1" applyAlignment="1">
      <alignment horizontal="right" vertical="center"/>
    </xf>
    <xf numFmtId="0" fontId="8" fillId="24" borderId="75" xfId="45" applyFont="1" applyFill="1" applyBorder="1" applyAlignment="1">
      <alignment horizontal="center" vertical="center"/>
    </xf>
    <xf numFmtId="0" fontId="8" fillId="24" borderId="16" xfId="0" applyFont="1" applyFill="1" applyBorder="1" applyAlignment="1">
      <alignment horizontal="left" vertical="top"/>
    </xf>
    <xf numFmtId="0" fontId="8" fillId="24" borderId="50" xfId="0" applyFont="1" applyFill="1" applyBorder="1" applyAlignment="1">
      <alignment horizontal="left" vertical="top"/>
    </xf>
    <xf numFmtId="3" fontId="8" fillId="24" borderId="25" xfId="0" applyNumberFormat="1" applyFont="1" applyFill="1" applyBorder="1" applyAlignment="1">
      <alignment horizontal="right" vertical="center"/>
    </xf>
    <xf numFmtId="0" fontId="4" fillId="0" borderId="0" xfId="0" applyFont="1" applyAlignment="1">
      <alignment wrapText="1"/>
    </xf>
    <xf numFmtId="3" fontId="68" fillId="22" borderId="52" xfId="0" applyNumberFormat="1" applyFont="1" applyFill="1" applyBorder="1" applyAlignment="1">
      <alignment horizontal="center"/>
    </xf>
    <xf numFmtId="0" fontId="8" fillId="24" borderId="0" xfId="0" applyFont="1" applyFill="1" applyAlignment="1">
      <alignment horizontal="center"/>
    </xf>
    <xf numFmtId="0" fontId="63" fillId="24" borderId="0" xfId="0" applyFont="1" applyFill="1"/>
    <xf numFmtId="0" fontId="8" fillId="24" borderId="0" xfId="0" applyFont="1" applyFill="1"/>
    <xf numFmtId="0" fontId="10" fillId="24" borderId="34" xfId="0" applyFont="1" applyFill="1" applyBorder="1" applyAlignment="1">
      <alignment horizontal="center"/>
    </xf>
    <xf numFmtId="0" fontId="10" fillId="33" borderId="63" xfId="0" applyFont="1" applyFill="1" applyBorder="1" applyAlignment="1">
      <alignment horizontal="center"/>
    </xf>
    <xf numFmtId="0" fontId="5" fillId="17" borderId="23" xfId="0" applyFont="1" applyFill="1" applyBorder="1" applyAlignment="1">
      <alignment vertical="top" wrapText="1"/>
    </xf>
    <xf numFmtId="0" fontId="5" fillId="17" borderId="0" xfId="0" applyFont="1" applyFill="1" applyAlignment="1">
      <alignment vertical="top" wrapText="1"/>
    </xf>
    <xf numFmtId="0" fontId="5" fillId="24" borderId="0" xfId="0" applyFont="1" applyFill="1" applyAlignment="1">
      <alignment vertical="top" wrapText="1"/>
    </xf>
    <xf numFmtId="0" fontId="0" fillId="0" borderId="0" xfId="0" applyAlignment="1">
      <alignment vertical="top"/>
    </xf>
    <xf numFmtId="0" fontId="4" fillId="17" borderId="25" xfId="0" applyFont="1" applyFill="1" applyBorder="1" applyAlignment="1">
      <alignment vertical="top"/>
    </xf>
    <xf numFmtId="0" fontId="5" fillId="20" borderId="59" xfId="0" applyFont="1" applyFill="1" applyBorder="1" applyAlignment="1">
      <alignment vertical="center" wrapText="1"/>
    </xf>
    <xf numFmtId="0" fontId="5" fillId="20" borderId="30" xfId="0" applyFont="1" applyFill="1" applyBorder="1" applyAlignment="1">
      <alignment vertical="center" wrapText="1"/>
    </xf>
    <xf numFmtId="0" fontId="5" fillId="17" borderId="0" xfId="0" applyFont="1" applyFill="1" applyAlignment="1">
      <alignment horizontal="right" vertical="center" wrapText="1"/>
    </xf>
    <xf numFmtId="0" fontId="14" fillId="20" borderId="24" xfId="0" applyFont="1" applyFill="1" applyBorder="1" applyAlignment="1">
      <alignment horizontal="center" vertical="center"/>
    </xf>
    <xf numFmtId="0" fontId="14" fillId="20" borderId="25" xfId="0" applyFont="1" applyFill="1" applyBorder="1" applyAlignment="1">
      <alignment horizontal="center" vertical="center"/>
    </xf>
    <xf numFmtId="0" fontId="81" fillId="25" borderId="30" xfId="44" applyFont="1" applyFill="1" applyBorder="1" applyAlignment="1">
      <alignment horizontal="center" vertical="center" wrapText="1"/>
    </xf>
    <xf numFmtId="0" fontId="5" fillId="29" borderId="80" xfId="0" applyFont="1" applyFill="1" applyBorder="1" applyAlignment="1">
      <alignment horizontal="center" vertical="center" wrapText="1"/>
    </xf>
    <xf numFmtId="0" fontId="5" fillId="29" borderId="42" xfId="0" applyFont="1" applyFill="1" applyBorder="1" applyAlignment="1">
      <alignment horizontal="center" vertical="top" wrapText="1"/>
    </xf>
    <xf numFmtId="3" fontId="0" fillId="29" borderId="42" xfId="0" applyNumberFormat="1" applyFill="1" applyBorder="1" applyAlignment="1">
      <alignment horizontal="center" vertical="top"/>
    </xf>
    <xf numFmtId="3" fontId="0" fillId="35" borderId="42" xfId="0" applyNumberFormat="1" applyFill="1" applyBorder="1" applyAlignment="1">
      <alignment horizontal="center" vertical="top"/>
    </xf>
    <xf numFmtId="3" fontId="4" fillId="29" borderId="42" xfId="0" applyNumberFormat="1" applyFont="1" applyFill="1" applyBorder="1" applyAlignment="1">
      <alignment horizontal="center" vertical="top"/>
    </xf>
    <xf numFmtId="0" fontId="0" fillId="35" borderId="42" xfId="0" applyFill="1" applyBorder="1" applyAlignment="1">
      <alignment horizontal="center" vertical="top"/>
    </xf>
    <xf numFmtId="3" fontId="4" fillId="29" borderId="43" xfId="0" applyNumberFormat="1" applyFont="1" applyFill="1" applyBorder="1" applyAlignment="1">
      <alignment horizontal="center" vertical="top"/>
    </xf>
    <xf numFmtId="0" fontId="5" fillId="20" borderId="30" xfId="0" applyFont="1" applyFill="1" applyBorder="1" applyAlignment="1">
      <alignment horizontal="center" vertical="center" wrapText="1"/>
    </xf>
    <xf numFmtId="0" fontId="65" fillId="25" borderId="16" xfId="44" applyFont="1" applyFill="1" applyBorder="1" applyAlignment="1">
      <alignment horizontal="center" vertical="top"/>
    </xf>
    <xf numFmtId="0" fontId="65" fillId="25" borderId="0" xfId="44" applyFont="1" applyFill="1" applyBorder="1" applyAlignment="1">
      <alignment horizontal="center" vertical="top"/>
    </xf>
    <xf numFmtId="0" fontId="65" fillId="25" borderId="0" xfId="44" applyFont="1" applyFill="1" applyBorder="1" applyAlignment="1">
      <alignment horizontal="center" vertical="top" wrapText="1"/>
    </xf>
    <xf numFmtId="0" fontId="64" fillId="25" borderId="0" xfId="0" applyFont="1" applyFill="1" applyAlignment="1">
      <alignment horizontal="center" vertical="top"/>
    </xf>
    <xf numFmtId="0" fontId="66" fillId="25" borderId="25" xfId="44" applyFont="1" applyFill="1" applyBorder="1" applyAlignment="1">
      <alignment horizontal="center" vertical="top"/>
    </xf>
    <xf numFmtId="0" fontId="64" fillId="24" borderId="0" xfId="0" applyFont="1" applyFill="1" applyAlignment="1">
      <alignment horizontal="center" vertical="top"/>
    </xf>
    <xf numFmtId="0" fontId="84" fillId="24" borderId="0" xfId="25" applyFont="1" applyFill="1"/>
    <xf numFmtId="0" fontId="77" fillId="24" borderId="0" xfId="0" applyFont="1" applyFill="1"/>
    <xf numFmtId="0" fontId="68" fillId="24" borderId="0" xfId="0" applyFont="1" applyFill="1" applyAlignment="1">
      <alignment vertical="center"/>
    </xf>
    <xf numFmtId="0" fontId="4" fillId="29" borderId="41" xfId="0" applyFont="1" applyFill="1" applyBorder="1" applyAlignment="1">
      <alignment horizontal="center" vertical="top"/>
    </xf>
    <xf numFmtId="0" fontId="4" fillId="17" borderId="0" xfId="0" applyFont="1" applyFill="1"/>
    <xf numFmtId="0" fontId="4" fillId="20" borderId="23" xfId="0" applyFont="1" applyFill="1" applyBorder="1" applyAlignment="1">
      <alignment vertical="top"/>
    </xf>
    <xf numFmtId="0" fontId="4" fillId="20" borderId="0" xfId="0" applyFont="1" applyFill="1" applyAlignment="1">
      <alignment vertical="top"/>
    </xf>
    <xf numFmtId="0" fontId="4" fillId="29" borderId="42" xfId="0" applyFont="1" applyFill="1" applyBorder="1" applyAlignment="1">
      <alignment horizontal="center" vertical="top"/>
    </xf>
    <xf numFmtId="0" fontId="4" fillId="17" borderId="23" xfId="0" applyFont="1" applyFill="1" applyBorder="1" applyAlignment="1">
      <alignment vertical="top"/>
    </xf>
    <xf numFmtId="0" fontId="4" fillId="17" borderId="0" xfId="0" quotePrefix="1" applyFont="1" applyFill="1" applyAlignment="1">
      <alignment vertical="top"/>
    </xf>
    <xf numFmtId="0" fontId="4" fillId="24" borderId="25" xfId="0" applyFont="1" applyFill="1" applyBorder="1" applyAlignment="1">
      <alignment vertical="top"/>
    </xf>
    <xf numFmtId="0" fontId="4" fillId="17" borderId="0" xfId="0" applyFont="1" applyFill="1" applyAlignment="1">
      <alignment horizontal="center" vertical="top"/>
    </xf>
    <xf numFmtId="0" fontId="4" fillId="24" borderId="0" xfId="0" applyFont="1" applyFill="1" applyAlignment="1">
      <alignment horizontal="center" vertical="top"/>
    </xf>
    <xf numFmtId="0" fontId="4" fillId="24" borderId="0" xfId="0" applyFont="1" applyFill="1" applyAlignment="1">
      <alignment vertical="top"/>
    </xf>
    <xf numFmtId="0" fontId="8" fillId="26" borderId="51" xfId="0" applyFont="1" applyFill="1" applyBorder="1" applyAlignment="1" applyProtection="1">
      <alignment horizontal="left" vertical="top" wrapText="1"/>
      <protection locked="0"/>
    </xf>
    <xf numFmtId="0" fontId="8" fillId="26" borderId="73" xfId="0" applyFont="1" applyFill="1" applyBorder="1" applyAlignment="1" applyProtection="1">
      <alignment horizontal="left" vertical="top" wrapText="1"/>
      <protection locked="0"/>
    </xf>
    <xf numFmtId="0" fontId="8" fillId="26" borderId="74" xfId="0" applyFont="1" applyFill="1" applyBorder="1" applyAlignment="1" applyProtection="1">
      <alignment horizontal="left" vertical="top" wrapText="1"/>
      <protection locked="0"/>
    </xf>
    <xf numFmtId="0" fontId="8" fillId="26" borderId="76" xfId="0" applyFont="1" applyFill="1" applyBorder="1" applyAlignment="1" applyProtection="1">
      <alignment horizontal="left" vertical="top" wrapText="1"/>
      <protection locked="0"/>
    </xf>
    <xf numFmtId="0" fontId="8" fillId="26" borderId="76" xfId="0" applyFont="1" applyFill="1" applyBorder="1" applyAlignment="1" applyProtection="1">
      <alignment horizontal="left" vertical="center" wrapText="1"/>
      <protection locked="0"/>
    </xf>
    <xf numFmtId="0" fontId="8" fillId="26" borderId="73" xfId="45" applyFont="1" applyFill="1" applyBorder="1" applyAlignment="1" applyProtection="1">
      <alignment horizontal="left" vertical="center" wrapText="1"/>
      <protection locked="0"/>
    </xf>
    <xf numFmtId="0" fontId="8" fillId="26" borderId="74" xfId="45" applyFont="1" applyFill="1" applyBorder="1" applyAlignment="1" applyProtection="1">
      <alignment horizontal="left" vertical="center" wrapText="1"/>
      <protection locked="0"/>
    </xf>
    <xf numFmtId="0" fontId="8" fillId="26" borderId="77" xfId="45" applyFont="1" applyFill="1" applyBorder="1" applyAlignment="1" applyProtection="1">
      <alignment horizontal="left" vertical="center" wrapText="1"/>
      <protection locked="0"/>
    </xf>
    <xf numFmtId="0" fontId="8" fillId="26" borderId="78" xfId="45" applyFont="1" applyFill="1" applyBorder="1" applyAlignment="1" applyProtection="1">
      <alignment horizontal="left" vertical="center" wrapText="1"/>
      <protection locked="0"/>
    </xf>
    <xf numFmtId="0" fontId="8" fillId="26" borderId="79" xfId="45" applyFont="1" applyFill="1" applyBorder="1" applyAlignment="1" applyProtection="1">
      <alignment horizontal="left" vertical="center" wrapText="1"/>
      <protection locked="0"/>
    </xf>
    <xf numFmtId="0" fontId="0" fillId="0" borderId="0" xfId="60" applyFont="1"/>
    <xf numFmtId="170" fontId="38" fillId="0" borderId="0" xfId="60" applyNumberFormat="1" applyFont="1"/>
    <xf numFmtId="0" fontId="39" fillId="17" borderId="0" xfId="60" applyFont="1" applyFill="1"/>
    <xf numFmtId="0" fontId="85" fillId="19" borderId="0" xfId="60" applyFont="1" applyFill="1" applyAlignment="1">
      <alignment horizontal="left" vertical="center"/>
    </xf>
    <xf numFmtId="0" fontId="0" fillId="17" borderId="0" xfId="60" applyFont="1" applyFill="1"/>
    <xf numFmtId="0" fontId="33" fillId="19" borderId="0" xfId="60" applyFont="1" applyFill="1" applyAlignment="1">
      <alignment vertical="center"/>
    </xf>
    <xf numFmtId="0" fontId="69" fillId="24" borderId="0" xfId="0" applyFont="1" applyFill="1"/>
    <xf numFmtId="0" fontId="67" fillId="24" borderId="0" xfId="0" applyFont="1" applyFill="1"/>
    <xf numFmtId="0" fontId="4" fillId="24" borderId="0" xfId="60" applyFill="1"/>
    <xf numFmtId="0" fontId="0" fillId="40" borderId="81" xfId="60" applyFont="1" applyFill="1" applyBorder="1"/>
    <xf numFmtId="0" fontId="5" fillId="24" borderId="0" xfId="0" applyFont="1" applyFill="1"/>
    <xf numFmtId="0" fontId="4" fillId="24" borderId="0" xfId="0" applyFont="1" applyFill="1"/>
    <xf numFmtId="0" fontId="68" fillId="37" borderId="0" xfId="45" applyFont="1" applyFill="1"/>
    <xf numFmtId="0" fontId="94" fillId="24" borderId="0" xfId="0" applyFont="1" applyFill="1" applyAlignment="1">
      <alignment horizontal="left"/>
    </xf>
    <xf numFmtId="0" fontId="8" fillId="24" borderId="15" xfId="0" applyFont="1" applyFill="1" applyBorder="1"/>
    <xf numFmtId="0" fontId="8" fillId="24" borderId="25" xfId="0" applyFont="1" applyFill="1" applyBorder="1"/>
    <xf numFmtId="0" fontId="8" fillId="24" borderId="27" xfId="0" applyFont="1" applyFill="1" applyBorder="1"/>
    <xf numFmtId="0" fontId="48" fillId="17" borderId="0" xfId="60" applyFont="1" applyFill="1"/>
    <xf numFmtId="0" fontId="8" fillId="17" borderId="0" xfId="60" applyFont="1" applyFill="1"/>
    <xf numFmtId="4" fontId="4" fillId="17" borderId="0" xfId="63" applyNumberFormat="1" applyFill="1" applyAlignment="1">
      <alignment wrapText="1"/>
    </xf>
    <xf numFmtId="0" fontId="85" fillId="19" borderId="25" xfId="60" applyFont="1" applyFill="1" applyBorder="1" applyAlignment="1">
      <alignment horizontal="left" vertical="center"/>
    </xf>
    <xf numFmtId="0" fontId="85" fillId="19" borderId="24" xfId="60" applyFont="1" applyFill="1" applyBorder="1" applyAlignment="1">
      <alignment horizontal="left" vertical="center"/>
    </xf>
    <xf numFmtId="0" fontId="56" fillId="20" borderId="0" xfId="0" applyFont="1" applyFill="1" applyAlignment="1">
      <alignment vertical="top"/>
    </xf>
    <xf numFmtId="0" fontId="56" fillId="20" borderId="15" xfId="0" applyFont="1" applyFill="1" applyBorder="1" applyAlignment="1">
      <alignment horizontal="center" vertical="top"/>
    </xf>
    <xf numFmtId="0" fontId="4" fillId="34" borderId="42" xfId="0" applyFont="1" applyFill="1" applyBorder="1" applyAlignment="1">
      <alignment horizontal="center" vertical="top" wrapText="1"/>
    </xf>
    <xf numFmtId="3" fontId="0" fillId="24" borderId="0" xfId="0" applyNumberFormat="1" applyFill="1"/>
    <xf numFmtId="0" fontId="35" fillId="24" borderId="23" xfId="0" applyFont="1" applyFill="1" applyBorder="1"/>
    <xf numFmtId="0" fontId="8" fillId="24" borderId="0" xfId="0" applyFont="1" applyFill="1" applyAlignment="1">
      <alignment vertical="top"/>
    </xf>
    <xf numFmtId="0" fontId="69" fillId="24" borderId="0" xfId="0" applyFont="1" applyFill="1" applyAlignment="1">
      <alignment vertical="top"/>
    </xf>
    <xf numFmtId="0" fontId="72" fillId="24" borderId="0" xfId="0" applyFont="1" applyFill="1" applyAlignment="1">
      <alignment vertical="top"/>
    </xf>
    <xf numFmtId="0" fontId="0" fillId="24" borderId="15" xfId="0" applyFill="1" applyBorder="1"/>
    <xf numFmtId="3" fontId="4" fillId="24" borderId="0" xfId="0" applyNumberFormat="1" applyFont="1" applyFill="1"/>
    <xf numFmtId="0" fontId="8" fillId="24" borderId="0" xfId="0" applyFont="1" applyFill="1" applyAlignment="1">
      <alignment horizontal="left" vertical="center"/>
    </xf>
    <xf numFmtId="3" fontId="8" fillId="24" borderId="0" xfId="0" applyNumberFormat="1" applyFont="1" applyFill="1" applyAlignment="1">
      <alignment horizontal="right" vertical="center"/>
    </xf>
    <xf numFmtId="3" fontId="10" fillId="24" borderId="0" xfId="0" applyNumberFormat="1" applyFont="1" applyFill="1" applyAlignment="1">
      <alignment horizontal="right" vertical="center"/>
    </xf>
    <xf numFmtId="0" fontId="5" fillId="44" borderId="0" xfId="0" applyFont="1" applyFill="1" applyAlignment="1">
      <alignment wrapText="1"/>
    </xf>
    <xf numFmtId="0" fontId="67" fillId="44" borderId="0" xfId="0" applyFont="1" applyFill="1" applyAlignment="1">
      <alignment wrapText="1"/>
    </xf>
    <xf numFmtId="0" fontId="5" fillId="44" borderId="0" xfId="60" applyFont="1" applyFill="1" applyAlignment="1">
      <alignment wrapText="1"/>
    </xf>
    <xf numFmtId="3" fontId="8" fillId="45" borderId="53" xfId="0" applyNumberFormat="1" applyFont="1" applyFill="1" applyBorder="1"/>
    <xf numFmtId="3" fontId="68" fillId="45" borderId="53" xfId="0" applyNumberFormat="1" applyFont="1" applyFill="1" applyBorder="1" applyAlignment="1">
      <alignment horizontal="center"/>
    </xf>
    <xf numFmtId="0" fontId="77" fillId="45" borderId="0" xfId="60" applyFont="1" applyFill="1"/>
    <xf numFmtId="0" fontId="68" fillId="45" borderId="53" xfId="0" applyFont="1" applyFill="1" applyBorder="1" applyAlignment="1">
      <alignment horizontal="center" vertical="center"/>
    </xf>
    <xf numFmtId="0" fontId="68" fillId="0" borderId="53" xfId="0" applyFont="1" applyBorder="1" applyAlignment="1">
      <alignment horizontal="center" vertical="center"/>
    </xf>
    <xf numFmtId="4" fontId="39" fillId="17" borderId="0" xfId="0" applyNumberFormat="1" applyFont="1" applyFill="1" applyAlignment="1">
      <alignment horizontal="right" vertical="center"/>
    </xf>
    <xf numFmtId="0" fontId="77" fillId="17" borderId="0" xfId="0" applyFont="1" applyFill="1"/>
    <xf numFmtId="0" fontId="0" fillId="0" borderId="0" xfId="0" applyAlignment="1">
      <alignment vertical="center" wrapText="1"/>
    </xf>
    <xf numFmtId="0" fontId="77" fillId="17" borderId="0" xfId="0" applyFont="1" applyFill="1" applyAlignment="1">
      <alignment horizontal="right"/>
    </xf>
    <xf numFmtId="0" fontId="76" fillId="0" borderId="0" xfId="0" applyFont="1" applyAlignment="1">
      <alignment horizontal="center"/>
    </xf>
    <xf numFmtId="0" fontId="77" fillId="0" borderId="0" xfId="0" applyFont="1" applyAlignment="1">
      <alignment horizontal="center"/>
    </xf>
    <xf numFmtId="0" fontId="77" fillId="0" borderId="0" xfId="0" applyFont="1" applyAlignment="1">
      <alignment horizontal="center" wrapText="1"/>
    </xf>
    <xf numFmtId="3" fontId="77" fillId="0" borderId="0" xfId="0" applyNumberFormat="1" applyFont="1" applyAlignment="1">
      <alignment horizontal="center"/>
    </xf>
    <xf numFmtId="0" fontId="67" fillId="19" borderId="0" xfId="60" applyFont="1" applyFill="1" applyAlignment="1">
      <alignment horizontal="left" vertical="center" wrapText="1"/>
    </xf>
    <xf numFmtId="4" fontId="4" fillId="24" borderId="0" xfId="0" applyNumberFormat="1" applyFont="1" applyFill="1" applyAlignment="1">
      <alignment horizontal="center" vertical="top"/>
    </xf>
    <xf numFmtId="2" fontId="4" fillId="24" borderId="0" xfId="0" applyNumberFormat="1" applyFont="1" applyFill="1" applyAlignment="1">
      <alignment horizontal="center" vertical="top"/>
    </xf>
    <xf numFmtId="0" fontId="0" fillId="24" borderId="0" xfId="0" applyFill="1" applyAlignment="1">
      <alignment horizontal="center" vertical="top"/>
    </xf>
    <xf numFmtId="2" fontId="0" fillId="24" borderId="0" xfId="0" applyNumberFormat="1" applyFill="1" applyAlignment="1">
      <alignment horizontal="center" vertical="top"/>
    </xf>
    <xf numFmtId="0" fontId="5" fillId="20" borderId="38" xfId="0" applyFont="1" applyFill="1" applyBorder="1" applyAlignment="1">
      <alignment horizontal="center" vertical="center" wrapText="1"/>
    </xf>
    <xf numFmtId="0" fontId="5" fillId="17" borderId="37" xfId="0" applyFont="1" applyFill="1" applyBorder="1" applyAlignment="1">
      <alignment vertical="top" wrapText="1"/>
    </xf>
    <xf numFmtId="4" fontId="4" fillId="17" borderId="37" xfId="0" applyNumberFormat="1" applyFont="1" applyFill="1" applyBorder="1" applyAlignment="1">
      <alignment horizontal="center" vertical="top"/>
    </xf>
    <xf numFmtId="2" fontId="0" fillId="0" borderId="37" xfId="0" applyNumberFormat="1" applyBorder="1" applyAlignment="1">
      <alignment horizontal="center" vertical="top"/>
    </xf>
    <xf numFmtId="4" fontId="4" fillId="0" borderId="0" xfId="0" applyNumberFormat="1" applyFont="1" applyAlignment="1">
      <alignment horizontal="center" vertical="top"/>
    </xf>
    <xf numFmtId="4" fontId="4" fillId="30" borderId="42" xfId="0" applyNumberFormat="1" applyFont="1" applyFill="1" applyBorder="1"/>
    <xf numFmtId="4" fontId="4" fillId="30" borderId="43" xfId="0" applyNumberFormat="1" applyFont="1" applyFill="1" applyBorder="1"/>
    <xf numFmtId="3" fontId="77" fillId="30" borderId="34" xfId="0" applyNumberFormat="1" applyFont="1" applyFill="1" applyBorder="1" applyAlignment="1">
      <alignment horizontal="right"/>
    </xf>
    <xf numFmtId="4" fontId="4" fillId="30" borderId="41" xfId="0" applyNumberFormat="1" applyFont="1" applyFill="1" applyBorder="1"/>
    <xf numFmtId="4" fontId="4" fillId="30" borderId="26" xfId="0" applyNumberFormat="1" applyFont="1" applyFill="1" applyBorder="1" applyAlignment="1">
      <alignment horizontal="center"/>
    </xf>
    <xf numFmtId="4" fontId="4" fillId="30" borderId="23" xfId="0" applyNumberFormat="1" applyFont="1" applyFill="1" applyBorder="1" applyAlignment="1">
      <alignment horizontal="center"/>
    </xf>
    <xf numFmtId="0" fontId="4" fillId="30" borderId="42" xfId="0" applyFont="1" applyFill="1" applyBorder="1"/>
    <xf numFmtId="0" fontId="4" fillId="30" borderId="23" xfId="0" applyFont="1" applyFill="1" applyBorder="1" applyAlignment="1">
      <alignment horizontal="center"/>
    </xf>
    <xf numFmtId="0" fontId="4" fillId="42" borderId="0" xfId="0" applyFont="1" applyFill="1"/>
    <xf numFmtId="4" fontId="4" fillId="30" borderId="24" xfId="0" applyNumberFormat="1" applyFont="1" applyFill="1" applyBorder="1" applyAlignment="1">
      <alignment horizontal="center"/>
    </xf>
    <xf numFmtId="0" fontId="4" fillId="30" borderId="34" xfId="0" applyFont="1" applyFill="1" applyBorder="1"/>
    <xf numFmtId="0" fontId="4" fillId="30" borderId="49" xfId="0" applyFont="1" applyFill="1" applyBorder="1" applyAlignment="1">
      <alignment horizontal="center"/>
    </xf>
    <xf numFmtId="0" fontId="4" fillId="24" borderId="23" xfId="0" applyFont="1" applyFill="1" applyBorder="1" applyAlignment="1">
      <alignment vertical="top"/>
    </xf>
    <xf numFmtId="4" fontId="4" fillId="24" borderId="37" xfId="0" applyNumberFormat="1" applyFont="1" applyFill="1" applyBorder="1" applyAlignment="1">
      <alignment horizontal="center" vertical="top"/>
    </xf>
    <xf numFmtId="3" fontId="4" fillId="24" borderId="42" xfId="0" applyNumberFormat="1" applyFont="1" applyFill="1" applyBorder="1" applyAlignment="1">
      <alignment horizontal="center" vertical="top"/>
    </xf>
    <xf numFmtId="3" fontId="0" fillId="24" borderId="42" xfId="0" applyNumberFormat="1" applyFill="1" applyBorder="1" applyAlignment="1">
      <alignment horizontal="center" vertical="top"/>
    </xf>
    <xf numFmtId="0" fontId="0" fillId="24" borderId="23" xfId="0" applyFill="1" applyBorder="1" applyAlignment="1">
      <alignment vertical="top"/>
    </xf>
    <xf numFmtId="0" fontId="0" fillId="24" borderId="0" xfId="0" applyFill="1" applyAlignment="1">
      <alignment vertical="top"/>
    </xf>
    <xf numFmtId="2" fontId="0" fillId="24" borderId="37" xfId="0" applyNumberFormat="1" applyFill="1" applyBorder="1" applyAlignment="1">
      <alignment horizontal="center" vertical="top"/>
    </xf>
    <xf numFmtId="0" fontId="0" fillId="24" borderId="42" xfId="0" applyFill="1" applyBorder="1" applyAlignment="1">
      <alignment horizontal="center" vertical="top"/>
    </xf>
    <xf numFmtId="0" fontId="5" fillId="0" borderId="0" xfId="0" applyFont="1"/>
    <xf numFmtId="0" fontId="38" fillId="17" borderId="0" xfId="0" applyFont="1" applyFill="1" applyAlignment="1">
      <alignment horizontal="right" vertical="center" indent="2"/>
    </xf>
    <xf numFmtId="0" fontId="13" fillId="17" borderId="23" xfId="0" applyFont="1" applyFill="1" applyBorder="1" applyAlignment="1">
      <alignment vertical="top"/>
    </xf>
    <xf numFmtId="0" fontId="13" fillId="17" borderId="24" xfId="0" applyFont="1" applyFill="1" applyBorder="1" applyAlignment="1">
      <alignment vertical="top"/>
    </xf>
    <xf numFmtId="0" fontId="4" fillId="0" borderId="0" xfId="0" applyFont="1" applyAlignment="1">
      <alignment vertical="top"/>
    </xf>
    <xf numFmtId="4" fontId="4" fillId="0" borderId="37" xfId="0" applyNumberFormat="1" applyFont="1" applyBorder="1" applyAlignment="1">
      <alignment horizontal="center" vertical="top"/>
    </xf>
    <xf numFmtId="4" fontId="4" fillId="30" borderId="0" xfId="0" applyNumberFormat="1" applyFont="1" applyFill="1" applyAlignment="1">
      <alignment horizontal="center" vertical="top"/>
    </xf>
    <xf numFmtId="0" fontId="4" fillId="30" borderId="0" xfId="0" applyFont="1" applyFill="1" applyAlignment="1">
      <alignment vertical="top"/>
    </xf>
    <xf numFmtId="4" fontId="4" fillId="30" borderId="37" xfId="0" applyNumberFormat="1" applyFont="1" applyFill="1" applyBorder="1" applyAlignment="1">
      <alignment horizontal="center" vertical="top"/>
    </xf>
    <xf numFmtId="3" fontId="8" fillId="24" borderId="0" xfId="0" applyNumberFormat="1" applyFont="1" applyFill="1" applyAlignment="1">
      <alignment vertical="top"/>
    </xf>
    <xf numFmtId="0" fontId="8" fillId="24" borderId="96" xfId="45" applyFont="1" applyFill="1" applyBorder="1" applyAlignment="1">
      <alignment vertical="top"/>
    </xf>
    <xf numFmtId="0" fontId="8" fillId="0" borderId="0" xfId="0" applyFont="1" applyAlignment="1">
      <alignment vertical="top"/>
    </xf>
    <xf numFmtId="4" fontId="4" fillId="25" borderId="42" xfId="0" applyNumberFormat="1" applyFont="1" applyFill="1" applyBorder="1"/>
    <xf numFmtId="4" fontId="4" fillId="25" borderId="23" xfId="0" applyNumberFormat="1" applyFont="1" applyFill="1" applyBorder="1" applyAlignment="1">
      <alignment horizontal="center"/>
    </xf>
    <xf numFmtId="0" fontId="8" fillId="26" borderId="76" xfId="45" applyFont="1" applyFill="1" applyBorder="1" applyAlignment="1" applyProtection="1">
      <alignment horizontal="left" vertical="center" wrapText="1"/>
      <protection locked="0"/>
    </xf>
    <xf numFmtId="0" fontId="8" fillId="26" borderId="33" xfId="45" applyFont="1" applyFill="1" applyBorder="1" applyAlignment="1" applyProtection="1">
      <alignment horizontal="left" vertical="center" wrapText="1"/>
      <protection locked="0"/>
    </xf>
    <xf numFmtId="0" fontId="5" fillId="45" borderId="34" xfId="0" applyFont="1" applyFill="1" applyBorder="1" applyAlignment="1">
      <alignment vertical="top" wrapText="1"/>
    </xf>
    <xf numFmtId="0" fontId="0" fillId="17" borderId="96" xfId="0" applyFill="1" applyBorder="1"/>
    <xf numFmtId="0" fontId="8" fillId="0" borderId="0" xfId="0" applyFont="1" applyAlignment="1">
      <alignment horizontal="center" wrapText="1"/>
    </xf>
    <xf numFmtId="0" fontId="13" fillId="24" borderId="96" xfId="0" applyFont="1" applyFill="1" applyBorder="1"/>
    <xf numFmtId="0" fontId="10" fillId="24" borderId="0" xfId="0" applyFont="1" applyFill="1" applyAlignment="1">
      <alignment horizontal="left"/>
    </xf>
    <xf numFmtId="2" fontId="0" fillId="0" borderId="0" xfId="0" applyNumberFormat="1"/>
    <xf numFmtId="0" fontId="68" fillId="22" borderId="54" xfId="0" applyFont="1" applyFill="1" applyBorder="1" applyAlignment="1">
      <alignment horizontal="center" vertical="center"/>
    </xf>
    <xf numFmtId="3" fontId="13" fillId="46" borderId="0" xfId="0" applyNumberFormat="1" applyFont="1" applyFill="1" applyAlignment="1">
      <alignment horizontal="right" vertical="center" indent="1"/>
    </xf>
    <xf numFmtId="0" fontId="4" fillId="25" borderId="42" xfId="0" applyFont="1" applyFill="1" applyBorder="1"/>
    <xf numFmtId="0" fontId="4" fillId="25" borderId="23" xfId="0" applyFont="1" applyFill="1" applyBorder="1" applyAlignment="1">
      <alignment horizontal="center"/>
    </xf>
    <xf numFmtId="3" fontId="4" fillId="30" borderId="42" xfId="0" applyNumberFormat="1" applyFont="1" applyFill="1" applyBorder="1" applyAlignment="1">
      <alignment horizontal="center" vertical="top"/>
    </xf>
    <xf numFmtId="0" fontId="4" fillId="24" borderId="0" xfId="0" quotePrefix="1" applyFont="1" applyFill="1" applyAlignment="1">
      <alignment vertical="top"/>
    </xf>
    <xf numFmtId="3" fontId="4" fillId="24" borderId="0" xfId="94" applyNumberFormat="1" applyFill="1"/>
    <xf numFmtId="0" fontId="8" fillId="24" borderId="0" xfId="45" applyFont="1" applyFill="1" applyAlignment="1">
      <alignment horizontal="center" vertical="center"/>
    </xf>
    <xf numFmtId="0" fontId="68" fillId="24" borderId="0" xfId="0" applyFont="1" applyFill="1" applyAlignment="1">
      <alignment horizontal="center" vertical="center"/>
    </xf>
    <xf numFmtId="0" fontId="12" fillId="23" borderId="0" xfId="0" applyFont="1" applyFill="1" applyAlignment="1">
      <alignment horizontal="center" vertical="center"/>
    </xf>
    <xf numFmtId="3" fontId="10" fillId="24" borderId="83" xfId="0" applyNumberFormat="1" applyFont="1" applyFill="1" applyBorder="1" applyAlignment="1">
      <alignment vertical="center"/>
    </xf>
    <xf numFmtId="0" fontId="5" fillId="20" borderId="26" xfId="0" applyFont="1" applyFill="1" applyBorder="1" applyAlignment="1">
      <alignment vertical="top"/>
    </xf>
    <xf numFmtId="0" fontId="5" fillId="20" borderId="16" xfId="0" applyFont="1" applyFill="1" applyBorder="1" applyAlignment="1">
      <alignment vertical="top"/>
    </xf>
    <xf numFmtId="0" fontId="13" fillId="24" borderId="103" xfId="0" applyFont="1" applyFill="1" applyBorder="1"/>
    <xf numFmtId="0" fontId="34" fillId="24" borderId="0" xfId="0" applyFont="1" applyFill="1"/>
    <xf numFmtId="0" fontId="8" fillId="24" borderId="103" xfId="45" applyFont="1" applyFill="1" applyBorder="1"/>
    <xf numFmtId="0" fontId="8" fillId="24" borderId="96" xfId="45" applyFont="1" applyFill="1" applyBorder="1"/>
    <xf numFmtId="0" fontId="34" fillId="24" borderId="0" xfId="45" applyFont="1" applyFill="1"/>
    <xf numFmtId="0" fontId="8" fillId="22" borderId="0" xfId="0" applyFont="1" applyFill="1"/>
    <xf numFmtId="0" fontId="8" fillId="24" borderId="106" xfId="45" applyFont="1" applyFill="1" applyBorder="1" applyAlignment="1">
      <alignment vertical="top"/>
    </xf>
    <xf numFmtId="0" fontId="8" fillId="24" borderId="106" xfId="45" applyFont="1" applyFill="1" applyBorder="1"/>
    <xf numFmtId="3" fontId="8" fillId="24" borderId="99" xfId="45" applyNumberFormat="1" applyFont="1" applyFill="1" applyBorder="1" applyAlignment="1">
      <alignment vertical="top"/>
    </xf>
    <xf numFmtId="0" fontId="10" fillId="24" borderId="0" xfId="45" applyFont="1" applyFill="1" applyAlignment="1">
      <alignment vertical="top" wrapText="1"/>
    </xf>
    <xf numFmtId="0" fontId="8" fillId="24" borderId="108" xfId="45" applyFont="1" applyFill="1" applyBorder="1" applyAlignment="1">
      <alignment horizontal="center" vertical="center"/>
    </xf>
    <xf numFmtId="0" fontId="8" fillId="24" borderId="99" xfId="45" applyFont="1" applyFill="1" applyBorder="1" applyAlignment="1">
      <alignment vertical="center" wrapText="1"/>
    </xf>
    <xf numFmtId="0" fontId="8" fillId="24" borderId="0" xfId="45" applyFont="1" applyFill="1" applyAlignment="1">
      <alignment vertical="center" wrapText="1"/>
    </xf>
    <xf numFmtId="0" fontId="8" fillId="24" borderId="25" xfId="45" applyFont="1" applyFill="1" applyBorder="1" applyAlignment="1">
      <alignment horizontal="left" vertical="center" wrapText="1"/>
    </xf>
    <xf numFmtId="3" fontId="8" fillId="24" borderId="99" xfId="45" applyNumberFormat="1" applyFont="1" applyFill="1" applyBorder="1" applyAlignment="1">
      <alignment vertical="center"/>
    </xf>
    <xf numFmtId="0" fontId="8" fillId="24" borderId="25" xfId="45" applyFont="1" applyFill="1" applyBorder="1" applyAlignment="1">
      <alignment vertical="center"/>
    </xf>
    <xf numFmtId="0" fontId="8" fillId="24" borderId="25" xfId="45" applyFont="1" applyFill="1" applyBorder="1" applyAlignment="1">
      <alignment horizontal="center" vertical="center"/>
    </xf>
    <xf numFmtId="9" fontId="8" fillId="24" borderId="99" xfId="48" applyFont="1" applyFill="1" applyBorder="1" applyAlignment="1">
      <alignment horizontal="right" vertical="center"/>
    </xf>
    <xf numFmtId="0" fontId="8" fillId="26" borderId="109" xfId="45" applyFont="1" applyFill="1" applyBorder="1" applyAlignment="1" applyProtection="1">
      <alignment horizontal="left" vertical="center" wrapText="1"/>
      <protection locked="0"/>
    </xf>
    <xf numFmtId="0" fontId="8" fillId="26" borderId="110" xfId="45" applyFont="1" applyFill="1" applyBorder="1" applyAlignment="1" applyProtection="1">
      <alignment horizontal="left" vertical="center" wrapText="1"/>
      <protection locked="0"/>
    </xf>
    <xf numFmtId="3" fontId="8" fillId="24" borderId="99" xfId="45" applyNumberFormat="1" applyFont="1" applyFill="1" applyBorder="1" applyAlignment="1">
      <alignment horizontal="right" vertical="center"/>
    </xf>
    <xf numFmtId="0" fontId="5" fillId="34" borderId="30" xfId="0" applyFont="1" applyFill="1" applyBorder="1" applyAlignment="1">
      <alignment horizontal="center" vertical="center" wrapText="1"/>
    </xf>
    <xf numFmtId="0" fontId="4" fillId="24" borderId="24" xfId="0" applyFont="1" applyFill="1" applyBorder="1" applyAlignment="1">
      <alignment vertical="top"/>
    </xf>
    <xf numFmtId="0" fontId="5" fillId="50" borderId="0" xfId="0" applyFont="1" applyFill="1" applyAlignment="1">
      <alignment wrapText="1"/>
    </xf>
    <xf numFmtId="9" fontId="10" fillId="24" borderId="100" xfId="48" applyFont="1" applyFill="1" applyBorder="1" applyAlignment="1" applyProtection="1">
      <alignment vertical="center"/>
    </xf>
    <xf numFmtId="0" fontId="10" fillId="0" borderId="0" xfId="0" applyFont="1"/>
    <xf numFmtId="2" fontId="13" fillId="24" borderId="0" xfId="0" applyNumberFormat="1" applyFont="1" applyFill="1"/>
    <xf numFmtId="3" fontId="13" fillId="23" borderId="0" xfId="0" applyNumberFormat="1" applyFont="1" applyFill="1" applyAlignment="1">
      <alignment horizontal="right" vertical="top"/>
    </xf>
    <xf numFmtId="0" fontId="8" fillId="17" borderId="0" xfId="0" applyFont="1" applyFill="1" applyAlignment="1">
      <alignment vertical="top" wrapText="1"/>
    </xf>
    <xf numFmtId="0" fontId="42" fillId="17" borderId="0" xfId="0" applyFont="1" applyFill="1" applyAlignment="1">
      <alignment vertical="top" wrapText="1"/>
    </xf>
    <xf numFmtId="0" fontId="35" fillId="17" borderId="103" xfId="0" applyFont="1" applyFill="1" applyBorder="1"/>
    <xf numFmtId="0" fontId="15" fillId="17" borderId="106" xfId="0" applyFont="1" applyFill="1" applyBorder="1"/>
    <xf numFmtId="0" fontId="10" fillId="17" borderId="0" xfId="0" applyFont="1" applyFill="1" applyAlignment="1">
      <alignment vertical="top"/>
    </xf>
    <xf numFmtId="0" fontId="42" fillId="17" borderId="0" xfId="0" applyFont="1" applyFill="1" applyAlignment="1">
      <alignment vertical="top"/>
    </xf>
    <xf numFmtId="0" fontId="77" fillId="0" borderId="0" xfId="0" applyFont="1" applyAlignment="1">
      <alignment horizontal="left"/>
    </xf>
    <xf numFmtId="3" fontId="110" fillId="23" borderId="0" xfId="0" applyNumberFormat="1" applyFont="1" applyFill="1" applyAlignment="1" applyProtection="1">
      <alignment vertical="center"/>
      <protection hidden="1"/>
    </xf>
    <xf numFmtId="0" fontId="4" fillId="37" borderId="0" xfId="0" applyFont="1" applyFill="1" applyAlignment="1">
      <alignment horizontal="center"/>
    </xf>
    <xf numFmtId="0" fontId="111" fillId="37" borderId="0" xfId="0" applyFont="1" applyFill="1" applyAlignment="1">
      <alignment horizontal="center" vertical="center"/>
    </xf>
    <xf numFmtId="0" fontId="8" fillId="24" borderId="0" xfId="0" applyFont="1" applyFill="1" applyAlignment="1">
      <alignment horizontal="left" vertical="top" wrapText="1"/>
    </xf>
    <xf numFmtId="3" fontId="8" fillId="17" borderId="16" xfId="33" applyNumberFormat="1" applyFont="1" applyFill="1" applyBorder="1" applyAlignment="1">
      <alignment horizontal="right" vertical="center"/>
    </xf>
    <xf numFmtId="0" fontId="10" fillId="24" borderId="99" xfId="0" applyFont="1" applyFill="1" applyBorder="1" applyAlignment="1">
      <alignment horizontal="center" vertical="top"/>
    </xf>
    <xf numFmtId="3" fontId="8" fillId="17" borderId="0" xfId="33" applyNumberFormat="1" applyFont="1" applyFill="1" applyBorder="1" applyAlignment="1">
      <alignment horizontal="right" vertical="center"/>
    </xf>
    <xf numFmtId="0" fontId="10" fillId="24" borderId="0" xfId="0" applyFont="1" applyFill="1" applyAlignment="1">
      <alignment horizontal="center" vertical="top"/>
    </xf>
    <xf numFmtId="3" fontId="8" fillId="17" borderId="25" xfId="33" applyNumberFormat="1" applyFont="1" applyFill="1" applyBorder="1" applyAlignment="1">
      <alignment horizontal="right" vertical="center"/>
    </xf>
    <xf numFmtId="0" fontId="10" fillId="24" borderId="25" xfId="0" applyFont="1" applyFill="1" applyBorder="1" applyAlignment="1">
      <alignment horizontal="center" vertical="top"/>
    </xf>
    <xf numFmtId="0" fontId="10" fillId="24" borderId="0" xfId="0" applyFont="1" applyFill="1" applyAlignment="1">
      <alignment horizontal="center" vertical="center"/>
    </xf>
    <xf numFmtId="3" fontId="8" fillId="17" borderId="99" xfId="33" applyNumberFormat="1" applyFont="1" applyFill="1" applyBorder="1" applyAlignment="1">
      <alignment horizontal="right" vertical="center"/>
    </xf>
    <xf numFmtId="0" fontId="10" fillId="24" borderId="99" xfId="0" applyFont="1" applyFill="1" applyBorder="1" applyAlignment="1">
      <alignment horizontal="center" vertical="center"/>
    </xf>
    <xf numFmtId="0" fontId="10" fillId="24" borderId="25" xfId="0" applyFont="1" applyFill="1" applyBorder="1" applyAlignment="1">
      <alignment horizontal="center" vertical="center"/>
    </xf>
    <xf numFmtId="0" fontId="8" fillId="24" borderId="23" xfId="0" applyFont="1" applyFill="1" applyBorder="1"/>
    <xf numFmtId="0" fontId="8" fillId="24" borderId="96" xfId="0" applyFont="1" applyFill="1" applyBorder="1"/>
    <xf numFmtId="0" fontId="10" fillId="0" borderId="0" xfId="0" applyFont="1" applyAlignment="1">
      <alignment horizontal="center"/>
    </xf>
    <xf numFmtId="0" fontId="10" fillId="24" borderId="0" xfId="0" applyFont="1" applyFill="1" applyAlignment="1">
      <alignment horizontal="right"/>
    </xf>
    <xf numFmtId="0" fontId="8" fillId="24" borderId="49" xfId="0" applyFont="1" applyFill="1" applyBorder="1" applyAlignment="1">
      <alignment horizontal="center" vertical="top"/>
    </xf>
    <xf numFmtId="3" fontId="8" fillId="24" borderId="50" xfId="0" applyNumberFormat="1" applyFont="1" applyFill="1" applyBorder="1" applyAlignment="1">
      <alignment vertical="top"/>
    </xf>
    <xf numFmtId="9" fontId="8" fillId="24" borderId="50" xfId="48" applyFont="1" applyFill="1" applyBorder="1" applyAlignment="1">
      <alignment horizontal="right" vertical="top"/>
    </xf>
    <xf numFmtId="9" fontId="8" fillId="24" borderId="50" xfId="48" applyFont="1" applyFill="1" applyBorder="1" applyAlignment="1">
      <alignment vertical="top"/>
    </xf>
    <xf numFmtId="3" fontId="8" fillId="24" borderId="50" xfId="0" applyNumberFormat="1" applyFont="1" applyFill="1" applyBorder="1" applyAlignment="1">
      <alignment horizontal="right" vertical="top"/>
    </xf>
    <xf numFmtId="0" fontId="10" fillId="24" borderId="50" xfId="0" applyFont="1" applyFill="1" applyBorder="1" applyAlignment="1">
      <alignment horizontal="center" vertical="top"/>
    </xf>
    <xf numFmtId="0" fontId="8" fillId="24" borderId="51" xfId="0" applyFont="1" applyFill="1" applyBorder="1" applyAlignment="1">
      <alignment horizontal="center" vertical="top"/>
    </xf>
    <xf numFmtId="0" fontId="8" fillId="24" borderId="0" xfId="0" applyFont="1" applyFill="1" applyAlignment="1">
      <alignment horizontal="center" vertical="top"/>
    </xf>
    <xf numFmtId="3" fontId="8" fillId="24" borderId="0" xfId="0" applyNumberFormat="1" applyFont="1" applyFill="1" applyAlignment="1">
      <alignment horizontal="right" vertical="top"/>
    </xf>
    <xf numFmtId="0" fontId="8" fillId="24" borderId="15" xfId="0" applyFont="1" applyFill="1" applyBorder="1" applyAlignment="1">
      <alignment vertical="top"/>
    </xf>
    <xf numFmtId="0" fontId="8" fillId="24" borderId="26" xfId="0" applyFont="1" applyFill="1" applyBorder="1" applyAlignment="1">
      <alignment horizontal="center" vertical="top"/>
    </xf>
    <xf numFmtId="3" fontId="8" fillId="24" borderId="16" xfId="0" applyNumberFormat="1" applyFont="1" applyFill="1" applyBorder="1" applyAlignment="1">
      <alignment vertical="top"/>
    </xf>
    <xf numFmtId="9" fontId="8" fillId="24" borderId="16" xfId="48" applyFont="1" applyFill="1" applyBorder="1" applyAlignment="1">
      <alignment horizontal="right" vertical="top"/>
    </xf>
    <xf numFmtId="9" fontId="8" fillId="24" borderId="16" xfId="48" applyFont="1" applyFill="1" applyBorder="1" applyAlignment="1">
      <alignment vertical="top"/>
    </xf>
    <xf numFmtId="3" fontId="8" fillId="24" borderId="16" xfId="0" applyNumberFormat="1" applyFont="1" applyFill="1" applyBorder="1" applyAlignment="1">
      <alignment horizontal="right" vertical="top"/>
    </xf>
    <xf numFmtId="0" fontId="10" fillId="24" borderId="16" xfId="0" applyFont="1" applyFill="1" applyBorder="1" applyAlignment="1">
      <alignment horizontal="center" vertical="top"/>
    </xf>
    <xf numFmtId="0" fontId="8" fillId="24" borderId="72" xfId="0" applyFont="1" applyFill="1" applyBorder="1" applyAlignment="1">
      <alignment horizontal="center" vertical="top"/>
    </xf>
    <xf numFmtId="0" fontId="8" fillId="24" borderId="23" xfId="0" applyFont="1" applyFill="1" applyBorder="1" applyAlignment="1">
      <alignment horizontal="center" vertical="top"/>
    </xf>
    <xf numFmtId="0" fontId="8" fillId="24" borderId="37" xfId="0" applyFont="1" applyFill="1" applyBorder="1" applyAlignment="1">
      <alignment horizontal="center" vertical="top"/>
    </xf>
    <xf numFmtId="0" fontId="8" fillId="24" borderId="96" xfId="0" applyFont="1" applyFill="1" applyBorder="1" applyAlignment="1">
      <alignment vertical="top"/>
    </xf>
    <xf numFmtId="0" fontId="8" fillId="24" borderId="24" xfId="0" applyFont="1" applyFill="1" applyBorder="1" applyAlignment="1">
      <alignment horizontal="center" vertical="top"/>
    </xf>
    <xf numFmtId="0" fontId="8" fillId="24" borderId="25" xfId="0" applyFont="1" applyFill="1" applyBorder="1" applyAlignment="1">
      <alignment horizontal="left" vertical="top"/>
    </xf>
    <xf numFmtId="3" fontId="8" fillId="24" borderId="25" xfId="0" applyNumberFormat="1" applyFont="1" applyFill="1" applyBorder="1" applyAlignment="1">
      <alignment vertical="top"/>
    </xf>
    <xf numFmtId="9" fontId="8" fillId="24" borderId="25" xfId="48" applyFont="1" applyFill="1" applyBorder="1" applyAlignment="1">
      <alignment horizontal="right" vertical="top"/>
    </xf>
    <xf numFmtId="9" fontId="8" fillId="24" borderId="25" xfId="48" applyFont="1" applyFill="1" applyBorder="1" applyAlignment="1">
      <alignment vertical="top"/>
    </xf>
    <xf numFmtId="3" fontId="8" fillId="24" borderId="25" xfId="0" applyNumberFormat="1" applyFont="1" applyFill="1" applyBorder="1" applyAlignment="1">
      <alignment horizontal="right" vertical="top"/>
    </xf>
    <xf numFmtId="0" fontId="8" fillId="24" borderId="75" xfId="0" applyFont="1" applyFill="1" applyBorder="1" applyAlignment="1">
      <alignment horizontal="center" vertical="top"/>
    </xf>
    <xf numFmtId="0" fontId="8" fillId="24" borderId="0" xfId="0" applyFont="1" applyFill="1" applyAlignment="1">
      <alignment horizontal="right" vertical="top"/>
    </xf>
    <xf numFmtId="0" fontId="8" fillId="24" borderId="103" xfId="0" applyFont="1" applyFill="1" applyBorder="1"/>
    <xf numFmtId="0" fontId="8" fillId="24" borderId="106" xfId="0" applyFont="1" applyFill="1" applyBorder="1" applyAlignment="1">
      <alignment vertical="top"/>
    </xf>
    <xf numFmtId="0" fontId="8" fillId="24" borderId="23" xfId="0" applyFont="1" applyFill="1" applyBorder="1" applyAlignment="1">
      <alignment vertical="center"/>
    </xf>
    <xf numFmtId="0" fontId="8" fillId="24" borderId="24" xfId="0" applyFont="1" applyFill="1" applyBorder="1" applyAlignment="1">
      <alignment horizontal="center" vertical="center"/>
    </xf>
    <xf numFmtId="3" fontId="8" fillId="24" borderId="25" xfId="0" applyNumberFormat="1" applyFont="1" applyFill="1" applyBorder="1" applyAlignment="1">
      <alignment vertical="center"/>
    </xf>
    <xf numFmtId="0" fontId="8" fillId="24" borderId="25" xfId="0" applyFont="1" applyFill="1" applyBorder="1" applyAlignment="1">
      <alignment vertical="center"/>
    </xf>
    <xf numFmtId="0" fontId="8" fillId="24" borderId="25" xfId="0" applyFont="1" applyFill="1" applyBorder="1" applyAlignment="1">
      <alignment horizontal="center" vertical="center"/>
    </xf>
    <xf numFmtId="0" fontId="8" fillId="24" borderId="15" xfId="0" applyFont="1" applyFill="1" applyBorder="1" applyAlignment="1">
      <alignment vertical="center"/>
    </xf>
    <xf numFmtId="0" fontId="8" fillId="24" borderId="0" xfId="0" applyFont="1" applyFill="1" applyAlignment="1">
      <alignment horizontal="center" vertical="center"/>
    </xf>
    <xf numFmtId="3" fontId="8" fillId="24" borderId="0" xfId="0" applyNumberFormat="1" applyFont="1" applyFill="1" applyAlignment="1">
      <alignment vertical="center"/>
    </xf>
    <xf numFmtId="0" fontId="8" fillId="24" borderId="0" xfId="0" applyFont="1" applyFill="1" applyAlignment="1">
      <alignment vertical="center"/>
    </xf>
    <xf numFmtId="0" fontId="8" fillId="24" borderId="96" xfId="0" applyFont="1" applyFill="1" applyBorder="1" applyAlignment="1">
      <alignment vertical="center"/>
    </xf>
    <xf numFmtId="0" fontId="8" fillId="0" borderId="23" xfId="0" applyFont="1" applyBorder="1"/>
    <xf numFmtId="0" fontId="8" fillId="24" borderId="24" xfId="0" applyFont="1" applyFill="1" applyBorder="1"/>
    <xf numFmtId="0" fontId="8" fillId="24" borderId="25" xfId="0" applyFont="1" applyFill="1" applyBorder="1" applyAlignment="1">
      <alignment horizontal="center"/>
    </xf>
    <xf numFmtId="0" fontId="68" fillId="22" borderId="53" xfId="0" applyFont="1" applyFill="1" applyBorder="1" applyAlignment="1">
      <alignment horizontal="center"/>
    </xf>
    <xf numFmtId="0" fontId="15" fillId="0" borderId="0" xfId="0" applyFont="1" applyAlignment="1">
      <alignment horizontal="center"/>
    </xf>
    <xf numFmtId="3" fontId="10" fillId="24" borderId="100" xfId="0" applyNumberFormat="1" applyFont="1" applyFill="1" applyBorder="1" applyAlignment="1">
      <alignment vertical="center"/>
    </xf>
    <xf numFmtId="0" fontId="69" fillId="24" borderId="23" xfId="0" applyFont="1" applyFill="1" applyBorder="1"/>
    <xf numFmtId="1" fontId="71" fillId="24" borderId="23" xfId="0" applyNumberFormat="1" applyFont="1" applyFill="1" applyBorder="1" applyAlignment="1">
      <alignment horizontal="right"/>
    </xf>
    <xf numFmtId="0" fontId="69" fillId="24" borderId="23" xfId="0" applyFont="1" applyFill="1" applyBorder="1" applyAlignment="1">
      <alignment vertical="center"/>
    </xf>
    <xf numFmtId="0" fontId="0" fillId="24" borderId="0" xfId="0" applyFill="1" applyAlignment="1">
      <alignment vertical="center"/>
    </xf>
    <xf numFmtId="0" fontId="0" fillId="24" borderId="15" xfId="0" applyFill="1" applyBorder="1" applyAlignment="1">
      <alignment vertical="center"/>
    </xf>
    <xf numFmtId="0" fontId="70" fillId="24" borderId="23" xfId="0" applyFont="1" applyFill="1" applyBorder="1"/>
    <xf numFmtId="0" fontId="38" fillId="24" borderId="0" xfId="0" applyFont="1" applyFill="1"/>
    <xf numFmtId="0" fontId="12" fillId="24" borderId="0" xfId="0" applyFont="1" applyFill="1"/>
    <xf numFmtId="0" fontId="69" fillId="24" borderId="24" xfId="0" applyFont="1" applyFill="1" applyBorder="1"/>
    <xf numFmtId="0" fontId="13" fillId="24" borderId="25" xfId="0" applyFont="1" applyFill="1" applyBorder="1"/>
    <xf numFmtId="0" fontId="0" fillId="24" borderId="25" xfId="0" applyFill="1" applyBorder="1"/>
    <xf numFmtId="0" fontId="73" fillId="24" borderId="0" xfId="0" applyFont="1" applyFill="1" applyAlignment="1">
      <alignment horizontal="left"/>
    </xf>
    <xf numFmtId="4" fontId="5" fillId="24" borderId="0" xfId="0" applyNumberFormat="1" applyFont="1" applyFill="1" applyAlignment="1">
      <alignment horizontal="right"/>
    </xf>
    <xf numFmtId="0" fontId="68" fillId="24" borderId="0" xfId="0" applyFont="1" applyFill="1"/>
    <xf numFmtId="0" fontId="8" fillId="24" borderId="0" xfId="0" applyFont="1" applyFill="1" applyAlignment="1">
      <alignment horizontal="left" vertical="center" wrapText="1"/>
    </xf>
    <xf numFmtId="3" fontId="8" fillId="24" borderId="25" xfId="45" applyNumberFormat="1" applyFont="1" applyFill="1" applyBorder="1" applyAlignment="1">
      <alignment vertical="top"/>
    </xf>
    <xf numFmtId="0" fontId="13" fillId="17" borderId="26" xfId="0" applyFont="1" applyFill="1" applyBorder="1" applyAlignment="1">
      <alignment vertical="top"/>
    </xf>
    <xf numFmtId="0" fontId="68" fillId="24" borderId="0" xfId="0" applyFont="1" applyFill="1" applyAlignment="1">
      <alignment wrapText="1"/>
    </xf>
    <xf numFmtId="0" fontId="5" fillId="20" borderId="99" xfId="0" applyFont="1" applyFill="1" applyBorder="1" applyAlignment="1">
      <alignment vertical="top"/>
    </xf>
    <xf numFmtId="3" fontId="12" fillId="23" borderId="0" xfId="0" applyNumberFormat="1" applyFont="1" applyFill="1" applyAlignment="1">
      <alignment vertical="center"/>
    </xf>
    <xf numFmtId="0" fontId="4" fillId="37" borderId="0" xfId="0" applyFont="1" applyFill="1" applyAlignment="1">
      <alignment vertical="top"/>
    </xf>
    <xf numFmtId="0" fontId="4" fillId="37" borderId="23" xfId="0" applyFont="1" applyFill="1" applyBorder="1" applyAlignment="1">
      <alignment vertical="top"/>
    </xf>
    <xf numFmtId="4" fontId="4" fillId="37" borderId="0" xfId="0" applyNumberFormat="1" applyFont="1" applyFill="1" applyAlignment="1">
      <alignment horizontal="center" vertical="top"/>
    </xf>
    <xf numFmtId="4" fontId="4" fillId="37" borderId="37" xfId="0" applyNumberFormat="1" applyFont="1" applyFill="1" applyBorder="1" applyAlignment="1">
      <alignment horizontal="center" vertical="top"/>
    </xf>
    <xf numFmtId="0" fontId="8" fillId="24" borderId="16" xfId="45" applyFont="1" applyFill="1" applyBorder="1" applyAlignment="1">
      <alignment horizontal="center" vertical="center"/>
    </xf>
    <xf numFmtId="3" fontId="15" fillId="24" borderId="16" xfId="33" applyNumberFormat="1" applyFont="1" applyFill="1" applyBorder="1" applyAlignment="1">
      <alignment horizontal="right" vertical="center"/>
    </xf>
    <xf numFmtId="0" fontId="12" fillId="24" borderId="16" xfId="0" applyFont="1" applyFill="1" applyBorder="1" applyAlignment="1">
      <alignment horizontal="center" vertical="top"/>
    </xf>
    <xf numFmtId="0" fontId="8" fillId="24" borderId="16" xfId="45" applyFont="1" applyFill="1" applyBorder="1" applyAlignment="1">
      <alignment horizontal="left" vertical="center" wrapText="1"/>
    </xf>
    <xf numFmtId="0" fontId="10" fillId="24" borderId="25" xfId="45" applyFont="1" applyFill="1" applyBorder="1" applyAlignment="1">
      <alignment horizontal="left" vertical="center"/>
    </xf>
    <xf numFmtId="3" fontId="15" fillId="24" borderId="25" xfId="33" applyNumberFormat="1" applyFont="1" applyFill="1" applyBorder="1" applyAlignment="1">
      <alignment horizontal="right" vertical="center"/>
    </xf>
    <xf numFmtId="0" fontId="12" fillId="24" borderId="25" xfId="0" applyFont="1" applyFill="1" applyBorder="1" applyAlignment="1">
      <alignment horizontal="center" vertical="top"/>
    </xf>
    <xf numFmtId="0" fontId="14" fillId="24" borderId="0" xfId="0" applyFont="1" applyFill="1" applyAlignment="1">
      <alignment horizontal="left"/>
    </xf>
    <xf numFmtId="0" fontId="14" fillId="24" borderId="0" xfId="0" applyFont="1" applyFill="1" applyAlignment="1">
      <alignment horizontal="center"/>
    </xf>
    <xf numFmtId="0" fontId="14" fillId="24" borderId="0" xfId="0" applyFont="1" applyFill="1"/>
    <xf numFmtId="0" fontId="15" fillId="24" borderId="0" xfId="0" applyFont="1" applyFill="1"/>
    <xf numFmtId="0" fontId="15" fillId="24" borderId="0" xfId="0" applyFont="1" applyFill="1" applyAlignment="1">
      <alignment horizontal="right" vertical="top"/>
    </xf>
    <xf numFmtId="0" fontId="114" fillId="24" borderId="0" xfId="0" applyFont="1" applyFill="1" applyAlignment="1">
      <alignment horizontal="center" vertical="top"/>
    </xf>
    <xf numFmtId="0" fontId="114" fillId="24" borderId="0" xfId="0" applyFont="1" applyFill="1" applyAlignment="1">
      <alignment horizontal="left" vertical="top"/>
    </xf>
    <xf numFmtId="0" fontId="15" fillId="24" borderId="0" xfId="0" applyFont="1" applyFill="1" applyAlignment="1">
      <alignment horizontal="right"/>
    </xf>
    <xf numFmtId="0" fontId="15" fillId="24" borderId="0" xfId="0" applyFont="1" applyFill="1" applyAlignment="1">
      <alignment horizontal="center"/>
    </xf>
    <xf numFmtId="3" fontId="15" fillId="24" borderId="0" xfId="0" applyNumberFormat="1" applyFont="1" applyFill="1" applyAlignment="1">
      <alignment horizontal="right"/>
    </xf>
    <xf numFmtId="3" fontId="15" fillId="24" borderId="0" xfId="0" applyNumberFormat="1" applyFont="1" applyFill="1" applyAlignment="1">
      <alignment horizontal="center"/>
    </xf>
    <xf numFmtId="3" fontId="15" fillId="30" borderId="0" xfId="0" applyNumberFormat="1" applyFont="1" applyFill="1" applyAlignment="1">
      <alignment horizontal="left"/>
    </xf>
    <xf numFmtId="1" fontId="15" fillId="30" borderId="0" xfId="0" applyNumberFormat="1" applyFont="1" applyFill="1" applyAlignment="1">
      <alignment horizontal="right"/>
    </xf>
    <xf numFmtId="3" fontId="15" fillId="30" borderId="0" xfId="0" applyNumberFormat="1" applyFont="1" applyFill="1" applyAlignment="1">
      <alignment horizontal="center"/>
    </xf>
    <xf numFmtId="1" fontId="15" fillId="30" borderId="0" xfId="0" applyNumberFormat="1" applyFont="1" applyFill="1"/>
    <xf numFmtId="0" fontId="15" fillId="30" borderId="0" xfId="0" applyFont="1" applyFill="1"/>
    <xf numFmtId="3" fontId="15" fillId="30" borderId="0" xfId="0" applyNumberFormat="1" applyFont="1" applyFill="1" applyAlignment="1">
      <alignment horizontal="left" vertical="center"/>
    </xf>
    <xf numFmtId="1" fontId="15" fillId="30" borderId="0" xfId="0" applyNumberFormat="1" applyFont="1" applyFill="1" applyAlignment="1">
      <alignment horizontal="center"/>
    </xf>
    <xf numFmtId="2" fontId="15" fillId="30" borderId="0" xfId="0" applyNumberFormat="1" applyFont="1" applyFill="1" applyAlignment="1">
      <alignment horizontal="right"/>
    </xf>
    <xf numFmtId="2" fontId="15" fillId="30" borderId="0" xfId="0" applyNumberFormat="1" applyFont="1" applyFill="1" applyAlignment="1">
      <alignment horizontal="center"/>
    </xf>
    <xf numFmtId="2" fontId="15" fillId="30" borderId="0" xfId="0" applyNumberFormat="1" applyFont="1" applyFill="1"/>
    <xf numFmtId="0" fontId="15" fillId="30" borderId="0" xfId="0" applyFont="1" applyFill="1" applyAlignment="1">
      <alignment horizontal="left"/>
    </xf>
    <xf numFmtId="3" fontId="115" fillId="30" borderId="0" xfId="0" applyNumberFormat="1" applyFont="1" applyFill="1" applyAlignment="1">
      <alignment horizontal="left"/>
    </xf>
    <xf numFmtId="14" fontId="15" fillId="38" borderId="0" xfId="0" applyNumberFormat="1" applyFont="1" applyFill="1" applyAlignment="1">
      <alignment horizontal="right"/>
    </xf>
    <xf numFmtId="14" fontId="15" fillId="38" borderId="0" xfId="0" applyNumberFormat="1" applyFont="1" applyFill="1" applyAlignment="1">
      <alignment horizontal="center"/>
    </xf>
    <xf numFmtId="14" fontId="15" fillId="38" borderId="0" xfId="0" applyNumberFormat="1" applyFont="1" applyFill="1"/>
    <xf numFmtId="0" fontId="15" fillId="38" borderId="0" xfId="0" applyFont="1" applyFill="1"/>
    <xf numFmtId="1" fontId="15" fillId="38" borderId="0" xfId="0" applyNumberFormat="1" applyFont="1" applyFill="1" applyAlignment="1">
      <alignment horizontal="right"/>
    </xf>
    <xf numFmtId="1" fontId="15" fillId="38" borderId="0" xfId="0" applyNumberFormat="1" applyFont="1" applyFill="1" applyAlignment="1">
      <alignment horizontal="center"/>
    </xf>
    <xf numFmtId="1" fontId="15" fillId="38" borderId="0" xfId="0" applyNumberFormat="1" applyFont="1" applyFill="1"/>
    <xf numFmtId="0" fontId="15" fillId="37" borderId="0" xfId="0" applyFont="1" applyFill="1"/>
    <xf numFmtId="3" fontId="115" fillId="38" borderId="0" xfId="0" applyNumberFormat="1" applyFont="1" applyFill="1" applyAlignment="1">
      <alignment horizontal="left" vertical="center"/>
    </xf>
    <xf numFmtId="49" fontId="15" fillId="38" borderId="0" xfId="0" applyNumberFormat="1" applyFont="1" applyFill="1"/>
    <xf numFmtId="169" fontId="15" fillId="38" borderId="0" xfId="0" applyNumberFormat="1" applyFont="1" applyFill="1" applyAlignment="1">
      <alignment horizontal="right"/>
    </xf>
    <xf numFmtId="0" fontId="15" fillId="41" borderId="0" xfId="0" applyFont="1" applyFill="1" applyAlignment="1">
      <alignment horizontal="left"/>
    </xf>
    <xf numFmtId="1" fontId="15" fillId="41" borderId="0" xfId="0" applyNumberFormat="1" applyFont="1" applyFill="1" applyAlignment="1">
      <alignment horizontal="right"/>
    </xf>
    <xf numFmtId="1" fontId="15" fillId="41" borderId="0" xfId="0" applyNumberFormat="1" applyFont="1" applyFill="1" applyAlignment="1">
      <alignment horizontal="center"/>
    </xf>
    <xf numFmtId="1" fontId="15" fillId="41" borderId="0" xfId="0" applyNumberFormat="1" applyFont="1" applyFill="1"/>
    <xf numFmtId="0" fontId="15" fillId="41" borderId="0" xfId="0" applyFont="1" applyFill="1"/>
    <xf numFmtId="3" fontId="15" fillId="41" borderId="0" xfId="0" applyNumberFormat="1" applyFont="1" applyFill="1" applyAlignment="1">
      <alignment horizontal="left" vertical="center"/>
    </xf>
    <xf numFmtId="2" fontId="15" fillId="41" borderId="0" xfId="0" applyNumberFormat="1" applyFont="1" applyFill="1" applyAlignment="1">
      <alignment horizontal="right"/>
    </xf>
    <xf numFmtId="0" fontId="15" fillId="24" borderId="0" xfId="0" applyFont="1" applyFill="1" applyAlignment="1">
      <alignment horizontal="left"/>
    </xf>
    <xf numFmtId="173" fontId="15" fillId="24" borderId="0" xfId="0" applyNumberFormat="1" applyFont="1" applyFill="1" applyAlignment="1">
      <alignment horizontal="right"/>
    </xf>
    <xf numFmtId="1" fontId="15" fillId="24" borderId="0" xfId="0" applyNumberFormat="1" applyFont="1" applyFill="1" applyAlignment="1">
      <alignment horizontal="center"/>
    </xf>
    <xf numFmtId="1" fontId="15" fillId="24" borderId="0" xfId="0" applyNumberFormat="1" applyFont="1" applyFill="1"/>
    <xf numFmtId="2" fontId="15" fillId="24" borderId="0" xfId="0" applyNumberFormat="1" applyFont="1" applyFill="1" applyAlignment="1">
      <alignment horizontal="right"/>
    </xf>
    <xf numFmtId="172" fontId="15" fillId="24" borderId="0" xfId="0" applyNumberFormat="1" applyFont="1" applyFill="1" applyAlignment="1">
      <alignment horizontal="right"/>
    </xf>
    <xf numFmtId="1" fontId="15" fillId="24" borderId="0" xfId="0" applyNumberFormat="1" applyFont="1" applyFill="1" applyAlignment="1">
      <alignment horizontal="right"/>
    </xf>
    <xf numFmtId="0" fontId="116" fillId="27" borderId="0" xfId="0" applyFont="1" applyFill="1" applyAlignment="1">
      <alignment horizontal="left"/>
    </xf>
    <xf numFmtId="1" fontId="15" fillId="27" borderId="0" xfId="0" applyNumberFormat="1" applyFont="1" applyFill="1" applyAlignment="1">
      <alignment horizontal="right"/>
    </xf>
    <xf numFmtId="1" fontId="15" fillId="27" borderId="0" xfId="0" applyNumberFormat="1" applyFont="1" applyFill="1" applyAlignment="1">
      <alignment horizontal="center"/>
    </xf>
    <xf numFmtId="1" fontId="15" fillId="27" borderId="0" xfId="0" applyNumberFormat="1" applyFont="1" applyFill="1"/>
    <xf numFmtId="0" fontId="15" fillId="27" borderId="0" xfId="0" applyFont="1" applyFill="1"/>
    <xf numFmtId="14" fontId="15" fillId="27" borderId="0" xfId="0" applyNumberFormat="1" applyFont="1" applyFill="1" applyAlignment="1">
      <alignment horizontal="right"/>
    </xf>
    <xf numFmtId="14" fontId="15" fillId="27" borderId="0" xfId="0" applyNumberFormat="1" applyFont="1" applyFill="1" applyAlignment="1">
      <alignment horizontal="center"/>
    </xf>
    <xf numFmtId="14" fontId="15" fillId="27" borderId="0" xfId="0" applyNumberFormat="1" applyFont="1" applyFill="1"/>
    <xf numFmtId="0" fontId="15" fillId="27" borderId="0" xfId="0" applyFont="1" applyFill="1" applyAlignment="1">
      <alignment horizontal="right"/>
    </xf>
    <xf numFmtId="0" fontId="15" fillId="43" borderId="0" xfId="0" applyFont="1" applyFill="1"/>
    <xf numFmtId="0" fontId="15" fillId="43" borderId="0" xfId="0" applyFont="1" applyFill="1" applyAlignment="1">
      <alignment horizontal="right"/>
    </xf>
    <xf numFmtId="0" fontId="15" fillId="43" borderId="0" xfId="0" applyFont="1" applyFill="1" applyAlignment="1">
      <alignment horizontal="center"/>
    </xf>
    <xf numFmtId="49" fontId="14" fillId="43" borderId="0" xfId="0" applyNumberFormat="1" applyFont="1" applyFill="1"/>
    <xf numFmtId="3" fontId="15" fillId="43" borderId="0" xfId="0" applyNumberFormat="1" applyFont="1" applyFill="1" applyAlignment="1">
      <alignment horizontal="right"/>
    </xf>
    <xf numFmtId="3" fontId="117" fillId="43" borderId="0" xfId="0" applyNumberFormat="1" applyFont="1" applyFill="1" applyAlignment="1">
      <alignment horizontal="center"/>
    </xf>
    <xf numFmtId="3" fontId="117" fillId="43" borderId="0" xfId="0" applyNumberFormat="1" applyFont="1" applyFill="1"/>
    <xf numFmtId="1" fontId="15" fillId="43" borderId="0" xfId="0" applyNumberFormat="1" applyFont="1" applyFill="1" applyAlignment="1">
      <alignment horizontal="right"/>
    </xf>
    <xf numFmtId="0" fontId="14" fillId="43" borderId="0" xfId="0" applyFont="1" applyFill="1"/>
    <xf numFmtId="1" fontId="15" fillId="43" borderId="0" xfId="0" applyNumberFormat="1" applyFont="1" applyFill="1" applyAlignment="1">
      <alignment horizontal="center"/>
    </xf>
    <xf numFmtId="1" fontId="15" fillId="43" borderId="0" xfId="0" applyNumberFormat="1" applyFont="1" applyFill="1"/>
    <xf numFmtId="0" fontId="15" fillId="48" borderId="0" xfId="0" applyFont="1" applyFill="1"/>
    <xf numFmtId="3" fontId="15" fillId="48" borderId="0" xfId="0" applyNumberFormat="1" applyFont="1" applyFill="1" applyAlignment="1">
      <alignment horizontal="right"/>
    </xf>
    <xf numFmtId="0" fontId="15" fillId="48" borderId="0" xfId="0" applyFont="1" applyFill="1" applyAlignment="1">
      <alignment horizontal="center"/>
    </xf>
    <xf numFmtId="3" fontId="15" fillId="48" borderId="0" xfId="0" applyNumberFormat="1" applyFont="1" applyFill="1"/>
    <xf numFmtId="0" fontId="116" fillId="48" borderId="0" xfId="0" applyFont="1" applyFill="1" applyAlignment="1">
      <alignment horizontal="left"/>
    </xf>
    <xf numFmtId="3" fontId="15" fillId="48" borderId="0" xfId="0" applyNumberFormat="1" applyFont="1" applyFill="1" applyAlignment="1">
      <alignment horizontal="center"/>
    </xf>
    <xf numFmtId="9" fontId="15" fillId="48" borderId="0" xfId="0" applyNumberFormat="1" applyFont="1" applyFill="1" applyAlignment="1">
      <alignment horizontal="right"/>
    </xf>
    <xf numFmtId="9" fontId="15" fillId="48" borderId="0" xfId="0" applyNumberFormat="1" applyFont="1" applyFill="1" applyAlignment="1">
      <alignment horizontal="center"/>
    </xf>
    <xf numFmtId="9" fontId="15" fillId="48" borderId="0" xfId="0" applyNumberFormat="1" applyFont="1" applyFill="1"/>
    <xf numFmtId="0" fontId="15" fillId="48" borderId="0" xfId="0" applyFont="1" applyFill="1" applyAlignment="1">
      <alignment horizontal="right"/>
    </xf>
    <xf numFmtId="0" fontId="15" fillId="48" borderId="0" xfId="0" applyFont="1" applyFill="1" applyAlignment="1">
      <alignment horizontal="left"/>
    </xf>
    <xf numFmtId="1" fontId="15" fillId="48" borderId="0" xfId="0" applyNumberFormat="1" applyFont="1" applyFill="1" applyAlignment="1">
      <alignment horizontal="right"/>
    </xf>
    <xf numFmtId="1" fontId="15" fillId="48" borderId="0" xfId="0" applyNumberFormat="1" applyFont="1" applyFill="1"/>
    <xf numFmtId="1" fontId="15" fillId="48" borderId="0" xfId="0" applyNumberFormat="1" applyFont="1" applyFill="1" applyAlignment="1">
      <alignment horizontal="center"/>
    </xf>
    <xf numFmtId="0" fontId="15" fillId="31" borderId="0" xfId="0" applyFont="1" applyFill="1"/>
    <xf numFmtId="3" fontId="15" fillId="31" borderId="0" xfId="0" applyNumberFormat="1" applyFont="1" applyFill="1" applyAlignment="1">
      <alignment horizontal="right"/>
    </xf>
    <xf numFmtId="3" fontId="15" fillId="31" borderId="0" xfId="0" applyNumberFormat="1" applyFont="1" applyFill="1" applyAlignment="1">
      <alignment horizontal="center"/>
    </xf>
    <xf numFmtId="3" fontId="15" fillId="31" borderId="0" xfId="0" applyNumberFormat="1" applyFont="1" applyFill="1"/>
    <xf numFmtId="9" fontId="15" fillId="31" borderId="0" xfId="0" applyNumberFormat="1" applyFont="1" applyFill="1" applyAlignment="1">
      <alignment horizontal="right"/>
    </xf>
    <xf numFmtId="9" fontId="15" fillId="31" borderId="0" xfId="0" applyNumberFormat="1" applyFont="1" applyFill="1" applyAlignment="1">
      <alignment horizontal="center"/>
    </xf>
    <xf numFmtId="9" fontId="15" fillId="31" borderId="0" xfId="0" applyNumberFormat="1" applyFont="1" applyFill="1"/>
    <xf numFmtId="1" fontId="15" fillId="31" borderId="0" xfId="0" applyNumberFormat="1" applyFont="1" applyFill="1" applyAlignment="1">
      <alignment horizontal="right"/>
    </xf>
    <xf numFmtId="1" fontId="15" fillId="31" borderId="0" xfId="0" applyNumberFormat="1" applyFont="1" applyFill="1" applyAlignment="1">
      <alignment horizontal="center"/>
    </xf>
    <xf numFmtId="1" fontId="15" fillId="31" borderId="0" xfId="0" applyNumberFormat="1" applyFont="1" applyFill="1"/>
    <xf numFmtId="0" fontId="15" fillId="31" borderId="0" xfId="0" applyFont="1" applyFill="1" applyAlignment="1">
      <alignment horizontal="center"/>
    </xf>
    <xf numFmtId="0" fontId="15" fillId="49" borderId="0" xfId="0" applyFont="1" applyFill="1"/>
    <xf numFmtId="0" fontId="15" fillId="0" borderId="0" xfId="0" applyFont="1"/>
    <xf numFmtId="0" fontId="15" fillId="0" borderId="0" xfId="0" applyFont="1" applyAlignment="1">
      <alignment horizontal="right"/>
    </xf>
    <xf numFmtId="0" fontId="15" fillId="24" borderId="0" xfId="0" applyFont="1" applyFill="1" applyAlignment="1">
      <alignment horizontal="left" vertical="center" wrapText="1"/>
    </xf>
    <xf numFmtId="3" fontId="13" fillId="24" borderId="0" xfId="0" applyNumberFormat="1" applyFont="1" applyFill="1"/>
    <xf numFmtId="3" fontId="4" fillId="24" borderId="27" xfId="94" applyNumberFormat="1" applyFill="1" applyBorder="1"/>
    <xf numFmtId="3" fontId="4" fillId="24" borderId="96" xfId="94" applyNumberFormat="1" applyFill="1" applyBorder="1"/>
    <xf numFmtId="0" fontId="5" fillId="20" borderId="34" xfId="0" applyFont="1" applyFill="1" applyBorder="1" applyAlignment="1">
      <alignment vertical="top" wrapText="1"/>
    </xf>
    <xf numFmtId="0" fontId="5" fillId="20" borderId="51" xfId="0" applyFont="1" applyFill="1" applyBorder="1" applyAlignment="1">
      <alignment vertical="top" wrapText="1"/>
    </xf>
    <xf numFmtId="0" fontId="5" fillId="45" borderId="51" xfId="0" applyFont="1" applyFill="1" applyBorder="1" applyAlignment="1">
      <alignment vertical="top" wrapText="1"/>
    </xf>
    <xf numFmtId="0" fontId="5" fillId="45" borderId="34" xfId="0" applyFont="1" applyFill="1" applyBorder="1"/>
    <xf numFmtId="0" fontId="4" fillId="34" borderId="23" xfId="0" applyFont="1" applyFill="1" applyBorder="1" applyAlignment="1">
      <alignment horizontal="center" vertical="top" wrapText="1"/>
    </xf>
    <xf numFmtId="0" fontId="5" fillId="45" borderId="49" xfId="0" applyFont="1" applyFill="1" applyBorder="1" applyAlignment="1">
      <alignment vertical="top" wrapText="1"/>
    </xf>
    <xf numFmtId="0" fontId="5" fillId="20" borderId="16" xfId="0" applyFont="1" applyFill="1" applyBorder="1"/>
    <xf numFmtId="0" fontId="5" fillId="20" borderId="17" xfId="0" applyFont="1" applyFill="1" applyBorder="1" applyAlignment="1">
      <alignment horizontal="center"/>
    </xf>
    <xf numFmtId="0" fontId="5" fillId="24" borderId="103" xfId="0" applyFont="1" applyFill="1" applyBorder="1"/>
    <xf numFmtId="0" fontId="73" fillId="24" borderId="0" xfId="0" applyFont="1" applyFill="1" applyProtection="1">
      <protection locked="0"/>
    </xf>
    <xf numFmtId="0" fontId="118" fillId="24" borderId="0" xfId="0" applyFont="1" applyFill="1"/>
    <xf numFmtId="3" fontId="13" fillId="37" borderId="0" xfId="0" applyNumberFormat="1" applyFont="1" applyFill="1"/>
    <xf numFmtId="0" fontId="0" fillId="24" borderId="0" xfId="0" applyFill="1" applyAlignment="1">
      <alignment horizontal="center"/>
    </xf>
    <xf numFmtId="0" fontId="14" fillId="47" borderId="25" xfId="0" applyFont="1" applyFill="1" applyBorder="1"/>
    <xf numFmtId="0" fontId="5" fillId="51" borderId="34" xfId="0" applyFont="1" applyFill="1" applyBorder="1"/>
    <xf numFmtId="0" fontId="5" fillId="20" borderId="16" xfId="0" applyFont="1" applyFill="1" applyBorder="1" applyAlignment="1">
      <alignment horizontal="center"/>
    </xf>
    <xf numFmtId="0" fontId="4" fillId="20" borderId="0" xfId="0" applyFont="1" applyFill="1" applyAlignment="1">
      <alignment horizontal="center"/>
    </xf>
    <xf numFmtId="0" fontId="5" fillId="20" borderId="81" xfId="0" applyFont="1" applyFill="1" applyBorder="1" applyAlignment="1">
      <alignment horizontal="center"/>
    </xf>
    <xf numFmtId="0" fontId="4" fillId="24" borderId="0" xfId="0" applyFont="1" applyFill="1" applyAlignment="1">
      <alignment horizontal="center"/>
    </xf>
    <xf numFmtId="0" fontId="4" fillId="24" borderId="34" xfId="0" applyFont="1" applyFill="1" applyBorder="1" applyAlignment="1">
      <alignment horizontal="center"/>
    </xf>
    <xf numFmtId="0" fontId="5" fillId="24" borderId="0" xfId="0" applyFont="1" applyFill="1" applyAlignment="1">
      <alignment horizontal="center"/>
    </xf>
    <xf numFmtId="0" fontId="14" fillId="47" borderId="24" xfId="0" applyFont="1" applyFill="1" applyBorder="1"/>
    <xf numFmtId="0" fontId="14" fillId="23" borderId="25" xfId="0" applyFont="1" applyFill="1" applyBorder="1"/>
    <xf numFmtId="0" fontId="5" fillId="24" borderId="49" xfId="0" applyFont="1" applyFill="1" applyBorder="1" applyAlignment="1">
      <alignment horizontal="center"/>
    </xf>
    <xf numFmtId="0" fontId="5" fillId="24" borderId="34" xfId="0" applyFont="1" applyFill="1" applyBorder="1" applyAlignment="1">
      <alignment horizontal="center" vertical="top" wrapText="1"/>
    </xf>
    <xf numFmtId="0" fontId="5" fillId="37" borderId="81" xfId="0" applyFont="1" applyFill="1" applyBorder="1" applyAlignment="1">
      <alignment horizontal="center" vertical="top" wrapText="1"/>
    </xf>
    <xf numFmtId="0" fontId="5" fillId="24" borderId="51" xfId="0" applyFont="1" applyFill="1" applyBorder="1" applyAlignment="1">
      <alignment horizontal="center" vertical="top" wrapText="1"/>
    </xf>
    <xf numFmtId="0" fontId="5" fillId="24" borderId="81" xfId="0" applyFont="1" applyFill="1" applyBorder="1" applyAlignment="1">
      <alignment horizontal="center" vertical="top" wrapText="1"/>
    </xf>
    <xf numFmtId="0" fontId="5" fillId="37" borderId="51" xfId="0" applyFont="1" applyFill="1" applyBorder="1" applyAlignment="1">
      <alignment horizontal="center"/>
    </xf>
    <xf numFmtId="0" fontId="5" fillId="49" borderId="81" xfId="0" applyFont="1" applyFill="1" applyBorder="1" applyAlignment="1">
      <alignment horizontal="center" vertical="top" wrapText="1"/>
    </xf>
    <xf numFmtId="0" fontId="5" fillId="49" borderId="49" xfId="0" applyFont="1" applyFill="1" applyBorder="1" applyAlignment="1">
      <alignment horizontal="center" vertical="top" wrapText="1"/>
    </xf>
    <xf numFmtId="0" fontId="5" fillId="49" borderId="51" xfId="0" applyFont="1" applyFill="1" applyBorder="1" applyAlignment="1">
      <alignment horizontal="center" vertical="top" wrapText="1"/>
    </xf>
    <xf numFmtId="0" fontId="5" fillId="23" borderId="24" xfId="0" applyFont="1" applyFill="1" applyBorder="1"/>
    <xf numFmtId="0" fontId="5" fillId="0" borderId="41" xfId="0" applyFont="1" applyBorder="1" applyAlignment="1">
      <alignment vertical="top" wrapText="1"/>
    </xf>
    <xf numFmtId="0" fontId="5" fillId="0" borderId="34" xfId="0" applyFont="1" applyBorder="1" applyAlignment="1">
      <alignment horizontal="center" vertical="top" wrapText="1"/>
    </xf>
    <xf numFmtId="0" fontId="5" fillId="24" borderId="34" xfId="0" applyFont="1" applyFill="1" applyBorder="1" applyAlignment="1">
      <alignment horizontal="center"/>
    </xf>
    <xf numFmtId="1" fontId="115" fillId="48" borderId="0" xfId="0" applyNumberFormat="1" applyFont="1" applyFill="1" applyAlignment="1">
      <alignment horizontal="right"/>
    </xf>
    <xf numFmtId="3" fontId="115" fillId="48" borderId="0" xfId="0" applyNumberFormat="1" applyFont="1" applyFill="1" applyAlignment="1">
      <alignment horizontal="center"/>
    </xf>
    <xf numFmtId="1" fontId="115" fillId="48" borderId="0" xfId="0" applyNumberFormat="1" applyFont="1" applyFill="1"/>
    <xf numFmtId="0" fontId="115" fillId="48" borderId="0" xfId="0" applyFont="1" applyFill="1"/>
    <xf numFmtId="1" fontId="115" fillId="48" borderId="0" xfId="0" applyNumberFormat="1" applyFont="1" applyFill="1" applyAlignment="1">
      <alignment horizontal="center"/>
    </xf>
    <xf numFmtId="0" fontId="115" fillId="31" borderId="0" xfId="0" applyFont="1" applyFill="1"/>
    <xf numFmtId="1" fontId="115" fillId="31" borderId="0" xfId="0" applyNumberFormat="1" applyFont="1" applyFill="1" applyAlignment="1">
      <alignment horizontal="right"/>
    </xf>
    <xf numFmtId="1" fontId="115" fillId="31" borderId="0" xfId="0" applyNumberFormat="1" applyFont="1" applyFill="1" applyAlignment="1">
      <alignment horizontal="center"/>
    </xf>
    <xf numFmtId="1" fontId="115" fillId="31" borderId="0" xfId="0" applyNumberFormat="1" applyFont="1" applyFill="1"/>
    <xf numFmtId="3" fontId="68" fillId="24" borderId="0" xfId="0" applyNumberFormat="1" applyFont="1" applyFill="1" applyAlignment="1">
      <alignment vertical="center"/>
    </xf>
    <xf numFmtId="0" fontId="0" fillId="24" borderId="106" xfId="0" applyFill="1" applyBorder="1"/>
    <xf numFmtId="0" fontId="35" fillId="24" borderId="0" xfId="0" applyFont="1" applyFill="1"/>
    <xf numFmtId="0" fontId="35" fillId="24" borderId="0" xfId="0" applyFont="1" applyFill="1" applyAlignment="1">
      <alignment wrapText="1"/>
    </xf>
    <xf numFmtId="0" fontId="33" fillId="24" borderId="0" xfId="0" applyFont="1" applyFill="1"/>
    <xf numFmtId="1" fontId="74" fillId="31" borderId="0" xfId="0" applyNumberFormat="1" applyFont="1" applyFill="1"/>
    <xf numFmtId="0" fontId="8" fillId="24" borderId="26" xfId="0" applyFont="1" applyFill="1" applyBorder="1" applyAlignment="1">
      <alignment horizontal="center" vertical="center"/>
    </xf>
    <xf numFmtId="0" fontId="8" fillId="24" borderId="25" xfId="0" applyFont="1" applyFill="1" applyBorder="1" applyAlignment="1">
      <alignment horizontal="left" vertical="center" wrapText="1"/>
    </xf>
    <xf numFmtId="0" fontId="8" fillId="24" borderId="25" xfId="0" applyFont="1" applyFill="1" applyBorder="1" applyAlignment="1">
      <alignment horizontal="right" vertical="center"/>
    </xf>
    <xf numFmtId="0" fontId="8" fillId="26" borderId="73" xfId="0" applyFont="1" applyFill="1" applyBorder="1" applyAlignment="1" applyProtection="1">
      <alignment horizontal="left" vertical="center" wrapText="1"/>
      <protection locked="0"/>
    </xf>
    <xf numFmtId="3" fontId="115" fillId="48" borderId="0" xfId="0" applyNumberFormat="1" applyFont="1" applyFill="1"/>
    <xf numFmtId="0" fontId="115" fillId="43" borderId="0" xfId="0" applyFont="1" applyFill="1"/>
    <xf numFmtId="1" fontId="115" fillId="41" borderId="0" xfId="0" applyNumberFormat="1" applyFont="1" applyFill="1" applyAlignment="1">
      <alignment horizontal="center"/>
    </xf>
    <xf numFmtId="1" fontId="115" fillId="41" borderId="0" xfId="0" applyNumberFormat="1" applyFont="1" applyFill="1"/>
    <xf numFmtId="0" fontId="115" fillId="41" borderId="0" xfId="0" applyFont="1" applyFill="1"/>
    <xf numFmtId="0" fontId="115" fillId="38" borderId="0" xfId="0" applyFont="1" applyFill="1"/>
    <xf numFmtId="0" fontId="74" fillId="38" borderId="0" xfId="0" applyFont="1" applyFill="1"/>
    <xf numFmtId="0" fontId="120" fillId="24" borderId="0" xfId="0" applyFont="1" applyFill="1"/>
    <xf numFmtId="0" fontId="121" fillId="24" borderId="0" xfId="0" applyFont="1" applyFill="1"/>
    <xf numFmtId="0" fontId="0" fillId="40" borderId="0" xfId="60" applyFont="1" applyFill="1"/>
    <xf numFmtId="3" fontId="0" fillId="24" borderId="0" xfId="33" applyNumberFormat="1" applyFont="1" applyFill="1"/>
    <xf numFmtId="4" fontId="4" fillId="30" borderId="41" xfId="0" applyNumberFormat="1" applyFont="1" applyFill="1" applyBorder="1" applyAlignment="1">
      <alignment horizontal="center"/>
    </xf>
    <xf numFmtId="4" fontId="4" fillId="30" borderId="42" xfId="0" applyNumberFormat="1" applyFont="1" applyFill="1" applyBorder="1" applyAlignment="1">
      <alignment horizontal="center"/>
    </xf>
    <xf numFmtId="0" fontId="4" fillId="30" borderId="42" xfId="0" applyFont="1" applyFill="1" applyBorder="1" applyAlignment="1">
      <alignment horizontal="center"/>
    </xf>
    <xf numFmtId="4" fontId="4" fillId="30" borderId="43" xfId="0" applyNumberFormat="1" applyFont="1" applyFill="1" applyBorder="1" applyAlignment="1">
      <alignment horizontal="center"/>
    </xf>
    <xf numFmtId="0" fontId="84" fillId="25" borderId="0" xfId="44" applyFont="1" applyFill="1" applyBorder="1" applyAlignment="1">
      <alignment horizontal="center" vertical="top"/>
    </xf>
    <xf numFmtId="0" fontId="4" fillId="25" borderId="0" xfId="0" applyFont="1" applyFill="1" applyAlignment="1">
      <alignment horizontal="center" vertical="top"/>
    </xf>
    <xf numFmtId="1" fontId="71" fillId="24" borderId="103" xfId="0" applyNumberFormat="1" applyFont="1" applyFill="1" applyBorder="1" applyAlignment="1">
      <alignment horizontal="right"/>
    </xf>
    <xf numFmtId="0" fontId="8" fillId="24" borderId="0" xfId="0" applyFont="1" applyFill="1" applyAlignment="1">
      <alignment horizontal="right" vertical="center"/>
    </xf>
    <xf numFmtId="3" fontId="8" fillId="24" borderId="0" xfId="0" applyNumberFormat="1" applyFont="1" applyFill="1"/>
    <xf numFmtId="0" fontId="10" fillId="33" borderId="3" xfId="0" applyFont="1" applyFill="1" applyBorder="1" applyAlignment="1">
      <alignment horizontal="center"/>
    </xf>
    <xf numFmtId="0" fontId="5" fillId="45" borderId="41" xfId="0" applyFont="1" applyFill="1" applyBorder="1" applyAlignment="1">
      <alignment vertical="top" wrapText="1"/>
    </xf>
    <xf numFmtId="0" fontId="8" fillId="24" borderId="99" xfId="0" applyFont="1" applyFill="1" applyBorder="1" applyAlignment="1">
      <alignment horizontal="left" vertical="center"/>
    </xf>
    <xf numFmtId="3" fontId="8" fillId="24" borderId="99" xfId="0" applyNumberFormat="1" applyFont="1" applyFill="1" applyBorder="1" applyAlignment="1">
      <alignment vertical="top"/>
    </xf>
    <xf numFmtId="3" fontId="8" fillId="24" borderId="99" xfId="0" applyNumberFormat="1" applyFont="1" applyFill="1" applyBorder="1" applyAlignment="1">
      <alignment vertical="center"/>
    </xf>
    <xf numFmtId="0" fontId="8" fillId="24" borderId="99" xfId="0" applyFont="1" applyFill="1" applyBorder="1" applyAlignment="1">
      <alignment horizontal="right" vertical="center"/>
    </xf>
    <xf numFmtId="0" fontId="8" fillId="24" borderId="99" xfId="0" applyFont="1" applyFill="1" applyBorder="1" applyAlignment="1">
      <alignment vertical="center"/>
    </xf>
    <xf numFmtId="3" fontId="8" fillId="24" borderId="99" xfId="0" applyNumberFormat="1" applyFont="1" applyFill="1" applyBorder="1" applyAlignment="1">
      <alignment horizontal="right" vertical="center"/>
    </xf>
    <xf numFmtId="0" fontId="8" fillId="24" borderId="99" xfId="0" applyFont="1" applyFill="1" applyBorder="1" applyAlignment="1">
      <alignment horizontal="center" vertical="center"/>
    </xf>
    <xf numFmtId="0" fontId="8" fillId="24" borderId="99" xfId="0" applyFont="1" applyFill="1" applyBorder="1" applyAlignment="1">
      <alignment horizontal="center"/>
    </xf>
    <xf numFmtId="0" fontId="99" fillId="24" borderId="0" xfId="0" applyFont="1" applyFill="1"/>
    <xf numFmtId="0" fontId="0" fillId="24" borderId="0" xfId="60" applyFont="1" applyFill="1"/>
    <xf numFmtId="0" fontId="85" fillId="19" borderId="26" xfId="60" applyFont="1" applyFill="1" applyBorder="1" applyAlignment="1">
      <alignment horizontal="left" vertical="center"/>
    </xf>
    <xf numFmtId="0" fontId="85" fillId="19" borderId="16" xfId="60" applyFont="1" applyFill="1" applyBorder="1" applyAlignment="1">
      <alignment horizontal="left" vertical="center"/>
    </xf>
    <xf numFmtId="0" fontId="33" fillId="19" borderId="17" xfId="60" applyFont="1" applyFill="1" applyBorder="1" applyAlignment="1">
      <alignment horizontal="left" vertical="center" wrapText="1"/>
    </xf>
    <xf numFmtId="0" fontId="85" fillId="19" borderId="27" xfId="60" applyFont="1" applyFill="1" applyBorder="1" applyAlignment="1">
      <alignment horizontal="left" vertical="center"/>
    </xf>
    <xf numFmtId="0" fontId="39" fillId="24" borderId="0" xfId="60" applyFont="1" applyFill="1"/>
    <xf numFmtId="170" fontId="38" fillId="24" borderId="0" xfId="60" applyNumberFormat="1" applyFont="1" applyFill="1"/>
    <xf numFmtId="0" fontId="35" fillId="24" borderId="0" xfId="0" applyFont="1" applyFill="1" applyAlignment="1">
      <alignment horizontal="center"/>
    </xf>
    <xf numFmtId="0" fontId="0" fillId="24" borderId="0" xfId="0" applyFill="1" applyAlignment="1">
      <alignment wrapText="1"/>
    </xf>
    <xf numFmtId="0" fontId="5" fillId="0" borderId="26" xfId="0" applyFont="1" applyBorder="1" applyAlignment="1">
      <alignment vertical="top" wrapText="1"/>
    </xf>
    <xf numFmtId="0" fontId="5" fillId="45" borderId="17" xfId="0" applyFont="1" applyFill="1" applyBorder="1"/>
    <xf numFmtId="0" fontId="5" fillId="0" borderId="34" xfId="0" applyFont="1" applyBorder="1"/>
    <xf numFmtId="0" fontId="113" fillId="0" borderId="0" xfId="112"/>
    <xf numFmtId="0" fontId="42" fillId="24" borderId="0" xfId="0" applyFont="1" applyFill="1"/>
    <xf numFmtId="0" fontId="52" fillId="24" borderId="0" xfId="0" applyFont="1" applyFill="1"/>
    <xf numFmtId="0" fontId="123" fillId="24" borderId="0" xfId="0" applyFont="1" applyFill="1"/>
    <xf numFmtId="0" fontId="124" fillId="24" borderId="0" xfId="0" applyFont="1" applyFill="1"/>
    <xf numFmtId="0" fontId="68" fillId="24" borderId="0" xfId="0" applyFont="1" applyFill="1" applyAlignment="1">
      <alignment vertical="top"/>
    </xf>
    <xf numFmtId="0" fontId="10" fillId="24" borderId="0" xfId="0" applyFont="1" applyFill="1" applyAlignment="1">
      <alignment horizontal="center"/>
    </xf>
    <xf numFmtId="0" fontId="125" fillId="24" borderId="0" xfId="0" applyFont="1" applyFill="1"/>
    <xf numFmtId="0" fontId="34" fillId="24" borderId="0" xfId="0" applyFont="1" applyFill="1" applyAlignment="1">
      <alignment vertical="top"/>
    </xf>
    <xf numFmtId="0" fontId="126" fillId="24" borderId="0" xfId="0" applyFont="1" applyFill="1"/>
    <xf numFmtId="0" fontId="127" fillId="24" borderId="0" xfId="0" applyFont="1" applyFill="1"/>
    <xf numFmtId="0" fontId="4" fillId="0" borderId="0" xfId="0" quotePrefix="1" applyFont="1"/>
    <xf numFmtId="0" fontId="8" fillId="24" borderId="0" xfId="0" applyFont="1" applyFill="1" applyAlignment="1">
      <alignment vertical="top" wrapText="1"/>
    </xf>
    <xf numFmtId="0" fontId="123" fillId="24" borderId="0" xfId="0" applyFont="1" applyFill="1" applyAlignment="1">
      <alignment wrapText="1"/>
    </xf>
    <xf numFmtId="0" fontId="9" fillId="24" borderId="0" xfId="0" applyFont="1" applyFill="1" applyAlignment="1">
      <alignment wrapText="1"/>
    </xf>
    <xf numFmtId="0" fontId="8" fillId="24" borderId="0" xfId="0" applyFont="1" applyFill="1" applyAlignment="1">
      <alignment vertical="center" wrapText="1"/>
    </xf>
    <xf numFmtId="0" fontId="8" fillId="24" borderId="0" xfId="0" applyFont="1" applyFill="1" applyAlignment="1">
      <alignment wrapText="1"/>
    </xf>
    <xf numFmtId="0" fontId="9" fillId="24" borderId="0" xfId="0" applyFont="1" applyFill="1" applyAlignment="1">
      <alignment horizontal="left" wrapText="1"/>
    </xf>
    <xf numFmtId="0" fontId="9" fillId="24" borderId="0" xfId="0" applyFont="1" applyFill="1" applyAlignment="1">
      <alignment horizontal="left" vertical="center" wrapText="1"/>
    </xf>
    <xf numFmtId="0" fontId="8" fillId="24" borderId="16" xfId="0" applyFont="1" applyFill="1" applyBorder="1"/>
    <xf numFmtId="0" fontId="8" fillId="24" borderId="17" xfId="0" applyFont="1" applyFill="1" applyBorder="1"/>
    <xf numFmtId="0" fontId="0" fillId="24" borderId="23" xfId="0" applyFill="1" applyBorder="1"/>
    <xf numFmtId="0" fontId="69" fillId="24" borderId="103" xfId="0" applyFont="1" applyFill="1" applyBorder="1"/>
    <xf numFmtId="0" fontId="8" fillId="24" borderId="106" xfId="0" applyFont="1" applyFill="1" applyBorder="1"/>
    <xf numFmtId="0" fontId="10" fillId="24" borderId="0" xfId="0" applyFont="1" applyFill="1" applyAlignment="1">
      <alignment vertical="top"/>
    </xf>
    <xf numFmtId="0" fontId="10" fillId="24" borderId="84" xfId="0" applyFont="1" applyFill="1" applyBorder="1" applyAlignment="1">
      <alignment horizontal="center"/>
    </xf>
    <xf numFmtId="3" fontId="8" fillId="24" borderId="0" xfId="0" applyNumberFormat="1" applyFont="1" applyFill="1" applyAlignment="1">
      <alignment horizontal="right" vertical="center" indent="1"/>
    </xf>
    <xf numFmtId="3" fontId="11" fillId="24" borderId="0" xfId="0" applyNumberFormat="1" applyFont="1" applyFill="1" applyAlignment="1">
      <alignment horizontal="right" vertical="center" indent="1"/>
    </xf>
    <xf numFmtId="3" fontId="8" fillId="24" borderId="0" xfId="0" applyNumberFormat="1" applyFont="1" applyFill="1" applyAlignment="1">
      <alignment horizontal="left" vertical="center" indent="1"/>
    </xf>
    <xf numFmtId="3" fontId="10" fillId="24" borderId="0" xfId="0" applyNumberFormat="1" applyFont="1" applyFill="1" applyAlignment="1">
      <alignment horizontal="right" vertical="center" indent="1"/>
    </xf>
    <xf numFmtId="3" fontId="63" fillId="24" borderId="0" xfId="0" applyNumberFormat="1" applyFont="1" applyFill="1" applyAlignment="1">
      <alignment horizontal="left" vertical="center" indent="1"/>
    </xf>
    <xf numFmtId="3" fontId="63" fillId="24" borderId="0" xfId="0" applyNumberFormat="1" applyFont="1" applyFill="1" applyAlignment="1">
      <alignment vertical="center"/>
    </xf>
    <xf numFmtId="167" fontId="49" fillId="24" borderId="0" xfId="0" applyNumberFormat="1" applyFont="1" applyFill="1" applyAlignment="1">
      <alignment horizontal="right" vertical="center"/>
    </xf>
    <xf numFmtId="3" fontId="49" fillId="24" borderId="0" xfId="0" applyNumberFormat="1" applyFont="1" applyFill="1" applyAlignment="1">
      <alignment horizontal="left" vertical="center" indent="1"/>
    </xf>
    <xf numFmtId="0" fontId="69" fillId="24" borderId="59" xfId="0" applyFont="1" applyFill="1" applyBorder="1"/>
    <xf numFmtId="0" fontId="8" fillId="24" borderId="30" xfId="0" applyFont="1" applyFill="1" applyBorder="1"/>
    <xf numFmtId="3" fontId="11" fillId="24" borderId="30" xfId="0" applyNumberFormat="1" applyFont="1" applyFill="1" applyBorder="1" applyAlignment="1">
      <alignment horizontal="right" vertical="center"/>
    </xf>
    <xf numFmtId="3" fontId="47" fillId="24" borderId="30" xfId="0" applyNumberFormat="1" applyFont="1" applyFill="1" applyBorder="1" applyAlignment="1">
      <alignment horizontal="left" vertical="center" indent="1"/>
    </xf>
    <xf numFmtId="3" fontId="8" fillId="24" borderId="30" xfId="0" applyNumberFormat="1" applyFont="1" applyFill="1" applyBorder="1" applyAlignment="1">
      <alignment horizontal="left" vertical="center" indent="1"/>
    </xf>
    <xf numFmtId="0" fontId="8" fillId="24" borderId="31" xfId="0" applyFont="1" applyFill="1" applyBorder="1"/>
    <xf numFmtId="0" fontId="69" fillId="24" borderId="60" xfId="0" applyFont="1" applyFill="1" applyBorder="1"/>
    <xf numFmtId="0" fontId="8" fillId="24" borderId="32" xfId="0" applyFont="1" applyFill="1" applyBorder="1"/>
    <xf numFmtId="3" fontId="11" fillId="24" borderId="32" xfId="0" applyNumberFormat="1" applyFont="1" applyFill="1" applyBorder="1" applyAlignment="1">
      <alignment horizontal="right" vertical="center"/>
    </xf>
    <xf numFmtId="3" fontId="47" fillId="24" borderId="32" xfId="0" applyNumberFormat="1" applyFont="1" applyFill="1" applyBorder="1" applyAlignment="1">
      <alignment horizontal="left" vertical="center" indent="1"/>
    </xf>
    <xf numFmtId="3" fontId="8" fillId="24" borderId="32" xfId="0" applyNumberFormat="1" applyFont="1" applyFill="1" applyBorder="1" applyAlignment="1">
      <alignment horizontal="left" vertical="center" indent="1"/>
    </xf>
    <xf numFmtId="0" fontId="8" fillId="24" borderId="33" xfId="0" applyFont="1" applyFill="1" applyBorder="1"/>
    <xf numFmtId="3" fontId="70" fillId="24" borderId="23" xfId="0" applyNumberFormat="1" applyFont="1" applyFill="1" applyBorder="1"/>
    <xf numFmtId="0" fontId="40" fillId="24" borderId="0" xfId="0" applyFont="1" applyFill="1"/>
    <xf numFmtId="3" fontId="8" fillId="24" borderId="25" xfId="0" applyNumberFormat="1" applyFont="1" applyFill="1" applyBorder="1" applyAlignment="1">
      <alignment horizontal="right" vertical="center" indent="1"/>
    </xf>
    <xf numFmtId="3" fontId="47" fillId="24" borderId="25" xfId="0" applyNumberFormat="1" applyFont="1" applyFill="1" applyBorder="1" applyAlignment="1">
      <alignment horizontal="left" vertical="center" indent="1"/>
    </xf>
    <xf numFmtId="3" fontId="8" fillId="24" borderId="0" xfId="0" applyNumberFormat="1" applyFont="1" applyFill="1" applyAlignment="1">
      <alignment horizontal="center" vertical="center"/>
    </xf>
    <xf numFmtId="3" fontId="10" fillId="24" borderId="0" xfId="0" applyNumberFormat="1" applyFont="1" applyFill="1" applyAlignment="1">
      <alignment horizontal="center" vertical="center" wrapText="1"/>
    </xf>
    <xf numFmtId="3" fontId="10" fillId="24" borderId="65" xfId="0" applyNumberFormat="1" applyFont="1" applyFill="1" applyBorder="1" applyAlignment="1">
      <alignment horizontal="center" vertical="center"/>
    </xf>
    <xf numFmtId="3" fontId="10" fillId="24" borderId="0" xfId="0" applyNumberFormat="1" applyFont="1" applyFill="1" applyAlignment="1">
      <alignment horizontal="center" vertical="center"/>
    </xf>
    <xf numFmtId="3" fontId="10" fillId="24" borderId="0" xfId="0" applyNumberFormat="1" applyFont="1" applyFill="1" applyAlignment="1">
      <alignment vertical="center"/>
    </xf>
    <xf numFmtId="3" fontId="10" fillId="24" borderId="35" xfId="0" applyNumberFormat="1" applyFont="1" applyFill="1" applyBorder="1" applyAlignment="1">
      <alignment horizontal="right" vertical="center" indent="1"/>
    </xf>
    <xf numFmtId="0" fontId="106" fillId="24" borderId="23" xfId="0" applyFont="1" applyFill="1" applyBorder="1"/>
    <xf numFmtId="0" fontId="104" fillId="24" borderId="0" xfId="0" applyFont="1" applyFill="1"/>
    <xf numFmtId="0" fontId="103" fillId="24" borderId="0" xfId="0" applyFont="1" applyFill="1"/>
    <xf numFmtId="3" fontId="103" fillId="24" borderId="0" xfId="0" applyNumberFormat="1" applyFont="1" applyFill="1" applyAlignment="1">
      <alignment horizontal="center" vertical="center"/>
    </xf>
    <xf numFmtId="3" fontId="103" fillId="24" borderId="0" xfId="0" applyNumberFormat="1" applyFont="1" applyFill="1" applyAlignment="1">
      <alignment horizontal="center" vertical="center" wrapText="1"/>
    </xf>
    <xf numFmtId="3" fontId="104" fillId="24" borderId="0" xfId="0" applyNumberFormat="1" applyFont="1" applyFill="1" applyAlignment="1">
      <alignment horizontal="right" vertical="center" indent="1"/>
    </xf>
    <xf numFmtId="0" fontId="78" fillId="24" borderId="0" xfId="0" applyFont="1" applyFill="1"/>
    <xf numFmtId="0" fontId="77" fillId="24" borderId="96" xfId="0" applyFont="1" applyFill="1" applyBorder="1"/>
    <xf numFmtId="0" fontId="8" fillId="24" borderId="18" xfId="0" applyFont="1" applyFill="1" applyBorder="1"/>
    <xf numFmtId="0" fontId="8" fillId="24" borderId="19" xfId="0" applyFont="1" applyFill="1" applyBorder="1"/>
    <xf numFmtId="3" fontId="8" fillId="24" borderId="19" xfId="0" applyNumberFormat="1" applyFont="1" applyFill="1" applyBorder="1" applyAlignment="1">
      <alignment vertical="center"/>
    </xf>
    <xf numFmtId="0" fontId="8" fillId="24" borderId="55" xfId="0" applyFont="1" applyFill="1" applyBorder="1"/>
    <xf numFmtId="0" fontId="8" fillId="24" borderId="20" xfId="0" applyFont="1" applyFill="1" applyBorder="1"/>
    <xf numFmtId="3" fontId="10" fillId="24" borderId="65" xfId="0" applyNumberFormat="1" applyFont="1" applyFill="1" applyBorder="1" applyAlignment="1">
      <alignment vertical="center"/>
    </xf>
    <xf numFmtId="0" fontId="8" fillId="24" borderId="56" xfId="0" applyFont="1" applyFill="1" applyBorder="1"/>
    <xf numFmtId="0" fontId="99" fillId="24" borderId="21" xfId="0" applyFont="1" applyFill="1" applyBorder="1"/>
    <xf numFmtId="0" fontId="99" fillId="24" borderId="22" xfId="0" applyFont="1" applyFill="1" applyBorder="1"/>
    <xf numFmtId="0" fontId="99" fillId="24" borderId="57" xfId="0" applyFont="1" applyFill="1" applyBorder="1"/>
    <xf numFmtId="0" fontId="99" fillId="24" borderId="15" xfId="0" applyFont="1" applyFill="1" applyBorder="1"/>
    <xf numFmtId="3" fontId="63" fillId="24" borderId="0" xfId="0" applyNumberFormat="1" applyFont="1" applyFill="1" applyAlignment="1">
      <alignment horizontal="left"/>
    </xf>
    <xf numFmtId="0" fontId="72" fillId="24" borderId="23" xfId="0" applyFont="1" applyFill="1" applyBorder="1"/>
    <xf numFmtId="0" fontId="63" fillId="24" borderId="15" xfId="0" applyFont="1" applyFill="1" applyBorder="1"/>
    <xf numFmtId="0" fontId="79" fillId="24" borderId="0" xfId="0" applyFont="1" applyFill="1"/>
    <xf numFmtId="0" fontId="0" fillId="24" borderId="96" xfId="0" applyFill="1" applyBorder="1"/>
    <xf numFmtId="0" fontId="72" fillId="24" borderId="103" xfId="0" applyFont="1" applyFill="1" applyBorder="1"/>
    <xf numFmtId="3" fontId="77" fillId="24" borderId="0" xfId="0" applyNumberFormat="1" applyFont="1" applyFill="1"/>
    <xf numFmtId="0" fontId="105" fillId="24" borderId="0" xfId="0" applyFont="1" applyFill="1"/>
    <xf numFmtId="3" fontId="103" fillId="24" borderId="0" xfId="0" applyNumberFormat="1" applyFont="1" applyFill="1" applyAlignment="1">
      <alignment horizontal="right" vertical="center" indent="1"/>
    </xf>
    <xf numFmtId="3" fontId="8" fillId="24" borderId="19" xfId="0" applyNumberFormat="1" applyFont="1" applyFill="1" applyBorder="1" applyAlignment="1">
      <alignment horizontal="right" vertical="center" indent="1"/>
    </xf>
    <xf numFmtId="0" fontId="8" fillId="24" borderId="21" xfId="0" applyFont="1" applyFill="1" applyBorder="1"/>
    <xf numFmtId="0" fontId="8" fillId="24" borderId="22" xfId="0" applyFont="1" applyFill="1" applyBorder="1"/>
    <xf numFmtId="0" fontId="68" fillId="24" borderId="39" xfId="0" applyFont="1" applyFill="1" applyBorder="1" applyAlignment="1">
      <alignment horizontal="left"/>
    </xf>
    <xf numFmtId="0" fontId="8" fillId="24" borderId="37" xfId="0" applyFont="1" applyFill="1" applyBorder="1"/>
    <xf numFmtId="0" fontId="68" fillId="24" borderId="30" xfId="0" applyFont="1" applyFill="1" applyBorder="1" applyAlignment="1">
      <alignment horizontal="left"/>
    </xf>
    <xf numFmtId="0" fontId="68" fillId="24" borderId="30" xfId="0" applyFont="1" applyFill="1" applyBorder="1"/>
    <xf numFmtId="0" fontId="8" fillId="24" borderId="38" xfId="0" applyFont="1" applyFill="1" applyBorder="1"/>
    <xf numFmtId="3" fontId="13" fillId="23" borderId="106" xfId="0" applyNumberFormat="1" applyFont="1" applyFill="1" applyBorder="1" applyAlignment="1">
      <alignment horizontal="right" vertical="center" indent="1"/>
    </xf>
    <xf numFmtId="3" fontId="13" fillId="23" borderId="16" xfId="0" applyNumberFormat="1" applyFont="1" applyFill="1" applyBorder="1" applyAlignment="1">
      <alignment horizontal="right" vertical="center" indent="1"/>
    </xf>
    <xf numFmtId="3" fontId="13" fillId="23" borderId="17" xfId="0" applyNumberFormat="1" applyFont="1" applyFill="1" applyBorder="1" applyAlignment="1">
      <alignment horizontal="right" vertical="center" indent="1"/>
    </xf>
    <xf numFmtId="3" fontId="13" fillId="23" borderId="27" xfId="0" applyNumberFormat="1" applyFont="1" applyFill="1" applyBorder="1" applyAlignment="1">
      <alignment horizontal="right" vertical="center" indent="1"/>
    </xf>
    <xf numFmtId="0" fontId="0" fillId="24" borderId="26" xfId="0" applyFill="1" applyBorder="1"/>
    <xf numFmtId="0" fontId="0" fillId="24" borderId="16" xfId="0" applyFill="1" applyBorder="1"/>
    <xf numFmtId="0" fontId="0" fillId="24" borderId="17" xfId="0" applyFill="1" applyBorder="1"/>
    <xf numFmtId="0" fontId="33" fillId="24" borderId="0" xfId="0" applyFont="1" applyFill="1" applyAlignment="1">
      <alignment horizontal="left"/>
    </xf>
    <xf numFmtId="0" fontId="12" fillId="24" borderId="0" xfId="0" applyFont="1" applyFill="1" applyAlignment="1">
      <alignment horizontal="left"/>
    </xf>
    <xf numFmtId="0" fontId="13" fillId="24" borderId="15" xfId="0" applyFont="1" applyFill="1" applyBorder="1"/>
    <xf numFmtId="0" fontId="0" fillId="24" borderId="103" xfId="0" applyFill="1" applyBorder="1"/>
    <xf numFmtId="0" fontId="10" fillId="24" borderId="0" xfId="0" applyFont="1" applyFill="1" applyAlignment="1">
      <alignment horizontal="left" vertical="top" wrapText="1"/>
    </xf>
    <xf numFmtId="0" fontId="10" fillId="24" borderId="0" xfId="0" applyFont="1" applyFill="1" applyAlignment="1">
      <alignment wrapText="1"/>
    </xf>
    <xf numFmtId="0" fontId="63" fillId="24" borderId="0" xfId="0" applyFont="1" applyFill="1" applyAlignment="1">
      <alignment vertical="center" wrapText="1"/>
    </xf>
    <xf numFmtId="3" fontId="13" fillId="24" borderId="0" xfId="0" applyNumberFormat="1" applyFont="1" applyFill="1" applyAlignment="1">
      <alignment horizontal="right" vertical="center" indent="1"/>
    </xf>
    <xf numFmtId="0" fontId="74" fillId="24" borderId="0" xfId="0" applyFont="1" applyFill="1" applyAlignment="1">
      <alignment horizontal="center" vertical="center" wrapText="1"/>
    </xf>
    <xf numFmtId="0" fontId="10" fillId="24" borderId="0" xfId="0" applyFont="1" applyFill="1" applyAlignment="1">
      <alignment horizontal="center" wrapText="1"/>
    </xf>
    <xf numFmtId="0" fontId="12" fillId="24" borderId="0" xfId="0" applyFont="1" applyFill="1" applyAlignment="1">
      <alignment horizontal="center"/>
    </xf>
    <xf numFmtId="0" fontId="12" fillId="24" borderId="0" xfId="0" applyFont="1" applyFill="1" applyAlignment="1">
      <alignment horizontal="center" wrapText="1"/>
    </xf>
    <xf numFmtId="0" fontId="69" fillId="32" borderId="26" xfId="0" applyFont="1" applyFill="1" applyBorder="1"/>
    <xf numFmtId="0" fontId="8" fillId="32" borderId="16" xfId="0" applyFont="1" applyFill="1" applyBorder="1"/>
    <xf numFmtId="0" fontId="69" fillId="32" borderId="23" xfId="0" applyFont="1" applyFill="1" applyBorder="1"/>
    <xf numFmtId="0" fontId="8" fillId="32" borderId="0" xfId="0" applyFont="1" applyFill="1"/>
    <xf numFmtId="0" fontId="0" fillId="32" borderId="0" xfId="0" applyFill="1" applyAlignment="1">
      <alignment horizontal="center"/>
    </xf>
    <xf numFmtId="0" fontId="0" fillId="32" borderId="0" xfId="0" applyFill="1"/>
    <xf numFmtId="0" fontId="0" fillId="32" borderId="23" xfId="0" applyFill="1" applyBorder="1"/>
    <xf numFmtId="0" fontId="69" fillId="32" borderId="103" xfId="0" applyFont="1" applyFill="1" applyBorder="1"/>
    <xf numFmtId="0" fontId="69" fillId="32" borderId="24" xfId="0" applyFont="1" applyFill="1" applyBorder="1"/>
    <xf numFmtId="0" fontId="8" fillId="32" borderId="25" xfId="0" applyFont="1" applyFill="1" applyBorder="1"/>
    <xf numFmtId="0" fontId="8" fillId="32" borderId="17" xfId="0" applyFont="1" applyFill="1" applyBorder="1"/>
    <xf numFmtId="0" fontId="8" fillId="32" borderId="15" xfId="0" applyFont="1" applyFill="1" applyBorder="1"/>
    <xf numFmtId="0" fontId="8" fillId="32" borderId="106" xfId="0" applyFont="1" applyFill="1" applyBorder="1"/>
    <xf numFmtId="0" fontId="5" fillId="32" borderId="25" xfId="0" applyFont="1" applyFill="1" applyBorder="1" applyAlignment="1">
      <alignment horizontal="right"/>
    </xf>
    <xf numFmtId="0" fontId="8" fillId="32" borderId="27" xfId="0" applyFont="1" applyFill="1" applyBorder="1"/>
    <xf numFmtId="14" fontId="10" fillId="24" borderId="34" xfId="0" applyNumberFormat="1" applyFont="1" applyFill="1" applyBorder="1" applyAlignment="1" applyProtection="1">
      <alignment vertical="center"/>
      <protection locked="0"/>
    </xf>
    <xf numFmtId="0" fontId="8" fillId="24" borderId="0" xfId="0" applyFont="1" applyFill="1" applyAlignment="1">
      <alignment horizontal="left" indent="2"/>
    </xf>
    <xf numFmtId="169" fontId="10" fillId="24" borderId="58" xfId="0" applyNumberFormat="1" applyFont="1" applyFill="1" applyBorder="1" applyAlignment="1">
      <alignment horizontal="center"/>
    </xf>
    <xf numFmtId="0" fontId="13" fillId="24" borderId="0" xfId="0" applyFont="1" applyFill="1" applyAlignment="1">
      <alignment horizontal="left" indent="2"/>
    </xf>
    <xf numFmtId="0" fontId="8" fillId="24" borderId="0" xfId="0" applyFont="1" applyFill="1" applyAlignment="1">
      <alignment horizontal="left" wrapText="1" indent="2"/>
    </xf>
    <xf numFmtId="0" fontId="13" fillId="24" borderId="67" xfId="0" applyFont="1" applyFill="1" applyBorder="1"/>
    <xf numFmtId="0" fontId="13" fillId="24" borderId="69" xfId="0" applyFont="1" applyFill="1" applyBorder="1"/>
    <xf numFmtId="0" fontId="13" fillId="24" borderId="70" xfId="0" applyFont="1" applyFill="1" applyBorder="1"/>
    <xf numFmtId="0" fontId="13" fillId="24" borderId="68" xfId="0" applyFont="1" applyFill="1" applyBorder="1"/>
    <xf numFmtId="3" fontId="12" fillId="24" borderId="0" xfId="0" applyNumberFormat="1" applyFont="1" applyFill="1" applyAlignment="1">
      <alignment vertical="center"/>
    </xf>
    <xf numFmtId="0" fontId="0" fillId="24" borderId="108" xfId="0" applyFill="1" applyBorder="1"/>
    <xf numFmtId="0" fontId="8" fillId="24" borderId="99" xfId="0" applyFont="1" applyFill="1" applyBorder="1"/>
    <xf numFmtId="0" fontId="8" fillId="24" borderId="99" xfId="0" applyFont="1" applyFill="1" applyBorder="1" applyAlignment="1">
      <alignment wrapText="1"/>
    </xf>
    <xf numFmtId="0" fontId="13" fillId="24" borderId="99" xfId="0" applyFont="1" applyFill="1" applyBorder="1"/>
    <xf numFmtId="3" fontId="13" fillId="46" borderId="99" xfId="0" applyNumberFormat="1" applyFont="1" applyFill="1" applyBorder="1" applyAlignment="1">
      <alignment horizontal="right" vertical="center" indent="1"/>
    </xf>
    <xf numFmtId="3" fontId="12" fillId="23" borderId="99" xfId="0" applyNumberFormat="1" applyFont="1" applyFill="1" applyBorder="1" applyAlignment="1">
      <alignment vertical="center"/>
    </xf>
    <xf numFmtId="3" fontId="12" fillId="23" borderId="114" xfId="0" applyNumberFormat="1" applyFont="1" applyFill="1" applyBorder="1" applyAlignment="1">
      <alignment vertical="center"/>
    </xf>
    <xf numFmtId="3" fontId="12" fillId="23" borderId="96" xfId="0" applyNumberFormat="1" applyFont="1" applyFill="1" applyBorder="1" applyAlignment="1">
      <alignment vertical="center"/>
    </xf>
    <xf numFmtId="3" fontId="13" fillId="23" borderId="116" xfId="0" applyNumberFormat="1" applyFont="1" applyFill="1" applyBorder="1" applyAlignment="1">
      <alignment horizontal="right" vertical="center" indent="1"/>
    </xf>
    <xf numFmtId="3" fontId="12" fillId="23" borderId="116" xfId="0" applyNumberFormat="1" applyFont="1" applyFill="1" applyBorder="1" applyAlignment="1">
      <alignment horizontal="right" vertical="center" indent="1"/>
    </xf>
    <xf numFmtId="3" fontId="12" fillId="23" borderId="117" xfId="0" applyNumberFormat="1" applyFont="1" applyFill="1" applyBorder="1" applyAlignment="1">
      <alignment vertical="center"/>
    </xf>
    <xf numFmtId="0" fontId="74" fillId="23" borderId="0" xfId="0" applyFont="1" applyFill="1" applyAlignment="1">
      <alignment horizontal="center" vertical="top" wrapText="1"/>
    </xf>
    <xf numFmtId="3" fontId="12" fillId="24" borderId="0" xfId="0" applyNumberFormat="1" applyFont="1" applyFill="1" applyAlignment="1">
      <alignment horizontal="right" vertical="center" indent="1"/>
    </xf>
    <xf numFmtId="3" fontId="13" fillId="24" borderId="107" xfId="0" applyNumberFormat="1" applyFont="1" applyFill="1" applyBorder="1" applyAlignment="1">
      <alignment horizontal="right" vertical="center" indent="1"/>
    </xf>
    <xf numFmtId="0" fontId="74" fillId="24" borderId="0" xfId="0" applyFont="1" applyFill="1" applyAlignment="1">
      <alignment horizontal="center" vertical="top" wrapText="1"/>
    </xf>
    <xf numFmtId="0" fontId="12" fillId="24" borderId="0" xfId="0" applyFont="1" applyFill="1" applyAlignment="1">
      <alignment horizontal="center" vertical="top"/>
    </xf>
    <xf numFmtId="0" fontId="13" fillId="24" borderId="0" xfId="0" applyFont="1" applyFill="1" applyAlignment="1">
      <alignment vertical="top"/>
    </xf>
    <xf numFmtId="0" fontId="13" fillId="24" borderId="0" xfId="0" applyFont="1" applyFill="1" applyAlignment="1">
      <alignment vertical="top" wrapText="1"/>
    </xf>
    <xf numFmtId="0" fontId="0" fillId="24" borderId="18" xfId="0" applyFill="1" applyBorder="1"/>
    <xf numFmtId="0" fontId="13" fillId="24" borderId="19" xfId="0" applyFont="1" applyFill="1" applyBorder="1"/>
    <xf numFmtId="3" fontId="12" fillId="24" borderId="19" xfId="0" applyNumberFormat="1" applyFont="1" applyFill="1" applyBorder="1" applyAlignment="1">
      <alignment horizontal="right" vertical="center" indent="1"/>
    </xf>
    <xf numFmtId="3" fontId="13" fillId="24" borderId="19" xfId="0" applyNumberFormat="1" applyFont="1" applyFill="1" applyBorder="1" applyAlignment="1">
      <alignment horizontal="right" vertical="center" indent="1"/>
    </xf>
    <xf numFmtId="0" fontId="0" fillId="24" borderId="20" xfId="0" applyFill="1" applyBorder="1"/>
    <xf numFmtId="0" fontId="43" fillId="24" borderId="0" xfId="0" applyFont="1" applyFill="1"/>
    <xf numFmtId="0" fontId="0" fillId="24" borderId="21" xfId="0" applyFill="1" applyBorder="1"/>
    <xf numFmtId="0" fontId="63" fillId="24" borderId="22" xfId="0" applyFont="1" applyFill="1" applyBorder="1"/>
    <xf numFmtId="0" fontId="13" fillId="24" borderId="22" xfId="0" applyFont="1" applyFill="1" applyBorder="1"/>
    <xf numFmtId="3" fontId="13" fillId="24" borderId="22" xfId="0" applyNumberFormat="1" applyFont="1" applyFill="1" applyBorder="1" applyAlignment="1">
      <alignment horizontal="right" vertical="center" indent="1"/>
    </xf>
    <xf numFmtId="3" fontId="12" fillId="24" borderId="16" xfId="0" applyNumberFormat="1" applyFont="1" applyFill="1" applyBorder="1" applyAlignment="1">
      <alignment horizontal="right" vertical="center" indent="1"/>
    </xf>
    <xf numFmtId="0" fontId="0" fillId="24" borderId="0" xfId="0" applyFill="1" applyAlignment="1">
      <alignment horizontal="left" vertical="top" wrapText="1"/>
    </xf>
    <xf numFmtId="0" fontId="0" fillId="24" borderId="0" xfId="0" applyFill="1" applyAlignment="1">
      <alignment vertical="top" wrapText="1"/>
    </xf>
    <xf numFmtId="0" fontId="8" fillId="54" borderId="0" xfId="0" applyFont="1" applyFill="1"/>
    <xf numFmtId="0" fontId="10" fillId="54" borderId="0" xfId="0" applyFont="1" applyFill="1"/>
    <xf numFmtId="3" fontId="11" fillId="54" borderId="0" xfId="0" applyNumberFormat="1" applyFont="1" applyFill="1" applyAlignment="1">
      <alignment horizontal="right" vertical="center" indent="1"/>
    </xf>
    <xf numFmtId="3" fontId="8" fillId="54" borderId="0" xfId="0" applyNumberFormat="1" applyFont="1" applyFill="1" applyAlignment="1">
      <alignment horizontal="right" vertical="center" indent="1"/>
    </xf>
    <xf numFmtId="3" fontId="8" fillId="54" borderId="0" xfId="0" applyNumberFormat="1" applyFont="1" applyFill="1" applyAlignment="1">
      <alignment horizontal="left" vertical="center" indent="1"/>
    </xf>
    <xf numFmtId="3" fontId="8" fillId="54" borderId="0" xfId="0" applyNumberFormat="1" applyFont="1" applyFill="1" applyAlignment="1">
      <alignment wrapText="1"/>
    </xf>
    <xf numFmtId="3" fontId="10" fillId="54" borderId="0" xfId="0" applyNumberFormat="1" applyFont="1" applyFill="1" applyAlignment="1">
      <alignment horizontal="right" vertical="center" indent="1"/>
    </xf>
    <xf numFmtId="3" fontId="10" fillId="54" borderId="0" xfId="0" applyNumberFormat="1" applyFont="1" applyFill="1" applyAlignment="1">
      <alignment horizontal="left" vertical="center" indent="1"/>
    </xf>
    <xf numFmtId="3" fontId="4" fillId="24" borderId="83" xfId="0" applyNumberFormat="1" applyFont="1" applyFill="1" applyBorder="1"/>
    <xf numFmtId="0" fontId="50" fillId="24" borderId="0" xfId="0" applyFont="1" applyFill="1" applyAlignment="1">
      <alignment vertical="center"/>
    </xf>
    <xf numFmtId="3" fontId="8" fillId="41" borderId="0" xfId="0" applyNumberFormat="1" applyFont="1" applyFill="1" applyAlignment="1">
      <alignment horizontal="right" vertical="center" indent="1"/>
    </xf>
    <xf numFmtId="0" fontId="10" fillId="41" borderId="0" xfId="0" applyFont="1" applyFill="1"/>
    <xf numFmtId="3" fontId="10" fillId="41" borderId="0" xfId="0" applyNumberFormat="1" applyFont="1" applyFill="1" applyAlignment="1">
      <alignment horizontal="right" vertical="center" indent="1"/>
    </xf>
    <xf numFmtId="0" fontId="8" fillId="41" borderId="0" xfId="0" applyFont="1" applyFill="1" applyAlignment="1">
      <alignment vertical="top"/>
    </xf>
    <xf numFmtId="3" fontId="63" fillId="41" borderId="0" xfId="0" applyNumberFormat="1" applyFont="1" applyFill="1" applyAlignment="1">
      <alignment vertical="center"/>
    </xf>
    <xf numFmtId="3" fontId="50" fillId="41" borderId="0" xfId="0" applyNumberFormat="1" applyFont="1" applyFill="1" applyAlignment="1">
      <alignment vertical="center"/>
    </xf>
    <xf numFmtId="3" fontId="13" fillId="24" borderId="68" xfId="0" applyNumberFormat="1" applyFont="1" applyFill="1" applyBorder="1" applyAlignment="1">
      <alignment horizontal="right" vertical="center" indent="1"/>
    </xf>
    <xf numFmtId="3" fontId="12" fillId="24" borderId="71" xfId="0" applyNumberFormat="1" applyFont="1" applyFill="1" applyBorder="1" applyAlignment="1">
      <alignment horizontal="right" vertical="center" indent="1"/>
    </xf>
    <xf numFmtId="3" fontId="13" fillId="24" borderId="71" xfId="0" applyNumberFormat="1" applyFont="1" applyFill="1" applyBorder="1" applyAlignment="1">
      <alignment horizontal="right" vertical="center" indent="1"/>
    </xf>
    <xf numFmtId="0" fontId="13" fillId="24" borderId="71" xfId="0" applyFont="1" applyFill="1" applyBorder="1"/>
    <xf numFmtId="3" fontId="12" fillId="24" borderId="68" xfId="0" applyNumberFormat="1" applyFont="1" applyFill="1" applyBorder="1" applyAlignment="1">
      <alignment horizontal="right" vertical="center" indent="1"/>
    </xf>
    <xf numFmtId="3" fontId="63" fillId="24" borderId="0" xfId="0" applyNumberFormat="1" applyFont="1" applyFill="1" applyAlignment="1">
      <alignment horizontal="right" vertical="center" indent="1"/>
    </xf>
    <xf numFmtId="0" fontId="13" fillId="24" borderId="28" xfId="0" applyFont="1" applyFill="1" applyBorder="1"/>
    <xf numFmtId="3" fontId="12" fillId="24" borderId="28" xfId="0" applyNumberFormat="1" applyFont="1" applyFill="1" applyBorder="1" applyAlignment="1">
      <alignment horizontal="right" vertical="center" indent="1"/>
    </xf>
    <xf numFmtId="3" fontId="13" fillId="24" borderId="28" xfId="0" applyNumberFormat="1" applyFont="1" applyFill="1" applyBorder="1" applyAlignment="1">
      <alignment horizontal="right" vertical="center" indent="1"/>
    </xf>
    <xf numFmtId="0" fontId="13" fillId="24" borderId="29" xfId="0" applyFont="1" applyFill="1" applyBorder="1"/>
    <xf numFmtId="3" fontId="12" fillId="24" borderId="29" xfId="0" applyNumberFormat="1" applyFont="1" applyFill="1" applyBorder="1" applyAlignment="1">
      <alignment horizontal="right" vertical="center" indent="1"/>
    </xf>
    <xf numFmtId="3" fontId="13" fillId="24" borderId="29" xfId="0" applyNumberFormat="1" applyFont="1" applyFill="1" applyBorder="1" applyAlignment="1">
      <alignment horizontal="right" vertical="center" indent="1"/>
    </xf>
    <xf numFmtId="3" fontId="12" fillId="24" borderId="25" xfId="0" applyNumberFormat="1" applyFont="1" applyFill="1" applyBorder="1" applyAlignment="1">
      <alignment horizontal="right" vertical="center" indent="1"/>
    </xf>
    <xf numFmtId="3" fontId="13" fillId="24" borderId="25" xfId="0" applyNumberFormat="1" applyFont="1" applyFill="1" applyBorder="1" applyAlignment="1">
      <alignment horizontal="right" vertical="center" indent="1"/>
    </xf>
    <xf numFmtId="0" fontId="8" fillId="24" borderId="28" xfId="0" applyFont="1" applyFill="1" applyBorder="1"/>
    <xf numFmtId="0" fontId="80" fillId="24" borderId="0" xfId="0" applyFont="1" applyFill="1" applyAlignment="1">
      <alignment horizontal="center" vertical="center"/>
    </xf>
    <xf numFmtId="168" fontId="11" fillId="24" borderId="0" xfId="0" applyNumberFormat="1" applyFont="1" applyFill="1" applyAlignment="1">
      <alignment horizontal="center" vertical="center"/>
    </xf>
    <xf numFmtId="3" fontId="12" fillId="23" borderId="106" xfId="0" applyNumberFormat="1" applyFont="1" applyFill="1" applyBorder="1" applyAlignment="1">
      <alignment vertical="center"/>
    </xf>
    <xf numFmtId="0" fontId="130" fillId="55" borderId="0" xfId="0" applyFont="1" applyFill="1"/>
    <xf numFmtId="0" fontId="131" fillId="55" borderId="0" xfId="0" applyFont="1" applyFill="1"/>
    <xf numFmtId="0" fontId="132" fillId="55" borderId="0" xfId="0" applyFont="1" applyFill="1"/>
    <xf numFmtId="0" fontId="133" fillId="55" borderId="1" xfId="26" applyFont="1" applyFill="1" applyProtection="1"/>
    <xf numFmtId="0" fontId="133" fillId="55" borderId="1" xfId="26" applyFont="1" applyFill="1" applyAlignment="1" applyProtection="1">
      <alignment vertical="center"/>
    </xf>
    <xf numFmtId="0" fontId="134" fillId="55" borderId="0" xfId="0" applyFont="1" applyFill="1"/>
    <xf numFmtId="169" fontId="134" fillId="55" borderId="0" xfId="0" applyNumberFormat="1" applyFont="1" applyFill="1"/>
    <xf numFmtId="0" fontId="135" fillId="55" borderId="0" xfId="0" applyFont="1" applyFill="1" applyAlignment="1">
      <alignment horizontal="left" vertical="top"/>
    </xf>
    <xf numFmtId="0" fontId="79" fillId="55" borderId="0" xfId="0" applyFont="1" applyFill="1" applyAlignment="1">
      <alignment horizontal="left"/>
    </xf>
    <xf numFmtId="174" fontId="79" fillId="55" borderId="0" xfId="0" applyNumberFormat="1" applyFont="1" applyFill="1" applyAlignment="1">
      <alignment horizontal="left"/>
    </xf>
    <xf numFmtId="0" fontId="0" fillId="24" borderId="27" xfId="0" applyFill="1" applyBorder="1"/>
    <xf numFmtId="0" fontId="0" fillId="24" borderId="115" xfId="0" applyFill="1" applyBorder="1"/>
    <xf numFmtId="3" fontId="13" fillId="24" borderId="23" xfId="0" applyNumberFormat="1" applyFont="1" applyFill="1" applyBorder="1" applyAlignment="1">
      <alignment horizontal="right" vertical="center" indent="1"/>
    </xf>
    <xf numFmtId="0" fontId="0" fillId="24" borderId="12" xfId="0" applyFill="1" applyBorder="1"/>
    <xf numFmtId="0" fontId="0" fillId="24" borderId="13" xfId="0" applyFill="1" applyBorder="1"/>
    <xf numFmtId="0" fontId="0" fillId="24" borderId="14" xfId="0" applyFill="1" applyBorder="1"/>
    <xf numFmtId="0" fontId="0" fillId="24" borderId="24" xfId="0" applyFill="1" applyBorder="1"/>
    <xf numFmtId="0" fontId="10" fillId="24" borderId="16" xfId="0" applyFont="1" applyFill="1" applyBorder="1" applyAlignment="1">
      <alignment wrapText="1"/>
    </xf>
    <xf numFmtId="0" fontId="112" fillId="24" borderId="0" xfId="0" applyFont="1" applyFill="1" applyAlignment="1">
      <alignment horizontal="left" vertical="center" indent="2"/>
    </xf>
    <xf numFmtId="0" fontId="10" fillId="24" borderId="0" xfId="0" applyFont="1" applyFill="1" applyAlignment="1">
      <alignment horizontal="left" vertical="center"/>
    </xf>
    <xf numFmtId="0" fontId="0" fillId="24" borderId="118" xfId="0" applyFill="1" applyBorder="1"/>
    <xf numFmtId="0" fontId="13" fillId="24" borderId="119" xfId="0" applyFont="1" applyFill="1" applyBorder="1"/>
    <xf numFmtId="3" fontId="12" fillId="24" borderId="119" xfId="0" applyNumberFormat="1" applyFont="1" applyFill="1" applyBorder="1" applyAlignment="1">
      <alignment horizontal="right" vertical="center" indent="1"/>
    </xf>
    <xf numFmtId="3" fontId="13" fillId="24" borderId="119" xfId="0" applyNumberFormat="1" applyFont="1" applyFill="1" applyBorder="1" applyAlignment="1">
      <alignment horizontal="right" vertical="center" indent="1"/>
    </xf>
    <xf numFmtId="3" fontId="13" fillId="23" borderId="119" xfId="0" applyNumberFormat="1" applyFont="1" applyFill="1" applyBorder="1" applyAlignment="1">
      <alignment horizontal="right" vertical="center" indent="1"/>
    </xf>
    <xf numFmtId="3" fontId="12" fillId="23" borderId="119" xfId="0" applyNumberFormat="1" applyFont="1" applyFill="1" applyBorder="1" applyAlignment="1">
      <alignment horizontal="right" vertical="center" indent="1"/>
    </xf>
    <xf numFmtId="0" fontId="0" fillId="24" borderId="120" xfId="0" applyFill="1" applyBorder="1"/>
    <xf numFmtId="0" fontId="0" fillId="24" borderId="121" xfId="0" applyFill="1" applyBorder="1"/>
    <xf numFmtId="0" fontId="13" fillId="24" borderId="84" xfId="0" applyFont="1" applyFill="1" applyBorder="1"/>
    <xf numFmtId="3" fontId="12" fillId="24" borderId="84" xfId="0" applyNumberFormat="1" applyFont="1" applyFill="1" applyBorder="1" applyAlignment="1">
      <alignment horizontal="right" vertical="center" indent="1"/>
    </xf>
    <xf numFmtId="3" fontId="13" fillId="24" borderId="84" xfId="0" applyNumberFormat="1" applyFont="1" applyFill="1" applyBorder="1" applyAlignment="1">
      <alignment horizontal="right" vertical="center" indent="1"/>
    </xf>
    <xf numFmtId="3" fontId="13" fillId="23" borderId="84" xfId="0" applyNumberFormat="1" applyFont="1" applyFill="1" applyBorder="1" applyAlignment="1">
      <alignment horizontal="right" vertical="center" indent="1"/>
    </xf>
    <xf numFmtId="3" fontId="12" fillId="23" borderId="84" xfId="0" applyNumberFormat="1" applyFont="1" applyFill="1" applyBorder="1" applyAlignment="1">
      <alignment horizontal="right" vertical="center" indent="1"/>
    </xf>
    <xf numFmtId="3" fontId="10" fillId="41" borderId="83" xfId="0" applyNumberFormat="1" applyFont="1" applyFill="1" applyBorder="1" applyAlignment="1">
      <alignment horizontal="right" vertical="center" indent="1"/>
    </xf>
    <xf numFmtId="0" fontId="8" fillId="32" borderId="116" xfId="0" applyFont="1" applyFill="1" applyBorder="1"/>
    <xf numFmtId="0" fontId="44" fillId="24" borderId="0" xfId="0" applyFont="1" applyFill="1"/>
    <xf numFmtId="0" fontId="8" fillId="24" borderId="116" xfId="0" applyFont="1" applyFill="1" applyBorder="1"/>
    <xf numFmtId="3" fontId="10" fillId="24" borderId="0" xfId="0" applyNumberFormat="1" applyFont="1" applyFill="1" applyAlignment="1">
      <alignment vertical="center" wrapText="1"/>
    </xf>
    <xf numFmtId="3" fontId="8" fillId="24" borderId="0" xfId="0" applyNumberFormat="1" applyFont="1" applyFill="1" applyAlignment="1">
      <alignment horizontal="center" vertical="center" wrapText="1"/>
    </xf>
    <xf numFmtId="0" fontId="10" fillId="24" borderId="0" xfId="0" applyFont="1" applyFill="1" applyAlignment="1">
      <alignment horizontal="center" vertical="center" wrapText="1"/>
    </xf>
    <xf numFmtId="169" fontId="4" fillId="32" borderId="116" xfId="0" applyNumberFormat="1" applyFont="1" applyFill="1" applyBorder="1" applyAlignment="1">
      <alignment horizontal="left"/>
    </xf>
    <xf numFmtId="3" fontId="8" fillId="24" borderId="116" xfId="0" applyNumberFormat="1" applyFont="1" applyFill="1" applyBorder="1" applyAlignment="1">
      <alignment horizontal="right" vertical="center" indent="1"/>
    </xf>
    <xf numFmtId="9" fontId="10" fillId="24" borderId="0" xfId="48" applyFont="1" applyFill="1" applyBorder="1" applyAlignment="1" applyProtection="1">
      <alignment vertical="center"/>
    </xf>
    <xf numFmtId="3" fontId="8" fillId="24" borderId="82" xfId="0" applyNumberFormat="1" applyFont="1" applyFill="1" applyBorder="1" applyAlignment="1">
      <alignment vertical="center"/>
    </xf>
    <xf numFmtId="3" fontId="8" fillId="24" borderId="82" xfId="0" applyNumberFormat="1" applyFont="1" applyFill="1" applyBorder="1" applyAlignment="1">
      <alignment horizontal="right" vertical="center" indent="1"/>
    </xf>
    <xf numFmtId="0" fontId="63" fillId="24" borderId="0" xfId="0" applyFont="1" applyFill="1" applyAlignment="1">
      <alignment horizontal="left" vertical="center" wrapText="1"/>
    </xf>
    <xf numFmtId="0" fontId="0" fillId="24" borderId="122" xfId="0" applyFill="1" applyBorder="1"/>
    <xf numFmtId="0" fontId="8" fillId="24" borderId="122" xfId="0" applyFont="1" applyFill="1" applyBorder="1" applyAlignment="1">
      <alignment horizontal="center" wrapText="1"/>
    </xf>
    <xf numFmtId="0" fontId="8" fillId="24" borderId="82" xfId="0" applyFont="1" applyFill="1" applyBorder="1"/>
    <xf numFmtId="3" fontId="8" fillId="24" borderId="83" xfId="0" applyNumberFormat="1" applyFont="1" applyFill="1" applyBorder="1"/>
    <xf numFmtId="0" fontId="68" fillId="24" borderId="16" xfId="0" applyFont="1" applyFill="1" applyBorder="1" applyAlignment="1">
      <alignment horizontal="center" vertical="center"/>
    </xf>
    <xf numFmtId="0" fontId="12" fillId="24" borderId="23" xfId="0" applyFont="1" applyFill="1" applyBorder="1" applyAlignment="1">
      <alignment horizontal="left"/>
    </xf>
    <xf numFmtId="0" fontId="4" fillId="24" borderId="106" xfId="0" applyFont="1" applyFill="1" applyBorder="1"/>
    <xf numFmtId="0" fontId="0" fillId="24" borderId="44" xfId="0" applyFill="1" applyBorder="1"/>
    <xf numFmtId="0" fontId="12" fillId="24" borderId="45" xfId="0" applyFont="1" applyFill="1" applyBorder="1"/>
    <xf numFmtId="0" fontId="13" fillId="24" borderId="45" xfId="0" applyFont="1" applyFill="1" applyBorder="1"/>
    <xf numFmtId="3" fontId="13" fillId="24" borderId="45" xfId="0" applyNumberFormat="1" applyFont="1" applyFill="1" applyBorder="1" applyAlignment="1">
      <alignment horizontal="right" vertical="center" indent="1"/>
    </xf>
    <xf numFmtId="3" fontId="13" fillId="24" borderId="104" xfId="0" applyNumberFormat="1" applyFont="1" applyFill="1" applyBorder="1" applyAlignment="1">
      <alignment horizontal="right" vertical="center" indent="1"/>
    </xf>
    <xf numFmtId="0" fontId="0" fillId="24" borderId="46" xfId="0" applyFill="1" applyBorder="1"/>
    <xf numFmtId="3" fontId="13" fillId="24" borderId="105" xfId="0" applyNumberFormat="1" applyFont="1" applyFill="1" applyBorder="1" applyAlignment="1">
      <alignment horizontal="right" vertical="center" indent="1"/>
    </xf>
    <xf numFmtId="0" fontId="13" fillId="24" borderId="113" xfId="0" applyFont="1" applyFill="1" applyBorder="1"/>
    <xf numFmtId="0" fontId="0" fillId="24" borderId="47" xfId="0" applyFill="1" applyBorder="1"/>
    <xf numFmtId="0" fontId="12" fillId="24" borderId="48" xfId="0" applyFont="1" applyFill="1" applyBorder="1"/>
    <xf numFmtId="0" fontId="13" fillId="24" borderId="48" xfId="0" applyFont="1" applyFill="1" applyBorder="1"/>
    <xf numFmtId="0" fontId="63" fillId="24" borderId="48" xfId="0" applyFont="1" applyFill="1" applyBorder="1"/>
    <xf numFmtId="0" fontId="8" fillId="24" borderId="48" xfId="0" applyFont="1" applyFill="1" applyBorder="1"/>
    <xf numFmtId="0" fontId="13" fillId="24" borderId="106" xfId="0" applyFont="1" applyFill="1" applyBorder="1"/>
    <xf numFmtId="0" fontId="10" fillId="24" borderId="0" xfId="0" applyFont="1" applyFill="1" applyAlignment="1">
      <alignment vertical="top" wrapText="1"/>
    </xf>
    <xf numFmtId="3" fontId="10" fillId="24" borderId="0" xfId="0" applyNumberFormat="1" applyFont="1" applyFill="1" applyAlignment="1">
      <alignment vertical="top"/>
    </xf>
    <xf numFmtId="0" fontId="13" fillId="24" borderId="27" xfId="0" applyFont="1" applyFill="1" applyBorder="1"/>
    <xf numFmtId="0" fontId="68" fillId="24" borderId="25" xfId="0" applyFont="1" applyFill="1" applyBorder="1" applyAlignment="1">
      <alignment horizontal="center" vertical="center"/>
    </xf>
    <xf numFmtId="0" fontId="0" fillId="32" borderId="16" xfId="0" applyFill="1" applyBorder="1"/>
    <xf numFmtId="0" fontId="68" fillId="32" borderId="16" xfId="0" applyFont="1" applyFill="1" applyBorder="1" applyAlignment="1">
      <alignment horizontal="center" vertical="center"/>
    </xf>
    <xf numFmtId="0" fontId="0" fillId="32" borderId="17" xfId="0" applyFill="1" applyBorder="1"/>
    <xf numFmtId="0" fontId="13" fillId="32" borderId="23" xfId="0" applyFont="1" applyFill="1" applyBorder="1"/>
    <xf numFmtId="0" fontId="13" fillId="32" borderId="0" xfId="0" applyFont="1" applyFill="1"/>
    <xf numFmtId="0" fontId="0" fillId="24" borderId="23" xfId="0" applyFill="1" applyBorder="1" applyAlignment="1">
      <alignment horizontal="left" vertical="top"/>
    </xf>
    <xf numFmtId="0" fontId="0" fillId="24" borderId="0" xfId="0" applyFill="1" applyAlignment="1">
      <alignment horizontal="left" vertical="top"/>
    </xf>
    <xf numFmtId="0" fontId="68" fillId="24" borderId="0" xfId="0" applyFont="1" applyFill="1" applyAlignment="1">
      <alignment horizontal="left" vertical="top"/>
    </xf>
    <xf numFmtId="0" fontId="0" fillId="24" borderId="106" xfId="0" applyFill="1" applyBorder="1" applyAlignment="1">
      <alignment horizontal="left" vertical="top"/>
    </xf>
    <xf numFmtId="0" fontId="0" fillId="0" borderId="0" xfId="0" applyAlignment="1">
      <alignment horizontal="left" vertical="top"/>
    </xf>
    <xf numFmtId="0" fontId="68" fillId="0" borderId="0" xfId="0" applyFont="1" applyAlignment="1">
      <alignment horizontal="left" vertical="top"/>
    </xf>
    <xf numFmtId="0" fontId="10" fillId="24" borderId="0" xfId="0" applyFont="1" applyFill="1" applyAlignment="1">
      <alignment horizontal="centerContinuous" vertical="top"/>
    </xf>
    <xf numFmtId="0" fontId="12" fillId="24" borderId="0" xfId="0" applyFont="1" applyFill="1" applyAlignment="1">
      <alignment horizontal="centerContinuous"/>
    </xf>
    <xf numFmtId="0" fontId="13" fillId="24" borderId="0" xfId="0" applyFont="1" applyFill="1" applyAlignment="1">
      <alignment horizontal="centerContinuous"/>
    </xf>
    <xf numFmtId="0" fontId="12" fillId="24" borderId="0" xfId="0" applyFont="1" applyFill="1" applyAlignment="1">
      <alignment vertical="center"/>
    </xf>
    <xf numFmtId="0" fontId="12" fillId="24" borderId="0" xfId="0" applyFont="1" applyFill="1" applyAlignment="1">
      <alignment horizontal="center" vertical="center"/>
    </xf>
    <xf numFmtId="3" fontId="12" fillId="24" borderId="0" xfId="0" applyNumberFormat="1" applyFont="1" applyFill="1" applyAlignment="1">
      <alignment horizontal="center" vertical="center" wrapText="1"/>
    </xf>
    <xf numFmtId="0" fontId="12" fillId="24" borderId="84" xfId="0" applyFont="1" applyFill="1" applyBorder="1" applyAlignment="1">
      <alignment horizontal="center"/>
    </xf>
    <xf numFmtId="3" fontId="12" fillId="24" borderId="0" xfId="0" applyNumberFormat="1" applyFont="1" applyFill="1" applyAlignment="1">
      <alignment horizontal="center" wrapText="1"/>
    </xf>
    <xf numFmtId="0" fontId="13" fillId="24" borderId="0" xfId="0" applyFont="1" applyFill="1" applyAlignment="1">
      <alignment wrapText="1"/>
    </xf>
    <xf numFmtId="0" fontId="12" fillId="24" borderId="0" xfId="0" applyFont="1" applyFill="1" applyAlignment="1">
      <alignment wrapText="1"/>
    </xf>
    <xf numFmtId="0" fontId="13" fillId="24" borderId="24" xfId="0" applyFont="1" applyFill="1" applyBorder="1"/>
    <xf numFmtId="0" fontId="13" fillId="24" borderId="116" xfId="0" applyFont="1" applyFill="1" applyBorder="1"/>
    <xf numFmtId="0" fontId="0" fillId="32" borderId="103" xfId="0" applyFill="1" applyBorder="1"/>
    <xf numFmtId="0" fontId="0" fillId="32" borderId="96" xfId="0" applyFill="1" applyBorder="1"/>
    <xf numFmtId="0" fontId="8" fillId="23" borderId="0" xfId="0" applyFont="1" applyFill="1" applyAlignment="1">
      <alignment horizontal="center"/>
    </xf>
    <xf numFmtId="0" fontId="13" fillId="23" borderId="0" xfId="0" applyFont="1" applyFill="1" applyAlignment="1">
      <alignment horizontal="centerContinuous"/>
    </xf>
    <xf numFmtId="0" fontId="8" fillId="23" borderId="0" xfId="0" applyFont="1" applyFill="1" applyAlignment="1">
      <alignment horizontal="centerContinuous"/>
    </xf>
    <xf numFmtId="0" fontId="13" fillId="23" borderId="0" xfId="0" applyFont="1" applyFill="1" applyAlignment="1">
      <alignment vertical="top"/>
    </xf>
    <xf numFmtId="0" fontId="13" fillId="23" borderId="25" xfId="0" applyFont="1" applyFill="1" applyBorder="1"/>
    <xf numFmtId="0" fontId="13" fillId="24" borderId="99" xfId="0" applyFont="1" applyFill="1" applyBorder="1" applyAlignment="1">
      <alignment wrapText="1"/>
    </xf>
    <xf numFmtId="3" fontId="10" fillId="24" borderId="99" xfId="0" applyNumberFormat="1" applyFont="1" applyFill="1" applyBorder="1" applyAlignment="1">
      <alignment horizontal="right" vertical="center" indent="1"/>
    </xf>
    <xf numFmtId="3" fontId="12" fillId="24" borderId="99" xfId="0" applyNumberFormat="1" applyFont="1" applyFill="1" applyBorder="1" applyAlignment="1">
      <alignment horizontal="right" vertical="center" indent="1"/>
    </xf>
    <xf numFmtId="3" fontId="12" fillId="23" borderId="99" xfId="0" applyNumberFormat="1" applyFont="1" applyFill="1" applyBorder="1" applyAlignment="1">
      <alignment horizontal="right" vertical="center" indent="1"/>
    </xf>
    <xf numFmtId="0" fontId="13" fillId="23" borderId="17" xfId="0" applyFont="1" applyFill="1" applyBorder="1" applyAlignment="1">
      <alignment horizontal="center"/>
    </xf>
    <xf numFmtId="0" fontId="13" fillId="23" borderId="96" xfId="0" applyFont="1" applyFill="1" applyBorder="1"/>
    <xf numFmtId="0" fontId="12" fillId="24" borderId="103" xfId="0" applyFont="1" applyFill="1" applyBorder="1"/>
    <xf numFmtId="0" fontId="63" fillId="24" borderId="115" xfId="0" applyFont="1" applyFill="1" applyBorder="1"/>
    <xf numFmtId="3" fontId="68" fillId="24" borderId="116" xfId="0" applyNumberFormat="1" applyFont="1" applyFill="1" applyBorder="1" applyAlignment="1">
      <alignment horizontal="left" vertical="center" indent="1"/>
    </xf>
    <xf numFmtId="3" fontId="12" fillId="24" borderId="116" xfId="0" applyNumberFormat="1" applyFont="1" applyFill="1" applyBorder="1" applyAlignment="1">
      <alignment horizontal="right" vertical="center" indent="1"/>
    </xf>
    <xf numFmtId="3" fontId="13" fillId="24" borderId="116" xfId="0" applyNumberFormat="1" applyFont="1" applyFill="1" applyBorder="1" applyAlignment="1">
      <alignment horizontal="right" vertical="center" indent="1"/>
    </xf>
    <xf numFmtId="0" fontId="13" fillId="23" borderId="117" xfId="0" applyFont="1" applyFill="1" applyBorder="1"/>
    <xf numFmtId="3" fontId="13" fillId="23" borderId="99" xfId="0" applyNumberFormat="1" applyFont="1" applyFill="1" applyBorder="1" applyAlignment="1">
      <alignment horizontal="right" vertical="center" indent="1"/>
    </xf>
    <xf numFmtId="0" fontId="13" fillId="24" borderId="123" xfId="0" applyFont="1" applyFill="1" applyBorder="1"/>
    <xf numFmtId="0" fontId="13" fillId="24" borderId="124" xfId="0" applyFont="1" applyFill="1" applyBorder="1"/>
    <xf numFmtId="3" fontId="13" fillId="24" borderId="124" xfId="0" applyNumberFormat="1" applyFont="1" applyFill="1" applyBorder="1" applyAlignment="1">
      <alignment horizontal="right" vertical="center" indent="1"/>
    </xf>
    <xf numFmtId="3" fontId="13" fillId="23" borderId="124" xfId="0" applyNumberFormat="1" applyFont="1" applyFill="1" applyBorder="1" applyAlignment="1">
      <alignment horizontal="right" vertical="center" indent="1"/>
    </xf>
    <xf numFmtId="0" fontId="13" fillId="23" borderId="125" xfId="0" applyFont="1" applyFill="1" applyBorder="1"/>
    <xf numFmtId="0" fontId="13" fillId="24" borderId="126" xfId="0" applyFont="1" applyFill="1" applyBorder="1"/>
    <xf numFmtId="0" fontId="13" fillId="23" borderId="128" xfId="0" applyFont="1" applyFill="1" applyBorder="1"/>
    <xf numFmtId="0" fontId="13" fillId="24" borderId="129" xfId="0" applyFont="1" applyFill="1" applyBorder="1"/>
    <xf numFmtId="0" fontId="13" fillId="24" borderId="130" xfId="0" applyFont="1" applyFill="1" applyBorder="1"/>
    <xf numFmtId="0" fontId="13" fillId="23" borderId="131" xfId="0" applyFont="1" applyFill="1" applyBorder="1"/>
    <xf numFmtId="0" fontId="39" fillId="17" borderId="96" xfId="0" applyFont="1" applyFill="1" applyBorder="1"/>
    <xf numFmtId="0" fontId="77" fillId="0" borderId="0" xfId="0" applyFont="1"/>
    <xf numFmtId="0" fontId="77" fillId="0" borderId="15" xfId="0" applyFont="1" applyBorder="1"/>
    <xf numFmtId="0" fontId="79" fillId="0" borderId="0" xfId="0" applyFont="1" applyAlignment="1">
      <alignment horizontal="center"/>
    </xf>
    <xf numFmtId="0" fontId="109" fillId="0" borderId="0" xfId="0" applyFont="1"/>
    <xf numFmtId="0" fontId="105" fillId="0" borderId="0" xfId="0" applyFont="1"/>
    <xf numFmtId="0" fontId="138" fillId="17" borderId="23" xfId="0" applyFont="1" applyFill="1" applyBorder="1"/>
    <xf numFmtId="0" fontId="79" fillId="0" borderId="15" xfId="0" applyFont="1" applyBorder="1"/>
    <xf numFmtId="0" fontId="139" fillId="17" borderId="96" xfId="0" applyFont="1" applyFill="1" applyBorder="1"/>
    <xf numFmtId="3" fontId="79" fillId="17" borderId="116" xfId="0" applyNumberFormat="1" applyFont="1" applyFill="1" applyBorder="1" applyAlignment="1">
      <alignment vertical="top"/>
    </xf>
    <xf numFmtId="0" fontId="104" fillId="17" borderId="116" xfId="0" applyFont="1" applyFill="1" applyBorder="1" applyAlignment="1">
      <alignment horizontal="right" vertical="center" wrapText="1" indent="2"/>
    </xf>
    <xf numFmtId="0" fontId="139" fillId="17" borderId="117" xfId="0" applyFont="1" applyFill="1" applyBorder="1"/>
    <xf numFmtId="0" fontId="5" fillId="32" borderId="0" xfId="0" applyFont="1" applyFill="1" applyAlignment="1">
      <alignment horizontal="left"/>
    </xf>
    <xf numFmtId="0" fontId="59" fillId="17" borderId="0" xfId="0" applyFont="1" applyFill="1" applyAlignment="1">
      <alignment vertical="top"/>
    </xf>
    <xf numFmtId="0" fontId="138" fillId="36" borderId="23" xfId="0" applyFont="1" applyFill="1" applyBorder="1"/>
    <xf numFmtId="0" fontId="104" fillId="36" borderId="0" xfId="0" applyFont="1" applyFill="1" applyAlignment="1">
      <alignment vertical="top"/>
    </xf>
    <xf numFmtId="0" fontId="105" fillId="36" borderId="0" xfId="0" applyFont="1" applyFill="1" applyAlignment="1">
      <alignment vertical="top"/>
    </xf>
    <xf numFmtId="3" fontId="104" fillId="36" borderId="0" xfId="0" applyNumberFormat="1" applyFont="1" applyFill="1" applyAlignment="1">
      <alignment horizontal="right" vertical="center" wrapText="1" indent="2"/>
    </xf>
    <xf numFmtId="0" fontId="104" fillId="36" borderId="0" xfId="0" applyFont="1" applyFill="1" applyAlignment="1">
      <alignment horizontal="right" vertical="center" wrapText="1" indent="2"/>
    </xf>
    <xf numFmtId="0" fontId="139" fillId="36" borderId="96" xfId="0" applyFont="1" applyFill="1" applyBorder="1"/>
    <xf numFmtId="0" fontId="105" fillId="36" borderId="0" xfId="0" applyFont="1" applyFill="1"/>
    <xf numFmtId="0" fontId="0" fillId="17" borderId="103" xfId="0" applyFill="1" applyBorder="1"/>
    <xf numFmtId="0" fontId="0" fillId="36" borderId="103" xfId="0" applyFill="1" applyBorder="1"/>
    <xf numFmtId="0" fontId="10" fillId="36" borderId="0" xfId="0" applyFont="1" applyFill="1" applyAlignment="1">
      <alignment vertical="center"/>
    </xf>
    <xf numFmtId="0" fontId="0" fillId="36" borderId="0" xfId="0" applyFill="1"/>
    <xf numFmtId="0" fontId="0" fillId="36" borderId="96" xfId="0" applyFill="1" applyBorder="1"/>
    <xf numFmtId="0" fontId="10" fillId="24" borderId="0" xfId="0" applyFont="1" applyFill="1" applyAlignment="1">
      <alignment vertical="center"/>
    </xf>
    <xf numFmtId="0" fontId="0" fillId="36" borderId="108" xfId="0" applyFill="1" applyBorder="1"/>
    <xf numFmtId="0" fontId="0" fillId="36" borderId="99" xfId="0" applyFill="1" applyBorder="1"/>
    <xf numFmtId="0" fontId="0" fillId="36" borderId="114" xfId="0" applyFill="1" applyBorder="1"/>
    <xf numFmtId="0" fontId="10" fillId="36" borderId="0" xfId="0" applyFont="1" applyFill="1"/>
    <xf numFmtId="0" fontId="35" fillId="32" borderId="0" xfId="0" applyFont="1" applyFill="1" applyAlignment="1">
      <alignment horizontal="center"/>
    </xf>
    <xf numFmtId="0" fontId="0" fillId="32" borderId="0" xfId="0" applyFill="1" applyAlignment="1">
      <alignment vertical="center"/>
    </xf>
    <xf numFmtId="0" fontId="0" fillId="32" borderId="15" xfId="0" applyFill="1" applyBorder="1" applyAlignment="1">
      <alignment vertical="center"/>
    </xf>
    <xf numFmtId="0" fontId="13" fillId="32" borderId="23" xfId="0" applyFont="1" applyFill="1" applyBorder="1" applyAlignment="1">
      <alignment horizontal="center" vertical="center"/>
    </xf>
    <xf numFmtId="0" fontId="12" fillId="32" borderId="15" xfId="0" applyFont="1" applyFill="1" applyBorder="1" applyAlignment="1">
      <alignment horizontal="center" vertical="center"/>
    </xf>
    <xf numFmtId="0" fontId="12" fillId="32" borderId="0" xfId="0" applyFont="1" applyFill="1" applyAlignment="1">
      <alignment horizontal="center" vertical="center"/>
    </xf>
    <xf numFmtId="0" fontId="13" fillId="32" borderId="15" xfId="0" applyFont="1" applyFill="1" applyBorder="1" applyAlignment="1">
      <alignment horizontal="center" vertical="center"/>
    </xf>
    <xf numFmtId="0" fontId="12" fillId="32" borderId="23" xfId="0" applyFont="1" applyFill="1" applyBorder="1" applyAlignment="1">
      <alignment horizontal="center" vertical="center"/>
    </xf>
    <xf numFmtId="0" fontId="12" fillId="32" borderId="0" xfId="0" applyFont="1" applyFill="1" applyAlignment="1">
      <alignment horizontal="center"/>
    </xf>
    <xf numFmtId="0" fontId="13" fillId="32" borderId="15" xfId="0" applyFont="1" applyFill="1" applyBorder="1"/>
    <xf numFmtId="0" fontId="12" fillId="32" borderId="0" xfId="0" applyFont="1" applyFill="1"/>
    <xf numFmtId="4" fontId="13" fillId="32" borderId="61" xfId="0" applyNumberFormat="1" applyFont="1" applyFill="1" applyBorder="1" applyAlignment="1">
      <alignment horizontal="left"/>
    </xf>
    <xf numFmtId="4" fontId="13" fillId="32" borderId="39" xfId="0" applyNumberFormat="1" applyFont="1" applyFill="1" applyBorder="1"/>
    <xf numFmtId="49" fontId="13" fillId="32" borderId="61" xfId="0" applyNumberFormat="1" applyFont="1" applyFill="1" applyBorder="1" applyAlignment="1">
      <alignment horizontal="left"/>
    </xf>
    <xf numFmtId="49" fontId="13" fillId="32" borderId="39" xfId="0" applyNumberFormat="1" applyFont="1" applyFill="1" applyBorder="1"/>
    <xf numFmtId="0" fontId="13" fillId="32" borderId="61" xfId="0" applyFont="1" applyFill="1" applyBorder="1" applyAlignment="1">
      <alignment horizontal="left"/>
    </xf>
    <xf numFmtId="0" fontId="13" fillId="32" borderId="39" xfId="0" applyFont="1" applyFill="1" applyBorder="1"/>
    <xf numFmtId="0" fontId="13" fillId="32" borderId="24" xfId="0" applyFont="1" applyFill="1" applyBorder="1"/>
    <xf numFmtId="0" fontId="13" fillId="32" borderId="25" xfId="0" applyFont="1" applyFill="1" applyBorder="1"/>
    <xf numFmtId="0" fontId="59" fillId="32" borderId="99" xfId="0" applyFont="1" applyFill="1" applyBorder="1" applyAlignment="1">
      <alignment vertical="top"/>
    </xf>
    <xf numFmtId="0" fontId="13" fillId="36" borderId="108" xfId="0" applyFont="1" applyFill="1" applyBorder="1"/>
    <xf numFmtId="0" fontId="13" fillId="36" borderId="99" xfId="0" applyFont="1" applyFill="1" applyBorder="1"/>
    <xf numFmtId="0" fontId="13" fillId="36" borderId="114" xfId="0" applyFont="1" applyFill="1" applyBorder="1"/>
    <xf numFmtId="0" fontId="128" fillId="36" borderId="16" xfId="0" applyFont="1" applyFill="1" applyBorder="1"/>
    <xf numFmtId="0" fontId="8" fillId="36" borderId="16" xfId="0" applyFont="1" applyFill="1" applyBorder="1"/>
    <xf numFmtId="0" fontId="8" fillId="36" borderId="16" xfId="0" applyFont="1" applyFill="1" applyBorder="1" applyAlignment="1">
      <alignment horizontal="center"/>
    </xf>
    <xf numFmtId="0" fontId="8" fillId="36" borderId="17" xfId="0" applyFont="1" applyFill="1" applyBorder="1"/>
    <xf numFmtId="0" fontId="8" fillId="36" borderId="0" xfId="0" applyFont="1" applyFill="1" applyAlignment="1">
      <alignment horizontal="center"/>
    </xf>
    <xf numFmtId="0" fontId="69" fillId="36" borderId="23" xfId="0" applyFont="1" applyFill="1" applyBorder="1" applyAlignment="1">
      <alignment horizontal="center"/>
    </xf>
    <xf numFmtId="0" fontId="8" fillId="36" borderId="15" xfId="0" applyFont="1" applyFill="1" applyBorder="1" applyAlignment="1">
      <alignment horizontal="center"/>
    </xf>
    <xf numFmtId="0" fontId="4" fillId="24" borderId="0" xfId="0" applyFont="1" applyFill="1" applyAlignment="1">
      <alignment vertical="top" wrapText="1"/>
    </xf>
    <xf numFmtId="0" fontId="0" fillId="24" borderId="22" xfId="0" applyFill="1" applyBorder="1"/>
    <xf numFmtId="0" fontId="0" fillId="32" borderId="26" xfId="0" applyFill="1" applyBorder="1"/>
    <xf numFmtId="0" fontId="77" fillId="32" borderId="23" xfId="0" applyFont="1" applyFill="1" applyBorder="1"/>
    <xf numFmtId="0" fontId="0" fillId="32" borderId="24" xfId="0" applyFill="1" applyBorder="1"/>
    <xf numFmtId="0" fontId="0" fillId="32" borderId="25" xfId="0" applyFill="1" applyBorder="1"/>
    <xf numFmtId="0" fontId="0" fillId="32" borderId="27" xfId="0" applyFill="1" applyBorder="1"/>
    <xf numFmtId="0" fontId="13" fillId="0" borderId="0" xfId="0" applyFont="1" applyAlignment="1">
      <alignment vertical="top"/>
    </xf>
    <xf numFmtId="0" fontId="13" fillId="32" borderId="24" xfId="0" applyFont="1" applyFill="1" applyBorder="1" applyAlignment="1">
      <alignment vertical="top"/>
    </xf>
    <xf numFmtId="0" fontId="13" fillId="32" borderId="25" xfId="0" applyFont="1" applyFill="1" applyBorder="1" applyAlignment="1">
      <alignment vertical="top"/>
    </xf>
    <xf numFmtId="0" fontId="33" fillId="32" borderId="25" xfId="0" applyFont="1" applyFill="1" applyBorder="1" applyAlignment="1">
      <alignment horizontal="left" vertical="top"/>
    </xf>
    <xf numFmtId="0" fontId="12" fillId="32" borderId="25" xfId="0" applyFont="1" applyFill="1" applyBorder="1" applyAlignment="1">
      <alignment horizontal="left" vertical="top"/>
    </xf>
    <xf numFmtId="0" fontId="13" fillId="32" borderId="27" xfId="0" applyFont="1" applyFill="1" applyBorder="1" applyAlignment="1">
      <alignment vertical="top"/>
    </xf>
    <xf numFmtId="0" fontId="13" fillId="32" borderId="115" xfId="0" applyFont="1" applyFill="1" applyBorder="1" applyAlignment="1">
      <alignment vertical="top"/>
    </xf>
    <xf numFmtId="0" fontId="13" fillId="32" borderId="116" xfId="0" applyFont="1" applyFill="1" applyBorder="1" applyAlignment="1">
      <alignment vertical="top"/>
    </xf>
    <xf numFmtId="0" fontId="33" fillId="32" borderId="116" xfId="0" applyFont="1" applyFill="1" applyBorder="1" applyAlignment="1">
      <alignment horizontal="left" vertical="top"/>
    </xf>
    <xf numFmtId="0" fontId="12" fillId="32" borderId="116" xfId="0" applyFont="1" applyFill="1" applyBorder="1" applyAlignment="1">
      <alignment horizontal="left" vertical="top"/>
    </xf>
    <xf numFmtId="0" fontId="13" fillId="32" borderId="117" xfId="0" applyFont="1" applyFill="1" applyBorder="1" applyAlignment="1">
      <alignment vertical="top"/>
    </xf>
    <xf numFmtId="0" fontId="68" fillId="0" borderId="0" xfId="0" applyFont="1" applyAlignment="1">
      <alignment vertical="top"/>
    </xf>
    <xf numFmtId="0" fontId="69" fillId="0" borderId="0" xfId="0" applyFont="1" applyAlignment="1">
      <alignment vertical="top"/>
    </xf>
    <xf numFmtId="0" fontId="0" fillId="32" borderId="23" xfId="60" applyFont="1" applyFill="1" applyBorder="1"/>
    <xf numFmtId="0" fontId="10" fillId="32" borderId="0" xfId="60" applyFont="1" applyFill="1" applyAlignment="1">
      <alignment horizontal="left" vertical="center"/>
    </xf>
    <xf numFmtId="0" fontId="5" fillId="32" borderId="0" xfId="60" applyFont="1" applyFill="1" applyAlignment="1">
      <alignment horizontal="left" vertical="center"/>
    </xf>
    <xf numFmtId="3" fontId="90" fillId="32" borderId="0" xfId="60" applyNumberFormat="1" applyFont="1" applyFill="1" applyAlignment="1">
      <alignment horizontal="right" vertical="center"/>
    </xf>
    <xf numFmtId="0" fontId="89" fillId="32" borderId="0" xfId="60" applyFont="1" applyFill="1" applyAlignment="1">
      <alignment horizontal="right" vertical="center"/>
    </xf>
    <xf numFmtId="3" fontId="89" fillId="32" borderId="0" xfId="60" applyNumberFormat="1" applyFont="1" applyFill="1" applyAlignment="1">
      <alignment horizontal="right" vertical="center"/>
    </xf>
    <xf numFmtId="0" fontId="5" fillId="32" borderId="0" xfId="60" applyFont="1" applyFill="1" applyAlignment="1">
      <alignment horizontal="center"/>
    </xf>
    <xf numFmtId="0" fontId="0" fillId="32" borderId="0" xfId="60" applyFont="1" applyFill="1" applyAlignment="1">
      <alignment vertical="center"/>
    </xf>
    <xf numFmtId="0" fontId="0" fillId="32" borderId="0" xfId="60" applyFont="1" applyFill="1"/>
    <xf numFmtId="0" fontId="0" fillId="32" borderId="15" xfId="60" applyFont="1" applyFill="1" applyBorder="1"/>
    <xf numFmtId="170" fontId="38" fillId="32" borderId="0" xfId="60" applyNumberFormat="1" applyFont="1" applyFill="1"/>
    <xf numFmtId="0" fontId="60" fillId="32" borderId="0" xfId="60" applyFont="1" applyFill="1" applyAlignment="1">
      <alignment vertical="center"/>
    </xf>
    <xf numFmtId="0" fontId="33" fillId="32" borderId="0" xfId="60" applyFont="1" applyFill="1" applyAlignment="1">
      <alignment vertical="center"/>
    </xf>
    <xf numFmtId="3" fontId="108" fillId="32" borderId="0" xfId="60" applyNumberFormat="1" applyFont="1" applyFill="1" applyAlignment="1">
      <alignment horizontal="right" vertical="center"/>
    </xf>
    <xf numFmtId="0" fontId="86" fillId="32" borderId="0" xfId="0" applyFont="1" applyFill="1"/>
    <xf numFmtId="0" fontId="0" fillId="24" borderId="23" xfId="60" applyFont="1" applyFill="1" applyBorder="1"/>
    <xf numFmtId="0" fontId="85" fillId="24" borderId="0" xfId="60" applyFont="1" applyFill="1" applyAlignment="1">
      <alignment horizontal="left" vertical="center"/>
    </xf>
    <xf numFmtId="0" fontId="34" fillId="24" borderId="0" xfId="60" applyFont="1" applyFill="1" applyAlignment="1">
      <alignment horizontal="left" vertical="center" wrapText="1"/>
    </xf>
    <xf numFmtId="0" fontId="5" fillId="24" borderId="0" xfId="60" applyFont="1" applyFill="1" applyAlignment="1">
      <alignment horizontal="left" vertical="center"/>
    </xf>
    <xf numFmtId="0" fontId="10" fillId="24" borderId="88" xfId="60" applyFont="1" applyFill="1" applyBorder="1" applyAlignment="1">
      <alignment horizontal="center" vertical="center"/>
    </xf>
    <xf numFmtId="0" fontId="5" fillId="24" borderId="0" xfId="60" applyFont="1" applyFill="1" applyAlignment="1">
      <alignment horizontal="center" vertical="center"/>
    </xf>
    <xf numFmtId="0" fontId="10" fillId="24" borderId="88" xfId="60" quotePrefix="1" applyFont="1" applyFill="1" applyBorder="1" applyAlignment="1">
      <alignment horizontal="center" vertical="center"/>
    </xf>
    <xf numFmtId="0" fontId="34" fillId="24" borderId="0" xfId="60" quotePrefix="1" applyFont="1" applyFill="1" applyAlignment="1">
      <alignment horizontal="center" vertical="center"/>
    </xf>
    <xf numFmtId="0" fontId="10" fillId="24" borderId="89" xfId="60" quotePrefix="1" applyFont="1" applyFill="1" applyBorder="1" applyAlignment="1">
      <alignment horizontal="center" vertical="center"/>
    </xf>
    <xf numFmtId="0" fontId="0" fillId="24" borderId="15" xfId="60" applyFont="1" applyFill="1" applyBorder="1"/>
    <xf numFmtId="0" fontId="10" fillId="24" borderId="0" xfId="60" applyFont="1" applyFill="1" applyAlignment="1">
      <alignment horizontal="center" vertical="center"/>
    </xf>
    <xf numFmtId="0" fontId="10" fillId="24" borderId="0" xfId="60" quotePrefix="1" applyFont="1" applyFill="1" applyAlignment="1">
      <alignment horizontal="center" vertical="center"/>
    </xf>
    <xf numFmtId="0" fontId="33" fillId="24" borderId="0" xfId="60" applyFont="1" applyFill="1" applyAlignment="1">
      <alignment horizontal="left" vertical="center"/>
    </xf>
    <xf numFmtId="0" fontId="10" fillId="24" borderId="90" xfId="60" applyFont="1" applyFill="1" applyBorder="1" applyAlignment="1">
      <alignment horizontal="left" vertical="center" wrapText="1"/>
    </xf>
    <xf numFmtId="0" fontId="5" fillId="24" borderId="91" xfId="60" applyFont="1" applyFill="1" applyBorder="1" applyAlignment="1">
      <alignment horizontal="left" vertical="center"/>
    </xf>
    <xf numFmtId="0" fontId="10" fillId="24" borderId="92" xfId="60" applyFont="1" applyFill="1" applyBorder="1" applyAlignment="1">
      <alignment horizontal="left" vertical="center" wrapText="1"/>
    </xf>
    <xf numFmtId="0" fontId="0" fillId="24" borderId="91" xfId="60" applyFont="1" applyFill="1" applyBorder="1" applyAlignment="1">
      <alignment horizontal="left" vertical="center"/>
    </xf>
    <xf numFmtId="0" fontId="10" fillId="24" borderId="91" xfId="60" applyFont="1" applyFill="1" applyBorder="1" applyAlignment="1">
      <alignment horizontal="left" vertical="center" wrapText="1"/>
    </xf>
    <xf numFmtId="0" fontId="38" fillId="24" borderId="0" xfId="60" applyFont="1" applyFill="1" applyAlignment="1">
      <alignment vertical="center"/>
    </xf>
    <xf numFmtId="0" fontId="14" fillId="24" borderId="0" xfId="60" applyFont="1" applyFill="1" applyAlignment="1">
      <alignment horizontal="center" vertical="center" wrapText="1"/>
    </xf>
    <xf numFmtId="0" fontId="15" fillId="24" borderId="0" xfId="60" applyFont="1" applyFill="1"/>
    <xf numFmtId="3" fontId="33" fillId="24" borderId="0" xfId="60" applyNumberFormat="1" applyFont="1" applyFill="1" applyAlignment="1">
      <alignment horizontal="right" vertical="center" indent="1"/>
    </xf>
    <xf numFmtId="3" fontId="35" fillId="24" borderId="0" xfId="60" applyNumberFormat="1" applyFont="1" applyFill="1" applyAlignment="1">
      <alignment horizontal="right" vertical="center" indent="1"/>
    </xf>
    <xf numFmtId="0" fontId="33" fillId="24" borderId="15" xfId="60" applyFont="1" applyFill="1" applyBorder="1" applyAlignment="1">
      <alignment horizontal="left" vertical="center" wrapText="1"/>
    </xf>
    <xf numFmtId="0" fontId="85" fillId="24" borderId="24" xfId="60" applyFont="1" applyFill="1" applyBorder="1" applyAlignment="1">
      <alignment horizontal="left" vertical="center"/>
    </xf>
    <xf numFmtId="0" fontId="85" fillId="24" borderId="25" xfId="60" applyFont="1" applyFill="1" applyBorder="1" applyAlignment="1">
      <alignment horizontal="left" vertical="center"/>
    </xf>
    <xf numFmtId="0" fontId="33" fillId="24" borderId="27" xfId="60" applyFont="1" applyFill="1" applyBorder="1" applyAlignment="1">
      <alignment horizontal="left" vertical="center" wrapText="1"/>
    </xf>
    <xf numFmtId="0" fontId="77" fillId="24" borderId="23" xfId="60" applyFont="1" applyFill="1" applyBorder="1" applyAlignment="1">
      <alignment wrapText="1"/>
    </xf>
    <xf numFmtId="0" fontId="4" fillId="24" borderId="23" xfId="60" applyFill="1" applyBorder="1"/>
    <xf numFmtId="0" fontId="95" fillId="41" borderId="123" xfId="60" applyFont="1" applyFill="1" applyBorder="1" applyAlignment="1">
      <alignment vertical="center"/>
    </xf>
    <xf numFmtId="0" fontId="33" fillId="41" borderId="124" xfId="60" applyFont="1" applyFill="1" applyBorder="1" applyAlignment="1">
      <alignment vertical="center"/>
    </xf>
    <xf numFmtId="0" fontId="0" fillId="41" borderId="124" xfId="60" applyFont="1" applyFill="1" applyBorder="1"/>
    <xf numFmtId="0" fontId="88" fillId="41" borderId="0" xfId="60" applyFont="1" applyFill="1" applyAlignment="1">
      <alignment horizontal="left" vertical="top" wrapText="1"/>
    </xf>
    <xf numFmtId="0" fontId="34" fillId="41" borderId="126" xfId="60" applyFont="1" applyFill="1" applyBorder="1" applyAlignment="1">
      <alignment horizontal="left" vertical="center"/>
    </xf>
    <xf numFmtId="0" fontId="87" fillId="41" borderId="0" xfId="60" applyFont="1" applyFill="1" applyAlignment="1">
      <alignment horizontal="left" vertical="center"/>
    </xf>
    <xf numFmtId="0" fontId="33" fillId="41" borderId="0" xfId="60" applyFont="1" applyFill="1" applyAlignment="1">
      <alignment horizontal="right" vertical="center" indent="1"/>
    </xf>
    <xf numFmtId="0" fontId="35" fillId="41" borderId="0" xfId="60" applyFont="1" applyFill="1" applyAlignment="1">
      <alignment horizontal="right" vertical="center" indent="1"/>
    </xf>
    <xf numFmtId="0" fontId="67" fillId="41" borderId="126" xfId="60" applyFont="1" applyFill="1" applyBorder="1" applyAlignment="1">
      <alignment horizontal="left" vertical="center" wrapText="1"/>
    </xf>
    <xf numFmtId="0" fontId="67" fillId="41" borderId="0" xfId="60" applyFont="1" applyFill="1" applyAlignment="1">
      <alignment horizontal="left" vertical="center" wrapText="1"/>
    </xf>
    <xf numFmtId="0" fontId="67" fillId="41" borderId="0" xfId="60" quotePrefix="1" applyFont="1" applyFill="1" applyAlignment="1">
      <alignment horizontal="left" wrapText="1"/>
    </xf>
    <xf numFmtId="0" fontId="67" fillId="41" borderId="0" xfId="60" quotePrefix="1" applyFont="1" applyFill="1" applyAlignment="1">
      <alignment horizontal="center" wrapText="1"/>
    </xf>
    <xf numFmtId="0" fontId="67" fillId="41" borderId="98" xfId="60" quotePrefix="1" applyFont="1" applyFill="1" applyBorder="1" applyAlignment="1">
      <alignment horizontal="left" wrapText="1"/>
    </xf>
    <xf numFmtId="0" fontId="77" fillId="41" borderId="0" xfId="60" applyFont="1" applyFill="1" applyAlignment="1">
      <alignment wrapText="1"/>
    </xf>
    <xf numFmtId="0" fontId="67" fillId="41" borderId="95" xfId="60" quotePrefix="1" applyFont="1" applyFill="1" applyBorder="1" applyAlignment="1">
      <alignment horizontal="left" wrapText="1"/>
    </xf>
    <xf numFmtId="0" fontId="77" fillId="41" borderId="0" xfId="60" applyFont="1" applyFill="1" applyAlignment="1">
      <alignment vertical="center" wrapText="1"/>
    </xf>
    <xf numFmtId="0" fontId="85" fillId="41" borderId="129" xfId="60" applyFont="1" applyFill="1" applyBorder="1" applyAlignment="1">
      <alignment horizontal="left" vertical="center"/>
    </xf>
    <xf numFmtId="0" fontId="5" fillId="41" borderId="130" xfId="60" applyFont="1" applyFill="1" applyBorder="1" applyAlignment="1">
      <alignment horizontal="left" vertical="center"/>
    </xf>
    <xf numFmtId="0" fontId="67" fillId="41" borderId="135" xfId="60" applyFont="1" applyFill="1" applyBorder="1" applyAlignment="1">
      <alignment horizontal="left" vertical="center"/>
    </xf>
    <xf numFmtId="0" fontId="5" fillId="41" borderId="130" xfId="60" quotePrefix="1" applyFont="1" applyFill="1" applyBorder="1" applyAlignment="1">
      <alignment horizontal="center"/>
    </xf>
    <xf numFmtId="0" fontId="5" fillId="41" borderId="136" xfId="60" quotePrefix="1" applyFont="1" applyFill="1" applyBorder="1" applyAlignment="1">
      <alignment horizontal="center"/>
    </xf>
    <xf numFmtId="0" fontId="5" fillId="41" borderId="135" xfId="60" applyFont="1" applyFill="1" applyBorder="1" applyAlignment="1">
      <alignment horizontal="left" vertical="center"/>
    </xf>
    <xf numFmtId="3" fontId="33" fillId="24" borderId="93" xfId="60" applyNumberFormat="1" applyFont="1" applyFill="1" applyBorder="1" applyAlignment="1">
      <alignment horizontal="right" vertical="center" indent="1"/>
    </xf>
    <xf numFmtId="3" fontId="33" fillId="24" borderId="83" xfId="60" applyNumberFormat="1" applyFont="1" applyFill="1" applyBorder="1" applyAlignment="1">
      <alignment horizontal="right" vertical="center" indent="1"/>
    </xf>
    <xf numFmtId="3" fontId="33" fillId="24" borderId="94" xfId="60" applyNumberFormat="1" applyFont="1" applyFill="1" applyBorder="1" applyAlignment="1">
      <alignment horizontal="right" vertical="center" indent="1"/>
    </xf>
    <xf numFmtId="0" fontId="77" fillId="24" borderId="15" xfId="60" applyFont="1" applyFill="1" applyBorder="1" applyAlignment="1">
      <alignment wrapText="1"/>
    </xf>
    <xf numFmtId="0" fontId="4" fillId="24" borderId="15" xfId="60" applyFill="1" applyBorder="1"/>
    <xf numFmtId="0" fontId="14" fillId="24" borderId="85" xfId="60" applyFont="1" applyFill="1" applyBorder="1" applyAlignment="1">
      <alignment horizontal="center" vertical="center" wrapText="1"/>
    </xf>
    <xf numFmtId="0" fontId="14" fillId="24" borderId="86" xfId="60" applyFont="1" applyFill="1" applyBorder="1" applyAlignment="1">
      <alignment horizontal="left" vertical="center"/>
    </xf>
    <xf numFmtId="0" fontId="14" fillId="24" borderId="86" xfId="60" applyFont="1" applyFill="1" applyBorder="1" applyAlignment="1">
      <alignment horizontal="center" vertical="center" wrapText="1"/>
    </xf>
    <xf numFmtId="0" fontId="14" fillId="24" borderId="86" xfId="60" applyFont="1" applyFill="1" applyBorder="1" applyAlignment="1">
      <alignment horizontal="center"/>
    </xf>
    <xf numFmtId="0" fontId="14" fillId="24" borderId="87" xfId="60" applyFont="1" applyFill="1" applyBorder="1" applyAlignment="1">
      <alignment horizontal="center" vertical="center" wrapText="1"/>
    </xf>
    <xf numFmtId="0" fontId="14" fillId="24" borderId="86" xfId="60" applyFont="1" applyFill="1" applyBorder="1" applyAlignment="1">
      <alignment horizontal="center" vertical="center"/>
    </xf>
    <xf numFmtId="0" fontId="39" fillId="17" borderId="103" xfId="60" applyFont="1" applyFill="1" applyBorder="1"/>
    <xf numFmtId="0" fontId="39" fillId="32" borderId="103" xfId="60" applyFont="1" applyFill="1" applyBorder="1" applyAlignment="1">
      <alignment vertical="center"/>
    </xf>
    <xf numFmtId="170" fontId="38" fillId="32" borderId="96" xfId="60" applyNumberFormat="1" applyFont="1" applyFill="1" applyBorder="1"/>
    <xf numFmtId="0" fontId="38" fillId="32" borderId="103" xfId="60" applyFont="1" applyFill="1" applyBorder="1"/>
    <xf numFmtId="0" fontId="86" fillId="32" borderId="96" xfId="0" applyFont="1" applyFill="1" applyBorder="1"/>
    <xf numFmtId="0" fontId="77" fillId="24" borderId="103" xfId="60" applyFont="1" applyFill="1" applyBorder="1" applyAlignment="1">
      <alignment wrapText="1"/>
    </xf>
    <xf numFmtId="170" fontId="77" fillId="24" borderId="0" xfId="60" applyNumberFormat="1" applyFont="1" applyFill="1" applyAlignment="1">
      <alignment wrapText="1"/>
    </xf>
    <xf numFmtId="170" fontId="77" fillId="24" borderId="96" xfId="60" applyNumberFormat="1" applyFont="1" applyFill="1" applyBorder="1" applyAlignment="1">
      <alignment wrapText="1"/>
    </xf>
    <xf numFmtId="0" fontId="39" fillId="24" borderId="103" xfId="60" applyFont="1" applyFill="1" applyBorder="1"/>
    <xf numFmtId="170" fontId="39" fillId="24" borderId="0" xfId="60" applyNumberFormat="1" applyFont="1" applyFill="1"/>
    <xf numFmtId="170" fontId="39" fillId="24" borderId="96" xfId="60" applyNumberFormat="1" applyFont="1" applyFill="1" applyBorder="1"/>
    <xf numFmtId="170" fontId="38" fillId="24" borderId="96" xfId="60" applyNumberFormat="1" applyFont="1" applyFill="1" applyBorder="1"/>
    <xf numFmtId="170" fontId="8" fillId="24" borderId="96" xfId="60" applyNumberFormat="1" applyFont="1" applyFill="1" applyBorder="1" applyAlignment="1">
      <alignment wrapText="1"/>
    </xf>
    <xf numFmtId="170" fontId="8" fillId="24" borderId="96" xfId="64" applyNumberFormat="1" applyFill="1" applyBorder="1" applyAlignment="1">
      <alignment horizontal="right" vertical="center"/>
    </xf>
    <xf numFmtId="170" fontId="37" fillId="24" borderId="96" xfId="64" applyNumberFormat="1" applyFont="1" applyFill="1" applyBorder="1" applyAlignment="1">
      <alignment horizontal="right" vertical="center"/>
    </xf>
    <xf numFmtId="0" fontId="39" fillId="24" borderId="24" xfId="60" applyFont="1" applyFill="1" applyBorder="1"/>
    <xf numFmtId="170" fontId="38" fillId="24" borderId="25" xfId="60" applyNumberFormat="1" applyFont="1" applyFill="1" applyBorder="1"/>
    <xf numFmtId="170" fontId="38" fillId="24" borderId="27" xfId="60" applyNumberFormat="1" applyFont="1" applyFill="1" applyBorder="1"/>
    <xf numFmtId="0" fontId="10" fillId="17" borderId="103" xfId="60" applyFont="1" applyFill="1" applyBorder="1"/>
    <xf numFmtId="0" fontId="8" fillId="24" borderId="103" xfId="60" applyFont="1" applyFill="1" applyBorder="1" applyAlignment="1">
      <alignment horizontal="right" wrapText="1"/>
    </xf>
    <xf numFmtId="170" fontId="8" fillId="24" borderId="0" xfId="60" applyNumberFormat="1" applyFont="1" applyFill="1" applyAlignment="1">
      <alignment horizontal="right" wrapText="1"/>
    </xf>
    <xf numFmtId="0" fontId="4" fillId="32" borderId="0" xfId="0" applyFont="1" applyFill="1"/>
    <xf numFmtId="0" fontId="33" fillId="32" borderId="25" xfId="0" applyFont="1" applyFill="1" applyBorder="1" applyAlignment="1">
      <alignment horizontal="left" vertical="center"/>
    </xf>
    <xf numFmtId="0" fontId="33" fillId="32" borderId="25" xfId="0" applyFont="1" applyFill="1" applyBorder="1" applyAlignment="1">
      <alignment horizontal="left"/>
    </xf>
    <xf numFmtId="0" fontId="68" fillId="32" borderId="25" xfId="0" applyFont="1" applyFill="1" applyBorder="1" applyAlignment="1">
      <alignment horizontal="center" vertical="center"/>
    </xf>
    <xf numFmtId="3" fontId="4" fillId="53" borderId="0" xfId="0" applyNumberFormat="1" applyFont="1" applyFill="1" applyAlignment="1">
      <alignment horizontal="right"/>
    </xf>
    <xf numFmtId="3" fontId="77" fillId="0" borderId="0" xfId="0" applyNumberFormat="1" applyFont="1"/>
    <xf numFmtId="0" fontId="67" fillId="20" borderId="0" xfId="0" applyFont="1" applyFill="1" applyAlignment="1">
      <alignment vertical="top"/>
    </xf>
    <xf numFmtId="3" fontId="15" fillId="0" borderId="0" xfId="0" applyNumberFormat="1" applyFont="1" applyAlignment="1">
      <alignment horizontal="left" vertical="center"/>
    </xf>
    <xf numFmtId="3" fontId="14" fillId="38" borderId="0" xfId="0" applyNumberFormat="1" applyFont="1" applyFill="1" applyAlignment="1">
      <alignment horizontal="left" vertical="center"/>
    </xf>
    <xf numFmtId="0" fontId="14" fillId="37" borderId="0" xfId="0" applyFont="1" applyFill="1"/>
    <xf numFmtId="0" fontId="140" fillId="24" borderId="15" xfId="0" applyFont="1" applyFill="1" applyBorder="1"/>
    <xf numFmtId="0" fontId="140" fillId="24" borderId="106" xfId="0" applyFont="1" applyFill="1" applyBorder="1"/>
    <xf numFmtId="3" fontId="140" fillId="24" borderId="96" xfId="0" applyNumberFormat="1" applyFont="1" applyFill="1" applyBorder="1"/>
    <xf numFmtId="0" fontId="140" fillId="24" borderId="96" xfId="0" applyFont="1" applyFill="1" applyBorder="1"/>
    <xf numFmtId="3" fontId="140" fillId="24" borderId="15" xfId="0" applyNumberFormat="1" applyFont="1" applyFill="1" applyBorder="1"/>
    <xf numFmtId="0" fontId="14" fillId="38" borderId="0" xfId="0" applyFont="1" applyFill="1" applyAlignment="1">
      <alignment horizontal="left"/>
    </xf>
    <xf numFmtId="3" fontId="14" fillId="38" borderId="0" xfId="0" applyNumberFormat="1" applyFont="1" applyFill="1" applyAlignment="1">
      <alignment horizontal="left"/>
    </xf>
    <xf numFmtId="0" fontId="141" fillId="24" borderId="0" xfId="0" applyFont="1" applyFill="1"/>
    <xf numFmtId="3" fontId="141" fillId="24" borderId="0" xfId="0" applyNumberFormat="1" applyFont="1" applyFill="1"/>
    <xf numFmtId="0" fontId="140" fillId="24" borderId="0" xfId="0" applyFont="1" applyFill="1"/>
    <xf numFmtId="3" fontId="141" fillId="24" borderId="0" xfId="0" applyNumberFormat="1" applyFont="1" applyFill="1" applyAlignment="1">
      <alignment vertical="center"/>
    </xf>
    <xf numFmtId="3" fontId="141" fillId="24" borderId="0" xfId="0" applyNumberFormat="1" applyFont="1" applyFill="1" applyAlignment="1">
      <alignment horizontal="right" vertical="center" indent="1"/>
    </xf>
    <xf numFmtId="3" fontId="142" fillId="24" borderId="0" xfId="0" applyNumberFormat="1" applyFont="1" applyFill="1" applyAlignment="1">
      <alignment vertical="center"/>
    </xf>
    <xf numFmtId="0" fontId="140" fillId="24" borderId="122" xfId="0" applyFont="1" applyFill="1" applyBorder="1"/>
    <xf numFmtId="3" fontId="140" fillId="24" borderId="0" xfId="0" applyNumberFormat="1" applyFont="1" applyFill="1"/>
    <xf numFmtId="1" fontId="115" fillId="30" borderId="0" xfId="0" applyNumberFormat="1" applyFont="1" applyFill="1" applyAlignment="1">
      <alignment horizontal="right"/>
    </xf>
    <xf numFmtId="1" fontId="115" fillId="30" borderId="0" xfId="0" applyNumberFormat="1" applyFont="1" applyFill="1"/>
    <xf numFmtId="0" fontId="115" fillId="30" borderId="0" xfId="0" applyFont="1" applyFill="1"/>
    <xf numFmtId="0" fontId="143" fillId="24" borderId="0" xfId="0" applyFont="1" applyFill="1"/>
    <xf numFmtId="0" fontId="144" fillId="24" borderId="0" xfId="0" applyFont="1" applyFill="1"/>
    <xf numFmtId="0" fontId="145" fillId="24" borderId="0" xfId="0" applyFont="1" applyFill="1"/>
    <xf numFmtId="3" fontId="144" fillId="24" borderId="0" xfId="0" applyNumberFormat="1" applyFont="1" applyFill="1" applyAlignment="1">
      <alignment horizontal="right" vertical="center" indent="1"/>
    </xf>
    <xf numFmtId="0" fontId="144" fillId="24" borderId="122" xfId="0" applyFont="1" applyFill="1" applyBorder="1"/>
    <xf numFmtId="3" fontId="144" fillId="24" borderId="0" xfId="0" applyNumberFormat="1" applyFont="1" applyFill="1"/>
    <xf numFmtId="0" fontId="144" fillId="24" borderId="103" xfId="0" applyFont="1" applyFill="1" applyBorder="1"/>
    <xf numFmtId="0" fontId="144" fillId="24" borderId="20" xfId="0" applyFont="1" applyFill="1" applyBorder="1"/>
    <xf numFmtId="0" fontId="144" fillId="24" borderId="106" xfId="0" applyFont="1" applyFill="1" applyBorder="1"/>
    <xf numFmtId="3" fontId="144" fillId="24" borderId="0" xfId="0" applyNumberFormat="1" applyFont="1" applyFill="1" applyAlignment="1">
      <alignment vertical="center"/>
    </xf>
    <xf numFmtId="0" fontId="77" fillId="55" borderId="0" xfId="0" applyFont="1" applyFill="1"/>
    <xf numFmtId="3" fontId="115" fillId="30" borderId="0" xfId="0" applyNumberFormat="1" applyFont="1" applyFill="1" applyAlignment="1">
      <alignment horizontal="left" vertical="center"/>
    </xf>
    <xf numFmtId="0" fontId="115" fillId="27" borderId="0" xfId="0" applyFont="1" applyFill="1" applyAlignment="1">
      <alignment horizontal="left"/>
    </xf>
    <xf numFmtId="3" fontId="104" fillId="24" borderId="0" xfId="0" applyNumberFormat="1" applyFont="1" applyFill="1" applyAlignment="1">
      <alignment vertical="top"/>
    </xf>
    <xf numFmtId="9" fontId="8" fillId="24" borderId="0" xfId="0" applyNumberFormat="1" applyFont="1" applyFill="1" applyAlignment="1">
      <alignment vertical="center"/>
    </xf>
    <xf numFmtId="9" fontId="8" fillId="24" borderId="0" xfId="0" applyNumberFormat="1" applyFont="1" applyFill="1" applyAlignment="1">
      <alignment horizontal="right" vertical="center"/>
    </xf>
    <xf numFmtId="0" fontId="8" fillId="56" borderId="0" xfId="0" applyFont="1" applyFill="1" applyAlignment="1">
      <alignment horizontal="center"/>
    </xf>
    <xf numFmtId="0" fontId="8" fillId="56" borderId="0" xfId="0" applyFont="1" applyFill="1" applyAlignment="1">
      <alignment horizontal="center" vertical="center"/>
    </xf>
    <xf numFmtId="0" fontId="10" fillId="56" borderId="0" xfId="0" applyFont="1" applyFill="1" applyAlignment="1">
      <alignment horizontal="left" vertical="center" wrapText="1"/>
    </xf>
    <xf numFmtId="9" fontId="8" fillId="56" borderId="0" xfId="0" applyNumberFormat="1" applyFont="1" applyFill="1" applyAlignment="1">
      <alignment vertical="center"/>
    </xf>
    <xf numFmtId="0" fontId="10" fillId="56" borderId="0" xfId="0" applyFont="1" applyFill="1" applyAlignment="1">
      <alignment horizontal="right"/>
    </xf>
    <xf numFmtId="3" fontId="8" fillId="56" borderId="0" xfId="0" applyNumberFormat="1" applyFont="1" applyFill="1" applyAlignment="1">
      <alignment vertical="center"/>
    </xf>
    <xf numFmtId="0" fontId="10" fillId="56" borderId="0" xfId="0" applyFont="1" applyFill="1" applyAlignment="1">
      <alignment horizontal="center" vertical="center"/>
    </xf>
    <xf numFmtId="9" fontId="8" fillId="56" borderId="138" xfId="0" applyNumberFormat="1" applyFont="1" applyFill="1" applyBorder="1" applyAlignment="1">
      <alignment vertical="center"/>
    </xf>
    <xf numFmtId="3" fontId="8" fillId="56" borderId="138" xfId="0" applyNumberFormat="1" applyFont="1" applyFill="1" applyBorder="1" applyAlignment="1">
      <alignment vertical="center"/>
    </xf>
    <xf numFmtId="0" fontId="8" fillId="56" borderId="138" xfId="0" applyFont="1" applyFill="1" applyBorder="1" applyAlignment="1">
      <alignment horizontal="center" vertical="center"/>
    </xf>
    <xf numFmtId="0" fontId="8" fillId="56" borderId="138" xfId="0" applyFont="1" applyFill="1" applyBorder="1" applyAlignment="1">
      <alignment horizontal="center"/>
    </xf>
    <xf numFmtId="9" fontId="8" fillId="56" borderId="139" xfId="0" applyNumberFormat="1" applyFont="1" applyFill="1" applyBorder="1" applyAlignment="1">
      <alignment vertical="center"/>
    </xf>
    <xf numFmtId="3" fontId="8" fillId="56" borderId="139" xfId="0" applyNumberFormat="1" applyFont="1" applyFill="1" applyBorder="1" applyAlignment="1">
      <alignment vertical="center"/>
    </xf>
    <xf numFmtId="9" fontId="8" fillId="56" borderId="139" xfId="0" applyNumberFormat="1" applyFont="1" applyFill="1" applyBorder="1" applyAlignment="1">
      <alignment horizontal="right" vertical="center"/>
    </xf>
    <xf numFmtId="0" fontId="8" fillId="56" borderId="139" xfId="0" applyFont="1" applyFill="1" applyBorder="1" applyAlignment="1">
      <alignment vertical="center"/>
    </xf>
    <xf numFmtId="3" fontId="38" fillId="56" borderId="139" xfId="0" applyNumberFormat="1" applyFont="1" applyFill="1" applyBorder="1" applyAlignment="1">
      <alignment horizontal="right"/>
    </xf>
    <xf numFmtId="0" fontId="8" fillId="56" borderId="139" xfId="0" applyFont="1" applyFill="1" applyBorder="1" applyAlignment="1">
      <alignment horizontal="center" vertical="center"/>
    </xf>
    <xf numFmtId="0" fontId="8" fillId="56" borderId="139" xfId="0" applyFont="1" applyFill="1" applyBorder="1" applyAlignment="1">
      <alignment horizontal="center"/>
    </xf>
    <xf numFmtId="0" fontId="8" fillId="56" borderId="138" xfId="0" applyFont="1" applyFill="1" applyBorder="1" applyAlignment="1">
      <alignment horizontal="left" vertical="center" wrapText="1"/>
    </xf>
    <xf numFmtId="0" fontId="8" fillId="56" borderId="139" xfId="0" applyFont="1" applyFill="1" applyBorder="1" applyAlignment="1">
      <alignment horizontal="left" vertical="center" wrapText="1"/>
    </xf>
    <xf numFmtId="0" fontId="33" fillId="24" borderId="0" xfId="0" applyFont="1" applyFill="1" applyAlignment="1">
      <alignment vertical="top"/>
    </xf>
    <xf numFmtId="0" fontId="0" fillId="32" borderId="99" xfId="0" applyFill="1" applyBorder="1"/>
    <xf numFmtId="0" fontId="10" fillId="23" borderId="99" xfId="0" applyFont="1" applyFill="1" applyBorder="1" applyAlignment="1">
      <alignment wrapText="1"/>
    </xf>
    <xf numFmtId="3" fontId="12" fillId="23" borderId="140" xfId="0" applyNumberFormat="1" applyFont="1" applyFill="1" applyBorder="1" applyAlignment="1">
      <alignment horizontal="right" vertical="center" indent="1"/>
    </xf>
    <xf numFmtId="3" fontId="12" fillId="23" borderId="141" xfId="0" applyNumberFormat="1" applyFont="1" applyFill="1" applyBorder="1" applyAlignment="1">
      <alignment horizontal="right" vertical="center" indent="1"/>
    </xf>
    <xf numFmtId="3" fontId="12" fillId="23" borderId="142" xfId="0" applyNumberFormat="1" applyFont="1" applyFill="1" applyBorder="1" applyAlignment="1">
      <alignment horizontal="right" vertical="center" indent="1"/>
    </xf>
    <xf numFmtId="3" fontId="13" fillId="23" borderId="142" xfId="0" applyNumberFormat="1" applyFont="1" applyFill="1" applyBorder="1" applyAlignment="1">
      <alignment horizontal="right" vertical="center" indent="1"/>
    </xf>
    <xf numFmtId="3" fontId="12" fillId="23" borderId="142" xfId="0" applyNumberFormat="1" applyFont="1" applyFill="1" applyBorder="1" applyAlignment="1">
      <alignment vertical="center"/>
    </xf>
    <xf numFmtId="3" fontId="12" fillId="23" borderId="143" xfId="0" applyNumberFormat="1" applyFont="1" applyFill="1" applyBorder="1" applyAlignment="1">
      <alignment horizontal="right" vertical="center" indent="1"/>
    </xf>
    <xf numFmtId="3" fontId="12" fillId="23" borderId="144" xfId="0" applyNumberFormat="1" applyFont="1" applyFill="1" applyBorder="1" applyAlignment="1">
      <alignment horizontal="right" vertical="center" indent="1"/>
    </xf>
    <xf numFmtId="0" fontId="13" fillId="23" borderId="142" xfId="0" applyFont="1" applyFill="1" applyBorder="1"/>
    <xf numFmtId="170" fontId="8" fillId="24" borderId="0" xfId="60" applyNumberFormat="1" applyFont="1" applyFill="1" applyAlignment="1">
      <alignment horizontal="left" wrapText="1"/>
    </xf>
    <xf numFmtId="0" fontId="13" fillId="24" borderId="0" xfId="0" applyFont="1" applyFill="1" applyAlignment="1">
      <alignment horizontal="left"/>
    </xf>
    <xf numFmtId="0" fontId="142" fillId="0" borderId="0" xfId="0" applyFont="1"/>
    <xf numFmtId="0" fontId="137" fillId="24" borderId="0" xfId="0" applyFont="1" applyFill="1" applyAlignment="1">
      <alignment horizontal="right" vertical="center"/>
    </xf>
    <xf numFmtId="0" fontId="13" fillId="54" borderId="103" xfId="0" applyFont="1" applyFill="1" applyBorder="1"/>
    <xf numFmtId="0" fontId="13" fillId="54" borderId="0" xfId="0" applyFont="1" applyFill="1"/>
    <xf numFmtId="0" fontId="142" fillId="54" borderId="0" xfId="0" applyFont="1" applyFill="1"/>
    <xf numFmtId="0" fontId="13" fillId="54" borderId="96" xfId="0" applyFont="1" applyFill="1" applyBorder="1"/>
    <xf numFmtId="0" fontId="12" fillId="24" borderId="23" xfId="0" applyFont="1" applyFill="1" applyBorder="1" applyAlignment="1">
      <alignment horizontal="center" vertical="center"/>
    </xf>
    <xf numFmtId="0" fontId="42" fillId="24" borderId="0" xfId="0" applyFont="1" applyFill="1" applyAlignment="1">
      <alignment vertical="top"/>
    </xf>
    <xf numFmtId="0" fontId="42" fillId="24" borderId="0" xfId="0" applyFont="1" applyFill="1" applyAlignment="1">
      <alignment horizontal="left" indent="1"/>
    </xf>
    <xf numFmtId="0" fontId="4" fillId="24" borderId="23" xfId="0" applyFont="1" applyFill="1" applyBorder="1"/>
    <xf numFmtId="0" fontId="48" fillId="24" borderId="0" xfId="0" applyFont="1" applyFill="1" applyAlignment="1">
      <alignment horizontal="left" indent="1"/>
    </xf>
    <xf numFmtId="0" fontId="42" fillId="24" borderId="0" xfId="0" applyFont="1" applyFill="1" applyAlignment="1">
      <alignment horizontal="left" vertical="top" wrapText="1" indent="1"/>
    </xf>
    <xf numFmtId="0" fontId="37" fillId="24" borderId="23" xfId="0" applyFont="1" applyFill="1" applyBorder="1"/>
    <xf numFmtId="0" fontId="104" fillId="24" borderId="0" xfId="0" applyFont="1" applyFill="1" applyAlignment="1">
      <alignment vertical="top" wrapText="1"/>
    </xf>
    <xf numFmtId="0" fontId="105" fillId="24" borderId="0" xfId="0" applyFont="1" applyFill="1" applyAlignment="1">
      <alignment vertical="top"/>
    </xf>
    <xf numFmtId="0" fontId="138" fillId="24" borderId="115" xfId="0" applyFont="1" applyFill="1" applyBorder="1"/>
    <xf numFmtId="0" fontId="104" fillId="24" borderId="116" xfId="0" applyFont="1" applyFill="1" applyBorder="1" applyAlignment="1">
      <alignment vertical="top"/>
    </xf>
    <xf numFmtId="0" fontId="105" fillId="24" borderId="116" xfId="0" applyFont="1" applyFill="1" applyBorder="1" applyAlignment="1">
      <alignment vertical="top"/>
    </xf>
    <xf numFmtId="0" fontId="104" fillId="24" borderId="0" xfId="0" applyFont="1" applyFill="1" applyAlignment="1">
      <alignment vertical="top"/>
    </xf>
    <xf numFmtId="3" fontId="104" fillId="24" borderId="0" xfId="0" applyNumberFormat="1" applyFont="1" applyFill="1" applyAlignment="1">
      <alignment horizontal="right" vertical="center" wrapText="1" indent="2"/>
    </xf>
    <xf numFmtId="0" fontId="104" fillId="24" borderId="0" xfId="0" applyFont="1" applyFill="1" applyAlignment="1">
      <alignment horizontal="right" vertical="center" wrapText="1" indent="2"/>
    </xf>
    <xf numFmtId="0" fontId="14" fillId="24" borderId="0" xfId="0" applyFont="1" applyFill="1" applyAlignment="1">
      <alignment horizontal="center" vertical="center" wrapText="1"/>
    </xf>
    <xf numFmtId="0" fontId="4" fillId="24" borderId="0" xfId="0" applyFont="1" applyFill="1" applyAlignment="1">
      <alignment vertical="center"/>
    </xf>
    <xf numFmtId="0" fontId="8" fillId="24" borderId="116" xfId="0" applyFont="1" applyFill="1" applyBorder="1" applyAlignment="1">
      <alignment wrapText="1"/>
    </xf>
    <xf numFmtId="0" fontId="8" fillId="36" borderId="0" xfId="0" applyFont="1" applyFill="1" applyAlignment="1">
      <alignment horizontal="left" indent="2"/>
    </xf>
    <xf numFmtId="0" fontId="8" fillId="36" borderId="0" xfId="0" applyFont="1" applyFill="1" applyAlignment="1">
      <alignment wrapText="1"/>
    </xf>
    <xf numFmtId="0" fontId="13" fillId="36" borderId="0" xfId="0" applyFont="1" applyFill="1"/>
    <xf numFmtId="3" fontId="13" fillId="36" borderId="0" xfId="0" applyNumberFormat="1" applyFont="1" applyFill="1" applyAlignment="1">
      <alignment horizontal="right" vertical="center" indent="1"/>
    </xf>
    <xf numFmtId="3" fontId="12" fillId="36" borderId="0" xfId="0" applyNumberFormat="1" applyFont="1" applyFill="1" applyAlignment="1">
      <alignment vertical="center"/>
    </xf>
    <xf numFmtId="0" fontId="136" fillId="23" borderId="22" xfId="0" applyFont="1" applyFill="1" applyBorder="1" applyAlignment="1">
      <alignment horizontal="right"/>
    </xf>
    <xf numFmtId="0" fontId="39" fillId="0" borderId="0" xfId="0" applyFont="1" applyAlignment="1">
      <alignment horizontal="center"/>
    </xf>
    <xf numFmtId="0" fontId="8" fillId="24" borderId="138" xfId="0" applyFont="1" applyFill="1" applyBorder="1" applyAlignment="1">
      <alignment vertical="top"/>
    </xf>
    <xf numFmtId="0" fontId="13" fillId="24" borderId="138" xfId="0" applyFont="1" applyFill="1" applyBorder="1" applyAlignment="1">
      <alignment vertical="top" wrapText="1"/>
    </xf>
    <xf numFmtId="0" fontId="13" fillId="24" borderId="138" xfId="0" applyFont="1" applyFill="1" applyBorder="1"/>
    <xf numFmtId="3" fontId="13" fillId="24" borderId="138" xfId="0" applyNumberFormat="1" applyFont="1" applyFill="1" applyBorder="1" applyAlignment="1">
      <alignment horizontal="right" vertical="center" indent="1"/>
    </xf>
    <xf numFmtId="3" fontId="13" fillId="23" borderId="138" xfId="0" applyNumberFormat="1" applyFont="1" applyFill="1" applyBorder="1" applyAlignment="1">
      <alignment horizontal="right" vertical="center" indent="1"/>
    </xf>
    <xf numFmtId="3" fontId="13" fillId="23" borderId="114" xfId="0" applyNumberFormat="1" applyFont="1" applyFill="1" applyBorder="1" applyAlignment="1">
      <alignment horizontal="right" vertical="center" indent="1"/>
    </xf>
    <xf numFmtId="3" fontId="12" fillId="23" borderId="106" xfId="0" applyNumberFormat="1" applyFont="1" applyFill="1" applyBorder="1" applyAlignment="1">
      <alignment horizontal="right" vertical="center" indent="1"/>
    </xf>
    <xf numFmtId="0" fontId="8" fillId="24" borderId="139" xfId="0" applyFont="1" applyFill="1" applyBorder="1" applyAlignment="1">
      <alignment horizontal="left" vertical="top" wrapText="1"/>
    </xf>
    <xf numFmtId="0" fontId="13" fillId="24" borderId="139" xfId="0" applyFont="1" applyFill="1" applyBorder="1"/>
    <xf numFmtId="3" fontId="12" fillId="24" borderId="139" xfId="0" applyNumberFormat="1" applyFont="1" applyFill="1" applyBorder="1" applyAlignment="1">
      <alignment horizontal="right" vertical="center" indent="1"/>
    </xf>
    <xf numFmtId="3" fontId="13" fillId="24" borderId="139" xfId="0" applyNumberFormat="1" applyFont="1" applyFill="1" applyBorder="1" applyAlignment="1">
      <alignment horizontal="right" vertical="center" indent="1"/>
    </xf>
    <xf numFmtId="3" fontId="13" fillId="23" borderId="139" xfId="0" applyNumberFormat="1" applyFont="1" applyFill="1" applyBorder="1" applyAlignment="1">
      <alignment horizontal="right" vertical="center" indent="1"/>
    </xf>
    <xf numFmtId="3" fontId="12" fillId="23" borderId="139" xfId="0" applyNumberFormat="1" applyFont="1" applyFill="1" applyBorder="1" applyAlignment="1">
      <alignment vertical="center"/>
    </xf>
    <xf numFmtId="3" fontId="12" fillId="23" borderId="117" xfId="0" applyNumberFormat="1" applyFont="1" applyFill="1" applyBorder="1" applyAlignment="1">
      <alignment horizontal="right" vertical="center" indent="1"/>
    </xf>
    <xf numFmtId="3" fontId="12" fillId="24" borderId="145" xfId="0" applyNumberFormat="1" applyFont="1" applyFill="1" applyBorder="1" applyAlignment="1">
      <alignment horizontal="right" vertical="center" indent="1"/>
    </xf>
    <xf numFmtId="3" fontId="12" fillId="23" borderId="103" xfId="0" applyNumberFormat="1" applyFont="1" applyFill="1" applyBorder="1" applyAlignment="1">
      <alignment vertical="center"/>
    </xf>
    <xf numFmtId="3" fontId="12" fillId="23" borderId="146" xfId="0" applyNumberFormat="1" applyFont="1" applyFill="1" applyBorder="1" applyAlignment="1">
      <alignment horizontal="right" vertical="center" indent="1"/>
    </xf>
    <xf numFmtId="3" fontId="12" fillId="23" borderId="147" xfId="0" applyNumberFormat="1" applyFont="1" applyFill="1" applyBorder="1" applyAlignment="1">
      <alignment horizontal="right" vertical="center" indent="1"/>
    </xf>
    <xf numFmtId="3" fontId="12" fillId="23" borderId="147" xfId="0" applyNumberFormat="1" applyFont="1" applyFill="1" applyBorder="1" applyAlignment="1">
      <alignment vertical="center"/>
    </xf>
    <xf numFmtId="3" fontId="12" fillId="23" borderId="148" xfId="0" applyNumberFormat="1" applyFont="1" applyFill="1" applyBorder="1" applyAlignment="1">
      <alignment horizontal="right" vertical="center" indent="1"/>
    </xf>
    <xf numFmtId="3" fontId="13" fillId="23" borderId="103" xfId="0" applyNumberFormat="1" applyFont="1" applyFill="1" applyBorder="1" applyAlignment="1">
      <alignment horizontal="right" vertical="center" indent="1"/>
    </xf>
    <xf numFmtId="3" fontId="10" fillId="41" borderId="58" xfId="0" applyNumberFormat="1" applyFont="1" applyFill="1" applyBorder="1" applyAlignment="1">
      <alignment horizontal="right" vertical="center" indent="1"/>
    </xf>
    <xf numFmtId="3" fontId="12" fillId="41" borderId="34" xfId="0" applyNumberFormat="1" applyFont="1" applyFill="1" applyBorder="1" applyAlignment="1" applyProtection="1">
      <alignment horizontal="right" vertical="center" indent="1"/>
      <protection locked="0"/>
    </xf>
    <xf numFmtId="3" fontId="10" fillId="41" borderId="100" xfId="0" applyNumberFormat="1" applyFont="1" applyFill="1" applyBorder="1" applyAlignment="1">
      <alignment horizontal="right" vertical="center" indent="1"/>
    </xf>
    <xf numFmtId="3" fontId="10" fillId="54" borderId="83" xfId="0" applyNumberFormat="1" applyFont="1" applyFill="1" applyBorder="1" applyAlignment="1">
      <alignment horizontal="right" vertical="center" indent="1"/>
    </xf>
    <xf numFmtId="3" fontId="12" fillId="41" borderId="83" xfId="0" applyNumberFormat="1" applyFont="1" applyFill="1" applyBorder="1" applyAlignment="1">
      <alignment horizontal="right" vertical="center" indent="1"/>
    </xf>
    <xf numFmtId="3" fontId="10" fillId="24" borderId="100" xfId="0" applyNumberFormat="1" applyFont="1" applyFill="1" applyBorder="1" applyAlignment="1">
      <alignment horizontal="right" vertical="center" indent="1"/>
    </xf>
    <xf numFmtId="3" fontId="115" fillId="38" borderId="0" xfId="0" applyNumberFormat="1" applyFont="1" applyFill="1" applyAlignment="1">
      <alignment horizontal="left"/>
    </xf>
    <xf numFmtId="1" fontId="4" fillId="53" borderId="0" xfId="0" applyNumberFormat="1" applyFont="1" applyFill="1" applyAlignment="1">
      <alignment horizontal="right" vertical="center" wrapText="1"/>
    </xf>
    <xf numFmtId="3" fontId="12" fillId="23" borderId="83" xfId="0" applyNumberFormat="1" applyFont="1" applyFill="1" applyBorder="1" applyAlignment="1">
      <alignment horizontal="right" vertical="center" indent="1"/>
    </xf>
    <xf numFmtId="3" fontId="12" fillId="24" borderId="34" xfId="0" applyNumberFormat="1" applyFont="1" applyFill="1" applyBorder="1" applyAlignment="1" applyProtection="1">
      <alignment horizontal="right" vertical="center" indent="1"/>
      <protection locked="0"/>
    </xf>
    <xf numFmtId="3" fontId="12" fillId="23" borderId="100" xfId="0" applyNumberFormat="1" applyFont="1" applyFill="1" applyBorder="1" applyAlignment="1">
      <alignment horizontal="right" vertical="center" indent="1"/>
    </xf>
    <xf numFmtId="3" fontId="12" fillId="24" borderId="100" xfId="0" applyNumberFormat="1" applyFont="1" applyFill="1" applyBorder="1" applyAlignment="1">
      <alignment horizontal="right" vertical="center" indent="1"/>
    </xf>
    <xf numFmtId="3" fontId="10" fillId="24" borderId="34" xfId="0" applyNumberFormat="1" applyFont="1" applyFill="1" applyBorder="1" applyAlignment="1" applyProtection="1">
      <alignment horizontal="right" vertical="center" indent="1"/>
      <protection locked="0"/>
    </xf>
    <xf numFmtId="0" fontId="5" fillId="37" borderId="139" xfId="0" applyFont="1" applyFill="1" applyBorder="1" applyAlignment="1">
      <alignment horizontal="center"/>
    </xf>
    <xf numFmtId="0" fontId="4" fillId="37" borderId="42" xfId="0" applyFont="1" applyFill="1" applyBorder="1" applyAlignment="1">
      <alignment horizontal="center" vertical="top" wrapText="1"/>
    </xf>
    <xf numFmtId="0" fontId="5" fillId="37" borderId="49" xfId="0" applyFont="1" applyFill="1" applyBorder="1"/>
    <xf numFmtId="0" fontId="5" fillId="37" borderId="81" xfId="0" applyFont="1" applyFill="1" applyBorder="1" applyAlignment="1">
      <alignment horizontal="center"/>
    </xf>
    <xf numFmtId="3" fontId="4" fillId="37" borderId="0" xfId="0" applyNumberFormat="1" applyFont="1" applyFill="1" applyAlignment="1">
      <alignment wrapText="1"/>
    </xf>
    <xf numFmtId="3" fontId="77" fillId="37" borderId="34" xfId="0" applyNumberFormat="1" applyFont="1" applyFill="1" applyBorder="1" applyAlignment="1">
      <alignment horizontal="right"/>
    </xf>
    <xf numFmtId="3" fontId="0" fillId="37" borderId="0" xfId="0" applyNumberFormat="1" applyFill="1"/>
    <xf numFmtId="0" fontId="0" fillId="37" borderId="0" xfId="0" applyFill="1"/>
    <xf numFmtId="0" fontId="147" fillId="56" borderId="0" xfId="0" applyFont="1" applyFill="1" applyAlignment="1">
      <alignment horizontal="left" vertical="center" wrapText="1"/>
    </xf>
    <xf numFmtId="3" fontId="147" fillId="30" borderId="0" xfId="0" applyNumberFormat="1" applyFont="1" applyFill="1" applyAlignment="1">
      <alignment horizontal="left" vertical="center"/>
    </xf>
    <xf numFmtId="3" fontId="147" fillId="30" borderId="0" xfId="0" applyNumberFormat="1" applyFont="1" applyFill="1" applyAlignment="1">
      <alignment horizontal="left"/>
    </xf>
    <xf numFmtId="3" fontId="147" fillId="53" borderId="0" xfId="0" applyNumberFormat="1" applyFont="1" applyFill="1" applyAlignment="1">
      <alignment horizontal="left" vertical="center"/>
    </xf>
    <xf numFmtId="0" fontId="147" fillId="53" borderId="0" xfId="0" applyFont="1" applyFill="1"/>
    <xf numFmtId="3" fontId="147" fillId="53" borderId="0" xfId="0" applyNumberFormat="1" applyFont="1" applyFill="1" applyAlignment="1">
      <alignment horizontal="left"/>
    </xf>
    <xf numFmtId="0" fontId="147" fillId="53" borderId="0" xfId="0" applyFont="1" applyFill="1" applyAlignment="1">
      <alignment horizontal="left"/>
    </xf>
    <xf numFmtId="0" fontId="147" fillId="30" borderId="0" xfId="0" applyFont="1" applyFill="1" applyAlignment="1">
      <alignment horizontal="left"/>
    </xf>
    <xf numFmtId="0" fontId="147" fillId="59" borderId="0" xfId="0" applyFont="1" applyFill="1" applyAlignment="1">
      <alignment horizontal="left"/>
    </xf>
    <xf numFmtId="0" fontId="147" fillId="48" borderId="0" xfId="0" applyFont="1" applyFill="1"/>
    <xf numFmtId="0" fontId="147" fillId="48" borderId="0" xfId="0" applyFont="1" applyFill="1" applyAlignment="1">
      <alignment horizontal="left"/>
    </xf>
    <xf numFmtId="0" fontId="147" fillId="58" borderId="0" xfId="0" applyFont="1" applyFill="1"/>
    <xf numFmtId="0" fontId="115" fillId="38" borderId="0" xfId="0" applyFont="1" applyFill="1" applyAlignment="1">
      <alignment horizontal="left"/>
    </xf>
    <xf numFmtId="0" fontId="115" fillId="30" borderId="0" xfId="0" applyFont="1" applyFill="1" applyAlignment="1">
      <alignment horizontal="left"/>
    </xf>
    <xf numFmtId="3" fontId="4" fillId="24" borderId="0" xfId="0" applyNumberFormat="1" applyFont="1" applyFill="1" applyAlignment="1">
      <alignment horizontal="right"/>
    </xf>
    <xf numFmtId="3" fontId="143" fillId="24" borderId="0" xfId="0" applyNumberFormat="1" applyFont="1" applyFill="1"/>
    <xf numFmtId="0" fontId="8" fillId="24" borderId="103" xfId="0" applyFont="1" applyFill="1" applyBorder="1" applyAlignment="1">
      <alignment vertical="center"/>
    </xf>
    <xf numFmtId="0" fontId="8" fillId="24" borderId="106" xfId="0" applyFont="1" applyFill="1" applyBorder="1" applyAlignment="1">
      <alignment vertical="center"/>
    </xf>
    <xf numFmtId="0" fontId="104" fillId="24" borderId="0" xfId="0" applyFont="1" applyFill="1" applyAlignment="1">
      <alignment horizontal="center"/>
    </xf>
    <xf numFmtId="0" fontId="104" fillId="24" borderId="0" xfId="0" applyFont="1" applyFill="1" applyAlignment="1">
      <alignment horizontal="left"/>
    </xf>
    <xf numFmtId="0" fontId="8" fillId="24" borderId="108" xfId="0" applyFont="1" applyFill="1" applyBorder="1" applyAlignment="1">
      <alignment horizontal="center" vertical="top"/>
    </xf>
    <xf numFmtId="0" fontId="8" fillId="24" borderId="138" xfId="0" applyFont="1" applyFill="1" applyBorder="1" applyAlignment="1">
      <alignment horizontal="left" vertical="top"/>
    </xf>
    <xf numFmtId="3" fontId="8" fillId="24" borderId="138" xfId="0" applyNumberFormat="1" applyFont="1" applyFill="1" applyBorder="1" applyAlignment="1">
      <alignment vertical="top"/>
    </xf>
    <xf numFmtId="9" fontId="8" fillId="24" borderId="138" xfId="48" applyFont="1" applyFill="1" applyBorder="1" applyAlignment="1">
      <alignment horizontal="right" vertical="top"/>
    </xf>
    <xf numFmtId="9" fontId="8" fillId="24" borderId="138" xfId="48" applyFont="1" applyFill="1" applyBorder="1" applyAlignment="1">
      <alignment vertical="top"/>
    </xf>
    <xf numFmtId="3" fontId="8" fillId="24" borderId="138" xfId="0" applyNumberFormat="1" applyFont="1" applyFill="1" applyBorder="1" applyAlignment="1">
      <alignment horizontal="right" vertical="top"/>
    </xf>
    <xf numFmtId="175" fontId="8" fillId="24" borderId="138" xfId="48" applyNumberFormat="1" applyFont="1" applyFill="1" applyBorder="1" applyAlignment="1">
      <alignment horizontal="right" vertical="top"/>
    </xf>
    <xf numFmtId="0" fontId="10" fillId="24" borderId="138" xfId="0" applyFont="1" applyFill="1" applyBorder="1" applyAlignment="1">
      <alignment horizontal="center" vertical="top"/>
    </xf>
    <xf numFmtId="0" fontId="8" fillId="24" borderId="151" xfId="0" applyFont="1" applyFill="1" applyBorder="1" applyAlignment="1">
      <alignment horizontal="center" vertical="top"/>
    </xf>
    <xf numFmtId="0" fontId="8" fillId="26" borderId="109" xfId="0" applyFont="1" applyFill="1" applyBorder="1" applyAlignment="1" applyProtection="1">
      <alignment horizontal="left" vertical="top" wrapText="1"/>
      <protection locked="0"/>
    </xf>
    <xf numFmtId="0" fontId="8" fillId="24" borderId="139" xfId="0" applyFont="1" applyFill="1" applyBorder="1" applyAlignment="1">
      <alignment horizontal="left" vertical="top"/>
    </xf>
    <xf numFmtId="3" fontId="8" fillId="24" borderId="139" xfId="0" applyNumberFormat="1" applyFont="1" applyFill="1" applyBorder="1" applyAlignment="1">
      <alignment vertical="top"/>
    </xf>
    <xf numFmtId="9" fontId="8" fillId="24" borderId="139" xfId="48" applyFont="1" applyFill="1" applyBorder="1" applyAlignment="1">
      <alignment horizontal="right" vertical="top"/>
    </xf>
    <xf numFmtId="9" fontId="8" fillId="24" borderId="139" xfId="48" applyFont="1" applyFill="1" applyBorder="1" applyAlignment="1">
      <alignment vertical="top"/>
    </xf>
    <xf numFmtId="0" fontId="10" fillId="24" borderId="139" xfId="0" applyFont="1" applyFill="1" applyBorder="1" applyAlignment="1">
      <alignment horizontal="center" vertical="top"/>
    </xf>
    <xf numFmtId="0" fontId="8" fillId="26" borderId="152" xfId="0" applyFont="1" applyFill="1" applyBorder="1" applyAlignment="1" applyProtection="1">
      <alignment horizontal="left" vertical="top" wrapText="1"/>
      <protection locked="0"/>
    </xf>
    <xf numFmtId="0" fontId="8" fillId="24" borderId="139" xfId="0" applyFont="1" applyFill="1" applyBorder="1" applyAlignment="1">
      <alignment horizontal="left" vertical="center"/>
    </xf>
    <xf numFmtId="3" fontId="8" fillId="28" borderId="139" xfId="0" applyNumberFormat="1" applyFont="1" applyFill="1" applyBorder="1" applyAlignment="1">
      <alignment vertical="center"/>
    </xf>
    <xf numFmtId="3" fontId="8" fillId="24" borderId="139" xfId="0" applyNumberFormat="1" applyFont="1" applyFill="1" applyBorder="1" applyAlignment="1">
      <alignment vertical="center"/>
    </xf>
    <xf numFmtId="3" fontId="8" fillId="24" borderId="139" xfId="0" applyNumberFormat="1" applyFont="1" applyFill="1" applyBorder="1" applyAlignment="1">
      <alignment horizontal="right" vertical="center"/>
    </xf>
    <xf numFmtId="0" fontId="8" fillId="24" borderId="139" xfId="0" applyFont="1" applyFill="1" applyBorder="1" applyAlignment="1">
      <alignment vertical="center"/>
    </xf>
    <xf numFmtId="0" fontId="8" fillId="24" borderId="139" xfId="0" applyFont="1" applyFill="1" applyBorder="1" applyAlignment="1">
      <alignment horizontal="center" vertical="center"/>
    </xf>
    <xf numFmtId="0" fontId="8" fillId="24" borderId="108" xfId="0" applyFont="1" applyFill="1" applyBorder="1" applyAlignment="1">
      <alignment horizontal="center" vertical="center"/>
    </xf>
    <xf numFmtId="0" fontId="8" fillId="24" borderId="138" xfId="0" applyFont="1" applyFill="1" applyBorder="1" applyAlignment="1">
      <alignment horizontal="left" vertical="center"/>
    </xf>
    <xf numFmtId="3" fontId="8" fillId="28" borderId="138" xfId="0" applyNumberFormat="1" applyFont="1" applyFill="1" applyBorder="1" applyAlignment="1">
      <alignment vertical="center"/>
    </xf>
    <xf numFmtId="3" fontId="8" fillId="24" borderId="138" xfId="0" applyNumberFormat="1" applyFont="1" applyFill="1" applyBorder="1" applyAlignment="1">
      <alignment vertical="center"/>
    </xf>
    <xf numFmtId="3" fontId="8" fillId="24" borderId="138" xfId="0" applyNumberFormat="1" applyFont="1" applyFill="1" applyBorder="1" applyAlignment="1">
      <alignment horizontal="right" vertical="center"/>
    </xf>
    <xf numFmtId="0" fontId="8" fillId="24" borderId="138" xfId="0" applyFont="1" applyFill="1" applyBorder="1" applyAlignment="1">
      <alignment vertical="center"/>
    </xf>
    <xf numFmtId="0" fontId="8" fillId="24" borderId="138" xfId="0" applyFont="1" applyFill="1" applyBorder="1" applyAlignment="1">
      <alignment horizontal="center" vertical="center"/>
    </xf>
    <xf numFmtId="0" fontId="8" fillId="24" borderId="151" xfId="0" applyFont="1" applyFill="1" applyBorder="1" applyAlignment="1">
      <alignment horizontal="center" vertical="center"/>
    </xf>
    <xf numFmtId="0" fontId="8" fillId="26" borderId="109" xfId="0" applyFont="1" applyFill="1" applyBorder="1" applyAlignment="1" applyProtection="1">
      <alignment horizontal="left" vertical="center" wrapText="1"/>
      <protection locked="0"/>
    </xf>
    <xf numFmtId="0" fontId="8" fillId="26" borderId="152" xfId="0" applyFont="1" applyFill="1" applyBorder="1" applyAlignment="1" applyProtection="1">
      <alignment horizontal="left" vertical="center" wrapText="1"/>
      <protection locked="0"/>
    </xf>
    <xf numFmtId="0" fontId="8" fillId="24" borderId="0" xfId="45" applyFont="1" applyFill="1" applyAlignment="1">
      <alignment horizontal="center" vertical="top" wrapText="1"/>
    </xf>
    <xf numFmtId="3" fontId="8" fillId="24" borderId="0" xfId="45" applyNumberFormat="1" applyFont="1" applyFill="1" applyAlignment="1">
      <alignment vertical="top" wrapText="1"/>
    </xf>
    <xf numFmtId="9" fontId="8" fillId="24" borderId="0" xfId="48" applyFont="1" applyFill="1" applyBorder="1" applyAlignment="1">
      <alignment horizontal="right" vertical="top" wrapText="1"/>
    </xf>
    <xf numFmtId="9" fontId="8" fillId="24" borderId="0" xfId="48" applyFont="1" applyFill="1" applyBorder="1" applyAlignment="1">
      <alignment vertical="top" wrapText="1"/>
    </xf>
    <xf numFmtId="0" fontId="70" fillId="24" borderId="0" xfId="45" applyFont="1" applyFill="1" applyAlignment="1">
      <alignment horizontal="center" vertical="top" wrapText="1"/>
    </xf>
    <xf numFmtId="0" fontId="10" fillId="24" borderId="34" xfId="45" applyFont="1" applyFill="1" applyBorder="1" applyAlignment="1">
      <alignment horizontal="left" wrapText="1"/>
    </xf>
    <xf numFmtId="0" fontId="8" fillId="24" borderId="15" xfId="45" applyFont="1" applyFill="1" applyBorder="1" applyAlignment="1">
      <alignment vertical="top" wrapText="1"/>
    </xf>
    <xf numFmtId="0" fontId="8" fillId="24" borderId="0" xfId="45" applyFont="1" applyFill="1" applyAlignment="1">
      <alignment wrapText="1"/>
    </xf>
    <xf numFmtId="3" fontId="4" fillId="24" borderId="0" xfId="45" applyNumberFormat="1" applyFill="1" applyAlignment="1">
      <alignment vertical="center" wrapText="1"/>
    </xf>
    <xf numFmtId="0" fontId="4" fillId="24" borderId="0" xfId="45" applyFill="1" applyAlignment="1">
      <alignment horizontal="center" vertical="center" wrapText="1"/>
    </xf>
    <xf numFmtId="0" fontId="10" fillId="24" borderId="0" xfId="45" applyFont="1" applyFill="1" applyAlignment="1">
      <alignment horizontal="left" wrapText="1"/>
    </xf>
    <xf numFmtId="3" fontId="10" fillId="24" borderId="0" xfId="45" applyNumberFormat="1" applyFont="1" applyFill="1" applyAlignment="1">
      <alignment horizontal="right" vertical="top" wrapText="1"/>
    </xf>
    <xf numFmtId="0" fontId="8" fillId="24" borderId="0" xfId="45" applyFont="1" applyFill="1" applyAlignment="1">
      <alignment horizontal="center" vertical="center" wrapText="1"/>
    </xf>
    <xf numFmtId="3" fontId="8" fillId="17" borderId="0" xfId="33" applyNumberFormat="1" applyFont="1" applyFill="1" applyBorder="1" applyAlignment="1">
      <alignment horizontal="right" vertical="center" wrapText="1"/>
    </xf>
    <xf numFmtId="3" fontId="8" fillId="24" borderId="0" xfId="45" applyNumberFormat="1" applyFont="1" applyFill="1" applyAlignment="1">
      <alignment vertical="center" wrapText="1"/>
    </xf>
    <xf numFmtId="9" fontId="8" fillId="24" borderId="0" xfId="48" applyFont="1" applyFill="1" applyBorder="1" applyAlignment="1">
      <alignment horizontal="right" vertical="center" wrapText="1"/>
    </xf>
    <xf numFmtId="9" fontId="8" fillId="24" borderId="0" xfId="48" applyFont="1" applyFill="1" applyBorder="1" applyAlignment="1">
      <alignment vertical="center" wrapText="1"/>
    </xf>
    <xf numFmtId="3" fontId="8" fillId="24" borderId="0" xfId="45" applyNumberFormat="1" applyFont="1" applyFill="1" applyAlignment="1">
      <alignment horizontal="right" vertical="center" wrapText="1"/>
    </xf>
    <xf numFmtId="0" fontId="8" fillId="26" borderId="0" xfId="45" applyFont="1" applyFill="1" applyAlignment="1" applyProtection="1">
      <alignment horizontal="left" vertical="center" wrapText="1"/>
      <protection locked="0"/>
    </xf>
    <xf numFmtId="0" fontId="8" fillId="24" borderId="0" xfId="0" applyFont="1" applyFill="1" applyAlignment="1">
      <alignment horizontal="left" wrapText="1"/>
    </xf>
    <xf numFmtId="0" fontId="42" fillId="24" borderId="0" xfId="0" applyFont="1" applyFill="1" applyAlignment="1">
      <alignment horizontal="left" wrapText="1"/>
    </xf>
    <xf numFmtId="3" fontId="63" fillId="36" borderId="0" xfId="0" applyNumberFormat="1" applyFont="1" applyFill="1" applyAlignment="1">
      <alignment vertical="center"/>
    </xf>
    <xf numFmtId="0" fontId="10" fillId="54" borderId="0" xfId="0" applyFont="1" applyFill="1" applyAlignment="1">
      <alignment wrapText="1"/>
    </xf>
    <xf numFmtId="3" fontId="136" fillId="24" borderId="0" xfId="0" applyNumberFormat="1" applyFont="1" applyFill="1" applyAlignment="1">
      <alignment vertical="center" wrapText="1"/>
    </xf>
    <xf numFmtId="3" fontId="148" fillId="24" borderId="0" xfId="0" applyNumberFormat="1" applyFont="1" applyFill="1" applyAlignment="1">
      <alignment vertical="center" wrapText="1"/>
    </xf>
    <xf numFmtId="3" fontId="136" fillId="23" borderId="0" xfId="0" applyNumberFormat="1" applyFont="1" applyFill="1" applyAlignment="1">
      <alignment vertical="center" wrapText="1"/>
    </xf>
    <xf numFmtId="3" fontId="13" fillId="23" borderId="153" xfId="0" applyNumberFormat="1" applyFont="1" applyFill="1" applyBorder="1" applyAlignment="1">
      <alignment horizontal="right" vertical="center" indent="1"/>
    </xf>
    <xf numFmtId="3" fontId="13" fillId="23" borderId="146" xfId="0" applyNumberFormat="1" applyFont="1" applyFill="1" applyBorder="1" applyAlignment="1">
      <alignment horizontal="right" vertical="center" indent="1"/>
    </xf>
    <xf numFmtId="3" fontId="13" fillId="23" borderId="147" xfId="0" applyNumberFormat="1" applyFont="1" applyFill="1" applyBorder="1" applyAlignment="1">
      <alignment horizontal="right" vertical="center" indent="1"/>
    </xf>
    <xf numFmtId="0" fontId="12" fillId="23" borderId="147" xfId="0" applyFont="1" applyFill="1" applyBorder="1" applyAlignment="1">
      <alignment horizontal="center"/>
    </xf>
    <xf numFmtId="0" fontId="13" fillId="23" borderId="154" xfId="0" applyFont="1" applyFill="1" applyBorder="1"/>
    <xf numFmtId="0" fontId="13" fillId="23" borderId="148" xfId="0" applyFont="1" applyFill="1" applyBorder="1"/>
    <xf numFmtId="3" fontId="105" fillId="24" borderId="0" xfId="0" applyNumberFormat="1" applyFont="1" applyFill="1"/>
    <xf numFmtId="0" fontId="48" fillId="24" borderId="103" xfId="0" applyFont="1" applyFill="1" applyBorder="1"/>
    <xf numFmtId="0" fontId="48" fillId="24" borderId="0" xfId="0" applyFont="1" applyFill="1"/>
    <xf numFmtId="3" fontId="149" fillId="24" borderId="0" xfId="0" applyNumberFormat="1" applyFont="1" applyFill="1" applyAlignment="1">
      <alignment horizontal="right" vertical="center" indent="1"/>
    </xf>
    <xf numFmtId="0" fontId="8" fillId="32" borderId="139" xfId="0" applyFont="1" applyFill="1" applyBorder="1"/>
    <xf numFmtId="0" fontId="8" fillId="24" borderId="150" xfId="0" applyFont="1" applyFill="1" applyBorder="1"/>
    <xf numFmtId="0" fontId="8" fillId="24" borderId="139" xfId="0" applyFont="1" applyFill="1" applyBorder="1"/>
    <xf numFmtId="3" fontId="8" fillId="24" borderId="146" xfId="0" applyNumberFormat="1" applyFont="1" applyFill="1" applyBorder="1" applyAlignment="1">
      <alignment horizontal="right" vertical="center" indent="1"/>
    </xf>
    <xf numFmtId="0" fontId="8" fillId="24" borderId="147" xfId="0" applyFont="1" applyFill="1" applyBorder="1"/>
    <xf numFmtId="3" fontId="10" fillId="24" borderId="147" xfId="0" applyNumberFormat="1" applyFont="1" applyFill="1" applyBorder="1" applyAlignment="1">
      <alignment vertical="center"/>
    </xf>
    <xf numFmtId="3" fontId="144" fillId="24" borderId="147" xfId="0" applyNumberFormat="1" applyFont="1" applyFill="1" applyBorder="1" applyAlignment="1">
      <alignment vertical="center"/>
    </xf>
    <xf numFmtId="3" fontId="8" fillId="24" borderId="147" xfId="0" applyNumberFormat="1" applyFont="1" applyFill="1" applyBorder="1"/>
    <xf numFmtId="0" fontId="8" fillId="24" borderId="148" xfId="0" applyFont="1" applyFill="1" applyBorder="1"/>
    <xf numFmtId="0" fontId="134" fillId="55" borderId="0" xfId="0" applyFont="1" applyFill="1" applyAlignment="1">
      <alignment horizontal="left"/>
    </xf>
    <xf numFmtId="0" fontId="134" fillId="55" borderId="26" xfId="0" applyFont="1" applyFill="1" applyBorder="1"/>
    <xf numFmtId="169" fontId="134" fillId="55" borderId="17" xfId="0" applyNumberFormat="1" applyFont="1" applyFill="1" applyBorder="1"/>
    <xf numFmtId="0" fontId="134" fillId="55" borderId="103" xfId="0" applyFont="1" applyFill="1" applyBorder="1"/>
    <xf numFmtId="0" fontId="134" fillId="55" borderId="106" xfId="0" applyFont="1" applyFill="1" applyBorder="1"/>
    <xf numFmtId="0" fontId="134" fillId="55" borderId="103" xfId="0" applyFont="1" applyFill="1" applyBorder="1" applyAlignment="1">
      <alignment vertical="top"/>
    </xf>
    <xf numFmtId="0" fontId="134" fillId="55" borderId="106" xfId="0" applyFont="1" applyFill="1" applyBorder="1" applyAlignment="1">
      <alignment vertical="top"/>
    </xf>
    <xf numFmtId="0" fontId="134" fillId="55" borderId="24" xfId="0" applyFont="1" applyFill="1" applyBorder="1"/>
    <xf numFmtId="0" fontId="134" fillId="55" borderId="27" xfId="0" applyFont="1" applyFill="1" applyBorder="1"/>
    <xf numFmtId="0" fontId="59" fillId="17" borderId="106" xfId="0" applyFont="1" applyFill="1" applyBorder="1" applyAlignment="1">
      <alignment vertical="top"/>
    </xf>
    <xf numFmtId="3" fontId="151" fillId="24" borderId="0" xfId="0" applyNumberFormat="1" applyFont="1" applyFill="1" applyAlignment="1">
      <alignment vertical="center"/>
    </xf>
    <xf numFmtId="0" fontId="152" fillId="25" borderId="97" xfId="0" applyFont="1" applyFill="1" applyBorder="1" applyAlignment="1">
      <alignment horizontal="right" vertical="center" wrapText="1"/>
    </xf>
    <xf numFmtId="0" fontId="152" fillId="17" borderId="53" xfId="0" applyFont="1" applyFill="1" applyBorder="1" applyAlignment="1">
      <alignment horizontal="right" vertical="top" wrapText="1"/>
    </xf>
    <xf numFmtId="0" fontId="105" fillId="17" borderId="53" xfId="0" applyFont="1" applyFill="1" applyBorder="1"/>
    <xf numFmtId="0" fontId="8" fillId="24" borderId="0" xfId="0" applyFont="1" applyFill="1" applyAlignment="1">
      <alignment horizontal="left" vertical="top" indent="2"/>
    </xf>
    <xf numFmtId="0" fontId="10" fillId="24" borderId="20" xfId="0" applyFont="1" applyFill="1" applyBorder="1"/>
    <xf numFmtId="0" fontId="5" fillId="24" borderId="122" xfId="0" applyFont="1" applyFill="1" applyBorder="1"/>
    <xf numFmtId="0" fontId="5" fillId="24" borderId="15" xfId="0" applyFont="1" applyFill="1" applyBorder="1"/>
    <xf numFmtId="0" fontId="10" fillId="24" borderId="23" xfId="60" applyFont="1" applyFill="1" applyBorder="1" applyAlignment="1">
      <alignment wrapText="1"/>
    </xf>
    <xf numFmtId="0" fontId="10" fillId="19" borderId="0" xfId="60" applyFont="1" applyFill="1" applyAlignment="1">
      <alignment horizontal="left" wrapText="1"/>
    </xf>
    <xf numFmtId="0" fontId="10" fillId="41" borderId="126" xfId="60" applyFont="1" applyFill="1" applyBorder="1" applyAlignment="1">
      <alignment horizontal="left" wrapText="1"/>
    </xf>
    <xf numFmtId="0" fontId="10" fillId="41" borderId="0" xfId="60" applyFont="1" applyFill="1" applyAlignment="1">
      <alignment horizontal="left" wrapText="1"/>
    </xf>
    <xf numFmtId="0" fontId="10" fillId="41" borderId="88" xfId="60" applyFont="1" applyFill="1" applyBorder="1" applyAlignment="1">
      <alignment horizontal="left" wrapText="1"/>
    </xf>
    <xf numFmtId="0" fontId="10" fillId="41" borderId="137" xfId="60" applyFont="1" applyFill="1" applyBorder="1" applyAlignment="1">
      <alignment horizontal="left" wrapText="1"/>
    </xf>
    <xf numFmtId="0" fontId="10" fillId="41" borderId="0" xfId="60" applyFont="1" applyFill="1" applyAlignment="1">
      <alignment wrapText="1"/>
    </xf>
    <xf numFmtId="0" fontId="10" fillId="41" borderId="89" xfId="60" applyFont="1" applyFill="1" applyBorder="1" applyAlignment="1">
      <alignment wrapText="1"/>
    </xf>
    <xf numFmtId="0" fontId="10" fillId="24" borderId="15" xfId="60" applyFont="1" applyFill="1" applyBorder="1" applyAlignment="1">
      <alignment wrapText="1"/>
    </xf>
    <xf numFmtId="0" fontId="10" fillId="24" borderId="0" xfId="60" applyFont="1" applyFill="1" applyAlignment="1">
      <alignment wrapText="1"/>
    </xf>
    <xf numFmtId="170" fontId="10" fillId="24" borderId="0" xfId="60" applyNumberFormat="1" applyFont="1" applyFill="1" applyAlignment="1">
      <alignment wrapText="1"/>
    </xf>
    <xf numFmtId="170" fontId="10" fillId="24" borderId="96" xfId="60" applyNumberFormat="1" applyFont="1" applyFill="1" applyBorder="1" applyAlignment="1">
      <alignment wrapText="1"/>
    </xf>
    <xf numFmtId="0" fontId="0" fillId="24" borderId="88" xfId="60" applyFont="1" applyFill="1" applyBorder="1" applyAlignment="1">
      <alignment vertical="center"/>
    </xf>
    <xf numFmtId="0" fontId="10" fillId="24" borderId="88" xfId="60" applyFont="1" applyFill="1" applyBorder="1" applyAlignment="1">
      <alignment wrapText="1"/>
    </xf>
    <xf numFmtId="0" fontId="33" fillId="24" borderId="88" xfId="60" applyFont="1" applyFill="1" applyBorder="1" applyAlignment="1">
      <alignment horizontal="right" vertical="center" indent="1"/>
    </xf>
    <xf numFmtId="0" fontId="77" fillId="24" borderId="88" xfId="60" applyFont="1" applyFill="1" applyBorder="1" applyAlignment="1">
      <alignment vertical="center" wrapText="1"/>
    </xf>
    <xf numFmtId="0" fontId="5" fillId="24" borderId="88" xfId="60" quotePrefix="1" applyFont="1" applyFill="1" applyBorder="1" applyAlignment="1">
      <alignment horizontal="center"/>
    </xf>
    <xf numFmtId="3" fontId="8" fillId="24" borderId="155" xfId="60" applyNumberFormat="1" applyFont="1" applyFill="1" applyBorder="1" applyAlignment="1">
      <alignment horizontal="right" vertical="center"/>
    </xf>
    <xf numFmtId="170" fontId="8" fillId="24" borderId="156" xfId="64" applyNumberFormat="1" applyFill="1" applyBorder="1" applyAlignment="1">
      <alignment horizontal="right" vertical="center"/>
    </xf>
    <xf numFmtId="170" fontId="8" fillId="24" borderId="156" xfId="64" applyNumberFormat="1" applyFill="1" applyBorder="1" applyAlignment="1">
      <alignment horizontal="left" vertical="center"/>
    </xf>
    <xf numFmtId="3" fontId="8" fillId="24" borderId="155" xfId="60" applyNumberFormat="1" applyFont="1" applyFill="1" applyBorder="1" applyAlignment="1">
      <alignment vertical="center"/>
    </xf>
    <xf numFmtId="2" fontId="5" fillId="32" borderId="27" xfId="0" applyNumberFormat="1" applyFont="1" applyFill="1" applyBorder="1" applyAlignment="1">
      <alignment horizontal="left"/>
    </xf>
    <xf numFmtId="3" fontId="136" fillId="24" borderId="22" xfId="0" applyNumberFormat="1" applyFont="1" applyFill="1" applyBorder="1" applyAlignment="1">
      <alignment horizontal="left" vertical="center" indent="1"/>
    </xf>
    <xf numFmtId="3" fontId="136" fillId="24" borderId="0" xfId="0" applyNumberFormat="1" applyFont="1" applyFill="1" applyAlignment="1">
      <alignment vertical="center"/>
    </xf>
    <xf numFmtId="0" fontId="8" fillId="56" borderId="0" xfId="0" applyFont="1" applyFill="1" applyAlignment="1">
      <alignment horizontal="left" wrapText="1"/>
    </xf>
    <xf numFmtId="0" fontId="52" fillId="24" borderId="0" xfId="0" applyFont="1" applyFill="1" applyAlignment="1">
      <alignment horizontal="left" vertical="top" wrapText="1" indent="1"/>
    </xf>
    <xf numFmtId="0" fontId="8" fillId="24" borderId="0" xfId="0" applyFont="1" applyFill="1" applyAlignment="1">
      <alignment horizontal="left" vertical="top" wrapText="1" indent="1"/>
    </xf>
    <xf numFmtId="0" fontId="8" fillId="56" borderId="0" xfId="0" applyFont="1" applyFill="1" applyAlignment="1">
      <alignment horizontal="left" vertical="top" wrapText="1" indent="1"/>
    </xf>
    <xf numFmtId="0" fontId="10" fillId="24" borderId="0" xfId="0" applyFont="1" applyFill="1" applyAlignment="1">
      <alignment vertical="center" wrapText="1"/>
    </xf>
    <xf numFmtId="3" fontId="104" fillId="17" borderId="116" xfId="0" applyNumberFormat="1" applyFont="1" applyFill="1" applyBorder="1" applyAlignment="1">
      <alignment horizontal="right" vertical="center" indent="2"/>
    </xf>
    <xf numFmtId="3" fontId="104" fillId="36" borderId="0" xfId="0" applyNumberFormat="1" applyFont="1" applyFill="1" applyAlignment="1">
      <alignment horizontal="right" vertical="center" indent="2"/>
    </xf>
    <xf numFmtId="3" fontId="104" fillId="17" borderId="0" xfId="0" applyNumberFormat="1" applyFont="1" applyFill="1" applyAlignment="1">
      <alignment horizontal="right" vertical="center" indent="2"/>
    </xf>
    <xf numFmtId="0" fontId="8" fillId="24" borderId="99" xfId="0" applyFont="1" applyFill="1" applyBorder="1" applyAlignment="1">
      <alignment horizontal="left" vertical="center" wrapText="1"/>
    </xf>
    <xf numFmtId="0" fontId="8" fillId="24" borderId="22" xfId="0" applyFont="1" applyFill="1" applyBorder="1" applyAlignment="1">
      <alignment vertical="top" wrapText="1"/>
    </xf>
    <xf numFmtId="0" fontId="136" fillId="24" borderId="0" xfId="0" applyFont="1" applyFill="1"/>
    <xf numFmtId="0" fontId="153" fillId="24" borderId="0" xfId="0" applyFont="1" applyFill="1" applyAlignment="1">
      <alignment horizontal="center" vertical="center"/>
    </xf>
    <xf numFmtId="0" fontId="136" fillId="24" borderId="0" xfId="0" applyFont="1" applyFill="1" applyAlignment="1">
      <alignment horizontal="center" vertical="center"/>
    </xf>
    <xf numFmtId="0" fontId="153" fillId="24" borderId="0" xfId="0" applyFont="1" applyFill="1" applyAlignment="1">
      <alignment horizontal="center" vertical="center" wrapText="1"/>
    </xf>
    <xf numFmtId="3" fontId="136" fillId="24" borderId="0" xfId="0" applyNumberFormat="1" applyFont="1" applyFill="1" applyAlignment="1">
      <alignment horizontal="center" wrapText="1"/>
    </xf>
    <xf numFmtId="0" fontId="136" fillId="23" borderId="0" xfId="0" applyFont="1" applyFill="1" applyAlignment="1">
      <alignment horizontal="center" vertical="center"/>
    </xf>
    <xf numFmtId="0" fontId="153" fillId="23" borderId="0" xfId="0" applyFont="1" applyFill="1" applyAlignment="1">
      <alignment horizontal="center" vertical="center" wrapText="1"/>
    </xf>
    <xf numFmtId="0" fontId="153" fillId="24" borderId="0" xfId="0" applyFont="1" applyFill="1" applyAlignment="1">
      <alignment horizontal="center" vertical="top" wrapText="1"/>
    </xf>
    <xf numFmtId="0" fontId="136" fillId="24" borderId="0" xfId="0" applyFont="1" applyFill="1" applyAlignment="1">
      <alignment vertical="top"/>
    </xf>
    <xf numFmtId="0" fontId="136" fillId="24" borderId="0" xfId="0" applyFont="1" applyFill="1" applyAlignment="1">
      <alignment horizontal="center" vertical="top"/>
    </xf>
    <xf numFmtId="3" fontId="136" fillId="24" borderId="0" xfId="0" applyNumberFormat="1" applyFont="1" applyFill="1" applyAlignment="1">
      <alignment horizontal="center" vertical="top" wrapText="1"/>
    </xf>
    <xf numFmtId="0" fontId="136" fillId="23" borderId="0" xfId="0" applyFont="1" applyFill="1" applyAlignment="1">
      <alignment horizontal="center" vertical="top"/>
    </xf>
    <xf numFmtId="0" fontId="153" fillId="23" borderId="0" xfId="0" applyFont="1" applyFill="1" applyAlignment="1">
      <alignment horizontal="center" vertical="top" wrapText="1"/>
    </xf>
    <xf numFmtId="3" fontId="12" fillId="24" borderId="83" xfId="0" applyNumberFormat="1" applyFont="1" applyFill="1" applyBorder="1" applyAlignment="1">
      <alignment horizontal="right" vertical="center" indent="1"/>
    </xf>
    <xf numFmtId="0" fontId="12" fillId="24" borderId="0" xfId="0" applyFont="1" applyFill="1" applyAlignment="1">
      <alignment horizontal="right" indent="1"/>
    </xf>
    <xf numFmtId="3" fontId="12" fillId="24" borderId="0" xfId="0" applyNumberFormat="1" applyFont="1" applyFill="1" applyAlignment="1">
      <alignment horizontal="right" wrapText="1" indent="1"/>
    </xf>
    <xf numFmtId="3" fontId="63" fillId="24" borderId="0" xfId="0" applyNumberFormat="1" applyFont="1" applyFill="1" applyAlignment="1">
      <alignment horizontal="right" vertical="center" wrapText="1" indent="1"/>
    </xf>
    <xf numFmtId="3" fontId="13" fillId="23" borderId="0" xfId="0" applyNumberFormat="1" applyFont="1" applyFill="1" applyAlignment="1">
      <alignment horizontal="right" vertical="top" indent="1"/>
    </xf>
    <xf numFmtId="0" fontId="13" fillId="24" borderId="0" xfId="0" applyFont="1" applyFill="1" applyAlignment="1">
      <alignment horizontal="right" indent="1"/>
    </xf>
    <xf numFmtId="0" fontId="12" fillId="23" borderId="0" xfId="0" applyFont="1" applyFill="1" applyAlignment="1">
      <alignment horizontal="right" vertical="center" indent="1"/>
    </xf>
    <xf numFmtId="0" fontId="63" fillId="24" borderId="0" xfId="0" applyFont="1" applyFill="1" applyAlignment="1">
      <alignment horizontal="right" indent="1"/>
    </xf>
    <xf numFmtId="3" fontId="5" fillId="24" borderId="0" xfId="0" applyNumberFormat="1" applyFont="1" applyFill="1" applyAlignment="1">
      <alignment horizontal="right" vertical="center" indent="1"/>
    </xf>
    <xf numFmtId="0" fontId="8" fillId="24" borderId="0" xfId="0" applyFont="1" applyFill="1" applyAlignment="1">
      <alignment horizontal="right" vertical="top" indent="1"/>
    </xf>
    <xf numFmtId="3" fontId="12" fillId="23" borderId="101" xfId="0" applyNumberFormat="1" applyFont="1" applyFill="1" applyBorder="1" applyAlignment="1">
      <alignment horizontal="right" vertical="center" indent="1"/>
    </xf>
    <xf numFmtId="0" fontId="13" fillId="24" borderId="130" xfId="0" applyFont="1" applyFill="1" applyBorder="1" applyAlignment="1">
      <alignment horizontal="right" indent="1"/>
    </xf>
    <xf numFmtId="0" fontId="13" fillId="23" borderId="130" xfId="0" applyFont="1" applyFill="1" applyBorder="1" applyAlignment="1">
      <alignment horizontal="right" indent="1"/>
    </xf>
    <xf numFmtId="0" fontId="13" fillId="23" borderId="0" xfId="0" applyFont="1" applyFill="1" applyAlignment="1">
      <alignment horizontal="right" indent="1"/>
    </xf>
    <xf numFmtId="3" fontId="12" fillId="17" borderId="83" xfId="0" applyNumberFormat="1" applyFont="1" applyFill="1" applyBorder="1" applyAlignment="1">
      <alignment horizontal="right" vertical="center" indent="1"/>
    </xf>
    <xf numFmtId="0" fontId="13" fillId="54" borderId="0" xfId="0" applyFont="1" applyFill="1" applyAlignment="1">
      <alignment horizontal="right" indent="1"/>
    </xf>
    <xf numFmtId="3" fontId="13" fillId="54" borderId="0" xfId="0" applyNumberFormat="1" applyFont="1" applyFill="1" applyAlignment="1">
      <alignment horizontal="right" indent="1"/>
    </xf>
    <xf numFmtId="3" fontId="10" fillId="24" borderId="83" xfId="0" applyNumberFormat="1" applyFont="1" applyFill="1" applyBorder="1" applyAlignment="1">
      <alignment horizontal="right" vertical="center" indent="1"/>
    </xf>
    <xf numFmtId="3" fontId="103" fillId="54" borderId="0" xfId="0" applyNumberFormat="1" applyFont="1" applyFill="1" applyAlignment="1">
      <alignment horizontal="right" vertical="center" indent="1"/>
    </xf>
    <xf numFmtId="0" fontId="104" fillId="54" borderId="0" xfId="0" applyFont="1" applyFill="1" applyAlignment="1">
      <alignment horizontal="right" indent="1"/>
    </xf>
    <xf numFmtId="0" fontId="96" fillId="24" borderId="23" xfId="60" applyFont="1" applyFill="1" applyBorder="1" applyAlignment="1">
      <alignment horizontal="right" vertical="center" indent="1"/>
    </xf>
    <xf numFmtId="0" fontId="85" fillId="24" borderId="0" xfId="60" applyFont="1" applyFill="1" applyAlignment="1">
      <alignment horizontal="right" vertical="center" indent="1"/>
    </xf>
    <xf numFmtId="0" fontId="33" fillId="24" borderId="0" xfId="60" applyFont="1" applyFill="1" applyAlignment="1">
      <alignment horizontal="right" vertical="center" indent="1"/>
    </xf>
    <xf numFmtId="3" fontId="33" fillId="24" borderId="34" xfId="60" applyNumberFormat="1" applyFont="1" applyFill="1" applyBorder="1" applyAlignment="1" applyProtection="1">
      <alignment horizontal="right" vertical="center" indent="1"/>
      <protection locked="0"/>
    </xf>
    <xf numFmtId="3" fontId="87" fillId="24" borderId="0" xfId="60" applyNumberFormat="1" applyFont="1" applyFill="1" applyAlignment="1">
      <alignment horizontal="right" vertical="center" indent="1"/>
    </xf>
    <xf numFmtId="3" fontId="33" fillId="24" borderId="132" xfId="60" applyNumberFormat="1" applyFont="1" applyFill="1" applyBorder="1" applyAlignment="1" applyProtection="1">
      <alignment horizontal="right" vertical="center" indent="1"/>
      <protection locked="0"/>
    </xf>
    <xf numFmtId="3" fontId="10" fillId="24" borderId="102" xfId="0" applyNumberFormat="1" applyFont="1" applyFill="1" applyBorder="1" applyAlignment="1">
      <alignment horizontal="right" vertical="center" indent="1"/>
    </xf>
    <xf numFmtId="0" fontId="0" fillId="24" borderId="0" xfId="0" applyFill="1" applyAlignment="1">
      <alignment horizontal="right" indent="1"/>
    </xf>
    <xf numFmtId="0" fontId="8" fillId="24" borderId="0" xfId="0" applyFont="1" applyFill="1" applyAlignment="1">
      <alignment horizontal="right" indent="1"/>
    </xf>
    <xf numFmtId="3" fontId="10" fillId="24" borderId="102" xfId="0" applyNumberFormat="1" applyFont="1" applyFill="1" applyBorder="1" applyAlignment="1" applyProtection="1">
      <alignment horizontal="right" vertical="center" indent="1"/>
      <protection locked="0"/>
    </xf>
    <xf numFmtId="9" fontId="10" fillId="24" borderId="100" xfId="48" applyFont="1" applyFill="1" applyBorder="1" applyAlignment="1" applyProtection="1">
      <alignment horizontal="right" vertical="center" indent="1"/>
    </xf>
    <xf numFmtId="0" fontId="15" fillId="17" borderId="0" xfId="0" applyFont="1" applyFill="1" applyAlignment="1">
      <alignment horizontal="right" wrapText="1" indent="1"/>
    </xf>
    <xf numFmtId="3" fontId="13" fillId="17" borderId="35" xfId="0" applyNumberFormat="1" applyFont="1" applyFill="1" applyBorder="1" applyAlignment="1">
      <alignment horizontal="right" vertical="center" indent="1"/>
    </xf>
    <xf numFmtId="0" fontId="12" fillId="17" borderId="0" xfId="0" applyFont="1" applyFill="1" applyAlignment="1">
      <alignment horizontal="right" vertical="center" indent="1"/>
    </xf>
    <xf numFmtId="3" fontId="13" fillId="17" borderId="34" xfId="0" applyNumberFormat="1" applyFont="1" applyFill="1" applyBorder="1" applyAlignment="1" applyProtection="1">
      <alignment horizontal="right" vertical="center" indent="1"/>
      <protection locked="0"/>
    </xf>
    <xf numFmtId="0" fontId="26" fillId="17" borderId="0" xfId="41" applyFill="1" applyBorder="1" applyAlignment="1" applyProtection="1">
      <alignment horizontal="right" vertical="center" wrapText="1" indent="1"/>
    </xf>
    <xf numFmtId="0" fontId="12" fillId="17" borderId="0" xfId="0" applyFont="1" applyFill="1" applyAlignment="1">
      <alignment horizontal="right" vertical="top" wrapText="1" indent="1"/>
    </xf>
    <xf numFmtId="0" fontId="13" fillId="17" borderId="0" xfId="0" applyFont="1" applyFill="1" applyAlignment="1">
      <alignment horizontal="right" indent="1"/>
    </xf>
    <xf numFmtId="3" fontId="13" fillId="17" borderId="0" xfId="0" applyNumberFormat="1" applyFont="1" applyFill="1" applyAlignment="1">
      <alignment horizontal="right" vertical="center" wrapText="1" indent="1"/>
    </xf>
    <xf numFmtId="0" fontId="13" fillId="17" borderId="0" xfId="0" applyFont="1" applyFill="1" applyAlignment="1">
      <alignment horizontal="right" vertical="center" wrapText="1" indent="1"/>
    </xf>
    <xf numFmtId="0" fontId="77" fillId="0" borderId="0" xfId="0" applyFont="1" applyAlignment="1">
      <alignment horizontal="right" indent="1"/>
    </xf>
    <xf numFmtId="3" fontId="146" fillId="17" borderId="0" xfId="0" applyNumberFormat="1" applyFont="1" applyFill="1" applyAlignment="1">
      <alignment horizontal="right" vertical="top" wrapText="1" indent="1"/>
    </xf>
    <xf numFmtId="0" fontId="0" fillId="17" borderId="0" xfId="0" applyFill="1" applyAlignment="1">
      <alignment horizontal="right" indent="1"/>
    </xf>
    <xf numFmtId="0" fontId="13" fillId="17" borderId="0" xfId="0" applyFont="1" applyFill="1" applyAlignment="1">
      <alignment horizontal="right" vertical="center" indent="1"/>
    </xf>
    <xf numFmtId="3" fontId="39" fillId="17" borderId="0" xfId="0" applyNumberFormat="1" applyFont="1" applyFill="1" applyAlignment="1">
      <alignment horizontal="right" vertical="center" wrapText="1" indent="1"/>
    </xf>
    <xf numFmtId="3" fontId="41" fillId="17" borderId="0" xfId="0" applyNumberFormat="1" applyFont="1" applyFill="1" applyAlignment="1">
      <alignment horizontal="right" vertical="center" wrapText="1" indent="1"/>
    </xf>
    <xf numFmtId="165" fontId="13" fillId="17" borderId="0" xfId="34" applyFont="1" applyFill="1" applyBorder="1" applyAlignment="1" applyProtection="1">
      <alignment horizontal="right" vertical="center" indent="1"/>
    </xf>
    <xf numFmtId="3" fontId="13" fillId="24" borderId="34" xfId="0" applyNumberFormat="1" applyFont="1" applyFill="1" applyBorder="1" applyAlignment="1" applyProtection="1">
      <alignment horizontal="right" vertical="center" indent="1"/>
      <protection locked="0"/>
    </xf>
    <xf numFmtId="3" fontId="13" fillId="17" borderId="0" xfId="0" applyNumberFormat="1" applyFont="1" applyFill="1" applyAlignment="1">
      <alignment horizontal="right" vertical="top" indent="1"/>
    </xf>
    <xf numFmtId="0" fontId="13" fillId="17" borderId="0" xfId="0" applyFont="1" applyFill="1" applyAlignment="1">
      <alignment horizontal="right" vertical="top" indent="1"/>
    </xf>
    <xf numFmtId="0" fontId="39" fillId="17" borderId="0" xfId="0" applyFont="1" applyFill="1" applyAlignment="1">
      <alignment horizontal="right" vertical="top" indent="1"/>
    </xf>
    <xf numFmtId="0" fontId="39" fillId="17" borderId="0" xfId="0" applyFont="1" applyFill="1" applyAlignment="1">
      <alignment horizontal="right" wrapText="1" indent="1"/>
    </xf>
    <xf numFmtId="0" fontId="4" fillId="17" borderId="0" xfId="0" applyFont="1" applyFill="1" applyAlignment="1">
      <alignment horizontal="right" indent="1"/>
    </xf>
    <xf numFmtId="3" fontId="4" fillId="17" borderId="0" xfId="0" applyNumberFormat="1" applyFont="1" applyFill="1" applyAlignment="1">
      <alignment horizontal="right" vertical="center" indent="1"/>
    </xf>
    <xf numFmtId="3" fontId="39" fillId="17" borderId="0" xfId="0" applyNumberFormat="1" applyFont="1" applyFill="1" applyAlignment="1">
      <alignment horizontal="right" vertical="center" indent="1"/>
    </xf>
    <xf numFmtId="0" fontId="38" fillId="17" borderId="0" xfId="0" applyFont="1" applyFill="1" applyAlignment="1">
      <alignment horizontal="right" vertical="center" indent="1"/>
    </xf>
    <xf numFmtId="0" fontId="26" fillId="17" borderId="25" xfId="41" applyFill="1" applyBorder="1" applyAlignment="1" applyProtection="1">
      <alignment horizontal="right" vertical="center" wrapText="1" indent="1"/>
    </xf>
    <xf numFmtId="0" fontId="0" fillId="17" borderId="0" xfId="0" applyFill="1" applyAlignment="1">
      <alignment horizontal="right" vertical="center" indent="1"/>
    </xf>
    <xf numFmtId="0" fontId="69" fillId="24" borderId="0" xfId="0" applyFont="1" applyFill="1" applyAlignment="1">
      <alignment horizontal="right" vertical="center" indent="1"/>
    </xf>
    <xf numFmtId="3" fontId="109" fillId="17" borderId="0" xfId="0" applyNumberFormat="1" applyFont="1" applyFill="1" applyAlignment="1">
      <alignment horizontal="right" vertical="center" wrapText="1" indent="1"/>
    </xf>
    <xf numFmtId="165" fontId="104" fillId="17" borderId="0" xfId="34" applyFont="1" applyFill="1" applyBorder="1" applyAlignment="1" applyProtection="1">
      <alignment horizontal="right" vertical="center" indent="1"/>
    </xf>
    <xf numFmtId="3" fontId="8" fillId="24" borderId="34" xfId="0" applyNumberFormat="1" applyFont="1" applyFill="1" applyBorder="1" applyAlignment="1" applyProtection="1">
      <alignment horizontal="right" vertical="center" indent="1"/>
      <protection locked="0"/>
    </xf>
    <xf numFmtId="3" fontId="8" fillId="24" borderId="0" xfId="0" applyNumberFormat="1" applyFont="1" applyFill="1" applyAlignment="1" applyProtection="1">
      <alignment horizontal="right" vertical="center" indent="1"/>
      <protection locked="0"/>
    </xf>
    <xf numFmtId="3" fontId="104" fillId="24" borderId="0" xfId="0" applyNumberFormat="1" applyFont="1" applyFill="1" applyAlignment="1">
      <alignment horizontal="right" vertical="center" wrapText="1" indent="1"/>
    </xf>
    <xf numFmtId="0" fontId="104" fillId="24" borderId="0" xfId="0" applyFont="1" applyFill="1" applyAlignment="1">
      <alignment horizontal="right" vertical="center" wrapText="1" indent="1"/>
    </xf>
    <xf numFmtId="0" fontId="105" fillId="24" borderId="0" xfId="0" applyFont="1" applyFill="1" applyAlignment="1">
      <alignment horizontal="right" vertical="top" indent="1"/>
    </xf>
    <xf numFmtId="3" fontId="104" fillId="17" borderId="0" xfId="0" applyNumberFormat="1" applyFont="1" applyFill="1" applyAlignment="1">
      <alignment horizontal="right" vertical="center" indent="1"/>
    </xf>
    <xf numFmtId="0" fontId="105" fillId="24" borderId="0" xfId="0" applyFont="1" applyFill="1" applyAlignment="1">
      <alignment horizontal="right" indent="1"/>
    </xf>
    <xf numFmtId="0" fontId="79" fillId="24" borderId="0" xfId="0" applyFont="1" applyFill="1" applyAlignment="1">
      <alignment horizontal="right" indent="1"/>
    </xf>
    <xf numFmtId="3" fontId="10" fillId="17" borderId="83" xfId="0" applyNumberFormat="1" applyFont="1" applyFill="1" applyBorder="1" applyAlignment="1">
      <alignment horizontal="right" vertical="center" indent="1"/>
    </xf>
    <xf numFmtId="3" fontId="8" fillId="17" borderId="34" xfId="0" applyNumberFormat="1" applyFont="1" applyFill="1" applyBorder="1" applyAlignment="1" applyProtection="1">
      <alignment horizontal="right" vertical="center" indent="1"/>
      <protection locked="0"/>
    </xf>
    <xf numFmtId="3" fontId="58" fillId="17" borderId="0" xfId="41" applyNumberFormat="1" applyFont="1" applyFill="1" applyBorder="1" applyAlignment="1" applyProtection="1">
      <alignment horizontal="right" vertical="top" indent="1"/>
    </xf>
    <xf numFmtId="1" fontId="12" fillId="17" borderId="0" xfId="0" quotePrefix="1" applyNumberFormat="1" applyFont="1" applyFill="1" applyAlignment="1">
      <alignment horizontal="right" vertical="top" wrapText="1" indent="1"/>
    </xf>
    <xf numFmtId="3" fontId="39" fillId="17" borderId="0" xfId="0" applyNumberFormat="1" applyFont="1" applyFill="1" applyAlignment="1">
      <alignment horizontal="right" vertical="top" wrapText="1" indent="1"/>
    </xf>
    <xf numFmtId="4" fontId="13" fillId="17" borderId="0" xfId="0" applyNumberFormat="1" applyFont="1" applyFill="1" applyAlignment="1">
      <alignment horizontal="right" vertical="center" wrapText="1" indent="1"/>
    </xf>
    <xf numFmtId="3" fontId="13" fillId="0" borderId="34" xfId="0" applyNumberFormat="1" applyFont="1" applyBorder="1" applyAlignment="1" applyProtection="1">
      <alignment horizontal="right" vertical="center" indent="1"/>
      <protection locked="0"/>
    </xf>
    <xf numFmtId="4" fontId="13" fillId="17" borderId="0" xfId="0" applyNumberFormat="1" applyFont="1" applyFill="1" applyAlignment="1">
      <alignment horizontal="right" vertical="center" indent="1"/>
    </xf>
    <xf numFmtId="4" fontId="77" fillId="17" borderId="0" xfId="0" applyNumberFormat="1" applyFont="1" applyFill="1" applyAlignment="1">
      <alignment horizontal="right" vertical="center" indent="1"/>
    </xf>
    <xf numFmtId="3" fontId="10" fillId="17" borderId="0" xfId="0" applyNumberFormat="1" applyFont="1" applyFill="1" applyAlignment="1">
      <alignment horizontal="right" vertical="center" indent="1"/>
    </xf>
    <xf numFmtId="0" fontId="39" fillId="17" borderId="0" xfId="0" applyFont="1" applyFill="1" applyAlignment="1">
      <alignment horizontal="right" vertical="top" wrapText="1" indent="1"/>
    </xf>
    <xf numFmtId="14" fontId="8" fillId="0" borderId="34" xfId="0" applyNumberFormat="1" applyFont="1" applyBorder="1" applyAlignment="1" applyProtection="1">
      <alignment horizontal="right" vertical="center" indent="1"/>
      <protection locked="0"/>
    </xf>
    <xf numFmtId="175" fontId="8" fillId="24" borderId="50" xfId="48" applyNumberFormat="1" applyFont="1" applyFill="1" applyBorder="1" applyAlignment="1">
      <alignment horizontal="right" vertical="top"/>
    </xf>
    <xf numFmtId="175" fontId="8" fillId="24" borderId="16" xfId="48" applyNumberFormat="1" applyFont="1" applyFill="1" applyBorder="1" applyAlignment="1">
      <alignment horizontal="right" vertical="center"/>
    </xf>
    <xf numFmtId="0" fontId="8" fillId="24" borderId="0" xfId="45" applyFont="1" applyFill="1" applyAlignment="1">
      <alignment horizontal="right" wrapText="1"/>
    </xf>
    <xf numFmtId="3" fontId="8" fillId="24" borderId="138" xfId="45" applyNumberFormat="1" applyFont="1" applyFill="1" applyBorder="1" applyAlignment="1">
      <alignment horizontal="right" vertical="center"/>
    </xf>
    <xf numFmtId="175" fontId="8" fillId="24" borderId="0" xfId="48" applyNumberFormat="1" applyFont="1" applyFill="1" applyBorder="1" applyAlignment="1">
      <alignment horizontal="right" vertical="center" wrapText="1"/>
    </xf>
    <xf numFmtId="3" fontId="10" fillId="24" borderId="0" xfId="45" applyNumberFormat="1" applyFont="1" applyFill="1" applyAlignment="1">
      <alignment vertical="top" wrapText="1"/>
    </xf>
    <xf numFmtId="3" fontId="8" fillId="24" borderId="25" xfId="45" applyNumberFormat="1" applyFont="1" applyFill="1" applyBorder="1" applyAlignment="1">
      <alignment vertical="center" wrapText="1"/>
    </xf>
    <xf numFmtId="9" fontId="8" fillId="24" borderId="25" xfId="48" applyFont="1" applyFill="1" applyBorder="1" applyAlignment="1">
      <alignment horizontal="right" vertical="center" wrapText="1"/>
    </xf>
    <xf numFmtId="9" fontId="8" fillId="24" borderId="25" xfId="48" applyFont="1" applyFill="1" applyBorder="1" applyAlignment="1">
      <alignment vertical="center" wrapText="1"/>
    </xf>
    <xf numFmtId="3" fontId="8" fillId="24" borderId="25" xfId="45" applyNumberFormat="1" applyFont="1" applyFill="1" applyBorder="1" applyAlignment="1">
      <alignment horizontal="right" vertical="center" wrapText="1"/>
    </xf>
    <xf numFmtId="175" fontId="8" fillId="24" borderId="25" xfId="48" applyNumberFormat="1" applyFont="1" applyFill="1" applyBorder="1" applyAlignment="1">
      <alignment horizontal="right" vertical="center" wrapText="1"/>
    </xf>
    <xf numFmtId="0" fontId="8" fillId="24" borderId="24" xfId="45" applyFont="1" applyFill="1" applyBorder="1" applyAlignment="1">
      <alignment horizontal="center" vertical="center" wrapText="1"/>
    </xf>
    <xf numFmtId="0" fontId="8" fillId="24" borderId="25" xfId="45" applyFont="1" applyFill="1" applyBorder="1" applyAlignment="1">
      <alignment vertical="center" wrapText="1"/>
    </xf>
    <xf numFmtId="0" fontId="8" fillId="24" borderId="25" xfId="45" applyFont="1" applyFill="1" applyBorder="1" applyAlignment="1">
      <alignment horizontal="center" vertical="center" wrapText="1"/>
    </xf>
    <xf numFmtId="3" fontId="8" fillId="17" borderId="25" xfId="33" applyNumberFormat="1" applyFont="1" applyFill="1" applyBorder="1" applyAlignment="1">
      <alignment horizontal="right" vertical="center" wrapText="1"/>
    </xf>
    <xf numFmtId="0" fontId="8" fillId="24" borderId="106" xfId="45" applyFont="1" applyFill="1" applyBorder="1" applyAlignment="1" applyProtection="1">
      <alignment horizontal="left" vertical="center" wrapText="1"/>
      <protection locked="0"/>
    </xf>
    <xf numFmtId="0" fontId="68" fillId="24" borderId="0" xfId="0" applyFont="1" applyFill="1" applyAlignment="1">
      <alignment horizontal="left" indent="2"/>
    </xf>
    <xf numFmtId="49" fontId="15" fillId="24" borderId="0" xfId="0" applyNumberFormat="1" applyFont="1" applyFill="1" applyAlignment="1">
      <alignment horizontal="right"/>
    </xf>
    <xf numFmtId="0" fontId="117" fillId="38" borderId="0" xfId="0" applyFont="1" applyFill="1"/>
    <xf numFmtId="3" fontId="115" fillId="48" borderId="0" xfId="0" applyNumberFormat="1" applyFont="1" applyFill="1" applyAlignment="1">
      <alignment horizontal="right"/>
    </xf>
    <xf numFmtId="9" fontId="115" fillId="48" borderId="0" xfId="0" applyNumberFormat="1" applyFont="1" applyFill="1" applyAlignment="1">
      <alignment horizontal="center"/>
    </xf>
    <xf numFmtId="0" fontId="115" fillId="48" borderId="0" xfId="0" applyFont="1" applyFill="1" applyAlignment="1">
      <alignment horizontal="center"/>
    </xf>
    <xf numFmtId="0" fontId="119" fillId="30" borderId="0" xfId="0" applyFont="1" applyFill="1"/>
    <xf numFmtId="3" fontId="115" fillId="31" borderId="0" xfId="0" applyNumberFormat="1" applyFont="1" applyFill="1" applyAlignment="1">
      <alignment horizontal="right"/>
    </xf>
    <xf numFmtId="3" fontId="115" fillId="31" borderId="0" xfId="0" applyNumberFormat="1" applyFont="1" applyFill="1" applyAlignment="1">
      <alignment horizontal="center"/>
    </xf>
    <xf numFmtId="3" fontId="115" fillId="31" borderId="0" xfId="0" applyNumberFormat="1" applyFont="1" applyFill="1"/>
    <xf numFmtId="9" fontId="115" fillId="31" borderId="0" xfId="0" applyNumberFormat="1" applyFont="1" applyFill="1" applyAlignment="1">
      <alignment horizontal="right"/>
    </xf>
    <xf numFmtId="9" fontId="115" fillId="31" borderId="0" xfId="0" applyNumberFormat="1" applyFont="1" applyFill="1" applyAlignment="1">
      <alignment horizontal="center"/>
    </xf>
    <xf numFmtId="9" fontId="115" fillId="31" borderId="0" xfId="0" applyNumberFormat="1" applyFont="1" applyFill="1"/>
    <xf numFmtId="1" fontId="119" fillId="30" borderId="0" xfId="0" applyNumberFormat="1" applyFont="1" applyFill="1" applyAlignment="1">
      <alignment horizontal="right"/>
    </xf>
    <xf numFmtId="1" fontId="119" fillId="30" borderId="0" xfId="0" applyNumberFormat="1" applyFont="1" applyFill="1" applyAlignment="1">
      <alignment horizontal="center"/>
    </xf>
    <xf numFmtId="1" fontId="119" fillId="30" borderId="0" xfId="0" applyNumberFormat="1" applyFont="1" applyFill="1"/>
    <xf numFmtId="3" fontId="119" fillId="30" borderId="0" xfId="0" applyNumberFormat="1" applyFont="1" applyFill="1" applyAlignment="1">
      <alignment horizontal="left"/>
    </xf>
    <xf numFmtId="0" fontId="115" fillId="24" borderId="0" xfId="0" applyFont="1" applyFill="1" applyAlignment="1">
      <alignment horizontal="left"/>
    </xf>
    <xf numFmtId="0" fontId="119" fillId="24" borderId="0" xfId="0" applyFont="1" applyFill="1"/>
    <xf numFmtId="169" fontId="115" fillId="24" borderId="0" xfId="0" applyNumberFormat="1" applyFont="1" applyFill="1" applyAlignment="1">
      <alignment horizontal="right"/>
    </xf>
    <xf numFmtId="1" fontId="115" fillId="24" borderId="0" xfId="0" applyNumberFormat="1" applyFont="1" applyFill="1"/>
    <xf numFmtId="0" fontId="115" fillId="24" borderId="0" xfId="0" applyFont="1" applyFill="1"/>
    <xf numFmtId="1" fontId="115" fillId="24" borderId="0" xfId="0" applyNumberFormat="1" applyFont="1" applyFill="1" applyAlignment="1">
      <alignment horizontal="left"/>
    </xf>
    <xf numFmtId="3" fontId="10" fillId="36" borderId="83" xfId="0" applyNumberFormat="1" applyFont="1" applyFill="1" applyBorder="1" applyAlignment="1">
      <alignment horizontal="right" vertical="center" indent="1"/>
    </xf>
    <xf numFmtId="3" fontId="137" fillId="24" borderId="0" xfId="0" applyNumberFormat="1" applyFont="1" applyFill="1" applyAlignment="1">
      <alignment horizontal="right" vertical="center" indent="1"/>
    </xf>
    <xf numFmtId="0" fontId="136" fillId="24" borderId="0" xfId="0" applyFont="1" applyFill="1" applyAlignment="1">
      <alignment horizontal="right"/>
    </xf>
    <xf numFmtId="0" fontId="40" fillId="54" borderId="40" xfId="0" applyFont="1" applyFill="1" applyBorder="1" applyAlignment="1">
      <alignment horizontal="left"/>
    </xf>
    <xf numFmtId="0" fontId="40" fillId="54" borderId="32" xfId="0" applyFont="1" applyFill="1" applyBorder="1" applyAlignment="1">
      <alignment horizontal="left"/>
    </xf>
    <xf numFmtId="0" fontId="40" fillId="54" borderId="32" xfId="0" applyFont="1" applyFill="1" applyBorder="1"/>
    <xf numFmtId="0" fontId="40" fillId="54" borderId="36" xfId="0" applyFont="1" applyFill="1" applyBorder="1"/>
    <xf numFmtId="0" fontId="40" fillId="54" borderId="39" xfId="0" applyFont="1" applyFill="1" applyBorder="1" applyAlignment="1">
      <alignment horizontal="left"/>
    </xf>
    <xf numFmtId="0" fontId="40" fillId="54" borderId="0" xfId="0" applyFont="1" applyFill="1" applyAlignment="1">
      <alignment horizontal="left"/>
    </xf>
    <xf numFmtId="0" fontId="40" fillId="54" borderId="0" xfId="0" applyFont="1" applyFill="1"/>
    <xf numFmtId="0" fontId="40" fillId="54" borderId="37" xfId="0" applyFont="1" applyFill="1" applyBorder="1"/>
    <xf numFmtId="3" fontId="40" fillId="54" borderId="0" xfId="0" applyNumberFormat="1" applyFont="1" applyFill="1"/>
    <xf numFmtId="3" fontId="40" fillId="54" borderId="0" xfId="0" applyNumberFormat="1" applyFont="1" applyFill="1" applyAlignment="1">
      <alignment horizontal="right" vertical="center"/>
    </xf>
    <xf numFmtId="3" fontId="54" fillId="54" borderId="0" xfId="0" applyNumberFormat="1" applyFont="1" applyFill="1" applyAlignment="1">
      <alignment horizontal="left" vertical="center" indent="1"/>
    </xf>
    <xf numFmtId="3" fontId="40" fillId="54" borderId="0" xfId="0" applyNumberFormat="1" applyFont="1" applyFill="1" applyAlignment="1">
      <alignment horizontal="left" vertical="center" indent="1"/>
    </xf>
    <xf numFmtId="3" fontId="40" fillId="54" borderId="0" xfId="0" applyNumberFormat="1" applyFont="1" applyFill="1" applyAlignment="1">
      <alignment horizontal="left"/>
    </xf>
    <xf numFmtId="0" fontId="44" fillId="54" borderId="30" xfId="0" applyFont="1" applyFill="1" applyBorder="1" applyAlignment="1">
      <alignment horizontal="left"/>
    </xf>
    <xf numFmtId="0" fontId="44" fillId="54" borderId="30" xfId="0" applyFont="1" applyFill="1" applyBorder="1"/>
    <xf numFmtId="0" fontId="44" fillId="54" borderId="38" xfId="0" applyFont="1" applyFill="1" applyBorder="1"/>
    <xf numFmtId="0" fontId="99" fillId="24" borderId="32" xfId="0" applyFont="1" applyFill="1" applyBorder="1"/>
    <xf numFmtId="0" fontId="99" fillId="24" borderId="150" xfId="0" applyFont="1" applyFill="1" applyBorder="1"/>
    <xf numFmtId="0" fontId="99" fillId="24" borderId="33" xfId="0" applyFont="1" applyFill="1" applyBorder="1"/>
    <xf numFmtId="0" fontId="100" fillId="24" borderId="0" xfId="0" applyFont="1" applyFill="1"/>
    <xf numFmtId="0" fontId="99" fillId="24" borderId="96" xfId="0" applyFont="1" applyFill="1" applyBorder="1"/>
    <xf numFmtId="3" fontId="33" fillId="24" borderId="34" xfId="60" applyNumberFormat="1" applyFont="1" applyFill="1" applyBorder="1" applyAlignment="1">
      <alignment horizontal="left" vertical="center" indent="1"/>
    </xf>
    <xf numFmtId="0" fontId="8" fillId="24" borderId="0" xfId="45" applyFont="1" applyFill="1" applyAlignment="1">
      <alignment horizontal="center" wrapText="1"/>
    </xf>
    <xf numFmtId="0" fontId="10" fillId="24" borderId="0" xfId="45" applyFont="1" applyFill="1" applyAlignment="1">
      <alignment horizontal="right" wrapText="1"/>
    </xf>
    <xf numFmtId="0" fontId="8" fillId="0" borderId="0" xfId="45" applyFont="1" applyAlignment="1">
      <alignment horizontal="center" wrapText="1"/>
    </xf>
    <xf numFmtId="9" fontId="10" fillId="24" borderId="0" xfId="48" applyFont="1" applyFill="1" applyBorder="1" applyAlignment="1">
      <alignment horizontal="right" vertical="top" wrapText="1"/>
    </xf>
    <xf numFmtId="3" fontId="10" fillId="17" borderId="0" xfId="33" applyNumberFormat="1" applyFont="1" applyFill="1" applyBorder="1" applyAlignment="1">
      <alignment horizontal="right" vertical="center" wrapText="1"/>
    </xf>
    <xf numFmtId="0" fontId="8" fillId="24" borderId="23" xfId="45" applyFont="1" applyFill="1" applyBorder="1" applyAlignment="1">
      <alignment vertical="top"/>
    </xf>
    <xf numFmtId="0" fontId="8" fillId="24" borderId="26" xfId="45" applyFont="1" applyFill="1" applyBorder="1" applyAlignment="1">
      <alignment horizontal="center" vertical="top" wrapText="1"/>
    </xf>
    <xf numFmtId="0" fontId="8" fillId="24" borderId="138" xfId="45" applyFont="1" applyFill="1" applyBorder="1" applyAlignment="1">
      <alignment vertical="top" wrapText="1"/>
    </xf>
    <xf numFmtId="3" fontId="8" fillId="17" borderId="138" xfId="33" applyNumberFormat="1" applyFont="1" applyFill="1" applyBorder="1" applyAlignment="1">
      <alignment horizontal="right" vertical="top" wrapText="1"/>
    </xf>
    <xf numFmtId="3" fontId="8" fillId="24" borderId="138" xfId="45" applyNumberFormat="1" applyFont="1" applyFill="1" applyBorder="1" applyAlignment="1">
      <alignment vertical="top" wrapText="1"/>
    </xf>
    <xf numFmtId="9" fontId="8" fillId="24" borderId="138" xfId="48" applyFont="1" applyFill="1" applyBorder="1" applyAlignment="1">
      <alignment horizontal="right" vertical="top" wrapText="1"/>
    </xf>
    <xf numFmtId="9" fontId="8" fillId="24" borderId="138" xfId="48" applyFont="1" applyFill="1" applyBorder="1" applyAlignment="1">
      <alignment vertical="top" wrapText="1"/>
    </xf>
    <xf numFmtId="3" fontId="8" fillId="24" borderId="138" xfId="45" applyNumberFormat="1" applyFont="1" applyFill="1" applyBorder="1" applyAlignment="1">
      <alignment horizontal="right" vertical="top" wrapText="1"/>
    </xf>
    <xf numFmtId="175" fontId="8" fillId="24" borderId="138" xfId="48" applyNumberFormat="1" applyFont="1" applyFill="1" applyBorder="1" applyAlignment="1">
      <alignment horizontal="right" vertical="top" wrapText="1"/>
    </xf>
    <xf numFmtId="0" fontId="8" fillId="24" borderId="157" xfId="45" applyFont="1" applyFill="1" applyBorder="1" applyAlignment="1">
      <alignment horizontal="center" vertical="top" wrapText="1"/>
    </xf>
    <xf numFmtId="0" fontId="8" fillId="26" borderId="73" xfId="45" applyFont="1" applyFill="1" applyBorder="1" applyAlignment="1" applyProtection="1">
      <alignment horizontal="left" vertical="top" wrapText="1"/>
      <protection locked="0"/>
    </xf>
    <xf numFmtId="0" fontId="8" fillId="24" borderId="158" xfId="45" applyFont="1" applyFill="1" applyBorder="1" applyAlignment="1">
      <alignment horizontal="center" vertical="center" wrapText="1"/>
    </xf>
    <xf numFmtId="0" fontId="8" fillId="24" borderId="62" xfId="45" applyFont="1" applyFill="1" applyBorder="1" applyAlignment="1">
      <alignment vertical="center" wrapText="1"/>
    </xf>
    <xf numFmtId="3" fontId="10" fillId="24" borderId="62" xfId="45" applyNumberFormat="1" applyFont="1" applyFill="1" applyBorder="1" applyAlignment="1">
      <alignment horizontal="right" vertical="top" wrapText="1"/>
    </xf>
    <xf numFmtId="3" fontId="8" fillId="24" borderId="62" xfId="45" applyNumberFormat="1" applyFont="1" applyFill="1" applyBorder="1" applyAlignment="1">
      <alignment vertical="center" wrapText="1"/>
    </xf>
    <xf numFmtId="9" fontId="8" fillId="24" borderId="62" xfId="48" applyFont="1" applyFill="1" applyBorder="1" applyAlignment="1">
      <alignment horizontal="right" vertical="center" wrapText="1"/>
    </xf>
    <xf numFmtId="9" fontId="8" fillId="24" borderId="62" xfId="48" applyFont="1" applyFill="1" applyBorder="1" applyAlignment="1">
      <alignment vertical="center" wrapText="1"/>
    </xf>
    <xf numFmtId="3" fontId="8" fillId="24" borderId="62" xfId="45" applyNumberFormat="1" applyFont="1" applyFill="1" applyBorder="1" applyAlignment="1">
      <alignment horizontal="right" vertical="center" wrapText="1"/>
    </xf>
    <xf numFmtId="175" fontId="8" fillId="24" borderId="62" xfId="48" applyNumberFormat="1" applyFont="1" applyFill="1" applyBorder="1" applyAlignment="1">
      <alignment horizontal="right" vertical="center" wrapText="1"/>
    </xf>
    <xf numFmtId="3" fontId="13" fillId="23" borderId="140" xfId="0" applyNumberFormat="1" applyFont="1" applyFill="1" applyBorder="1" applyAlignment="1">
      <alignment horizontal="right" vertical="center" indent="1"/>
    </xf>
    <xf numFmtId="3" fontId="13" fillId="23" borderId="141" xfId="0" applyNumberFormat="1" applyFont="1" applyFill="1" applyBorder="1" applyAlignment="1">
      <alignment horizontal="right" vertical="center" indent="1"/>
    </xf>
    <xf numFmtId="3" fontId="13" fillId="23" borderId="143" xfId="0" applyNumberFormat="1" applyFont="1" applyFill="1" applyBorder="1" applyAlignment="1">
      <alignment horizontal="right" vertical="center" indent="1"/>
    </xf>
    <xf numFmtId="3" fontId="13" fillId="23" borderId="144" xfId="0" applyNumberFormat="1" applyFont="1" applyFill="1" applyBorder="1" applyAlignment="1">
      <alignment horizontal="right" vertical="center" indent="1"/>
    </xf>
    <xf numFmtId="0" fontId="154" fillId="31" borderId="0" xfId="0" applyFont="1" applyFill="1"/>
    <xf numFmtId="3" fontId="154" fillId="31" borderId="0" xfId="0" applyNumberFormat="1" applyFont="1" applyFill="1"/>
    <xf numFmtId="0" fontId="154" fillId="43" borderId="0" xfId="0" applyFont="1" applyFill="1"/>
    <xf numFmtId="9" fontId="154" fillId="31" borderId="0" xfId="0" applyNumberFormat="1" applyFont="1" applyFill="1"/>
    <xf numFmtId="1" fontId="154" fillId="31" borderId="0" xfId="0" applyNumberFormat="1" applyFont="1" applyFill="1"/>
    <xf numFmtId="0" fontId="154" fillId="48" borderId="0" xfId="0" applyFont="1" applyFill="1"/>
    <xf numFmtId="0" fontId="148" fillId="41" borderId="88" xfId="60" applyFont="1" applyFill="1" applyBorder="1" applyAlignment="1">
      <alignment horizontal="right" vertical="center" wrapText="1"/>
    </xf>
    <xf numFmtId="0" fontId="148" fillId="41" borderId="0" xfId="60" quotePrefix="1" applyFont="1" applyFill="1" applyAlignment="1">
      <alignment horizontal="center" vertical="center" wrapText="1"/>
    </xf>
    <xf numFmtId="0" fontId="153" fillId="24" borderId="0" xfId="0" applyFont="1" applyFill="1" applyAlignment="1">
      <alignment horizontal="right" indent="1"/>
    </xf>
    <xf numFmtId="3" fontId="63" fillId="24" borderId="150" xfId="0" applyNumberFormat="1" applyFont="1" applyFill="1" applyBorder="1" applyAlignment="1">
      <alignment horizontal="left"/>
    </xf>
    <xf numFmtId="0" fontId="68" fillId="24" borderId="150" xfId="0" applyFont="1" applyFill="1" applyBorder="1"/>
    <xf numFmtId="0" fontId="68" fillId="24" borderId="150" xfId="0" applyFont="1" applyFill="1" applyBorder="1" applyAlignment="1">
      <alignment horizontal="left"/>
    </xf>
    <xf numFmtId="3" fontId="99" fillId="24" borderId="22" xfId="0" applyNumberFormat="1" applyFont="1" applyFill="1" applyBorder="1"/>
    <xf numFmtId="0" fontId="63" fillId="24" borderId="150" xfId="0" applyFont="1" applyFill="1" applyBorder="1"/>
    <xf numFmtId="3" fontId="63" fillId="24" borderId="150" xfId="0" applyNumberFormat="1" applyFont="1" applyFill="1" applyBorder="1"/>
    <xf numFmtId="0" fontId="100" fillId="24" borderId="150" xfId="0" applyFont="1" applyFill="1" applyBorder="1"/>
    <xf numFmtId="3" fontId="63" fillId="24" borderId="0" xfId="0" applyNumberFormat="1" applyFont="1" applyFill="1"/>
    <xf numFmtId="0" fontId="100" fillId="54" borderId="40" xfId="0" applyFont="1" applyFill="1" applyBorder="1"/>
    <xf numFmtId="0" fontId="100" fillId="54" borderId="32" xfId="0" applyFont="1" applyFill="1" applyBorder="1"/>
    <xf numFmtId="0" fontId="100" fillId="54" borderId="36" xfId="0" applyFont="1" applyFill="1" applyBorder="1"/>
    <xf numFmtId="0" fontId="63" fillId="54" borderId="39" xfId="0" applyFont="1" applyFill="1" applyBorder="1"/>
    <xf numFmtId="3" fontId="8" fillId="54" borderId="0" xfId="0" applyNumberFormat="1" applyFont="1" applyFill="1"/>
    <xf numFmtId="0" fontId="8" fillId="54" borderId="0" xfId="0" applyFont="1" applyFill="1" applyAlignment="1">
      <alignment horizontal="left"/>
    </xf>
    <xf numFmtId="0" fontId="100" fillId="54" borderId="0" xfId="0" applyFont="1" applyFill="1"/>
    <xf numFmtId="0" fontId="100" fillId="54" borderId="37" xfId="0" applyFont="1" applyFill="1" applyBorder="1"/>
    <xf numFmtId="3" fontId="8" fillId="54" borderId="0" xfId="0" applyNumberFormat="1" applyFont="1" applyFill="1" applyAlignment="1">
      <alignment horizontal="left"/>
    </xf>
    <xf numFmtId="3" fontId="63" fillId="54" borderId="0" xfId="0" applyNumberFormat="1" applyFont="1" applyFill="1"/>
    <xf numFmtId="0" fontId="63" fillId="54" borderId="64" xfId="0" applyFont="1" applyFill="1" applyBorder="1"/>
    <xf numFmtId="3" fontId="63" fillId="54" borderId="30" xfId="0" applyNumberFormat="1" applyFont="1" applyFill="1" applyBorder="1"/>
    <xf numFmtId="0" fontId="100" fillId="54" borderId="30" xfId="0" applyFont="1" applyFill="1" applyBorder="1"/>
    <xf numFmtId="0" fontId="100" fillId="54" borderId="38" xfId="0" applyFont="1" applyFill="1" applyBorder="1"/>
    <xf numFmtId="0" fontId="68" fillId="54" borderId="149" xfId="0" applyFont="1" applyFill="1" applyBorder="1" applyAlignment="1">
      <alignment horizontal="left"/>
    </xf>
    <xf numFmtId="0" fontId="63" fillId="54" borderId="150" xfId="0" applyFont="1" applyFill="1" applyBorder="1" applyAlignment="1">
      <alignment horizontal="left"/>
    </xf>
    <xf numFmtId="0" fontId="8" fillId="54" borderId="159" xfId="0" applyFont="1" applyFill="1" applyBorder="1"/>
    <xf numFmtId="0" fontId="68" fillId="54" borderId="39" xfId="0" applyFont="1" applyFill="1" applyBorder="1" applyAlignment="1">
      <alignment horizontal="left"/>
    </xf>
    <xf numFmtId="0" fontId="68" fillId="54" borderId="0" xfId="0" applyFont="1" applyFill="1"/>
    <xf numFmtId="0" fontId="8" fillId="54" borderId="37" xfId="0" applyFont="1" applyFill="1" applyBorder="1"/>
    <xf numFmtId="0" fontId="68" fillId="54" borderId="64" xfId="0" applyFont="1" applyFill="1" applyBorder="1" applyAlignment="1">
      <alignment horizontal="left"/>
    </xf>
    <xf numFmtId="3" fontId="63" fillId="54" borderId="30" xfId="0" applyNumberFormat="1" applyFont="1" applyFill="1" applyBorder="1" applyAlignment="1">
      <alignment horizontal="left"/>
    </xf>
    <xf numFmtId="0" fontId="68" fillId="54" borderId="30" xfId="0" applyFont="1" applyFill="1" applyBorder="1"/>
    <xf numFmtId="0" fontId="8" fillId="54" borderId="38" xfId="0" applyFont="1" applyFill="1" applyBorder="1"/>
    <xf numFmtId="0" fontId="8" fillId="54" borderId="32" xfId="0" applyFont="1" applyFill="1" applyBorder="1" applyAlignment="1">
      <alignment horizontal="left"/>
    </xf>
    <xf numFmtId="0" fontId="10" fillId="54" borderId="16" xfId="0" applyFont="1" applyFill="1" applyBorder="1"/>
    <xf numFmtId="0" fontId="13" fillId="54" borderId="16" xfId="0" applyFont="1" applyFill="1" applyBorder="1"/>
    <xf numFmtId="0" fontId="0" fillId="54" borderId="16" xfId="0" applyFill="1" applyBorder="1"/>
    <xf numFmtId="0" fontId="63" fillId="54" borderId="0" xfId="0" applyFont="1" applyFill="1" applyAlignment="1">
      <alignment vertical="top"/>
    </xf>
    <xf numFmtId="0" fontId="13" fillId="54" borderId="0" xfId="0" applyFont="1" applyFill="1" applyAlignment="1">
      <alignment horizontal="left" vertical="top"/>
    </xf>
    <xf numFmtId="0" fontId="0" fillId="54" borderId="0" xfId="0" applyFill="1" applyAlignment="1">
      <alignment horizontal="left" vertical="top"/>
    </xf>
    <xf numFmtId="0" fontId="40" fillId="54" borderId="0" xfId="0" applyFont="1" applyFill="1" applyAlignment="1">
      <alignment vertical="top"/>
    </xf>
    <xf numFmtId="0" fontId="40" fillId="54" borderId="0" xfId="0" applyFont="1" applyFill="1" applyAlignment="1">
      <alignment horizontal="left" vertical="top"/>
    </xf>
    <xf numFmtId="0" fontId="40" fillId="54" borderId="0" xfId="0" applyFont="1" applyFill="1" applyAlignment="1">
      <alignment horizontal="center"/>
    </xf>
    <xf numFmtId="0" fontId="0" fillId="54" borderId="0" xfId="0" applyFill="1"/>
    <xf numFmtId="0" fontId="10" fillId="54" borderId="103" xfId="60" applyFont="1" applyFill="1" applyBorder="1" applyAlignment="1">
      <alignment vertical="center"/>
    </xf>
    <xf numFmtId="170" fontId="38" fillId="54" borderId="0" xfId="60" applyNumberFormat="1" applyFont="1" applyFill="1"/>
    <xf numFmtId="170" fontId="38" fillId="54" borderId="96" xfId="60" applyNumberFormat="1" applyFont="1" applyFill="1" applyBorder="1"/>
    <xf numFmtId="0" fontId="39" fillId="54" borderId="103" xfId="60" applyFont="1" applyFill="1" applyBorder="1"/>
    <xf numFmtId="0" fontId="10" fillId="54" borderId="103" xfId="60" applyFont="1" applyFill="1" applyBorder="1" applyAlignment="1">
      <alignment horizontal="left" vertical="center" wrapText="1"/>
    </xf>
    <xf numFmtId="170" fontId="10" fillId="54" borderId="0" xfId="60" applyNumberFormat="1" applyFont="1" applyFill="1" applyAlignment="1">
      <alignment horizontal="left" vertical="center" wrapText="1"/>
    </xf>
    <xf numFmtId="0" fontId="5" fillId="54" borderId="16" xfId="0" applyFont="1" applyFill="1" applyBorder="1"/>
    <xf numFmtId="0" fontId="85" fillId="54" borderId="0" xfId="0" applyFont="1" applyFill="1"/>
    <xf numFmtId="0" fontId="40" fillId="54" borderId="25" xfId="0" applyFont="1" applyFill="1" applyBorder="1"/>
    <xf numFmtId="0" fontId="4" fillId="54" borderId="16" xfId="0" applyFont="1" applyFill="1" applyBorder="1"/>
    <xf numFmtId="0" fontId="4" fillId="54" borderId="99" xfId="0" applyFont="1" applyFill="1" applyBorder="1"/>
    <xf numFmtId="0" fontId="4" fillId="54" borderId="17" xfId="0" applyFont="1" applyFill="1" applyBorder="1"/>
    <xf numFmtId="0" fontId="4" fillId="54" borderId="0" xfId="0" applyFont="1" applyFill="1"/>
    <xf numFmtId="0" fontId="5" fillId="54" borderId="0" xfId="0" applyFont="1" applyFill="1"/>
    <xf numFmtId="0" fontId="4" fillId="54" borderId="15" xfId="0" applyFont="1" applyFill="1" applyBorder="1"/>
    <xf numFmtId="0" fontId="4" fillId="54" borderId="25" xfId="0" applyFont="1" applyFill="1" applyBorder="1"/>
    <xf numFmtId="0" fontId="4" fillId="54" borderId="27" xfId="0" applyFont="1" applyFill="1" applyBorder="1"/>
    <xf numFmtId="0" fontId="105" fillId="34" borderId="42" xfId="0" applyFont="1" applyFill="1" applyBorder="1" applyAlignment="1">
      <alignment horizontal="center" vertical="top" wrapText="1"/>
    </xf>
    <xf numFmtId="0" fontId="152" fillId="45" borderId="34" xfId="0" applyFont="1" applyFill="1" applyBorder="1"/>
    <xf numFmtId="0" fontId="152" fillId="24" borderId="81" xfId="0" applyFont="1" applyFill="1" applyBorder="1" applyAlignment="1">
      <alignment horizontal="center"/>
    </xf>
    <xf numFmtId="0" fontId="152" fillId="24" borderId="51" xfId="0" applyFont="1" applyFill="1" applyBorder="1" applyAlignment="1">
      <alignment horizontal="center"/>
    </xf>
    <xf numFmtId="3" fontId="105" fillId="24" borderId="0" xfId="0" applyNumberFormat="1" applyFont="1" applyFill="1" applyAlignment="1">
      <alignment wrapText="1"/>
    </xf>
    <xf numFmtId="3" fontId="105" fillId="24" borderId="96" xfId="0" applyNumberFormat="1" applyFont="1" applyFill="1" applyBorder="1" applyAlignment="1">
      <alignment wrapText="1"/>
    </xf>
    <xf numFmtId="3" fontId="105" fillId="24" borderId="25" xfId="0" applyNumberFormat="1" applyFont="1" applyFill="1" applyBorder="1" applyAlignment="1">
      <alignment wrapText="1"/>
    </xf>
    <xf numFmtId="3" fontId="79" fillId="30" borderId="51" xfId="0" applyNumberFormat="1" applyFont="1" applyFill="1" applyBorder="1" applyAlignment="1">
      <alignment horizontal="right"/>
    </xf>
    <xf numFmtId="3" fontId="79" fillId="30" borderId="34" xfId="0" applyNumberFormat="1" applyFont="1" applyFill="1" applyBorder="1" applyAlignment="1">
      <alignment horizontal="right"/>
    </xf>
    <xf numFmtId="3" fontId="8" fillId="24" borderId="139" xfId="0" applyNumberFormat="1" applyFont="1" applyFill="1" applyBorder="1" applyAlignment="1">
      <alignment horizontal="right" vertical="top"/>
    </xf>
    <xf numFmtId="0" fontId="10" fillId="24" borderId="0" xfId="0" applyFont="1" applyFill="1" applyAlignment="1">
      <alignment horizontal="right" wrapText="1"/>
    </xf>
    <xf numFmtId="0" fontId="10" fillId="24" borderId="138" xfId="0" applyFont="1" applyFill="1" applyBorder="1" applyAlignment="1">
      <alignment horizontal="right"/>
    </xf>
    <xf numFmtId="0" fontId="8" fillId="56" borderId="0" xfId="0" applyFont="1" applyFill="1" applyAlignment="1">
      <alignment horizontal="left" vertical="center" wrapText="1"/>
    </xf>
    <xf numFmtId="9" fontId="8" fillId="56" borderId="0" xfId="48" applyFont="1" applyFill="1" applyBorder="1" applyAlignment="1">
      <alignment vertical="center"/>
    </xf>
    <xf numFmtId="0" fontId="8" fillId="56" borderId="0" xfId="0" applyFont="1" applyFill="1" applyAlignment="1">
      <alignment vertical="center"/>
    </xf>
    <xf numFmtId="3" fontId="38" fillId="56" borderId="0" xfId="0" applyNumberFormat="1" applyFont="1" applyFill="1" applyAlignment="1">
      <alignment horizontal="right"/>
    </xf>
    <xf numFmtId="9" fontId="8" fillId="56" borderId="0" xfId="0" applyNumberFormat="1" applyFont="1" applyFill="1" applyAlignment="1">
      <alignment horizontal="right" vertical="center"/>
    </xf>
    <xf numFmtId="9" fontId="8" fillId="56" borderId="139" xfId="48" applyFont="1" applyFill="1" applyBorder="1" applyAlignment="1">
      <alignment vertical="center"/>
    </xf>
    <xf numFmtId="3" fontId="8" fillId="56" borderId="138" xfId="0" applyNumberFormat="1" applyFont="1" applyFill="1" applyBorder="1" applyAlignment="1">
      <alignment horizontal="right"/>
    </xf>
    <xf numFmtId="3" fontId="8" fillId="56" borderId="0" xfId="0" applyNumberFormat="1" applyFont="1" applyFill="1" applyAlignment="1">
      <alignment horizontal="right"/>
    </xf>
    <xf numFmtId="9" fontId="8" fillId="24" borderId="138" xfId="48" applyFont="1" applyFill="1" applyBorder="1" applyAlignment="1">
      <alignment horizontal="right"/>
    </xf>
    <xf numFmtId="9" fontId="8" fillId="24" borderId="0" xfId="48" applyFont="1" applyFill="1" applyBorder="1" applyAlignment="1">
      <alignment horizontal="right"/>
    </xf>
    <xf numFmtId="9" fontId="8" fillId="24" borderId="139" xfId="48" applyFont="1" applyFill="1" applyBorder="1" applyAlignment="1">
      <alignment horizontal="right"/>
    </xf>
    <xf numFmtId="0" fontId="10" fillId="56" borderId="0" xfId="0" applyFont="1" applyFill="1" applyAlignment="1">
      <alignment horizontal="left" wrapText="1"/>
    </xf>
    <xf numFmtId="0" fontId="4" fillId="20" borderId="0" xfId="0" applyFont="1" applyFill="1" applyAlignment="1">
      <alignment horizontal="center" vertical="top" wrapText="1"/>
    </xf>
    <xf numFmtId="0" fontId="4" fillId="34" borderId="41" xfId="0" applyFont="1" applyFill="1" applyBorder="1" applyAlignment="1">
      <alignment horizontal="center" vertical="top" wrapText="1"/>
    </xf>
    <xf numFmtId="0" fontId="77" fillId="34" borderId="42" xfId="0" applyFont="1" applyFill="1" applyBorder="1" applyAlignment="1">
      <alignment horizontal="center" vertical="top" wrapText="1"/>
    </xf>
    <xf numFmtId="0" fontId="152" fillId="45" borderId="34" xfId="0" applyFont="1" applyFill="1" applyBorder="1" applyAlignment="1">
      <alignment vertical="top" wrapText="1"/>
    </xf>
    <xf numFmtId="3" fontId="8" fillId="23" borderId="0" xfId="0" applyNumberFormat="1" applyFont="1" applyFill="1" applyAlignment="1">
      <alignment horizontal="right" vertical="center" indent="1"/>
    </xf>
    <xf numFmtId="0" fontId="138" fillId="24" borderId="23" xfId="0" applyFont="1" applyFill="1" applyBorder="1"/>
    <xf numFmtId="4" fontId="13" fillId="24" borderId="0" xfId="0" applyNumberFormat="1" applyFont="1" applyFill="1" applyAlignment="1">
      <alignment horizontal="right" vertical="center" indent="2"/>
    </xf>
    <xf numFmtId="0" fontId="8" fillId="24" borderId="0" xfId="0" applyFont="1" applyFill="1" applyAlignment="1">
      <alignment horizontal="left" vertical="top" indent="3"/>
    </xf>
    <xf numFmtId="0" fontId="8" fillId="24" borderId="0" xfId="0" applyFont="1" applyFill="1" applyAlignment="1">
      <alignment horizontal="left" indent="3"/>
    </xf>
    <xf numFmtId="0" fontId="4" fillId="24" borderId="0" xfId="0" applyFont="1" applyFill="1" applyAlignment="1">
      <alignment horizontal="left" indent="3"/>
    </xf>
    <xf numFmtId="0" fontId="10" fillId="24" borderId="0" xfId="0" applyFont="1" applyFill="1" applyAlignment="1">
      <alignment horizontal="left" indent="3"/>
    </xf>
    <xf numFmtId="0" fontId="8" fillId="24" borderId="0" xfId="0" applyFont="1" applyFill="1" applyAlignment="1">
      <alignment horizontal="left" vertical="top" wrapText="1" indent="3"/>
    </xf>
    <xf numFmtId="0" fontId="8" fillId="17" borderId="0" xfId="0" applyFont="1" applyFill="1" applyAlignment="1">
      <alignment horizontal="left" indent="3"/>
    </xf>
    <xf numFmtId="0" fontId="10" fillId="17" borderId="0" xfId="0" applyFont="1" applyFill="1" applyAlignment="1">
      <alignment horizontal="left" indent="3"/>
    </xf>
    <xf numFmtId="0" fontId="8" fillId="17" borderId="0" xfId="0" applyFont="1" applyFill="1" applyAlignment="1">
      <alignment horizontal="left" vertical="top" indent="3"/>
    </xf>
    <xf numFmtId="0" fontId="4" fillId="17" borderId="0" xfId="0" applyFont="1" applyFill="1" applyAlignment="1">
      <alignment horizontal="left" vertical="top" indent="3"/>
    </xf>
    <xf numFmtId="0" fontId="8" fillId="17" borderId="0" xfId="0" applyFont="1" applyFill="1" applyAlignment="1">
      <alignment horizontal="left" vertical="top" wrapText="1" indent="3"/>
    </xf>
    <xf numFmtId="3" fontId="10" fillId="24" borderId="0" xfId="0" applyNumberFormat="1" applyFont="1" applyFill="1" applyAlignment="1">
      <alignment horizontal="left" vertical="center" indent="1"/>
    </xf>
    <xf numFmtId="3" fontId="0" fillId="24" borderId="83" xfId="0" applyNumberFormat="1" applyFill="1" applyBorder="1"/>
    <xf numFmtId="3" fontId="8" fillId="43" borderId="0" xfId="0" applyNumberFormat="1" applyFont="1" applyFill="1" applyAlignment="1">
      <alignment horizontal="center" vertical="center"/>
    </xf>
    <xf numFmtId="3" fontId="10" fillId="43" borderId="0" xfId="0" applyNumberFormat="1" applyFont="1" applyFill="1" applyAlignment="1">
      <alignment horizontal="center" vertical="center" wrapText="1"/>
    </xf>
    <xf numFmtId="3" fontId="10" fillId="43" borderId="0" xfId="0" applyNumberFormat="1" applyFont="1" applyFill="1" applyAlignment="1">
      <alignment vertical="center" wrapText="1"/>
    </xf>
    <xf numFmtId="3" fontId="10" fillId="43" borderId="65" xfId="0" applyNumberFormat="1" applyFont="1" applyFill="1" applyBorder="1" applyAlignment="1">
      <alignment horizontal="center" vertical="center"/>
    </xf>
    <xf numFmtId="9" fontId="10" fillId="43" borderId="100" xfId="48" applyFont="1" applyFill="1" applyBorder="1" applyAlignment="1" applyProtection="1">
      <alignment vertical="center"/>
    </xf>
    <xf numFmtId="3" fontId="10" fillId="43" borderId="0" xfId="0" applyNumberFormat="1" applyFont="1" applyFill="1" applyAlignment="1">
      <alignment horizontal="center" vertical="center"/>
    </xf>
    <xf numFmtId="3" fontId="8" fillId="43" borderId="0" xfId="0" applyNumberFormat="1" applyFont="1" applyFill="1" applyAlignment="1">
      <alignment horizontal="right" vertical="center" indent="1"/>
    </xf>
    <xf numFmtId="3" fontId="10" fillId="43" borderId="100" xfId="0" applyNumberFormat="1" applyFont="1" applyFill="1" applyBorder="1" applyAlignment="1">
      <alignment vertical="center"/>
    </xf>
    <xf numFmtId="3" fontId="8" fillId="43" borderId="0" xfId="0" applyNumberFormat="1" applyFont="1" applyFill="1" applyAlignment="1">
      <alignment vertical="center"/>
    </xf>
    <xf numFmtId="3" fontId="10" fillId="43" borderId="0" xfId="0" applyNumberFormat="1" applyFont="1" applyFill="1" applyAlignment="1">
      <alignment vertical="center"/>
    </xf>
    <xf numFmtId="3" fontId="10" fillId="43" borderId="83" xfId="0" applyNumberFormat="1" applyFont="1" applyFill="1" applyBorder="1" applyAlignment="1">
      <alignment vertical="center"/>
    </xf>
    <xf numFmtId="3" fontId="10" fillId="43" borderId="0" xfId="0" applyNumberFormat="1" applyFont="1" applyFill="1" applyAlignment="1">
      <alignment horizontal="right" vertical="center" indent="1"/>
    </xf>
    <xf numFmtId="3" fontId="103" fillId="43" borderId="0" xfId="0" applyNumberFormat="1" applyFont="1" applyFill="1" applyAlignment="1">
      <alignment horizontal="center" vertical="center"/>
    </xf>
    <xf numFmtId="3" fontId="8" fillId="43" borderId="19" xfId="0" applyNumberFormat="1" applyFont="1" applyFill="1" applyBorder="1" applyAlignment="1">
      <alignment vertical="center"/>
    </xf>
    <xf numFmtId="3" fontId="10" fillId="43" borderId="65" xfId="0" applyNumberFormat="1" applyFont="1" applyFill="1" applyBorder="1" applyAlignment="1">
      <alignment vertical="center"/>
    </xf>
    <xf numFmtId="3" fontId="99" fillId="43" borderId="22" xfId="0" applyNumberFormat="1" applyFont="1" applyFill="1" applyBorder="1"/>
    <xf numFmtId="3" fontId="141" fillId="43" borderId="0" xfId="0" applyNumberFormat="1" applyFont="1" applyFill="1" applyAlignment="1">
      <alignment vertical="center"/>
    </xf>
    <xf numFmtId="3" fontId="4" fillId="43" borderId="83" xfId="0" applyNumberFormat="1" applyFont="1" applyFill="1" applyBorder="1"/>
    <xf numFmtId="3" fontId="0" fillId="43" borderId="0" xfId="0" applyNumberFormat="1" applyFill="1"/>
    <xf numFmtId="3" fontId="140" fillId="43" borderId="0" xfId="0" applyNumberFormat="1" applyFont="1" applyFill="1"/>
    <xf numFmtId="3" fontId="77" fillId="43" borderId="0" xfId="0" applyNumberFormat="1" applyFont="1" applyFill="1"/>
    <xf numFmtId="3" fontId="103" fillId="43" borderId="0" xfId="0" applyNumberFormat="1" applyFont="1" applyFill="1" applyAlignment="1">
      <alignment horizontal="right" vertical="center" indent="1"/>
    </xf>
    <xf numFmtId="3" fontId="149" fillId="43" borderId="0" xfId="0" applyNumberFormat="1" applyFont="1" applyFill="1" applyAlignment="1">
      <alignment horizontal="right" vertical="center" indent="1"/>
    </xf>
    <xf numFmtId="3" fontId="4" fillId="43" borderId="0" xfId="0" applyNumberFormat="1" applyFont="1" applyFill="1"/>
    <xf numFmtId="3" fontId="144" fillId="43" borderId="0" xfId="0" applyNumberFormat="1" applyFont="1" applyFill="1" applyAlignment="1">
      <alignment horizontal="right" vertical="center" indent="1"/>
    </xf>
    <xf numFmtId="3" fontId="8" fillId="43" borderId="19" xfId="0" applyNumberFormat="1" applyFont="1" applyFill="1" applyBorder="1" applyAlignment="1">
      <alignment horizontal="right" vertical="center" indent="1"/>
    </xf>
    <xf numFmtId="3" fontId="144" fillId="43" borderId="0" xfId="0" applyNumberFormat="1" applyFont="1" applyFill="1" applyAlignment="1">
      <alignment vertical="center"/>
    </xf>
    <xf numFmtId="3" fontId="8" fillId="43" borderId="83" xfId="0" applyNumberFormat="1" applyFont="1" applyFill="1" applyBorder="1"/>
    <xf numFmtId="3" fontId="8" fillId="43" borderId="0" xfId="0" applyNumberFormat="1" applyFont="1" applyFill="1"/>
    <xf numFmtId="0" fontId="8" fillId="43" borderId="22" xfId="0" applyFont="1" applyFill="1" applyBorder="1"/>
    <xf numFmtId="0" fontId="4" fillId="24" borderId="122" xfId="0" applyFont="1" applyFill="1" applyBorder="1"/>
    <xf numFmtId="0" fontId="51" fillId="24" borderId="0" xfId="0" applyFont="1" applyFill="1"/>
    <xf numFmtId="3" fontId="51" fillId="24" borderId="0" xfId="0" applyNumberFormat="1" applyFont="1" applyFill="1"/>
    <xf numFmtId="3" fontId="51" fillId="43" borderId="0" xfId="0" applyNumberFormat="1" applyFont="1" applyFill="1"/>
    <xf numFmtId="0" fontId="51" fillId="24" borderId="122" xfId="0" applyFont="1" applyFill="1" applyBorder="1"/>
    <xf numFmtId="0" fontId="140" fillId="0" borderId="0" xfId="0" applyFont="1"/>
    <xf numFmtId="0" fontId="0" fillId="0" borderId="0" xfId="0" applyAlignment="1">
      <alignment horizontal="left"/>
    </xf>
    <xf numFmtId="3" fontId="140" fillId="0" borderId="0" xfId="0" applyNumberFormat="1" applyFont="1"/>
    <xf numFmtId="3" fontId="4" fillId="0" borderId="0" xfId="0" applyNumberFormat="1" applyFont="1" applyAlignment="1">
      <alignment horizontal="left" vertical="center"/>
    </xf>
    <xf numFmtId="0" fontId="136" fillId="24" borderId="0" xfId="0" applyFont="1" applyFill="1" applyAlignment="1">
      <alignment vertical="center"/>
    </xf>
    <xf numFmtId="0" fontId="136" fillId="24" borderId="0" xfId="0" applyFont="1" applyFill="1" applyAlignment="1">
      <alignment horizontal="center"/>
    </xf>
    <xf numFmtId="0" fontId="137" fillId="24" borderId="0" xfId="0" applyFont="1" applyFill="1"/>
    <xf numFmtId="4" fontId="8" fillId="0" borderId="0" xfId="0" applyNumberFormat="1" applyFont="1"/>
    <xf numFmtId="0" fontId="119" fillId="0" borderId="0" xfId="0" applyFont="1"/>
    <xf numFmtId="9" fontId="15" fillId="0" borderId="0" xfId="0" applyNumberFormat="1" applyFont="1" applyAlignment="1">
      <alignment horizontal="right"/>
    </xf>
    <xf numFmtId="169" fontId="4" fillId="32" borderId="25" xfId="0" applyNumberFormat="1" applyFont="1" applyFill="1" applyBorder="1" applyAlignment="1">
      <alignment horizontal="left"/>
    </xf>
    <xf numFmtId="0" fontId="144" fillId="0" borderId="0" xfId="0" applyFont="1"/>
    <xf numFmtId="0" fontId="8" fillId="0" borderId="0" xfId="0" applyFont="1" applyAlignment="1">
      <alignment vertical="center"/>
    </xf>
    <xf numFmtId="0" fontId="131" fillId="0" borderId="0" xfId="0" applyFont="1"/>
    <xf numFmtId="0" fontId="132" fillId="0" borderId="0" xfId="0" applyFont="1"/>
    <xf numFmtId="0" fontId="133" fillId="0" borderId="1" xfId="26" applyFont="1" applyFill="1" applyProtection="1"/>
    <xf numFmtId="0" fontId="133" fillId="0" borderId="112" xfId="26" applyFont="1" applyFill="1" applyBorder="1" applyProtection="1"/>
    <xf numFmtId="0" fontId="133" fillId="0" borderId="0" xfId="26" applyFont="1" applyFill="1" applyBorder="1" applyProtection="1"/>
    <xf numFmtId="0" fontId="156" fillId="36" borderId="16" xfId="0" applyFont="1" applyFill="1" applyBorder="1"/>
    <xf numFmtId="0" fontId="156" fillId="36" borderId="16" xfId="0" applyFont="1" applyFill="1" applyBorder="1" applyProtection="1">
      <protection locked="0"/>
    </xf>
    <xf numFmtId="0" fontId="8" fillId="0" borderId="52" xfId="0" applyFont="1" applyBorder="1" applyAlignment="1">
      <alignment horizontal="center"/>
    </xf>
    <xf numFmtId="0" fontId="8" fillId="0" borderId="54" xfId="0" applyFont="1" applyBorder="1" applyAlignment="1">
      <alignment horizontal="center"/>
    </xf>
    <xf numFmtId="0" fontId="8" fillId="0" borderId="53" xfId="0" applyFont="1" applyBorder="1" applyAlignment="1">
      <alignment horizontal="center"/>
    </xf>
    <xf numFmtId="1" fontId="8" fillId="0" borderId="53" xfId="0" applyNumberFormat="1" applyFont="1" applyBorder="1" applyAlignment="1">
      <alignment horizontal="center"/>
    </xf>
    <xf numFmtId="1" fontId="8" fillId="0" borderId="54" xfId="0" applyNumberFormat="1" applyFont="1" applyBorder="1" applyAlignment="1">
      <alignment horizontal="center"/>
    </xf>
    <xf numFmtId="166" fontId="8" fillId="0" borderId="0" xfId="0" applyNumberFormat="1" applyFont="1"/>
    <xf numFmtId="1" fontId="8" fillId="0" borderId="52" xfId="0" applyNumberFormat="1" applyFont="1" applyBorder="1" applyAlignment="1">
      <alignment horizontal="center"/>
    </xf>
    <xf numFmtId="1" fontId="8" fillId="0" borderId="0" xfId="0" applyNumberFormat="1" applyFont="1" applyAlignment="1">
      <alignment horizontal="center"/>
    </xf>
    <xf numFmtId="1" fontId="8" fillId="0" borderId="0" xfId="0" applyNumberFormat="1" applyFont="1"/>
    <xf numFmtId="3" fontId="8" fillId="0" borderId="0" xfId="0" applyNumberFormat="1" applyFont="1" applyAlignment="1">
      <alignment horizontal="center"/>
    </xf>
    <xf numFmtId="3" fontId="51" fillId="0" borderId="0" xfId="0" applyNumberFormat="1" applyFont="1"/>
    <xf numFmtId="0" fontId="129" fillId="0" borderId="0" xfId="0" applyFont="1" applyAlignment="1">
      <alignment horizontal="center" vertical="center"/>
    </xf>
    <xf numFmtId="0" fontId="4" fillId="0" borderId="0" xfId="0" applyFont="1" applyAlignment="1">
      <alignment horizontal="center" vertical="center"/>
    </xf>
    <xf numFmtId="0" fontId="141" fillId="0" borderId="0" xfId="0" applyFont="1"/>
    <xf numFmtId="1" fontId="10" fillId="0" borderId="53" xfId="0" applyNumberFormat="1" applyFont="1" applyBorder="1" applyAlignment="1">
      <alignment horizontal="center"/>
    </xf>
    <xf numFmtId="1" fontId="144" fillId="0" borderId="0" xfId="0" applyNumberFormat="1" applyFont="1" applyAlignment="1">
      <alignment horizontal="center"/>
    </xf>
    <xf numFmtId="1" fontId="10" fillId="0" borderId="0" xfId="0" applyNumberFormat="1" applyFont="1" applyAlignment="1">
      <alignment horizontal="center"/>
    </xf>
    <xf numFmtId="0" fontId="8" fillId="0" borderId="0" xfId="0" applyFont="1" applyAlignment="1">
      <alignment horizontal="center" vertical="center"/>
    </xf>
    <xf numFmtId="0" fontId="131" fillId="0" borderId="0" xfId="0" applyFont="1" applyAlignment="1">
      <alignment horizontal="center"/>
    </xf>
    <xf numFmtId="0" fontId="132" fillId="0" borderId="0" xfId="0" applyFont="1" applyAlignment="1">
      <alignment horizontal="center"/>
    </xf>
    <xf numFmtId="0" fontId="133" fillId="0" borderId="1" xfId="26" applyFont="1" applyFill="1" applyAlignment="1" applyProtection="1">
      <alignment vertical="center"/>
    </xf>
    <xf numFmtId="0" fontId="156" fillId="36" borderId="26" xfId="0" applyFont="1" applyFill="1" applyBorder="1"/>
    <xf numFmtId="3" fontId="68" fillId="22" borderId="39" xfId="0" applyNumberFormat="1" applyFont="1" applyFill="1" applyBorder="1" applyAlignment="1">
      <alignment horizontal="center"/>
    </xf>
    <xf numFmtId="0" fontId="68" fillId="0" borderId="0" xfId="0" applyFont="1" applyAlignment="1">
      <alignment vertical="center"/>
    </xf>
    <xf numFmtId="0" fontId="38" fillId="0" borderId="0" xfId="60" applyFont="1" applyAlignment="1">
      <alignment horizontal="center"/>
    </xf>
    <xf numFmtId="0" fontId="8" fillId="0" borderId="0" xfId="60" applyFont="1" applyAlignment="1">
      <alignment horizontal="center"/>
    </xf>
    <xf numFmtId="0" fontId="86" fillId="0" borderId="0" xfId="0" applyFont="1"/>
    <xf numFmtId="0" fontId="0" fillId="0" borderId="0" xfId="60" applyFont="1" applyAlignment="1">
      <alignment horizontal="center"/>
    </xf>
    <xf numFmtId="0" fontId="86" fillId="0" borderId="0" xfId="0" applyFont="1" applyAlignment="1">
      <alignment horizontal="center"/>
    </xf>
    <xf numFmtId="170" fontId="10" fillId="0" borderId="0" xfId="60" applyNumberFormat="1" applyFont="1" applyAlignment="1">
      <alignment wrapText="1"/>
    </xf>
    <xf numFmtId="0" fontId="10" fillId="0" borderId="0" xfId="60" applyFont="1" applyAlignment="1">
      <alignment horizontal="center" wrapText="1"/>
    </xf>
    <xf numFmtId="0" fontId="10" fillId="0" borderId="0" xfId="0" applyFont="1" applyAlignment="1">
      <alignment horizontal="center" wrapText="1"/>
    </xf>
    <xf numFmtId="0" fontId="10" fillId="0" borderId="0" xfId="60" applyFont="1" applyAlignment="1">
      <alignment wrapText="1"/>
    </xf>
    <xf numFmtId="170" fontId="77" fillId="0" borderId="0" xfId="60" applyNumberFormat="1" applyFont="1" applyAlignment="1">
      <alignment wrapText="1"/>
    </xf>
    <xf numFmtId="0" fontId="77" fillId="0" borderId="0" xfId="60" applyFont="1" applyAlignment="1">
      <alignment horizontal="center" wrapText="1"/>
    </xf>
    <xf numFmtId="0" fontId="77" fillId="0" borderId="0" xfId="60" applyFont="1" applyAlignment="1">
      <alignment wrapText="1"/>
    </xf>
    <xf numFmtId="170" fontId="39" fillId="0" borderId="0" xfId="60" applyNumberFormat="1" applyFont="1"/>
    <xf numFmtId="0" fontId="39" fillId="0" borderId="0" xfId="60" applyFont="1" applyAlignment="1">
      <alignment horizontal="center"/>
    </xf>
    <xf numFmtId="0" fontId="4" fillId="0" borderId="0" xfId="60"/>
    <xf numFmtId="170" fontId="37" fillId="0" borderId="0" xfId="64" applyNumberFormat="1" applyFont="1" applyAlignment="1">
      <alignment horizontal="right" vertical="center"/>
    </xf>
    <xf numFmtId="3" fontId="76" fillId="0" borderId="0" xfId="60" applyNumberFormat="1" applyFont="1" applyAlignment="1">
      <alignment horizontal="center" vertical="center"/>
    </xf>
    <xf numFmtId="0" fontId="35" fillId="0" borderId="0" xfId="60" applyFont="1" applyAlignment="1">
      <alignment vertical="center"/>
    </xf>
    <xf numFmtId="3" fontId="38" fillId="0" borderId="0" xfId="60" applyNumberFormat="1" applyFont="1" applyAlignment="1">
      <alignment horizontal="center"/>
    </xf>
    <xf numFmtId="0" fontId="72" fillId="0" borderId="0" xfId="0" applyFont="1"/>
    <xf numFmtId="0" fontId="33" fillId="0" borderId="0" xfId="0" applyFont="1" applyAlignment="1">
      <alignment horizontal="center"/>
    </xf>
    <xf numFmtId="0" fontId="59" fillId="0" borderId="0" xfId="0" applyFont="1" applyAlignment="1">
      <alignment vertical="top"/>
    </xf>
    <xf numFmtId="3" fontId="4" fillId="0" borderId="0" xfId="0" applyNumberFormat="1" applyFont="1" applyAlignment="1">
      <alignment horizontal="center" vertical="center"/>
    </xf>
    <xf numFmtId="0" fontId="129" fillId="0" borderId="0" xfId="41" quotePrefix="1" applyNumberFormat="1" applyFont="1" applyFill="1" applyBorder="1" applyAlignment="1" applyProtection="1">
      <alignment horizontal="left" vertical="top" wrapText="1"/>
    </xf>
    <xf numFmtId="0" fontId="77" fillId="0" borderId="0" xfId="0" applyFont="1" applyAlignment="1">
      <alignment horizontal="center" vertical="center" wrapText="1"/>
    </xf>
    <xf numFmtId="3" fontId="77" fillId="0" borderId="0" xfId="0" applyNumberFormat="1" applyFont="1" applyAlignment="1">
      <alignment horizontal="center" vertical="center" wrapText="1"/>
    </xf>
    <xf numFmtId="0" fontId="40" fillId="54" borderId="160" xfId="0" applyFont="1" applyFill="1" applyBorder="1"/>
    <xf numFmtId="0" fontId="13" fillId="54" borderId="17" xfId="0" applyFont="1" applyFill="1" applyBorder="1"/>
    <xf numFmtId="0" fontId="13" fillId="54" borderId="106" xfId="0" applyFont="1" applyFill="1" applyBorder="1"/>
    <xf numFmtId="0" fontId="40" fillId="54" borderId="27" xfId="0" applyFont="1" applyFill="1" applyBorder="1"/>
    <xf numFmtId="0" fontId="15" fillId="24" borderId="61" xfId="0" applyFont="1" applyFill="1" applyBorder="1" applyAlignment="1">
      <alignment horizontal="left" vertical="top"/>
    </xf>
    <xf numFmtId="0" fontId="15" fillId="24" borderId="62" xfId="0" applyFont="1" applyFill="1" applyBorder="1" applyAlignment="1">
      <alignment horizontal="left" vertical="top"/>
    </xf>
    <xf numFmtId="0" fontId="15" fillId="24" borderId="63" xfId="0" applyFont="1" applyFill="1" applyBorder="1" applyAlignment="1">
      <alignment horizontal="left" vertical="top"/>
    </xf>
    <xf numFmtId="0" fontId="8" fillId="54" borderId="150" xfId="0" applyFont="1" applyFill="1" applyBorder="1" applyAlignment="1">
      <alignment horizontal="left" vertical="top" wrapText="1"/>
    </xf>
    <xf numFmtId="3" fontId="11" fillId="24" borderId="0" xfId="0" applyNumberFormat="1" applyFont="1" applyFill="1" applyAlignment="1">
      <alignment horizontal="right" vertical="center"/>
    </xf>
    <xf numFmtId="0" fontId="36" fillId="36" borderId="103" xfId="0" applyFont="1" applyFill="1" applyBorder="1" applyAlignment="1">
      <alignment horizontal="center"/>
    </xf>
    <xf numFmtId="0" fontId="36" fillId="36" borderId="0" xfId="0" applyFont="1" applyFill="1" applyAlignment="1">
      <alignment horizontal="center"/>
    </xf>
    <xf numFmtId="0" fontId="36" fillId="36" borderId="106" xfId="0" applyFont="1" applyFill="1" applyBorder="1" applyAlignment="1">
      <alignment horizontal="center"/>
    </xf>
    <xf numFmtId="168" fontId="11" fillId="24" borderId="0" xfId="0" applyNumberFormat="1" applyFont="1" applyFill="1" applyAlignment="1">
      <alignment horizontal="center" vertical="center"/>
    </xf>
    <xf numFmtId="0" fontId="8" fillId="32" borderId="0" xfId="0" applyFont="1" applyFill="1" applyAlignment="1">
      <alignment horizontal="center" vertical="top"/>
    </xf>
    <xf numFmtId="0" fontId="8" fillId="36" borderId="24" xfId="0" applyFont="1" applyFill="1" applyBorder="1" applyAlignment="1">
      <alignment horizontal="center"/>
    </xf>
    <xf numFmtId="0" fontId="8" fillId="36" borderId="25" xfId="0" applyFont="1" applyFill="1" applyBorder="1" applyAlignment="1">
      <alignment horizontal="center"/>
    </xf>
    <xf numFmtId="0" fontId="8" fillId="36" borderId="116" xfId="0" applyFont="1" applyFill="1" applyBorder="1" applyAlignment="1">
      <alignment horizontal="center"/>
    </xf>
    <xf numFmtId="0" fontId="8" fillId="36" borderId="139" xfId="0" applyFont="1" applyFill="1" applyBorder="1" applyAlignment="1">
      <alignment horizontal="center"/>
    </xf>
    <xf numFmtId="0" fontId="8" fillId="36" borderId="27" xfId="0" applyFont="1" applyFill="1" applyBorder="1" applyAlignment="1">
      <alignment horizontal="center"/>
    </xf>
    <xf numFmtId="0" fontId="8" fillId="24" borderId="0" xfId="0" applyFont="1" applyFill="1" applyAlignment="1">
      <alignment vertical="top" wrapText="1"/>
    </xf>
    <xf numFmtId="0" fontId="10" fillId="24" borderId="0" xfId="0" applyFont="1" applyFill="1" applyAlignment="1">
      <alignment vertical="top"/>
    </xf>
    <xf numFmtId="0" fontId="8" fillId="36" borderId="103" xfId="0" applyFont="1" applyFill="1" applyBorder="1" applyAlignment="1">
      <alignment horizontal="center"/>
    </xf>
    <xf numFmtId="0" fontId="8" fillId="36" borderId="0" xfId="0" applyFont="1" applyFill="1" applyAlignment="1">
      <alignment horizontal="center"/>
    </xf>
    <xf numFmtId="0" fontId="8" fillId="36" borderId="106" xfId="0" applyFont="1" applyFill="1" applyBorder="1" applyAlignment="1">
      <alignment horizontal="center"/>
    </xf>
    <xf numFmtId="0" fontId="10" fillId="36" borderId="23" xfId="0" applyFont="1" applyFill="1" applyBorder="1" applyAlignment="1">
      <alignment horizontal="center"/>
    </xf>
    <xf numFmtId="0" fontId="10" fillId="36" borderId="0" xfId="0" applyFont="1" applyFill="1" applyAlignment="1">
      <alignment horizontal="center"/>
    </xf>
    <xf numFmtId="0" fontId="10" fillId="36" borderId="15" xfId="0" applyFont="1" applyFill="1" applyBorder="1" applyAlignment="1">
      <alignment horizontal="center"/>
    </xf>
    <xf numFmtId="0" fontId="8" fillId="36" borderId="23" xfId="0" applyFont="1" applyFill="1" applyBorder="1" applyAlignment="1">
      <alignment horizontal="center"/>
    </xf>
    <xf numFmtId="0" fontId="8" fillId="36" borderId="15" xfId="0" applyFont="1" applyFill="1" applyBorder="1" applyAlignment="1">
      <alignment horizontal="center"/>
    </xf>
    <xf numFmtId="0" fontId="8" fillId="24" borderId="0" xfId="0" applyFont="1" applyFill="1" applyAlignment="1">
      <alignment horizontal="left" vertical="top" wrapText="1"/>
    </xf>
    <xf numFmtId="3" fontId="8" fillId="54" borderId="0" xfId="0" applyNumberFormat="1" applyFont="1" applyFill="1" applyAlignment="1">
      <alignment horizontal="right" vertical="top" wrapText="1"/>
    </xf>
    <xf numFmtId="3" fontId="8" fillId="54" borderId="0" xfId="0" applyNumberFormat="1" applyFont="1" applyFill="1" applyAlignment="1">
      <alignment horizontal="right" wrapText="1"/>
    </xf>
    <xf numFmtId="0" fontId="8" fillId="24" borderId="0" xfId="0" applyFont="1" applyFill="1" applyAlignment="1">
      <alignment vertical="top"/>
    </xf>
    <xf numFmtId="0" fontId="15" fillId="24" borderId="61" xfId="0" applyFont="1" applyFill="1" applyBorder="1" applyAlignment="1" applyProtection="1">
      <alignment horizontal="left" vertical="top"/>
      <protection locked="0"/>
    </xf>
    <xf numFmtId="0" fontId="15" fillId="24" borderId="62" xfId="0" applyFont="1" applyFill="1" applyBorder="1" applyAlignment="1" applyProtection="1">
      <alignment horizontal="left" vertical="top"/>
      <protection locked="0"/>
    </xf>
    <xf numFmtId="0" fontId="15" fillId="24" borderId="63" xfId="0" applyFont="1" applyFill="1" applyBorder="1" applyAlignment="1" applyProtection="1">
      <alignment horizontal="left" vertical="top"/>
      <protection locked="0"/>
    </xf>
    <xf numFmtId="0" fontId="82" fillId="24" borderId="61" xfId="112" applyFont="1" applyFill="1" applyBorder="1" applyAlignment="1" applyProtection="1">
      <alignment horizontal="left" vertical="top"/>
      <protection locked="0"/>
    </xf>
    <xf numFmtId="0" fontId="113" fillId="24" borderId="62" xfId="112" applyFill="1" applyBorder="1" applyAlignment="1" applyProtection="1">
      <alignment horizontal="left" vertical="top"/>
      <protection locked="0"/>
    </xf>
    <xf numFmtId="0" fontId="113" fillId="24" borderId="63" xfId="112" applyFill="1" applyBorder="1" applyAlignment="1" applyProtection="1">
      <alignment horizontal="left" vertical="top"/>
      <protection locked="0"/>
    </xf>
    <xf numFmtId="49" fontId="15" fillId="24" borderId="61" xfId="0" applyNumberFormat="1" applyFont="1" applyFill="1" applyBorder="1" applyAlignment="1" applyProtection="1">
      <alignment horizontal="left" vertical="top"/>
      <protection locked="0"/>
    </xf>
    <xf numFmtId="49" fontId="15" fillId="24" borderId="62" xfId="0" applyNumberFormat="1" applyFont="1" applyFill="1" applyBorder="1" applyAlignment="1" applyProtection="1">
      <alignment horizontal="left" vertical="top"/>
      <protection locked="0"/>
    </xf>
    <xf numFmtId="49" fontId="15" fillId="24" borderId="63" xfId="0" applyNumberFormat="1" applyFont="1" applyFill="1" applyBorder="1" applyAlignment="1" applyProtection="1">
      <alignment horizontal="left" vertical="top"/>
      <protection locked="0"/>
    </xf>
    <xf numFmtId="0" fontId="46" fillId="24" borderId="25" xfId="0" applyFont="1" applyFill="1" applyBorder="1" applyAlignment="1">
      <alignment horizontal="center"/>
    </xf>
    <xf numFmtId="1" fontId="75" fillId="24" borderId="0" xfId="0" applyNumberFormat="1" applyFont="1" applyFill="1" applyAlignment="1">
      <alignment horizontal="center"/>
    </xf>
    <xf numFmtId="0" fontId="75" fillId="24" borderId="0" xfId="0" applyFont="1" applyFill="1" applyAlignment="1">
      <alignment horizontal="center"/>
    </xf>
    <xf numFmtId="0" fontId="34" fillId="24" borderId="0" xfId="0" applyFont="1" applyFill="1" applyAlignment="1">
      <alignment horizontal="center" vertical="center"/>
    </xf>
    <xf numFmtId="0" fontId="63" fillId="24" borderId="0" xfId="0" applyFont="1" applyFill="1" applyAlignment="1">
      <alignment horizontal="left" vertical="center" wrapText="1"/>
    </xf>
    <xf numFmtId="1" fontId="107" fillId="24" borderId="64" xfId="0" applyNumberFormat="1" applyFont="1" applyFill="1" applyBorder="1" applyAlignment="1">
      <alignment horizontal="left"/>
    </xf>
    <xf numFmtId="0" fontId="107" fillId="24" borderId="30" xfId="0" applyFont="1" applyFill="1" applyBorder="1" applyAlignment="1">
      <alignment horizontal="left"/>
    </xf>
    <xf numFmtId="0" fontId="8" fillId="54" borderId="0" xfId="0" applyFont="1" applyFill="1" applyAlignment="1">
      <alignment horizontal="left" vertical="top" wrapText="1"/>
    </xf>
    <xf numFmtId="0" fontId="42" fillId="24" borderId="0" xfId="0" applyFont="1" applyFill="1" applyAlignment="1">
      <alignment horizontal="left" wrapText="1"/>
    </xf>
    <xf numFmtId="3" fontId="63" fillId="24" borderId="0" xfId="0" applyNumberFormat="1" applyFont="1" applyFill="1" applyAlignment="1">
      <alignment horizontal="left"/>
    </xf>
    <xf numFmtId="0" fontId="136" fillId="54" borderId="150" xfId="0" applyFont="1" applyFill="1" applyBorder="1" applyAlignment="1">
      <alignment horizontal="left"/>
    </xf>
    <xf numFmtId="0" fontId="10" fillId="24" borderId="0" xfId="0" applyFont="1" applyFill="1" applyAlignment="1">
      <alignment horizontal="left" vertical="top" wrapText="1"/>
    </xf>
    <xf numFmtId="0" fontId="8" fillId="0" borderId="52" xfId="0" applyFont="1" applyBorder="1" applyAlignment="1">
      <alignment horizontal="center" wrapText="1"/>
    </xf>
    <xf numFmtId="0" fontId="8" fillId="0" borderId="54" xfId="0" applyFont="1" applyBorder="1" applyAlignment="1">
      <alignment horizontal="center" wrapText="1"/>
    </xf>
    <xf numFmtId="3" fontId="40" fillId="54" borderId="0" xfId="0" applyNumberFormat="1" applyFont="1" applyFill="1" applyAlignment="1">
      <alignment horizontal="left"/>
    </xf>
    <xf numFmtId="0" fontId="8" fillId="24" borderId="0" xfId="0" applyFont="1" applyFill="1" applyAlignment="1">
      <alignment horizontal="left" indent="2"/>
    </xf>
    <xf numFmtId="0" fontId="13" fillId="24" borderId="0" xfId="0" applyFont="1" applyFill="1"/>
    <xf numFmtId="0" fontId="8" fillId="24" borderId="0" xfId="0" applyFont="1" applyFill="1" applyAlignment="1">
      <alignment horizontal="left"/>
    </xf>
    <xf numFmtId="0" fontId="71" fillId="54" borderId="64" xfId="0" applyFont="1" applyFill="1" applyBorder="1" applyAlignment="1">
      <alignment horizontal="left"/>
    </xf>
    <xf numFmtId="0" fontId="71" fillId="54" borderId="30" xfId="0" applyFont="1" applyFill="1" applyBorder="1" applyAlignment="1">
      <alignment horizontal="left"/>
    </xf>
    <xf numFmtId="0" fontId="76" fillId="0" borderId="0" xfId="0" applyFont="1" applyAlignment="1">
      <alignment horizontal="left" vertical="center"/>
    </xf>
    <xf numFmtId="0" fontId="8" fillId="24" borderId="0" xfId="0" applyFont="1" applyFill="1" applyAlignment="1">
      <alignment horizontal="left" wrapText="1"/>
    </xf>
    <xf numFmtId="0" fontId="5" fillId="32" borderId="16" xfId="0" applyFont="1" applyFill="1" applyBorder="1" applyAlignment="1">
      <alignment horizontal="left"/>
    </xf>
    <xf numFmtId="0" fontId="63" fillId="0" borderId="0" xfId="0" applyFont="1" applyAlignment="1">
      <alignment wrapText="1"/>
    </xf>
    <xf numFmtId="0" fontId="5" fillId="0" borderId="0" xfId="0" applyFont="1" applyAlignment="1">
      <alignment wrapText="1"/>
    </xf>
    <xf numFmtId="0" fontId="38" fillId="0" borderId="52" xfId="0" applyFont="1" applyBorder="1" applyAlignment="1">
      <alignment horizontal="center" vertical="center" wrapText="1"/>
    </xf>
    <xf numFmtId="0" fontId="38" fillId="0" borderId="54" xfId="0" applyFont="1" applyBorder="1" applyAlignment="1">
      <alignment horizontal="center" vertical="center"/>
    </xf>
    <xf numFmtId="0" fontId="33" fillId="24" borderId="138" xfId="0" applyFont="1" applyFill="1" applyBorder="1" applyAlignment="1">
      <alignment horizontal="left" vertical="top" wrapText="1"/>
    </xf>
    <xf numFmtId="0" fontId="68" fillId="0" borderId="52" xfId="0" applyFont="1" applyBorder="1" applyAlignment="1">
      <alignment horizontal="center" wrapText="1"/>
    </xf>
    <xf numFmtId="0" fontId="68" fillId="0" borderId="53" xfId="0" applyFont="1" applyBorder="1" applyAlignment="1">
      <alignment horizontal="center" wrapText="1"/>
    </xf>
    <xf numFmtId="0" fontId="68" fillId="0" borderId="54" xfId="0" applyFont="1" applyBorder="1" applyAlignment="1">
      <alignment horizontal="center" wrapText="1"/>
    </xf>
    <xf numFmtId="0" fontId="10" fillId="24" borderId="0" xfId="0" applyFont="1" applyFill="1" applyAlignment="1">
      <alignment horizontal="center" vertical="center" wrapText="1"/>
    </xf>
    <xf numFmtId="0" fontId="0" fillId="24" borderId="0" xfId="0" applyFill="1" applyAlignment="1">
      <alignment vertical="center" wrapText="1"/>
    </xf>
    <xf numFmtId="3" fontId="10" fillId="24" borderId="0" xfId="0" applyNumberFormat="1" applyFont="1" applyFill="1" applyAlignment="1">
      <alignment horizontal="center" vertical="center" wrapText="1"/>
    </xf>
    <xf numFmtId="3" fontId="12" fillId="24" borderId="0" xfId="0" applyNumberFormat="1" applyFont="1" applyFill="1" applyAlignment="1">
      <alignment horizontal="center" vertical="center" wrapText="1"/>
    </xf>
    <xf numFmtId="0" fontId="12" fillId="23" borderId="0" xfId="0" applyFont="1" applyFill="1" applyAlignment="1">
      <alignment horizontal="center" vertical="center" wrapText="1"/>
    </xf>
    <xf numFmtId="0" fontId="0" fillId="23" borderId="0" xfId="0" applyFill="1" applyAlignment="1">
      <alignment vertical="center" wrapText="1"/>
    </xf>
    <xf numFmtId="0" fontId="13" fillId="24" borderId="0" xfId="0" applyFont="1" applyFill="1" applyAlignment="1">
      <alignment horizontal="left"/>
    </xf>
    <xf numFmtId="0" fontId="10" fillId="23" borderId="124" xfId="0" applyFont="1" applyFill="1" applyBorder="1" applyAlignment="1">
      <alignment horizontal="right" vertical="center" wrapText="1" indent="1"/>
    </xf>
    <xf numFmtId="0" fontId="12" fillId="23" borderId="127" xfId="0" applyFont="1" applyFill="1" applyBorder="1" applyAlignment="1">
      <alignment horizontal="right" vertical="center" indent="1"/>
    </xf>
    <xf numFmtId="0" fontId="5" fillId="32" borderId="0" xfId="0" applyFont="1" applyFill="1" applyAlignment="1">
      <alignment horizontal="left"/>
    </xf>
    <xf numFmtId="0" fontId="10" fillId="24" borderId="0" xfId="0" applyFont="1" applyFill="1" applyAlignment="1">
      <alignment horizontal="center" vertical="center"/>
    </xf>
    <xf numFmtId="0" fontId="136" fillId="24" borderId="0" xfId="0" applyFont="1" applyFill="1" applyAlignment="1">
      <alignment horizontal="left" vertical="center" wrapText="1"/>
    </xf>
    <xf numFmtId="0" fontId="92" fillId="39" borderId="23" xfId="60" applyFont="1" applyFill="1" applyBorder="1" applyAlignment="1">
      <alignment horizontal="left"/>
    </xf>
    <xf numFmtId="0" fontId="91" fillId="39" borderId="0" xfId="60" applyFont="1" applyFill="1" applyAlignment="1">
      <alignment horizontal="left"/>
    </xf>
    <xf numFmtId="0" fontId="91" fillId="39" borderId="15" xfId="60" applyFont="1" applyFill="1" applyBorder="1" applyAlignment="1">
      <alignment horizontal="left"/>
    </xf>
    <xf numFmtId="0" fontId="33" fillId="41" borderId="133" xfId="60" applyFont="1" applyFill="1" applyBorder="1" applyAlignment="1">
      <alignment horizontal="center" vertical="center"/>
    </xf>
    <xf numFmtId="0" fontId="0" fillId="41" borderId="124" xfId="0" applyFill="1" applyBorder="1" applyAlignment="1">
      <alignment horizontal="center"/>
    </xf>
    <xf numFmtId="0" fontId="0" fillId="41" borderId="134" xfId="0" applyFill="1" applyBorder="1" applyAlignment="1">
      <alignment horizontal="center"/>
    </xf>
    <xf numFmtId="2" fontId="48" fillId="17" borderId="0" xfId="63" applyNumberFormat="1" applyFont="1" applyFill="1" applyAlignment="1">
      <alignment wrapText="1"/>
    </xf>
    <xf numFmtId="0" fontId="48" fillId="17" borderId="0" xfId="60" applyFont="1" applyFill="1" applyAlignment="1">
      <alignment wrapText="1"/>
    </xf>
    <xf numFmtId="0" fontId="10" fillId="24" borderId="88" xfId="60" quotePrefix="1" applyFont="1" applyFill="1" applyBorder="1" applyAlignment="1">
      <alignment horizontal="center" vertical="center"/>
    </xf>
    <xf numFmtId="0" fontId="0" fillId="24" borderId="0" xfId="0" applyFill="1" applyAlignment="1">
      <alignment horizontal="center" vertical="center"/>
    </xf>
    <xf numFmtId="0" fontId="0" fillId="24" borderId="89" xfId="0" applyFill="1" applyBorder="1" applyAlignment="1">
      <alignment horizontal="center" vertical="center"/>
    </xf>
    <xf numFmtId="0" fontId="10" fillId="24" borderId="88" xfId="60" applyFont="1" applyFill="1" applyBorder="1" applyAlignment="1">
      <alignment horizontal="center" vertical="center" wrapText="1"/>
    </xf>
    <xf numFmtId="0" fontId="8" fillId="24" borderId="0" xfId="0" applyFont="1" applyFill="1" applyAlignment="1">
      <alignment horizontal="center" vertical="center" wrapText="1"/>
    </xf>
    <xf numFmtId="0" fontId="0" fillId="24" borderId="0" xfId="0" applyFill="1" applyAlignment="1">
      <alignment horizontal="center" vertical="center" wrapText="1"/>
    </xf>
    <xf numFmtId="0" fontId="0" fillId="24" borderId="89" xfId="0" applyFill="1" applyBorder="1" applyAlignment="1">
      <alignment horizontal="center" vertical="center" wrapText="1"/>
    </xf>
    <xf numFmtId="0" fontId="88" fillId="24" borderId="0" xfId="60" applyFont="1" applyFill="1" applyAlignment="1">
      <alignment horizontal="center" vertical="center" wrapText="1"/>
    </xf>
    <xf numFmtId="0" fontId="0" fillId="24" borderId="0" xfId="60" applyFont="1" applyFill="1" applyAlignment="1">
      <alignment horizontal="center" vertical="center"/>
    </xf>
    <xf numFmtId="0" fontId="14" fillId="24" borderId="86" xfId="60" applyFont="1" applyFill="1" applyBorder="1" applyAlignment="1">
      <alignment horizontal="center" vertical="center" wrapText="1"/>
    </xf>
    <xf numFmtId="0" fontId="15" fillId="24" borderId="86" xfId="0" applyFont="1" applyFill="1" applyBorder="1" applyAlignment="1">
      <alignment horizontal="center" vertical="center"/>
    </xf>
    <xf numFmtId="0" fontId="40" fillId="19" borderId="25" xfId="0" applyFont="1" applyFill="1" applyBorder="1" applyAlignment="1">
      <alignment horizontal="left"/>
    </xf>
    <xf numFmtId="0" fontId="45" fillId="0" borderId="25" xfId="0" applyFont="1" applyBorder="1" applyAlignment="1">
      <alignment horizontal="left"/>
    </xf>
    <xf numFmtId="0" fontId="10" fillId="24" borderId="0" xfId="0" applyFont="1" applyFill="1" applyAlignment="1">
      <alignment horizontal="left"/>
    </xf>
    <xf numFmtId="0" fontId="8" fillId="24" borderId="111" xfId="0" applyFont="1" applyFill="1" applyBorder="1" applyAlignment="1">
      <alignment horizontal="left"/>
    </xf>
    <xf numFmtId="0" fontId="155" fillId="54" borderId="0" xfId="0" applyFont="1" applyFill="1" applyAlignment="1">
      <alignment horizontal="left" vertical="top" wrapText="1"/>
    </xf>
    <xf numFmtId="0" fontId="10" fillId="24" borderId="111" xfId="0" applyFont="1" applyFill="1" applyBorder="1" applyAlignment="1">
      <alignment horizontal="left"/>
    </xf>
    <xf numFmtId="0" fontId="68" fillId="0" borderId="0" xfId="0" applyFont="1" applyAlignment="1">
      <alignment horizontal="center" vertical="center" wrapText="1"/>
    </xf>
    <xf numFmtId="0" fontId="8" fillId="54" borderId="0" xfId="0" applyFont="1" applyFill="1" applyAlignment="1" applyProtection="1">
      <alignment horizontal="center" vertical="top" wrapText="1"/>
      <protection locked="0"/>
    </xf>
    <xf numFmtId="0" fontId="10" fillId="36" borderId="24" xfId="0" applyFont="1" applyFill="1" applyBorder="1" applyAlignment="1">
      <alignment horizontal="center" vertical="center" wrapText="1"/>
    </xf>
    <xf numFmtId="0" fontId="10" fillId="36" borderId="25" xfId="0" applyFont="1" applyFill="1" applyBorder="1" applyAlignment="1">
      <alignment horizontal="center" vertical="center" wrapText="1"/>
    </xf>
    <xf numFmtId="0" fontId="10" fillId="36" borderId="27" xfId="0" applyFont="1" applyFill="1" applyBorder="1" applyAlignment="1">
      <alignment horizontal="center" vertical="center" wrapText="1"/>
    </xf>
    <xf numFmtId="0" fontId="12" fillId="32" borderId="0" xfId="0" applyFont="1" applyFill="1" applyAlignment="1">
      <alignment horizontal="center" vertical="center" wrapText="1"/>
    </xf>
    <xf numFmtId="0" fontId="12" fillId="32" borderId="96" xfId="0" applyFont="1" applyFill="1" applyBorder="1" applyAlignment="1">
      <alignment horizontal="center" vertical="center" wrapText="1"/>
    </xf>
    <xf numFmtId="3" fontId="146" fillId="17" borderId="66" xfId="0" applyNumberFormat="1" applyFont="1" applyFill="1" applyBorder="1" applyAlignment="1">
      <alignment horizontal="right" wrapText="1" indent="1"/>
    </xf>
    <xf numFmtId="0" fontId="146" fillId="0" borderId="25" xfId="0" applyFont="1" applyBorder="1" applyAlignment="1">
      <alignment horizontal="right" wrapText="1" indent="1"/>
    </xf>
    <xf numFmtId="3" fontId="77" fillId="17" borderId="0" xfId="0" applyNumberFormat="1" applyFont="1" applyFill="1" applyAlignment="1">
      <alignment horizontal="right" vertical="center" indent="1"/>
    </xf>
    <xf numFmtId="0" fontId="8" fillId="17" borderId="0" xfId="0" applyFont="1" applyFill="1" applyAlignment="1">
      <alignment vertical="top" wrapText="1"/>
    </xf>
    <xf numFmtId="0" fontId="0" fillId="17" borderId="0" xfId="0" applyFill="1" applyAlignment="1">
      <alignment vertical="top" wrapText="1"/>
    </xf>
    <xf numFmtId="0" fontId="10" fillId="36" borderId="0" xfId="0" applyFont="1" applyFill="1" applyAlignment="1">
      <alignment vertical="center" wrapText="1"/>
    </xf>
    <xf numFmtId="0" fontId="12" fillId="21" borderId="16" xfId="0" applyFont="1" applyFill="1"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12" fillId="32" borderId="0" xfId="0" applyFont="1" applyFill="1" applyAlignment="1">
      <alignment horizontal="center" vertical="center"/>
    </xf>
    <xf numFmtId="0" fontId="10" fillId="32" borderId="0" xfId="0" applyFont="1" applyFill="1" applyAlignment="1">
      <alignment horizontal="center" vertical="center"/>
    </xf>
    <xf numFmtId="0" fontId="39" fillId="17" borderId="0" xfId="0" applyFont="1" applyFill="1" applyAlignment="1">
      <alignment horizontal="right" vertical="center" wrapText="1"/>
    </xf>
    <xf numFmtId="0" fontId="0" fillId="0" borderId="0" xfId="0" applyAlignment="1">
      <alignment horizontal="right" vertical="center" wrapText="1"/>
    </xf>
    <xf numFmtId="0" fontId="12" fillId="32" borderId="23" xfId="0" applyFont="1" applyFill="1" applyBorder="1" applyAlignment="1">
      <alignment horizontal="center" vertical="center"/>
    </xf>
    <xf numFmtId="0" fontId="12" fillId="32" borderId="15" xfId="0" applyFont="1" applyFill="1" applyBorder="1" applyAlignment="1">
      <alignment horizontal="center" vertical="center"/>
    </xf>
    <xf numFmtId="0" fontId="10" fillId="32" borderId="0" xfId="0" applyFont="1" applyFill="1" applyAlignment="1">
      <alignment horizontal="center" vertical="center" wrapText="1"/>
    </xf>
    <xf numFmtId="0" fontId="13" fillId="32" borderId="0" xfId="0" applyFont="1" applyFill="1" applyAlignment="1">
      <alignment horizontal="center" vertical="center" wrapText="1"/>
    </xf>
    <xf numFmtId="4" fontId="77" fillId="17" borderId="0" xfId="0" applyNumberFormat="1" applyFont="1" applyFill="1" applyAlignment="1">
      <alignment horizontal="right" vertical="center" wrapText="1"/>
    </xf>
    <xf numFmtId="0" fontId="13" fillId="24" borderId="0" xfId="0" applyFont="1" applyFill="1" applyAlignment="1">
      <alignment vertical="top" wrapText="1"/>
    </xf>
    <xf numFmtId="0" fontId="0" fillId="24" borderId="0" xfId="0" applyFill="1" applyAlignment="1">
      <alignment vertical="top"/>
    </xf>
    <xf numFmtId="0" fontId="0" fillId="32" borderId="26" xfId="0" applyFill="1" applyBorder="1" applyAlignment="1" applyProtection="1">
      <alignment horizontal="center" vertical="center" wrapText="1"/>
      <protection locked="0"/>
    </xf>
    <xf numFmtId="0" fontId="0" fillId="32" borderId="16" xfId="0" applyFill="1" applyBorder="1" applyAlignment="1" applyProtection="1">
      <alignment horizontal="center" vertical="center" wrapText="1"/>
      <protection locked="0"/>
    </xf>
    <xf numFmtId="0" fontId="0" fillId="32" borderId="17" xfId="0" applyFill="1" applyBorder="1" applyAlignment="1" applyProtection="1">
      <alignment horizontal="center" vertical="center" wrapText="1"/>
      <protection locked="0"/>
    </xf>
    <xf numFmtId="0" fontId="0" fillId="32" borderId="103" xfId="0" applyFill="1" applyBorder="1" applyAlignment="1" applyProtection="1">
      <alignment horizontal="center" vertical="center" wrapText="1"/>
      <protection locked="0"/>
    </xf>
    <xf numFmtId="0" fontId="0" fillId="32" borderId="0" xfId="0" applyFill="1" applyAlignment="1" applyProtection="1">
      <alignment horizontal="center" vertical="center" wrapText="1"/>
      <protection locked="0"/>
    </xf>
    <xf numFmtId="0" fontId="0" fillId="32" borderId="106" xfId="0" applyFill="1" applyBorder="1" applyAlignment="1" applyProtection="1">
      <alignment horizontal="center" vertical="center" wrapText="1"/>
      <protection locked="0"/>
    </xf>
    <xf numFmtId="0" fontId="0" fillId="32" borderId="24" xfId="0" applyFill="1" applyBorder="1" applyAlignment="1" applyProtection="1">
      <alignment horizontal="center" vertical="center" wrapText="1"/>
      <protection locked="0"/>
    </xf>
    <xf numFmtId="0" fontId="0" fillId="32" borderId="25" xfId="0" applyFill="1" applyBorder="1" applyAlignment="1" applyProtection="1">
      <alignment horizontal="center" vertical="center" wrapText="1"/>
      <protection locked="0"/>
    </xf>
    <xf numFmtId="0" fontId="0" fillId="32" borderId="27" xfId="0" applyFill="1" applyBorder="1" applyAlignment="1" applyProtection="1">
      <alignment horizontal="center" vertical="center" wrapText="1"/>
      <protection locked="0"/>
    </xf>
    <xf numFmtId="4" fontId="77" fillId="17" borderId="0" xfId="0" applyNumberFormat="1" applyFont="1" applyFill="1" applyAlignment="1">
      <alignment horizontal="right" vertical="center" indent="1"/>
    </xf>
    <xf numFmtId="0" fontId="8" fillId="17" borderId="0" xfId="0" applyFont="1" applyFill="1" applyAlignment="1">
      <alignment horizontal="left" vertical="top" wrapText="1" indent="3"/>
    </xf>
    <xf numFmtId="0" fontId="12" fillId="17" borderId="0" xfId="0" applyFont="1" applyFill="1" applyAlignment="1">
      <alignment wrapText="1"/>
    </xf>
    <xf numFmtId="0" fontId="0" fillId="0" borderId="0" xfId="0" applyAlignment="1">
      <alignment wrapText="1"/>
    </xf>
    <xf numFmtId="0" fontId="10" fillId="24" borderId="0" xfId="0" applyFont="1" applyFill="1" applyAlignment="1">
      <alignment horizontal="left" wrapText="1"/>
    </xf>
    <xf numFmtId="0" fontId="8" fillId="31" borderId="49" xfId="45" applyFont="1" applyFill="1" applyBorder="1" applyAlignment="1" applyProtection="1">
      <alignment horizontal="left" vertical="center" wrapText="1"/>
      <protection locked="0"/>
    </xf>
    <xf numFmtId="0" fontId="8" fillId="31" borderId="50" xfId="45" applyFont="1" applyFill="1" applyBorder="1" applyAlignment="1" applyProtection="1">
      <alignment horizontal="left" vertical="center" wrapText="1"/>
      <protection locked="0"/>
    </xf>
    <xf numFmtId="0" fontId="8" fillId="31" borderId="51" xfId="45" applyFont="1" applyFill="1" applyBorder="1" applyAlignment="1" applyProtection="1">
      <alignment horizontal="left" vertical="center" wrapText="1"/>
      <protection locked="0"/>
    </xf>
    <xf numFmtId="0" fontId="8" fillId="24" borderId="3" xfId="0" applyFont="1" applyFill="1" applyBorder="1" applyAlignment="1">
      <alignment horizontal="right"/>
    </xf>
    <xf numFmtId="0" fontId="10" fillId="0" borderId="61" xfId="0" applyFont="1" applyBorder="1" applyAlignment="1">
      <alignment horizontal="center"/>
    </xf>
    <xf numFmtId="0" fontId="10" fillId="0" borderId="63" xfId="0" applyFont="1" applyBorder="1" applyAlignment="1">
      <alignment horizontal="center"/>
    </xf>
    <xf numFmtId="0" fontId="8" fillId="56" borderId="26" xfId="0" applyFont="1" applyFill="1" applyBorder="1" applyAlignment="1">
      <alignment horizontal="center" vertical="center" wrapText="1"/>
    </xf>
    <xf numFmtId="0" fontId="8" fillId="56" borderId="103" xfId="0" applyFont="1" applyFill="1" applyBorder="1" applyAlignment="1">
      <alignment horizontal="center" vertical="center" wrapText="1"/>
    </xf>
    <xf numFmtId="0" fontId="8" fillId="56" borderId="24" xfId="0" applyFont="1" applyFill="1" applyBorder="1" applyAlignment="1">
      <alignment horizontal="center" vertical="center" wrapText="1"/>
    </xf>
    <xf numFmtId="0" fontId="8" fillId="57" borderId="17" xfId="0" applyFont="1" applyFill="1" applyBorder="1" applyAlignment="1" applyProtection="1">
      <alignment horizontal="left" vertical="top" wrapText="1"/>
      <protection locked="0"/>
    </xf>
    <xf numFmtId="0" fontId="8" fillId="57" borderId="96" xfId="0" applyFont="1" applyFill="1" applyBorder="1" applyAlignment="1" applyProtection="1">
      <alignment horizontal="left" vertical="top" wrapText="1"/>
      <protection locked="0"/>
    </xf>
    <xf numFmtId="0" fontId="8" fillId="57" borderId="117" xfId="0" applyFont="1" applyFill="1" applyBorder="1" applyAlignment="1" applyProtection="1">
      <alignment horizontal="left" vertical="top" wrapText="1"/>
      <protection locked="0"/>
    </xf>
    <xf numFmtId="0" fontId="10" fillId="24" borderId="138" xfId="0" applyFont="1" applyFill="1" applyBorder="1" applyAlignment="1">
      <alignment horizontal="center" vertical="center"/>
    </xf>
    <xf numFmtId="0" fontId="10" fillId="24" borderId="139" xfId="0" applyFont="1" applyFill="1" applyBorder="1" applyAlignment="1">
      <alignment horizontal="center" vertical="center"/>
    </xf>
    <xf numFmtId="0" fontId="10" fillId="0" borderId="61" xfId="45" applyFont="1" applyBorder="1" applyAlignment="1">
      <alignment horizontal="center"/>
    </xf>
    <xf numFmtId="0" fontId="10" fillId="0" borderId="63" xfId="45" applyFont="1" applyBorder="1" applyAlignment="1">
      <alignment horizontal="center"/>
    </xf>
    <xf numFmtId="0" fontId="33" fillId="24" borderId="0" xfId="45" applyFont="1" applyFill="1" applyAlignment="1">
      <alignment horizontal="center"/>
    </xf>
    <xf numFmtId="0" fontId="8" fillId="24" borderId="61" xfId="0" applyFont="1" applyFill="1" applyBorder="1" applyAlignment="1">
      <alignment horizontal="left" indent="4"/>
    </xf>
    <xf numFmtId="0" fontId="8" fillId="24" borderId="62" xfId="0" applyFont="1" applyFill="1" applyBorder="1" applyAlignment="1">
      <alignment horizontal="left" indent="4"/>
    </xf>
    <xf numFmtId="0" fontId="8" fillId="24" borderId="63" xfId="0" applyFont="1" applyFill="1" applyBorder="1" applyAlignment="1">
      <alignment horizontal="left" indent="4"/>
    </xf>
    <xf numFmtId="0" fontId="8" fillId="31" borderId="49" xfId="45" applyFont="1" applyFill="1" applyBorder="1" applyAlignment="1" applyProtection="1">
      <alignment horizontal="center" vertical="center" wrapText="1"/>
      <protection locked="0"/>
    </xf>
    <xf numFmtId="0" fontId="8" fillId="31" borderId="50" xfId="45" applyFont="1" applyFill="1" applyBorder="1" applyAlignment="1" applyProtection="1">
      <alignment horizontal="center" vertical="center" wrapText="1"/>
      <protection locked="0"/>
    </xf>
    <xf numFmtId="0" fontId="8" fillId="31" borderId="81" xfId="45" applyFont="1" applyFill="1" applyBorder="1" applyAlignment="1" applyProtection="1">
      <alignment horizontal="center" vertical="center" wrapText="1"/>
      <protection locked="0"/>
    </xf>
    <xf numFmtId="0" fontId="8" fillId="31" borderId="51" xfId="45" applyFont="1" applyFill="1" applyBorder="1" applyAlignment="1" applyProtection="1">
      <alignment horizontal="center" vertical="center" wrapText="1"/>
      <protection locked="0"/>
    </xf>
    <xf numFmtId="0" fontId="10" fillId="0" borderId="62" xfId="45" applyFont="1" applyBorder="1" applyAlignment="1">
      <alignment horizontal="center"/>
    </xf>
    <xf numFmtId="0" fontId="5" fillId="36" borderId="24" xfId="0" applyFont="1" applyFill="1" applyBorder="1" applyAlignment="1">
      <alignment horizontal="center"/>
    </xf>
    <xf numFmtId="0" fontId="5" fillId="36" borderId="25" xfId="0" applyFont="1" applyFill="1" applyBorder="1" applyAlignment="1">
      <alignment horizontal="center"/>
    </xf>
    <xf numFmtId="0" fontId="5" fillId="36" borderId="27" xfId="0" applyFont="1" applyFill="1" applyBorder="1" applyAlignment="1">
      <alignment horizontal="center"/>
    </xf>
    <xf numFmtId="0" fontId="5" fillId="52" borderId="24" xfId="0" applyFont="1" applyFill="1" applyBorder="1" applyAlignment="1">
      <alignment horizontal="center"/>
    </xf>
    <xf numFmtId="0" fontId="5" fillId="52" borderId="25" xfId="0" applyFont="1" applyFill="1" applyBorder="1" applyAlignment="1">
      <alignment horizontal="center"/>
    </xf>
    <xf numFmtId="0" fontId="5" fillId="52" borderId="27" xfId="0" applyFont="1" applyFill="1" applyBorder="1" applyAlignment="1">
      <alignment horizontal="center"/>
    </xf>
    <xf numFmtId="0" fontId="152" fillId="36" borderId="24" xfId="0" applyFont="1" applyFill="1" applyBorder="1" applyAlignment="1">
      <alignment horizontal="center"/>
    </xf>
    <xf numFmtId="0" fontId="152" fillId="36" borderId="27" xfId="0" applyFont="1" applyFill="1" applyBorder="1" applyAlignment="1">
      <alignment horizontal="center"/>
    </xf>
  </cellXfs>
  <cellStyles count="113">
    <cellStyle name="%" xfId="60" xr:uid="{00000000-0005-0000-0000-00000000000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ellBACode" xfId="77" xr:uid="{5BF1656A-E76F-404A-84AD-C01BA0B15401}"/>
    <cellStyle name="CellBACode 2" xfId="95" xr:uid="{429630FB-78C6-4907-A78F-7F08554FB37C}"/>
    <cellStyle name="CellBAName" xfId="78" xr:uid="{D125B45E-B206-47C0-9669-D8C6850E8A3C}"/>
    <cellStyle name="CellBAName 2" xfId="96" xr:uid="{74EDC7BE-DBDD-41BD-A926-9E097595E67C}"/>
    <cellStyle name="CellBAValue" xfId="27" xr:uid="{00000000-0005-0000-0000-00001B000000}"/>
    <cellStyle name="CellBAValue 2" xfId="28" xr:uid="{00000000-0005-0000-0000-00001C000000}"/>
    <cellStyle name="CellMCCode" xfId="79" xr:uid="{9E798746-A2A1-4373-B0FA-090601FF5CEF}"/>
    <cellStyle name="CellMCCode 2" xfId="97" xr:uid="{02DE0BE4-460C-4ADF-A34E-B7E3F1DDC07E}"/>
    <cellStyle name="CellMCName" xfId="80" xr:uid="{03B0A12C-128D-4972-BF33-024F18BCA6E4}"/>
    <cellStyle name="CellMCName 2" xfId="98" xr:uid="{2EAB1CC4-C5AF-43C0-9380-2D8B99236A8F}"/>
    <cellStyle name="CellNationCode" xfId="81" xr:uid="{182850AB-925A-4D44-90B2-F5FFE0E674AC}"/>
    <cellStyle name="CellNationName" xfId="82" xr:uid="{E5A3C43E-8119-42BC-9C27-96F57323C155}"/>
    <cellStyle name="CellNationValue" xfId="29" xr:uid="{00000000-0005-0000-0000-00001D000000}"/>
    <cellStyle name="CellRegionCode" xfId="83" xr:uid="{54921792-C976-4F7C-AECA-4C1199354C37}"/>
    <cellStyle name="CellRegionName" xfId="84" xr:uid="{DBB718B2-BA72-4DB5-BE2A-A8FDE3730076}"/>
    <cellStyle name="CellUACode" xfId="85" xr:uid="{E4406A4D-B9C8-47A1-B621-E1E3CD7C42BC}"/>
    <cellStyle name="CellUACode 2" xfId="99" xr:uid="{73AD437B-00F9-4907-8770-FF913E48203C}"/>
    <cellStyle name="CellUAName" xfId="86" xr:uid="{5EED78DB-DFEF-4169-B915-420FCACA10DB}"/>
    <cellStyle name="CellUAName 2" xfId="100" xr:uid="{F3619EDC-4E4D-4D02-A66F-58C56C486C9B}"/>
    <cellStyle name="CellUAValue" xfId="30" xr:uid="{00000000-0005-0000-0000-00001E000000}"/>
    <cellStyle name="CellUAValue 2" xfId="31" xr:uid="{00000000-0005-0000-0000-00001F000000}"/>
    <cellStyle name="Check Cell" xfId="32" builtinId="23" customBuiltin="1"/>
    <cellStyle name="Comma" xfId="33" builtinId="3"/>
    <cellStyle name="Comma 2" xfId="52" xr:uid="{00000000-0005-0000-0000-000022000000}"/>
    <cellStyle name="Comma 2 2" xfId="53" xr:uid="{00000000-0005-0000-0000-000023000000}"/>
    <cellStyle name="Comma 2 2 2" xfId="73" xr:uid="{45398699-4064-41DF-9C60-A96636DA7B2B}"/>
    <cellStyle name="Comma 2 2 2 2" xfId="108" xr:uid="{C08C94B3-B45F-4B9B-ACF5-3E0AEB0EC088}"/>
    <cellStyle name="Comma 2 3" xfId="72" xr:uid="{D5580FA8-40A1-49F3-9322-1B228C63C409}"/>
    <cellStyle name="Comma 2 3 2" xfId="107" xr:uid="{434DCB42-663E-4C00-BCC3-BA80025B4F7A}"/>
    <cellStyle name="Comma 3" xfId="61" xr:uid="{00000000-0005-0000-0000-000024000000}"/>
    <cellStyle name="Comma 3 2" xfId="76" xr:uid="{965F0132-591E-45D8-A840-6DF2D89C85E0}"/>
    <cellStyle name="Comma 3 2 2" xfId="111" xr:uid="{FABAFEFE-E2A0-45AC-8EAB-37B25B0DEFF2}"/>
    <cellStyle name="Comma 4" xfId="70" xr:uid="{11006F35-77F8-433A-9C6E-4B5FF3F6EB44}"/>
    <cellStyle name="Comma 4 2" xfId="105" xr:uid="{1CFC51C2-0E5D-49DD-949B-0DFD87F743A4}"/>
    <cellStyle name="Currency" xfId="34" builtinId="4"/>
    <cellStyle name="Currency 2" xfId="71" xr:uid="{066B58A8-0684-401B-AFE9-3689757BE9EC}"/>
    <cellStyle name="Currency 2 2" xfId="106" xr:uid="{4CD6A176-4BC1-4A11-BCAD-5FD4871C1117}"/>
    <cellStyle name="Data_Total" xfId="87" xr:uid="{3008A6E7-36CC-4219-9969-884F4B8991E1}"/>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Headings" xfId="88" xr:uid="{2D5F92CB-DBC1-4D3B-9630-3947235E29F8}"/>
    <cellStyle name="Headings 2" xfId="101" xr:uid="{645A7508-944D-4F08-8A8A-4974CC11A1E5}"/>
    <cellStyle name="Hyperlink" xfId="112" builtinId="8"/>
    <cellStyle name="Hyperlink 2" xfId="54" xr:uid="{00000000-0005-0000-0000-00002D000000}"/>
    <cellStyle name="Hyperlink 2 2" xfId="65" xr:uid="{00000000-0005-0000-0000-00002E000000}"/>
    <cellStyle name="Hyperlink 3" xfId="66" xr:uid="{00000000-0005-0000-0000-00002F000000}"/>
    <cellStyle name="Hyperlink 4" xfId="67" xr:uid="{00000000-0005-0000-0000-000030000000}"/>
    <cellStyle name="Hyperlink_140108 Draft NNDR1Sup 201415" xfId="41" xr:uid="{00000000-0005-0000-0000-000031000000}"/>
    <cellStyle name="Input" xfId="42" builtinId="20" customBuiltin="1"/>
    <cellStyle name="Linked Cell" xfId="43" builtinId="24" customBuiltin="1"/>
    <cellStyle name="Neutral" xfId="44" builtinId="28" customBuiltin="1"/>
    <cellStyle name="Neutral 2" xfId="56" xr:uid="{00000000-0005-0000-0000-000035000000}"/>
    <cellStyle name="Normal" xfId="0" builtinId="0"/>
    <cellStyle name="Normal 2" xfId="45" xr:uid="{00000000-0005-0000-0000-000037000000}"/>
    <cellStyle name="Normal 2 2" xfId="68" xr:uid="{00000000-0005-0000-0000-000038000000}"/>
    <cellStyle name="Normal 3" xfId="57" xr:uid="{00000000-0005-0000-0000-000039000000}"/>
    <cellStyle name="Normal 3 2" xfId="64" xr:uid="{00000000-0005-0000-0000-00003A000000}"/>
    <cellStyle name="Normal 3 3" xfId="94" xr:uid="{36ABAF77-12F2-47F3-9D05-AD5A5DF6DF8D}"/>
    <cellStyle name="Normal 4" xfId="59" xr:uid="{00000000-0005-0000-0000-00003B000000}"/>
    <cellStyle name="Normal 4 2" xfId="75" xr:uid="{3657152A-03C0-490E-A8B1-3EF6DFB76F37}"/>
    <cellStyle name="Normal 4 2 2" xfId="110" xr:uid="{65CD38B6-C94A-4FBB-96B0-23F5CCE53D5D}"/>
    <cellStyle name="Normal 4 3" xfId="104" xr:uid="{AB3B5E3D-12E6-4335-8742-673E31A81EB9}"/>
    <cellStyle name="Normal 5" xfId="55" xr:uid="{00000000-0005-0000-0000-00003C000000}"/>
    <cellStyle name="Normal 5 2" xfId="62" xr:uid="{00000000-0005-0000-0000-00003D000000}"/>
    <cellStyle name="Normal 5 3" xfId="74" xr:uid="{C57D2D4D-6189-4F9B-A269-6CE695FB0388}"/>
    <cellStyle name="Normal 5 3 2" xfId="109" xr:uid="{BA70C64E-DB3D-4C08-8F2F-3AC677A73F83}"/>
    <cellStyle name="Normal 5 4" xfId="103" xr:uid="{414F4A11-926F-4E02-9CAB-71A33A08D1CE}"/>
    <cellStyle name="Normal 6" xfId="69" xr:uid="{00000000-0005-0000-0000-00003E000000}"/>
    <cellStyle name="Normal_Sheet1" xfId="63" xr:uid="{00000000-0005-0000-0000-00003F000000}"/>
    <cellStyle name="Note" xfId="46" builtinId="10" customBuiltin="1"/>
    <cellStyle name="Output" xfId="47" builtinId="21" customBuiltin="1"/>
    <cellStyle name="Percent" xfId="48" builtinId="5"/>
    <cellStyle name="Percent 2" xfId="58" xr:uid="{00000000-0005-0000-0000-000043000000}"/>
    <cellStyle name="Row_CategoryHeadings" xfId="89" xr:uid="{9FDC4338-6D5D-4E1F-BB3C-202796DC3274}"/>
    <cellStyle name="Source" xfId="90" xr:uid="{613CC219-AB3C-4F69-A05E-574FB82F3960}"/>
    <cellStyle name="Style4" xfId="91" xr:uid="{16E8C9D7-FF2A-4C81-AE42-031D13154A72}"/>
    <cellStyle name="Table_Name" xfId="92" xr:uid="{D78D7423-AF5B-4ABF-8FFC-B61BEF2090DF}"/>
    <cellStyle name="Title" xfId="49" builtinId="15" customBuiltin="1"/>
    <cellStyle name="Total" xfId="50" builtinId="25" customBuiltin="1"/>
    <cellStyle name="Warning Text" xfId="51" builtinId="11" customBuiltin="1"/>
    <cellStyle name="Warnings" xfId="93" xr:uid="{8261C79C-AD78-4171-B452-80AB06A984D0}"/>
    <cellStyle name="Warnings 2" xfId="102" xr:uid="{3AA3741E-50C1-4D72-A1B2-71DE5A5FCAAE}"/>
  </cellStyles>
  <dxfs count="246">
    <dxf>
      <fill>
        <patternFill>
          <bgColor indexed="43"/>
        </patternFill>
      </fill>
    </dxf>
    <dxf>
      <fill>
        <patternFill>
          <bgColor indexed="43"/>
        </patternFill>
      </fill>
    </dxf>
    <dxf>
      <fill>
        <patternFill>
          <bgColor indexed="43"/>
        </patternFill>
      </fill>
    </dxf>
    <dxf>
      <fill>
        <patternFill>
          <bgColor indexed="43"/>
        </patternFill>
      </fill>
    </dxf>
    <dxf>
      <fill>
        <patternFill patternType="none">
          <bgColor indexed="65"/>
        </patternFill>
      </fill>
    </dxf>
    <dxf>
      <font>
        <b/>
        <i val="0"/>
        <condense val="0"/>
        <extend val="0"/>
      </font>
      <fill>
        <patternFill>
          <bgColor indexed="17"/>
        </patternFill>
      </fill>
    </dxf>
    <dxf>
      <font>
        <b/>
        <i val="0"/>
        <condense val="0"/>
        <extend val="0"/>
        <color auto="1"/>
      </font>
      <fill>
        <patternFill>
          <bgColor indexed="10"/>
        </patternFill>
      </fill>
    </dxf>
    <dxf>
      <fill>
        <patternFill patternType="none">
          <bgColor indexed="65"/>
        </patternFill>
      </fill>
    </dxf>
    <dxf>
      <font>
        <b/>
        <i val="0"/>
        <strike val="0"/>
        <color theme="0"/>
      </font>
      <fill>
        <patternFill>
          <bgColor rgb="FFFF0000"/>
        </patternFill>
      </fill>
    </dxf>
    <dxf>
      <font>
        <b/>
        <i val="0"/>
        <color theme="0"/>
      </font>
      <fill>
        <patternFill>
          <bgColor indexed="17"/>
        </patternFill>
      </fill>
    </dxf>
    <dxf>
      <font>
        <b/>
        <i val="0"/>
        <color theme="0"/>
      </font>
      <fill>
        <patternFill>
          <bgColor indexed="10"/>
        </patternFill>
      </fill>
    </dxf>
    <dxf>
      <fill>
        <patternFill>
          <bgColor theme="9" tint="0.59996337778862885"/>
        </patternFill>
      </fill>
    </dxf>
    <dxf>
      <fill>
        <patternFill>
          <bgColor theme="9" tint="0.59996337778862885"/>
        </patternFill>
      </fill>
    </dxf>
    <dxf>
      <font>
        <b/>
        <i val="0"/>
        <color theme="0"/>
      </font>
      <fill>
        <patternFill>
          <bgColor indexed="17"/>
        </patternFill>
      </fill>
    </dxf>
    <dxf>
      <font>
        <b/>
        <i val="0"/>
        <color theme="0"/>
      </font>
      <fill>
        <patternFill>
          <bgColor indexed="10"/>
        </patternFill>
      </fill>
    </dxf>
    <dxf>
      <fill>
        <patternFill>
          <bgColor theme="9" tint="0.59996337778862885"/>
        </patternFill>
      </fill>
    </dxf>
    <dxf>
      <font>
        <b/>
        <i val="0"/>
        <color theme="0"/>
      </font>
      <fill>
        <patternFill>
          <bgColor indexed="17"/>
        </patternFill>
      </fill>
    </dxf>
    <dxf>
      <font>
        <b/>
        <i val="0"/>
        <color theme="0"/>
      </font>
      <fill>
        <patternFill>
          <bgColor indexed="10"/>
        </patternFill>
      </fill>
    </dxf>
    <dxf>
      <font>
        <b/>
        <i val="0"/>
        <condense val="0"/>
        <extend val="0"/>
      </font>
      <fill>
        <patternFill>
          <bgColor indexed="17"/>
        </patternFill>
      </fill>
    </dxf>
    <dxf>
      <font>
        <b/>
        <i val="0"/>
        <condense val="0"/>
        <extend val="0"/>
        <color auto="1"/>
      </font>
      <fill>
        <patternFill>
          <bgColor indexed="10"/>
        </patternFill>
      </fill>
    </dxf>
    <dxf>
      <fill>
        <patternFill patternType="none">
          <bgColor indexed="65"/>
        </patternFill>
      </fill>
    </dxf>
    <dxf>
      <font>
        <b/>
        <i val="0"/>
        <condense val="0"/>
        <extend val="0"/>
      </font>
      <fill>
        <patternFill>
          <bgColor indexed="17"/>
        </patternFill>
      </fill>
    </dxf>
    <dxf>
      <font>
        <b/>
        <i val="0"/>
        <condense val="0"/>
        <extend val="0"/>
        <color auto="1"/>
      </font>
      <fill>
        <patternFill>
          <bgColor indexed="10"/>
        </patternFill>
      </fill>
    </dxf>
    <dxf>
      <fill>
        <patternFill patternType="none">
          <bgColor indexed="65"/>
        </patternFill>
      </fill>
    </dxf>
    <dxf>
      <font>
        <b/>
        <i val="0"/>
        <color theme="0"/>
      </font>
      <fill>
        <patternFill>
          <bgColor indexed="17"/>
        </patternFill>
      </fill>
    </dxf>
    <dxf>
      <font>
        <b/>
        <i val="0"/>
        <color theme="0"/>
      </font>
      <fill>
        <patternFill>
          <bgColor indexed="10"/>
        </patternFill>
      </fill>
    </dxf>
    <dxf>
      <font>
        <b/>
        <i val="0"/>
      </font>
      <fill>
        <patternFill>
          <bgColor theme="8" tint="0.59996337778862885"/>
        </patternFill>
      </fill>
    </dxf>
    <dxf>
      <font>
        <b/>
        <i val="0"/>
        <strike val="0"/>
        <color theme="0"/>
      </font>
      <fill>
        <patternFill>
          <bgColor rgb="FFFF0000"/>
        </patternFill>
      </fill>
    </dxf>
    <dxf>
      <font>
        <b/>
        <i val="0"/>
        <color theme="0"/>
      </font>
      <fill>
        <patternFill>
          <bgColor indexed="17"/>
        </patternFill>
      </fill>
    </dxf>
    <dxf>
      <font>
        <b/>
        <i val="0"/>
        <color theme="0"/>
      </font>
      <fill>
        <patternFill>
          <bgColor indexed="10"/>
        </patternFill>
      </fill>
    </dxf>
    <dxf>
      <fill>
        <patternFill>
          <bgColor theme="9" tint="0.59996337778862885"/>
        </patternFill>
      </fill>
    </dxf>
    <dxf>
      <font>
        <b/>
        <i val="0"/>
        <color theme="0"/>
      </font>
      <fill>
        <patternFill>
          <bgColor indexed="17"/>
        </patternFill>
      </fill>
    </dxf>
    <dxf>
      <font>
        <b/>
        <i val="0"/>
        <color theme="0"/>
      </font>
      <fill>
        <patternFill>
          <bgColor indexed="10"/>
        </patternFill>
      </fill>
    </dxf>
    <dxf>
      <fill>
        <patternFill>
          <bgColor theme="9" tint="0.59996337778862885"/>
        </patternFill>
      </fill>
    </dxf>
    <dxf>
      <font>
        <b/>
        <i val="0"/>
        <condense val="0"/>
        <extend val="0"/>
      </font>
      <fill>
        <patternFill>
          <bgColor indexed="17"/>
        </patternFill>
      </fill>
    </dxf>
    <dxf>
      <font>
        <b/>
        <i val="0"/>
        <condense val="0"/>
        <extend val="0"/>
        <color auto="1"/>
      </font>
      <fill>
        <patternFill>
          <bgColor indexed="10"/>
        </patternFill>
      </fill>
    </dxf>
    <dxf>
      <font>
        <b/>
        <i val="0"/>
        <color theme="0"/>
      </font>
      <fill>
        <patternFill>
          <bgColor indexed="17"/>
        </patternFill>
      </fill>
    </dxf>
    <dxf>
      <font>
        <b/>
        <i val="0"/>
        <color theme="0"/>
      </font>
      <fill>
        <patternFill>
          <bgColor indexed="10"/>
        </patternFill>
      </fill>
    </dxf>
    <dxf>
      <fill>
        <patternFill>
          <bgColor theme="9" tint="0.59996337778862885"/>
        </patternFill>
      </fill>
    </dxf>
    <dxf>
      <fill>
        <patternFill>
          <bgColor theme="0" tint="-0.14996795556505021"/>
        </patternFill>
      </fill>
    </dxf>
    <dxf>
      <fill>
        <patternFill>
          <bgColor rgb="FFFF0000"/>
        </patternFill>
      </fill>
    </dxf>
    <dxf>
      <font>
        <color theme="1"/>
      </font>
      <fill>
        <patternFill patternType="solid">
          <bgColor theme="0" tint="-0.14996795556505021"/>
        </patternFill>
      </fill>
      <border>
        <left style="thin">
          <color rgb="FFC00000"/>
        </left>
        <right style="thin">
          <color rgb="FFC00000"/>
        </right>
        <top style="thin">
          <color rgb="FFC00000"/>
        </top>
        <bottom style="thin">
          <color rgb="FFC00000"/>
        </bottom>
        <vertical/>
        <horizontal/>
      </border>
    </dxf>
    <dxf>
      <font>
        <b val="0"/>
        <i val="0"/>
        <strike val="0"/>
        <color auto="1"/>
      </font>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ont>
        <color theme="0" tint="-0.14996795556505021"/>
      </font>
      <fill>
        <patternFill>
          <bgColor theme="0" tint="-0.14996795556505021"/>
        </patternFill>
      </fill>
    </dxf>
    <dxf>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ill>
        <patternFill>
          <bgColor theme="0" tint="-0.2499465926084170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border>
        <left/>
        <right/>
        <top/>
        <bottom/>
      </border>
    </dxf>
    <dxf>
      <fill>
        <patternFill>
          <bgColor theme="0" tint="-0.14996795556505021"/>
        </patternFill>
      </fill>
    </dxf>
    <dxf>
      <font>
        <color theme="0" tint="-0.14996795556505021"/>
      </font>
      <fill>
        <patternFill>
          <bgColor theme="0" tint="-0.14996795556505021"/>
        </patternFill>
      </fill>
    </dxf>
    <dxf>
      <fill>
        <patternFill>
          <bgColor theme="0" tint="-0.24994659260841701"/>
        </patternFill>
      </fill>
    </dxf>
    <dxf>
      <fill>
        <patternFill>
          <bgColor theme="0" tint="-0.14996795556505021"/>
        </patternFill>
      </fill>
    </dxf>
    <dxf>
      <font>
        <b val="0"/>
        <i val="0"/>
        <strike val="0"/>
        <color auto="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border>
        <left style="dotted">
          <color rgb="FF339966"/>
        </left>
        <right style="dotted">
          <color rgb="FF339966"/>
        </right>
        <top style="dotted">
          <color rgb="FF339966"/>
        </top>
        <bottom style="dotted">
          <color rgb="FF339966"/>
        </bottom>
      </border>
    </dxf>
    <dxf>
      <font>
        <b/>
        <i val="0"/>
        <color rgb="FFFF0000"/>
      </font>
    </dxf>
    <dxf>
      <fill>
        <patternFill>
          <bgColor theme="0" tint="-0.14996795556505021"/>
        </patternFill>
      </fill>
    </dxf>
    <dxf>
      <font>
        <color theme="0" tint="-0.14996795556505021"/>
      </font>
      <fill>
        <patternFill>
          <bgColor theme="0" tint="-0.14996795556505021"/>
        </patternFill>
      </fill>
      <border>
        <left/>
        <right/>
        <top/>
        <bottom/>
      </border>
    </dxf>
    <dxf>
      <font>
        <color rgb="FF9C0006"/>
      </font>
    </dxf>
    <dxf>
      <font>
        <b/>
        <i val="0"/>
        <color rgb="FFFF0000"/>
      </font>
    </dxf>
    <dxf>
      <font>
        <color theme="0" tint="-0.14996795556505021"/>
      </font>
      <fill>
        <patternFill>
          <bgColor theme="0" tint="-0.14996795556505021"/>
        </patternFill>
      </fill>
      <border>
        <left/>
        <right/>
        <top/>
        <bottom/>
      </border>
    </dxf>
    <dxf>
      <font>
        <color theme="0" tint="-0.14996795556505021"/>
      </font>
      <fill>
        <patternFill>
          <bgColor theme="0" tint="-0.14996795556505021"/>
        </patternFill>
      </fill>
      <border>
        <left/>
        <right/>
        <top/>
        <bottom/>
      </border>
    </dxf>
    <dxf>
      <font>
        <color theme="0" tint="-0.14996795556505021"/>
      </font>
      <fill>
        <patternFill>
          <bgColor theme="0" tint="-0.14996795556505021"/>
        </patternFill>
      </fill>
      <border>
        <left/>
        <right/>
        <top/>
        <bottom/>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ont>
        <color theme="0" tint="-0.14996795556505021"/>
      </font>
      <fill>
        <patternFill>
          <bgColor theme="0" tint="-0.14996795556505021"/>
        </patternFill>
      </fill>
      <border>
        <left/>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numFmt numFmtId="19" formatCode="dd/mm/yyyy"/>
      <fill>
        <patternFill>
          <bgColor rgb="FFFFFF00"/>
        </patternFill>
      </fill>
    </dxf>
    <dxf>
      <fill>
        <patternFill>
          <bgColor theme="0" tint="-0.24994659260841701"/>
        </patternFill>
      </fill>
    </dxf>
    <dxf>
      <font>
        <color rgb="FFC0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ont>
        <color auto="1"/>
      </font>
      <fill>
        <patternFill>
          <bgColor theme="0" tint="-0.14996795556505021"/>
        </patternFill>
      </fill>
    </dxf>
    <dxf>
      <font>
        <color theme="0"/>
      </font>
      <fill>
        <patternFill patternType="solid">
          <bgColor theme="0"/>
        </patternFill>
      </fill>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patternFill>
      </fill>
    </dxf>
    <dxf>
      <font>
        <b/>
        <i val="0"/>
        <color rgb="FFFF0000"/>
      </font>
    </dxf>
    <dxf>
      <font>
        <b/>
        <i val="0"/>
        <color rgb="FFC00000"/>
      </font>
    </dxf>
    <dxf>
      <font>
        <color rgb="FFC00000"/>
      </font>
    </dxf>
    <dxf>
      <font>
        <color theme="5"/>
      </font>
    </dxf>
    <dxf>
      <font>
        <b/>
        <i val="0"/>
        <strike val="0"/>
        <color rgb="FFC0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rgb="FFFF0000"/>
      </font>
    </dxf>
    <dxf>
      <fill>
        <patternFill>
          <bgColor theme="0" tint="-0.24994659260841701"/>
        </patternFill>
      </fill>
    </dxf>
  </dxfs>
  <tableStyles count="0" defaultTableStyle="TableStyleMedium9" defaultPivotStyle="PivotStyleLight16"/>
  <colors>
    <mruColors>
      <color rgb="FF339966"/>
      <color rgb="FF008000"/>
      <color rgb="FFFFFFCC"/>
      <color rgb="FFF2DCDB"/>
      <color rgb="FF99CCFF"/>
      <color rgb="FFFFFF99"/>
      <color rgb="FFDAEEF3"/>
      <color rgb="FFFF07CA"/>
      <color rgb="FFCC0000"/>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1.xml"/><Relationship Id="rId30" Type="http://schemas.openxmlformats.org/officeDocument/2006/relationships/customXml" Target="../customXml/item4.xml"/></Relationships>
</file>

<file path=xl/ctrlProps/ctrlProp1.xml><?xml version="1.0" encoding="utf-8"?>
<formControlPr xmlns="http://schemas.microsoft.com/office/spreadsheetml/2009/9/main" objectType="List" dx="22" fmlaLink="F1" fmlaRange="Data!$B$5:$C$301" noThreeD="1" sel="297" val="29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457200</xdr:colOff>
          <xdr:row>9</xdr:row>
          <xdr:rowOff>76200</xdr:rowOff>
        </xdr:from>
        <xdr:to>
          <xdr:col>12</xdr:col>
          <xdr:colOff>1285875</xdr:colOff>
          <xdr:row>13</xdr:row>
          <xdr:rowOff>95250</xdr:rowOff>
        </xdr:to>
        <xdr:sp macro="" textlink="">
          <xdr:nvSpPr>
            <xdr:cNvPr id="2053" name="List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LGF3\LGF3Data\NNDR%201%20-%203\NNDR1\2025-26\Form%20prep\Testing%20versions\Internal%20testing\Jonny%20initial%20test%20-%20NNDR1%20form%2025-26%20for%20local%20authorities%20internal%20testing%20v0.85%20-%20Copy.xlsx" TargetMode="External"/><Relationship Id="rId1" Type="http://schemas.openxmlformats.org/officeDocument/2006/relationships/externalLinkPath" Target="/LGF3/LGF3Data/NNDR%201%20-%203/NNDR1/2025-26/Form%20prep/Testing%20versions/Internal%20testing/Jonny%20initial%20test%20-%20NNDR1%20form%2025-26%20for%20local%20authorities%20internal%20testing%20v0.85%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al test log"/>
      <sheetName val="Title"/>
      <sheetName val="Part 1"/>
      <sheetName val="Part 2"/>
      <sheetName val="Part 3"/>
      <sheetName val="Part 3 DA summary"/>
      <sheetName val="Part 4"/>
      <sheetName val="Supplementary Information"/>
      <sheetName val="Main Validation"/>
      <sheetName val="Supplementary Validation"/>
      <sheetName val="Backsheet"/>
      <sheetName val="Data"/>
      <sheetName val="TierSplit"/>
      <sheetName val="EZ list"/>
      <sheetName val="LA List"/>
      <sheetName val="Hardcoded Values"/>
      <sheetName val="Placeholder Allocations"/>
      <sheetName val="LA_info"/>
      <sheetName val="Cost of Collection"/>
    </sheetNames>
    <sheetDataSet>
      <sheetData sheetId="0"/>
      <sheetData sheetId="1"/>
      <sheetData sheetId="2">
        <row r="15">
          <cell r="K15" t="str">
            <v>Kingston upon Thames</v>
          </cell>
        </row>
        <row r="266">
          <cell r="N266">
            <v>49.9</v>
          </cell>
        </row>
      </sheetData>
      <sheetData sheetId="3"/>
      <sheetData sheetId="4">
        <row r="22">
          <cell r="T22">
            <v>0.21142608634063387</v>
          </cell>
        </row>
      </sheetData>
      <sheetData sheetId="5"/>
      <sheetData sheetId="6"/>
      <sheetData sheetId="7"/>
      <sheetData sheetId="8"/>
      <sheetData sheetId="9"/>
      <sheetData sheetId="10"/>
      <sheetData sheetId="11">
        <row r="2">
          <cell r="C2" t="str">
            <v>Ecodes</v>
          </cell>
        </row>
      </sheetData>
      <sheetData sheetId="12">
        <row r="1">
          <cell r="A1" t="str">
            <v>Linking billing authorities with their precepting authorities and their proportional shares</v>
          </cell>
        </row>
      </sheetData>
      <sheetData sheetId="13"/>
      <sheetData sheetId="14"/>
      <sheetData sheetId="15"/>
      <sheetData sheetId="16"/>
      <sheetData sheetId="17"/>
      <sheetData sheetId="18"/>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13</v>
    <v>1</v>
  </rv>
  <rv s="1">
    <v>13</v>
    <v>3</v>
  </rv>
</rvData>
</file>

<file path=xl/richData/rdrichvaluestructure.xml><?xml version="1.0" encoding="utf-8"?>
<rvStructures xmlns="http://schemas.microsoft.com/office/spreadsheetml/2017/richdata" count="2">
  <s t="_error">
    <k n="errorType" t="i"/>
    <k n="propagated" t="b"/>
  </s>
  <s t="_error">
    <k n="errorType"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nndr.statistics@communities.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773C-413B-44FF-A6A8-F9C7357238DB}">
  <sheetPr codeName="Sheet23">
    <tabColor theme="8" tint="0.59999389629810485"/>
  </sheetPr>
  <dimension ref="A1:B8"/>
  <sheetViews>
    <sheetView workbookViewId="0">
      <selection activeCell="H22" sqref="H22"/>
    </sheetView>
  </sheetViews>
  <sheetFormatPr defaultRowHeight="12.75" x14ac:dyDescent="0.2"/>
  <sheetData>
    <row r="1" spans="1:2" x14ac:dyDescent="0.2">
      <c r="B1" s="48" t="s">
        <v>4107</v>
      </c>
    </row>
    <row r="2" spans="1:2" x14ac:dyDescent="0.2">
      <c r="A2" s="48" t="s">
        <v>4108</v>
      </c>
      <c r="B2" s="48" t="s">
        <v>4106</v>
      </c>
    </row>
    <row r="3" spans="1:2" x14ac:dyDescent="0.2">
      <c r="A3" s="48" t="s">
        <v>4109</v>
      </c>
      <c r="B3" s="48" t="s">
        <v>2429</v>
      </c>
    </row>
    <row r="4" spans="1:2" x14ac:dyDescent="0.2">
      <c r="A4" s="48" t="s">
        <v>4111</v>
      </c>
      <c r="B4">
        <v>2026</v>
      </c>
    </row>
    <row r="5" spans="1:2" x14ac:dyDescent="0.2">
      <c r="A5" s="48" t="s">
        <v>4110</v>
      </c>
      <c r="B5" s="679" t="s">
        <v>3805</v>
      </c>
    </row>
    <row r="6" spans="1:2" x14ac:dyDescent="0.2">
      <c r="A6" s="48" t="s">
        <v>4123</v>
      </c>
      <c r="B6" s="690" t="s">
        <v>4040</v>
      </c>
    </row>
    <row r="7" spans="1:2" x14ac:dyDescent="0.2">
      <c r="A7" s="48" t="s">
        <v>4124</v>
      </c>
      <c r="B7" s="690" t="s">
        <v>4041</v>
      </c>
    </row>
    <row r="8" spans="1:2" x14ac:dyDescent="0.2">
      <c r="A8" s="48" t="s">
        <v>4132</v>
      </c>
      <c r="B8" s="48">
        <v>2025</v>
      </c>
    </row>
  </sheetData>
  <dataValidations count="1">
    <dataValidation type="custom" allowBlank="1" showInputMessage="1" showErrorMessage="1" sqref="A1:B8" xr:uid="{1377E066-EE8F-4B61-8778-F3F70EC3A9A2}">
      <formula1>"az1=""n/a"""</formula1>
    </dataValidation>
  </dataValidations>
  <hyperlinks>
    <hyperlink ref="B5" r:id="rId1" xr:uid="{A4BBF51C-AFB8-4DAB-AE51-DDF00D595E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9" tint="0.79998168889431442"/>
    <pageSetUpPr autoPageBreaks="0" fitToPage="1"/>
  </sheetPr>
  <dimension ref="A1:BE66"/>
  <sheetViews>
    <sheetView workbookViewId="0">
      <selection activeCell="P20" sqref="P20"/>
    </sheetView>
  </sheetViews>
  <sheetFormatPr defaultColWidth="9.140625" defaultRowHeight="15" x14ac:dyDescent="0.2"/>
  <cols>
    <col min="1" max="1" width="3.7109375" style="107" customWidth="1"/>
    <col min="2" max="2" width="10.7109375" style="107" bestFit="1" customWidth="1"/>
    <col min="3" max="3" width="38.85546875" style="107" customWidth="1"/>
    <col min="4" max="4" width="19.140625" style="107" customWidth="1"/>
    <col min="5" max="5" width="19.7109375" style="107" customWidth="1"/>
    <col min="6" max="6" width="3.7109375" style="107" customWidth="1"/>
    <col min="7" max="7" width="16.7109375" style="107" bestFit="1" customWidth="1"/>
    <col min="8" max="8" width="9.28515625" style="107" bestFit="1" customWidth="1"/>
    <col min="9" max="9" width="3.7109375" style="107" customWidth="1"/>
    <col min="10" max="10" width="12.7109375" style="109" bestFit="1" customWidth="1"/>
    <col min="11" max="11" width="12.7109375" style="109" customWidth="1"/>
    <col min="12" max="13" width="10.28515625" style="109" customWidth="1"/>
    <col min="14" max="14" width="22.28515625" style="109" customWidth="1"/>
    <col min="15" max="15" width="3.7109375" style="109" customWidth="1"/>
    <col min="16" max="16" width="50.7109375" style="107" customWidth="1"/>
    <col min="17" max="17" width="3.7109375" style="107" customWidth="1"/>
    <col min="18" max="18" width="9.140625" style="107" customWidth="1"/>
    <col min="19" max="19" width="9.140625" style="107" hidden="1" customWidth="1"/>
    <col min="20" max="20" width="3.7109375" style="107" customWidth="1"/>
    <col min="21" max="25" width="9.140625" style="107" customWidth="1"/>
    <col min="26" max="31" width="9.140625" style="107" hidden="1" customWidth="1"/>
    <col min="32" max="56" width="9.140625" style="107" customWidth="1"/>
    <col min="57" max="16384" width="9.140625" style="107"/>
  </cols>
  <sheetData>
    <row r="1" spans="1:21" x14ac:dyDescent="0.2">
      <c r="A1" s="108"/>
      <c r="Q1" s="110"/>
      <c r="T1" s="111"/>
      <c r="U1" s="112"/>
    </row>
    <row r="2" spans="1:21" ht="20.25" x14ac:dyDescent="0.3">
      <c r="A2" s="353"/>
      <c r="B2" s="355" t="s">
        <v>859</v>
      </c>
      <c r="Q2" s="354"/>
      <c r="T2" s="111"/>
      <c r="U2" s="112"/>
    </row>
    <row r="3" spans="1:21" x14ac:dyDescent="0.2">
      <c r="A3" s="353"/>
      <c r="Q3" s="354"/>
      <c r="T3" s="111"/>
      <c r="U3" s="112"/>
    </row>
    <row r="4" spans="1:21" ht="15.75" x14ac:dyDescent="0.25">
      <c r="A4" s="108"/>
      <c r="B4" s="336" t="str">
        <f>+CONCATENATE("Local authority : ",+'Part 1'!$K$15,"     ",+'Part 1'!$K$16)</f>
        <v>Local authority : ZZZZ     EZZZZ</v>
      </c>
      <c r="F4" s="113"/>
      <c r="Q4" s="110"/>
      <c r="T4" s="114"/>
      <c r="U4" s="115"/>
    </row>
    <row r="5" spans="1:21" ht="15.75" x14ac:dyDescent="0.25">
      <c r="A5" s="108"/>
      <c r="B5" s="336" t="str">
        <f>+CONCATENATE("Local authority contact name : ",+'Part 1'!K17)</f>
        <v xml:space="preserve">Local authority contact name : </v>
      </c>
      <c r="Q5" s="110"/>
      <c r="T5" s="116"/>
      <c r="U5" s="115"/>
    </row>
    <row r="6" spans="1:21" ht="15.75" x14ac:dyDescent="0.25">
      <c r="A6" s="108"/>
      <c r="B6" s="336" t="str">
        <f>+CONCATENATE("Local authority contact number : ",+'Part 1'!K18)</f>
        <v xml:space="preserve">Local authority contact number : </v>
      </c>
      <c r="Q6" s="110"/>
      <c r="T6" s="116"/>
      <c r="U6" s="115"/>
    </row>
    <row r="7" spans="1:21" ht="15.75" x14ac:dyDescent="0.25">
      <c r="A7" s="108"/>
      <c r="B7" s="336" t="str">
        <f>+CONCATENATE("Local authority contact email address : ",+'Part 1'!K19)</f>
        <v xml:space="preserve">Local authority contact email address : </v>
      </c>
      <c r="Q7" s="110"/>
      <c r="T7" s="116"/>
      <c r="U7" s="248"/>
    </row>
    <row r="8" spans="1:21" ht="15.75" x14ac:dyDescent="0.25">
      <c r="A8" s="108"/>
      <c r="B8" s="113"/>
      <c r="Q8" s="110"/>
      <c r="T8" s="116"/>
      <c r="U8" s="115"/>
    </row>
    <row r="9" spans="1:21" x14ac:dyDescent="0.2">
      <c r="A9" s="108"/>
      <c r="B9" s="117" t="s">
        <v>239</v>
      </c>
      <c r="C9" s="117"/>
      <c r="Q9" s="110"/>
      <c r="T9" s="116"/>
      <c r="U9" s="115"/>
    </row>
    <row r="10" spans="1:21" x14ac:dyDescent="0.2">
      <c r="A10" s="108"/>
      <c r="B10" s="159" t="str">
        <f>"The note 'NNDR1 Validation Checks' "&amp;FC_year&amp;" provides further details on the validations we carry out.   Please consult this when completing this validation sheet"</f>
        <v>The note 'NNDR1 Validation Checks' 2026-27 provides further details on the validations we carry out.   Please consult this when completing this validation sheet</v>
      </c>
      <c r="C10" s="117"/>
      <c r="Q10" s="110"/>
      <c r="T10" s="116"/>
      <c r="U10" s="115"/>
    </row>
    <row r="11" spans="1:21" ht="15.75" x14ac:dyDescent="0.25">
      <c r="A11" s="108"/>
      <c r="C11" s="113"/>
      <c r="Q11" s="110"/>
      <c r="T11" s="116"/>
      <c r="U11" s="115"/>
    </row>
    <row r="12" spans="1:21" s="74" customFormat="1" ht="15.75" customHeight="1" x14ac:dyDescent="0.2">
      <c r="A12" s="77"/>
      <c r="B12" s="2035" t="s">
        <v>1927</v>
      </c>
      <c r="C12" s="2035"/>
      <c r="D12" s="2035"/>
      <c r="E12" s="2035"/>
      <c r="F12" s="2035"/>
      <c r="G12" s="2035"/>
      <c r="H12" s="2035"/>
      <c r="I12" s="2035"/>
      <c r="J12" s="2035"/>
      <c r="K12" s="2035"/>
      <c r="L12" s="2035"/>
      <c r="M12" s="2035"/>
      <c r="N12" s="2035"/>
      <c r="O12" s="2035"/>
      <c r="P12" s="2035"/>
      <c r="Q12" s="335"/>
      <c r="T12" s="82"/>
      <c r="U12" s="81"/>
    </row>
    <row r="13" spans="1:21" s="74" customFormat="1" ht="15.75" customHeight="1" x14ac:dyDescent="0.2">
      <c r="A13" s="77"/>
      <c r="B13" s="2035"/>
      <c r="C13" s="2035"/>
      <c r="D13" s="2035"/>
      <c r="E13" s="2035"/>
      <c r="F13" s="2035"/>
      <c r="G13" s="2035"/>
      <c r="H13" s="2035"/>
      <c r="I13" s="2035"/>
      <c r="J13" s="2035"/>
      <c r="K13" s="2035"/>
      <c r="L13" s="2035"/>
      <c r="M13" s="2035"/>
      <c r="N13" s="2035"/>
      <c r="O13" s="2035"/>
      <c r="P13" s="2035"/>
      <c r="Q13" s="335"/>
      <c r="T13" s="82"/>
      <c r="U13" s="81"/>
    </row>
    <row r="14" spans="1:21" s="74" customFormat="1" ht="15.75" x14ac:dyDescent="0.25">
      <c r="A14" s="77"/>
      <c r="B14" s="1"/>
      <c r="C14" s="336"/>
      <c r="D14" s="183"/>
      <c r="E14" s="183"/>
      <c r="F14" s="183"/>
      <c r="G14" s="183"/>
      <c r="H14" s="183"/>
      <c r="I14" s="183"/>
      <c r="J14" s="181"/>
      <c r="K14" s="181"/>
      <c r="L14" s="181"/>
      <c r="M14" s="181"/>
      <c r="N14" s="181"/>
      <c r="O14" s="181"/>
      <c r="P14" s="183"/>
      <c r="Q14" s="335"/>
      <c r="T14" s="82"/>
      <c r="U14" s="81"/>
    </row>
    <row r="15" spans="1:21" s="74" customFormat="1" ht="15.75" x14ac:dyDescent="0.25">
      <c r="A15" s="77"/>
      <c r="B15" s="183" t="s">
        <v>1928</v>
      </c>
      <c r="C15" s="336"/>
      <c r="D15" s="183"/>
      <c r="E15" s="183"/>
      <c r="F15" s="183"/>
      <c r="G15" s="183"/>
      <c r="H15" s="183"/>
      <c r="I15" s="183"/>
      <c r="J15" s="181"/>
      <c r="K15" s="181"/>
      <c r="L15" s="181"/>
      <c r="M15" s="181"/>
      <c r="N15" s="181"/>
      <c r="O15" s="181"/>
      <c r="P15" s="183"/>
      <c r="Q15" s="335"/>
      <c r="T15" s="82"/>
      <c r="U15" s="81"/>
    </row>
    <row r="16" spans="1:21" s="74" customFormat="1" ht="15.75" x14ac:dyDescent="0.25">
      <c r="A16" s="77"/>
      <c r="B16" s="183"/>
      <c r="C16" s="336"/>
      <c r="D16" s="183"/>
      <c r="E16" s="183"/>
      <c r="F16" s="183"/>
      <c r="G16" s="183"/>
      <c r="H16" s="183"/>
      <c r="I16" s="183"/>
      <c r="J16" s="181"/>
      <c r="K16" s="181"/>
      <c r="L16" s="181"/>
      <c r="M16" s="181"/>
      <c r="N16" s="181"/>
      <c r="O16" s="181"/>
      <c r="P16" s="183"/>
      <c r="Q16" s="335"/>
      <c r="T16" s="82"/>
      <c r="U16" s="81"/>
    </row>
    <row r="17" spans="1:57" ht="15.75" x14ac:dyDescent="0.25">
      <c r="A17" s="108"/>
      <c r="D17" s="2050" t="s">
        <v>798</v>
      </c>
      <c r="E17" s="2051"/>
      <c r="F17" s="118"/>
      <c r="G17" s="2050" t="s">
        <v>800</v>
      </c>
      <c r="H17" s="2051"/>
      <c r="I17" s="118"/>
      <c r="J17" s="2050" t="s">
        <v>799</v>
      </c>
      <c r="K17" s="2060"/>
      <c r="L17" s="2060"/>
      <c r="M17" s="2051"/>
      <c r="Q17" s="110"/>
      <c r="T17" s="116"/>
      <c r="U17" s="115"/>
    </row>
    <row r="18" spans="1:57" s="1392" customFormat="1" ht="32.25" thickBot="1" x14ac:dyDescent="0.3">
      <c r="A18" s="156"/>
      <c r="B18" s="1640" t="s">
        <v>835</v>
      </c>
      <c r="D18" s="1641" t="str">
        <f>"At 31 Dec " &amp; Hdits_yr - 1</f>
        <v>At 31 Dec 2024</v>
      </c>
      <c r="E18" s="1641" t="str">
        <f>"At 31 Dec " &amp; Hdits_yr</f>
        <v>At 31 Dec 2025</v>
      </c>
      <c r="F18" s="1641"/>
      <c r="G18" s="1641" t="s">
        <v>834</v>
      </c>
      <c r="H18" s="1641" t="s">
        <v>240</v>
      </c>
      <c r="I18" s="1641"/>
      <c r="J18" s="1641" t="s">
        <v>5252</v>
      </c>
      <c r="K18" s="1641" t="s">
        <v>5252</v>
      </c>
      <c r="L18" s="1641" t="s">
        <v>5253</v>
      </c>
      <c r="M18" s="1641" t="s">
        <v>5253</v>
      </c>
      <c r="N18" s="1642"/>
      <c r="O18" s="1640"/>
      <c r="Q18" s="157"/>
      <c r="T18" s="1393"/>
      <c r="U18" s="1394"/>
    </row>
    <row r="19" spans="1:57" s="1392" customFormat="1" ht="39" customHeight="1" thickBot="1" x14ac:dyDescent="0.3">
      <c r="A19" s="156"/>
      <c r="B19" s="1385"/>
      <c r="C19" s="1395" t="s">
        <v>4950</v>
      </c>
      <c r="D19" s="1578" t="str">
        <f>"from " &amp; Prev_Yr &amp; " form"</f>
        <v>from 2025-26 form</v>
      </c>
      <c r="E19" s="1578" t="str">
        <f>"from " &amp; FC_year &amp; " form"</f>
        <v>from 2026-27 form</v>
      </c>
      <c r="F19" s="1386"/>
      <c r="G19" s="1386"/>
      <c r="H19" s="1387"/>
      <c r="I19" s="1388"/>
      <c r="J19" s="1396" t="s">
        <v>4949</v>
      </c>
      <c r="K19" s="1396" t="s">
        <v>5251</v>
      </c>
      <c r="L19" s="1643" t="s">
        <v>5013</v>
      </c>
      <c r="M19" s="1643" t="s">
        <v>5251</v>
      </c>
      <c r="N19" s="1389"/>
      <c r="O19" s="1385"/>
      <c r="P19" s="1390" t="s">
        <v>867</v>
      </c>
      <c r="Q19" s="1391"/>
      <c r="T19" s="1393"/>
      <c r="U19" s="1394"/>
      <c r="AB19" s="1392" t="s">
        <v>1204</v>
      </c>
    </row>
    <row r="20" spans="1:57" ht="15.75" x14ac:dyDescent="0.2">
      <c r="A20" s="108"/>
      <c r="B20" s="161">
        <v>1</v>
      </c>
      <c r="C20" s="162" t="s">
        <v>850</v>
      </c>
      <c r="D20" s="390" t="e" vm="1">
        <f>INDEX(Data!AL:AL,MATCH(Import_LA_Code,Ref_LA_Codes,0))</f>
        <v>#VALUE!</v>
      </c>
      <c r="E20" s="163">
        <f>+'Supplementary Information'!$H$37</f>
        <v>0</v>
      </c>
      <c r="F20" s="163"/>
      <c r="G20" s="163" t="e" vm="1">
        <f t="shared" ref="G20:G25" si="0">+E20-D20</f>
        <v>#VALUE!</v>
      </c>
      <c r="H20" s="164" t="e" vm="1">
        <f t="shared" ref="H20:H25" si="1">IF(AND(D20=0,E20=0),0,IF(AND(D20=0,E20&lt;&gt;0),1,G20/D20))</f>
        <v>#VALUE!</v>
      </c>
      <c r="I20" s="165"/>
      <c r="J20" s="166">
        <v>20</v>
      </c>
      <c r="K20" s="1579"/>
      <c r="L20" s="164">
        <v>0.05</v>
      </c>
      <c r="M20" s="1577">
        <v>-7.4999999999999997E-2</v>
      </c>
      <c r="N20" s="391" t="e" vm="1">
        <f>IF(P20&lt;&gt;"","Comment made",IF(AND(H20&gt;L20,ABS(G20)&gt;J20),"Please comment",IF(AND(H20&lt;M20,ABS(G20)&gt;J20),"Please comment","OK")))</f>
        <v>#VALUE!</v>
      </c>
      <c r="O20" s="167"/>
      <c r="P20" s="230"/>
      <c r="Q20" s="129"/>
      <c r="T20" s="116"/>
      <c r="U20" s="115"/>
      <c r="Z20" s="102" t="e" vm="1">
        <f>IF(N20="OK",0,1)</f>
        <v>#VALUE!</v>
      </c>
      <c r="AB20" s="107">
        <v>20</v>
      </c>
      <c r="AC20" s="107">
        <v>0.1</v>
      </c>
      <c r="AD20" s="107">
        <f>IF(AND(J20=AB20,L20=AC20),0,1)</f>
        <v>1</v>
      </c>
    </row>
    <row r="21" spans="1:57" ht="15.75" x14ac:dyDescent="0.2">
      <c r="A21" s="108"/>
      <c r="B21" s="168">
        <v>2</v>
      </c>
      <c r="C21" s="143" t="s">
        <v>851</v>
      </c>
      <c r="D21" s="392" t="e" vm="1">
        <f>INDEX(Data!AM:AM,MATCH(Import_LA_Code,Ref_LA_Codes,0))</f>
        <v>#VALUE!</v>
      </c>
      <c r="E21" s="144">
        <f>+'Supplementary Information'!$H$39</f>
        <v>0</v>
      </c>
      <c r="F21" s="144"/>
      <c r="G21" s="144" t="e" vm="1">
        <f t="shared" si="0"/>
        <v>#VALUE!</v>
      </c>
      <c r="H21" s="145" t="e" vm="1">
        <f t="shared" si="1"/>
        <v>#VALUE!</v>
      </c>
      <c r="I21" s="146"/>
      <c r="J21" s="148">
        <v>5</v>
      </c>
      <c r="K21" s="148"/>
      <c r="L21" s="145">
        <v>0</v>
      </c>
      <c r="M21" s="145"/>
      <c r="N21" s="393" t="e" vm="1">
        <f>IF(P21&lt;&gt;"","Comment made", IF(AND(ABS(H21)&gt;L21,ABS(G21)&gt;J21),"Please comment","OK"))</f>
        <v>#VALUE!</v>
      </c>
      <c r="O21" s="147"/>
      <c r="P21" s="231"/>
      <c r="Q21" s="129"/>
      <c r="T21" s="116"/>
      <c r="U21" s="115"/>
      <c r="Z21" s="102" t="e" vm="1">
        <f>IF(N21="OK",0,1)</f>
        <v>#VALUE!</v>
      </c>
      <c r="AB21" s="107">
        <v>5</v>
      </c>
      <c r="AC21" s="107">
        <v>0</v>
      </c>
      <c r="AD21" s="107">
        <f>IF(AND(J21=AB21,L21=AC21),0,1)</f>
        <v>0</v>
      </c>
    </row>
    <row r="22" spans="1:57" ht="15.75" x14ac:dyDescent="0.2">
      <c r="A22" s="108"/>
      <c r="B22" s="168">
        <v>3</v>
      </c>
      <c r="C22" s="143" t="s">
        <v>852</v>
      </c>
      <c r="D22" s="392" t="e" vm="1">
        <f>INDEX(Data!AN:AN,MATCH(Import_LA_Code,Ref_LA_Codes,0))</f>
        <v>#VALUE!</v>
      </c>
      <c r="E22" s="144">
        <f>+'Supplementary Information'!$H$41</f>
        <v>0</v>
      </c>
      <c r="F22" s="144"/>
      <c r="G22" s="144" t="e" vm="1">
        <f t="shared" si="0"/>
        <v>#VALUE!</v>
      </c>
      <c r="H22" s="145" t="e" vm="1">
        <f t="shared" si="1"/>
        <v>#VALUE!</v>
      </c>
      <c r="I22" s="146"/>
      <c r="J22" s="148">
        <v>5</v>
      </c>
      <c r="K22" s="148"/>
      <c r="L22" s="145">
        <v>0</v>
      </c>
      <c r="M22" s="145"/>
      <c r="N22" s="393" t="e" vm="1">
        <f>IF(P22&lt;&gt;"","Comment made", IF(AND(ABS(H22)&gt;L22,ABS(G22)&gt;J22),"Please comment","OK"))</f>
        <v>#VALUE!</v>
      </c>
      <c r="O22" s="147"/>
      <c r="P22" s="231"/>
      <c r="Q22" s="129"/>
      <c r="Z22" s="102" t="e" vm="1">
        <f>IF(N22="OK",0,1)</f>
        <v>#VALUE!</v>
      </c>
      <c r="AB22" s="107">
        <v>10</v>
      </c>
      <c r="AC22" s="107">
        <v>0</v>
      </c>
      <c r="AD22" s="107">
        <f>IF(AND(J22=AB22,L22=AC22),0,1)</f>
        <v>1</v>
      </c>
    </row>
    <row r="23" spans="1:57" ht="15.75" x14ac:dyDescent="0.2">
      <c r="A23" s="108"/>
      <c r="B23" s="168">
        <v>4</v>
      </c>
      <c r="C23" s="143" t="s">
        <v>1937</v>
      </c>
      <c r="D23" s="392" t="e" vm="1">
        <f>INDEX(Data!AO:AO,MATCH(Import_LA_Code,Ref_LA_Codes,0))</f>
        <v>#VALUE!</v>
      </c>
      <c r="E23" s="144">
        <f>'Supplementary Information'!$H$44</f>
        <v>0</v>
      </c>
      <c r="F23" s="144"/>
      <c r="G23" s="144" t="e" vm="1">
        <f>+E23-D23</f>
        <v>#VALUE!</v>
      </c>
      <c r="H23" s="145" t="e" vm="1">
        <f t="shared" si="1"/>
        <v>#VALUE!</v>
      </c>
      <c r="I23" s="146"/>
      <c r="J23" s="148">
        <v>5</v>
      </c>
      <c r="K23" s="148"/>
      <c r="L23" s="145">
        <v>0</v>
      </c>
      <c r="M23" s="145"/>
      <c r="N23" s="393" t="e" vm="1">
        <f>IF(P23&lt;&gt;"","Comment made", IF(AND(ABS(H23)&gt;L23,ABS(G23)&gt;J23),"Please comment","OK"))</f>
        <v>#VALUE!</v>
      </c>
      <c r="O23" s="147"/>
      <c r="P23" s="231"/>
      <c r="Q23" s="326"/>
      <c r="Z23" s="102"/>
    </row>
    <row r="24" spans="1:57" ht="15.75" x14ac:dyDescent="0.2">
      <c r="A24" s="108"/>
      <c r="B24" s="168">
        <v>5</v>
      </c>
      <c r="C24" s="143" t="s">
        <v>853</v>
      </c>
      <c r="D24" s="392" t="e" vm="1">
        <f>INDEX(Data!AP:AP,MATCH(Import_LA_Code,Ref_LA_Codes,0))</f>
        <v>#VALUE!</v>
      </c>
      <c r="E24" s="144">
        <f>+'Supplementary Information'!$H$46</f>
        <v>0</v>
      </c>
      <c r="F24" s="144"/>
      <c r="G24" s="144" t="e" vm="1">
        <f t="shared" si="0"/>
        <v>#VALUE!</v>
      </c>
      <c r="H24" s="145" t="e" vm="1">
        <f t="shared" si="1"/>
        <v>#VALUE!</v>
      </c>
      <c r="I24" s="146"/>
      <c r="J24" s="148">
        <v>5</v>
      </c>
      <c r="K24" s="148"/>
      <c r="L24" s="145">
        <v>0</v>
      </c>
      <c r="M24" s="145"/>
      <c r="N24" s="393" t="e" vm="1">
        <f>IF(P24&lt;&gt;"","Comment made", IF(AND(ABS(H24)&gt;L24,ABS(G24)&gt;J24),"Please comment","OK"))</f>
        <v>#VALUE!</v>
      </c>
      <c r="O24" s="147"/>
      <c r="P24" s="231"/>
      <c r="Q24" s="129"/>
      <c r="S24" s="130"/>
      <c r="T24" s="130"/>
      <c r="U24" s="130"/>
      <c r="V24" s="130"/>
      <c r="W24" s="130"/>
      <c r="X24" s="130"/>
      <c r="Y24" s="130"/>
      <c r="Z24" s="102" t="e" vm="1">
        <f>IF(N24="OK",0,1)</f>
        <v>#VALUE!</v>
      </c>
      <c r="AA24" s="130"/>
      <c r="AB24" s="107">
        <v>10</v>
      </c>
      <c r="AC24" s="107">
        <v>0</v>
      </c>
      <c r="AD24" s="107">
        <f>IF(AND(J24=AB24,L24=AC24),0,1)</f>
        <v>1</v>
      </c>
    </row>
    <row r="25" spans="1:57" ht="16.5" thickBot="1" x14ac:dyDescent="0.25">
      <c r="A25" s="108"/>
      <c r="B25" s="169">
        <v>6</v>
      </c>
      <c r="C25" s="170" t="s">
        <v>854</v>
      </c>
      <c r="D25" s="394" t="e" vm="1">
        <f>INDEX(Data!AQ:AQ,MATCH(Import_LA_Code,Ref_LA_Codes,0))</f>
        <v>#VALUE!</v>
      </c>
      <c r="E25" s="171">
        <f>+'Supplementary Information'!$H$48</f>
        <v>0</v>
      </c>
      <c r="F25" s="171"/>
      <c r="G25" s="171" t="e" vm="1">
        <f t="shared" si="0"/>
        <v>#VALUE!</v>
      </c>
      <c r="H25" s="172" t="e" vm="1">
        <f t="shared" si="1"/>
        <v>#VALUE!</v>
      </c>
      <c r="I25" s="173"/>
      <c r="J25" s="174">
        <v>100</v>
      </c>
      <c r="K25" s="174"/>
      <c r="L25" s="172">
        <v>0.3</v>
      </c>
      <c r="M25" s="172"/>
      <c r="N25" s="395" t="e" vm="1">
        <f>IF(P25&lt;&gt;"","Comment made", IF(AND(ABS(H25)&gt;L25,ABS(G25)&gt;J25),"Please comment","OK"))</f>
        <v>#VALUE!</v>
      </c>
      <c r="O25" s="175"/>
      <c r="P25" s="330"/>
      <c r="Q25" s="129"/>
      <c r="Z25" s="102" t="e" vm="1">
        <f>IF(N25="OK",0,1)</f>
        <v>#VALUE!</v>
      </c>
      <c r="AB25" s="107">
        <v>100</v>
      </c>
      <c r="AC25" s="107">
        <v>0.3</v>
      </c>
      <c r="AD25" s="107">
        <f>IF(AND(J25=AB25,L25=AC25),0,1)</f>
        <v>0</v>
      </c>
      <c r="BE25" s="107" t="s">
        <v>672</v>
      </c>
    </row>
    <row r="26" spans="1:57" ht="15.75" x14ac:dyDescent="0.2">
      <c r="A26" s="108"/>
      <c r="B26" s="121"/>
      <c r="C26" s="122"/>
      <c r="D26" s="123"/>
      <c r="E26" s="123"/>
      <c r="F26" s="123"/>
      <c r="G26" s="131"/>
      <c r="H26" s="132"/>
      <c r="I26" s="131"/>
      <c r="J26" s="121"/>
      <c r="K26" s="121"/>
      <c r="L26" s="121"/>
      <c r="M26" s="121"/>
      <c r="N26" s="126"/>
      <c r="O26" s="121"/>
      <c r="P26" s="127"/>
      <c r="Q26" s="129"/>
    </row>
    <row r="27" spans="1:57" ht="16.5" thickBot="1" x14ac:dyDescent="0.25">
      <c r="A27" s="108"/>
      <c r="B27" s="121"/>
      <c r="C27" s="128" t="s">
        <v>4951</v>
      </c>
      <c r="D27" s="123"/>
      <c r="E27" s="123"/>
      <c r="F27" s="123"/>
      <c r="G27" s="131"/>
      <c r="H27" s="132"/>
      <c r="I27" s="131"/>
      <c r="J27" s="121"/>
      <c r="K27" s="121"/>
      <c r="L27" s="121"/>
      <c r="M27" s="121"/>
      <c r="N27" s="126"/>
      <c r="O27" s="121"/>
      <c r="P27" s="127"/>
      <c r="Q27" s="129"/>
    </row>
    <row r="28" spans="1:57" ht="15.75" x14ac:dyDescent="0.2">
      <c r="A28" s="108"/>
      <c r="B28" s="161">
        <v>7</v>
      </c>
      <c r="C28" s="162" t="s">
        <v>850</v>
      </c>
      <c r="D28" s="390" t="e" vm="1">
        <f>INDEX(Data!AR:AR,MATCH(Import_LA_Code,Ref_LA_Codes,0))</f>
        <v>#VALUE!</v>
      </c>
      <c r="E28" s="163">
        <f>+'Supplementary Information'!$H$63</f>
        <v>0</v>
      </c>
      <c r="F28" s="163"/>
      <c r="G28" s="163" t="e" vm="1">
        <f t="shared" ref="G28:G37" si="2">+E28-D28</f>
        <v>#VALUE!</v>
      </c>
      <c r="H28" s="164" t="e" vm="1">
        <f t="shared" ref="H28:H40" si="3">IF(AND(D28=0,E28=0),0,IF(AND(D28=0,E28&lt;&gt;0),1,G28/D28))</f>
        <v>#VALUE!</v>
      </c>
      <c r="I28" s="165"/>
      <c r="J28" s="166">
        <v>20</v>
      </c>
      <c r="K28" s="1579"/>
      <c r="L28" s="164">
        <v>0.1</v>
      </c>
      <c r="M28" s="164"/>
      <c r="N28" s="391" t="e" vm="1">
        <f t="shared" ref="N28:N40" si="4">IF(P28&lt;&gt;"","Comment made", IF(AND(ABS(H28)&gt;L28,ABS(G28)&gt;J28),"Please comment","OK"))</f>
        <v>#VALUE!</v>
      </c>
      <c r="O28" s="167"/>
      <c r="P28" s="232"/>
      <c r="Q28" s="129"/>
      <c r="Z28" s="102" t="e" vm="1">
        <f t="shared" ref="Z28:Z43" si="5">IF(N28="OK",0,1)</f>
        <v>#VALUE!</v>
      </c>
      <c r="AB28" s="107">
        <v>20</v>
      </c>
      <c r="AC28" s="107">
        <v>0.1</v>
      </c>
      <c r="AD28" s="107">
        <f t="shared" ref="AD28:AD43" si="6">IF(AND(J28=AB28,L28=AC28),0,1)</f>
        <v>0</v>
      </c>
    </row>
    <row r="29" spans="1:57" ht="15.75" x14ac:dyDescent="0.2">
      <c r="A29" s="108"/>
      <c r="B29" s="168">
        <v>8</v>
      </c>
      <c r="C29" s="143" t="s">
        <v>855</v>
      </c>
      <c r="D29" s="392" t="e" vm="1">
        <f>INDEX(Data!AS:AS,MATCH(Import_LA_Code,Ref_LA_Codes,0))</f>
        <v>#VALUE!</v>
      </c>
      <c r="E29" s="144">
        <f>+'Supplementary Information'!$H$65</f>
        <v>0</v>
      </c>
      <c r="F29" s="144"/>
      <c r="G29" s="144" t="e" vm="1">
        <f t="shared" si="2"/>
        <v>#VALUE!</v>
      </c>
      <c r="H29" s="145" t="e" vm="1">
        <f t="shared" si="3"/>
        <v>#VALUE!</v>
      </c>
      <c r="I29" s="146"/>
      <c r="J29" s="148">
        <v>10</v>
      </c>
      <c r="K29" s="148">
        <v>-15</v>
      </c>
      <c r="L29" s="145">
        <v>0</v>
      </c>
      <c r="M29" s="145"/>
      <c r="N29" s="393" t="e" vm="1">
        <f>IF(P29&lt;&gt;"","Comment made",IF(AND(ABS(H29)&gt;L29,G29&gt;J29),"Please comment",IF(AND(ABS(H29)&gt;L29,G29&lt;K29),"Please comment","OK")))</f>
        <v>#VALUE!</v>
      </c>
      <c r="O29" s="147"/>
      <c r="P29" s="233"/>
      <c r="Q29" s="129"/>
      <c r="Z29" s="102" t="e" vm="1">
        <f t="shared" si="5"/>
        <v>#VALUE!</v>
      </c>
      <c r="AB29" s="107">
        <v>20</v>
      </c>
      <c r="AC29" s="107">
        <v>0</v>
      </c>
      <c r="AD29" s="107">
        <f t="shared" si="6"/>
        <v>1</v>
      </c>
    </row>
    <row r="30" spans="1:57" ht="15.75" x14ac:dyDescent="0.2">
      <c r="A30" s="108"/>
      <c r="B30" s="168">
        <v>9</v>
      </c>
      <c r="C30" s="143" t="s">
        <v>856</v>
      </c>
      <c r="D30" s="392" t="e" vm="1">
        <f>INDEX(Data!AT:AT,MATCH(Import_LA_Code,Ref_LA_Codes,0))</f>
        <v>#VALUE!</v>
      </c>
      <c r="E30" s="144">
        <f>+'Supplementary Information'!$H$67</f>
        <v>0</v>
      </c>
      <c r="F30" s="144"/>
      <c r="G30" s="144" t="e" vm="1">
        <f t="shared" si="2"/>
        <v>#VALUE!</v>
      </c>
      <c r="H30" s="145" t="e" vm="1">
        <f t="shared" si="3"/>
        <v>#VALUE!</v>
      </c>
      <c r="I30" s="146"/>
      <c r="J30" s="148">
        <v>5</v>
      </c>
      <c r="K30" s="148"/>
      <c r="L30" s="145">
        <v>0</v>
      </c>
      <c r="M30" s="145"/>
      <c r="N30" s="393" t="e" vm="1">
        <f t="shared" si="4"/>
        <v>#VALUE!</v>
      </c>
      <c r="O30" s="147"/>
      <c r="P30" s="233"/>
      <c r="Q30" s="129"/>
      <c r="Z30" s="102" t="e" vm="1">
        <f t="shared" si="5"/>
        <v>#VALUE!</v>
      </c>
      <c r="AB30" s="107">
        <v>5</v>
      </c>
      <c r="AC30" s="107">
        <v>0</v>
      </c>
      <c r="AD30" s="107">
        <f t="shared" si="6"/>
        <v>0</v>
      </c>
    </row>
    <row r="31" spans="1:57" ht="15.75" x14ac:dyDescent="0.2">
      <c r="A31" s="108"/>
      <c r="B31" s="168">
        <v>10</v>
      </c>
      <c r="C31" s="143" t="s">
        <v>857</v>
      </c>
      <c r="D31" s="392" t="e" vm="1">
        <f>INDEX(Data!AV:AV,MATCH(Import_LA_Code,Ref_LA_Codes,0))</f>
        <v>#VALUE!</v>
      </c>
      <c r="E31" s="144">
        <f>+'Supplementary Information'!$H$69</f>
        <v>0</v>
      </c>
      <c r="F31" s="144"/>
      <c r="G31" s="144" t="e" vm="1">
        <f t="shared" si="2"/>
        <v>#VALUE!</v>
      </c>
      <c r="H31" s="145" t="e" vm="1">
        <f t="shared" si="3"/>
        <v>#VALUE!</v>
      </c>
      <c r="I31" s="146"/>
      <c r="J31" s="148">
        <v>4</v>
      </c>
      <c r="K31" s="148"/>
      <c r="L31" s="145">
        <v>0</v>
      </c>
      <c r="M31" s="145"/>
      <c r="N31" s="393" t="e" vm="1">
        <f t="shared" si="4"/>
        <v>#VALUE!</v>
      </c>
      <c r="O31" s="147"/>
      <c r="P31" s="233"/>
      <c r="Q31" s="129"/>
      <c r="Z31" s="102" t="e" vm="1">
        <f t="shared" si="5"/>
        <v>#VALUE!</v>
      </c>
      <c r="AB31" s="107">
        <v>5</v>
      </c>
      <c r="AC31" s="107">
        <v>0</v>
      </c>
      <c r="AD31" s="107">
        <f t="shared" si="6"/>
        <v>1</v>
      </c>
    </row>
    <row r="32" spans="1:57" ht="15.75" x14ac:dyDescent="0.2">
      <c r="A32" s="108"/>
      <c r="B32" s="168">
        <v>11</v>
      </c>
      <c r="C32" s="143" t="s">
        <v>1920</v>
      </c>
      <c r="D32" s="392" t="e" vm="1">
        <f>INDEX(Data!AW:AW,MATCH(Import_LA_Code,Ref_LA_Codes,0))</f>
        <v>#VALUE!</v>
      </c>
      <c r="E32" s="144">
        <f>+'Supplementary Information'!$H$71</f>
        <v>0</v>
      </c>
      <c r="F32" s="144"/>
      <c r="G32" s="144" t="e" vm="1">
        <f t="shared" si="2"/>
        <v>#VALUE!</v>
      </c>
      <c r="H32" s="145" t="e" vm="1">
        <f t="shared" si="3"/>
        <v>#VALUE!</v>
      </c>
      <c r="I32" s="146"/>
      <c r="J32" s="148">
        <v>10</v>
      </c>
      <c r="K32" s="148"/>
      <c r="L32" s="145">
        <v>0</v>
      </c>
      <c r="M32" s="145"/>
      <c r="N32" s="393" t="e" vm="1">
        <f t="shared" si="4"/>
        <v>#VALUE!</v>
      </c>
      <c r="O32" s="147"/>
      <c r="P32" s="233"/>
      <c r="Q32" s="129"/>
      <c r="Z32" s="102" t="e" vm="1">
        <f t="shared" si="5"/>
        <v>#VALUE!</v>
      </c>
      <c r="AB32" s="107">
        <v>10</v>
      </c>
      <c r="AC32" s="107">
        <v>0</v>
      </c>
      <c r="AD32" s="107">
        <f t="shared" si="6"/>
        <v>0</v>
      </c>
    </row>
    <row r="33" spans="1:30" ht="15.75" x14ac:dyDescent="0.2">
      <c r="A33" s="108"/>
      <c r="B33" s="168">
        <v>12</v>
      </c>
      <c r="C33" s="143" t="s">
        <v>858</v>
      </c>
      <c r="D33" s="392" t="e" vm="1">
        <f>INDEX(Data!AX:AX,MATCH(Import_LA_Code,Ref_LA_Codes,0))</f>
        <v>#VALUE!</v>
      </c>
      <c r="E33" s="144">
        <f>+'Supplementary Information'!$H$73</f>
        <v>0</v>
      </c>
      <c r="F33" s="144"/>
      <c r="G33" s="144" t="e" vm="1">
        <f t="shared" si="2"/>
        <v>#VALUE!</v>
      </c>
      <c r="H33" s="145" t="e" vm="1">
        <f t="shared" si="3"/>
        <v>#VALUE!</v>
      </c>
      <c r="I33" s="146"/>
      <c r="J33" s="148">
        <v>20</v>
      </c>
      <c r="K33" s="148"/>
      <c r="L33" s="145">
        <v>0</v>
      </c>
      <c r="M33" s="145"/>
      <c r="N33" s="393" t="e" vm="1">
        <f t="shared" si="4"/>
        <v>#VALUE!</v>
      </c>
      <c r="O33" s="147"/>
      <c r="P33" s="331"/>
      <c r="Q33" s="129"/>
      <c r="Z33" s="102" t="e" vm="1">
        <f t="shared" si="5"/>
        <v>#VALUE!</v>
      </c>
      <c r="AB33" s="107">
        <v>20</v>
      </c>
      <c r="AC33" s="107">
        <v>0</v>
      </c>
      <c r="AD33" s="107">
        <f t="shared" si="6"/>
        <v>0</v>
      </c>
    </row>
    <row r="34" spans="1:30" ht="16.5" thickBot="1" x14ac:dyDescent="0.25">
      <c r="A34" s="108"/>
      <c r="B34" s="169">
        <v>13</v>
      </c>
      <c r="C34" s="143" t="s">
        <v>2334</v>
      </c>
      <c r="D34" s="392" t="e" vm="1">
        <f>INDEX(Data!AY:AY,MATCH(Import_LA_Code,Ref_LA_Codes,0))</f>
        <v>#VALUE!</v>
      </c>
      <c r="E34" s="144">
        <f>'Supplementary Information'!$H$79</f>
        <v>0</v>
      </c>
      <c r="F34" s="144"/>
      <c r="G34" s="144" t="e" vm="1">
        <f>+E34-D34</f>
        <v>#VALUE!</v>
      </c>
      <c r="H34" s="145" t="e" vm="1">
        <f>IF(AND(D34=0,E34=0),0,IF(AND(D34=0,E34&lt;&gt;0),1,G34/D34))</f>
        <v>#VALUE!</v>
      </c>
      <c r="I34" s="146"/>
      <c r="J34" s="148">
        <v>75</v>
      </c>
      <c r="K34" s="148"/>
      <c r="L34" s="145">
        <v>0.1</v>
      </c>
      <c r="M34" s="145"/>
      <c r="N34" s="395" t="e" vm="1">
        <f>IF(P34&lt;&gt;"","Comment made", IF(AND(ABS(H34)&gt;L34,ABS(G34)&gt;J34),"Please comment","OK"))</f>
        <v>#VALUE!</v>
      </c>
      <c r="O34" s="345"/>
      <c r="P34" s="330"/>
      <c r="Q34" s="326"/>
      <c r="Z34" s="102" t="e" vm="1">
        <f t="shared" si="5"/>
        <v>#VALUE!</v>
      </c>
    </row>
    <row r="35" spans="1:30" ht="15.75" x14ac:dyDescent="0.2">
      <c r="A35" s="108"/>
      <c r="B35" s="474"/>
      <c r="C35" s="162"/>
      <c r="D35" s="475"/>
      <c r="E35" s="163"/>
      <c r="F35" s="163"/>
      <c r="G35" s="163"/>
      <c r="H35" s="164"/>
      <c r="I35" s="165"/>
      <c r="J35" s="166"/>
      <c r="K35" s="1579"/>
      <c r="L35" s="164"/>
      <c r="M35" s="164"/>
      <c r="N35" s="476"/>
      <c r="O35" s="474"/>
      <c r="P35" s="477"/>
      <c r="Q35" s="326"/>
      <c r="Z35" s="102"/>
    </row>
    <row r="36" spans="1:30" ht="16.5" thickBot="1" x14ac:dyDescent="0.25">
      <c r="A36" s="108"/>
      <c r="B36" s="367"/>
      <c r="C36" s="478" t="s">
        <v>4952</v>
      </c>
      <c r="D36" s="479"/>
      <c r="E36" s="171"/>
      <c r="F36" s="171"/>
      <c r="G36" s="171"/>
      <c r="H36" s="172"/>
      <c r="I36" s="173"/>
      <c r="J36" s="174"/>
      <c r="K36" s="174"/>
      <c r="L36" s="172"/>
      <c r="M36" s="172"/>
      <c r="N36" s="480"/>
      <c r="O36" s="367"/>
      <c r="P36" s="364"/>
      <c r="Q36" s="326"/>
      <c r="Z36" s="102"/>
    </row>
    <row r="37" spans="1:30" ht="15.75" x14ac:dyDescent="0.2">
      <c r="A37" s="108"/>
      <c r="B37" s="168">
        <f>B34+1</f>
        <v>14</v>
      </c>
      <c r="C37" s="143" t="s">
        <v>860</v>
      </c>
      <c r="D37" s="392" t="e" vm="1">
        <f>INDEX(Data!BA:BA,MATCH(Import_LA_Code,Ref_LA_Codes,0))</f>
        <v>#VALUE!</v>
      </c>
      <c r="E37" s="144">
        <f>+'Supplementary Information'!$H$28</f>
        <v>0</v>
      </c>
      <c r="F37" s="144"/>
      <c r="G37" s="144" t="e" vm="1">
        <f t="shared" si="2"/>
        <v>#VALUE!</v>
      </c>
      <c r="H37" s="145" t="e" vm="1">
        <f t="shared" si="3"/>
        <v>#VALUE!</v>
      </c>
      <c r="I37" s="146"/>
      <c r="J37" s="148">
        <v>100</v>
      </c>
      <c r="K37" s="148"/>
      <c r="L37" s="145">
        <v>0.1</v>
      </c>
      <c r="M37" s="145"/>
      <c r="N37" s="393" t="e" vm="1">
        <f t="shared" si="4"/>
        <v>#VALUE!</v>
      </c>
      <c r="O37" s="147"/>
      <c r="P37" s="231"/>
      <c r="Q37" s="129"/>
      <c r="Z37" s="102" t="e" vm="1">
        <f t="shared" si="5"/>
        <v>#VALUE!</v>
      </c>
      <c r="AB37" s="107">
        <v>100</v>
      </c>
      <c r="AC37" s="107">
        <v>0.1</v>
      </c>
      <c r="AD37" s="107">
        <f t="shared" si="6"/>
        <v>0</v>
      </c>
    </row>
    <row r="38" spans="1:30" ht="15.75" x14ac:dyDescent="0.2">
      <c r="A38" s="142"/>
      <c r="B38" s="168">
        <f>B37+1</f>
        <v>15</v>
      </c>
      <c r="C38" s="143" t="s">
        <v>918</v>
      </c>
      <c r="D38" s="392" t="e" vm="1">
        <f>INDEX(Data!BB:BB,MATCH(Import_LA_Code,Ref_LA_Codes,0))</f>
        <v>#VALUE!</v>
      </c>
      <c r="E38" s="144">
        <f>+'Supplementary Information'!$H$31</f>
        <v>0</v>
      </c>
      <c r="F38" s="144"/>
      <c r="G38" s="144" t="e" vm="1">
        <f>+E38-D38</f>
        <v>#VALUE!</v>
      </c>
      <c r="H38" s="145" t="e" vm="1">
        <f t="shared" si="3"/>
        <v>#VALUE!</v>
      </c>
      <c r="I38" s="146"/>
      <c r="J38" s="148">
        <v>100</v>
      </c>
      <c r="K38" s="148"/>
      <c r="L38" s="145">
        <v>0.1</v>
      </c>
      <c r="M38" s="145"/>
      <c r="N38" s="393" t="e" vm="1">
        <f t="shared" si="4"/>
        <v>#VALUE!</v>
      </c>
      <c r="O38" s="147"/>
      <c r="P38" s="231"/>
      <c r="Q38" s="129"/>
      <c r="Z38" s="102" t="e" vm="1">
        <f t="shared" si="5"/>
        <v>#VALUE!</v>
      </c>
      <c r="AB38" s="107">
        <v>100</v>
      </c>
      <c r="AC38" s="107">
        <v>0.1</v>
      </c>
      <c r="AD38" s="107">
        <f t="shared" si="6"/>
        <v>0</v>
      </c>
    </row>
    <row r="39" spans="1:30" ht="15.75" x14ac:dyDescent="0.2">
      <c r="A39" s="108"/>
      <c r="B39" s="168">
        <f>B38+1</f>
        <v>16</v>
      </c>
      <c r="C39" s="143" t="s">
        <v>920</v>
      </c>
      <c r="D39" s="392" t="e" vm="1">
        <f>INDEX(Data!BC:BC,MATCH(Import_LA_Code,Ref_LA_Codes,0))</f>
        <v>#VALUE!</v>
      </c>
      <c r="E39" s="144">
        <f>+'Supplementary Information'!$H$33</f>
        <v>0</v>
      </c>
      <c r="F39" s="144"/>
      <c r="G39" s="144" t="e" vm="1">
        <f>+E39-D39</f>
        <v>#VALUE!</v>
      </c>
      <c r="H39" s="145" t="e" vm="1">
        <f t="shared" si="3"/>
        <v>#VALUE!</v>
      </c>
      <c r="I39" s="146"/>
      <c r="J39" s="148">
        <v>50</v>
      </c>
      <c r="K39" s="148"/>
      <c r="L39" s="145">
        <v>0.1</v>
      </c>
      <c r="M39" s="145"/>
      <c r="N39" s="393" t="e" vm="1">
        <f t="shared" si="4"/>
        <v>#VALUE!</v>
      </c>
      <c r="O39" s="147"/>
      <c r="P39" s="231"/>
      <c r="Q39" s="129"/>
      <c r="Z39" s="102" t="e" vm="1">
        <f t="shared" si="5"/>
        <v>#VALUE!</v>
      </c>
      <c r="AB39" s="107">
        <v>50</v>
      </c>
      <c r="AC39" s="107">
        <v>0.1</v>
      </c>
      <c r="AD39" s="107">
        <f t="shared" si="6"/>
        <v>0</v>
      </c>
    </row>
    <row r="40" spans="1:30" ht="16.5" thickBot="1" x14ac:dyDescent="0.25">
      <c r="A40" s="108"/>
      <c r="B40" s="169">
        <f>B39+1</f>
        <v>17</v>
      </c>
      <c r="C40" s="170" t="s">
        <v>861</v>
      </c>
      <c r="D40" s="394" t="e" vm="1">
        <f>INDEX(Data!BD:BD,MATCH(Import_LA_Code,Ref_LA_Codes,0))</f>
        <v>#VALUE!</v>
      </c>
      <c r="E40" s="171">
        <f>+'Supplementary Information'!$H$35</f>
        <v>0</v>
      </c>
      <c r="F40" s="171"/>
      <c r="G40" s="171" t="e" vm="1">
        <f>+E40-D40</f>
        <v>#VALUE!</v>
      </c>
      <c r="H40" s="172" t="e" vm="1">
        <f t="shared" si="3"/>
        <v>#VALUE!</v>
      </c>
      <c r="I40" s="173"/>
      <c r="J40" s="174">
        <v>100</v>
      </c>
      <c r="K40" s="174"/>
      <c r="L40" s="172">
        <v>0.1</v>
      </c>
      <c r="M40" s="172"/>
      <c r="N40" s="393" t="e" vm="1">
        <f t="shared" si="4"/>
        <v>#VALUE!</v>
      </c>
      <c r="O40" s="175"/>
      <c r="P40" s="234"/>
      <c r="Q40" s="129"/>
      <c r="Z40" s="102" t="e" vm="1">
        <f t="shared" si="5"/>
        <v>#VALUE!</v>
      </c>
      <c r="AB40" s="107">
        <v>100</v>
      </c>
      <c r="AC40" s="107">
        <v>0.1</v>
      </c>
      <c r="AD40" s="107">
        <f t="shared" si="6"/>
        <v>0</v>
      </c>
    </row>
    <row r="41" spans="1:30" ht="15.75" x14ac:dyDescent="0.2">
      <c r="A41" s="108"/>
      <c r="B41" s="474"/>
      <c r="C41" s="162"/>
      <c r="D41" s="475"/>
      <c r="E41" s="163"/>
      <c r="F41" s="163"/>
      <c r="G41" s="163"/>
      <c r="H41" s="164"/>
      <c r="I41" s="165"/>
      <c r="J41" s="166"/>
      <c r="K41" s="1579"/>
      <c r="L41" s="164"/>
      <c r="M41" s="164"/>
      <c r="N41" s="476"/>
      <c r="O41" s="474"/>
      <c r="P41" s="477"/>
      <c r="Q41" s="326"/>
      <c r="Z41" s="102"/>
    </row>
    <row r="42" spans="1:30" ht="30" customHeight="1" thickBot="1" x14ac:dyDescent="0.3">
      <c r="A42" s="108"/>
      <c r="B42" s="121"/>
      <c r="C42" s="113" t="s">
        <v>862</v>
      </c>
      <c r="D42" s="1644" t="s">
        <v>4947</v>
      </c>
      <c r="E42" s="1396" t="s">
        <v>5015</v>
      </c>
      <c r="F42" s="1581"/>
      <c r="G42" s="1581"/>
      <c r="H42" s="123"/>
      <c r="I42" s="123"/>
      <c r="J42" s="123"/>
      <c r="K42" s="123"/>
      <c r="L42" s="123"/>
      <c r="M42" s="123"/>
      <c r="N42" s="465"/>
      <c r="O42" s="123"/>
      <c r="P42" s="123"/>
      <c r="Q42" s="129"/>
    </row>
    <row r="43" spans="1:30" s="131" customFormat="1" ht="61.5" customHeight="1" x14ac:dyDescent="0.2">
      <c r="A43" s="1645"/>
      <c r="B43" s="1646">
        <f>B40+1</f>
        <v>18</v>
      </c>
      <c r="C43" s="1647" t="s">
        <v>5254</v>
      </c>
      <c r="D43" s="1648" t="e">
        <f>INDEX(Data!F:F,MATCH(Import_LA_Code,Ref_LA_Codes,0))</f>
        <v>#N/A</v>
      </c>
      <c r="E43" s="1649">
        <f>'Supplementary Information'!E93+'Supplementary Information'!E95</f>
        <v>0</v>
      </c>
      <c r="F43" s="1649"/>
      <c r="G43" s="1649" t="e">
        <f>+E43-D43</f>
        <v>#N/A</v>
      </c>
      <c r="H43" s="1650" t="e">
        <f>IF(AND(D43=0,E43=0),0,IF(AND(D43=0,E43&lt;&gt;0),1,G43/D43))</f>
        <v>#N/A</v>
      </c>
      <c r="I43" s="1651"/>
      <c r="J43" s="1652">
        <v>50</v>
      </c>
      <c r="K43" s="1652"/>
      <c r="L43" s="1653">
        <v>2.5000000000000001E-2</v>
      </c>
      <c r="M43" s="1650"/>
      <c r="N43" s="393" t="e">
        <f>IF(P43&lt;&gt;"","Comment made", IF(AND(ABS(H43)&gt;L43,ABS(G43)&gt;J43),"Please comment","OK"))</f>
        <v>#N/A</v>
      </c>
      <c r="O43" s="1654"/>
      <c r="P43" s="1655"/>
      <c r="Q43" s="129"/>
      <c r="Z43" s="313" t="e">
        <f t="shared" si="5"/>
        <v>#N/A</v>
      </c>
      <c r="AB43" s="131">
        <v>25</v>
      </c>
      <c r="AC43" s="131">
        <v>0.1</v>
      </c>
      <c r="AD43" s="131">
        <f t="shared" si="6"/>
        <v>1</v>
      </c>
    </row>
    <row r="44" spans="1:30" ht="61.5" x14ac:dyDescent="0.2">
      <c r="A44" s="353"/>
      <c r="B44" s="1656"/>
      <c r="C44" s="1657"/>
      <c r="D44" s="1658" t="s">
        <v>5255</v>
      </c>
      <c r="E44" s="1658" t="s">
        <v>5256</v>
      </c>
      <c r="F44" s="1659"/>
      <c r="G44" s="1659"/>
      <c r="H44" s="1660"/>
      <c r="I44" s="1661"/>
      <c r="J44" s="1662"/>
      <c r="K44" s="1662"/>
      <c r="L44" s="1663"/>
      <c r="M44" s="1660"/>
      <c r="N44" s="396"/>
      <c r="O44" s="1397"/>
      <c r="P44" s="1591"/>
      <c r="Q44" s="357"/>
      <c r="Z44" s="102"/>
    </row>
    <row r="45" spans="1:30" ht="30.75" thickBot="1" x14ac:dyDescent="0.25">
      <c r="A45" s="353"/>
      <c r="B45" s="1587">
        <f>B43+1</f>
        <v>19</v>
      </c>
      <c r="C45" s="1588" t="s">
        <v>5014</v>
      </c>
      <c r="D45" s="1590">
        <f>'Supplementary Information'!E93+'Supplementary Information'!E95</f>
        <v>0</v>
      </c>
      <c r="E45" s="1582">
        <f>SUM('Supplementary Information'!H93,'Supplementary Information'!H95,'Supplementary Information'!H97,'Supplementary Information'!H99,'Supplementary Information'!H101)</f>
        <v>0</v>
      </c>
      <c r="F45" s="1582"/>
      <c r="G45" s="1582">
        <f>+E45-D45</f>
        <v>0</v>
      </c>
      <c r="H45" s="1583">
        <f>IF(AND(D45=0,E45=0),0,IF(AND(D45=0,E45&lt;&gt;0),1,G45/D45))</f>
        <v>0</v>
      </c>
      <c r="I45" s="1584"/>
      <c r="J45" s="1585">
        <v>50</v>
      </c>
      <c r="K45" s="1585"/>
      <c r="L45" s="1586">
        <v>2.5000000000000001E-2</v>
      </c>
      <c r="M45" s="1583"/>
      <c r="N45" s="399" t="str">
        <f>IF(P45&lt;&gt;"","Comment made", IF(AND(ABS(H45)&gt;L45,ABS(G45)&gt;J45),"Please comment","OK"))</f>
        <v>OK</v>
      </c>
      <c r="O45" s="1589"/>
      <c r="P45" s="330"/>
      <c r="Q45" s="357"/>
      <c r="Z45" s="102"/>
    </row>
    <row r="46" spans="1:30" ht="15.75" x14ac:dyDescent="0.2">
      <c r="A46" s="353"/>
      <c r="B46" s="1397"/>
      <c r="C46" s="363"/>
      <c r="D46" s="1398"/>
      <c r="E46" s="1399"/>
      <c r="F46" s="1399"/>
      <c r="G46" s="1399"/>
      <c r="H46" s="1400"/>
      <c r="I46" s="1401"/>
      <c r="J46" s="1402"/>
      <c r="K46" s="1402"/>
      <c r="L46" s="1580"/>
      <c r="M46" s="1400"/>
      <c r="N46" s="396"/>
      <c r="O46" s="1397"/>
      <c r="P46" s="1403"/>
      <c r="Q46" s="357"/>
      <c r="Z46" s="102"/>
    </row>
    <row r="47" spans="1:30" ht="15.75" x14ac:dyDescent="0.2">
      <c r="A47" s="353"/>
      <c r="B47" s="1397"/>
      <c r="C47" s="363"/>
      <c r="D47" s="1398"/>
      <c r="E47" s="1399"/>
      <c r="F47" s="1399"/>
      <c r="G47" s="1399"/>
      <c r="H47" s="1400"/>
      <c r="I47" s="1401"/>
      <c r="J47" s="1402"/>
      <c r="K47" s="1402"/>
      <c r="L47" s="1400"/>
      <c r="M47" s="1400"/>
      <c r="N47" s="396"/>
      <c r="O47" s="1397"/>
      <c r="P47" s="1403"/>
      <c r="Q47" s="357"/>
      <c r="Z47" s="102"/>
    </row>
    <row r="48" spans="1:30" ht="15.75" x14ac:dyDescent="0.2">
      <c r="A48" s="353"/>
      <c r="B48" s="1397"/>
      <c r="C48" s="363"/>
      <c r="D48" s="1398"/>
      <c r="E48" s="1399"/>
      <c r="F48" s="1399"/>
      <c r="G48" s="1399"/>
      <c r="H48" s="1400"/>
      <c r="I48" s="1401"/>
      <c r="J48" s="1402"/>
      <c r="K48" s="1402"/>
      <c r="L48" s="1400"/>
      <c r="M48" s="1400"/>
      <c r="N48" s="396"/>
      <c r="O48" s="1397"/>
      <c r="P48" s="1403"/>
      <c r="Q48" s="357"/>
      <c r="Z48" s="102"/>
    </row>
    <row r="49" spans="1:30" x14ac:dyDescent="0.2">
      <c r="A49" s="108"/>
      <c r="B49" s="121"/>
      <c r="C49" s="141"/>
      <c r="D49" s="49"/>
      <c r="E49" s="123"/>
      <c r="F49" s="123"/>
      <c r="G49" s="123"/>
      <c r="H49" s="123"/>
      <c r="I49" s="123"/>
      <c r="J49" s="123"/>
      <c r="K49" s="123"/>
      <c r="L49" s="123"/>
      <c r="M49" s="123"/>
      <c r="N49" s="123"/>
      <c r="O49" s="123"/>
      <c r="P49" s="123"/>
      <c r="Q49" s="129"/>
      <c r="AD49" s="247">
        <f>IF(SUM(AD20:AD43)&gt;0,1,0)</f>
        <v>1</v>
      </c>
    </row>
    <row r="50" spans="1:30" ht="16.5" thickBot="1" x14ac:dyDescent="0.3">
      <c r="A50" s="108"/>
      <c r="B50" s="121"/>
      <c r="C50" s="360" t="s">
        <v>4948</v>
      </c>
      <c r="D50" s="119" t="str">
        <f>Prev_Yr</f>
        <v>2025-26</v>
      </c>
      <c r="E50" s="119" t="str">
        <f>FC_year</f>
        <v>2026-27</v>
      </c>
      <c r="F50" s="123"/>
      <c r="G50" s="123"/>
      <c r="H50" s="123"/>
      <c r="I50" s="123"/>
      <c r="J50" s="123"/>
      <c r="K50" s="123"/>
      <c r="L50" s="123"/>
      <c r="M50" s="123"/>
      <c r="N50" s="123"/>
      <c r="O50" s="123"/>
      <c r="P50" s="123"/>
      <c r="Q50" s="357"/>
      <c r="AD50" s="247"/>
    </row>
    <row r="51" spans="1:30" ht="30" x14ac:dyDescent="0.2">
      <c r="A51" s="108"/>
      <c r="B51" s="361">
        <f>B45+1</f>
        <v>20</v>
      </c>
      <c r="C51" s="362" t="s">
        <v>2348</v>
      </c>
      <c r="D51" s="397" t="e" vm="1">
        <f>INDEX(Data!BE:BE,MATCH(Import_LA_Code,Ref_LA_Codes,0))</f>
        <v>#VALUE!</v>
      </c>
      <c r="E51" s="365">
        <f>'Supplementary Information'!$H$111</f>
        <v>0</v>
      </c>
      <c r="F51" s="365"/>
      <c r="G51" s="365" t="e" vm="1">
        <f>+E51-D51</f>
        <v>#VALUE!</v>
      </c>
      <c r="H51" s="368" t="e" vm="1">
        <f>IF(AND(D51=0,E51=0),0,IF(AND(D51=0,E51&lt;&gt;0),1,G51/D51))</f>
        <v>#VALUE!</v>
      </c>
      <c r="I51" s="365"/>
      <c r="J51" s="371">
        <v>500000</v>
      </c>
      <c r="K51" s="1579"/>
      <c r="L51" s="368">
        <v>0.25</v>
      </c>
      <c r="M51" s="365"/>
      <c r="N51" s="398" t="e" vm="1">
        <f>IF(P51&lt;&gt;"","Comment made", IF(AND(ABS(H51)&gt;L51,ABS(G51)&gt;J51),"Please comment","OK"))</f>
        <v>#VALUE!</v>
      </c>
      <c r="O51" s="359"/>
      <c r="P51" s="369"/>
      <c r="Q51" s="357"/>
      <c r="S51" s="107" t="s">
        <v>3990</v>
      </c>
      <c r="AD51" s="247"/>
    </row>
    <row r="52" spans="1:30" ht="15.75" x14ac:dyDescent="0.2">
      <c r="A52" s="108"/>
      <c r="B52" s="168">
        <f>B51+1</f>
        <v>21</v>
      </c>
      <c r="C52" s="363" t="s">
        <v>2349</v>
      </c>
      <c r="D52" s="392" t="e" vm="1">
        <f>INDEX(Data!BF:BF,MATCH(Import_LA_Code,Ref_LA_Codes,0))</f>
        <v>#VALUE!</v>
      </c>
      <c r="E52" s="144">
        <f>'Supplementary Information'!$H$113</f>
        <v>0</v>
      </c>
      <c r="F52" s="144"/>
      <c r="G52" s="144" t="e" vm="1">
        <f>+E52-D52</f>
        <v>#VALUE!</v>
      </c>
      <c r="H52" s="145" t="e" vm="1">
        <f>IF(AND(D52=0,E52=0),0,IF(AND(D52=0,E52&lt;&gt;0),1,G52/D52))</f>
        <v>#VALUE!</v>
      </c>
      <c r="I52" s="144"/>
      <c r="J52" s="148">
        <v>200000</v>
      </c>
      <c r="K52" s="148"/>
      <c r="L52" s="145">
        <v>0.25</v>
      </c>
      <c r="M52" s="144"/>
      <c r="N52" s="396" t="e" vm="1">
        <f>IF(P52&lt;&gt;"","Comment made", IF(AND(ABS(H52)&gt;L52,ABS(G52)&gt;J52),"Please comment","OK"))</f>
        <v>#VALUE!</v>
      </c>
      <c r="O52" s="123"/>
      <c r="P52" s="370"/>
      <c r="Q52" s="357"/>
      <c r="S52" s="392">
        <f>INDEX(Data!BG:BG,MATCH(Import_LA_Code,Ref_LA_Codes,0))</f>
        <v>0</v>
      </c>
      <c r="AD52" s="247"/>
    </row>
    <row r="53" spans="1:30" ht="15.75" x14ac:dyDescent="0.2">
      <c r="A53" s="108"/>
      <c r="B53" s="168">
        <f t="shared" ref="B53:B54" si="7">B52+1</f>
        <v>22</v>
      </c>
      <c r="C53" s="363" t="s">
        <v>2350</v>
      </c>
      <c r="D53" s="392" t="e" vm="1">
        <f>INDEX(Data!BH:BH,MATCH(Import_LA_Code,Ref_LA_Codes,0))</f>
        <v>#VALUE!</v>
      </c>
      <c r="E53" s="144">
        <f>'Supplementary Information'!$H$117</f>
        <v>0</v>
      </c>
      <c r="F53" s="144"/>
      <c r="G53" s="144" t="e" vm="1">
        <f>+E53-D53</f>
        <v>#VALUE!</v>
      </c>
      <c r="H53" s="145" t="e" vm="1">
        <f>IF(AND(D53=0,E53=0),0,IF(AND(D53=0,E53&lt;&gt;0),1,G53/D53))</f>
        <v>#VALUE!</v>
      </c>
      <c r="I53" s="144"/>
      <c r="J53" s="148">
        <v>100000</v>
      </c>
      <c r="K53" s="148"/>
      <c r="L53" s="145">
        <v>0.25</v>
      </c>
      <c r="M53" s="144"/>
      <c r="N53" s="396" t="e" vm="1">
        <f>IF(P53&lt;&gt;"","Comment made", IF(AND(ABS(H53)&gt;L53,ABS(G53)&gt;J53),"Please comment","OK"))</f>
        <v>#VALUE!</v>
      </c>
      <c r="O53" s="123"/>
      <c r="P53" s="370"/>
      <c r="Q53" s="357"/>
      <c r="AD53" s="247"/>
    </row>
    <row r="54" spans="1:30" ht="15.75" x14ac:dyDescent="0.2">
      <c r="A54" s="108"/>
      <c r="B54" s="168">
        <f t="shared" si="7"/>
        <v>23</v>
      </c>
      <c r="C54" s="363" t="s">
        <v>2351</v>
      </c>
      <c r="D54" s="392" t="e" vm="1">
        <f>INDEX(Data!BI:BI,MATCH(Import_LA_Code,Ref_LA_Codes,0))</f>
        <v>#VALUE!</v>
      </c>
      <c r="E54" s="144">
        <f>'Supplementary Information'!$H$119</f>
        <v>0</v>
      </c>
      <c r="F54" s="144"/>
      <c r="G54" s="144" t="e" vm="1">
        <f>+E54-D54</f>
        <v>#VALUE!</v>
      </c>
      <c r="H54" s="145" t="e" vm="1">
        <f>IF(AND(D54=0,E54=0),0,IF(AND(D54=0,E54&lt;&gt;0),1,G54/D54))</f>
        <v>#VALUE!</v>
      </c>
      <c r="I54" s="144"/>
      <c r="J54" s="148">
        <v>750000</v>
      </c>
      <c r="K54" s="148"/>
      <c r="L54" s="145">
        <v>0.25</v>
      </c>
      <c r="M54" s="144"/>
      <c r="N54" s="396" t="str">
        <f>IF(P54&lt;&gt;"","Comment made", IF(AND(ABS(H54)&gt;L54,ABS(G54)&gt;J54),"Please comment","OK"))</f>
        <v>Comment made</v>
      </c>
      <c r="O54" s="123"/>
      <c r="P54" s="370" t="s">
        <v>4602</v>
      </c>
      <c r="Q54" s="357"/>
      <c r="AD54" s="247"/>
    </row>
    <row r="55" spans="1:30" ht="30.75" thickBot="1" x14ac:dyDescent="0.25">
      <c r="A55" s="108"/>
      <c r="B55" s="169">
        <f>B54+1</f>
        <v>24</v>
      </c>
      <c r="C55" s="364" t="s">
        <v>2352</v>
      </c>
      <c r="D55" s="366" t="e" vm="1">
        <f>INDEX(Data!BJ:BJ,MATCH(Import_LA_Code,Ref_LA_Codes,0))</f>
        <v>#VALUE!</v>
      </c>
      <c r="E55" s="171">
        <f>'Supplementary Information'!$H$121</f>
        <v>0</v>
      </c>
      <c r="F55" s="171"/>
      <c r="G55" s="171" t="e" vm="1">
        <f>+E55-D55</f>
        <v>#VALUE!</v>
      </c>
      <c r="H55" s="172" t="e" vm="1">
        <f>IF(AND(D55=0,E55=0),0,IF(AND(D55=0,E55&lt;&gt;0),1,G55/D55))</f>
        <v>#VALUE!</v>
      </c>
      <c r="I55" s="366"/>
      <c r="J55" s="174">
        <v>500000</v>
      </c>
      <c r="K55" s="174"/>
      <c r="L55" s="172">
        <v>0.25</v>
      </c>
      <c r="M55" s="367"/>
      <c r="N55" s="399" t="e" vm="1">
        <f>IF(P55&lt;&gt;"","Comment made", IF(AND(ABS(H55)&gt;L55,ABS(G55)&gt;J55),"Please comment","OK"))</f>
        <v>#VALUE!</v>
      </c>
      <c r="O55" s="135"/>
      <c r="P55" s="330"/>
      <c r="Q55" s="110"/>
    </row>
    <row r="56" spans="1:30" x14ac:dyDescent="0.2">
      <c r="A56" s="108"/>
      <c r="C56" s="109"/>
      <c r="E56" s="133"/>
      <c r="F56" s="133"/>
      <c r="N56" s="120"/>
      <c r="Q56" s="358"/>
    </row>
    <row r="57" spans="1:30" ht="15.75" x14ac:dyDescent="0.25">
      <c r="A57" s="108"/>
      <c r="G57" s="2053" t="s">
        <v>919</v>
      </c>
      <c r="H57" s="2054"/>
      <c r="I57" s="2054"/>
      <c r="J57" s="2054"/>
      <c r="K57" s="2054"/>
      <c r="L57" s="2054"/>
      <c r="M57" s="2055"/>
      <c r="N57" s="185">
        <f>COUNTIF($N$20:$N$55,"Please comment")</f>
        <v>0</v>
      </c>
      <c r="Q57" s="110"/>
    </row>
    <row r="58" spans="1:30" ht="16.5" thickBot="1" x14ac:dyDescent="0.3">
      <c r="A58" s="108"/>
      <c r="B58" s="150" t="s">
        <v>863</v>
      </c>
      <c r="C58" s="183"/>
      <c r="D58" s="183"/>
      <c r="E58" s="183"/>
      <c r="F58" s="183"/>
      <c r="G58" s="149"/>
      <c r="H58" s="149"/>
      <c r="I58" s="149"/>
      <c r="J58" s="149"/>
      <c r="K58" s="149"/>
      <c r="L58" s="149"/>
      <c r="M58" s="149"/>
      <c r="N58" s="181"/>
      <c r="O58" s="181"/>
      <c r="P58" s="183"/>
      <c r="Q58" s="110"/>
    </row>
    <row r="59" spans="1:30" ht="57" customHeight="1" thickBot="1" x14ac:dyDescent="0.25">
      <c r="A59" s="156"/>
      <c r="B59" s="2056"/>
      <c r="C59" s="2057"/>
      <c r="D59" s="2057"/>
      <c r="E59" s="2057"/>
      <c r="F59" s="2057"/>
      <c r="G59" s="2057"/>
      <c r="H59" s="2057"/>
      <c r="I59" s="2057"/>
      <c r="J59" s="2057"/>
      <c r="K59" s="2058"/>
      <c r="L59" s="2057"/>
      <c r="M59" s="2057"/>
      <c r="N59" s="2057"/>
      <c r="O59" s="2057"/>
      <c r="P59" s="2059"/>
      <c r="Q59" s="157"/>
    </row>
    <row r="60" spans="1:30" ht="15.75" thickBot="1" x14ac:dyDescent="0.25">
      <c r="A60" s="136"/>
      <c r="B60" s="134"/>
      <c r="C60" s="134"/>
      <c r="D60" s="134"/>
      <c r="E60" s="134"/>
      <c r="F60" s="134"/>
      <c r="G60" s="134"/>
      <c r="H60" s="134"/>
      <c r="I60" s="134"/>
      <c r="J60" s="135"/>
      <c r="K60" s="135"/>
      <c r="L60" s="135"/>
      <c r="M60" s="135"/>
      <c r="N60" s="135"/>
      <c r="O60" s="135"/>
      <c r="P60" s="134"/>
      <c r="Q60" s="137"/>
    </row>
    <row r="64" spans="1:30" ht="18" x14ac:dyDescent="0.25">
      <c r="C64" s="2052"/>
      <c r="D64" s="2052"/>
      <c r="E64" s="2052"/>
      <c r="F64" s="2052"/>
      <c r="G64" s="2052"/>
      <c r="H64" s="2052"/>
      <c r="I64" s="2052"/>
    </row>
    <row r="65" spans="3:9" ht="18" x14ac:dyDescent="0.25">
      <c r="C65" s="2052"/>
      <c r="D65" s="2052"/>
      <c r="E65" s="2052"/>
      <c r="F65" s="2052"/>
      <c r="G65" s="2052"/>
      <c r="H65" s="2052"/>
      <c r="I65" s="2052"/>
    </row>
    <row r="66" spans="3:9" ht="18" x14ac:dyDescent="0.25">
      <c r="C66" s="2052"/>
      <c r="D66" s="2052"/>
      <c r="E66" s="2052"/>
      <c r="F66" s="2052"/>
      <c r="G66" s="2052"/>
      <c r="H66" s="2052"/>
      <c r="I66" s="2052"/>
    </row>
  </sheetData>
  <sheetProtection sheet="1" objects="1" scenarios="1"/>
  <mergeCells count="9">
    <mergeCell ref="D17:E17"/>
    <mergeCell ref="G17:H17"/>
    <mergeCell ref="B12:P13"/>
    <mergeCell ref="C66:I66"/>
    <mergeCell ref="G57:M57"/>
    <mergeCell ref="C64:I64"/>
    <mergeCell ref="C65:I65"/>
    <mergeCell ref="B59:P59"/>
    <mergeCell ref="J17:M17"/>
  </mergeCells>
  <conditionalFormatting sqref="N19">
    <cfRule type="expression" dxfId="19" priority="70" stopIfTrue="1">
      <formula>N19="Please comment"</formula>
    </cfRule>
    <cfRule type="expression" dxfId="18" priority="71" stopIfTrue="1">
      <formula>N19="OK"</formula>
    </cfRule>
  </conditionalFormatting>
  <conditionalFormatting sqref="N20:N25 N41">
    <cfRule type="expression" dxfId="17" priority="16" stopIfTrue="1">
      <formula>N20="Please comment"</formula>
    </cfRule>
    <cfRule type="expression" dxfId="16" priority="17" stopIfTrue="1">
      <formula>N20="OK"</formula>
    </cfRule>
  </conditionalFormatting>
  <conditionalFormatting sqref="N28:N41 N51:N55">
    <cfRule type="expression" dxfId="15" priority="10">
      <formula>N28="Comment made"</formula>
    </cfRule>
    <cfRule type="expression" dxfId="14" priority="12" stopIfTrue="1">
      <formula>N28="Please comment"</formula>
    </cfRule>
    <cfRule type="expression" dxfId="13" priority="13" stopIfTrue="1">
      <formula>N28="OK"</formula>
    </cfRule>
  </conditionalFormatting>
  <conditionalFormatting sqref="N41 N20:N25">
    <cfRule type="expression" dxfId="12" priority="14">
      <formula>N20="Comment made"</formula>
    </cfRule>
  </conditionalFormatting>
  <conditionalFormatting sqref="N43:N48">
    <cfRule type="expression" dxfId="11" priority="6">
      <formula>N43="Comment made"</formula>
    </cfRule>
    <cfRule type="expression" dxfId="10" priority="8" stopIfTrue="1">
      <formula>N43="Please comment"</formula>
    </cfRule>
    <cfRule type="expression" dxfId="9" priority="9" stopIfTrue="1">
      <formula>N43="OK"</formula>
    </cfRule>
  </conditionalFormatting>
  <conditionalFormatting sqref="N58">
    <cfRule type="expression" dxfId="8" priority="30" stopIfTrue="1">
      <formula>AND(N58&lt;&gt;0)=TRUE</formula>
    </cfRule>
  </conditionalFormatting>
  <conditionalFormatting sqref="P20:P25 P28:P41 P51:P55">
    <cfRule type="expression" dxfId="7" priority="64" stopIfTrue="1">
      <formula>AND($N20="Please comment")=TRUE</formula>
    </cfRule>
  </conditionalFormatting>
  <conditionalFormatting sqref="P26:P27">
    <cfRule type="expression" dxfId="6" priority="66" stopIfTrue="1">
      <formula>P26="Please comment"</formula>
    </cfRule>
    <cfRule type="expression" dxfId="5" priority="67" stopIfTrue="1">
      <formula>P26="OK"</formula>
    </cfRule>
  </conditionalFormatting>
  <conditionalFormatting sqref="P43 P45:P48">
    <cfRule type="expression" dxfId="4" priority="31" stopIfTrue="1">
      <formula>AND($N43="Please comment")=TRUE</formula>
    </cfRule>
  </conditionalFormatting>
  <dataValidations count="31">
    <dataValidation type="custom" allowBlank="1" showInputMessage="1" showErrorMessage="1" error="Data entry is not allowed in this cell" sqref="J30:K33 L21:L22 J20:K21 N30:N33 E20:E25 N51:N55 G51:H55 J47:L48 F24:L25 D34 J40:J41 N21:N22 F20:I22 L28:L33 J28:K28 N24:N28 M34:N34 E28:I41 K35:L41 J35:J38 E47:E48 K51:L55 F43:I48 N35:N48" xr:uid="{9D7B03BB-3C02-4AAD-9DFE-3B7513FACCE0}">
      <formula1>"if(Q1=""na"")"</formula1>
    </dataValidation>
    <dataValidation allowBlank="1" showInputMessage="1" showErrorMessage="1" prompt="Supplementary Information: Part 1 - line a" sqref="C20" xr:uid="{BDD50AE6-2508-4E4C-846E-9DA734FF7849}"/>
    <dataValidation allowBlank="1" showInputMessage="1" showErrorMessage="1" prompt="Supplementary Information: Part 1 - line b" sqref="C21" xr:uid="{8E87D154-1181-439A-8FB1-9308A775DE20}"/>
    <dataValidation allowBlank="1" showInputMessage="1" showErrorMessage="1" prompt="Supplementary information: Part 1 - line c" sqref="C22" xr:uid="{67DE503D-C9D7-47EB-84B5-D552E6AC4169}"/>
    <dataValidation allowBlank="1" showInputMessage="1" showErrorMessage="1" prompt="Supplementary information: Part 1 - line e" sqref="C24" xr:uid="{D511A75B-5ACA-47E9-9FA6-A2339B5F7964}"/>
    <dataValidation allowBlank="1" showInputMessage="1" showErrorMessage="1" prompt="Supplementary information: Part 1 - line f" sqref="C25" xr:uid="{488067BA-E105-43EE-A0E9-E9C167E0E8FD}"/>
    <dataValidation allowBlank="1" showInputMessage="1" showErrorMessage="1" prompt="Supplementary information: Part 1 - line g" sqref="C28" xr:uid="{992A495B-CFBE-47D1-AAC2-E9A014098B8E}"/>
    <dataValidation allowBlank="1" showInputMessage="1" showErrorMessage="1" prompt="Supplementary information: Part 1 - line h" sqref="C29" xr:uid="{DF9ED16D-7905-404D-9C0D-471866FEC112}"/>
    <dataValidation allowBlank="1" showInputMessage="1" showErrorMessage="1" prompt="Supplementary information: Part 1 - line i" sqref="C30" xr:uid="{0DE8C432-F952-4D38-9401-CCBA4FD2B735}"/>
    <dataValidation allowBlank="1" showInputMessage="1" showErrorMessage="1" prompt="Supplementary information: Part 1 - line j" sqref="C31" xr:uid="{FBA6F92C-A4C5-461B-AD24-A592E5523020}"/>
    <dataValidation allowBlank="1" showInputMessage="1" showErrorMessage="1" prompt="Supplementary information: Part 1 - line k" sqref="C32" xr:uid="{625C51A1-07DB-447A-B4C6-29282742D4D4}"/>
    <dataValidation allowBlank="1" showInputMessage="1" showErrorMessage="1" prompt="Supplementary information: Part 1 - line l" sqref="C33" xr:uid="{9BA140C1-19CB-4409-A62D-E25A9A316520}"/>
    <dataValidation type="custom" allowBlank="1" showInputMessage="1" showErrorMessage="1" error="Data entry is not allowed in this cell" sqref="D37:D40 D28:D33 D20:D25 F23:N23 D43 D46:D48" xr:uid="{9FA574C6-1866-4154-9CA9-F8153C01E542}">
      <formula1>"az1=""n/a"""</formula1>
    </dataValidation>
    <dataValidation allowBlank="1" showInputMessage="1" showErrorMessage="1" prompt="Supplementary information: Part 1 - line o" sqref="C34" xr:uid="{C11AAF3D-22F3-4701-8282-13033192D68D}"/>
    <dataValidation allowBlank="1" showInputMessage="1" showErrorMessage="1" prompt="Supplementary information: Part 1 - line r" sqref="C37" xr:uid="{A866D627-DD98-4D7D-81F9-9FBF31AEB634}"/>
    <dataValidation allowBlank="1" showInputMessage="1" showErrorMessage="1" prompt="Supplementary information: Part 1 - line r i" sqref="C38" xr:uid="{41A6F051-9AA6-4765-A4A6-AC0FBAE37955}"/>
    <dataValidation allowBlank="1" showInputMessage="1" showErrorMessage="1" prompt="Supplementary information: Part 1 - line r ii" sqref="C39" xr:uid="{D5201E52-24F2-4AD9-BBF9-9B0974D7F42D}"/>
    <dataValidation allowBlank="1" showInputMessage="1" showErrorMessage="1" prompt="Supplementary information: Part 1 - line s" sqref="C40" xr:uid="{0D5C3AEE-DE35-4E54-AEE2-767C5170017C}"/>
    <dataValidation allowBlank="1" showInputMessage="1" showErrorMessage="1" prompt="Supplementary information: Part 1 - line d" sqref="C23" xr:uid="{1A6A4C15-EF27-479F-A822-88964B5B434C}"/>
    <dataValidation allowBlank="1" showInputMessage="1" showErrorMessage="1" prompt="Supplementary information: Part 2 - line a i" sqref="C51" xr:uid="{1BC31B9F-FC9F-49FE-A861-BCDB5BB2972B}"/>
    <dataValidation allowBlank="1" showInputMessage="1" showErrorMessage="1" prompt="Supplementary information: Part 2 - line a ii" sqref="C52" xr:uid="{BE79B5A1-775C-4099-A9CD-7E503E28B5AF}"/>
    <dataValidation allowBlank="1" showInputMessage="1" showErrorMessage="1" prompt="Supplementary information: Part 2 - line a iv" sqref="C53" xr:uid="{992DCA7E-A0FD-4D63-B934-2AFB5A994178}"/>
    <dataValidation allowBlank="1" showInputMessage="1" showErrorMessage="1" prompt="Supplementary information: Part 2 - line a v" sqref="C54" xr:uid="{20D51AD5-F14E-4A69-8A45-1507D3EC6C86}"/>
    <dataValidation allowBlank="1" showInputMessage="1" showErrorMessage="1" prompt="Supplementary information: Part 2 - line a vi" sqref="C55" xr:uid="{2B0AB305-F12E-44D0-BF95-5A4A511168EF}"/>
    <dataValidation allowBlank="1" showInputMessage="1" showErrorMessage="1" error="Data entry is not allowed in this cell" sqref="L20:N20 J22:K22 J29:K29 N29 J34:L34 J39 J51:J55 E46 E43 J43:L46" xr:uid="{1C800968-376E-4B58-BAB0-2A67DD0348A7}"/>
    <dataValidation type="custom" allowBlank="1" showInputMessage="1" showErrorMessage="1" sqref="E51:E55" xr:uid="{511AA958-1881-4AA1-8BF6-991A239D3CBC}">
      <formula1>"if(Q1=""na"")"</formula1>
    </dataValidation>
    <dataValidation type="custom" allowBlank="1" showInputMessage="1" showErrorMessage="1" error="Do not amend" sqref="AB20:AD54" xr:uid="{FB3D6512-A756-43AE-A5FD-1406EC61D7AC}">
      <formula1>"if(ax1=""n/a"")"</formula1>
    </dataValidation>
    <dataValidation allowBlank="1" showInputMessage="1" showErrorMessage="1" prompt="Parameter limits are + or - the value below, except for Test 8 where the limit is +10 or -15" sqref="J19" xr:uid="{963441EB-3C34-439A-A28C-FDEB60E9CAAE}"/>
    <dataValidation allowBlank="1" showInputMessage="1" showErrorMessage="1" prompt="Test 8 has a parameter of +10 or - 15" sqref="K19" xr:uid="{A094BF8A-BC8A-44A6-8AD9-828FCFA5810E}"/>
    <dataValidation allowBlank="1" showInputMessage="1" showErrorMessage="1" prompt="Parameter limits are + or - the value below, except for Test 1 where the limit is +5% or -7.5%" sqref="L19" xr:uid="{67806F0E-F91E-41B4-97FB-A97F6DED8E2E}"/>
    <dataValidation allowBlank="1" showInputMessage="1" showErrorMessage="1" prompt="Test 8 has a parameter of +5% or - 7.5%" sqref="M19" xr:uid="{D9A8D2A6-DF97-42F8-BB80-AEA620F5971A}"/>
  </dataValidations>
  <pageMargins left="0.39370078740157483" right="0.39370078740157483" top="0.39370078740157483" bottom="0.39370078740157483" header="0.31496062992125984" footer="0.31496062992125984"/>
  <pageSetup paperSize="9" scale="63" fitToHeight="0" orientation="landscape" r:id="rId1"/>
  <headerFooter>
    <oddHeader>&amp;C&amp;"Calibri"&amp;10&amp;K000000 OFFICIAL&amp;1#_x000D_</oddHead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41947-DC61-4DB2-AB31-3A3311C757B5}">
  <sheetPr codeName="Sheet24">
    <tabColor rgb="FF00B0F0"/>
    <pageSetUpPr autoPageBreaks="0"/>
  </sheetPr>
  <dimension ref="A1:M1275"/>
  <sheetViews>
    <sheetView zoomScale="80" zoomScaleNormal="80" workbookViewId="0"/>
  </sheetViews>
  <sheetFormatPr defaultColWidth="9.140625" defaultRowHeight="14.25" x14ac:dyDescent="0.2"/>
  <cols>
    <col min="1" max="1" width="44.7109375" style="575" customWidth="1"/>
    <col min="2" max="2" width="24.85546875" style="576" customWidth="1"/>
    <col min="3" max="3" width="13.85546875" style="448" customWidth="1"/>
    <col min="4" max="4" width="4" style="575" customWidth="1"/>
    <col min="5" max="5" width="5.42578125" style="575" customWidth="1"/>
    <col min="6" max="6" width="50.140625" style="575" customWidth="1"/>
    <col min="7" max="7" width="114.5703125" style="575" customWidth="1"/>
    <col min="8" max="8" width="31" style="575" customWidth="1"/>
    <col min="9" max="9" width="14.42578125" style="575" customWidth="1"/>
    <col min="10" max="12" width="9.140625" style="575"/>
    <col min="13" max="13" width="41" style="575" bestFit="1" customWidth="1"/>
    <col min="14" max="16384" width="9.140625" style="575"/>
  </cols>
  <sheetData>
    <row r="1" spans="1:13" s="484" customFormat="1" ht="15" x14ac:dyDescent="0.25">
      <c r="A1" s="481" t="s">
        <v>1136</v>
      </c>
      <c r="B1" s="481" t="s">
        <v>1137</v>
      </c>
      <c r="C1" s="482" t="s">
        <v>1138</v>
      </c>
      <c r="D1" s="483" t="s">
        <v>1139</v>
      </c>
      <c r="E1" s="483" t="s">
        <v>1140</v>
      </c>
      <c r="F1" s="483" t="s">
        <v>2452</v>
      </c>
      <c r="G1" s="483" t="s">
        <v>2453</v>
      </c>
      <c r="H1" s="483" t="s">
        <v>2428</v>
      </c>
      <c r="I1" s="1192" t="s">
        <v>2454</v>
      </c>
    </row>
    <row r="2" spans="1:13" s="484" customFormat="1" ht="14.25" customHeight="1" x14ac:dyDescent="0.2">
      <c r="A2" s="577" t="s">
        <v>1141</v>
      </c>
      <c r="B2" s="485" t="s">
        <v>905</v>
      </c>
      <c r="C2" s="486" t="s">
        <v>2465</v>
      </c>
      <c r="D2" s="487"/>
      <c r="E2" s="487"/>
      <c r="F2" s="484" t="s">
        <v>2466</v>
      </c>
      <c r="G2" s="484" t="s">
        <v>2466</v>
      </c>
      <c r="H2" s="484" t="s">
        <v>2457</v>
      </c>
      <c r="I2" s="484">
        <v>1</v>
      </c>
      <c r="M2" s="1333"/>
    </row>
    <row r="3" spans="1:13" s="484" customFormat="1" ht="14.25" customHeight="1" x14ac:dyDescent="0.2">
      <c r="A3" s="577" t="s">
        <v>1142</v>
      </c>
      <c r="B3" s="488">
        <f>'Part 1'!S22</f>
        <v>1</v>
      </c>
      <c r="C3" s="489" t="s">
        <v>2465</v>
      </c>
      <c r="F3" s="484" t="s">
        <v>2467</v>
      </c>
      <c r="G3" s="484" t="s">
        <v>2467</v>
      </c>
      <c r="H3" s="484" t="s">
        <v>2457</v>
      </c>
      <c r="I3" s="484">
        <v>2</v>
      </c>
      <c r="M3" s="1333"/>
    </row>
    <row r="4" spans="1:13" s="484" customFormat="1" ht="14.25" customHeight="1" x14ac:dyDescent="0.2">
      <c r="A4" s="577" t="s">
        <v>1143</v>
      </c>
      <c r="B4" s="490" t="str">
        <f>'Part 1'!$K$16</f>
        <v>EZZZZ</v>
      </c>
      <c r="C4" s="491" t="s">
        <v>2465</v>
      </c>
      <c r="D4" s="490"/>
      <c r="E4" s="490"/>
      <c r="F4" s="484" t="s">
        <v>2468</v>
      </c>
      <c r="G4" s="484" t="s">
        <v>2468</v>
      </c>
      <c r="H4" s="484" t="s">
        <v>2457</v>
      </c>
      <c r="I4" s="484">
        <v>3</v>
      </c>
      <c r="M4" s="1333"/>
    </row>
    <row r="5" spans="1:13" s="484" customFormat="1" ht="14.25" customHeight="1" x14ac:dyDescent="0.2">
      <c r="A5" s="577" t="s">
        <v>1217</v>
      </c>
      <c r="B5" s="490" t="str">
        <f>Import_LA_Name</f>
        <v>ZZZZ</v>
      </c>
      <c r="C5" s="491" t="s">
        <v>2469</v>
      </c>
      <c r="D5" s="490"/>
      <c r="E5" s="490"/>
      <c r="F5" s="484" t="s">
        <v>2470</v>
      </c>
      <c r="G5" s="484" t="s">
        <v>2470</v>
      </c>
      <c r="H5" s="484" t="s">
        <v>2457</v>
      </c>
      <c r="I5" s="484">
        <v>4</v>
      </c>
      <c r="M5" s="1333"/>
    </row>
    <row r="6" spans="1:13" s="484" customFormat="1" ht="15" x14ac:dyDescent="0.2">
      <c r="A6" s="577" t="s">
        <v>1144</v>
      </c>
      <c r="B6" s="488">
        <v>202701</v>
      </c>
      <c r="C6" s="489" t="s">
        <v>2471</v>
      </c>
      <c r="F6" s="484" t="s">
        <v>2472</v>
      </c>
      <c r="G6" s="484" t="s">
        <v>2472</v>
      </c>
      <c r="H6" s="484" t="s">
        <v>2457</v>
      </c>
      <c r="I6" s="484">
        <v>5</v>
      </c>
      <c r="M6" s="1334"/>
    </row>
    <row r="7" spans="1:13" s="484" customFormat="1" ht="15" x14ac:dyDescent="0.2">
      <c r="A7" s="577" t="s">
        <v>1145</v>
      </c>
      <c r="B7" s="488">
        <f>'Part 1'!$K$17</f>
        <v>0</v>
      </c>
      <c r="C7" s="489" t="s">
        <v>2465</v>
      </c>
      <c r="F7" s="484" t="s">
        <v>2473</v>
      </c>
      <c r="G7" s="484" t="s">
        <v>2473</v>
      </c>
      <c r="H7" s="484" t="s">
        <v>2457</v>
      </c>
      <c r="I7" s="484">
        <v>6</v>
      </c>
      <c r="M7" s="1334"/>
    </row>
    <row r="8" spans="1:13" s="484" customFormat="1" ht="15" x14ac:dyDescent="0.2">
      <c r="A8" s="577" t="s">
        <v>1146</v>
      </c>
      <c r="B8" s="1593">
        <f>'Part 1'!$K$18</f>
        <v>0</v>
      </c>
      <c r="C8" s="489" t="s">
        <v>2465</v>
      </c>
      <c r="F8" s="484" t="s">
        <v>2474</v>
      </c>
      <c r="G8" s="484" t="s">
        <v>2474</v>
      </c>
      <c r="H8" s="484" t="s">
        <v>2457</v>
      </c>
      <c r="I8" s="484">
        <v>7</v>
      </c>
      <c r="M8" s="1334"/>
    </row>
    <row r="9" spans="1:13" s="484" customFormat="1" ht="15" x14ac:dyDescent="0.2">
      <c r="A9" s="577" t="s">
        <v>1147</v>
      </c>
      <c r="B9" s="488">
        <f>'Part 1'!$K$19</f>
        <v>0</v>
      </c>
      <c r="C9" s="489" t="s">
        <v>2465</v>
      </c>
      <c r="F9" s="484" t="s">
        <v>2475</v>
      </c>
      <c r="G9" s="484" t="s">
        <v>2475</v>
      </c>
      <c r="H9" s="484" t="s">
        <v>2457</v>
      </c>
      <c r="I9" s="484">
        <v>8</v>
      </c>
      <c r="M9" s="1334"/>
    </row>
    <row r="10" spans="1:13" s="549" customFormat="1" ht="15" customHeight="1" x14ac:dyDescent="0.2">
      <c r="A10" s="577" t="s">
        <v>3806</v>
      </c>
      <c r="B10" s="488">
        <f>'Part 1'!$K$20</f>
        <v>0</v>
      </c>
      <c r="C10" s="489" t="s">
        <v>2465</v>
      </c>
      <c r="D10" s="484"/>
      <c r="E10" s="484"/>
      <c r="F10" s="484" t="s">
        <v>3807</v>
      </c>
      <c r="G10" s="484" t="s">
        <v>3807</v>
      </c>
      <c r="H10" s="484" t="s">
        <v>2457</v>
      </c>
      <c r="I10" s="484">
        <v>9</v>
      </c>
      <c r="J10" s="484"/>
      <c r="K10" s="484"/>
      <c r="M10" s="1334"/>
    </row>
    <row r="11" spans="1:13" s="549" customFormat="1" ht="14.25" customHeight="1" x14ac:dyDescent="0.2">
      <c r="A11" s="577" t="s">
        <v>3811</v>
      </c>
      <c r="B11" s="488">
        <f>'Part 1'!$K$21</f>
        <v>0</v>
      </c>
      <c r="C11" s="489" t="s">
        <v>2465</v>
      </c>
      <c r="D11" s="484"/>
      <c r="E11" s="484"/>
      <c r="F11" s="484" t="s">
        <v>3808</v>
      </c>
      <c r="G11" s="484" t="s">
        <v>3808</v>
      </c>
      <c r="H11" s="484" t="s">
        <v>2457</v>
      </c>
      <c r="I11" s="484">
        <v>10</v>
      </c>
      <c r="J11" s="484"/>
      <c r="K11" s="484"/>
      <c r="M11" s="1334"/>
    </row>
    <row r="12" spans="1:13" s="484" customFormat="1" ht="15" x14ac:dyDescent="0.2">
      <c r="A12" s="577" t="s">
        <v>2006</v>
      </c>
      <c r="B12" s="488" t="e">
        <f>INDEX(Data!BO:BO,MATCH(Import_LA_Code,Ref_LA_Codes,0))</f>
        <v>#N/A</v>
      </c>
      <c r="C12" s="489" t="s">
        <v>2465</v>
      </c>
      <c r="F12" s="484" t="s">
        <v>2476</v>
      </c>
      <c r="G12" s="484" t="s">
        <v>2476</v>
      </c>
      <c r="H12" s="484" t="s">
        <v>2457</v>
      </c>
      <c r="I12" s="484">
        <v>11</v>
      </c>
      <c r="M12" s="1334"/>
    </row>
    <row r="13" spans="1:13" s="484" customFormat="1" ht="15" x14ac:dyDescent="0.2">
      <c r="A13" s="577" t="s">
        <v>2007</v>
      </c>
      <c r="B13" s="488" t="e">
        <f>INDEX(Data!BP:BP,MATCH(Import_LA_Code,Ref_LA_Codes,0))</f>
        <v>#N/A</v>
      </c>
      <c r="C13" s="489" t="s">
        <v>2465</v>
      </c>
      <c r="F13" s="484" t="s">
        <v>2477</v>
      </c>
      <c r="G13" s="484" t="s">
        <v>2477</v>
      </c>
      <c r="H13" s="484" t="s">
        <v>2457</v>
      </c>
      <c r="I13" s="484">
        <v>12</v>
      </c>
      <c r="M13" s="1334"/>
    </row>
    <row r="14" spans="1:13" s="484" customFormat="1" ht="15" x14ac:dyDescent="0.25">
      <c r="A14" s="577" t="s">
        <v>2008</v>
      </c>
      <c r="B14" s="488" t="e">
        <f>INDEX(Data!BQ:BQ,MATCH(Import_LA_Code,Ref_LA_Codes,0))</f>
        <v>#N/A</v>
      </c>
      <c r="C14" s="489" t="s">
        <v>2465</v>
      </c>
      <c r="F14" s="484" t="s">
        <v>2478</v>
      </c>
      <c r="G14" s="484" t="s">
        <v>2478</v>
      </c>
      <c r="H14" s="484" t="s">
        <v>2457</v>
      </c>
      <c r="I14" s="484">
        <v>13</v>
      </c>
      <c r="M14" s="1335"/>
    </row>
    <row r="15" spans="1:13" s="549" customFormat="1" ht="15" customHeight="1" x14ac:dyDescent="0.25">
      <c r="A15" s="577" t="s">
        <v>3813</v>
      </c>
      <c r="B15" s="488">
        <f>'Part 1'!$E$286</f>
        <v>0</v>
      </c>
      <c r="C15" s="489" t="s">
        <v>2465</v>
      </c>
      <c r="D15" s="484"/>
      <c r="E15" s="484"/>
      <c r="F15" s="484" t="s">
        <v>3816</v>
      </c>
      <c r="G15" s="484" t="s">
        <v>3816</v>
      </c>
      <c r="H15" s="484" t="s">
        <v>2457</v>
      </c>
      <c r="I15" s="484">
        <v>14</v>
      </c>
      <c r="J15" s="484"/>
      <c r="K15" s="484"/>
      <c r="M15" s="1335"/>
    </row>
    <row r="16" spans="1:13" s="549" customFormat="1" ht="15" customHeight="1" x14ac:dyDescent="0.25">
      <c r="A16" s="577" t="s">
        <v>3814</v>
      </c>
      <c r="B16" s="488">
        <f>'Part 1'!$K$286</f>
        <v>0</v>
      </c>
      <c r="C16" s="489" t="s">
        <v>2465</v>
      </c>
      <c r="D16" s="484"/>
      <c r="E16" s="484"/>
      <c r="F16" s="484" t="s">
        <v>3815</v>
      </c>
      <c r="G16" s="484" t="s">
        <v>3815</v>
      </c>
      <c r="H16" s="484" t="s">
        <v>2457</v>
      </c>
      <c r="I16" s="484">
        <v>15</v>
      </c>
      <c r="J16" s="484"/>
      <c r="K16" s="484"/>
      <c r="M16" s="1335"/>
    </row>
    <row r="17" spans="1:13" s="484" customFormat="1" ht="15" x14ac:dyDescent="0.25">
      <c r="A17" s="492" t="s">
        <v>1218</v>
      </c>
      <c r="B17" s="493">
        <f>'Part 1'!$K$27</f>
        <v>0</v>
      </c>
      <c r="C17" s="494" t="s">
        <v>2455</v>
      </c>
      <c r="D17" s="495"/>
      <c r="E17" s="495"/>
      <c r="F17" s="492" t="s">
        <v>2456</v>
      </c>
      <c r="G17" s="492" t="s">
        <v>849</v>
      </c>
      <c r="H17" s="496" t="s">
        <v>2457</v>
      </c>
      <c r="I17" s="496">
        <v>1</v>
      </c>
      <c r="J17" s="496"/>
      <c r="K17" s="496"/>
      <c r="M17" s="1335"/>
    </row>
    <row r="18" spans="1:13" s="484" customFormat="1" ht="15" x14ac:dyDescent="0.25">
      <c r="A18" s="497" t="s">
        <v>1148</v>
      </c>
      <c r="B18" s="493">
        <f>'Part 1'!$K$32</f>
        <v>0</v>
      </c>
      <c r="C18" s="498" t="s">
        <v>2471</v>
      </c>
      <c r="D18" s="495"/>
      <c r="E18" s="495"/>
      <c r="F18" s="492" t="s">
        <v>3482</v>
      </c>
      <c r="G18" s="492" t="s">
        <v>2479</v>
      </c>
      <c r="H18" s="496" t="s">
        <v>2457</v>
      </c>
      <c r="I18" s="496">
        <v>2</v>
      </c>
      <c r="J18" s="496"/>
      <c r="K18" s="496"/>
      <c r="M18" s="1335"/>
    </row>
    <row r="19" spans="1:13" s="484" customFormat="1" ht="15" x14ac:dyDescent="0.25">
      <c r="A19" s="497" t="s">
        <v>1149</v>
      </c>
      <c r="B19" s="493">
        <f>'Part 1'!$K$34</f>
        <v>0</v>
      </c>
      <c r="C19" s="498" t="s">
        <v>2471</v>
      </c>
      <c r="D19" s="495"/>
      <c r="E19" s="495"/>
      <c r="F19" s="492" t="s">
        <v>3483</v>
      </c>
      <c r="G19" s="492" t="s">
        <v>2480</v>
      </c>
      <c r="H19" s="496" t="s">
        <v>2457</v>
      </c>
      <c r="I19" s="496">
        <v>3</v>
      </c>
      <c r="J19" s="496"/>
      <c r="K19" s="496"/>
      <c r="M19" s="1335"/>
    </row>
    <row r="20" spans="1:13" s="484" customFormat="1" ht="15" x14ac:dyDescent="0.25">
      <c r="A20" s="497" t="s">
        <v>1219</v>
      </c>
      <c r="B20" s="493" t="e">
        <f>'Part 1'!$K$37</f>
        <v>#N/A</v>
      </c>
      <c r="C20" s="498" t="s">
        <v>2471</v>
      </c>
      <c r="D20" s="495"/>
      <c r="E20" s="495"/>
      <c r="F20" s="492" t="s">
        <v>3484</v>
      </c>
      <c r="G20" s="492" t="s">
        <v>2481</v>
      </c>
      <c r="H20" s="496" t="s">
        <v>2457</v>
      </c>
      <c r="I20" s="496">
        <v>4</v>
      </c>
      <c r="J20" s="496"/>
      <c r="K20" s="496"/>
      <c r="M20" s="1335"/>
    </row>
    <row r="21" spans="1:13" s="496" customFormat="1" ht="15" x14ac:dyDescent="0.25">
      <c r="A21" s="497" t="s">
        <v>1220</v>
      </c>
      <c r="B21" s="493">
        <f>'Part 1'!$K$39</f>
        <v>0</v>
      </c>
      <c r="C21" s="498" t="s">
        <v>2471</v>
      </c>
      <c r="D21" s="495"/>
      <c r="E21" s="495"/>
      <c r="F21" s="492" t="s">
        <v>3485</v>
      </c>
      <c r="G21" s="492" t="s">
        <v>2482</v>
      </c>
      <c r="H21" s="496" t="s">
        <v>2457</v>
      </c>
      <c r="I21" s="496">
        <v>5</v>
      </c>
      <c r="M21" s="1335"/>
    </row>
    <row r="22" spans="1:13" s="496" customFormat="1" ht="15" x14ac:dyDescent="0.25">
      <c r="A22" s="497" t="s">
        <v>1221</v>
      </c>
      <c r="B22" s="493" t="e">
        <f>'Part 1'!$K$41</f>
        <v>#N/A</v>
      </c>
      <c r="C22" s="498" t="s">
        <v>2471</v>
      </c>
      <c r="D22" s="495"/>
      <c r="E22" s="495"/>
      <c r="F22" s="492" t="s">
        <v>3486</v>
      </c>
      <c r="G22" s="492" t="s">
        <v>2483</v>
      </c>
      <c r="H22" s="496" t="s">
        <v>2457</v>
      </c>
      <c r="I22" s="496">
        <v>6</v>
      </c>
      <c r="M22" s="1335"/>
    </row>
    <row r="23" spans="1:13" s="496" customFormat="1" ht="15" x14ac:dyDescent="0.25">
      <c r="A23" s="497" t="s">
        <v>1150</v>
      </c>
      <c r="B23" s="493">
        <f>'Part 1'!$K$44</f>
        <v>0</v>
      </c>
      <c r="C23" s="498" t="s">
        <v>2471</v>
      </c>
      <c r="D23" s="495"/>
      <c r="E23" s="495"/>
      <c r="F23" s="492" t="s">
        <v>3487</v>
      </c>
      <c r="G23" s="492" t="s">
        <v>2484</v>
      </c>
      <c r="H23" s="496" t="s">
        <v>2457</v>
      </c>
      <c r="I23" s="496">
        <v>7</v>
      </c>
      <c r="M23" s="1335"/>
    </row>
    <row r="24" spans="1:13" s="496" customFormat="1" ht="15" x14ac:dyDescent="0.25">
      <c r="A24" s="1222" t="s">
        <v>4290</v>
      </c>
      <c r="B24" s="493">
        <f>'Part 1'!$K$47</f>
        <v>0</v>
      </c>
      <c r="C24" s="498" t="s">
        <v>2471</v>
      </c>
      <c r="D24" s="495"/>
      <c r="E24" s="495"/>
      <c r="F24" s="492" t="s">
        <v>3488</v>
      </c>
      <c r="G24" s="492" t="s">
        <v>4292</v>
      </c>
      <c r="H24" s="496" t="s">
        <v>2457</v>
      </c>
      <c r="I24" s="496">
        <v>8</v>
      </c>
      <c r="M24" s="1335"/>
    </row>
    <row r="25" spans="1:13" s="496" customFormat="1" ht="15" x14ac:dyDescent="0.25">
      <c r="A25" s="1222" t="s">
        <v>4291</v>
      </c>
      <c r="B25" s="493">
        <f>'Part 1'!$K$49</f>
        <v>0</v>
      </c>
      <c r="C25" s="498" t="s">
        <v>2471</v>
      </c>
      <c r="D25" s="495"/>
      <c r="E25" s="495"/>
      <c r="F25" s="492" t="s">
        <v>3489</v>
      </c>
      <c r="G25" s="492" t="s">
        <v>4293</v>
      </c>
      <c r="H25" s="496" t="s">
        <v>2457</v>
      </c>
      <c r="I25" s="496">
        <v>9</v>
      </c>
      <c r="M25" s="1335"/>
    </row>
    <row r="26" spans="1:13" s="496" customFormat="1" ht="15" x14ac:dyDescent="0.25">
      <c r="A26" s="497" t="s">
        <v>1222</v>
      </c>
      <c r="B26" s="493">
        <f>'Part 1'!$K$52</f>
        <v>0</v>
      </c>
      <c r="C26" s="498" t="s">
        <v>2471</v>
      </c>
      <c r="D26" s="495"/>
      <c r="E26" s="495"/>
      <c r="F26" s="492" t="s">
        <v>3490</v>
      </c>
      <c r="G26" s="492" t="s">
        <v>2485</v>
      </c>
      <c r="H26" s="496" t="s">
        <v>2457</v>
      </c>
      <c r="I26" s="496">
        <v>10</v>
      </c>
      <c r="M26" s="1335"/>
    </row>
    <row r="27" spans="1:13" s="496" customFormat="1" ht="15" x14ac:dyDescent="0.25">
      <c r="A27" s="1222" t="s">
        <v>4938</v>
      </c>
      <c r="B27" s="493">
        <f>'Part 1'!$K$54</f>
        <v>0</v>
      </c>
      <c r="C27" s="498" t="s">
        <v>2471</v>
      </c>
      <c r="D27" s="495"/>
      <c r="E27" s="495"/>
      <c r="F27" s="492" t="s">
        <v>4939</v>
      </c>
      <c r="G27" s="492" t="s">
        <v>4940</v>
      </c>
      <c r="H27" s="496" t="s">
        <v>2457</v>
      </c>
      <c r="I27" s="496">
        <v>11</v>
      </c>
      <c r="M27" s="1335"/>
    </row>
    <row r="28" spans="1:13" s="496" customFormat="1" ht="15" x14ac:dyDescent="0.25">
      <c r="A28" s="497" t="s">
        <v>1223</v>
      </c>
      <c r="B28" s="493">
        <f>'Part 1'!$K$56</f>
        <v>0</v>
      </c>
      <c r="C28" s="498" t="s">
        <v>2471</v>
      </c>
      <c r="D28" s="495"/>
      <c r="E28" s="495"/>
      <c r="F28" s="492" t="s">
        <v>3481</v>
      </c>
      <c r="G28" s="492" t="s">
        <v>2486</v>
      </c>
      <c r="H28" s="496" t="s">
        <v>2457</v>
      </c>
      <c r="I28" s="496">
        <v>12</v>
      </c>
      <c r="M28" s="1335"/>
    </row>
    <row r="29" spans="1:13" s="496" customFormat="1" ht="15" x14ac:dyDescent="0.25">
      <c r="A29" s="497" t="s">
        <v>1224</v>
      </c>
      <c r="B29" s="493">
        <f>'Part 1'!$K$59</f>
        <v>0</v>
      </c>
      <c r="C29" s="498" t="s">
        <v>2471</v>
      </c>
      <c r="D29" s="495"/>
      <c r="E29" s="495"/>
      <c r="F29" s="492" t="s">
        <v>4294</v>
      </c>
      <c r="G29" s="492" t="s">
        <v>2487</v>
      </c>
      <c r="H29" s="496" t="s">
        <v>2457</v>
      </c>
      <c r="I29" s="496">
        <v>13</v>
      </c>
      <c r="M29" s="1335"/>
    </row>
    <row r="30" spans="1:13" s="496" customFormat="1" ht="15" x14ac:dyDescent="0.25">
      <c r="A30" s="497" t="s">
        <v>1225</v>
      </c>
      <c r="B30" s="493">
        <f>'Part 1'!$K$61</f>
        <v>0</v>
      </c>
      <c r="C30" s="498" t="s">
        <v>2471</v>
      </c>
      <c r="D30" s="495"/>
      <c r="E30" s="495"/>
      <c r="F30" s="492" t="s">
        <v>4295</v>
      </c>
      <c r="G30" s="492" t="s">
        <v>2488</v>
      </c>
      <c r="H30" s="496" t="s">
        <v>2457</v>
      </c>
      <c r="I30" s="496">
        <v>14</v>
      </c>
      <c r="M30" s="1335"/>
    </row>
    <row r="31" spans="1:13" s="496" customFormat="1" ht="14.25" customHeight="1" x14ac:dyDescent="0.25">
      <c r="A31" s="497" t="s">
        <v>1151</v>
      </c>
      <c r="B31" s="493" t="e">
        <f>'Part 1'!$K$64</f>
        <v>#N/A</v>
      </c>
      <c r="C31" s="498" t="s">
        <v>2455</v>
      </c>
      <c r="D31" s="495"/>
      <c r="E31" s="495"/>
      <c r="F31" s="492" t="s">
        <v>2491</v>
      </c>
      <c r="G31" s="492" t="s">
        <v>2489</v>
      </c>
      <c r="H31" s="496" t="s">
        <v>2457</v>
      </c>
      <c r="I31" s="496">
        <v>15</v>
      </c>
      <c r="M31" s="1335"/>
    </row>
    <row r="32" spans="1:13" s="496" customFormat="1" ht="14.25" customHeight="1" x14ac:dyDescent="0.25">
      <c r="A32" s="497" t="s">
        <v>1226</v>
      </c>
      <c r="B32" s="499">
        <f>'Part 1'!$K$99</f>
        <v>1</v>
      </c>
      <c r="C32" s="500" t="s">
        <v>2490</v>
      </c>
      <c r="D32" s="501"/>
      <c r="E32" s="501"/>
      <c r="F32" s="492" t="s">
        <v>2497</v>
      </c>
      <c r="G32" s="492" t="s">
        <v>2492</v>
      </c>
      <c r="H32" s="496" t="s">
        <v>2457</v>
      </c>
      <c r="I32" s="496">
        <v>16</v>
      </c>
      <c r="M32" s="1335"/>
    </row>
    <row r="33" spans="1:13" s="496" customFormat="1" ht="14.25" customHeight="1" x14ac:dyDescent="0.25">
      <c r="A33" s="497" t="s">
        <v>1227</v>
      </c>
      <c r="B33" s="499">
        <f>'Part 1'!$M$99</f>
        <v>0</v>
      </c>
      <c r="C33" s="500" t="s">
        <v>2490</v>
      </c>
      <c r="D33" s="501"/>
      <c r="E33" s="501"/>
      <c r="F33" s="492" t="s">
        <v>5037</v>
      </c>
      <c r="G33" s="492" t="s">
        <v>2493</v>
      </c>
      <c r="H33" s="496" t="s">
        <v>2457</v>
      </c>
      <c r="I33" s="496">
        <v>17</v>
      </c>
      <c r="M33" s="1335"/>
    </row>
    <row r="34" spans="1:13" s="496" customFormat="1" ht="14.25" customHeight="1" x14ac:dyDescent="0.25">
      <c r="A34" s="497" t="s">
        <v>1228</v>
      </c>
      <c r="B34" s="499">
        <f>'Part 1'!$O$99</f>
        <v>0</v>
      </c>
      <c r="C34" s="500" t="s">
        <v>2490</v>
      </c>
      <c r="D34" s="501"/>
      <c r="E34" s="501"/>
      <c r="F34" s="492" t="s">
        <v>5038</v>
      </c>
      <c r="G34" s="492" t="s">
        <v>2494</v>
      </c>
      <c r="H34" s="496" t="s">
        <v>2457</v>
      </c>
      <c r="I34" s="496">
        <v>18</v>
      </c>
      <c r="M34" s="1335"/>
    </row>
    <row r="35" spans="1:13" s="496" customFormat="1" ht="14.25" customHeight="1" x14ac:dyDescent="0.25">
      <c r="A35" s="497" t="s">
        <v>1229</v>
      </c>
      <c r="B35" s="499">
        <f>'Part 1'!$Q$99</f>
        <v>0</v>
      </c>
      <c r="C35" s="500" t="s">
        <v>2490</v>
      </c>
      <c r="D35" s="501"/>
      <c r="E35" s="501"/>
      <c r="F35" s="492" t="s">
        <v>5039</v>
      </c>
      <c r="G35" s="492" t="s">
        <v>2495</v>
      </c>
      <c r="H35" s="496" t="s">
        <v>2457</v>
      </c>
      <c r="I35" s="496">
        <v>19</v>
      </c>
      <c r="M35" s="1335"/>
    </row>
    <row r="36" spans="1:13" s="496" customFormat="1" ht="14.25" customHeight="1" x14ac:dyDescent="0.25">
      <c r="A36" s="497" t="s">
        <v>1230</v>
      </c>
      <c r="B36" s="499">
        <f>'Part 1'!$S$99</f>
        <v>1</v>
      </c>
      <c r="C36" s="500" t="s">
        <v>2490</v>
      </c>
      <c r="D36" s="501"/>
      <c r="E36" s="501"/>
      <c r="F36" s="492" t="s">
        <v>5040</v>
      </c>
      <c r="G36" s="492" t="s">
        <v>2496</v>
      </c>
      <c r="H36" s="496" t="s">
        <v>2457</v>
      </c>
      <c r="I36" s="496">
        <v>20</v>
      </c>
      <c r="M36" s="1335"/>
    </row>
    <row r="37" spans="1:13" s="496" customFormat="1" ht="14.25" customHeight="1" x14ac:dyDescent="0.25">
      <c r="A37" s="497" t="s">
        <v>1231</v>
      </c>
      <c r="B37" s="493" t="e">
        <f>'Part 1'!$K$103</f>
        <v>#N/A</v>
      </c>
      <c r="C37" s="498" t="s">
        <v>2471</v>
      </c>
      <c r="D37" s="495"/>
      <c r="E37" s="495"/>
      <c r="F37" s="492" t="s">
        <v>2503</v>
      </c>
      <c r="G37" s="492" t="s">
        <v>2498</v>
      </c>
      <c r="H37" s="496" t="s">
        <v>2457</v>
      </c>
      <c r="I37" s="496">
        <v>21</v>
      </c>
      <c r="M37" s="1335"/>
    </row>
    <row r="38" spans="1:13" s="496" customFormat="1" ht="14.25" customHeight="1" x14ac:dyDescent="0.25">
      <c r="A38" s="497" t="s">
        <v>1232</v>
      </c>
      <c r="B38" s="493" t="e">
        <f>'Part 1'!$M$103</f>
        <v>#N/A</v>
      </c>
      <c r="C38" s="498" t="s">
        <v>2471</v>
      </c>
      <c r="D38" s="495"/>
      <c r="E38" s="495"/>
      <c r="F38" s="492" t="s">
        <v>2504</v>
      </c>
      <c r="G38" s="492" t="s">
        <v>2499</v>
      </c>
      <c r="H38" s="496" t="s">
        <v>2457</v>
      </c>
      <c r="I38" s="496">
        <v>22</v>
      </c>
      <c r="M38" s="1335"/>
    </row>
    <row r="39" spans="1:13" s="496" customFormat="1" ht="14.25" customHeight="1" x14ac:dyDescent="0.25">
      <c r="A39" s="497" t="s">
        <v>1233</v>
      </c>
      <c r="B39" s="493" t="e">
        <f>'Part 1'!$O$103</f>
        <v>#N/A</v>
      </c>
      <c r="C39" s="498" t="s">
        <v>2471</v>
      </c>
      <c r="D39" s="495"/>
      <c r="E39" s="495"/>
      <c r="F39" s="492" t="s">
        <v>2505</v>
      </c>
      <c r="G39" s="492" t="s">
        <v>2500</v>
      </c>
      <c r="H39" s="496" t="s">
        <v>2457</v>
      </c>
      <c r="I39" s="496">
        <v>23</v>
      </c>
      <c r="M39" s="1335"/>
    </row>
    <row r="40" spans="1:13" s="496" customFormat="1" ht="14.25" customHeight="1" x14ac:dyDescent="0.25">
      <c r="A40" s="497" t="s">
        <v>1234</v>
      </c>
      <c r="B40" s="493" t="e">
        <f>'Part 1'!$Q$103</f>
        <v>#N/A</v>
      </c>
      <c r="C40" s="498" t="s">
        <v>2471</v>
      </c>
      <c r="D40" s="495"/>
      <c r="E40" s="495"/>
      <c r="F40" s="492" t="s">
        <v>2506</v>
      </c>
      <c r="G40" s="492" t="s">
        <v>2501</v>
      </c>
      <c r="H40" s="496" t="s">
        <v>2457</v>
      </c>
      <c r="I40" s="496">
        <v>24</v>
      </c>
      <c r="M40" s="1335"/>
    </row>
    <row r="41" spans="1:13" s="496" customFormat="1" ht="14.25" customHeight="1" x14ac:dyDescent="0.25">
      <c r="A41" s="497" t="s">
        <v>1235</v>
      </c>
      <c r="B41" s="493" t="e">
        <f>'Part 1'!$S$103</f>
        <v>#N/A</v>
      </c>
      <c r="C41" s="498" t="s">
        <v>2455</v>
      </c>
      <c r="D41" s="495"/>
      <c r="E41" s="495"/>
      <c r="F41" s="492" t="s">
        <v>2507</v>
      </c>
      <c r="G41" s="492" t="s">
        <v>2502</v>
      </c>
      <c r="H41" s="496" t="s">
        <v>2457</v>
      </c>
      <c r="I41" s="496">
        <v>25</v>
      </c>
      <c r="M41" s="1335"/>
    </row>
    <row r="42" spans="1:13" s="496" customFormat="1" ht="15" x14ac:dyDescent="0.25">
      <c r="A42" s="497" t="s">
        <v>1240</v>
      </c>
      <c r="B42" s="493" t="e">
        <f>'Part 1'!$M$106</f>
        <v>#N/A</v>
      </c>
      <c r="C42" s="498" t="s">
        <v>2471</v>
      </c>
      <c r="D42" s="495"/>
      <c r="E42" s="495"/>
      <c r="F42" s="492" t="s">
        <v>2508</v>
      </c>
      <c r="G42" s="492" t="s">
        <v>2511</v>
      </c>
      <c r="H42" s="496" t="s">
        <v>2457</v>
      </c>
      <c r="I42" s="496">
        <v>26</v>
      </c>
      <c r="M42" s="1335"/>
    </row>
    <row r="43" spans="1:13" s="496" customFormat="1" ht="15" x14ac:dyDescent="0.25">
      <c r="A43" s="497" t="s">
        <v>1241</v>
      </c>
      <c r="B43" s="493" t="e">
        <f>'Part 1'!$S$106</f>
        <v>#N/A</v>
      </c>
      <c r="C43" s="498" t="s">
        <v>2471</v>
      </c>
      <c r="D43" s="495"/>
      <c r="E43" s="495"/>
      <c r="F43" s="492" t="s">
        <v>2509</v>
      </c>
      <c r="G43" s="492" t="s">
        <v>2513</v>
      </c>
      <c r="H43" s="496" t="s">
        <v>2457</v>
      </c>
      <c r="I43" s="496">
        <v>27</v>
      </c>
      <c r="M43" s="1335"/>
    </row>
    <row r="44" spans="1:13" s="496" customFormat="1" ht="15" x14ac:dyDescent="0.25">
      <c r="A44" s="497" t="s">
        <v>1242</v>
      </c>
      <c r="B44" s="493">
        <f>'Part 1'!$M$108</f>
        <v>0</v>
      </c>
      <c r="C44" s="498" t="s">
        <v>2471</v>
      </c>
      <c r="D44" s="495"/>
      <c r="E44" s="495"/>
      <c r="F44" s="492" t="s">
        <v>2510</v>
      </c>
      <c r="G44" s="492" t="s">
        <v>2515</v>
      </c>
      <c r="H44" s="496" t="s">
        <v>2457</v>
      </c>
      <c r="I44" s="496">
        <v>28</v>
      </c>
      <c r="M44" s="1335"/>
    </row>
    <row r="45" spans="1:13" s="496" customFormat="1" ht="15" x14ac:dyDescent="0.25">
      <c r="A45" s="497" t="s">
        <v>1910</v>
      </c>
      <c r="B45" s="493">
        <f>'Part 1'!$O$108</f>
        <v>0</v>
      </c>
      <c r="C45" s="498" t="s">
        <v>2471</v>
      </c>
      <c r="D45" s="495"/>
      <c r="E45" s="495"/>
      <c r="F45" s="492" t="s">
        <v>4296</v>
      </c>
      <c r="G45" s="492" t="s">
        <v>4312</v>
      </c>
      <c r="H45" s="496" t="s">
        <v>2457</v>
      </c>
      <c r="I45" s="496">
        <v>29</v>
      </c>
      <c r="M45" s="1335"/>
    </row>
    <row r="46" spans="1:13" s="496" customFormat="1" ht="15" x14ac:dyDescent="0.25">
      <c r="A46" s="497" t="s">
        <v>1243</v>
      </c>
      <c r="B46" s="493">
        <f>'Part 1'!$S$108</f>
        <v>0</v>
      </c>
      <c r="C46" s="498" t="s">
        <v>2471</v>
      </c>
      <c r="D46" s="495"/>
      <c r="E46" s="495"/>
      <c r="F46" s="492" t="s">
        <v>2512</v>
      </c>
      <c r="G46" s="492" t="s">
        <v>4311</v>
      </c>
      <c r="H46" s="496" t="s">
        <v>2457</v>
      </c>
      <c r="I46" s="496">
        <v>30</v>
      </c>
      <c r="M46" s="1335"/>
    </row>
    <row r="47" spans="1:13" s="496" customFormat="1" ht="15" x14ac:dyDescent="0.25">
      <c r="A47" s="1222" t="s">
        <v>4313</v>
      </c>
      <c r="B47" s="493">
        <f>'Part 1'!$M$110</f>
        <v>0</v>
      </c>
      <c r="C47" s="498" t="s">
        <v>2471</v>
      </c>
      <c r="D47" s="495"/>
      <c r="E47" s="495"/>
      <c r="F47" s="492" t="s">
        <v>2514</v>
      </c>
      <c r="G47" s="492" t="s">
        <v>2515</v>
      </c>
      <c r="H47" s="496" t="s">
        <v>2457</v>
      </c>
      <c r="I47" s="496">
        <v>31</v>
      </c>
      <c r="M47" s="1335"/>
    </row>
    <row r="48" spans="1:13" s="1598" customFormat="1" ht="15" x14ac:dyDescent="0.25">
      <c r="A48" s="1222" t="s">
        <v>4510</v>
      </c>
      <c r="B48" s="1605">
        <v>0</v>
      </c>
      <c r="C48" s="1606" t="s">
        <v>2471</v>
      </c>
      <c r="D48" s="1607"/>
      <c r="E48" s="1607"/>
      <c r="F48" s="1608" t="s">
        <v>2516</v>
      </c>
      <c r="G48" s="1608" t="s">
        <v>4604</v>
      </c>
      <c r="H48" s="1598" t="s">
        <v>2457</v>
      </c>
      <c r="I48" s="496">
        <v>32</v>
      </c>
      <c r="M48" s="503"/>
    </row>
    <row r="49" spans="1:13" s="496" customFormat="1" ht="15" x14ac:dyDescent="0.25">
      <c r="A49" s="1222" t="s">
        <v>4314</v>
      </c>
      <c r="B49" s="493">
        <f>'Part 1'!$S$110</f>
        <v>0</v>
      </c>
      <c r="C49" s="498" t="s">
        <v>2471</v>
      </c>
      <c r="D49" s="495"/>
      <c r="E49" s="495"/>
      <c r="F49" s="492" t="s">
        <v>2517</v>
      </c>
      <c r="G49" s="492" t="s">
        <v>2518</v>
      </c>
      <c r="H49" s="496" t="s">
        <v>2457</v>
      </c>
      <c r="I49" s="496">
        <v>33</v>
      </c>
      <c r="M49" s="1335"/>
    </row>
    <row r="50" spans="1:13" s="496" customFormat="1" ht="15" x14ac:dyDescent="0.25">
      <c r="A50" s="497" t="s">
        <v>1244</v>
      </c>
      <c r="B50" s="493">
        <f>'Part 1'!$M$112</f>
        <v>0</v>
      </c>
      <c r="C50" s="498" t="s">
        <v>2471</v>
      </c>
      <c r="D50" s="495"/>
      <c r="E50" s="495"/>
      <c r="F50" s="492" t="s">
        <v>2519</v>
      </c>
      <c r="G50" s="492" t="s">
        <v>2520</v>
      </c>
      <c r="H50" s="496" t="s">
        <v>2457</v>
      </c>
      <c r="I50" s="496">
        <v>34</v>
      </c>
      <c r="M50" s="1335"/>
    </row>
    <row r="51" spans="1:13" s="496" customFormat="1" ht="15" x14ac:dyDescent="0.25">
      <c r="A51" s="497" t="s">
        <v>1245</v>
      </c>
      <c r="B51" s="493">
        <f>'Part 1'!$O$112</f>
        <v>0</v>
      </c>
      <c r="C51" s="498" t="s">
        <v>2471</v>
      </c>
      <c r="D51" s="495"/>
      <c r="E51" s="495"/>
      <c r="F51" s="492" t="s">
        <v>5041</v>
      </c>
      <c r="G51" s="492" t="s">
        <v>2521</v>
      </c>
      <c r="H51" s="496" t="s">
        <v>2457</v>
      </c>
      <c r="I51" s="496">
        <v>35</v>
      </c>
      <c r="M51" s="1335"/>
    </row>
    <row r="52" spans="1:13" s="496" customFormat="1" ht="15" x14ac:dyDescent="0.25">
      <c r="A52" s="497" t="s">
        <v>1246</v>
      </c>
      <c r="B52" s="493">
        <f>'Part 1'!$S$112</f>
        <v>0</v>
      </c>
      <c r="C52" s="498" t="s">
        <v>2471</v>
      </c>
      <c r="D52" s="495"/>
      <c r="E52" s="495"/>
      <c r="F52" s="492" t="s">
        <v>2522</v>
      </c>
      <c r="G52" s="492" t="s">
        <v>2523</v>
      </c>
      <c r="H52" s="496" t="s">
        <v>2457</v>
      </c>
      <c r="I52" s="496">
        <v>36</v>
      </c>
      <c r="M52" s="1335"/>
    </row>
    <row r="53" spans="1:13" s="496" customFormat="1" ht="15" x14ac:dyDescent="0.25">
      <c r="A53" s="497" t="s">
        <v>1249</v>
      </c>
      <c r="B53" s="493">
        <f>'Part 1'!$M$114</f>
        <v>0</v>
      </c>
      <c r="C53" s="498" t="s">
        <v>2471</v>
      </c>
      <c r="D53" s="495"/>
      <c r="E53" s="495"/>
      <c r="F53" s="492" t="s">
        <v>2524</v>
      </c>
      <c r="G53" s="492" t="s">
        <v>2529</v>
      </c>
      <c r="H53" s="496" t="s">
        <v>2457</v>
      </c>
      <c r="I53" s="496">
        <v>37</v>
      </c>
      <c r="M53" s="1335"/>
    </row>
    <row r="54" spans="1:13" s="496" customFormat="1" ht="15" x14ac:dyDescent="0.25">
      <c r="A54" s="497" t="s">
        <v>1250</v>
      </c>
      <c r="B54" s="493">
        <f>'Part 1'!$S$114</f>
        <v>0</v>
      </c>
      <c r="C54" s="498" t="s">
        <v>2471</v>
      </c>
      <c r="D54" s="495"/>
      <c r="E54" s="495"/>
      <c r="F54" s="492" t="s">
        <v>2525</v>
      </c>
      <c r="G54" s="492" t="s">
        <v>2531</v>
      </c>
      <c r="H54" s="496" t="s">
        <v>2457</v>
      </c>
      <c r="I54" s="496">
        <v>38</v>
      </c>
      <c r="M54" s="1335"/>
    </row>
    <row r="55" spans="1:13" s="496" customFormat="1" ht="15" x14ac:dyDescent="0.25">
      <c r="A55" s="497" t="s">
        <v>1251</v>
      </c>
      <c r="B55" s="493">
        <f>'Part 1'!$M$116</f>
        <v>0</v>
      </c>
      <c r="C55" s="498" t="s">
        <v>2471</v>
      </c>
      <c r="D55" s="495"/>
      <c r="E55" s="495"/>
      <c r="F55" s="492" t="s">
        <v>2526</v>
      </c>
      <c r="G55" s="492" t="s">
        <v>2533</v>
      </c>
      <c r="H55" s="496" t="s">
        <v>2457</v>
      </c>
      <c r="I55" s="496">
        <v>39</v>
      </c>
      <c r="M55" s="1335"/>
    </row>
    <row r="56" spans="1:13" s="496" customFormat="1" ht="15" x14ac:dyDescent="0.25">
      <c r="A56" s="497" t="s">
        <v>1252</v>
      </c>
      <c r="B56" s="493">
        <f>'Part 1'!$S$116</f>
        <v>0</v>
      </c>
      <c r="C56" s="498" t="s">
        <v>2471</v>
      </c>
      <c r="D56" s="495"/>
      <c r="E56" s="495"/>
      <c r="F56" s="492" t="s">
        <v>2527</v>
      </c>
      <c r="G56" s="492" t="s">
        <v>2535</v>
      </c>
      <c r="H56" s="496" t="s">
        <v>2457</v>
      </c>
      <c r="I56" s="496">
        <v>40</v>
      </c>
      <c r="M56" s="1335"/>
    </row>
    <row r="57" spans="1:13" s="496" customFormat="1" ht="15" x14ac:dyDescent="0.25">
      <c r="A57" s="502" t="s">
        <v>1253</v>
      </c>
      <c r="B57" s="493" t="e" vm="1">
        <f>'Part 1'!$K$120</f>
        <v>#VALUE!</v>
      </c>
      <c r="C57" s="498" t="s">
        <v>2471</v>
      </c>
      <c r="D57" s="495"/>
      <c r="E57" s="495"/>
      <c r="F57" s="492" t="s">
        <v>5042</v>
      </c>
      <c r="G57" s="492" t="s">
        <v>5016</v>
      </c>
      <c r="H57" s="496" t="s">
        <v>2457</v>
      </c>
      <c r="I57" s="496">
        <v>41</v>
      </c>
      <c r="M57" s="1335"/>
    </row>
    <row r="58" spans="1:13" s="496" customFormat="1" ht="15" x14ac:dyDescent="0.25">
      <c r="A58" s="502" t="s">
        <v>1254</v>
      </c>
      <c r="B58" s="493" t="e" vm="1">
        <f>'Part 1'!$M$120</f>
        <v>#VALUE!</v>
      </c>
      <c r="C58" s="498" t="s">
        <v>2471</v>
      </c>
      <c r="D58" s="495"/>
      <c r="E58" s="495"/>
      <c r="F58" s="492" t="s">
        <v>2528</v>
      </c>
      <c r="G58" s="492" t="s">
        <v>5017</v>
      </c>
      <c r="H58" s="496" t="s">
        <v>2457</v>
      </c>
      <c r="I58" s="496">
        <v>42</v>
      </c>
      <c r="M58" s="1335"/>
    </row>
    <row r="59" spans="1:13" s="496" customFormat="1" ht="15" x14ac:dyDescent="0.25">
      <c r="A59" s="502" t="s">
        <v>1255</v>
      </c>
      <c r="B59" s="493" t="e" vm="1">
        <f>'Part 1'!$O$120</f>
        <v>#VALUE!</v>
      </c>
      <c r="C59" s="498" t="s">
        <v>2471</v>
      </c>
      <c r="D59" s="495"/>
      <c r="E59" s="495"/>
      <c r="F59" s="492" t="s">
        <v>4297</v>
      </c>
      <c r="G59" s="492" t="s">
        <v>5018</v>
      </c>
      <c r="H59" s="496" t="s">
        <v>2457</v>
      </c>
      <c r="I59" s="496">
        <v>43</v>
      </c>
      <c r="M59" s="1335"/>
    </row>
    <row r="60" spans="1:13" s="496" customFormat="1" ht="15" x14ac:dyDescent="0.25">
      <c r="A60" s="502" t="s">
        <v>1256</v>
      </c>
      <c r="B60" s="493" t="e" vm="1">
        <f>'Part 1'!$Q$120</f>
        <v>#VALUE!</v>
      </c>
      <c r="C60" s="498" t="s">
        <v>2471</v>
      </c>
      <c r="D60" s="495"/>
      <c r="E60" s="495"/>
      <c r="F60" s="492" t="s">
        <v>5043</v>
      </c>
      <c r="G60" s="492" t="s">
        <v>5019</v>
      </c>
      <c r="H60" s="496" t="s">
        <v>2457</v>
      </c>
      <c r="I60" s="496">
        <v>44</v>
      </c>
      <c r="M60" s="1335"/>
    </row>
    <row r="61" spans="1:13" s="496" customFormat="1" ht="15" x14ac:dyDescent="0.25">
      <c r="A61" s="502" t="s">
        <v>1257</v>
      </c>
      <c r="B61" s="493" t="e" vm="1">
        <f>'Part 1'!$S$120</f>
        <v>#VALUE!</v>
      </c>
      <c r="C61" s="498" t="s">
        <v>2455</v>
      </c>
      <c r="D61" s="495"/>
      <c r="E61" s="495"/>
      <c r="F61" s="492" t="s">
        <v>2530</v>
      </c>
      <c r="G61" s="492" t="s">
        <v>5020</v>
      </c>
      <c r="H61" s="496" t="s">
        <v>2457</v>
      </c>
      <c r="I61" s="496">
        <v>45</v>
      </c>
      <c r="M61" s="1335"/>
    </row>
    <row r="62" spans="1:13" s="496" customFormat="1" ht="15" x14ac:dyDescent="0.25">
      <c r="A62" s="502" t="s">
        <v>1258</v>
      </c>
      <c r="B62" s="493" t="e">
        <f>'Part 1'!$K$125</f>
        <v>#N/A</v>
      </c>
      <c r="C62" s="498" t="s">
        <v>2471</v>
      </c>
      <c r="D62" s="495"/>
      <c r="E62" s="495"/>
      <c r="F62" s="492" t="s">
        <v>5044</v>
      </c>
      <c r="G62" s="492" t="s">
        <v>2541</v>
      </c>
      <c r="H62" s="496" t="s">
        <v>2457</v>
      </c>
      <c r="I62" s="496">
        <v>46</v>
      </c>
      <c r="M62" s="1335"/>
    </row>
    <row r="63" spans="1:13" s="496" customFormat="1" ht="15" x14ac:dyDescent="0.25">
      <c r="A63" s="502" t="s">
        <v>1259</v>
      </c>
      <c r="B63" s="493" t="e">
        <f>'Part 1'!$M$125</f>
        <v>#N/A</v>
      </c>
      <c r="C63" s="498" t="s">
        <v>2471</v>
      </c>
      <c r="D63" s="495"/>
      <c r="E63" s="495"/>
      <c r="F63" s="492" t="s">
        <v>2532</v>
      </c>
      <c r="G63" s="492" t="s">
        <v>2543</v>
      </c>
      <c r="H63" s="496" t="s">
        <v>2457</v>
      </c>
      <c r="I63" s="496">
        <v>47</v>
      </c>
      <c r="M63" s="1335"/>
    </row>
    <row r="64" spans="1:13" s="496" customFormat="1" ht="15" x14ac:dyDescent="0.25">
      <c r="A64" s="502" t="s">
        <v>1260</v>
      </c>
      <c r="B64" s="493" t="e">
        <f>'Part 1'!$O$125</f>
        <v>#N/A</v>
      </c>
      <c r="C64" s="498" t="s">
        <v>2471</v>
      </c>
      <c r="D64" s="495"/>
      <c r="E64" s="495"/>
      <c r="F64" s="492" t="s">
        <v>4298</v>
      </c>
      <c r="G64" s="492" t="s">
        <v>2545</v>
      </c>
      <c r="H64" s="496" t="s">
        <v>2457</v>
      </c>
      <c r="I64" s="496">
        <v>48</v>
      </c>
      <c r="M64" s="1335"/>
    </row>
    <row r="65" spans="1:13" s="496" customFormat="1" ht="15" x14ac:dyDescent="0.25">
      <c r="A65" s="502" t="s">
        <v>1261</v>
      </c>
      <c r="B65" s="493" t="e">
        <f>'Part 1'!$Q$125</f>
        <v>#N/A</v>
      </c>
      <c r="C65" s="498" t="s">
        <v>2471</v>
      </c>
      <c r="D65" s="495"/>
      <c r="E65" s="495"/>
      <c r="F65" s="492" t="s">
        <v>4299</v>
      </c>
      <c r="G65" s="492" t="s">
        <v>2547</v>
      </c>
      <c r="H65" s="496" t="s">
        <v>2457</v>
      </c>
      <c r="I65" s="496">
        <v>49</v>
      </c>
      <c r="M65" s="1335"/>
    </row>
    <row r="66" spans="1:13" s="496" customFormat="1" ht="15" x14ac:dyDescent="0.25">
      <c r="A66" s="502" t="s">
        <v>1262</v>
      </c>
      <c r="B66" s="493" t="e">
        <f>'Part 1'!$S$125</f>
        <v>#N/A</v>
      </c>
      <c r="C66" s="498" t="s">
        <v>2455</v>
      </c>
      <c r="D66" s="495"/>
      <c r="E66" s="495"/>
      <c r="F66" s="492" t="s">
        <v>2534</v>
      </c>
      <c r="G66" s="492" t="s">
        <v>2549</v>
      </c>
      <c r="H66" s="496" t="s">
        <v>2457</v>
      </c>
      <c r="I66" s="496">
        <v>50</v>
      </c>
      <c r="M66" s="1335"/>
    </row>
    <row r="67" spans="1:13" s="496" customFormat="1" ht="15" x14ac:dyDescent="0.25">
      <c r="A67" s="503" t="s">
        <v>4343</v>
      </c>
      <c r="B67" s="493">
        <f>'Part 1'!$K$165</f>
        <v>0</v>
      </c>
      <c r="C67" s="498" t="s">
        <v>2471</v>
      </c>
      <c r="D67" s="495"/>
      <c r="E67" s="495"/>
      <c r="F67" s="492" t="s">
        <v>5045</v>
      </c>
      <c r="G67" s="492" t="s">
        <v>5021</v>
      </c>
      <c r="H67" s="496" t="s">
        <v>2457</v>
      </c>
      <c r="I67" s="496">
        <v>51</v>
      </c>
      <c r="M67" s="1335"/>
    </row>
    <row r="68" spans="1:13" s="496" customFormat="1" ht="15" x14ac:dyDescent="0.25">
      <c r="A68" s="503" t="s">
        <v>4344</v>
      </c>
      <c r="B68" s="493">
        <f>'Part 1'!$M$165</f>
        <v>0</v>
      </c>
      <c r="C68" s="498" t="s">
        <v>2471</v>
      </c>
      <c r="D68" s="495"/>
      <c r="E68" s="495"/>
      <c r="F68" s="492" t="s">
        <v>2536</v>
      </c>
      <c r="G68" s="492" t="s">
        <v>5022</v>
      </c>
      <c r="H68" s="496" t="s">
        <v>2457</v>
      </c>
      <c r="I68" s="496">
        <v>52</v>
      </c>
      <c r="M68" s="1335"/>
    </row>
    <row r="69" spans="1:13" s="496" customFormat="1" ht="15" x14ac:dyDescent="0.25">
      <c r="A69" s="503" t="s">
        <v>4345</v>
      </c>
      <c r="B69" s="493">
        <f>'Part 1'!$O$165</f>
        <v>0</v>
      </c>
      <c r="C69" s="498" t="s">
        <v>2471</v>
      </c>
      <c r="D69" s="495"/>
      <c r="E69" s="495"/>
      <c r="F69" s="492" t="s">
        <v>2537</v>
      </c>
      <c r="G69" s="492" t="s">
        <v>5023</v>
      </c>
      <c r="H69" s="496" t="s">
        <v>2457</v>
      </c>
      <c r="I69" s="496">
        <v>53</v>
      </c>
      <c r="M69" s="1335"/>
    </row>
    <row r="70" spans="1:13" s="496" customFormat="1" ht="15" x14ac:dyDescent="0.25">
      <c r="A70" s="503" t="s">
        <v>4346</v>
      </c>
      <c r="B70" s="493">
        <f>'Part 1'!$Q$165</f>
        <v>0</v>
      </c>
      <c r="C70" s="498" t="s">
        <v>2471</v>
      </c>
      <c r="D70" s="495"/>
      <c r="E70" s="495"/>
      <c r="F70" s="492" t="s">
        <v>2538</v>
      </c>
      <c r="G70" s="492" t="s">
        <v>5024</v>
      </c>
      <c r="H70" s="496" t="s">
        <v>2457</v>
      </c>
      <c r="I70" s="496">
        <v>54</v>
      </c>
      <c r="M70" s="1335"/>
    </row>
    <row r="71" spans="1:13" s="496" customFormat="1" ht="15" x14ac:dyDescent="0.25">
      <c r="A71" s="503" t="s">
        <v>4347</v>
      </c>
      <c r="B71" s="493">
        <f>'Part 1'!$S$165</f>
        <v>0</v>
      </c>
      <c r="C71" s="498" t="s">
        <v>2471</v>
      </c>
      <c r="D71" s="495"/>
      <c r="E71" s="495"/>
      <c r="F71" s="492" t="s">
        <v>2539</v>
      </c>
      <c r="G71" s="492" t="s">
        <v>5025</v>
      </c>
      <c r="H71" s="496" t="s">
        <v>2457</v>
      </c>
      <c r="I71" s="496">
        <v>55</v>
      </c>
      <c r="M71" s="1335"/>
    </row>
    <row r="72" spans="1:13" s="496" customFormat="1" ht="15" x14ac:dyDescent="0.25">
      <c r="A72" s="503" t="s">
        <v>4348</v>
      </c>
      <c r="B72" s="493">
        <f>'Part 1'!$V$165</f>
        <v>0</v>
      </c>
      <c r="C72" s="498" t="s">
        <v>2471</v>
      </c>
      <c r="D72" s="495"/>
      <c r="E72" s="495"/>
      <c r="F72" s="492" t="s">
        <v>5046</v>
      </c>
      <c r="G72" s="492" t="s">
        <v>5026</v>
      </c>
      <c r="H72" s="496" t="s">
        <v>2457</v>
      </c>
      <c r="I72" s="496">
        <v>56</v>
      </c>
      <c r="M72" s="1335"/>
    </row>
    <row r="73" spans="1:13" s="496" customFormat="1" ht="15" x14ac:dyDescent="0.25">
      <c r="A73" s="503" t="s">
        <v>4349</v>
      </c>
      <c r="B73" s="493">
        <f>'Part 1'!$K$168</f>
        <v>0</v>
      </c>
      <c r="C73" s="498" t="s">
        <v>2471</v>
      </c>
      <c r="D73" s="495"/>
      <c r="E73" s="495"/>
      <c r="F73" s="492" t="s">
        <v>2540</v>
      </c>
      <c r="G73" s="492" t="s">
        <v>5027</v>
      </c>
      <c r="H73" s="496" t="s">
        <v>2457</v>
      </c>
      <c r="I73" s="496">
        <v>57</v>
      </c>
      <c r="M73" s="1336"/>
    </row>
    <row r="74" spans="1:13" s="496" customFormat="1" ht="15" x14ac:dyDescent="0.25">
      <c r="A74" s="503" t="s">
        <v>4350</v>
      </c>
      <c r="B74" s="493">
        <f>'Part 1'!$M$168</f>
        <v>0</v>
      </c>
      <c r="C74" s="498" t="s">
        <v>2471</v>
      </c>
      <c r="D74" s="495"/>
      <c r="E74" s="495"/>
      <c r="F74" s="492" t="s">
        <v>2542</v>
      </c>
      <c r="G74" s="492" t="s">
        <v>5028</v>
      </c>
      <c r="H74" s="496" t="s">
        <v>2457</v>
      </c>
      <c r="I74" s="496">
        <v>58</v>
      </c>
      <c r="M74" s="1337"/>
    </row>
    <row r="75" spans="1:13" s="496" customFormat="1" ht="15" x14ac:dyDescent="0.25">
      <c r="A75" s="503" t="s">
        <v>4351</v>
      </c>
      <c r="B75" s="493">
        <f>'Part 1'!$O$168</f>
        <v>0</v>
      </c>
      <c r="C75" s="498" t="s">
        <v>2471</v>
      </c>
      <c r="D75" s="495"/>
      <c r="E75" s="495"/>
      <c r="F75" s="492" t="s">
        <v>2544</v>
      </c>
      <c r="G75" s="492" t="s">
        <v>5029</v>
      </c>
      <c r="H75" s="496" t="s">
        <v>2457</v>
      </c>
      <c r="I75" s="496">
        <v>59</v>
      </c>
      <c r="M75" s="1336"/>
    </row>
    <row r="76" spans="1:13" s="496" customFormat="1" ht="15" x14ac:dyDescent="0.25">
      <c r="A76" s="503" t="s">
        <v>4352</v>
      </c>
      <c r="B76" s="493">
        <f>'Part 1'!$Q$168</f>
        <v>0</v>
      </c>
      <c r="C76" s="498" t="s">
        <v>2471</v>
      </c>
      <c r="D76" s="495"/>
      <c r="E76" s="495"/>
      <c r="F76" s="492" t="s">
        <v>2546</v>
      </c>
      <c r="G76" s="492" t="s">
        <v>5030</v>
      </c>
      <c r="H76" s="496" t="s">
        <v>2457</v>
      </c>
      <c r="I76" s="496">
        <v>60</v>
      </c>
      <c r="M76" s="1336"/>
    </row>
    <row r="77" spans="1:13" s="496" customFormat="1" ht="15" x14ac:dyDescent="0.25">
      <c r="A77" s="503" t="s">
        <v>4353</v>
      </c>
      <c r="B77" s="493">
        <f>'Part 1'!$S$168</f>
        <v>0</v>
      </c>
      <c r="C77" s="498" t="s">
        <v>2471</v>
      </c>
      <c r="D77" s="495"/>
      <c r="E77" s="495"/>
      <c r="F77" s="492" t="s">
        <v>2548</v>
      </c>
      <c r="G77" s="492" t="s">
        <v>5031</v>
      </c>
      <c r="H77" s="496" t="s">
        <v>2457</v>
      </c>
      <c r="I77" s="496">
        <v>61</v>
      </c>
      <c r="M77" s="1336"/>
    </row>
    <row r="78" spans="1:13" s="496" customFormat="1" ht="15" x14ac:dyDescent="0.25">
      <c r="A78" s="503" t="s">
        <v>4354</v>
      </c>
      <c r="B78" s="493">
        <f>'Part 1'!$K$171</f>
        <v>0</v>
      </c>
      <c r="C78" s="498" t="s">
        <v>2471</v>
      </c>
      <c r="D78" s="495"/>
      <c r="E78" s="495"/>
      <c r="F78" s="492" t="s">
        <v>4603</v>
      </c>
      <c r="G78" s="492" t="s">
        <v>5032</v>
      </c>
      <c r="H78" s="496" t="s">
        <v>2457</v>
      </c>
      <c r="I78" s="496">
        <v>62</v>
      </c>
      <c r="M78" s="1336"/>
    </row>
    <row r="79" spans="1:13" s="496" customFormat="1" ht="15" x14ac:dyDescent="0.25">
      <c r="A79" s="503" t="s">
        <v>4355</v>
      </c>
      <c r="B79" s="493">
        <f>'Part 1'!$M$171</f>
        <v>0</v>
      </c>
      <c r="C79" s="498" t="s">
        <v>2471</v>
      </c>
      <c r="D79" s="495"/>
      <c r="E79" s="495"/>
      <c r="F79" s="492" t="s">
        <v>2550</v>
      </c>
      <c r="G79" s="492" t="s">
        <v>5033</v>
      </c>
      <c r="H79" s="496" t="s">
        <v>2457</v>
      </c>
      <c r="I79" s="496">
        <v>63</v>
      </c>
      <c r="M79" s="1336"/>
    </row>
    <row r="80" spans="1:13" s="496" customFormat="1" ht="15" x14ac:dyDescent="0.25">
      <c r="A80" s="503" t="s">
        <v>4356</v>
      </c>
      <c r="B80" s="493">
        <f>'Part 1'!$O$171</f>
        <v>0</v>
      </c>
      <c r="C80" s="498" t="s">
        <v>2471</v>
      </c>
      <c r="D80" s="495"/>
      <c r="E80" s="495"/>
      <c r="F80" s="492" t="s">
        <v>2551</v>
      </c>
      <c r="G80" s="492" t="s">
        <v>5034</v>
      </c>
      <c r="H80" s="496" t="s">
        <v>2457</v>
      </c>
      <c r="I80" s="496">
        <v>64</v>
      </c>
      <c r="M80" s="1336"/>
    </row>
    <row r="81" spans="1:13" s="496" customFormat="1" ht="15" x14ac:dyDescent="0.25">
      <c r="A81" s="503" t="s">
        <v>4357</v>
      </c>
      <c r="B81" s="493">
        <f>'Part 1'!$Q$171</f>
        <v>0</v>
      </c>
      <c r="C81" s="498" t="s">
        <v>2471</v>
      </c>
      <c r="D81" s="495"/>
      <c r="E81" s="495"/>
      <c r="F81" s="492" t="s">
        <v>2552</v>
      </c>
      <c r="G81" s="492" t="s">
        <v>5035</v>
      </c>
      <c r="H81" s="496" t="s">
        <v>2457</v>
      </c>
      <c r="I81" s="496">
        <v>65</v>
      </c>
      <c r="M81" s="1336"/>
    </row>
    <row r="82" spans="1:13" s="496" customFormat="1" ht="15" x14ac:dyDescent="0.25">
      <c r="A82" s="503" t="s">
        <v>4358</v>
      </c>
      <c r="B82" s="493">
        <f>'Part 1'!$S$171</f>
        <v>0</v>
      </c>
      <c r="C82" s="498" t="s">
        <v>2471</v>
      </c>
      <c r="D82" s="495"/>
      <c r="E82" s="495"/>
      <c r="F82" s="492" t="s">
        <v>2553</v>
      </c>
      <c r="G82" s="492" t="s">
        <v>5036</v>
      </c>
      <c r="H82" s="496" t="s">
        <v>2457</v>
      </c>
      <c r="I82" s="496">
        <v>66</v>
      </c>
      <c r="M82" s="1336"/>
    </row>
    <row r="83" spans="1:13" s="496" customFormat="1" ht="15" x14ac:dyDescent="0.25">
      <c r="A83" s="503" t="s">
        <v>4302</v>
      </c>
      <c r="B83" s="493">
        <f>'Part 1'!$K$174</f>
        <v>0</v>
      </c>
      <c r="C83" s="498" t="s">
        <v>2471</v>
      </c>
      <c r="D83" s="495"/>
      <c r="E83" s="495"/>
      <c r="F83" s="492" t="s">
        <v>4300</v>
      </c>
      <c r="G83" s="492" t="s">
        <v>4307</v>
      </c>
      <c r="H83" s="496" t="s">
        <v>2457</v>
      </c>
      <c r="I83" s="496">
        <v>67</v>
      </c>
      <c r="M83" s="1336"/>
    </row>
    <row r="84" spans="1:13" s="496" customFormat="1" ht="15" x14ac:dyDescent="0.2">
      <c r="A84" s="492" t="s">
        <v>1263</v>
      </c>
      <c r="B84" s="493">
        <f>'Part 1'!$M$174</f>
        <v>0</v>
      </c>
      <c r="C84" s="498" t="s">
        <v>2471</v>
      </c>
      <c r="D84" s="495"/>
      <c r="E84" s="495"/>
      <c r="F84" s="492" t="s">
        <v>2554</v>
      </c>
      <c r="G84" s="492" t="s">
        <v>2563</v>
      </c>
      <c r="H84" s="496" t="s">
        <v>2457</v>
      </c>
      <c r="I84" s="496">
        <v>68</v>
      </c>
      <c r="M84" s="1336"/>
    </row>
    <row r="85" spans="1:13" s="496" customFormat="1" ht="15" x14ac:dyDescent="0.2">
      <c r="A85" s="492" t="s">
        <v>1264</v>
      </c>
      <c r="B85" s="493">
        <f>'Part 1'!$O$174</f>
        <v>0</v>
      </c>
      <c r="C85" s="498" t="s">
        <v>2471</v>
      </c>
      <c r="D85" s="495"/>
      <c r="E85" s="495"/>
      <c r="F85" s="492" t="s">
        <v>2555</v>
      </c>
      <c r="G85" s="492" t="s">
        <v>2565</v>
      </c>
      <c r="H85" s="496" t="s">
        <v>2457</v>
      </c>
      <c r="I85" s="496">
        <v>69</v>
      </c>
      <c r="M85" s="1336"/>
    </row>
    <row r="86" spans="1:13" s="496" customFormat="1" ht="15" x14ac:dyDescent="0.2">
      <c r="A86" s="492" t="s">
        <v>1265</v>
      </c>
      <c r="B86" s="493">
        <f>'Part 1'!$Q$174</f>
        <v>0</v>
      </c>
      <c r="C86" s="498" t="s">
        <v>2471</v>
      </c>
      <c r="D86" s="495"/>
      <c r="E86" s="495"/>
      <c r="F86" s="492" t="s">
        <v>2556</v>
      </c>
      <c r="G86" s="492" t="s">
        <v>2567</v>
      </c>
      <c r="H86" s="496" t="s">
        <v>2457</v>
      </c>
      <c r="I86" s="496">
        <v>70</v>
      </c>
      <c r="M86" s="1336"/>
    </row>
    <row r="87" spans="1:13" s="496" customFormat="1" ht="15" x14ac:dyDescent="0.2">
      <c r="A87" s="492" t="s">
        <v>1266</v>
      </c>
      <c r="B87" s="493">
        <f>'Part 1'!$S$174</f>
        <v>0</v>
      </c>
      <c r="C87" s="498" t="s">
        <v>2471</v>
      </c>
      <c r="D87" s="495"/>
      <c r="E87" s="495"/>
      <c r="F87" s="492" t="s">
        <v>2557</v>
      </c>
      <c r="G87" s="492" t="s">
        <v>2569</v>
      </c>
      <c r="H87" s="496" t="s">
        <v>2457</v>
      </c>
      <c r="I87" s="496">
        <v>71</v>
      </c>
      <c r="M87" s="1336"/>
    </row>
    <row r="88" spans="1:13" s="496" customFormat="1" ht="15" x14ac:dyDescent="0.25">
      <c r="A88" s="503" t="s">
        <v>4303</v>
      </c>
      <c r="B88" s="493">
        <f>'Part 1'!$V$174</f>
        <v>0</v>
      </c>
      <c r="C88" s="498" t="s">
        <v>2471</v>
      </c>
      <c r="D88" s="495"/>
      <c r="E88" s="495"/>
      <c r="F88" s="492" t="s">
        <v>5047</v>
      </c>
      <c r="G88" s="492" t="s">
        <v>4306</v>
      </c>
      <c r="H88" s="496" t="s">
        <v>2457</v>
      </c>
      <c r="I88" s="496">
        <v>72</v>
      </c>
      <c r="M88" s="1336"/>
    </row>
    <row r="89" spans="1:13" s="496" customFormat="1" ht="15" x14ac:dyDescent="0.25">
      <c r="A89" s="503" t="s">
        <v>4340</v>
      </c>
      <c r="B89" s="493">
        <f>'Part 1'!$K$177</f>
        <v>0</v>
      </c>
      <c r="C89" s="498" t="s">
        <v>2471</v>
      </c>
      <c r="D89" s="495"/>
      <c r="E89" s="495"/>
      <c r="F89" s="492" t="s">
        <v>4301</v>
      </c>
      <c r="G89" s="492" t="s">
        <v>4606</v>
      </c>
      <c r="H89" s="496" t="s">
        <v>2457</v>
      </c>
      <c r="I89" s="496">
        <v>73</v>
      </c>
      <c r="M89" s="1336"/>
    </row>
    <row r="90" spans="1:13" s="496" customFormat="1" ht="15" x14ac:dyDescent="0.2">
      <c r="A90" s="492" t="s">
        <v>1938</v>
      </c>
      <c r="B90" s="493">
        <f>'Part 1'!$M$177</f>
        <v>0</v>
      </c>
      <c r="C90" s="498" t="s">
        <v>2471</v>
      </c>
      <c r="D90" s="495"/>
      <c r="E90" s="495"/>
      <c r="F90" s="492" t="s">
        <v>2558</v>
      </c>
      <c r="G90" s="492" t="s">
        <v>2579</v>
      </c>
      <c r="H90" s="496" t="s">
        <v>2457</v>
      </c>
      <c r="I90" s="496">
        <v>74</v>
      </c>
      <c r="M90" s="1336"/>
    </row>
    <row r="91" spans="1:13" s="496" customFormat="1" ht="15" x14ac:dyDescent="0.2">
      <c r="A91" s="492" t="s">
        <v>1939</v>
      </c>
      <c r="B91" s="493">
        <f>'Part 1'!$O$177</f>
        <v>0</v>
      </c>
      <c r="C91" s="498" t="s">
        <v>2471</v>
      </c>
      <c r="D91" s="495"/>
      <c r="E91" s="495"/>
      <c r="F91" s="492" t="s">
        <v>2559</v>
      </c>
      <c r="G91" s="492" t="s">
        <v>2581</v>
      </c>
      <c r="H91" s="496" t="s">
        <v>2457</v>
      </c>
      <c r="I91" s="496">
        <v>75</v>
      </c>
      <c r="M91" s="1336"/>
    </row>
    <row r="92" spans="1:13" s="496" customFormat="1" ht="15" x14ac:dyDescent="0.2">
      <c r="A92" s="492" t="s">
        <v>1940</v>
      </c>
      <c r="B92" s="493">
        <f>'Part 1'!$Q$177</f>
        <v>0</v>
      </c>
      <c r="C92" s="498" t="s">
        <v>2471</v>
      </c>
      <c r="D92" s="495"/>
      <c r="E92" s="495"/>
      <c r="F92" s="492" t="s">
        <v>2560</v>
      </c>
      <c r="G92" s="492" t="s">
        <v>2583</v>
      </c>
      <c r="H92" s="496" t="s">
        <v>2457</v>
      </c>
      <c r="I92" s="496">
        <v>76</v>
      </c>
      <c r="M92" s="1336"/>
    </row>
    <row r="93" spans="1:13" s="496" customFormat="1" ht="15" x14ac:dyDescent="0.2">
      <c r="A93" s="492" t="s">
        <v>1941</v>
      </c>
      <c r="B93" s="493">
        <f>'Part 1'!$S$177</f>
        <v>0</v>
      </c>
      <c r="C93" s="498" t="s">
        <v>2471</v>
      </c>
      <c r="D93" s="495"/>
      <c r="E93" s="495"/>
      <c r="F93" s="492" t="s">
        <v>2561</v>
      </c>
      <c r="G93" s="492" t="s">
        <v>2585</v>
      </c>
      <c r="H93" s="496" t="s">
        <v>2457</v>
      </c>
      <c r="I93" s="496">
        <v>77</v>
      </c>
      <c r="M93" s="1336"/>
    </row>
    <row r="94" spans="1:13" s="496" customFormat="1" ht="15" x14ac:dyDescent="0.25">
      <c r="A94" s="503" t="s">
        <v>4337</v>
      </c>
      <c r="B94" s="493">
        <f>'Part 1'!$V$177</f>
        <v>0</v>
      </c>
      <c r="C94" s="498" t="s">
        <v>2471</v>
      </c>
      <c r="D94" s="495"/>
      <c r="E94" s="495"/>
      <c r="F94" s="492" t="s">
        <v>5048</v>
      </c>
      <c r="G94" s="492" t="s">
        <v>4608</v>
      </c>
      <c r="H94" s="496" t="s">
        <v>2457</v>
      </c>
      <c r="I94" s="496">
        <v>78</v>
      </c>
      <c r="M94" s="1336"/>
    </row>
    <row r="95" spans="1:13" s="496" customFormat="1" ht="15" x14ac:dyDescent="0.25">
      <c r="A95" s="503" t="s">
        <v>4341</v>
      </c>
      <c r="B95" s="493">
        <f>'Part 1'!$K$180</f>
        <v>0</v>
      </c>
      <c r="C95" s="498" t="s">
        <v>2471</v>
      </c>
      <c r="D95" s="495"/>
      <c r="E95" s="495"/>
      <c r="F95" s="492" t="s">
        <v>5049</v>
      </c>
      <c r="G95" s="492" t="s">
        <v>4609</v>
      </c>
      <c r="H95" s="496" t="s">
        <v>2457</v>
      </c>
      <c r="I95" s="496">
        <v>79</v>
      </c>
      <c r="M95" s="1336"/>
    </row>
    <row r="96" spans="1:13" s="496" customFormat="1" ht="15" x14ac:dyDescent="0.2">
      <c r="A96" s="492" t="s">
        <v>1978</v>
      </c>
      <c r="B96" s="493">
        <f>'Part 1'!$M$180</f>
        <v>0</v>
      </c>
      <c r="C96" s="498" t="s">
        <v>2471</v>
      </c>
      <c r="D96" s="495"/>
      <c r="E96" s="495"/>
      <c r="F96" s="492" t="s">
        <v>2562</v>
      </c>
      <c r="G96" s="492" t="s">
        <v>2592</v>
      </c>
      <c r="H96" s="496" t="s">
        <v>2457</v>
      </c>
      <c r="I96" s="496">
        <v>80</v>
      </c>
      <c r="M96" s="1336"/>
    </row>
    <row r="97" spans="1:13" s="496" customFormat="1" ht="15" x14ac:dyDescent="0.2">
      <c r="A97" s="492" t="s">
        <v>1979</v>
      </c>
      <c r="B97" s="493">
        <f>'Part 1'!$O$180</f>
        <v>0</v>
      </c>
      <c r="C97" s="498" t="s">
        <v>2471</v>
      </c>
      <c r="D97" s="495"/>
      <c r="E97" s="495"/>
      <c r="F97" s="492" t="s">
        <v>2564</v>
      </c>
      <c r="G97" s="492" t="s">
        <v>2593</v>
      </c>
      <c r="H97" s="496" t="s">
        <v>2457</v>
      </c>
      <c r="I97" s="496">
        <v>81</v>
      </c>
      <c r="M97" s="1336"/>
    </row>
    <row r="98" spans="1:13" s="496" customFormat="1" ht="15" x14ac:dyDescent="0.2">
      <c r="A98" s="492" t="s">
        <v>1980</v>
      </c>
      <c r="B98" s="493">
        <f>'Part 1'!$Q$180</f>
        <v>0</v>
      </c>
      <c r="C98" s="498" t="s">
        <v>2471</v>
      </c>
      <c r="D98" s="495"/>
      <c r="E98" s="495"/>
      <c r="F98" s="492" t="s">
        <v>2566</v>
      </c>
      <c r="G98" s="492" t="s">
        <v>2595</v>
      </c>
      <c r="H98" s="496" t="s">
        <v>2457</v>
      </c>
      <c r="I98" s="496">
        <v>82</v>
      </c>
      <c r="M98" s="1336"/>
    </row>
    <row r="99" spans="1:13" s="496" customFormat="1" ht="15" x14ac:dyDescent="0.2">
      <c r="A99" s="492" t="s">
        <v>1981</v>
      </c>
      <c r="B99" s="493">
        <f>'Part 1'!$S$180</f>
        <v>0</v>
      </c>
      <c r="C99" s="498" t="s">
        <v>2471</v>
      </c>
      <c r="D99" s="495"/>
      <c r="E99" s="495"/>
      <c r="F99" s="492" t="s">
        <v>2568</v>
      </c>
      <c r="G99" s="492" t="s">
        <v>2597</v>
      </c>
      <c r="H99" s="496" t="s">
        <v>2457</v>
      </c>
      <c r="I99" s="496">
        <v>83</v>
      </c>
      <c r="M99" s="1336"/>
    </row>
    <row r="100" spans="1:13" s="1210" customFormat="1" ht="15" x14ac:dyDescent="0.25">
      <c r="A100" s="503" t="s">
        <v>4338</v>
      </c>
      <c r="B100" s="1208">
        <f>'Part 1'!$V$180</f>
        <v>0</v>
      </c>
      <c r="C100" s="498" t="s">
        <v>2471</v>
      </c>
      <c r="D100" s="1209"/>
      <c r="E100" s="1209"/>
      <c r="F100" s="492" t="s">
        <v>5050</v>
      </c>
      <c r="G100" s="492" t="s">
        <v>4610</v>
      </c>
      <c r="H100" s="496" t="s">
        <v>2457</v>
      </c>
      <c r="I100" s="496">
        <v>84</v>
      </c>
      <c r="M100" s="1336"/>
    </row>
    <row r="101" spans="1:13" s="1210" customFormat="1" ht="15" x14ac:dyDescent="0.25">
      <c r="A101" s="503" t="s">
        <v>4342</v>
      </c>
      <c r="B101" s="1208">
        <f>'Part 1'!$K$183</f>
        <v>0</v>
      </c>
      <c r="C101" s="498" t="s">
        <v>2471</v>
      </c>
      <c r="D101" s="1209"/>
      <c r="E101" s="1209"/>
      <c r="F101" s="492" t="s">
        <v>5051</v>
      </c>
      <c r="G101" s="492" t="s">
        <v>4612</v>
      </c>
      <c r="H101" s="496" t="s">
        <v>2457</v>
      </c>
      <c r="I101" s="496">
        <v>85</v>
      </c>
      <c r="M101" s="1336"/>
    </row>
    <row r="102" spans="1:13" s="549" customFormat="1" ht="15" x14ac:dyDescent="0.2">
      <c r="A102" s="492" t="s">
        <v>2444</v>
      </c>
      <c r="B102" s="493">
        <f>'Part 1'!$M$183</f>
        <v>0</v>
      </c>
      <c r="C102" s="498" t="s">
        <v>2471</v>
      </c>
      <c r="D102" s="495"/>
      <c r="E102" s="495"/>
      <c r="F102" s="492" t="s">
        <v>2570</v>
      </c>
      <c r="G102" s="492" t="s">
        <v>2598</v>
      </c>
      <c r="H102" s="496" t="s">
        <v>2457</v>
      </c>
      <c r="I102" s="496">
        <v>86</v>
      </c>
      <c r="J102" s="496"/>
      <c r="K102" s="496"/>
      <c r="M102" s="1336"/>
    </row>
    <row r="103" spans="1:13" s="549" customFormat="1" ht="15" x14ac:dyDescent="0.2">
      <c r="A103" s="492" t="s">
        <v>2445</v>
      </c>
      <c r="B103" s="493">
        <f>'Part 1'!$O$183</f>
        <v>0</v>
      </c>
      <c r="C103" s="498" t="s">
        <v>2471</v>
      </c>
      <c r="D103" s="495"/>
      <c r="E103" s="495"/>
      <c r="F103" s="492" t="s">
        <v>2571</v>
      </c>
      <c r="G103" s="492" t="s">
        <v>2599</v>
      </c>
      <c r="H103" s="496" t="s">
        <v>2457</v>
      </c>
      <c r="I103" s="496">
        <v>87</v>
      </c>
      <c r="J103" s="496"/>
      <c r="K103" s="496"/>
      <c r="M103" s="1336"/>
    </row>
    <row r="104" spans="1:13" s="549" customFormat="1" ht="15" x14ac:dyDescent="0.2">
      <c r="A104" s="492" t="s">
        <v>2446</v>
      </c>
      <c r="B104" s="493">
        <f>'Part 1'!$Q$183</f>
        <v>0</v>
      </c>
      <c r="C104" s="498" t="s">
        <v>2471</v>
      </c>
      <c r="D104" s="495"/>
      <c r="E104" s="495"/>
      <c r="F104" s="492" t="s">
        <v>2572</v>
      </c>
      <c r="G104" s="492" t="s">
        <v>2600</v>
      </c>
      <c r="H104" s="496" t="s">
        <v>2457</v>
      </c>
      <c r="I104" s="496">
        <v>88</v>
      </c>
      <c r="J104" s="496"/>
      <c r="K104" s="496"/>
      <c r="M104" s="1336"/>
    </row>
    <row r="105" spans="1:13" s="563" customFormat="1" ht="14.25" customHeight="1" x14ac:dyDescent="0.2">
      <c r="A105" s="492" t="s">
        <v>2447</v>
      </c>
      <c r="B105" s="493">
        <f>'Part 1'!$S$183</f>
        <v>0</v>
      </c>
      <c r="C105" s="498" t="s">
        <v>2471</v>
      </c>
      <c r="D105" s="495"/>
      <c r="E105" s="495"/>
      <c r="F105" s="492" t="s">
        <v>2573</v>
      </c>
      <c r="G105" s="492" t="s">
        <v>2601</v>
      </c>
      <c r="H105" s="496" t="s">
        <v>2457</v>
      </c>
      <c r="I105" s="496">
        <v>89</v>
      </c>
      <c r="J105" s="496"/>
      <c r="K105" s="496"/>
      <c r="M105" s="1336"/>
    </row>
    <row r="106" spans="1:13" s="563" customFormat="1" ht="14.25" customHeight="1" x14ac:dyDescent="0.25">
      <c r="A106" s="503" t="s">
        <v>4339</v>
      </c>
      <c r="B106" s="493">
        <f>'Part 1'!$V$183</f>
        <v>0</v>
      </c>
      <c r="C106" s="498" t="s">
        <v>2471</v>
      </c>
      <c r="D106" s="495"/>
      <c r="E106" s="495"/>
      <c r="F106" s="492" t="s">
        <v>5052</v>
      </c>
      <c r="G106" s="492" t="s">
        <v>4614</v>
      </c>
      <c r="H106" s="496" t="s">
        <v>2457</v>
      </c>
      <c r="I106" s="496">
        <v>90</v>
      </c>
      <c r="J106" s="496"/>
      <c r="K106" s="496"/>
      <c r="M106" s="1336"/>
    </row>
    <row r="107" spans="1:13" s="563" customFormat="1" ht="14.25" customHeight="1" x14ac:dyDescent="0.25">
      <c r="A107" s="503" t="s">
        <v>4359</v>
      </c>
      <c r="B107" s="493">
        <f>'Part 1'!$K$186</f>
        <v>0</v>
      </c>
      <c r="C107" s="498" t="s">
        <v>2471</v>
      </c>
      <c r="D107" s="495"/>
      <c r="E107" s="495"/>
      <c r="F107" s="492" t="s">
        <v>5053</v>
      </c>
      <c r="G107" s="492" t="s">
        <v>5078</v>
      </c>
      <c r="H107" s="496" t="s">
        <v>2457</v>
      </c>
      <c r="I107" s="496">
        <v>91</v>
      </c>
      <c r="J107" s="496"/>
      <c r="K107" s="496"/>
      <c r="M107" s="1336"/>
    </row>
    <row r="108" spans="1:13" s="563" customFormat="1" ht="14.25" customHeight="1" x14ac:dyDescent="0.25">
      <c r="A108" s="503" t="s">
        <v>4360</v>
      </c>
      <c r="B108" s="493">
        <f>'Part 1'!$M$186</f>
        <v>0</v>
      </c>
      <c r="C108" s="498" t="s">
        <v>2471</v>
      </c>
      <c r="D108" s="495"/>
      <c r="E108" s="495"/>
      <c r="F108" s="492" t="s">
        <v>5054</v>
      </c>
      <c r="G108" s="492" t="s">
        <v>5079</v>
      </c>
      <c r="H108" s="496" t="s">
        <v>2457</v>
      </c>
      <c r="I108" s="496">
        <v>92</v>
      </c>
      <c r="J108" s="496"/>
      <c r="K108" s="496"/>
      <c r="M108" s="1336"/>
    </row>
    <row r="109" spans="1:13" s="563" customFormat="1" ht="14.25" customHeight="1" x14ac:dyDescent="0.25">
      <c r="A109" s="503" t="s">
        <v>4361</v>
      </c>
      <c r="B109" s="493">
        <f>'Part 1'!$O$186</f>
        <v>0</v>
      </c>
      <c r="C109" s="498" t="s">
        <v>2471</v>
      </c>
      <c r="D109" s="495"/>
      <c r="E109" s="495"/>
      <c r="F109" s="492" t="s">
        <v>5055</v>
      </c>
      <c r="G109" s="492" t="s">
        <v>5080</v>
      </c>
      <c r="H109" s="496" t="s">
        <v>2457</v>
      </c>
      <c r="I109" s="496">
        <v>93</v>
      </c>
      <c r="J109" s="496"/>
      <c r="K109" s="496"/>
      <c r="M109" s="1336"/>
    </row>
    <row r="110" spans="1:13" s="563" customFormat="1" ht="14.25" customHeight="1" x14ac:dyDescent="0.25">
      <c r="A110" s="503" t="s">
        <v>4362</v>
      </c>
      <c r="B110" s="493">
        <f>'Part 1'!$Q$186</f>
        <v>0</v>
      </c>
      <c r="C110" s="498" t="s">
        <v>2471</v>
      </c>
      <c r="D110" s="495"/>
      <c r="E110" s="495"/>
      <c r="F110" s="492" t="s">
        <v>5056</v>
      </c>
      <c r="G110" s="492" t="s">
        <v>5081</v>
      </c>
      <c r="H110" s="496" t="s">
        <v>2457</v>
      </c>
      <c r="I110" s="496">
        <v>94</v>
      </c>
      <c r="J110" s="496"/>
      <c r="K110" s="496"/>
      <c r="M110" s="1338"/>
    </row>
    <row r="111" spans="1:13" s="563" customFormat="1" ht="14.25" customHeight="1" x14ac:dyDescent="0.25">
      <c r="A111" s="503" t="s">
        <v>4363</v>
      </c>
      <c r="B111" s="493">
        <f>'Part 1'!$S$186</f>
        <v>0</v>
      </c>
      <c r="C111" s="498" t="s">
        <v>2471</v>
      </c>
      <c r="D111" s="495"/>
      <c r="E111" s="495"/>
      <c r="F111" s="492" t="s">
        <v>5057</v>
      </c>
      <c r="G111" s="492" t="s">
        <v>5082</v>
      </c>
      <c r="H111" s="496" t="s">
        <v>2457</v>
      </c>
      <c r="I111" s="496">
        <v>95</v>
      </c>
      <c r="J111" s="496"/>
      <c r="K111" s="496"/>
      <c r="M111" s="1336"/>
    </row>
    <row r="112" spans="1:13" s="563" customFormat="1" ht="14.25" customHeight="1" x14ac:dyDescent="0.25">
      <c r="A112" s="503" t="s">
        <v>4364</v>
      </c>
      <c r="B112" s="493">
        <f>'Part 1'!$K$189</f>
        <v>0</v>
      </c>
      <c r="C112" s="498" t="s">
        <v>2471</v>
      </c>
      <c r="D112" s="495"/>
      <c r="E112" s="495"/>
      <c r="F112" s="492" t="s">
        <v>4305</v>
      </c>
      <c r="G112" s="492" t="s">
        <v>5083</v>
      </c>
      <c r="H112" s="496" t="s">
        <v>2457</v>
      </c>
      <c r="I112" s="496">
        <v>96</v>
      </c>
      <c r="J112" s="496"/>
      <c r="K112" s="496"/>
      <c r="M112" s="1336"/>
    </row>
    <row r="113" spans="1:13" s="563" customFormat="1" ht="14.25" customHeight="1" x14ac:dyDescent="0.25">
      <c r="A113" s="503" t="s">
        <v>4365</v>
      </c>
      <c r="B113" s="493">
        <f>'Part 1'!$M$189</f>
        <v>0</v>
      </c>
      <c r="C113" s="498" t="s">
        <v>2471</v>
      </c>
      <c r="D113" s="495"/>
      <c r="E113" s="495"/>
      <c r="F113" s="492" t="s">
        <v>3491</v>
      </c>
      <c r="G113" s="492" t="s">
        <v>5084</v>
      </c>
      <c r="H113" s="496" t="s">
        <v>2457</v>
      </c>
      <c r="I113" s="496">
        <v>97</v>
      </c>
      <c r="J113" s="496"/>
      <c r="K113" s="496"/>
      <c r="M113" s="1336"/>
    </row>
    <row r="114" spans="1:13" s="563" customFormat="1" ht="14.25" customHeight="1" x14ac:dyDescent="0.25">
      <c r="A114" s="503" t="s">
        <v>4366</v>
      </c>
      <c r="B114" s="493">
        <f>'Part 1'!$O$189</f>
        <v>0</v>
      </c>
      <c r="C114" s="498" t="s">
        <v>2471</v>
      </c>
      <c r="D114" s="495"/>
      <c r="E114" s="495"/>
      <c r="F114" s="492" t="s">
        <v>3492</v>
      </c>
      <c r="G114" s="492" t="s">
        <v>5085</v>
      </c>
      <c r="H114" s="496" t="s">
        <v>2457</v>
      </c>
      <c r="I114" s="496">
        <v>98</v>
      </c>
      <c r="J114" s="496"/>
      <c r="K114" s="496"/>
      <c r="M114" s="1336"/>
    </row>
    <row r="115" spans="1:13" s="563" customFormat="1" ht="14.25" customHeight="1" x14ac:dyDescent="0.25">
      <c r="A115" s="503" t="s">
        <v>4367</v>
      </c>
      <c r="B115" s="493">
        <f>'Part 1'!$Q$189</f>
        <v>0</v>
      </c>
      <c r="C115" s="498" t="s">
        <v>2471</v>
      </c>
      <c r="D115" s="495"/>
      <c r="E115" s="495"/>
      <c r="F115" s="492" t="s">
        <v>3493</v>
      </c>
      <c r="G115" s="492" t="s">
        <v>5086</v>
      </c>
      <c r="H115" s="496" t="s">
        <v>2457</v>
      </c>
      <c r="I115" s="496">
        <v>99</v>
      </c>
      <c r="J115" s="496"/>
      <c r="K115" s="496"/>
      <c r="M115" s="1336"/>
    </row>
    <row r="116" spans="1:13" s="563" customFormat="1" ht="14.25" customHeight="1" x14ac:dyDescent="0.25">
      <c r="A116" s="503" t="s">
        <v>4368</v>
      </c>
      <c r="B116" s="493">
        <f>'Part 1'!$S$189</f>
        <v>0</v>
      </c>
      <c r="C116" s="498" t="s">
        <v>2471</v>
      </c>
      <c r="D116" s="495"/>
      <c r="E116" s="495"/>
      <c r="F116" s="492" t="s">
        <v>3494</v>
      </c>
      <c r="G116" s="492" t="s">
        <v>5087</v>
      </c>
      <c r="H116" s="496" t="s">
        <v>2457</v>
      </c>
      <c r="I116" s="496">
        <v>100</v>
      </c>
      <c r="J116" s="496"/>
      <c r="K116" s="496"/>
      <c r="M116" s="1336"/>
    </row>
    <row r="117" spans="1:13" s="496" customFormat="1" ht="15" x14ac:dyDescent="0.25">
      <c r="A117" s="503" t="s">
        <v>4308</v>
      </c>
      <c r="B117" s="493">
        <f>'Part 1'!$K$192</f>
        <v>0</v>
      </c>
      <c r="C117" s="498" t="s">
        <v>2471</v>
      </c>
      <c r="D117" s="495"/>
      <c r="E117" s="495"/>
      <c r="F117" s="492" t="s">
        <v>4615</v>
      </c>
      <c r="G117" s="492" t="s">
        <v>5088</v>
      </c>
      <c r="H117" s="496" t="s">
        <v>2457</v>
      </c>
      <c r="I117" s="496">
        <v>101</v>
      </c>
      <c r="M117" s="1336"/>
    </row>
    <row r="118" spans="1:13" s="496" customFormat="1" ht="15" x14ac:dyDescent="0.2">
      <c r="A118" s="492" t="s">
        <v>1267</v>
      </c>
      <c r="B118" s="493">
        <f>'Part 1'!$M$192</f>
        <v>0</v>
      </c>
      <c r="C118" s="498" t="s">
        <v>2471</v>
      </c>
      <c r="D118" s="495"/>
      <c r="E118" s="495"/>
      <c r="F118" s="492" t="s">
        <v>2574</v>
      </c>
      <c r="G118" s="492" t="s">
        <v>5089</v>
      </c>
      <c r="H118" s="496" t="s">
        <v>2457</v>
      </c>
      <c r="I118" s="496">
        <v>102</v>
      </c>
      <c r="M118" s="1336"/>
    </row>
    <row r="119" spans="1:13" s="496" customFormat="1" ht="15" x14ac:dyDescent="0.2">
      <c r="A119" s="492" t="s">
        <v>1268</v>
      </c>
      <c r="B119" s="493">
        <f>'Part 1'!$O$192</f>
        <v>0</v>
      </c>
      <c r="C119" s="498" t="s">
        <v>2471</v>
      </c>
      <c r="D119" s="495"/>
      <c r="E119" s="495"/>
      <c r="F119" s="492" t="s">
        <v>2575</v>
      </c>
      <c r="G119" s="492" t="s">
        <v>5090</v>
      </c>
      <c r="H119" s="496" t="s">
        <v>2457</v>
      </c>
      <c r="I119" s="496">
        <v>103</v>
      </c>
      <c r="M119" s="1336"/>
    </row>
    <row r="120" spans="1:13" s="496" customFormat="1" ht="15" x14ac:dyDescent="0.2">
      <c r="A120" s="492" t="s">
        <v>1269</v>
      </c>
      <c r="B120" s="493">
        <f>'Part 1'!$Q$192</f>
        <v>0</v>
      </c>
      <c r="C120" s="498" t="s">
        <v>2471</v>
      </c>
      <c r="D120" s="495"/>
      <c r="E120" s="495"/>
      <c r="F120" s="492" t="s">
        <v>2576</v>
      </c>
      <c r="G120" s="492" t="s">
        <v>5091</v>
      </c>
      <c r="H120" s="496" t="s">
        <v>2457</v>
      </c>
      <c r="I120" s="496">
        <v>104</v>
      </c>
      <c r="M120" s="1336"/>
    </row>
    <row r="121" spans="1:13" s="496" customFormat="1" ht="15" x14ac:dyDescent="0.2">
      <c r="A121" s="492" t="s">
        <v>1270</v>
      </c>
      <c r="B121" s="493">
        <f>'Part 1'!$S$192</f>
        <v>0</v>
      </c>
      <c r="C121" s="498" t="s">
        <v>2471</v>
      </c>
      <c r="D121" s="495"/>
      <c r="E121" s="495"/>
      <c r="F121" s="492" t="s">
        <v>2577</v>
      </c>
      <c r="G121" s="492" t="s">
        <v>5092</v>
      </c>
      <c r="H121" s="496" t="s">
        <v>2457</v>
      </c>
      <c r="I121" s="496">
        <v>105</v>
      </c>
      <c r="M121" s="1336"/>
    </row>
    <row r="122" spans="1:13" s="496" customFormat="1" ht="15" x14ac:dyDescent="0.25">
      <c r="A122" s="503" t="s">
        <v>4309</v>
      </c>
      <c r="B122" s="493">
        <f>'Part 1'!$V$192</f>
        <v>0</v>
      </c>
      <c r="C122" s="498" t="s">
        <v>2471</v>
      </c>
      <c r="D122" s="495"/>
      <c r="E122" s="495"/>
      <c r="F122" s="492" t="s">
        <v>5058</v>
      </c>
      <c r="G122" s="492" t="s">
        <v>5093</v>
      </c>
      <c r="H122" s="496" t="s">
        <v>2457</v>
      </c>
      <c r="I122" s="496">
        <v>106</v>
      </c>
      <c r="M122" s="1336"/>
    </row>
    <row r="123" spans="1:13" s="496" customFormat="1" ht="15" x14ac:dyDescent="0.25">
      <c r="A123" s="503" t="s">
        <v>4369</v>
      </c>
      <c r="B123" s="493">
        <f>'Part 1'!$K$195</f>
        <v>0</v>
      </c>
      <c r="C123" s="498" t="s">
        <v>2471</v>
      </c>
      <c r="D123" s="495"/>
      <c r="E123" s="495"/>
      <c r="F123" s="492" t="s">
        <v>4605</v>
      </c>
      <c r="G123" s="492" t="s">
        <v>4619</v>
      </c>
      <c r="H123" s="496" t="s">
        <v>2457</v>
      </c>
      <c r="I123" s="496">
        <v>107</v>
      </c>
      <c r="M123" s="1336"/>
    </row>
    <row r="124" spans="1:13" s="563" customFormat="1" ht="14.25" customHeight="1" x14ac:dyDescent="0.2">
      <c r="A124" s="492" t="s">
        <v>2448</v>
      </c>
      <c r="B124" s="493">
        <f>'Part 1'!$M$195</f>
        <v>0</v>
      </c>
      <c r="C124" s="498" t="s">
        <v>2471</v>
      </c>
      <c r="D124" s="495"/>
      <c r="E124" s="495"/>
      <c r="F124" s="492" t="s">
        <v>2578</v>
      </c>
      <c r="G124" s="492" t="s">
        <v>2602</v>
      </c>
      <c r="H124" s="496" t="s">
        <v>2457</v>
      </c>
      <c r="I124" s="496">
        <v>108</v>
      </c>
      <c r="J124" s="496"/>
      <c r="K124" s="496"/>
      <c r="M124" s="1336"/>
    </row>
    <row r="125" spans="1:13" s="563" customFormat="1" ht="14.25" customHeight="1" x14ac:dyDescent="0.25">
      <c r="A125" s="492" t="s">
        <v>2449</v>
      </c>
      <c r="B125" s="493">
        <f>'Part 1'!$O$195</f>
        <v>0</v>
      </c>
      <c r="C125" s="498" t="s">
        <v>2471</v>
      </c>
      <c r="D125" s="495"/>
      <c r="E125" s="495"/>
      <c r="F125" s="492" t="s">
        <v>2580</v>
      </c>
      <c r="G125" s="492" t="s">
        <v>2603</v>
      </c>
      <c r="H125" s="496" t="s">
        <v>2457</v>
      </c>
      <c r="I125" s="496">
        <v>109</v>
      </c>
      <c r="J125" s="496"/>
      <c r="K125" s="496"/>
      <c r="M125" s="1339"/>
    </row>
    <row r="126" spans="1:13" s="563" customFormat="1" ht="14.25" customHeight="1" x14ac:dyDescent="0.25">
      <c r="A126" s="492" t="s">
        <v>2450</v>
      </c>
      <c r="B126" s="493">
        <f>'Part 1'!$Q$195</f>
        <v>0</v>
      </c>
      <c r="C126" s="498" t="s">
        <v>2471</v>
      </c>
      <c r="D126" s="495"/>
      <c r="E126" s="495"/>
      <c r="F126" s="492" t="s">
        <v>2582</v>
      </c>
      <c r="G126" s="492" t="s">
        <v>2604</v>
      </c>
      <c r="H126" s="496" t="s">
        <v>2457</v>
      </c>
      <c r="I126" s="496">
        <v>110</v>
      </c>
      <c r="J126" s="496"/>
      <c r="K126" s="496"/>
      <c r="M126" s="1339"/>
    </row>
    <row r="127" spans="1:13" s="563" customFormat="1" ht="14.25" customHeight="1" x14ac:dyDescent="0.25">
      <c r="A127" s="492" t="s">
        <v>2451</v>
      </c>
      <c r="B127" s="493">
        <f>'Part 1'!$S$195</f>
        <v>0</v>
      </c>
      <c r="C127" s="498" t="s">
        <v>2471</v>
      </c>
      <c r="D127" s="495"/>
      <c r="E127" s="495"/>
      <c r="F127" s="492" t="s">
        <v>2584</v>
      </c>
      <c r="G127" s="492" t="s">
        <v>2605</v>
      </c>
      <c r="H127" s="496" t="s">
        <v>2457</v>
      </c>
      <c r="I127" s="496">
        <v>111</v>
      </c>
      <c r="J127" s="496"/>
      <c r="K127" s="496"/>
      <c r="M127" s="1339"/>
    </row>
    <row r="128" spans="1:13" s="563" customFormat="1" ht="14.25" customHeight="1" x14ac:dyDescent="0.25">
      <c r="A128" s="503" t="s">
        <v>4370</v>
      </c>
      <c r="B128" s="493">
        <f>'Part 1'!$V$195</f>
        <v>0</v>
      </c>
      <c r="C128" s="498" t="s">
        <v>2471</v>
      </c>
      <c r="D128" s="495"/>
      <c r="E128" s="495"/>
      <c r="F128" s="492" t="s">
        <v>4607</v>
      </c>
      <c r="G128" s="492" t="s">
        <v>4620</v>
      </c>
      <c r="H128" s="496" t="s">
        <v>2457</v>
      </c>
      <c r="I128" s="496">
        <v>112</v>
      </c>
      <c r="J128" s="496"/>
      <c r="K128" s="496"/>
      <c r="M128" s="1336"/>
    </row>
    <row r="129" spans="1:13" s="496" customFormat="1" ht="15" x14ac:dyDescent="0.25">
      <c r="A129" s="503" t="s">
        <v>4371</v>
      </c>
      <c r="B129" s="493">
        <f>'Part 1'!V$198</f>
        <v>0</v>
      </c>
      <c r="C129" s="498" t="s">
        <v>2471</v>
      </c>
      <c r="D129" s="495"/>
      <c r="E129" s="495"/>
      <c r="F129" s="492" t="s">
        <v>5059</v>
      </c>
      <c r="G129" s="492" t="s">
        <v>4621</v>
      </c>
      <c r="H129" s="496" t="s">
        <v>2457</v>
      </c>
      <c r="I129" s="496">
        <v>118</v>
      </c>
      <c r="M129" s="1340"/>
    </row>
    <row r="130" spans="1:13" s="496" customFormat="1" ht="15" x14ac:dyDescent="0.25">
      <c r="A130" s="503" t="s">
        <v>4372</v>
      </c>
      <c r="B130" s="493">
        <f>'Part 1'!$K$201</f>
        <v>0</v>
      </c>
      <c r="C130" s="498" t="s">
        <v>2471</v>
      </c>
      <c r="D130" s="495"/>
      <c r="E130" s="495"/>
      <c r="F130" s="492" t="s">
        <v>4683</v>
      </c>
      <c r="G130" s="492" t="s">
        <v>5094</v>
      </c>
      <c r="H130" s="496" t="s">
        <v>2457</v>
      </c>
      <c r="I130" s="496">
        <v>119</v>
      </c>
      <c r="M130" s="1340"/>
    </row>
    <row r="131" spans="1:13" s="496" customFormat="1" ht="15" x14ac:dyDescent="0.25">
      <c r="A131" s="492" t="s">
        <v>2412</v>
      </c>
      <c r="B131" s="493">
        <f>'Part 1'!$M$201</f>
        <v>0</v>
      </c>
      <c r="C131" s="498" t="s">
        <v>2471</v>
      </c>
      <c r="D131" s="495"/>
      <c r="E131" s="495"/>
      <c r="F131" s="492" t="s">
        <v>2591</v>
      </c>
      <c r="G131" s="492" t="s">
        <v>5095</v>
      </c>
      <c r="H131" s="496" t="s">
        <v>2457</v>
      </c>
      <c r="I131" s="496">
        <v>120</v>
      </c>
      <c r="M131" s="1340"/>
    </row>
    <row r="132" spans="1:13" s="496" customFormat="1" ht="15" x14ac:dyDescent="0.25">
      <c r="A132" s="492" t="s">
        <v>2413</v>
      </c>
      <c r="B132" s="493">
        <f>'Part 1'!$O$201</f>
        <v>0</v>
      </c>
      <c r="C132" s="498" t="s">
        <v>2471</v>
      </c>
      <c r="D132" s="495"/>
      <c r="E132" s="495"/>
      <c r="F132" s="492" t="s">
        <v>2594</v>
      </c>
      <c r="G132" s="492" t="s">
        <v>2587</v>
      </c>
      <c r="H132" s="496" t="s">
        <v>2457</v>
      </c>
      <c r="I132" s="496">
        <v>121</v>
      </c>
      <c r="M132" s="1340"/>
    </row>
    <row r="133" spans="1:13" s="496" customFormat="1" ht="15" x14ac:dyDescent="0.25">
      <c r="A133" s="492" t="s">
        <v>2414</v>
      </c>
      <c r="B133" s="493">
        <f>'Part 1'!$Q$201</f>
        <v>0</v>
      </c>
      <c r="C133" s="498" t="s">
        <v>2471</v>
      </c>
      <c r="D133" s="495"/>
      <c r="E133" s="495"/>
      <c r="F133" s="492" t="s">
        <v>3495</v>
      </c>
      <c r="G133" s="492" t="s">
        <v>2588</v>
      </c>
      <c r="H133" s="496" t="s">
        <v>2457</v>
      </c>
      <c r="I133" s="496">
        <v>122</v>
      </c>
      <c r="M133" s="1340"/>
    </row>
    <row r="134" spans="1:13" s="496" customFormat="1" ht="15" x14ac:dyDescent="0.25">
      <c r="A134" s="492" t="s">
        <v>2415</v>
      </c>
      <c r="B134" s="493">
        <f>'Part 1'!$S$201</f>
        <v>0</v>
      </c>
      <c r="C134" s="498" t="s">
        <v>2471</v>
      </c>
      <c r="D134" s="495"/>
      <c r="E134" s="495"/>
      <c r="F134" s="492" t="s">
        <v>2596</v>
      </c>
      <c r="G134" s="492" t="s">
        <v>2590</v>
      </c>
      <c r="H134" s="496" t="s">
        <v>2457</v>
      </c>
      <c r="I134" s="496">
        <v>123</v>
      </c>
      <c r="M134" s="1340"/>
    </row>
    <row r="135" spans="1:13" s="496" customFormat="1" ht="15" x14ac:dyDescent="0.25">
      <c r="A135" s="503" t="s">
        <v>4373</v>
      </c>
      <c r="B135" s="493">
        <f>'Part 1'!$V$201</f>
        <v>0</v>
      </c>
      <c r="C135" s="498" t="s">
        <v>2471</v>
      </c>
      <c r="D135" s="495"/>
      <c r="E135" s="495"/>
      <c r="F135" s="492" t="s">
        <v>4682</v>
      </c>
      <c r="G135" s="492" t="s">
        <v>4622</v>
      </c>
      <c r="H135" s="496" t="s">
        <v>2457</v>
      </c>
      <c r="I135" s="496">
        <v>124</v>
      </c>
      <c r="M135" s="1340"/>
    </row>
    <row r="136" spans="1:13" s="496" customFormat="1" ht="15" x14ac:dyDescent="0.25">
      <c r="A136" s="503" t="s">
        <v>4374</v>
      </c>
      <c r="B136" s="493">
        <f>'Part 1'!$V$204</f>
        <v>0</v>
      </c>
      <c r="C136" s="498" t="s">
        <v>2471</v>
      </c>
      <c r="D136" s="495"/>
      <c r="E136" s="495"/>
      <c r="F136" s="492" t="s">
        <v>4681</v>
      </c>
      <c r="G136" s="492" t="s">
        <v>4623</v>
      </c>
      <c r="H136" s="496" t="s">
        <v>2457</v>
      </c>
      <c r="I136" s="496">
        <v>125</v>
      </c>
      <c r="M136" s="1340"/>
    </row>
    <row r="137" spans="1:13" s="563" customFormat="1" ht="14.25" customHeight="1" x14ac:dyDescent="0.25">
      <c r="A137" s="503" t="s">
        <v>4578</v>
      </c>
      <c r="B137" s="493">
        <f>'Part 1'!$M$207</f>
        <v>0</v>
      </c>
      <c r="C137" s="498" t="s">
        <v>2471</v>
      </c>
      <c r="D137" s="495"/>
      <c r="E137" s="495"/>
      <c r="F137" s="492" t="s">
        <v>2586</v>
      </c>
      <c r="G137" s="492" t="s">
        <v>5096</v>
      </c>
      <c r="H137" s="496" t="s">
        <v>2457</v>
      </c>
      <c r="I137" s="496">
        <v>126</v>
      </c>
      <c r="J137" s="496"/>
      <c r="K137" s="496"/>
      <c r="M137" s="1341"/>
    </row>
    <row r="138" spans="1:13" s="563" customFormat="1" ht="14.25" customHeight="1" x14ac:dyDescent="0.25">
      <c r="A138" s="503" t="s">
        <v>4579</v>
      </c>
      <c r="B138" s="493">
        <f>'Part 1'!$S$207</f>
        <v>0</v>
      </c>
      <c r="C138" s="498" t="s">
        <v>2471</v>
      </c>
      <c r="D138" s="495"/>
      <c r="E138" s="495"/>
      <c r="F138" s="492" t="s">
        <v>2589</v>
      </c>
      <c r="G138" s="492" t="s">
        <v>5097</v>
      </c>
      <c r="H138" s="496" t="s">
        <v>2457</v>
      </c>
      <c r="I138" s="496">
        <v>127</v>
      </c>
      <c r="J138" s="496"/>
      <c r="K138" s="496"/>
      <c r="M138" s="1341"/>
    </row>
    <row r="139" spans="1:13" s="563" customFormat="1" ht="14.25" customHeight="1" x14ac:dyDescent="0.25">
      <c r="A139" s="503" t="s">
        <v>4375</v>
      </c>
      <c r="B139" s="493">
        <f>'Part 1'!$K$211</f>
        <v>0</v>
      </c>
      <c r="C139" s="498" t="s">
        <v>2471</v>
      </c>
      <c r="D139" s="495"/>
      <c r="E139" s="495"/>
      <c r="F139" s="492" t="s">
        <v>4611</v>
      </c>
      <c r="G139" s="492" t="s">
        <v>4624</v>
      </c>
      <c r="H139" s="496" t="s">
        <v>2457</v>
      </c>
      <c r="I139" s="496">
        <v>128</v>
      </c>
      <c r="J139" s="496"/>
      <c r="K139" s="496"/>
      <c r="M139" s="1342"/>
    </row>
    <row r="140" spans="1:13" s="563" customFormat="1" ht="14.25" customHeight="1" x14ac:dyDescent="0.25">
      <c r="A140" s="503" t="s">
        <v>4376</v>
      </c>
      <c r="B140" s="493">
        <f>'Part 1'!$M$211</f>
        <v>0</v>
      </c>
      <c r="C140" s="498" t="s">
        <v>2471</v>
      </c>
      <c r="D140" s="495"/>
      <c r="E140" s="495"/>
      <c r="F140" s="492" t="s">
        <v>3496</v>
      </c>
      <c r="G140" s="492" t="s">
        <v>4625</v>
      </c>
      <c r="H140" s="496" t="s">
        <v>2457</v>
      </c>
      <c r="I140" s="496">
        <v>129</v>
      </c>
      <c r="J140" s="496"/>
      <c r="K140" s="496"/>
      <c r="M140" s="1342"/>
    </row>
    <row r="141" spans="1:13" s="563" customFormat="1" ht="14.25" customHeight="1" x14ac:dyDescent="0.25">
      <c r="A141" s="503" t="s">
        <v>4377</v>
      </c>
      <c r="B141" s="493">
        <f>'Part 1'!$O$211</f>
        <v>0</v>
      </c>
      <c r="C141" s="498" t="s">
        <v>2471</v>
      </c>
      <c r="D141" s="495"/>
      <c r="E141" s="495"/>
      <c r="F141" s="492" t="s">
        <v>3497</v>
      </c>
      <c r="G141" s="492" t="s">
        <v>4626</v>
      </c>
      <c r="H141" s="496" t="s">
        <v>2457</v>
      </c>
      <c r="I141" s="496">
        <v>130</v>
      </c>
      <c r="J141" s="496"/>
      <c r="K141" s="496"/>
      <c r="M141" s="1342"/>
    </row>
    <row r="142" spans="1:13" s="563" customFormat="1" ht="14.25" customHeight="1" x14ac:dyDescent="0.25">
      <c r="A142" s="503" t="s">
        <v>4378</v>
      </c>
      <c r="B142" s="493">
        <f>'Part 1'!$Q$211</f>
        <v>0</v>
      </c>
      <c r="C142" s="498" t="s">
        <v>2471</v>
      </c>
      <c r="D142" s="495"/>
      <c r="E142" s="495"/>
      <c r="F142" s="492" t="s">
        <v>3498</v>
      </c>
      <c r="G142" s="492" t="s">
        <v>4627</v>
      </c>
      <c r="H142" s="496" t="s">
        <v>2457</v>
      </c>
      <c r="I142" s="496">
        <v>131</v>
      </c>
      <c r="J142" s="496"/>
      <c r="K142" s="496"/>
      <c r="M142" s="1342"/>
    </row>
    <row r="143" spans="1:13" s="563" customFormat="1" ht="14.25" customHeight="1" x14ac:dyDescent="0.25">
      <c r="A143" s="503" t="s">
        <v>4379</v>
      </c>
      <c r="B143" s="493">
        <f>'Part 1'!$S$211</f>
        <v>0</v>
      </c>
      <c r="C143" s="498" t="s">
        <v>2471</v>
      </c>
      <c r="D143" s="495"/>
      <c r="E143" s="495"/>
      <c r="F143" s="492" t="s">
        <v>3499</v>
      </c>
      <c r="G143" s="492" t="s">
        <v>4628</v>
      </c>
      <c r="H143" s="496" t="s">
        <v>2457</v>
      </c>
      <c r="I143" s="496">
        <v>132</v>
      </c>
      <c r="J143" s="496"/>
      <c r="K143" s="496"/>
      <c r="M143" s="1342"/>
    </row>
    <row r="144" spans="1:13" s="563" customFormat="1" ht="14.25" customHeight="1" x14ac:dyDescent="0.25">
      <c r="A144" s="503" t="s">
        <v>4380</v>
      </c>
      <c r="B144" s="493">
        <f>'Part 1'!$V$211</f>
        <v>0</v>
      </c>
      <c r="C144" s="498" t="s">
        <v>2471</v>
      </c>
      <c r="D144" s="495"/>
      <c r="E144" s="495"/>
      <c r="F144" s="492" t="s">
        <v>4613</v>
      </c>
      <c r="G144" s="492" t="s">
        <v>4629</v>
      </c>
      <c r="H144" s="496" t="s">
        <v>2457</v>
      </c>
      <c r="I144" s="496">
        <v>133</v>
      </c>
      <c r="J144" s="496"/>
      <c r="K144" s="496"/>
      <c r="M144" s="1342"/>
    </row>
    <row r="145" spans="1:13" s="563" customFormat="1" ht="14.25" customHeight="1" x14ac:dyDescent="0.25">
      <c r="A145" s="503" t="s">
        <v>4381</v>
      </c>
      <c r="B145" s="493">
        <f>'Part 1'!$K$213</f>
        <v>0</v>
      </c>
      <c r="C145" s="498" t="s">
        <v>2471</v>
      </c>
      <c r="D145" s="495"/>
      <c r="E145" s="495"/>
      <c r="F145" s="492" t="s">
        <v>4685</v>
      </c>
      <c r="G145" s="492" t="s">
        <v>4630</v>
      </c>
      <c r="H145" s="496" t="s">
        <v>2457</v>
      </c>
      <c r="I145" s="496">
        <v>134</v>
      </c>
      <c r="J145" s="496"/>
      <c r="K145" s="496"/>
      <c r="M145" s="1342"/>
    </row>
    <row r="146" spans="1:13" s="563" customFormat="1" ht="14.25" customHeight="1" x14ac:dyDescent="0.25">
      <c r="A146" s="503" t="s">
        <v>4382</v>
      </c>
      <c r="B146" s="493">
        <f>'Part 1'!$M$213</f>
        <v>0</v>
      </c>
      <c r="C146" s="498" t="s">
        <v>2471</v>
      </c>
      <c r="D146" s="495"/>
      <c r="E146" s="495"/>
      <c r="F146" s="492" t="s">
        <v>3500</v>
      </c>
      <c r="G146" s="492" t="s">
        <v>4631</v>
      </c>
      <c r="H146" s="496" t="s">
        <v>2457</v>
      </c>
      <c r="I146" s="496">
        <v>135</v>
      </c>
      <c r="J146" s="496"/>
      <c r="K146" s="496"/>
      <c r="M146" s="1342"/>
    </row>
    <row r="147" spans="1:13" s="563" customFormat="1" ht="14.25" customHeight="1" x14ac:dyDescent="0.25">
      <c r="A147" s="503" t="s">
        <v>4383</v>
      </c>
      <c r="B147" s="493">
        <f>'Part 1'!$O$213</f>
        <v>0</v>
      </c>
      <c r="C147" s="498" t="s">
        <v>2471</v>
      </c>
      <c r="D147" s="495"/>
      <c r="E147" s="495"/>
      <c r="F147" s="492" t="s">
        <v>3501</v>
      </c>
      <c r="G147" s="492" t="s">
        <v>4632</v>
      </c>
      <c r="H147" s="496" t="s">
        <v>2457</v>
      </c>
      <c r="I147" s="496">
        <v>136</v>
      </c>
      <c r="J147" s="496"/>
      <c r="K147" s="496"/>
      <c r="M147" s="1342"/>
    </row>
    <row r="148" spans="1:13" s="563" customFormat="1" ht="14.25" customHeight="1" x14ac:dyDescent="0.25">
      <c r="A148" s="503" t="s">
        <v>4384</v>
      </c>
      <c r="B148" s="493">
        <f>'Part 1'!$Q$213</f>
        <v>0</v>
      </c>
      <c r="C148" s="498" t="s">
        <v>2471</v>
      </c>
      <c r="D148" s="495"/>
      <c r="E148" s="495"/>
      <c r="F148" s="492" t="s">
        <v>3502</v>
      </c>
      <c r="G148" s="492" t="s">
        <v>4633</v>
      </c>
      <c r="H148" s="496" t="s">
        <v>2457</v>
      </c>
      <c r="I148" s="496">
        <v>137</v>
      </c>
      <c r="J148" s="496"/>
      <c r="K148" s="496"/>
      <c r="M148" s="1342"/>
    </row>
    <row r="149" spans="1:13" s="563" customFormat="1" ht="14.25" customHeight="1" x14ac:dyDescent="0.25">
      <c r="A149" s="503" t="s">
        <v>4385</v>
      </c>
      <c r="B149" s="493">
        <f>'Part 1'!$S$213</f>
        <v>0</v>
      </c>
      <c r="C149" s="498" t="s">
        <v>2471</v>
      </c>
      <c r="D149" s="495"/>
      <c r="E149" s="495"/>
      <c r="F149" s="492" t="s">
        <v>3503</v>
      </c>
      <c r="G149" s="492" t="s">
        <v>4634</v>
      </c>
      <c r="H149" s="496" t="s">
        <v>2457</v>
      </c>
      <c r="I149" s="496">
        <v>138</v>
      </c>
      <c r="J149" s="496"/>
      <c r="K149" s="496"/>
      <c r="M149" s="1342"/>
    </row>
    <row r="150" spans="1:13" s="563" customFormat="1" ht="14.25" customHeight="1" x14ac:dyDescent="0.25">
      <c r="A150" s="503" t="s">
        <v>4386</v>
      </c>
      <c r="B150" s="493">
        <f>'Part 1'!$V$213</f>
        <v>0</v>
      </c>
      <c r="C150" s="498" t="s">
        <v>2471</v>
      </c>
      <c r="D150" s="495"/>
      <c r="E150" s="495"/>
      <c r="F150" s="492" t="s">
        <v>4684</v>
      </c>
      <c r="G150" s="492" t="s">
        <v>4635</v>
      </c>
      <c r="H150" s="496" t="s">
        <v>2457</v>
      </c>
      <c r="I150" s="496">
        <v>139</v>
      </c>
      <c r="J150" s="496"/>
      <c r="K150" s="496"/>
      <c r="M150" s="1343"/>
    </row>
    <row r="151" spans="1:13" s="563" customFormat="1" ht="14.25" customHeight="1" x14ac:dyDescent="0.25">
      <c r="A151" s="503" t="s">
        <v>4387</v>
      </c>
      <c r="B151" s="493">
        <f>'Part 1'!$K$215</f>
        <v>0</v>
      </c>
      <c r="C151" s="498" t="s">
        <v>2471</v>
      </c>
      <c r="D151" s="495"/>
      <c r="E151" s="495"/>
      <c r="F151" s="492" t="s">
        <v>4636</v>
      </c>
      <c r="G151" s="492" t="s">
        <v>4644</v>
      </c>
      <c r="H151" s="496" t="s">
        <v>2457</v>
      </c>
      <c r="I151" s="496">
        <v>140</v>
      </c>
      <c r="J151" s="496"/>
      <c r="K151" s="496"/>
      <c r="M151" s="1342"/>
    </row>
    <row r="152" spans="1:13" s="563" customFormat="1" ht="14.25" customHeight="1" x14ac:dyDescent="0.25">
      <c r="A152" s="503" t="s">
        <v>4389</v>
      </c>
      <c r="B152" s="493">
        <f>'Part 1'!$M$215</f>
        <v>0</v>
      </c>
      <c r="C152" s="498" t="s">
        <v>2471</v>
      </c>
      <c r="D152" s="495"/>
      <c r="E152" s="495"/>
      <c r="F152" s="492" t="s">
        <v>3504</v>
      </c>
      <c r="G152" s="492" t="s">
        <v>4645</v>
      </c>
      <c r="H152" s="496" t="s">
        <v>2457</v>
      </c>
      <c r="I152" s="496">
        <v>141</v>
      </c>
      <c r="J152" s="496"/>
      <c r="K152" s="496"/>
      <c r="M152" s="1342"/>
    </row>
    <row r="153" spans="1:13" s="563" customFormat="1" ht="14.25" customHeight="1" x14ac:dyDescent="0.25">
      <c r="A153" s="503" t="s">
        <v>4390</v>
      </c>
      <c r="B153" s="493">
        <f>'Part 1'!$O$215</f>
        <v>0</v>
      </c>
      <c r="C153" s="498" t="s">
        <v>2471</v>
      </c>
      <c r="D153" s="495"/>
      <c r="E153" s="495"/>
      <c r="F153" s="492" t="s">
        <v>3505</v>
      </c>
      <c r="G153" s="492" t="s">
        <v>4646</v>
      </c>
      <c r="H153" s="496" t="s">
        <v>2457</v>
      </c>
      <c r="I153" s="496">
        <v>142</v>
      </c>
      <c r="J153" s="496"/>
      <c r="K153" s="496"/>
      <c r="M153" s="1342"/>
    </row>
    <row r="154" spans="1:13" s="563" customFormat="1" ht="14.25" customHeight="1" x14ac:dyDescent="0.25">
      <c r="A154" s="503" t="s">
        <v>4391</v>
      </c>
      <c r="B154" s="493">
        <f>'Part 1'!$Q$215</f>
        <v>0</v>
      </c>
      <c r="C154" s="498" t="s">
        <v>2471</v>
      </c>
      <c r="D154" s="495"/>
      <c r="E154" s="495"/>
      <c r="F154" s="492" t="s">
        <v>3506</v>
      </c>
      <c r="G154" s="492" t="s">
        <v>4647</v>
      </c>
      <c r="H154" s="496" t="s">
        <v>2457</v>
      </c>
      <c r="I154" s="496">
        <v>143</v>
      </c>
      <c r="J154" s="496"/>
      <c r="K154" s="496"/>
      <c r="M154" s="1342"/>
    </row>
    <row r="155" spans="1:13" s="563" customFormat="1" ht="14.25" customHeight="1" x14ac:dyDescent="0.25">
      <c r="A155" s="503" t="s">
        <v>4392</v>
      </c>
      <c r="B155" s="493">
        <f>'Part 1'!$S$215</f>
        <v>0</v>
      </c>
      <c r="C155" s="498" t="s">
        <v>2471</v>
      </c>
      <c r="D155" s="495"/>
      <c r="E155" s="495"/>
      <c r="F155" s="492" t="s">
        <v>3507</v>
      </c>
      <c r="G155" s="492" t="s">
        <v>4648</v>
      </c>
      <c r="H155" s="496" t="s">
        <v>2457</v>
      </c>
      <c r="I155" s="496">
        <v>144</v>
      </c>
      <c r="J155" s="496"/>
      <c r="K155" s="496"/>
      <c r="M155" s="1342"/>
    </row>
    <row r="156" spans="1:13" s="563" customFormat="1" ht="14.25" customHeight="1" x14ac:dyDescent="0.25">
      <c r="A156" s="503" t="s">
        <v>4393</v>
      </c>
      <c r="B156" s="493">
        <f>'Part 1'!$V$215</f>
        <v>0</v>
      </c>
      <c r="C156" s="498" t="s">
        <v>2471</v>
      </c>
      <c r="D156" s="495"/>
      <c r="E156" s="495"/>
      <c r="F156" s="492" t="s">
        <v>4637</v>
      </c>
      <c r="G156" s="492" t="s">
        <v>4649</v>
      </c>
      <c r="H156" s="496" t="s">
        <v>2457</v>
      </c>
      <c r="I156" s="496">
        <v>145</v>
      </c>
      <c r="J156" s="496"/>
      <c r="K156" s="496"/>
      <c r="M156" s="1342"/>
    </row>
    <row r="157" spans="1:13" s="563" customFormat="1" ht="14.25" customHeight="1" x14ac:dyDescent="0.25">
      <c r="A157" s="503" t="s">
        <v>4388</v>
      </c>
      <c r="B157" s="493">
        <f>'Part 1'!$K$217</f>
        <v>0</v>
      </c>
      <c r="C157" s="498" t="s">
        <v>2471</v>
      </c>
      <c r="D157" s="495"/>
      <c r="E157" s="495"/>
      <c r="F157" s="492" t="s">
        <v>4638</v>
      </c>
      <c r="G157" s="492" t="s">
        <v>4650</v>
      </c>
      <c r="H157" s="496" t="s">
        <v>2457</v>
      </c>
      <c r="I157" s="496">
        <v>146</v>
      </c>
      <c r="J157" s="496"/>
      <c r="K157" s="496"/>
      <c r="M157" s="1342"/>
    </row>
    <row r="158" spans="1:13" s="563" customFormat="1" ht="14.25" customHeight="1" x14ac:dyDescent="0.25">
      <c r="A158" s="503" t="s">
        <v>4394</v>
      </c>
      <c r="B158" s="493">
        <f>'Part 1'!$M$217</f>
        <v>0</v>
      </c>
      <c r="C158" s="498" t="s">
        <v>2471</v>
      </c>
      <c r="D158" s="495"/>
      <c r="E158" s="495"/>
      <c r="F158" s="492" t="s">
        <v>4639</v>
      </c>
      <c r="G158" s="492" t="s">
        <v>4651</v>
      </c>
      <c r="H158" s="496" t="s">
        <v>2457</v>
      </c>
      <c r="I158" s="496">
        <v>147</v>
      </c>
      <c r="J158" s="496"/>
      <c r="K158" s="496"/>
      <c r="M158" s="1342"/>
    </row>
    <row r="159" spans="1:13" s="563" customFormat="1" ht="14.25" customHeight="1" x14ac:dyDescent="0.25">
      <c r="A159" s="503" t="s">
        <v>4395</v>
      </c>
      <c r="B159" s="493">
        <f>'Part 1'!$O$217</f>
        <v>0</v>
      </c>
      <c r="C159" s="498" t="s">
        <v>2471</v>
      </c>
      <c r="D159" s="495"/>
      <c r="E159" s="495"/>
      <c r="F159" s="492" t="s">
        <v>4640</v>
      </c>
      <c r="G159" s="492" t="s">
        <v>4652</v>
      </c>
      <c r="H159" s="496" t="s">
        <v>2457</v>
      </c>
      <c r="I159" s="496">
        <v>148</v>
      </c>
      <c r="J159" s="496"/>
      <c r="K159" s="496"/>
      <c r="M159" s="1342"/>
    </row>
    <row r="160" spans="1:13" s="563" customFormat="1" ht="14.25" customHeight="1" x14ac:dyDescent="0.25">
      <c r="A160" s="503" t="s">
        <v>4396</v>
      </c>
      <c r="B160" s="493">
        <f>'Part 1'!$Q$217</f>
        <v>0</v>
      </c>
      <c r="C160" s="498" t="s">
        <v>2471</v>
      </c>
      <c r="D160" s="495"/>
      <c r="E160" s="495"/>
      <c r="F160" s="492" t="s">
        <v>4641</v>
      </c>
      <c r="G160" s="492" t="s">
        <v>4653</v>
      </c>
      <c r="H160" s="496" t="s">
        <v>2457</v>
      </c>
      <c r="I160" s="496">
        <v>149</v>
      </c>
      <c r="J160" s="496"/>
      <c r="K160" s="496"/>
      <c r="M160" s="1342"/>
    </row>
    <row r="161" spans="1:13" s="563" customFormat="1" ht="14.25" customHeight="1" x14ac:dyDescent="0.25">
      <c r="A161" s="503" t="s">
        <v>4397</v>
      </c>
      <c r="B161" s="493">
        <f>'Part 1'!$S$217</f>
        <v>0</v>
      </c>
      <c r="C161" s="498" t="s">
        <v>2471</v>
      </c>
      <c r="D161" s="495"/>
      <c r="E161" s="495"/>
      <c r="F161" s="492" t="s">
        <v>4642</v>
      </c>
      <c r="G161" s="492" t="s">
        <v>4654</v>
      </c>
      <c r="H161" s="496" t="s">
        <v>2457</v>
      </c>
      <c r="I161" s="496">
        <v>150</v>
      </c>
      <c r="J161" s="496"/>
      <c r="K161" s="496"/>
      <c r="M161" s="1342"/>
    </row>
    <row r="162" spans="1:13" s="563" customFormat="1" ht="14.25" customHeight="1" x14ac:dyDescent="0.25">
      <c r="A162" s="503" t="s">
        <v>4398</v>
      </c>
      <c r="B162" s="493">
        <f>'Part 1'!$V$217</f>
        <v>0</v>
      </c>
      <c r="C162" s="498" t="s">
        <v>2471</v>
      </c>
      <c r="D162" s="495"/>
      <c r="E162" s="495"/>
      <c r="F162" s="492" t="s">
        <v>4643</v>
      </c>
      <c r="G162" s="492" t="s">
        <v>4655</v>
      </c>
      <c r="H162" s="496" t="s">
        <v>2457</v>
      </c>
      <c r="I162" s="496">
        <v>151</v>
      </c>
      <c r="J162" s="496"/>
      <c r="K162" s="496"/>
      <c r="M162" s="1342"/>
    </row>
    <row r="163" spans="1:13" s="549" customFormat="1" ht="14.25" customHeight="1" x14ac:dyDescent="0.25">
      <c r="A163" s="503" t="s">
        <v>4399</v>
      </c>
      <c r="B163" s="493">
        <f>'Part 1'!$K$222</f>
        <v>0</v>
      </c>
      <c r="C163" s="498" t="s">
        <v>2471</v>
      </c>
      <c r="D163" s="495"/>
      <c r="E163" s="495"/>
      <c r="F163" s="492" t="s">
        <v>4656</v>
      </c>
      <c r="G163" s="492" t="s">
        <v>5098</v>
      </c>
      <c r="H163" s="496" t="s">
        <v>2457</v>
      </c>
      <c r="I163" s="496">
        <v>152</v>
      </c>
      <c r="J163" s="496"/>
      <c r="K163" s="496"/>
      <c r="M163" s="1342"/>
    </row>
    <row r="164" spans="1:13" s="496" customFormat="1" ht="15" x14ac:dyDescent="0.25">
      <c r="A164" s="492" t="s">
        <v>1271</v>
      </c>
      <c r="B164" s="493">
        <f>'Part 1'!$M$222</f>
        <v>0</v>
      </c>
      <c r="C164" s="498" t="s">
        <v>2471</v>
      </c>
      <c r="D164" s="495"/>
      <c r="E164" s="495"/>
      <c r="F164" s="492" t="s">
        <v>4657</v>
      </c>
      <c r="G164" s="492" t="s">
        <v>5099</v>
      </c>
      <c r="H164" s="496" t="s">
        <v>2457</v>
      </c>
      <c r="I164" s="496">
        <v>153</v>
      </c>
      <c r="M164" s="1342"/>
    </row>
    <row r="165" spans="1:13" s="496" customFormat="1" ht="15" x14ac:dyDescent="0.25">
      <c r="A165" s="492" t="s">
        <v>1272</v>
      </c>
      <c r="B165" s="493">
        <f>'Part 1'!$O$222</f>
        <v>0</v>
      </c>
      <c r="C165" s="498" t="s">
        <v>2471</v>
      </c>
      <c r="D165" s="495"/>
      <c r="E165" s="495"/>
      <c r="F165" s="492" t="s">
        <v>4658</v>
      </c>
      <c r="G165" s="492" t="s">
        <v>5100</v>
      </c>
      <c r="H165" s="496" t="s">
        <v>2457</v>
      </c>
      <c r="I165" s="496">
        <v>154</v>
      </c>
      <c r="M165" s="1342"/>
    </row>
    <row r="166" spans="1:13" s="496" customFormat="1" ht="15" x14ac:dyDescent="0.25">
      <c r="A166" s="492" t="s">
        <v>1273</v>
      </c>
      <c r="B166" s="493">
        <f>'Part 1'!$Q$222</f>
        <v>0</v>
      </c>
      <c r="C166" s="498" t="s">
        <v>2471</v>
      </c>
      <c r="D166" s="495"/>
      <c r="E166" s="495"/>
      <c r="F166" s="492" t="s">
        <v>4659</v>
      </c>
      <c r="G166" s="492" t="s">
        <v>5101</v>
      </c>
      <c r="H166" s="496" t="s">
        <v>2457</v>
      </c>
      <c r="I166" s="496">
        <v>155</v>
      </c>
      <c r="M166" s="1342"/>
    </row>
    <row r="167" spans="1:13" s="496" customFormat="1" ht="15" x14ac:dyDescent="0.25">
      <c r="A167" s="492" t="s">
        <v>1274</v>
      </c>
      <c r="B167" s="493">
        <f>'Part 1'!$S$222</f>
        <v>0</v>
      </c>
      <c r="C167" s="498" t="s">
        <v>2471</v>
      </c>
      <c r="D167" s="495"/>
      <c r="E167" s="495"/>
      <c r="F167" s="492" t="s">
        <v>4660</v>
      </c>
      <c r="G167" s="492" t="s">
        <v>5102</v>
      </c>
      <c r="H167" s="496" t="s">
        <v>2457</v>
      </c>
      <c r="I167" s="496">
        <v>156</v>
      </c>
      <c r="M167" s="1342"/>
    </row>
    <row r="168" spans="1:13" s="496" customFormat="1" ht="15" x14ac:dyDescent="0.25">
      <c r="A168" s="503" t="s">
        <v>4400</v>
      </c>
      <c r="B168" s="493">
        <f>'Part 1'!$V$222</f>
        <v>0</v>
      </c>
      <c r="C168" s="517" t="s">
        <v>2471</v>
      </c>
      <c r="D168" s="518"/>
      <c r="E168" s="518"/>
      <c r="F168" s="492" t="s">
        <v>4661</v>
      </c>
      <c r="G168" s="492" t="s">
        <v>5103</v>
      </c>
      <c r="H168" s="496" t="s">
        <v>2457</v>
      </c>
      <c r="I168" s="496">
        <v>157</v>
      </c>
      <c r="J168" s="519"/>
      <c r="K168" s="519"/>
      <c r="M168" s="1342"/>
    </row>
    <row r="169" spans="1:13" s="496" customFormat="1" ht="15" x14ac:dyDescent="0.25">
      <c r="A169" s="503" t="s">
        <v>4401</v>
      </c>
      <c r="B169" s="493">
        <f>'Part 1'!$K$224</f>
        <v>0</v>
      </c>
      <c r="C169" s="517" t="s">
        <v>2471</v>
      </c>
      <c r="D169" s="518"/>
      <c r="E169" s="518"/>
      <c r="F169" s="492" t="s">
        <v>5060</v>
      </c>
      <c r="G169" s="492" t="s">
        <v>4662</v>
      </c>
      <c r="H169" s="496" t="s">
        <v>2457</v>
      </c>
      <c r="I169" s="496">
        <v>158</v>
      </c>
      <c r="J169" s="519"/>
      <c r="K169" s="519"/>
      <c r="M169" s="1342"/>
    </row>
    <row r="170" spans="1:13" s="496" customFormat="1" ht="15" x14ac:dyDescent="0.25">
      <c r="A170" s="503" t="s">
        <v>4402</v>
      </c>
      <c r="B170" s="493">
        <f>'Part 1'!$M$224</f>
        <v>0</v>
      </c>
      <c r="C170" s="517" t="s">
        <v>2471</v>
      </c>
      <c r="D170" s="518"/>
      <c r="E170" s="518"/>
      <c r="F170" s="492" t="s">
        <v>5061</v>
      </c>
      <c r="G170" s="492" t="s">
        <v>4663</v>
      </c>
      <c r="H170" s="496" t="s">
        <v>2457</v>
      </c>
      <c r="I170" s="496">
        <v>159</v>
      </c>
      <c r="J170" s="519"/>
      <c r="K170" s="519"/>
      <c r="M170" s="1342"/>
    </row>
    <row r="171" spans="1:13" s="496" customFormat="1" ht="15" x14ac:dyDescent="0.25">
      <c r="A171" s="503" t="s">
        <v>4403</v>
      </c>
      <c r="B171" s="493">
        <f>'Part 1'!$O$224</f>
        <v>0</v>
      </c>
      <c r="C171" s="517" t="s">
        <v>2471</v>
      </c>
      <c r="D171" s="518"/>
      <c r="E171" s="518"/>
      <c r="F171" s="492" t="s">
        <v>5062</v>
      </c>
      <c r="G171" s="492" t="s">
        <v>4664</v>
      </c>
      <c r="H171" s="496" t="s">
        <v>2457</v>
      </c>
      <c r="I171" s="496">
        <v>160</v>
      </c>
      <c r="J171" s="519"/>
      <c r="K171" s="519"/>
      <c r="M171" s="1342"/>
    </row>
    <row r="172" spans="1:13" s="496" customFormat="1" ht="15" x14ac:dyDescent="0.25">
      <c r="A172" s="503" t="s">
        <v>4404</v>
      </c>
      <c r="B172" s="493">
        <f>'Part 1'!$Q$224</f>
        <v>0</v>
      </c>
      <c r="C172" s="517" t="s">
        <v>2471</v>
      </c>
      <c r="D172" s="518"/>
      <c r="E172" s="518"/>
      <c r="F172" s="492" t="s">
        <v>5063</v>
      </c>
      <c r="G172" s="492" t="s">
        <v>4665</v>
      </c>
      <c r="H172" s="496" t="s">
        <v>2457</v>
      </c>
      <c r="I172" s="496">
        <v>161</v>
      </c>
      <c r="J172" s="519"/>
      <c r="K172" s="519"/>
      <c r="M172" s="1344"/>
    </row>
    <row r="173" spans="1:13" s="496" customFormat="1" ht="15" x14ac:dyDescent="0.25">
      <c r="A173" s="503" t="s">
        <v>4405</v>
      </c>
      <c r="B173" s="493">
        <f>'Part 1'!$S$224</f>
        <v>0</v>
      </c>
      <c r="C173" s="517" t="s">
        <v>2471</v>
      </c>
      <c r="D173" s="518"/>
      <c r="E173" s="518"/>
      <c r="F173" s="492" t="s">
        <v>5064</v>
      </c>
      <c r="G173" s="492" t="s">
        <v>4666</v>
      </c>
      <c r="H173" s="496" t="s">
        <v>2457</v>
      </c>
      <c r="I173" s="496">
        <v>162</v>
      </c>
      <c r="J173" s="519"/>
      <c r="K173" s="519"/>
      <c r="M173" s="1344"/>
    </row>
    <row r="174" spans="1:13" s="496" customFormat="1" ht="15" x14ac:dyDescent="0.25">
      <c r="A174" s="503" t="s">
        <v>4406</v>
      </c>
      <c r="B174" s="493">
        <f>'Part 1'!$V$224</f>
        <v>0</v>
      </c>
      <c r="C174" s="517" t="s">
        <v>2471</v>
      </c>
      <c r="D174" s="518"/>
      <c r="E174" s="518"/>
      <c r="F174" s="492" t="s">
        <v>5065</v>
      </c>
      <c r="G174" s="492" t="s">
        <v>4667</v>
      </c>
      <c r="H174" s="496" t="s">
        <v>2457</v>
      </c>
      <c r="I174" s="496">
        <v>163</v>
      </c>
      <c r="J174" s="519"/>
      <c r="K174" s="519"/>
      <c r="M174" s="1344"/>
    </row>
    <row r="175" spans="1:13" s="496" customFormat="1" ht="15" x14ac:dyDescent="0.25">
      <c r="A175" s="503" t="s">
        <v>4407</v>
      </c>
      <c r="B175" s="493">
        <f>'Part 1'!$K$226</f>
        <v>0</v>
      </c>
      <c r="C175" s="517" t="s">
        <v>2471</v>
      </c>
      <c r="D175" s="518"/>
      <c r="E175" s="518"/>
      <c r="F175" s="492" t="s">
        <v>5066</v>
      </c>
      <c r="G175" s="492" t="s">
        <v>4668</v>
      </c>
      <c r="H175" s="496" t="s">
        <v>2457</v>
      </c>
      <c r="I175" s="496">
        <v>164</v>
      </c>
      <c r="J175" s="519"/>
      <c r="K175" s="519"/>
      <c r="M175" s="1344"/>
    </row>
    <row r="176" spans="1:13" s="496" customFormat="1" ht="15" x14ac:dyDescent="0.25">
      <c r="A176" s="503" t="s">
        <v>4408</v>
      </c>
      <c r="B176" s="493">
        <f>'Part 1'!$M$226</f>
        <v>0</v>
      </c>
      <c r="C176" s="517" t="s">
        <v>2471</v>
      </c>
      <c r="D176" s="518"/>
      <c r="E176" s="518"/>
      <c r="F176" s="492" t="s">
        <v>5067</v>
      </c>
      <c r="G176" s="492" t="s">
        <v>4669</v>
      </c>
      <c r="H176" s="496" t="s">
        <v>2457</v>
      </c>
      <c r="I176" s="496">
        <v>165</v>
      </c>
      <c r="J176" s="519"/>
      <c r="K176" s="519"/>
      <c r="M176" s="1344"/>
    </row>
    <row r="177" spans="1:13" s="496" customFormat="1" ht="15" x14ac:dyDescent="0.25">
      <c r="A177" s="503" t="s">
        <v>4409</v>
      </c>
      <c r="B177" s="493">
        <f>'Part 1'!$O$226</f>
        <v>0</v>
      </c>
      <c r="C177" s="517" t="s">
        <v>2471</v>
      </c>
      <c r="D177" s="518"/>
      <c r="E177" s="518"/>
      <c r="F177" s="492" t="s">
        <v>5068</v>
      </c>
      <c r="G177" s="492" t="s">
        <v>4670</v>
      </c>
      <c r="H177" s="496" t="s">
        <v>2457</v>
      </c>
      <c r="I177" s="496">
        <v>166</v>
      </c>
      <c r="J177" s="519"/>
      <c r="K177" s="519"/>
      <c r="M177" s="1344"/>
    </row>
    <row r="178" spans="1:13" s="496" customFormat="1" ht="15" x14ac:dyDescent="0.25">
      <c r="A178" s="503" t="s">
        <v>4410</v>
      </c>
      <c r="B178" s="493">
        <f>'Part 1'!$Q$226</f>
        <v>0</v>
      </c>
      <c r="C178" s="517" t="s">
        <v>2471</v>
      </c>
      <c r="D178" s="518"/>
      <c r="E178" s="518"/>
      <c r="F178" s="492" t="s">
        <v>5069</v>
      </c>
      <c r="G178" s="492" t="s">
        <v>4671</v>
      </c>
      <c r="H178" s="496" t="s">
        <v>2457</v>
      </c>
      <c r="I178" s="496">
        <v>167</v>
      </c>
      <c r="J178" s="519"/>
      <c r="K178" s="519"/>
      <c r="M178" s="1344"/>
    </row>
    <row r="179" spans="1:13" s="496" customFormat="1" ht="15" x14ac:dyDescent="0.25">
      <c r="A179" s="503" t="s">
        <v>4411</v>
      </c>
      <c r="B179" s="493">
        <f>'Part 1'!$S$226</f>
        <v>0</v>
      </c>
      <c r="C179" s="517" t="s">
        <v>2471</v>
      </c>
      <c r="D179" s="518"/>
      <c r="E179" s="518"/>
      <c r="F179" s="492" t="s">
        <v>5070</v>
      </c>
      <c r="G179" s="492" t="s">
        <v>4672</v>
      </c>
      <c r="H179" s="496" t="s">
        <v>2457</v>
      </c>
      <c r="I179" s="496">
        <v>168</v>
      </c>
      <c r="J179" s="519"/>
      <c r="K179" s="519"/>
      <c r="M179" s="1344"/>
    </row>
    <row r="180" spans="1:13" s="496" customFormat="1" ht="15" x14ac:dyDescent="0.25">
      <c r="A180" s="503" t="s">
        <v>4412</v>
      </c>
      <c r="B180" s="493">
        <f>'Part 1'!$V$226</f>
        <v>0</v>
      </c>
      <c r="C180" s="517" t="s">
        <v>2471</v>
      </c>
      <c r="D180" s="518"/>
      <c r="E180" s="518"/>
      <c r="F180" s="492" t="s">
        <v>5071</v>
      </c>
      <c r="G180" s="492" t="s">
        <v>4673</v>
      </c>
      <c r="H180" s="496" t="s">
        <v>2457</v>
      </c>
      <c r="I180" s="496">
        <v>169</v>
      </c>
      <c r="J180" s="519"/>
      <c r="K180" s="519"/>
      <c r="M180" s="1344"/>
    </row>
    <row r="181" spans="1:13" s="496" customFormat="1" ht="15" x14ac:dyDescent="0.25">
      <c r="A181" s="503" t="s">
        <v>4512</v>
      </c>
      <c r="B181" s="493">
        <f>'Part 1'!$K$228</f>
        <v>0</v>
      </c>
      <c r="C181" s="517" t="s">
        <v>2471</v>
      </c>
      <c r="D181" s="518"/>
      <c r="E181" s="518"/>
      <c r="F181" s="492" t="s">
        <v>5072</v>
      </c>
      <c r="G181" s="492" t="s">
        <v>4674</v>
      </c>
      <c r="H181" s="496" t="s">
        <v>2457</v>
      </c>
      <c r="I181" s="496">
        <v>170</v>
      </c>
      <c r="J181" s="519"/>
      <c r="K181" s="519"/>
      <c r="M181" s="1344"/>
    </row>
    <row r="182" spans="1:13" s="496" customFormat="1" ht="15" x14ac:dyDescent="0.25">
      <c r="A182" s="503" t="s">
        <v>4513</v>
      </c>
      <c r="B182" s="493">
        <f>'Part 1'!$M$228</f>
        <v>0</v>
      </c>
      <c r="C182" s="517" t="s">
        <v>2471</v>
      </c>
      <c r="D182" s="518"/>
      <c r="E182" s="518"/>
      <c r="F182" s="492" t="s">
        <v>5073</v>
      </c>
      <c r="G182" s="492" t="s">
        <v>4675</v>
      </c>
      <c r="H182" s="496" t="s">
        <v>2457</v>
      </c>
      <c r="I182" s="496">
        <v>171</v>
      </c>
      <c r="J182" s="519"/>
      <c r="K182" s="519"/>
      <c r="M182" s="1344"/>
    </row>
    <row r="183" spans="1:13" s="496" customFormat="1" ht="15" x14ac:dyDescent="0.25">
      <c r="A183" s="503" t="s">
        <v>4514</v>
      </c>
      <c r="B183" s="493">
        <f>'Part 1'!$O$228</f>
        <v>0</v>
      </c>
      <c r="C183" s="517" t="s">
        <v>2471</v>
      </c>
      <c r="D183" s="518"/>
      <c r="E183" s="518"/>
      <c r="F183" s="492" t="s">
        <v>5074</v>
      </c>
      <c r="G183" s="492" t="s">
        <v>4676</v>
      </c>
      <c r="H183" s="496" t="s">
        <v>2457</v>
      </c>
      <c r="I183" s="496">
        <v>172</v>
      </c>
      <c r="J183" s="519"/>
      <c r="K183" s="519"/>
      <c r="M183" s="1344"/>
    </row>
    <row r="184" spans="1:13" s="496" customFormat="1" ht="15" x14ac:dyDescent="0.25">
      <c r="A184" s="503" t="s">
        <v>4515</v>
      </c>
      <c r="B184" s="493">
        <f>'Part 1'!$Q$228</f>
        <v>0</v>
      </c>
      <c r="C184" s="517" t="s">
        <v>2471</v>
      </c>
      <c r="D184" s="518"/>
      <c r="E184" s="518"/>
      <c r="F184" s="492" t="s">
        <v>5075</v>
      </c>
      <c r="G184" s="492" t="s">
        <v>4677</v>
      </c>
      <c r="H184" s="496" t="s">
        <v>2457</v>
      </c>
      <c r="I184" s="496">
        <v>173</v>
      </c>
      <c r="J184" s="519"/>
      <c r="K184" s="519"/>
      <c r="M184" s="1344"/>
    </row>
    <row r="185" spans="1:13" s="496" customFormat="1" ht="15" x14ac:dyDescent="0.25">
      <c r="A185" s="503" t="s">
        <v>4516</v>
      </c>
      <c r="B185" s="493">
        <f>'Part 1'!$S$228</f>
        <v>0</v>
      </c>
      <c r="C185" s="517" t="s">
        <v>2471</v>
      </c>
      <c r="D185" s="518"/>
      <c r="E185" s="518"/>
      <c r="F185" s="492" t="s">
        <v>5076</v>
      </c>
      <c r="G185" s="492" t="s">
        <v>4678</v>
      </c>
      <c r="H185" s="496" t="s">
        <v>2457</v>
      </c>
      <c r="I185" s="496">
        <v>174</v>
      </c>
      <c r="J185" s="519"/>
      <c r="K185" s="519"/>
      <c r="M185" s="1344"/>
    </row>
    <row r="186" spans="1:13" s="496" customFormat="1" ht="15" x14ac:dyDescent="0.25">
      <c r="A186" s="503" t="s">
        <v>4517</v>
      </c>
      <c r="B186" s="493">
        <f>'Part 1'!$V$228</f>
        <v>0</v>
      </c>
      <c r="C186" s="517" t="s">
        <v>2471</v>
      </c>
      <c r="D186" s="518"/>
      <c r="E186" s="518"/>
      <c r="F186" s="492" t="s">
        <v>5077</v>
      </c>
      <c r="G186" s="492" t="s">
        <v>4679</v>
      </c>
      <c r="H186" s="496" t="s">
        <v>2457</v>
      </c>
      <c r="I186" s="496">
        <v>175</v>
      </c>
      <c r="J186" s="519"/>
      <c r="K186" s="519"/>
      <c r="M186" s="1344"/>
    </row>
    <row r="187" spans="1:13" s="496" customFormat="1" ht="15" customHeight="1" x14ac:dyDescent="0.25">
      <c r="A187" s="1199" t="s">
        <v>1152</v>
      </c>
      <c r="B187" s="504">
        <f>'Part 2'!$D$12</f>
        <v>46023</v>
      </c>
      <c r="C187" s="505" t="s">
        <v>2465</v>
      </c>
      <c r="D187" s="506"/>
      <c r="E187" s="506"/>
      <c r="F187" s="507" t="s">
        <v>3508</v>
      </c>
      <c r="G187" s="507" t="s">
        <v>2606</v>
      </c>
      <c r="H187" s="507" t="s">
        <v>2458</v>
      </c>
      <c r="I187" s="507">
        <v>1</v>
      </c>
      <c r="J187" s="507"/>
      <c r="K187" s="507"/>
      <c r="M187" s="1344"/>
    </row>
    <row r="188" spans="1:13" s="496" customFormat="1" ht="15" customHeight="1" x14ac:dyDescent="0.25">
      <c r="A188" s="1191" t="s">
        <v>1275</v>
      </c>
      <c r="B188" s="508">
        <f>'Part 2'!$G$12</f>
        <v>0</v>
      </c>
      <c r="C188" s="509" t="s">
        <v>2455</v>
      </c>
      <c r="D188" s="510"/>
      <c r="E188" s="510"/>
      <c r="F188" s="507" t="s">
        <v>3509</v>
      </c>
      <c r="G188" s="507" t="s">
        <v>2607</v>
      </c>
      <c r="H188" s="507" t="s">
        <v>2458</v>
      </c>
      <c r="I188" s="507">
        <v>2</v>
      </c>
      <c r="J188" s="507"/>
      <c r="K188" s="507"/>
      <c r="M188" s="1344"/>
    </row>
    <row r="189" spans="1:13" s="496" customFormat="1" ht="15" customHeight="1" x14ac:dyDescent="0.25">
      <c r="A189" s="1191" t="s">
        <v>1276</v>
      </c>
      <c r="B189" s="508">
        <f>'Part 2'!$J$12</f>
        <v>0</v>
      </c>
      <c r="C189" s="509" t="s">
        <v>2455</v>
      </c>
      <c r="D189" s="510"/>
      <c r="E189" s="510"/>
      <c r="F189" s="507" t="s">
        <v>3510</v>
      </c>
      <c r="G189" s="507" t="s">
        <v>2608</v>
      </c>
      <c r="H189" s="507" t="s">
        <v>2458</v>
      </c>
      <c r="I189" s="507">
        <v>3</v>
      </c>
      <c r="J189" s="507"/>
      <c r="K189" s="507"/>
      <c r="M189" s="1344"/>
    </row>
    <row r="190" spans="1:13" s="496" customFormat="1" ht="15" customHeight="1" x14ac:dyDescent="0.25">
      <c r="A190" s="1191" t="s">
        <v>1277</v>
      </c>
      <c r="B190" s="508">
        <f>'Part 2'!$M$12</f>
        <v>0</v>
      </c>
      <c r="C190" s="509" t="s">
        <v>2455</v>
      </c>
      <c r="D190" s="510"/>
      <c r="E190" s="510"/>
      <c r="F190" s="507" t="s">
        <v>5104</v>
      </c>
      <c r="G190" s="507" t="s">
        <v>2609</v>
      </c>
      <c r="H190" s="507" t="s">
        <v>2458</v>
      </c>
      <c r="I190" s="507">
        <v>4</v>
      </c>
      <c r="J190" s="507"/>
      <c r="K190" s="507"/>
      <c r="M190" s="1344"/>
    </row>
    <row r="191" spans="1:13" s="496" customFormat="1" ht="15" customHeight="1" x14ac:dyDescent="0.25">
      <c r="A191" s="512" t="s">
        <v>4190</v>
      </c>
      <c r="B191" s="514">
        <f>'Part 2'!$D$15</f>
        <v>43.2</v>
      </c>
      <c r="C191" s="509" t="s">
        <v>2490</v>
      </c>
      <c r="D191" s="510"/>
      <c r="E191" s="510"/>
      <c r="F191" s="507" t="s">
        <v>4181</v>
      </c>
      <c r="G191" s="507" t="s">
        <v>4197</v>
      </c>
      <c r="H191" s="507" t="s">
        <v>2458</v>
      </c>
      <c r="I191" s="507">
        <v>5</v>
      </c>
      <c r="J191" s="507"/>
      <c r="K191" s="507"/>
      <c r="M191" s="1344"/>
    </row>
    <row r="192" spans="1:13" s="507" customFormat="1" ht="15" x14ac:dyDescent="0.25">
      <c r="A192" s="1191" t="s">
        <v>2358</v>
      </c>
      <c r="B192" s="508">
        <f>'Part 2'!$G$15</f>
        <v>0</v>
      </c>
      <c r="C192" s="509" t="s">
        <v>2455</v>
      </c>
      <c r="D192" s="510"/>
      <c r="E192" s="510"/>
      <c r="F192" s="507" t="s">
        <v>4182</v>
      </c>
      <c r="G192" s="507" t="s">
        <v>2717</v>
      </c>
      <c r="H192" s="507" t="s">
        <v>2458</v>
      </c>
      <c r="I192" s="1594">
        <v>6</v>
      </c>
      <c r="M192" s="1344"/>
    </row>
    <row r="193" spans="1:13" s="507" customFormat="1" ht="15" x14ac:dyDescent="0.25">
      <c r="A193" s="1191" t="s">
        <v>2359</v>
      </c>
      <c r="B193" s="508">
        <f>'Part 2'!$J$15</f>
        <v>0</v>
      </c>
      <c r="C193" s="509" t="s">
        <v>2455</v>
      </c>
      <c r="D193" s="510"/>
      <c r="E193" s="510"/>
      <c r="F193" s="507" t="s">
        <v>4183</v>
      </c>
      <c r="G193" s="507" t="s">
        <v>2718</v>
      </c>
      <c r="H193" s="507" t="s">
        <v>2458</v>
      </c>
      <c r="I193" s="1594">
        <v>7</v>
      </c>
      <c r="M193" s="1344"/>
    </row>
    <row r="194" spans="1:13" s="507" customFormat="1" ht="15" x14ac:dyDescent="0.25">
      <c r="A194" s="1191" t="s">
        <v>2360</v>
      </c>
      <c r="B194" s="508">
        <f>'Part 2'!$M$15</f>
        <v>0</v>
      </c>
      <c r="C194" s="509" t="s">
        <v>2455</v>
      </c>
      <c r="D194" s="510"/>
      <c r="E194" s="510"/>
      <c r="F194" s="507" t="s">
        <v>4184</v>
      </c>
      <c r="G194" s="507" t="s">
        <v>2719</v>
      </c>
      <c r="H194" s="507" t="s">
        <v>2458</v>
      </c>
      <c r="I194" s="507">
        <v>8</v>
      </c>
      <c r="M194" s="1344"/>
    </row>
    <row r="195" spans="1:13" s="507" customFormat="1" ht="15" x14ac:dyDescent="0.25">
      <c r="A195" s="641" t="s">
        <v>4180</v>
      </c>
      <c r="B195" s="514">
        <f>'Part 2'!$D$17</f>
        <v>48</v>
      </c>
      <c r="C195" s="509" t="s">
        <v>2490</v>
      </c>
      <c r="D195" s="510"/>
      <c r="E195" s="510"/>
      <c r="F195" s="507" t="s">
        <v>4185</v>
      </c>
      <c r="G195" s="507" t="s">
        <v>4198</v>
      </c>
      <c r="H195" s="507" t="s">
        <v>2458</v>
      </c>
      <c r="I195" s="507">
        <v>9</v>
      </c>
      <c r="M195" s="1344"/>
    </row>
    <row r="196" spans="1:13" s="507" customFormat="1" ht="15" x14ac:dyDescent="0.25">
      <c r="A196" s="1191" t="s">
        <v>2363</v>
      </c>
      <c r="B196" s="508">
        <f>'Part 2'!$G$17</f>
        <v>0</v>
      </c>
      <c r="C196" s="509" t="s">
        <v>2455</v>
      </c>
      <c r="D196" s="510"/>
      <c r="E196" s="510"/>
      <c r="F196" s="507" t="s">
        <v>4186</v>
      </c>
      <c r="G196" s="507" t="s">
        <v>2722</v>
      </c>
      <c r="H196" s="507" t="s">
        <v>2458</v>
      </c>
      <c r="I196" s="1594">
        <v>10</v>
      </c>
      <c r="M196" s="1344"/>
    </row>
    <row r="197" spans="1:13" s="507" customFormat="1" ht="15" x14ac:dyDescent="0.2">
      <c r="A197" s="1191" t="s">
        <v>2364</v>
      </c>
      <c r="B197" s="508">
        <f>'Part 2'!$J$17</f>
        <v>0</v>
      </c>
      <c r="C197" s="509" t="s">
        <v>2455</v>
      </c>
      <c r="D197" s="510"/>
      <c r="E197" s="510"/>
      <c r="F197" s="507" t="s">
        <v>4187</v>
      </c>
      <c r="G197" s="507" t="s">
        <v>2723</v>
      </c>
      <c r="H197" s="507" t="s">
        <v>2458</v>
      </c>
      <c r="I197" s="1594">
        <v>11</v>
      </c>
    </row>
    <row r="198" spans="1:13" s="507" customFormat="1" ht="15" x14ac:dyDescent="0.2">
      <c r="A198" s="1191" t="s">
        <v>2365</v>
      </c>
      <c r="B198" s="508">
        <f>'Part 2'!$M$17</f>
        <v>0</v>
      </c>
      <c r="C198" s="509" t="s">
        <v>2455</v>
      </c>
      <c r="D198" s="510"/>
      <c r="E198" s="510"/>
      <c r="F198" s="507" t="s">
        <v>4188</v>
      </c>
      <c r="G198" s="507" t="s">
        <v>2724</v>
      </c>
      <c r="H198" s="507" t="s">
        <v>2458</v>
      </c>
      <c r="I198" s="507">
        <v>12</v>
      </c>
    </row>
    <row r="199" spans="1:13" s="507" customFormat="1" ht="15" x14ac:dyDescent="0.2">
      <c r="A199" s="512" t="s">
        <v>4189</v>
      </c>
      <c r="B199" s="514">
        <f>'Part 2'!$D$19</f>
        <v>38.200000000000003</v>
      </c>
      <c r="C199" s="509" t="s">
        <v>2490</v>
      </c>
      <c r="D199" s="510"/>
      <c r="E199" s="510"/>
      <c r="F199" s="507" t="s">
        <v>4201</v>
      </c>
      <c r="G199" s="507" t="s">
        <v>4199</v>
      </c>
      <c r="H199" s="507" t="s">
        <v>2458</v>
      </c>
      <c r="I199" s="507">
        <v>13</v>
      </c>
    </row>
    <row r="200" spans="1:13" s="507" customFormat="1" ht="15" x14ac:dyDescent="0.2">
      <c r="A200" s="512" t="s">
        <v>4236</v>
      </c>
      <c r="B200" s="508">
        <f>'Part 2'!$G$19</f>
        <v>0</v>
      </c>
      <c r="C200" s="509" t="s">
        <v>2455</v>
      </c>
      <c r="D200" s="510"/>
      <c r="E200" s="510"/>
      <c r="F200" s="507" t="s">
        <v>4191</v>
      </c>
      <c r="G200" s="507" t="s">
        <v>4194</v>
      </c>
      <c r="H200" s="507" t="s">
        <v>2458</v>
      </c>
      <c r="I200" s="1594">
        <v>14</v>
      </c>
    </row>
    <row r="201" spans="1:13" s="507" customFormat="1" ht="15" x14ac:dyDescent="0.2">
      <c r="A201" s="512" t="s">
        <v>4229</v>
      </c>
      <c r="B201" s="508">
        <f>'Part 2'!$J$19</f>
        <v>0</v>
      </c>
      <c r="C201" s="509" t="s">
        <v>2455</v>
      </c>
      <c r="D201" s="510"/>
      <c r="E201" s="510"/>
      <c r="F201" s="507" t="s">
        <v>4192</v>
      </c>
      <c r="G201" s="507" t="s">
        <v>4195</v>
      </c>
      <c r="H201" s="507" t="s">
        <v>2458</v>
      </c>
      <c r="I201" s="1594">
        <v>15</v>
      </c>
    </row>
    <row r="202" spans="1:13" s="507" customFormat="1" ht="15" x14ac:dyDescent="0.2">
      <c r="A202" s="512" t="s">
        <v>4230</v>
      </c>
      <c r="B202" s="508">
        <f>'Part 2'!$M$19</f>
        <v>0</v>
      </c>
      <c r="C202" s="509" t="s">
        <v>2455</v>
      </c>
      <c r="D202" s="510"/>
      <c r="E202" s="510"/>
      <c r="F202" s="507" t="s">
        <v>4193</v>
      </c>
      <c r="G202" s="507" t="s">
        <v>4196</v>
      </c>
      <c r="H202" s="507" t="s">
        <v>2458</v>
      </c>
      <c r="I202" s="507">
        <v>16</v>
      </c>
    </row>
    <row r="203" spans="1:13" s="507" customFormat="1" ht="15" x14ac:dyDescent="0.2">
      <c r="A203" s="512" t="s">
        <v>4209</v>
      </c>
      <c r="B203" s="514">
        <f>'Part 2'!$D$21</f>
        <v>43</v>
      </c>
      <c r="C203" s="509" t="s">
        <v>2490</v>
      </c>
      <c r="D203" s="510"/>
      <c r="E203" s="510"/>
      <c r="F203" s="507" t="s">
        <v>4201</v>
      </c>
      <c r="G203" s="507" t="s">
        <v>4199</v>
      </c>
      <c r="H203" s="507" t="s">
        <v>2458</v>
      </c>
      <c r="I203" s="507">
        <v>17</v>
      </c>
    </row>
    <row r="204" spans="1:13" s="507" customFormat="1" ht="15" x14ac:dyDescent="0.2">
      <c r="A204" s="512" t="s">
        <v>4237</v>
      </c>
      <c r="B204" s="508">
        <f>'Part 2'!$G$21</f>
        <v>0</v>
      </c>
      <c r="C204" s="509" t="s">
        <v>2455</v>
      </c>
      <c r="D204" s="510"/>
      <c r="E204" s="510"/>
      <c r="F204" s="507" t="s">
        <v>4191</v>
      </c>
      <c r="G204" s="507" t="s">
        <v>5267</v>
      </c>
      <c r="H204" s="507" t="s">
        <v>2458</v>
      </c>
      <c r="I204" s="1594">
        <v>18</v>
      </c>
    </row>
    <row r="205" spans="1:13" s="507" customFormat="1" ht="15" x14ac:dyDescent="0.2">
      <c r="A205" s="512" t="s">
        <v>4231</v>
      </c>
      <c r="B205" s="508">
        <f>'Part 2'!$J$21</f>
        <v>0</v>
      </c>
      <c r="C205" s="509" t="s">
        <v>2455</v>
      </c>
      <c r="D205" s="510"/>
      <c r="E205" s="510"/>
      <c r="F205" s="507" t="s">
        <v>4192</v>
      </c>
      <c r="G205" s="507" t="s">
        <v>5268</v>
      </c>
      <c r="H205" s="507" t="s">
        <v>2458</v>
      </c>
      <c r="I205" s="1594">
        <v>19</v>
      </c>
    </row>
    <row r="206" spans="1:13" s="507" customFormat="1" ht="15" x14ac:dyDescent="0.2">
      <c r="A206" s="512" t="s">
        <v>4232</v>
      </c>
      <c r="B206" s="508">
        <f>'Part 2'!$M$21</f>
        <v>0</v>
      </c>
      <c r="C206" s="509" t="s">
        <v>2455</v>
      </c>
      <c r="D206" s="510"/>
      <c r="E206" s="510"/>
      <c r="F206" s="507" t="s">
        <v>4193</v>
      </c>
      <c r="G206" s="507" t="s">
        <v>5269</v>
      </c>
      <c r="H206" s="507" t="s">
        <v>2458</v>
      </c>
      <c r="I206" s="507">
        <v>20</v>
      </c>
    </row>
    <row r="207" spans="1:13" s="507" customFormat="1" ht="15" x14ac:dyDescent="0.2">
      <c r="A207" s="512" t="s">
        <v>4200</v>
      </c>
      <c r="B207" s="514">
        <f>'Part 2'!$D$23</f>
        <v>50.8</v>
      </c>
      <c r="C207" s="509" t="s">
        <v>2490</v>
      </c>
      <c r="D207" s="510"/>
      <c r="E207" s="510"/>
      <c r="F207" s="507" t="s">
        <v>4202</v>
      </c>
      <c r="G207" s="507" t="s">
        <v>4680</v>
      </c>
      <c r="H207" s="507" t="s">
        <v>2458</v>
      </c>
      <c r="I207" s="507">
        <v>21</v>
      </c>
    </row>
    <row r="208" spans="1:13" s="507" customFormat="1" ht="15" x14ac:dyDescent="0.2">
      <c r="A208" s="512" t="s">
        <v>4238</v>
      </c>
      <c r="B208" s="508">
        <f>'Part 2'!$G$23</f>
        <v>0</v>
      </c>
      <c r="C208" s="509" t="s">
        <v>2455</v>
      </c>
      <c r="D208" s="510"/>
      <c r="E208" s="510"/>
      <c r="F208" s="507" t="s">
        <v>4203</v>
      </c>
      <c r="G208" s="507" t="s">
        <v>4206</v>
      </c>
      <c r="H208" s="507" t="s">
        <v>2458</v>
      </c>
      <c r="I208" s="1594">
        <v>22</v>
      </c>
    </row>
    <row r="209" spans="1:11" s="507" customFormat="1" ht="15" x14ac:dyDescent="0.2">
      <c r="A209" s="512" t="s">
        <v>4233</v>
      </c>
      <c r="B209" s="508">
        <f>'Part 2'!$J$23</f>
        <v>0</v>
      </c>
      <c r="C209" s="509" t="s">
        <v>2455</v>
      </c>
      <c r="D209" s="510"/>
      <c r="E209" s="510"/>
      <c r="F209" s="507" t="s">
        <v>4204</v>
      </c>
      <c r="G209" s="507" t="s">
        <v>4207</v>
      </c>
      <c r="H209" s="507" t="s">
        <v>2458</v>
      </c>
      <c r="I209" s="1594">
        <v>23</v>
      </c>
    </row>
    <row r="210" spans="1:11" s="507" customFormat="1" ht="15" x14ac:dyDescent="0.2">
      <c r="A210" s="512" t="s">
        <v>4234</v>
      </c>
      <c r="B210" s="508">
        <f>'Part 2'!$M$23</f>
        <v>0</v>
      </c>
      <c r="C210" s="509" t="s">
        <v>2455</v>
      </c>
      <c r="D210" s="510"/>
      <c r="E210" s="510"/>
      <c r="F210" s="507" t="s">
        <v>4205</v>
      </c>
      <c r="G210" s="507" t="s">
        <v>4208</v>
      </c>
      <c r="H210" s="507" t="s">
        <v>2458</v>
      </c>
      <c r="I210" s="507">
        <v>24</v>
      </c>
    </row>
    <row r="211" spans="1:11" s="496" customFormat="1" ht="15" customHeight="1" x14ac:dyDescent="0.2">
      <c r="A211" s="1191" t="s">
        <v>1278</v>
      </c>
      <c r="B211" s="508">
        <f>'Part 2'!$G$26</f>
        <v>0</v>
      </c>
      <c r="C211" s="509" t="s">
        <v>2455</v>
      </c>
      <c r="D211" s="510"/>
      <c r="E211" s="510"/>
      <c r="F211" s="507" t="s">
        <v>4210</v>
      </c>
      <c r="G211" s="507" t="s">
        <v>2610</v>
      </c>
      <c r="H211" s="507" t="s">
        <v>2458</v>
      </c>
      <c r="I211" s="507">
        <v>25</v>
      </c>
      <c r="J211" s="507"/>
      <c r="K211" s="507"/>
    </row>
    <row r="212" spans="1:11" s="496" customFormat="1" ht="15" customHeight="1" x14ac:dyDescent="0.2">
      <c r="A212" s="1191" t="s">
        <v>1279</v>
      </c>
      <c r="B212" s="508">
        <f>'Part 2'!$J$26</f>
        <v>0</v>
      </c>
      <c r="C212" s="509" t="s">
        <v>2455</v>
      </c>
      <c r="D212" s="510"/>
      <c r="E212" s="510"/>
      <c r="F212" s="507" t="s">
        <v>4211</v>
      </c>
      <c r="G212" s="507" t="s">
        <v>2611</v>
      </c>
      <c r="H212" s="507" t="s">
        <v>2458</v>
      </c>
      <c r="I212" s="507">
        <v>26</v>
      </c>
      <c r="J212" s="507"/>
      <c r="K212" s="507"/>
    </row>
    <row r="213" spans="1:11" s="496" customFormat="1" ht="15" customHeight="1" x14ac:dyDescent="0.2">
      <c r="A213" s="512" t="s">
        <v>4580</v>
      </c>
      <c r="B213" s="508">
        <f>'Part 2'!$M$26</f>
        <v>0</v>
      </c>
      <c r="C213" s="509" t="s">
        <v>2455</v>
      </c>
      <c r="D213" s="510"/>
      <c r="E213" s="510"/>
      <c r="F213" s="507" t="s">
        <v>4581</v>
      </c>
      <c r="G213" s="507" t="s">
        <v>4582</v>
      </c>
      <c r="H213" s="507" t="s">
        <v>2458</v>
      </c>
      <c r="I213" s="507">
        <v>27</v>
      </c>
      <c r="J213" s="507"/>
      <c r="K213" s="507"/>
    </row>
    <row r="214" spans="1:11" s="496" customFormat="1" ht="15" customHeight="1" x14ac:dyDescent="0.2">
      <c r="A214" s="1191" t="s">
        <v>1280</v>
      </c>
      <c r="B214" s="508">
        <f>'Part 2'!$G$29</f>
        <v>0</v>
      </c>
      <c r="C214" s="509" t="s">
        <v>2455</v>
      </c>
      <c r="D214" s="510"/>
      <c r="E214" s="510"/>
      <c r="F214" s="507" t="s">
        <v>3511</v>
      </c>
      <c r="G214" s="507" t="s">
        <v>2613</v>
      </c>
      <c r="H214" s="507" t="s">
        <v>2458</v>
      </c>
      <c r="I214" s="507">
        <v>29</v>
      </c>
      <c r="J214" s="507"/>
      <c r="K214" s="507"/>
    </row>
    <row r="215" spans="1:11" s="496" customFormat="1" ht="15" customHeight="1" x14ac:dyDescent="0.2">
      <c r="A215" s="1191" t="s">
        <v>1281</v>
      </c>
      <c r="B215" s="508">
        <f>'Part 2'!$J$29</f>
        <v>0</v>
      </c>
      <c r="C215" s="509" t="s">
        <v>2455</v>
      </c>
      <c r="D215" s="510"/>
      <c r="E215" s="510"/>
      <c r="F215" s="507" t="s">
        <v>3512</v>
      </c>
      <c r="G215" s="507" t="s">
        <v>2615</v>
      </c>
      <c r="H215" s="507" t="s">
        <v>2458</v>
      </c>
      <c r="I215" s="507">
        <v>30</v>
      </c>
      <c r="J215" s="507"/>
      <c r="K215" s="507"/>
    </row>
    <row r="216" spans="1:11" s="496" customFormat="1" ht="15" customHeight="1" x14ac:dyDescent="0.2">
      <c r="A216" s="512" t="s">
        <v>4583</v>
      </c>
      <c r="B216" s="508">
        <f>'Part 2'!$M$29</f>
        <v>0</v>
      </c>
      <c r="C216" s="509" t="s">
        <v>2455</v>
      </c>
      <c r="D216" s="510"/>
      <c r="E216" s="510"/>
      <c r="F216" s="507" t="s">
        <v>4584</v>
      </c>
      <c r="G216" s="507" t="s">
        <v>4585</v>
      </c>
      <c r="H216" s="507" t="s">
        <v>2458</v>
      </c>
      <c r="I216" s="507">
        <v>31</v>
      </c>
      <c r="J216" s="507"/>
      <c r="K216" s="507"/>
    </row>
    <row r="217" spans="1:11" s="507" customFormat="1" ht="15" x14ac:dyDescent="0.2">
      <c r="A217" s="1191" t="s">
        <v>2361</v>
      </c>
      <c r="B217" s="508">
        <f>'Part 2'!$G$31</f>
        <v>0</v>
      </c>
      <c r="C217" s="509" t="s">
        <v>2455</v>
      </c>
      <c r="D217" s="510"/>
      <c r="E217" s="510"/>
      <c r="F217" s="507" t="s">
        <v>4215</v>
      </c>
      <c r="G217" s="507" t="s">
        <v>2720</v>
      </c>
      <c r="H217" s="507" t="s">
        <v>2458</v>
      </c>
      <c r="I217" s="1594">
        <v>32</v>
      </c>
    </row>
    <row r="218" spans="1:11" s="507" customFormat="1" ht="15" x14ac:dyDescent="0.2">
      <c r="A218" s="1191" t="s">
        <v>2362</v>
      </c>
      <c r="B218" s="508">
        <f>'Part 2'!$J$31</f>
        <v>0</v>
      </c>
      <c r="C218" s="509" t="s">
        <v>2455</v>
      </c>
      <c r="D218" s="510"/>
      <c r="E218" s="510"/>
      <c r="F218" s="507" t="s">
        <v>4216</v>
      </c>
      <c r="G218" s="507" t="s">
        <v>2721</v>
      </c>
      <c r="H218" s="507" t="s">
        <v>2458</v>
      </c>
      <c r="I218" s="1594">
        <v>33</v>
      </c>
    </row>
    <row r="219" spans="1:11" s="507" customFormat="1" ht="15" x14ac:dyDescent="0.2">
      <c r="A219" s="512" t="s">
        <v>4212</v>
      </c>
      <c r="B219" s="508">
        <f>'Part 2'!$M$31</f>
        <v>0</v>
      </c>
      <c r="C219" s="509" t="s">
        <v>2455</v>
      </c>
      <c r="D219" s="510"/>
      <c r="E219" s="510"/>
      <c r="F219" s="507" t="s">
        <v>4217</v>
      </c>
      <c r="G219" s="507" t="s">
        <v>4221</v>
      </c>
      <c r="H219" s="507" t="s">
        <v>2458</v>
      </c>
      <c r="I219" s="507">
        <v>34</v>
      </c>
    </row>
    <row r="220" spans="1:11" s="507" customFormat="1" ht="15" x14ac:dyDescent="0.2">
      <c r="A220" s="1191" t="s">
        <v>2366</v>
      </c>
      <c r="B220" s="508">
        <f>'Part 2'!$G$33</f>
        <v>0</v>
      </c>
      <c r="C220" s="509" t="s">
        <v>2455</v>
      </c>
      <c r="D220" s="510"/>
      <c r="E220" s="510"/>
      <c r="F220" s="507" t="s">
        <v>4218</v>
      </c>
      <c r="G220" s="507" t="s">
        <v>2725</v>
      </c>
      <c r="H220" s="507" t="s">
        <v>2458</v>
      </c>
      <c r="I220" s="1594">
        <v>35</v>
      </c>
    </row>
    <row r="221" spans="1:11" s="507" customFormat="1" ht="15" x14ac:dyDescent="0.2">
      <c r="A221" s="1191" t="s">
        <v>2367</v>
      </c>
      <c r="B221" s="508">
        <f>'Part 2'!$J$33</f>
        <v>0</v>
      </c>
      <c r="C221" s="509" t="s">
        <v>2455</v>
      </c>
      <c r="D221" s="510"/>
      <c r="E221" s="510"/>
      <c r="F221" s="507" t="s">
        <v>4219</v>
      </c>
      <c r="G221" s="507" t="s">
        <v>2726</v>
      </c>
      <c r="H221" s="507" t="s">
        <v>2458</v>
      </c>
      <c r="I221" s="1594">
        <v>36</v>
      </c>
    </row>
    <row r="222" spans="1:11" s="507" customFormat="1" ht="15" x14ac:dyDescent="0.2">
      <c r="A222" s="512" t="s">
        <v>4213</v>
      </c>
      <c r="B222" s="508">
        <f>'Part 2'!$M$33</f>
        <v>0</v>
      </c>
      <c r="C222" s="509" t="s">
        <v>2455</v>
      </c>
      <c r="D222" s="510"/>
      <c r="E222" s="510"/>
      <c r="F222" s="507" t="s">
        <v>4220</v>
      </c>
      <c r="G222" s="507" t="s">
        <v>4222</v>
      </c>
      <c r="H222" s="507" t="s">
        <v>2458</v>
      </c>
      <c r="I222" s="507">
        <v>37</v>
      </c>
    </row>
    <row r="223" spans="1:11" s="507" customFormat="1" ht="15" x14ac:dyDescent="0.2">
      <c r="A223" s="512" t="s">
        <v>4223</v>
      </c>
      <c r="B223" s="508">
        <f>'Part 2'!$G$35</f>
        <v>0</v>
      </c>
      <c r="C223" s="509" t="s">
        <v>2455</v>
      </c>
      <c r="D223" s="510"/>
      <c r="E223" s="510"/>
      <c r="F223" s="507" t="s">
        <v>5105</v>
      </c>
      <c r="G223" s="507" t="s">
        <v>4242</v>
      </c>
      <c r="H223" s="507" t="s">
        <v>2458</v>
      </c>
      <c r="I223" s="1594">
        <v>38</v>
      </c>
    </row>
    <row r="224" spans="1:11" s="507" customFormat="1" ht="15" x14ac:dyDescent="0.2">
      <c r="A224" s="512" t="s">
        <v>4239</v>
      </c>
      <c r="B224" s="508">
        <f>'Part 2'!$J$35</f>
        <v>0</v>
      </c>
      <c r="C224" s="509" t="s">
        <v>2455</v>
      </c>
      <c r="D224" s="510"/>
      <c r="E224" s="510"/>
      <c r="F224" s="507" t="s">
        <v>5106</v>
      </c>
      <c r="G224" s="507" t="s">
        <v>4243</v>
      </c>
      <c r="H224" s="507" t="s">
        <v>2458</v>
      </c>
      <c r="I224" s="1594">
        <v>39</v>
      </c>
    </row>
    <row r="225" spans="1:11" s="507" customFormat="1" ht="15" x14ac:dyDescent="0.2">
      <c r="A225" s="512" t="s">
        <v>4224</v>
      </c>
      <c r="B225" s="508">
        <f>'Part 2'!$M$35</f>
        <v>0</v>
      </c>
      <c r="C225" s="509" t="s">
        <v>2455</v>
      </c>
      <c r="D225" s="510"/>
      <c r="E225" s="510"/>
      <c r="F225" s="507" t="s">
        <v>5107</v>
      </c>
      <c r="G225" s="507" t="s">
        <v>4244</v>
      </c>
      <c r="H225" s="507" t="s">
        <v>2458</v>
      </c>
      <c r="I225" s="507">
        <v>40</v>
      </c>
    </row>
    <row r="226" spans="1:11" s="507" customFormat="1" ht="15" x14ac:dyDescent="0.2">
      <c r="A226" s="512" t="s">
        <v>4225</v>
      </c>
      <c r="B226" s="508">
        <f>'Part 2'!$G$37</f>
        <v>0</v>
      </c>
      <c r="C226" s="509" t="s">
        <v>2455</v>
      </c>
      <c r="D226" s="510"/>
      <c r="E226" s="510"/>
      <c r="F226" s="507" t="s">
        <v>5108</v>
      </c>
      <c r="G226" s="507" t="s">
        <v>4245</v>
      </c>
      <c r="H226" s="507" t="s">
        <v>2458</v>
      </c>
      <c r="I226" s="1594">
        <v>41</v>
      </c>
    </row>
    <row r="227" spans="1:11" s="507" customFormat="1" ht="15" x14ac:dyDescent="0.2">
      <c r="A227" s="512" t="s">
        <v>4240</v>
      </c>
      <c r="B227" s="508">
        <f>'Part 2'!$J$37</f>
        <v>0</v>
      </c>
      <c r="C227" s="509" t="s">
        <v>2455</v>
      </c>
      <c r="D227" s="510"/>
      <c r="E227" s="510"/>
      <c r="F227" s="507" t="s">
        <v>5109</v>
      </c>
      <c r="G227" s="507" t="s">
        <v>4246</v>
      </c>
      <c r="H227" s="507" t="s">
        <v>2458</v>
      </c>
      <c r="I227" s="1594">
        <v>42</v>
      </c>
    </row>
    <row r="228" spans="1:11" s="507" customFormat="1" ht="15" x14ac:dyDescent="0.2">
      <c r="A228" s="512" t="s">
        <v>4226</v>
      </c>
      <c r="B228" s="508">
        <f>'Part 2'!$M$37</f>
        <v>0</v>
      </c>
      <c r="C228" s="509" t="s">
        <v>2455</v>
      </c>
      <c r="D228" s="510"/>
      <c r="E228" s="510"/>
      <c r="F228" s="507" t="s">
        <v>5110</v>
      </c>
      <c r="G228" s="507" t="s">
        <v>4247</v>
      </c>
      <c r="H228" s="507" t="s">
        <v>2458</v>
      </c>
      <c r="I228" s="507">
        <v>43</v>
      </c>
    </row>
    <row r="229" spans="1:11" s="507" customFormat="1" ht="15" x14ac:dyDescent="0.2">
      <c r="A229" s="512" t="s">
        <v>4227</v>
      </c>
      <c r="B229" s="508">
        <f>'Part 2'!$G$39</f>
        <v>0</v>
      </c>
      <c r="C229" s="509" t="s">
        <v>2455</v>
      </c>
      <c r="D229" s="510"/>
      <c r="E229" s="510"/>
      <c r="F229" s="507" t="s">
        <v>5111</v>
      </c>
      <c r="G229" s="507" t="s">
        <v>4248</v>
      </c>
      <c r="H229" s="507" t="s">
        <v>2458</v>
      </c>
      <c r="I229" s="1594">
        <v>44</v>
      </c>
    </row>
    <row r="230" spans="1:11" s="507" customFormat="1" ht="15" x14ac:dyDescent="0.2">
      <c r="A230" s="512" t="s">
        <v>4241</v>
      </c>
      <c r="B230" s="508">
        <f>'Part 2'!$J$39</f>
        <v>0</v>
      </c>
      <c r="C230" s="509" t="s">
        <v>2455</v>
      </c>
      <c r="D230" s="510"/>
      <c r="E230" s="510"/>
      <c r="F230" s="507" t="s">
        <v>5112</v>
      </c>
      <c r="G230" s="507" t="s">
        <v>4249</v>
      </c>
      <c r="H230" s="507" t="s">
        <v>2458</v>
      </c>
      <c r="I230" s="1594">
        <v>45</v>
      </c>
    </row>
    <row r="231" spans="1:11" s="507" customFormat="1" ht="15" x14ac:dyDescent="0.2">
      <c r="A231" s="512" t="s">
        <v>4228</v>
      </c>
      <c r="B231" s="508">
        <f>'Part 2'!$M$39</f>
        <v>0</v>
      </c>
      <c r="C231" s="509" t="s">
        <v>2455</v>
      </c>
      <c r="D231" s="510"/>
      <c r="E231" s="510"/>
      <c r="F231" s="507" t="s">
        <v>5113</v>
      </c>
      <c r="G231" s="507" t="s">
        <v>4250</v>
      </c>
      <c r="H231" s="507" t="s">
        <v>2458</v>
      </c>
      <c r="I231" s="507">
        <v>46</v>
      </c>
    </row>
    <row r="232" spans="1:11" s="496" customFormat="1" ht="15" customHeight="1" x14ac:dyDescent="0.2">
      <c r="A232" s="1191" t="s">
        <v>1282</v>
      </c>
      <c r="B232" s="508">
        <f>'Part 2'!$G$42</f>
        <v>0</v>
      </c>
      <c r="C232" s="509" t="s">
        <v>2455</v>
      </c>
      <c r="D232" s="510"/>
      <c r="E232" s="510"/>
      <c r="F232" s="507" t="s">
        <v>2612</v>
      </c>
      <c r="G232" s="507" t="s">
        <v>2616</v>
      </c>
      <c r="H232" s="507" t="s">
        <v>2458</v>
      </c>
      <c r="I232" s="507">
        <v>47</v>
      </c>
      <c r="J232" s="507"/>
      <c r="K232" s="507"/>
    </row>
    <row r="233" spans="1:11" s="496" customFormat="1" ht="15" customHeight="1" x14ac:dyDescent="0.2">
      <c r="A233" s="1191" t="s">
        <v>1283</v>
      </c>
      <c r="B233" s="508">
        <f>'Part 2'!$J$42</f>
        <v>0</v>
      </c>
      <c r="C233" s="509" t="s">
        <v>2455</v>
      </c>
      <c r="D233" s="510"/>
      <c r="E233" s="510"/>
      <c r="F233" s="507" t="s">
        <v>2614</v>
      </c>
      <c r="G233" s="507" t="s">
        <v>2617</v>
      </c>
      <c r="H233" s="507" t="s">
        <v>2458</v>
      </c>
      <c r="I233" s="507">
        <v>48</v>
      </c>
      <c r="J233" s="507"/>
      <c r="K233" s="507"/>
    </row>
    <row r="234" spans="1:11" s="496" customFormat="1" ht="15" customHeight="1" x14ac:dyDescent="0.2">
      <c r="A234" s="1191" t="s">
        <v>1284</v>
      </c>
      <c r="B234" s="508">
        <f>'Part 2'!$M$42</f>
        <v>0</v>
      </c>
      <c r="C234" s="509" t="s">
        <v>2455</v>
      </c>
      <c r="D234" s="510"/>
      <c r="E234" s="510"/>
      <c r="F234" s="507" t="s">
        <v>4214</v>
      </c>
      <c r="G234" s="507" t="s">
        <v>2618</v>
      </c>
      <c r="H234" s="507" t="s">
        <v>2458</v>
      </c>
      <c r="I234" s="507">
        <v>49</v>
      </c>
      <c r="J234" s="507"/>
      <c r="K234" s="507"/>
    </row>
    <row r="235" spans="1:11" s="496" customFormat="1" ht="15" customHeight="1" x14ac:dyDescent="0.2">
      <c r="A235" s="512" t="s">
        <v>4251</v>
      </c>
      <c r="B235" s="508">
        <f>'Part 2'!$G$44</f>
        <v>0</v>
      </c>
      <c r="C235" s="509" t="s">
        <v>2455</v>
      </c>
      <c r="D235" s="510"/>
      <c r="E235" s="510"/>
      <c r="F235" s="507" t="s">
        <v>5114</v>
      </c>
      <c r="G235" s="507" t="s">
        <v>4265</v>
      </c>
      <c r="H235" s="507" t="s">
        <v>2458</v>
      </c>
      <c r="I235" s="507">
        <v>50</v>
      </c>
      <c r="J235" s="507"/>
      <c r="K235" s="507"/>
    </row>
    <row r="236" spans="1:11" s="496" customFormat="1" ht="15" customHeight="1" x14ac:dyDescent="0.2">
      <c r="A236" s="512" t="s">
        <v>4252</v>
      </c>
      <c r="B236" s="508">
        <f>'Part 2'!$J$44</f>
        <v>0</v>
      </c>
      <c r="C236" s="509" t="s">
        <v>2455</v>
      </c>
      <c r="D236" s="510"/>
      <c r="E236" s="510"/>
      <c r="F236" s="507" t="s">
        <v>5115</v>
      </c>
      <c r="G236" s="507" t="s">
        <v>4266</v>
      </c>
      <c r="H236" s="507" t="s">
        <v>2458</v>
      </c>
      <c r="I236" s="507">
        <v>51</v>
      </c>
      <c r="J236" s="507"/>
      <c r="K236" s="507"/>
    </row>
    <row r="237" spans="1:11" s="496" customFormat="1" ht="15" customHeight="1" x14ac:dyDescent="0.2">
      <c r="A237" s="512" t="s">
        <v>4253</v>
      </c>
      <c r="B237" s="508">
        <f>'Part 2'!$M$44</f>
        <v>0</v>
      </c>
      <c r="C237" s="509" t="s">
        <v>2455</v>
      </c>
      <c r="D237" s="510"/>
      <c r="E237" s="510"/>
      <c r="F237" s="507" t="s">
        <v>5116</v>
      </c>
      <c r="G237" s="507" t="s">
        <v>4267</v>
      </c>
      <c r="H237" s="507" t="s">
        <v>2458</v>
      </c>
      <c r="I237" s="507">
        <v>52</v>
      </c>
      <c r="J237" s="507"/>
      <c r="K237" s="507"/>
    </row>
    <row r="238" spans="1:11" s="496" customFormat="1" ht="15" customHeight="1" x14ac:dyDescent="0.2">
      <c r="A238" s="512" t="s">
        <v>4254</v>
      </c>
      <c r="B238" s="508">
        <f>'Part 2'!$G$46</f>
        <v>0</v>
      </c>
      <c r="C238" s="509" t="s">
        <v>2455</v>
      </c>
      <c r="D238" s="510"/>
      <c r="E238" s="510"/>
      <c r="F238" s="507" t="s">
        <v>5117</v>
      </c>
      <c r="G238" s="507" t="s">
        <v>4263</v>
      </c>
      <c r="H238" s="507" t="s">
        <v>2458</v>
      </c>
      <c r="I238" s="507">
        <v>53</v>
      </c>
      <c r="J238" s="507"/>
      <c r="K238" s="507"/>
    </row>
    <row r="239" spans="1:11" s="496" customFormat="1" ht="15" customHeight="1" x14ac:dyDescent="0.2">
      <c r="A239" s="512" t="s">
        <v>4255</v>
      </c>
      <c r="B239" s="508">
        <f>'Part 2'!$J$46</f>
        <v>0</v>
      </c>
      <c r="C239" s="509" t="s">
        <v>2455</v>
      </c>
      <c r="D239" s="510"/>
      <c r="E239" s="510"/>
      <c r="F239" s="507" t="s">
        <v>5118</v>
      </c>
      <c r="G239" s="507" t="s">
        <v>4264</v>
      </c>
      <c r="H239" s="507" t="s">
        <v>2458</v>
      </c>
      <c r="I239" s="507">
        <v>54</v>
      </c>
      <c r="J239" s="507"/>
      <c r="K239" s="507"/>
    </row>
    <row r="240" spans="1:11" s="496" customFormat="1" ht="15" customHeight="1" x14ac:dyDescent="0.2">
      <c r="A240" s="512" t="s">
        <v>4256</v>
      </c>
      <c r="B240" s="508">
        <f>'Part 2'!$M$46</f>
        <v>0</v>
      </c>
      <c r="C240" s="509" t="s">
        <v>2455</v>
      </c>
      <c r="D240" s="510"/>
      <c r="E240" s="510"/>
      <c r="F240" s="507" t="s">
        <v>5119</v>
      </c>
      <c r="G240" s="507" t="s">
        <v>4268</v>
      </c>
      <c r="H240" s="507" t="s">
        <v>2458</v>
      </c>
      <c r="I240" s="507">
        <v>55</v>
      </c>
      <c r="J240" s="507"/>
      <c r="K240" s="507"/>
    </row>
    <row r="241" spans="1:11" s="496" customFormat="1" ht="15" customHeight="1" x14ac:dyDescent="0.2">
      <c r="A241" s="1191" t="s">
        <v>4257</v>
      </c>
      <c r="B241" s="508">
        <v>0</v>
      </c>
      <c r="C241" s="509" t="s">
        <v>2455</v>
      </c>
      <c r="D241" s="510"/>
      <c r="E241" s="510"/>
      <c r="F241" s="507" t="s">
        <v>5120</v>
      </c>
      <c r="G241" s="507" t="s">
        <v>4269</v>
      </c>
      <c r="H241" s="507" t="s">
        <v>2458</v>
      </c>
      <c r="I241" s="507">
        <v>56</v>
      </c>
      <c r="J241" s="507"/>
      <c r="K241" s="507"/>
    </row>
    <row r="242" spans="1:11" s="496" customFormat="1" ht="15" customHeight="1" x14ac:dyDescent="0.2">
      <c r="A242" s="1191" t="s">
        <v>4258</v>
      </c>
      <c r="B242" s="508">
        <v>0</v>
      </c>
      <c r="C242" s="509" t="s">
        <v>2455</v>
      </c>
      <c r="D242" s="510"/>
      <c r="E242" s="510"/>
      <c r="F242" s="507" t="s">
        <v>5121</v>
      </c>
      <c r="G242" s="507" t="s">
        <v>4270</v>
      </c>
      <c r="H242" s="507" t="s">
        <v>2458</v>
      </c>
      <c r="I242" s="507">
        <v>57</v>
      </c>
      <c r="J242" s="507"/>
      <c r="K242" s="507"/>
    </row>
    <row r="243" spans="1:11" s="496" customFormat="1" ht="15" customHeight="1" x14ac:dyDescent="0.2">
      <c r="A243" s="1191" t="s">
        <v>4259</v>
      </c>
      <c r="B243" s="508">
        <v>0</v>
      </c>
      <c r="C243" s="509" t="s">
        <v>2455</v>
      </c>
      <c r="D243" s="510"/>
      <c r="E243" s="510"/>
      <c r="F243" s="507" t="s">
        <v>5122</v>
      </c>
      <c r="G243" s="507" t="s">
        <v>4271</v>
      </c>
      <c r="H243" s="507" t="s">
        <v>2458</v>
      </c>
      <c r="I243" s="507">
        <v>58</v>
      </c>
      <c r="J243" s="507"/>
      <c r="K243" s="507"/>
    </row>
    <row r="244" spans="1:11" s="496" customFormat="1" ht="15" customHeight="1" x14ac:dyDescent="0.2">
      <c r="A244" s="1191" t="s">
        <v>4260</v>
      </c>
      <c r="B244" s="508">
        <v>0</v>
      </c>
      <c r="C244" s="509" t="s">
        <v>2455</v>
      </c>
      <c r="D244" s="510"/>
      <c r="E244" s="510"/>
      <c r="F244" s="507" t="s">
        <v>5123</v>
      </c>
      <c r="G244" s="507" t="s">
        <v>4272</v>
      </c>
      <c r="H244" s="507" t="s">
        <v>2458</v>
      </c>
      <c r="I244" s="507">
        <v>59</v>
      </c>
      <c r="J244" s="507"/>
      <c r="K244" s="507"/>
    </row>
    <row r="245" spans="1:11" s="496" customFormat="1" ht="15" customHeight="1" x14ac:dyDescent="0.2">
      <c r="A245" s="1191" t="s">
        <v>4261</v>
      </c>
      <c r="B245" s="508">
        <v>0</v>
      </c>
      <c r="C245" s="509" t="s">
        <v>2455</v>
      </c>
      <c r="D245" s="510"/>
      <c r="E245" s="510"/>
      <c r="F245" s="507" t="s">
        <v>5124</v>
      </c>
      <c r="G245" s="507" t="s">
        <v>4273</v>
      </c>
      <c r="H245" s="507" t="s">
        <v>2458</v>
      </c>
      <c r="I245" s="507">
        <v>60</v>
      </c>
      <c r="J245" s="507"/>
      <c r="K245" s="507"/>
    </row>
    <row r="246" spans="1:11" s="496" customFormat="1" ht="15" customHeight="1" x14ac:dyDescent="0.2">
      <c r="A246" s="1191" t="s">
        <v>4262</v>
      </c>
      <c r="B246" s="508">
        <v>0</v>
      </c>
      <c r="C246" s="509" t="s">
        <v>2455</v>
      </c>
      <c r="D246" s="510"/>
      <c r="E246" s="510"/>
      <c r="F246" s="507" t="s">
        <v>5125</v>
      </c>
      <c r="G246" s="507" t="s">
        <v>4274</v>
      </c>
      <c r="H246" s="507" t="s">
        <v>2458</v>
      </c>
      <c r="I246" s="507">
        <v>61</v>
      </c>
      <c r="J246" s="507"/>
      <c r="K246" s="507"/>
    </row>
    <row r="247" spans="1:11" s="496" customFormat="1" ht="15" customHeight="1" x14ac:dyDescent="0.25">
      <c r="A247" s="1198" t="s">
        <v>1285</v>
      </c>
      <c r="B247" s="508">
        <f>'Part 2'!$G$55</f>
        <v>0</v>
      </c>
      <c r="C247" s="509" t="s">
        <v>2471</v>
      </c>
      <c r="D247" s="510"/>
      <c r="E247" s="510"/>
      <c r="F247" s="507" t="s">
        <v>3513</v>
      </c>
      <c r="G247" s="507" t="s">
        <v>2619</v>
      </c>
      <c r="H247" s="507" t="s">
        <v>2458</v>
      </c>
      <c r="I247" s="507">
        <v>62</v>
      </c>
      <c r="J247" s="507"/>
      <c r="K247" s="507"/>
    </row>
    <row r="248" spans="1:11" s="496" customFormat="1" ht="15" customHeight="1" x14ac:dyDescent="0.25">
      <c r="A248" s="1198" t="s">
        <v>1286</v>
      </c>
      <c r="B248" s="508">
        <f>'Part 2'!$J$55</f>
        <v>0</v>
      </c>
      <c r="C248" s="509" t="s">
        <v>2471</v>
      </c>
      <c r="D248" s="510"/>
      <c r="E248" s="510"/>
      <c r="F248" s="507" t="s">
        <v>3514</v>
      </c>
      <c r="G248" s="507" t="s">
        <v>2620</v>
      </c>
      <c r="H248" s="507" t="s">
        <v>2458</v>
      </c>
      <c r="I248" s="507">
        <v>63</v>
      </c>
      <c r="J248" s="507"/>
      <c r="K248" s="507"/>
    </row>
    <row r="249" spans="1:11" s="496" customFormat="1" ht="15" customHeight="1" x14ac:dyDescent="0.25">
      <c r="A249" s="1198" t="s">
        <v>1287</v>
      </c>
      <c r="B249" s="508">
        <f>'Part 2'!$M$55</f>
        <v>0</v>
      </c>
      <c r="C249" s="509" t="s">
        <v>2471</v>
      </c>
      <c r="D249" s="510"/>
      <c r="E249" s="510"/>
      <c r="F249" s="507" t="s">
        <v>5126</v>
      </c>
      <c r="G249" s="507" t="s">
        <v>2621</v>
      </c>
      <c r="H249" s="507" t="s">
        <v>2458</v>
      </c>
      <c r="I249" s="507">
        <v>64</v>
      </c>
      <c r="J249" s="507"/>
      <c r="K249" s="507"/>
    </row>
    <row r="250" spans="1:11" s="496" customFormat="1" ht="15" customHeight="1" x14ac:dyDescent="0.25">
      <c r="A250" s="1318" t="s">
        <v>4525</v>
      </c>
      <c r="B250" s="508">
        <f>'Part 2'!$G$57</f>
        <v>0</v>
      </c>
      <c r="C250" s="509" t="s">
        <v>2471</v>
      </c>
      <c r="D250" s="510"/>
      <c r="E250" s="510"/>
      <c r="F250" s="507" t="s">
        <v>3515</v>
      </c>
      <c r="G250" s="507" t="s">
        <v>4563</v>
      </c>
      <c r="H250" s="507" t="s">
        <v>2458</v>
      </c>
      <c r="I250" s="507">
        <v>65</v>
      </c>
      <c r="J250" s="507"/>
      <c r="K250" s="507"/>
    </row>
    <row r="251" spans="1:11" s="496" customFormat="1" ht="15" customHeight="1" x14ac:dyDescent="0.25">
      <c r="A251" s="1318" t="s">
        <v>4526</v>
      </c>
      <c r="B251" s="508">
        <f>'Part 2'!$J$57</f>
        <v>0</v>
      </c>
      <c r="C251" s="509" t="s">
        <v>2471</v>
      </c>
      <c r="D251" s="510"/>
      <c r="E251" s="510"/>
      <c r="F251" s="507" t="s">
        <v>3516</v>
      </c>
      <c r="G251" s="507" t="s">
        <v>4564</v>
      </c>
      <c r="H251" s="507" t="s">
        <v>2458</v>
      </c>
      <c r="I251" s="507">
        <v>66</v>
      </c>
      <c r="J251" s="507"/>
      <c r="K251" s="507"/>
    </row>
    <row r="252" spans="1:11" s="496" customFormat="1" ht="15" customHeight="1" x14ac:dyDescent="0.25">
      <c r="A252" s="1318" t="s">
        <v>4527</v>
      </c>
      <c r="B252" s="508">
        <f>'Part 2'!$M$57</f>
        <v>0</v>
      </c>
      <c r="C252" s="509" t="s">
        <v>2471</v>
      </c>
      <c r="D252" s="510"/>
      <c r="E252" s="510"/>
      <c r="F252" s="507" t="s">
        <v>5127</v>
      </c>
      <c r="G252" s="507" t="s">
        <v>4565</v>
      </c>
      <c r="H252" s="507" t="s">
        <v>2458</v>
      </c>
      <c r="I252" s="507">
        <v>67</v>
      </c>
      <c r="J252" s="507"/>
      <c r="K252" s="507"/>
    </row>
    <row r="253" spans="1:11" s="496" customFormat="1" ht="15" customHeight="1" x14ac:dyDescent="0.25">
      <c r="A253" s="1318" t="s">
        <v>4528</v>
      </c>
      <c r="B253" s="508">
        <f>'Part 2'!$G$60</f>
        <v>0</v>
      </c>
      <c r="C253" s="509" t="s">
        <v>2471</v>
      </c>
      <c r="D253" s="510"/>
      <c r="E253" s="510"/>
      <c r="F253" s="507" t="s">
        <v>3558</v>
      </c>
      <c r="G253" s="507" t="s">
        <v>4566</v>
      </c>
      <c r="H253" s="507" t="s">
        <v>2458</v>
      </c>
      <c r="I253" s="507">
        <v>68</v>
      </c>
      <c r="J253" s="507"/>
      <c r="K253" s="507"/>
    </row>
    <row r="254" spans="1:11" s="496" customFormat="1" ht="15" customHeight="1" x14ac:dyDescent="0.25">
      <c r="A254" s="1318" t="s">
        <v>4529</v>
      </c>
      <c r="B254" s="508">
        <f>'Part 2'!$J$60</f>
        <v>0</v>
      </c>
      <c r="C254" s="509" t="s">
        <v>2471</v>
      </c>
      <c r="D254" s="510"/>
      <c r="E254" s="510"/>
      <c r="F254" s="507" t="s">
        <v>3559</v>
      </c>
      <c r="G254" s="507" t="s">
        <v>4567</v>
      </c>
      <c r="H254" s="507" t="s">
        <v>2458</v>
      </c>
      <c r="I254" s="507">
        <v>69</v>
      </c>
      <c r="J254" s="507"/>
      <c r="K254" s="507"/>
    </row>
    <row r="255" spans="1:11" s="496" customFormat="1" ht="15" customHeight="1" x14ac:dyDescent="0.25">
      <c r="A255" s="1318" t="s">
        <v>4562</v>
      </c>
      <c r="B255" s="508">
        <f>'Part 2'!$M$60</f>
        <v>0</v>
      </c>
      <c r="C255" s="509" t="s">
        <v>2471</v>
      </c>
      <c r="D255" s="510"/>
      <c r="E255" s="510"/>
      <c r="F255" s="507" t="s">
        <v>4275</v>
      </c>
      <c r="G255" s="507" t="s">
        <v>4568</v>
      </c>
      <c r="H255" s="507" t="s">
        <v>2458</v>
      </c>
      <c r="I255" s="507">
        <v>70</v>
      </c>
      <c r="J255" s="507"/>
      <c r="K255" s="507"/>
    </row>
    <row r="256" spans="1:11" s="496" customFormat="1" ht="15" customHeight="1" x14ac:dyDescent="0.2">
      <c r="A256" s="1191" t="s">
        <v>1288</v>
      </c>
      <c r="B256" s="508">
        <f>'Part 2'!$G$62</f>
        <v>0</v>
      </c>
      <c r="C256" s="509" t="s">
        <v>2471</v>
      </c>
      <c r="D256" s="510"/>
      <c r="E256" s="510"/>
      <c r="F256" s="507" t="s">
        <v>5128</v>
      </c>
      <c r="G256" s="507" t="s">
        <v>2622</v>
      </c>
      <c r="H256" s="507" t="s">
        <v>2458</v>
      </c>
      <c r="I256" s="507">
        <v>71</v>
      </c>
      <c r="J256" s="507"/>
      <c r="K256" s="507"/>
    </row>
    <row r="257" spans="1:11" s="496" customFormat="1" ht="15" customHeight="1" x14ac:dyDescent="0.2">
      <c r="A257" s="1191" t="s">
        <v>1289</v>
      </c>
      <c r="B257" s="508">
        <f>'Part 2'!$J$62</f>
        <v>0</v>
      </c>
      <c r="C257" s="509" t="s">
        <v>2471</v>
      </c>
      <c r="D257" s="510"/>
      <c r="E257" s="510"/>
      <c r="F257" s="507" t="s">
        <v>5129</v>
      </c>
      <c r="G257" s="507" t="s">
        <v>2623</v>
      </c>
      <c r="H257" s="507" t="s">
        <v>2458</v>
      </c>
      <c r="I257" s="507">
        <v>72</v>
      </c>
      <c r="J257" s="507"/>
      <c r="K257" s="507"/>
    </row>
    <row r="258" spans="1:11" s="496" customFormat="1" ht="15" customHeight="1" x14ac:dyDescent="0.2">
      <c r="A258" s="512" t="s">
        <v>4569</v>
      </c>
      <c r="B258" s="508">
        <f>'Part 2'!$M$62</f>
        <v>0</v>
      </c>
      <c r="C258" s="509" t="s">
        <v>2471</v>
      </c>
      <c r="D258" s="510"/>
      <c r="E258" s="510"/>
      <c r="F258" s="507" t="s">
        <v>3568</v>
      </c>
      <c r="G258" s="507" t="s">
        <v>4570</v>
      </c>
      <c r="H258" s="507" t="s">
        <v>2458</v>
      </c>
      <c r="I258" s="507">
        <v>73</v>
      </c>
      <c r="J258" s="507"/>
      <c r="K258" s="507"/>
    </row>
    <row r="259" spans="1:11" s="496" customFormat="1" ht="15" customHeight="1" x14ac:dyDescent="0.2">
      <c r="A259" s="1191" t="s">
        <v>4530</v>
      </c>
      <c r="B259" s="508">
        <f>'Part 2'!$G$65</f>
        <v>0</v>
      </c>
      <c r="C259" s="509" t="s">
        <v>2471</v>
      </c>
      <c r="D259" s="510"/>
      <c r="E259" s="510"/>
      <c r="F259" s="507" t="s">
        <v>4571</v>
      </c>
      <c r="G259" s="507" t="s">
        <v>4574</v>
      </c>
      <c r="H259" s="507" t="s">
        <v>2458</v>
      </c>
      <c r="I259" s="507">
        <v>74</v>
      </c>
      <c r="J259" s="507"/>
      <c r="K259" s="507"/>
    </row>
    <row r="260" spans="1:11" s="496" customFormat="1" ht="15" customHeight="1" x14ac:dyDescent="0.2">
      <c r="A260" s="1191" t="s">
        <v>4531</v>
      </c>
      <c r="B260" s="508">
        <f>'Part 2'!$J$65</f>
        <v>0</v>
      </c>
      <c r="C260" s="509" t="s">
        <v>2471</v>
      </c>
      <c r="D260" s="510"/>
      <c r="E260" s="510"/>
      <c r="F260" s="507" t="s">
        <v>4572</v>
      </c>
      <c r="G260" s="507" t="s">
        <v>4575</v>
      </c>
      <c r="H260" s="507" t="s">
        <v>2458</v>
      </c>
      <c r="I260" s="507">
        <v>75</v>
      </c>
      <c r="J260" s="507"/>
      <c r="K260" s="507"/>
    </row>
    <row r="261" spans="1:11" s="496" customFormat="1" ht="15" customHeight="1" x14ac:dyDescent="0.2">
      <c r="A261" s="1191" t="s">
        <v>4532</v>
      </c>
      <c r="B261" s="508">
        <f>'Part 2'!$M$65</f>
        <v>0</v>
      </c>
      <c r="C261" s="509" t="s">
        <v>2471</v>
      </c>
      <c r="D261" s="510"/>
      <c r="E261" s="510"/>
      <c r="F261" s="507" t="s">
        <v>4573</v>
      </c>
      <c r="G261" s="507" t="s">
        <v>4576</v>
      </c>
      <c r="H261" s="507" t="s">
        <v>2458</v>
      </c>
      <c r="I261" s="507">
        <v>76</v>
      </c>
      <c r="J261" s="507"/>
      <c r="K261" s="507"/>
    </row>
    <row r="262" spans="1:11" s="496" customFormat="1" ht="15" x14ac:dyDescent="0.2">
      <c r="A262" s="1191" t="s">
        <v>1290</v>
      </c>
      <c r="B262" s="508">
        <f>'Part 2'!$G$70</f>
        <v>0</v>
      </c>
      <c r="C262" s="509" t="s">
        <v>2471</v>
      </c>
      <c r="D262" s="510"/>
      <c r="E262" s="510"/>
      <c r="F262" s="507" t="s">
        <v>5130</v>
      </c>
      <c r="G262" s="507" t="s">
        <v>2624</v>
      </c>
      <c r="H262" s="507" t="s">
        <v>2458</v>
      </c>
      <c r="I262" s="507">
        <v>77</v>
      </c>
      <c r="J262" s="507"/>
      <c r="K262" s="507"/>
    </row>
    <row r="263" spans="1:11" s="496" customFormat="1" ht="15" x14ac:dyDescent="0.2">
      <c r="A263" s="1191" t="s">
        <v>1291</v>
      </c>
      <c r="B263" s="508">
        <f>'Part 2'!$J$70</f>
        <v>0</v>
      </c>
      <c r="C263" s="509" t="s">
        <v>2471</v>
      </c>
      <c r="D263" s="510"/>
      <c r="E263" s="510"/>
      <c r="F263" s="507" t="s">
        <v>5131</v>
      </c>
      <c r="G263" s="507" t="s">
        <v>2625</v>
      </c>
      <c r="H263" s="507" t="s">
        <v>2458</v>
      </c>
      <c r="I263" s="507">
        <v>78</v>
      </c>
      <c r="J263" s="507"/>
      <c r="K263" s="507"/>
    </row>
    <row r="264" spans="1:11" s="496" customFormat="1" ht="15" x14ac:dyDescent="0.2">
      <c r="A264" s="1191" t="s">
        <v>1292</v>
      </c>
      <c r="B264" s="508">
        <f>'Part 2'!$M$70</f>
        <v>0</v>
      </c>
      <c r="C264" s="509" t="s">
        <v>2471</v>
      </c>
      <c r="D264" s="510"/>
      <c r="E264" s="510"/>
      <c r="F264" s="507" t="s">
        <v>5132</v>
      </c>
      <c r="G264" s="507" t="s">
        <v>2627</v>
      </c>
      <c r="H264" s="507" t="s">
        <v>2458</v>
      </c>
      <c r="I264" s="507">
        <v>79</v>
      </c>
      <c r="J264" s="507"/>
      <c r="K264" s="507"/>
    </row>
    <row r="265" spans="1:11" s="496" customFormat="1" ht="15" x14ac:dyDescent="0.2">
      <c r="A265" s="1191" t="s">
        <v>1293</v>
      </c>
      <c r="B265" s="508">
        <f>'Part 2'!$G$78</f>
        <v>0</v>
      </c>
      <c r="C265" s="509" t="s">
        <v>2471</v>
      </c>
      <c r="D265" s="510"/>
      <c r="E265" s="510"/>
      <c r="F265" s="507" t="s">
        <v>5133</v>
      </c>
      <c r="G265" s="507" t="s">
        <v>2628</v>
      </c>
      <c r="H265" s="507" t="s">
        <v>2458</v>
      </c>
      <c r="I265" s="507">
        <v>80</v>
      </c>
      <c r="J265" s="507"/>
      <c r="K265" s="507"/>
    </row>
    <row r="266" spans="1:11" s="507" customFormat="1" ht="15" x14ac:dyDescent="0.2">
      <c r="A266" s="1191" t="s">
        <v>1294</v>
      </c>
      <c r="B266" s="508">
        <f>'Part 2'!$J$78</f>
        <v>0</v>
      </c>
      <c r="C266" s="509" t="s">
        <v>2471</v>
      </c>
      <c r="D266" s="510"/>
      <c r="E266" s="510"/>
      <c r="F266" s="507" t="s">
        <v>5134</v>
      </c>
      <c r="G266" s="507" t="s">
        <v>2629</v>
      </c>
      <c r="H266" s="507" t="s">
        <v>2458</v>
      </c>
      <c r="I266" s="507">
        <v>81</v>
      </c>
    </row>
    <row r="267" spans="1:11" s="507" customFormat="1" ht="15" x14ac:dyDescent="0.2">
      <c r="A267" s="1191" t="s">
        <v>1295</v>
      </c>
      <c r="B267" s="508">
        <f>'Part 2'!$M$78</f>
        <v>0</v>
      </c>
      <c r="C267" s="509" t="s">
        <v>2471</v>
      </c>
      <c r="D267" s="510"/>
      <c r="E267" s="510"/>
      <c r="F267" s="507" t="s">
        <v>2626</v>
      </c>
      <c r="G267" s="507" t="s">
        <v>2631</v>
      </c>
      <c r="H267" s="507" t="s">
        <v>2458</v>
      </c>
      <c r="I267" s="507">
        <v>82</v>
      </c>
    </row>
    <row r="268" spans="1:11" s="507" customFormat="1" ht="15" x14ac:dyDescent="0.2">
      <c r="A268" s="1191" t="s">
        <v>1296</v>
      </c>
      <c r="B268" s="508">
        <f>'Part 2'!$G$80</f>
        <v>0</v>
      </c>
      <c r="C268" s="509" t="s">
        <v>2471</v>
      </c>
      <c r="D268" s="510"/>
      <c r="E268" s="510"/>
      <c r="F268" s="507" t="s">
        <v>5135</v>
      </c>
      <c r="G268" s="507" t="s">
        <v>2632</v>
      </c>
      <c r="H268" s="507" t="s">
        <v>2458</v>
      </c>
      <c r="I268" s="507">
        <v>83</v>
      </c>
    </row>
    <row r="269" spans="1:11" s="507" customFormat="1" ht="15" x14ac:dyDescent="0.2">
      <c r="A269" s="1191" t="s">
        <v>1297</v>
      </c>
      <c r="B269" s="508">
        <f>'Part 2'!$J$80</f>
        <v>0</v>
      </c>
      <c r="C269" s="509" t="s">
        <v>2471</v>
      </c>
      <c r="D269" s="510"/>
      <c r="E269" s="510"/>
      <c r="F269" s="507" t="s">
        <v>5136</v>
      </c>
      <c r="G269" s="507" t="s">
        <v>2633</v>
      </c>
      <c r="H269" s="507" t="s">
        <v>2458</v>
      </c>
      <c r="I269" s="507">
        <v>84</v>
      </c>
    </row>
    <row r="270" spans="1:11" s="507" customFormat="1" ht="15" x14ac:dyDescent="0.2">
      <c r="A270" s="1191" t="s">
        <v>1298</v>
      </c>
      <c r="B270" s="508">
        <f>'Part 2'!$M$80</f>
        <v>0</v>
      </c>
      <c r="C270" s="509" t="s">
        <v>2471</v>
      </c>
      <c r="D270" s="510"/>
      <c r="E270" s="510"/>
      <c r="F270" s="507" t="s">
        <v>5137</v>
      </c>
      <c r="G270" s="507" t="s">
        <v>2635</v>
      </c>
      <c r="H270" s="507" t="s">
        <v>2458</v>
      </c>
      <c r="I270" s="507">
        <v>85</v>
      </c>
    </row>
    <row r="271" spans="1:11" s="507" customFormat="1" ht="15" x14ac:dyDescent="0.2">
      <c r="A271" s="1191" t="s">
        <v>1299</v>
      </c>
      <c r="B271" s="508">
        <f>'Part 2'!$G$83</f>
        <v>0</v>
      </c>
      <c r="C271" s="509" t="s">
        <v>2471</v>
      </c>
      <c r="D271" s="510"/>
      <c r="E271" s="510"/>
      <c r="F271" s="507" t="s">
        <v>3517</v>
      </c>
      <c r="G271" s="507" t="s">
        <v>2636</v>
      </c>
      <c r="H271" s="507" t="s">
        <v>2458</v>
      </c>
      <c r="I271" s="507">
        <v>86</v>
      </c>
    </row>
    <row r="272" spans="1:11" s="511" customFormat="1" ht="15" x14ac:dyDescent="0.2">
      <c r="A272" s="1191" t="s">
        <v>1300</v>
      </c>
      <c r="B272" s="508">
        <f>'Part 2'!$J$83</f>
        <v>0</v>
      </c>
      <c r="C272" s="509" t="s">
        <v>2471</v>
      </c>
      <c r="D272" s="510"/>
      <c r="E272" s="510"/>
      <c r="F272" s="507" t="s">
        <v>3518</v>
      </c>
      <c r="G272" s="507" t="s">
        <v>2637</v>
      </c>
      <c r="H272" s="507" t="s">
        <v>2458</v>
      </c>
      <c r="I272" s="507">
        <v>87</v>
      </c>
      <c r="J272" s="507"/>
      <c r="K272" s="507"/>
    </row>
    <row r="273" spans="1:11" s="507" customFormat="1" ht="15" x14ac:dyDescent="0.2">
      <c r="A273" s="1191" t="s">
        <v>1301</v>
      </c>
      <c r="B273" s="508">
        <f>'Part 2'!$M$83</f>
        <v>0</v>
      </c>
      <c r="C273" s="509" t="s">
        <v>2471</v>
      </c>
      <c r="D273" s="510"/>
      <c r="E273" s="510"/>
      <c r="F273" s="507" t="s">
        <v>2630</v>
      </c>
      <c r="G273" s="507" t="s">
        <v>2638</v>
      </c>
      <c r="H273" s="507" t="s">
        <v>2458</v>
      </c>
      <c r="I273" s="507">
        <v>88</v>
      </c>
    </row>
    <row r="274" spans="1:11" s="507" customFormat="1" ht="15" x14ac:dyDescent="0.2">
      <c r="A274" s="1191" t="s">
        <v>1302</v>
      </c>
      <c r="B274" s="508">
        <f>'Part 2'!$G$86</f>
        <v>0</v>
      </c>
      <c r="C274" s="509" t="s">
        <v>2471</v>
      </c>
      <c r="D274" s="510"/>
      <c r="E274" s="510"/>
      <c r="F274" s="507" t="s">
        <v>3519</v>
      </c>
      <c r="G274" s="507" t="s">
        <v>2639</v>
      </c>
      <c r="H274" s="507" t="s">
        <v>2458</v>
      </c>
      <c r="I274" s="507">
        <v>89</v>
      </c>
    </row>
    <row r="275" spans="1:11" s="507" customFormat="1" ht="15" x14ac:dyDescent="0.2">
      <c r="A275" s="1191" t="s">
        <v>1303</v>
      </c>
      <c r="B275" s="508">
        <f>'Part 2'!$J$86</f>
        <v>0</v>
      </c>
      <c r="C275" s="509" t="s">
        <v>2471</v>
      </c>
      <c r="D275" s="510"/>
      <c r="E275" s="510"/>
      <c r="F275" s="507" t="s">
        <v>3520</v>
      </c>
      <c r="G275" s="507" t="s">
        <v>2640</v>
      </c>
      <c r="H275" s="507" t="s">
        <v>2458</v>
      </c>
      <c r="I275" s="507">
        <v>90</v>
      </c>
    </row>
    <row r="276" spans="1:11" s="507" customFormat="1" ht="15" x14ac:dyDescent="0.2">
      <c r="A276" s="1191" t="s">
        <v>1304</v>
      </c>
      <c r="B276" s="508">
        <f>'Part 2'!$M$86</f>
        <v>0</v>
      </c>
      <c r="C276" s="509" t="s">
        <v>2471</v>
      </c>
      <c r="D276" s="510"/>
      <c r="E276" s="510"/>
      <c r="F276" s="507" t="s">
        <v>2634</v>
      </c>
      <c r="G276" s="507" t="s">
        <v>2641</v>
      </c>
      <c r="H276" s="507" t="s">
        <v>2458</v>
      </c>
      <c r="I276" s="507">
        <v>91</v>
      </c>
    </row>
    <row r="277" spans="1:11" s="507" customFormat="1" ht="15" x14ac:dyDescent="0.2">
      <c r="A277" s="1191" t="s">
        <v>1305</v>
      </c>
      <c r="B277" s="508">
        <f>'Part 2'!$G$89</f>
        <v>0</v>
      </c>
      <c r="C277" s="509" t="s">
        <v>2471</v>
      </c>
      <c r="D277" s="510"/>
      <c r="E277" s="510"/>
      <c r="F277" s="507" t="s">
        <v>3560</v>
      </c>
      <c r="G277" s="507" t="s">
        <v>2642</v>
      </c>
      <c r="H277" s="507" t="s">
        <v>2458</v>
      </c>
      <c r="I277" s="507">
        <v>92</v>
      </c>
    </row>
    <row r="278" spans="1:11" s="507" customFormat="1" ht="15" x14ac:dyDescent="0.2">
      <c r="A278" s="1191" t="s">
        <v>1306</v>
      </c>
      <c r="B278" s="508">
        <f>'Part 2'!$J$89</f>
        <v>0</v>
      </c>
      <c r="C278" s="509" t="s">
        <v>2471</v>
      </c>
      <c r="D278" s="510"/>
      <c r="E278" s="510"/>
      <c r="F278" s="507" t="s">
        <v>3561</v>
      </c>
      <c r="G278" s="507" t="s">
        <v>2643</v>
      </c>
      <c r="H278" s="507" t="s">
        <v>2458</v>
      </c>
      <c r="I278" s="507">
        <v>93</v>
      </c>
    </row>
    <row r="279" spans="1:11" s="507" customFormat="1" ht="15" x14ac:dyDescent="0.2">
      <c r="A279" s="1191" t="s">
        <v>1307</v>
      </c>
      <c r="B279" s="508">
        <f>'Part 2'!$M$89</f>
        <v>0</v>
      </c>
      <c r="C279" s="509" t="s">
        <v>2471</v>
      </c>
      <c r="D279" s="510"/>
      <c r="E279" s="510"/>
      <c r="F279" s="507" t="s">
        <v>3569</v>
      </c>
      <c r="G279" s="507" t="s">
        <v>2644</v>
      </c>
      <c r="H279" s="507" t="s">
        <v>2458</v>
      </c>
      <c r="I279" s="507">
        <v>94</v>
      </c>
    </row>
    <row r="280" spans="1:11" s="507" customFormat="1" ht="15" x14ac:dyDescent="0.2">
      <c r="A280" s="1191" t="s">
        <v>1916</v>
      </c>
      <c r="B280" s="508">
        <f>'Part 2'!$G$92</f>
        <v>0</v>
      </c>
      <c r="C280" s="509" t="s">
        <v>2471</v>
      </c>
      <c r="D280" s="510"/>
      <c r="E280" s="510"/>
      <c r="F280" s="507" t="s">
        <v>3562</v>
      </c>
      <c r="G280" s="507" t="s">
        <v>2645</v>
      </c>
      <c r="H280" s="507" t="s">
        <v>2458</v>
      </c>
      <c r="I280" s="507">
        <v>95</v>
      </c>
    </row>
    <row r="281" spans="1:11" s="507" customFormat="1" ht="15" x14ac:dyDescent="0.2">
      <c r="A281" s="1191" t="s">
        <v>1917</v>
      </c>
      <c r="B281" s="508">
        <f>'Part 2'!$J$92</f>
        <v>0</v>
      </c>
      <c r="C281" s="509" t="s">
        <v>2471</v>
      </c>
      <c r="D281" s="510"/>
      <c r="E281" s="510"/>
      <c r="F281" s="507" t="s">
        <v>3563</v>
      </c>
      <c r="G281" s="507" t="s">
        <v>2646</v>
      </c>
      <c r="H281" s="507" t="s">
        <v>2458</v>
      </c>
      <c r="I281" s="507">
        <v>96</v>
      </c>
    </row>
    <row r="282" spans="1:11" s="507" customFormat="1" ht="15" x14ac:dyDescent="0.2">
      <c r="A282" s="1191" t="s">
        <v>1918</v>
      </c>
      <c r="B282" s="508">
        <f>'Part 2'!$M$92</f>
        <v>0</v>
      </c>
      <c r="C282" s="509" t="s">
        <v>2471</v>
      </c>
      <c r="D282" s="510"/>
      <c r="E282" s="510"/>
      <c r="F282" s="507" t="s">
        <v>5138</v>
      </c>
      <c r="G282" s="507" t="s">
        <v>2647</v>
      </c>
      <c r="H282" s="507" t="s">
        <v>2458</v>
      </c>
      <c r="I282" s="507">
        <v>97</v>
      </c>
    </row>
    <row r="283" spans="1:11" s="507" customFormat="1" ht="15" x14ac:dyDescent="0.2">
      <c r="A283" s="512" t="s">
        <v>4518</v>
      </c>
      <c r="B283" s="508">
        <f>'Part 2'!$G$95</f>
        <v>0</v>
      </c>
      <c r="C283" s="509" t="s">
        <v>2471</v>
      </c>
      <c r="D283" s="510"/>
      <c r="E283" s="510"/>
      <c r="F283" s="507" t="s">
        <v>3521</v>
      </c>
      <c r="G283" s="507" t="s">
        <v>2648</v>
      </c>
      <c r="H283" s="507" t="s">
        <v>2458</v>
      </c>
      <c r="I283" s="507">
        <v>98</v>
      </c>
    </row>
    <row r="284" spans="1:11" s="507" customFormat="1" ht="15" x14ac:dyDescent="0.2">
      <c r="A284" s="512" t="s">
        <v>4519</v>
      </c>
      <c r="B284" s="508">
        <f>'Part 2'!$J$95</f>
        <v>0</v>
      </c>
      <c r="C284" s="509" t="s">
        <v>2471</v>
      </c>
      <c r="D284" s="510"/>
      <c r="E284" s="510"/>
      <c r="F284" s="507" t="s">
        <v>3522</v>
      </c>
      <c r="G284" s="507" t="s">
        <v>2649</v>
      </c>
      <c r="H284" s="507" t="s">
        <v>2458</v>
      </c>
      <c r="I284" s="507">
        <v>99</v>
      </c>
    </row>
    <row r="285" spans="1:11" s="507" customFormat="1" ht="15" x14ac:dyDescent="0.2">
      <c r="A285" s="512" t="s">
        <v>4520</v>
      </c>
      <c r="B285" s="508">
        <f>'Part 2'!$M$95</f>
        <v>0</v>
      </c>
      <c r="C285" s="509" t="s">
        <v>2471</v>
      </c>
      <c r="D285" s="510"/>
      <c r="E285" s="510"/>
      <c r="F285" s="507" t="s">
        <v>5139</v>
      </c>
      <c r="G285" s="507" t="s">
        <v>2650</v>
      </c>
      <c r="H285" s="507" t="s">
        <v>2458</v>
      </c>
      <c r="I285" s="507">
        <v>100</v>
      </c>
    </row>
    <row r="286" spans="1:11" s="563" customFormat="1" ht="15" x14ac:dyDescent="0.2">
      <c r="A286" s="1191" t="s">
        <v>4033</v>
      </c>
      <c r="B286" s="508">
        <f>'Part 2'!$G$98</f>
        <v>0</v>
      </c>
      <c r="C286" s="509" t="s">
        <v>2471</v>
      </c>
      <c r="D286" s="510"/>
      <c r="E286" s="510"/>
      <c r="F286" s="507" t="s">
        <v>3523</v>
      </c>
      <c r="G286" s="507" t="s">
        <v>2701</v>
      </c>
      <c r="H286" s="507" t="s">
        <v>2458</v>
      </c>
      <c r="I286" s="507">
        <v>101</v>
      </c>
      <c r="J286" s="507"/>
      <c r="K286" s="507"/>
    </row>
    <row r="287" spans="1:11" s="563" customFormat="1" ht="15" x14ac:dyDescent="0.2">
      <c r="A287" s="1191" t="s">
        <v>4034</v>
      </c>
      <c r="B287" s="508">
        <f>'Part 2'!$J$98</f>
        <v>0</v>
      </c>
      <c r="C287" s="509" t="s">
        <v>2471</v>
      </c>
      <c r="D287" s="510"/>
      <c r="E287" s="510"/>
      <c r="F287" s="507" t="s">
        <v>3524</v>
      </c>
      <c r="G287" s="507" t="s">
        <v>2702</v>
      </c>
      <c r="H287" s="507" t="s">
        <v>2458</v>
      </c>
      <c r="I287" s="507">
        <v>102</v>
      </c>
      <c r="J287" s="507"/>
      <c r="K287" s="507"/>
    </row>
    <row r="288" spans="1:11" s="563" customFormat="1" ht="15" x14ac:dyDescent="0.2">
      <c r="A288" s="1191" t="s">
        <v>4035</v>
      </c>
      <c r="B288" s="508">
        <f>'Part 2'!$M$98</f>
        <v>0</v>
      </c>
      <c r="C288" s="509" t="s">
        <v>2471</v>
      </c>
      <c r="D288" s="510"/>
      <c r="E288" s="510"/>
      <c r="F288" s="507" t="s">
        <v>4276</v>
      </c>
      <c r="G288" s="507" t="s">
        <v>2703</v>
      </c>
      <c r="H288" s="507" t="s">
        <v>2458</v>
      </c>
      <c r="I288" s="507">
        <v>103</v>
      </c>
      <c r="J288" s="507"/>
      <c r="K288" s="507"/>
    </row>
    <row r="289" spans="1:9" s="507" customFormat="1" ht="15" x14ac:dyDescent="0.2">
      <c r="A289" s="1191" t="s">
        <v>1308</v>
      </c>
      <c r="B289" s="508">
        <f>'Part 2'!$G$102</f>
        <v>0</v>
      </c>
      <c r="C289" s="509" t="s">
        <v>2471</v>
      </c>
      <c r="D289" s="510"/>
      <c r="E289" s="510"/>
      <c r="F289" s="507" t="s">
        <v>3525</v>
      </c>
      <c r="G289" s="507" t="s">
        <v>2651</v>
      </c>
      <c r="H289" s="507" t="s">
        <v>2458</v>
      </c>
      <c r="I289" s="507">
        <v>107</v>
      </c>
    </row>
    <row r="290" spans="1:9" s="507" customFormat="1" ht="15" x14ac:dyDescent="0.2">
      <c r="A290" s="1191" t="s">
        <v>1309</v>
      </c>
      <c r="B290" s="508">
        <f>'Part 2'!$J$102</f>
        <v>0</v>
      </c>
      <c r="C290" s="509" t="s">
        <v>2471</v>
      </c>
      <c r="D290" s="510"/>
      <c r="E290" s="510"/>
      <c r="F290" s="507" t="s">
        <v>3526</v>
      </c>
      <c r="G290" s="507" t="s">
        <v>2652</v>
      </c>
      <c r="H290" s="507" t="s">
        <v>2458</v>
      </c>
      <c r="I290" s="507">
        <v>108</v>
      </c>
    </row>
    <row r="291" spans="1:9" s="507" customFormat="1" ht="15" x14ac:dyDescent="0.2">
      <c r="A291" s="512" t="s">
        <v>4587</v>
      </c>
      <c r="B291" s="508">
        <f>'Part 2'!$M$102</f>
        <v>0</v>
      </c>
      <c r="C291" s="509" t="s">
        <v>2471</v>
      </c>
      <c r="D291" s="510"/>
      <c r="E291" s="510"/>
      <c r="F291" s="507" t="s">
        <v>5140</v>
      </c>
      <c r="G291" s="507" t="s">
        <v>4588</v>
      </c>
      <c r="H291" s="507" t="s">
        <v>2458</v>
      </c>
      <c r="I291" s="507">
        <v>109</v>
      </c>
    </row>
    <row r="292" spans="1:9" s="507" customFormat="1" ht="15" x14ac:dyDescent="0.2">
      <c r="A292" s="1191" t="s">
        <v>1310</v>
      </c>
      <c r="B292" s="508">
        <f>'Part 2'!$G$105</f>
        <v>0</v>
      </c>
      <c r="C292" s="509" t="s">
        <v>2471</v>
      </c>
      <c r="D292" s="510"/>
      <c r="E292" s="510"/>
      <c r="F292" s="507" t="s">
        <v>3564</v>
      </c>
      <c r="G292" s="507" t="s">
        <v>2653</v>
      </c>
      <c r="H292" s="507" t="s">
        <v>2458</v>
      </c>
      <c r="I292" s="507">
        <v>110</v>
      </c>
    </row>
    <row r="293" spans="1:9" s="507" customFormat="1" ht="14.25" customHeight="1" x14ac:dyDescent="0.2">
      <c r="A293" s="1191" t="s">
        <v>1311</v>
      </c>
      <c r="B293" s="508">
        <f>'Part 2'!$J$105</f>
        <v>0</v>
      </c>
      <c r="C293" s="509" t="s">
        <v>2471</v>
      </c>
      <c r="D293" s="510"/>
      <c r="E293" s="510"/>
      <c r="F293" s="507" t="s">
        <v>3565</v>
      </c>
      <c r="G293" s="507" t="s">
        <v>2654</v>
      </c>
      <c r="H293" s="507" t="s">
        <v>2458</v>
      </c>
      <c r="I293" s="507">
        <v>111</v>
      </c>
    </row>
    <row r="294" spans="1:9" s="507" customFormat="1" ht="14.25" customHeight="1" x14ac:dyDescent="0.2">
      <c r="A294" s="512" t="s">
        <v>4586</v>
      </c>
      <c r="B294" s="508">
        <f>'Part 2'!$M$105</f>
        <v>0</v>
      </c>
      <c r="C294" s="509" t="s">
        <v>2471</v>
      </c>
      <c r="D294" s="510"/>
      <c r="E294" s="510"/>
      <c r="F294" s="507" t="s">
        <v>5141</v>
      </c>
      <c r="G294" s="507" t="s">
        <v>4589</v>
      </c>
      <c r="H294" s="507" t="s">
        <v>2458</v>
      </c>
      <c r="I294" s="507">
        <v>112</v>
      </c>
    </row>
    <row r="295" spans="1:9" s="507" customFormat="1" ht="14.25" customHeight="1" x14ac:dyDescent="0.2">
      <c r="A295" s="1191" t="s">
        <v>1312</v>
      </c>
      <c r="B295" s="508">
        <f>'Part 2'!$G$108</f>
        <v>0</v>
      </c>
      <c r="C295" s="509" t="s">
        <v>2471</v>
      </c>
      <c r="D295" s="510"/>
      <c r="E295" s="510"/>
      <c r="F295" s="507" t="s">
        <v>3527</v>
      </c>
      <c r="G295" s="507" t="s">
        <v>2655</v>
      </c>
      <c r="H295" s="507" t="s">
        <v>2458</v>
      </c>
      <c r="I295" s="507">
        <v>113</v>
      </c>
    </row>
    <row r="296" spans="1:9" s="507" customFormat="1" ht="14.25" customHeight="1" x14ac:dyDescent="0.2">
      <c r="A296" s="1191" t="s">
        <v>1313</v>
      </c>
      <c r="B296" s="508">
        <f>'Part 2'!$J$108</f>
        <v>0</v>
      </c>
      <c r="C296" s="509" t="s">
        <v>2471</v>
      </c>
      <c r="D296" s="510"/>
      <c r="E296" s="510"/>
      <c r="F296" s="507" t="s">
        <v>3528</v>
      </c>
      <c r="G296" s="507" t="s">
        <v>2656</v>
      </c>
      <c r="H296" s="507" t="s">
        <v>2458</v>
      </c>
      <c r="I296" s="507">
        <v>114</v>
      </c>
    </row>
    <row r="297" spans="1:9" s="507" customFormat="1" ht="14.25" customHeight="1" x14ac:dyDescent="0.2">
      <c r="A297" s="1191" t="s">
        <v>1314</v>
      </c>
      <c r="B297" s="508">
        <f>'Part 2'!$M$108</f>
        <v>0</v>
      </c>
      <c r="C297" s="509" t="s">
        <v>2471</v>
      </c>
      <c r="D297" s="510"/>
      <c r="E297" s="510"/>
      <c r="F297" s="507" t="s">
        <v>5142</v>
      </c>
      <c r="G297" s="507" t="s">
        <v>2657</v>
      </c>
      <c r="H297" s="507" t="s">
        <v>2458</v>
      </c>
      <c r="I297" s="507">
        <v>115</v>
      </c>
    </row>
    <row r="298" spans="1:9" s="507" customFormat="1" ht="14.25" customHeight="1" x14ac:dyDescent="0.2">
      <c r="A298" s="1191" t="s">
        <v>1315</v>
      </c>
      <c r="B298" s="508">
        <f>'Part 2'!$G$116</f>
        <v>0</v>
      </c>
      <c r="C298" s="509" t="s">
        <v>2471</v>
      </c>
      <c r="D298" s="510"/>
      <c r="E298" s="510"/>
      <c r="F298" s="507" t="s">
        <v>3529</v>
      </c>
      <c r="G298" s="507" t="s">
        <v>2658</v>
      </c>
      <c r="H298" s="507" t="s">
        <v>2458</v>
      </c>
      <c r="I298" s="507">
        <v>116</v>
      </c>
    </row>
    <row r="299" spans="1:9" s="507" customFormat="1" ht="14.25" customHeight="1" x14ac:dyDescent="0.2">
      <c r="A299" s="1191" t="s">
        <v>1316</v>
      </c>
      <c r="B299" s="508">
        <f>'Part 2'!$J$116</f>
        <v>0</v>
      </c>
      <c r="C299" s="509" t="s">
        <v>2471</v>
      </c>
      <c r="D299" s="510"/>
      <c r="E299" s="510"/>
      <c r="F299" s="507" t="s">
        <v>3530</v>
      </c>
      <c r="G299" s="507" t="s">
        <v>2659</v>
      </c>
      <c r="H299" s="507" t="s">
        <v>2458</v>
      </c>
      <c r="I299" s="507">
        <v>117</v>
      </c>
    </row>
    <row r="300" spans="1:9" s="507" customFormat="1" ht="14.25" customHeight="1" x14ac:dyDescent="0.2">
      <c r="A300" s="1191" t="s">
        <v>1317</v>
      </c>
      <c r="B300" s="508">
        <f>'Part 2'!$M$116</f>
        <v>0</v>
      </c>
      <c r="C300" s="509" t="s">
        <v>2471</v>
      </c>
      <c r="D300" s="510"/>
      <c r="E300" s="510"/>
      <c r="F300" s="507" t="s">
        <v>5143</v>
      </c>
      <c r="G300" s="507" t="s">
        <v>2660</v>
      </c>
      <c r="H300" s="507" t="s">
        <v>2458</v>
      </c>
      <c r="I300" s="507">
        <v>118</v>
      </c>
    </row>
    <row r="301" spans="1:9" s="507" customFormat="1" ht="14.25" customHeight="1" x14ac:dyDescent="0.2">
      <c r="A301" s="1191" t="s">
        <v>1318</v>
      </c>
      <c r="B301" s="508">
        <f>'Part 2'!$G$119</f>
        <v>0</v>
      </c>
      <c r="C301" s="509" t="s">
        <v>2471</v>
      </c>
      <c r="D301" s="510"/>
      <c r="E301" s="510"/>
      <c r="F301" s="507" t="s">
        <v>3531</v>
      </c>
      <c r="G301" s="507" t="s">
        <v>2661</v>
      </c>
      <c r="H301" s="507" t="s">
        <v>2458</v>
      </c>
      <c r="I301" s="507">
        <v>119</v>
      </c>
    </row>
    <row r="302" spans="1:9" s="507" customFormat="1" ht="14.25" customHeight="1" x14ac:dyDescent="0.2">
      <c r="A302" s="1191" t="s">
        <v>1319</v>
      </c>
      <c r="B302" s="508">
        <f>'Part 2'!$J$119</f>
        <v>0</v>
      </c>
      <c r="C302" s="509" t="s">
        <v>2471</v>
      </c>
      <c r="D302" s="510"/>
      <c r="E302" s="510"/>
      <c r="F302" s="507" t="s">
        <v>3532</v>
      </c>
      <c r="G302" s="507" t="s">
        <v>2662</v>
      </c>
      <c r="H302" s="507" t="s">
        <v>2458</v>
      </c>
      <c r="I302" s="507">
        <v>120</v>
      </c>
    </row>
    <row r="303" spans="1:9" s="507" customFormat="1" ht="14.25" customHeight="1" x14ac:dyDescent="0.2">
      <c r="A303" s="1191" t="s">
        <v>1320</v>
      </c>
      <c r="B303" s="508">
        <f>'Part 2'!$M$119</f>
        <v>0</v>
      </c>
      <c r="C303" s="509" t="s">
        <v>2471</v>
      </c>
      <c r="D303" s="510"/>
      <c r="E303" s="510"/>
      <c r="F303" s="507" t="s">
        <v>4277</v>
      </c>
      <c r="G303" s="507" t="s">
        <v>2663</v>
      </c>
      <c r="H303" s="507" t="s">
        <v>2458</v>
      </c>
      <c r="I303" s="507">
        <v>121</v>
      </c>
    </row>
    <row r="304" spans="1:9" s="507" customFormat="1" ht="14.25" customHeight="1" x14ac:dyDescent="0.2">
      <c r="A304" s="1191" t="s">
        <v>1321</v>
      </c>
      <c r="B304" s="508">
        <f>'Part 2'!$G$122</f>
        <v>0</v>
      </c>
      <c r="C304" s="509" t="s">
        <v>2471</v>
      </c>
      <c r="D304" s="510"/>
      <c r="E304" s="510"/>
      <c r="F304" s="507" t="s">
        <v>3533</v>
      </c>
      <c r="G304" s="507" t="s">
        <v>2664</v>
      </c>
      <c r="H304" s="507" t="s">
        <v>2458</v>
      </c>
      <c r="I304" s="507">
        <v>122</v>
      </c>
    </row>
    <row r="305" spans="1:11" s="507" customFormat="1" ht="14.25" customHeight="1" x14ac:dyDescent="0.2">
      <c r="A305" s="1191" t="s">
        <v>1322</v>
      </c>
      <c r="B305" s="508">
        <f>'Part 2'!$J$122</f>
        <v>0</v>
      </c>
      <c r="C305" s="509" t="s">
        <v>2471</v>
      </c>
      <c r="D305" s="510"/>
      <c r="E305" s="510"/>
      <c r="F305" s="507" t="s">
        <v>3534</v>
      </c>
      <c r="G305" s="507" t="s">
        <v>2665</v>
      </c>
      <c r="H305" s="507" t="s">
        <v>2458</v>
      </c>
      <c r="I305" s="507">
        <v>123</v>
      </c>
    </row>
    <row r="306" spans="1:11" s="507" customFormat="1" ht="14.25" customHeight="1" x14ac:dyDescent="0.2">
      <c r="A306" s="512" t="s">
        <v>4590</v>
      </c>
      <c r="B306" s="508">
        <f>'Part 2'!$M$122</f>
        <v>0</v>
      </c>
      <c r="C306" s="509" t="s">
        <v>2471</v>
      </c>
      <c r="D306" s="510"/>
      <c r="E306" s="510"/>
      <c r="F306" s="507" t="s">
        <v>5144</v>
      </c>
      <c r="G306" s="507" t="s">
        <v>4592</v>
      </c>
      <c r="H306" s="507" t="s">
        <v>2458</v>
      </c>
      <c r="I306" s="507">
        <v>124</v>
      </c>
    </row>
    <row r="307" spans="1:11" s="507" customFormat="1" ht="15" x14ac:dyDescent="0.2">
      <c r="A307" s="1191" t="s">
        <v>1323</v>
      </c>
      <c r="B307" s="508">
        <f>'Part 2'!$G$125</f>
        <v>0</v>
      </c>
      <c r="C307" s="509" t="s">
        <v>2471</v>
      </c>
      <c r="D307" s="510"/>
      <c r="E307" s="510"/>
      <c r="F307" s="507" t="s">
        <v>3535</v>
      </c>
      <c r="G307" s="507" t="s">
        <v>2666</v>
      </c>
      <c r="H307" s="507" t="s">
        <v>2458</v>
      </c>
      <c r="I307" s="507">
        <v>125</v>
      </c>
    </row>
    <row r="308" spans="1:11" s="507" customFormat="1" ht="15" x14ac:dyDescent="0.2">
      <c r="A308" s="1191" t="s">
        <v>1324</v>
      </c>
      <c r="B308" s="508">
        <f>'Part 2'!$J$125</f>
        <v>0</v>
      </c>
      <c r="C308" s="509" t="s">
        <v>2471</v>
      </c>
      <c r="D308" s="510"/>
      <c r="E308" s="510"/>
      <c r="F308" s="507" t="s">
        <v>3536</v>
      </c>
      <c r="G308" s="507" t="s">
        <v>2667</v>
      </c>
      <c r="H308" s="507" t="s">
        <v>2458</v>
      </c>
      <c r="I308" s="507">
        <v>126</v>
      </c>
    </row>
    <row r="309" spans="1:11" s="507" customFormat="1" ht="15" x14ac:dyDescent="0.2">
      <c r="A309" s="512" t="s">
        <v>4591</v>
      </c>
      <c r="B309" s="508">
        <f>'Part 2'!$M$125</f>
        <v>0</v>
      </c>
      <c r="C309" s="509" t="s">
        <v>2471</v>
      </c>
      <c r="D309" s="510"/>
      <c r="E309" s="510"/>
      <c r="F309" s="507" t="s">
        <v>5145</v>
      </c>
      <c r="G309" s="507" t="s">
        <v>4593</v>
      </c>
      <c r="H309" s="507" t="s">
        <v>2458</v>
      </c>
      <c r="I309" s="507">
        <v>127</v>
      </c>
    </row>
    <row r="310" spans="1:11" s="507" customFormat="1" ht="15" x14ac:dyDescent="0.25">
      <c r="A310" s="1198" t="s">
        <v>1325</v>
      </c>
      <c r="B310" s="508">
        <f>'Part 2'!$G$129</f>
        <v>0</v>
      </c>
      <c r="C310" s="509" t="s">
        <v>2471</v>
      </c>
      <c r="D310" s="510"/>
      <c r="E310" s="510"/>
      <c r="F310" s="507" t="s">
        <v>5146</v>
      </c>
      <c r="G310" s="507" t="s">
        <v>2668</v>
      </c>
      <c r="H310" s="507" t="s">
        <v>2458</v>
      </c>
      <c r="I310" s="507">
        <v>128</v>
      </c>
    </row>
    <row r="311" spans="1:11" s="507" customFormat="1" ht="15" x14ac:dyDescent="0.25">
      <c r="A311" s="1198" t="s">
        <v>1326</v>
      </c>
      <c r="B311" s="508">
        <f>'Part 2'!$J$129</f>
        <v>0</v>
      </c>
      <c r="C311" s="509" t="s">
        <v>2471</v>
      </c>
      <c r="D311" s="510"/>
      <c r="E311" s="510"/>
      <c r="F311" s="507" t="s">
        <v>3537</v>
      </c>
      <c r="G311" s="507" t="s">
        <v>2669</v>
      </c>
      <c r="H311" s="507" t="s">
        <v>2458</v>
      </c>
      <c r="I311" s="507">
        <v>129</v>
      </c>
    </row>
    <row r="312" spans="1:11" s="507" customFormat="1" ht="15" x14ac:dyDescent="0.25">
      <c r="A312" s="1198" t="s">
        <v>1327</v>
      </c>
      <c r="B312" s="508">
        <f>'Part 2'!$M$129</f>
        <v>0</v>
      </c>
      <c r="C312" s="509" t="s">
        <v>2471</v>
      </c>
      <c r="D312" s="510"/>
      <c r="E312" s="510"/>
      <c r="F312" s="507" t="s">
        <v>5147</v>
      </c>
      <c r="G312" s="507" t="s">
        <v>2670</v>
      </c>
      <c r="H312" s="507" t="s">
        <v>2458</v>
      </c>
      <c r="I312" s="507">
        <v>130</v>
      </c>
    </row>
    <row r="313" spans="1:11" s="507" customFormat="1" ht="15" x14ac:dyDescent="0.2">
      <c r="A313" s="1191" t="s">
        <v>1350</v>
      </c>
      <c r="B313" s="508">
        <f>'Part 2'!$G$136</f>
        <v>0</v>
      </c>
      <c r="C313" s="509" t="s">
        <v>2471</v>
      </c>
      <c r="D313" s="510"/>
      <c r="E313" s="510"/>
      <c r="F313" s="507" t="s">
        <v>3538</v>
      </c>
      <c r="G313" s="507" t="s">
        <v>2698</v>
      </c>
      <c r="H313" s="507" t="s">
        <v>2458</v>
      </c>
      <c r="I313" s="507">
        <v>131</v>
      </c>
    </row>
    <row r="314" spans="1:11" s="507" customFormat="1" ht="15" x14ac:dyDescent="0.2">
      <c r="A314" s="1191" t="s">
        <v>1351</v>
      </c>
      <c r="B314" s="508">
        <f>'Part 2'!$J$136</f>
        <v>0</v>
      </c>
      <c r="C314" s="509" t="s">
        <v>2471</v>
      </c>
      <c r="D314" s="510"/>
      <c r="E314" s="510"/>
      <c r="F314" s="507" t="s">
        <v>3539</v>
      </c>
      <c r="G314" s="507" t="s">
        <v>2699</v>
      </c>
      <c r="H314" s="507" t="s">
        <v>2458</v>
      </c>
      <c r="I314" s="507">
        <v>132</v>
      </c>
    </row>
    <row r="315" spans="1:11" s="507" customFormat="1" ht="15" x14ac:dyDescent="0.2">
      <c r="A315" s="1191" t="s">
        <v>1352</v>
      </c>
      <c r="B315" s="508">
        <f>'Part 2'!$M$136</f>
        <v>0</v>
      </c>
      <c r="C315" s="509" t="s">
        <v>2471</v>
      </c>
      <c r="D315" s="510"/>
      <c r="E315" s="510"/>
      <c r="F315" s="507" t="s">
        <v>3570</v>
      </c>
      <c r="G315" s="507" t="s">
        <v>2700</v>
      </c>
      <c r="H315" s="507" t="s">
        <v>2458</v>
      </c>
      <c r="I315" s="507">
        <v>133</v>
      </c>
    </row>
    <row r="316" spans="1:11" s="563" customFormat="1" ht="15" x14ac:dyDescent="0.2">
      <c r="A316" s="512" t="s">
        <v>2441</v>
      </c>
      <c r="B316" s="508">
        <f>'Part 2'!$G$139</f>
        <v>0</v>
      </c>
      <c r="C316" s="509" t="s">
        <v>2471</v>
      </c>
      <c r="D316" s="510"/>
      <c r="E316" s="510"/>
      <c r="F316" s="507" t="s">
        <v>3540</v>
      </c>
      <c r="G316" s="507" t="s">
        <v>2704</v>
      </c>
      <c r="H316" s="507" t="s">
        <v>2458</v>
      </c>
      <c r="I316" s="507">
        <v>134</v>
      </c>
      <c r="J316" s="507"/>
      <c r="K316" s="507"/>
    </row>
    <row r="317" spans="1:11" s="563" customFormat="1" ht="15" x14ac:dyDescent="0.2">
      <c r="A317" s="512" t="s">
        <v>2442</v>
      </c>
      <c r="B317" s="508">
        <f>'Part 2'!$J$139</f>
        <v>0</v>
      </c>
      <c r="C317" s="509" t="s">
        <v>2471</v>
      </c>
      <c r="D317" s="510"/>
      <c r="E317" s="510"/>
      <c r="F317" s="507" t="s">
        <v>3541</v>
      </c>
      <c r="G317" s="507" t="s">
        <v>2705</v>
      </c>
      <c r="H317" s="507" t="s">
        <v>2458</v>
      </c>
      <c r="I317" s="507">
        <v>135</v>
      </c>
      <c r="J317" s="507"/>
      <c r="K317" s="507"/>
    </row>
    <row r="318" spans="1:11" s="563" customFormat="1" ht="15" x14ac:dyDescent="0.2">
      <c r="A318" s="512" t="s">
        <v>2443</v>
      </c>
      <c r="B318" s="508">
        <f>'Part 2'!$M$139</f>
        <v>0</v>
      </c>
      <c r="C318" s="509" t="s">
        <v>2471</v>
      </c>
      <c r="D318" s="510"/>
      <c r="E318" s="510"/>
      <c r="F318" s="507" t="s">
        <v>3571</v>
      </c>
      <c r="G318" s="507" t="s">
        <v>2706</v>
      </c>
      <c r="H318" s="507" t="s">
        <v>2458</v>
      </c>
      <c r="I318" s="507">
        <v>136</v>
      </c>
      <c r="J318" s="507"/>
      <c r="K318" s="507"/>
    </row>
    <row r="319" spans="1:11" s="507" customFormat="1" ht="15" x14ac:dyDescent="0.2">
      <c r="A319" s="512" t="s">
        <v>4278</v>
      </c>
      <c r="B319" s="508">
        <f>'Part 2'!$J$142</f>
        <v>0</v>
      </c>
      <c r="C319" s="509" t="s">
        <v>2471</v>
      </c>
      <c r="D319" s="510"/>
      <c r="E319" s="510"/>
      <c r="F319" s="507" t="s">
        <v>5148</v>
      </c>
      <c r="G319" s="507" t="s">
        <v>2687</v>
      </c>
      <c r="H319" s="507" t="s">
        <v>2458</v>
      </c>
      <c r="I319" s="507">
        <v>137</v>
      </c>
    </row>
    <row r="320" spans="1:11" s="507" customFormat="1" ht="15" x14ac:dyDescent="0.2">
      <c r="A320" s="1191" t="s">
        <v>1933</v>
      </c>
      <c r="B320" s="508">
        <f>'Part 2'!$M$142</f>
        <v>0</v>
      </c>
      <c r="C320" s="509" t="s">
        <v>2471</v>
      </c>
      <c r="D320" s="510"/>
      <c r="E320" s="510"/>
      <c r="F320" s="507" t="s">
        <v>3542</v>
      </c>
      <c r="G320" s="507" t="s">
        <v>2687</v>
      </c>
      <c r="H320" s="507" t="s">
        <v>2458</v>
      </c>
      <c r="I320" s="507">
        <v>138</v>
      </c>
    </row>
    <row r="321" spans="1:11" s="507" customFormat="1" ht="15" x14ac:dyDescent="0.2">
      <c r="A321" s="1191" t="s">
        <v>2416</v>
      </c>
      <c r="B321" s="508">
        <f>'Part 2'!$G$145</f>
        <v>0</v>
      </c>
      <c r="C321" s="509" t="s">
        <v>2471</v>
      </c>
      <c r="D321" s="510"/>
      <c r="E321" s="510"/>
      <c r="F321" s="507" t="s">
        <v>4036</v>
      </c>
      <c r="G321" s="507" t="s">
        <v>2688</v>
      </c>
      <c r="H321" s="507" t="s">
        <v>2458</v>
      </c>
      <c r="I321" s="507">
        <v>139</v>
      </c>
    </row>
    <row r="322" spans="1:11" s="507" customFormat="1" ht="15" x14ac:dyDescent="0.2">
      <c r="A322" s="1191" t="s">
        <v>2417</v>
      </c>
      <c r="B322" s="508">
        <f>'Part 2'!$J$145</f>
        <v>0</v>
      </c>
      <c r="C322" s="509" t="s">
        <v>2471</v>
      </c>
      <c r="D322" s="510"/>
      <c r="E322" s="510"/>
      <c r="F322" s="507" t="s">
        <v>3543</v>
      </c>
      <c r="G322" s="507" t="s">
        <v>2689</v>
      </c>
      <c r="H322" s="507" t="s">
        <v>2458</v>
      </c>
      <c r="I322" s="507">
        <v>140</v>
      </c>
    </row>
    <row r="323" spans="1:11" s="507" customFormat="1" ht="15" x14ac:dyDescent="0.2">
      <c r="A323" s="1191" t="s">
        <v>2418</v>
      </c>
      <c r="B323" s="508">
        <f>'Part 2'!$M$145</f>
        <v>0</v>
      </c>
      <c r="C323" s="509" t="s">
        <v>2471</v>
      </c>
      <c r="D323" s="510"/>
      <c r="E323" s="510"/>
      <c r="F323" s="507" t="s">
        <v>5149</v>
      </c>
      <c r="G323" s="507" t="s">
        <v>2690</v>
      </c>
      <c r="H323" s="507" t="s">
        <v>2458</v>
      </c>
      <c r="I323" s="507">
        <v>141</v>
      </c>
    </row>
    <row r="324" spans="1:11" s="507" customFormat="1" ht="15" x14ac:dyDescent="0.2">
      <c r="A324" s="512" t="s">
        <v>4521</v>
      </c>
      <c r="B324" s="508">
        <f>'Part 2'!$J$148</f>
        <v>0</v>
      </c>
      <c r="C324" s="509" t="s">
        <v>2471</v>
      </c>
      <c r="D324" s="510"/>
      <c r="E324" s="510"/>
      <c r="F324" s="507" t="s">
        <v>4037</v>
      </c>
      <c r="G324" s="507" t="s">
        <v>2686</v>
      </c>
      <c r="H324" s="507" t="s">
        <v>2458</v>
      </c>
      <c r="I324" s="507">
        <v>142</v>
      </c>
    </row>
    <row r="325" spans="1:11" s="507" customFormat="1" ht="15" x14ac:dyDescent="0.2">
      <c r="A325" s="512" t="s">
        <v>4522</v>
      </c>
      <c r="B325" s="508">
        <f>'Part 2'!$M$148</f>
        <v>0</v>
      </c>
      <c r="C325" s="509" t="s">
        <v>2471</v>
      </c>
      <c r="D325" s="510"/>
      <c r="E325" s="510"/>
      <c r="F325" s="507" t="s">
        <v>4037</v>
      </c>
      <c r="G325" s="507" t="s">
        <v>2686</v>
      </c>
      <c r="H325" s="507" t="s">
        <v>2458</v>
      </c>
      <c r="I325" s="507">
        <v>143</v>
      </c>
    </row>
    <row r="326" spans="1:11" s="507" customFormat="1" ht="15" x14ac:dyDescent="0.2">
      <c r="A326" s="1191" t="s">
        <v>1353</v>
      </c>
      <c r="B326" s="508">
        <f>'Part 2'!$G$152</f>
        <v>0</v>
      </c>
      <c r="C326" s="509" t="s">
        <v>2471</v>
      </c>
      <c r="D326" s="510"/>
      <c r="E326" s="510"/>
      <c r="F326" s="507" t="s">
        <v>4038</v>
      </c>
      <c r="G326" s="507" t="s">
        <v>2707</v>
      </c>
      <c r="H326" s="507" t="s">
        <v>2458</v>
      </c>
      <c r="I326" s="507">
        <v>150</v>
      </c>
      <c r="K326" s="513"/>
    </row>
    <row r="327" spans="1:11" s="507" customFormat="1" ht="15" x14ac:dyDescent="0.2">
      <c r="A327" s="1191" t="s">
        <v>1354</v>
      </c>
      <c r="B327" s="508">
        <f>'Part 2'!$J$152</f>
        <v>0</v>
      </c>
      <c r="C327" s="509" t="s">
        <v>2471</v>
      </c>
      <c r="D327" s="510"/>
      <c r="E327" s="510"/>
      <c r="F327" s="507" t="s">
        <v>4279</v>
      </c>
      <c r="G327" s="507" t="s">
        <v>2708</v>
      </c>
      <c r="H327" s="507" t="s">
        <v>2458</v>
      </c>
      <c r="I327" s="507">
        <v>151</v>
      </c>
    </row>
    <row r="328" spans="1:11" s="507" customFormat="1" ht="15" x14ac:dyDescent="0.2">
      <c r="A328" s="512" t="s">
        <v>4594</v>
      </c>
      <c r="B328" s="508">
        <f>'Part 2'!$M$152</f>
        <v>0</v>
      </c>
      <c r="C328" s="509" t="s">
        <v>2471</v>
      </c>
      <c r="D328" s="510"/>
      <c r="E328" s="510"/>
      <c r="F328" s="507" t="s">
        <v>5150</v>
      </c>
      <c r="G328" s="507" t="s">
        <v>4595</v>
      </c>
      <c r="H328" s="507" t="s">
        <v>2458</v>
      </c>
      <c r="I328" s="507">
        <v>152</v>
      </c>
    </row>
    <row r="329" spans="1:11" s="507" customFormat="1" ht="15" x14ac:dyDescent="0.2">
      <c r="A329" s="1191" t="s">
        <v>1355</v>
      </c>
      <c r="B329" s="508">
        <f>'Part 2'!$G$156</f>
        <v>0</v>
      </c>
      <c r="C329" s="509" t="s">
        <v>2471</v>
      </c>
      <c r="D329" s="510"/>
      <c r="E329" s="510"/>
      <c r="F329" s="507" t="s">
        <v>5270</v>
      </c>
      <c r="G329" s="507" t="s">
        <v>2709</v>
      </c>
      <c r="H329" s="507" t="s">
        <v>2458</v>
      </c>
      <c r="I329" s="507">
        <v>153</v>
      </c>
    </row>
    <row r="330" spans="1:11" s="507" customFormat="1" ht="15" x14ac:dyDescent="0.2">
      <c r="A330" s="1191" t="s">
        <v>1356</v>
      </c>
      <c r="B330" s="508">
        <f>'Part 2'!$J$156</f>
        <v>0</v>
      </c>
      <c r="C330" s="509" t="s">
        <v>2471</v>
      </c>
      <c r="D330" s="510"/>
      <c r="E330" s="510"/>
      <c r="F330" s="507" t="s">
        <v>3544</v>
      </c>
      <c r="G330" s="507" t="s">
        <v>2710</v>
      </c>
      <c r="H330" s="507" t="s">
        <v>2458</v>
      </c>
      <c r="I330" s="507">
        <v>154</v>
      </c>
    </row>
    <row r="331" spans="1:11" s="507" customFormat="1" ht="15" x14ac:dyDescent="0.2">
      <c r="A331" s="512" t="s">
        <v>4596</v>
      </c>
      <c r="B331" s="508">
        <f>'Part 2'!$M$156</f>
        <v>0</v>
      </c>
      <c r="C331" s="509" t="s">
        <v>2471</v>
      </c>
      <c r="D331" s="510"/>
      <c r="E331" s="510"/>
      <c r="F331" s="507" t="s">
        <v>5151</v>
      </c>
      <c r="G331" s="507" t="s">
        <v>4597</v>
      </c>
      <c r="H331" s="507" t="s">
        <v>2458</v>
      </c>
      <c r="I331" s="507">
        <v>155</v>
      </c>
    </row>
    <row r="332" spans="1:11" s="507" customFormat="1" ht="15" x14ac:dyDescent="0.25">
      <c r="A332" s="1198" t="s">
        <v>1357</v>
      </c>
      <c r="B332" s="508">
        <f>'Part 2'!$G$160</f>
        <v>0</v>
      </c>
      <c r="C332" s="509" t="s">
        <v>2471</v>
      </c>
      <c r="D332" s="510"/>
      <c r="E332" s="510"/>
      <c r="F332" s="507" t="s">
        <v>3545</v>
      </c>
      <c r="G332" s="507" t="s">
        <v>2711</v>
      </c>
      <c r="H332" s="507" t="s">
        <v>2458</v>
      </c>
      <c r="I332" s="507">
        <v>156</v>
      </c>
    </row>
    <row r="333" spans="1:11" s="507" customFormat="1" ht="15" x14ac:dyDescent="0.25">
      <c r="A333" s="1198" t="s">
        <v>1358</v>
      </c>
      <c r="B333" s="508">
        <f>'Part 2'!$J$160</f>
        <v>0</v>
      </c>
      <c r="C333" s="509" t="s">
        <v>2471</v>
      </c>
      <c r="D333" s="510"/>
      <c r="E333" s="510"/>
      <c r="F333" s="507" t="s">
        <v>3546</v>
      </c>
      <c r="G333" s="507" t="s">
        <v>2712</v>
      </c>
      <c r="H333" s="507" t="s">
        <v>2458</v>
      </c>
      <c r="I333" s="507">
        <v>157</v>
      </c>
    </row>
    <row r="334" spans="1:11" s="507" customFormat="1" ht="15" x14ac:dyDescent="0.25">
      <c r="A334" s="1198" t="s">
        <v>1359</v>
      </c>
      <c r="B334" s="508">
        <f>'Part 2'!$M$160</f>
        <v>0</v>
      </c>
      <c r="C334" s="509" t="s">
        <v>2471</v>
      </c>
      <c r="D334" s="510"/>
      <c r="E334" s="510"/>
      <c r="F334" s="507" t="s">
        <v>4039</v>
      </c>
      <c r="G334" s="507" t="s">
        <v>2713</v>
      </c>
      <c r="H334" s="507" t="s">
        <v>2458</v>
      </c>
      <c r="I334" s="507">
        <v>158</v>
      </c>
    </row>
    <row r="335" spans="1:11" s="507" customFormat="1" ht="15" x14ac:dyDescent="0.25">
      <c r="A335" s="1345" t="s">
        <v>4282</v>
      </c>
      <c r="B335" s="508">
        <f>'Part 2'!$G$166</f>
        <v>0</v>
      </c>
      <c r="C335" s="509" t="s">
        <v>2471</v>
      </c>
      <c r="D335" s="510"/>
      <c r="E335" s="510"/>
      <c r="F335" s="507" t="s">
        <v>5152</v>
      </c>
      <c r="G335" s="507" t="s">
        <v>4285</v>
      </c>
      <c r="H335" s="507" t="s">
        <v>2458</v>
      </c>
      <c r="I335" s="507">
        <v>159</v>
      </c>
    </row>
    <row r="336" spans="1:11" s="507" customFormat="1" ht="15" x14ac:dyDescent="0.25">
      <c r="A336" s="1345" t="s">
        <v>4280</v>
      </c>
      <c r="B336" s="508">
        <f>'Part 2'!$J$166</f>
        <v>0</v>
      </c>
      <c r="C336" s="509" t="s">
        <v>2471</v>
      </c>
      <c r="D336" s="510"/>
      <c r="E336" s="510"/>
      <c r="F336" s="507" t="s">
        <v>3547</v>
      </c>
      <c r="G336" s="507" t="s">
        <v>4284</v>
      </c>
      <c r="H336" s="507" t="s">
        <v>2458</v>
      </c>
      <c r="I336" s="507">
        <v>160</v>
      </c>
    </row>
    <row r="337" spans="1:9" s="507" customFormat="1" ht="15" x14ac:dyDescent="0.25">
      <c r="A337" s="1345" t="s">
        <v>4281</v>
      </c>
      <c r="B337" s="508">
        <f>'Part 2'!$M$166</f>
        <v>0</v>
      </c>
      <c r="C337" s="509" t="s">
        <v>2471</v>
      </c>
      <c r="D337" s="510"/>
      <c r="E337" s="510"/>
      <c r="F337" s="507" t="s">
        <v>4286</v>
      </c>
      <c r="G337" s="507" t="s">
        <v>4283</v>
      </c>
      <c r="H337" s="507" t="s">
        <v>2458</v>
      </c>
      <c r="I337" s="507">
        <v>161</v>
      </c>
    </row>
    <row r="338" spans="1:9" s="507" customFormat="1" ht="15" x14ac:dyDescent="0.2">
      <c r="A338" s="1191" t="s">
        <v>1328</v>
      </c>
      <c r="B338" s="508">
        <f>'Part 2'!$G$172</f>
        <v>0</v>
      </c>
      <c r="C338" s="509" t="s">
        <v>2471</v>
      </c>
      <c r="D338" s="510"/>
      <c r="E338" s="510"/>
      <c r="F338" s="507" t="s">
        <v>3566</v>
      </c>
      <c r="G338" s="507" t="s">
        <v>2671</v>
      </c>
      <c r="H338" s="507" t="s">
        <v>2458</v>
      </c>
      <c r="I338" s="507">
        <v>162</v>
      </c>
    </row>
    <row r="339" spans="1:9" s="507" customFormat="1" ht="15" x14ac:dyDescent="0.2">
      <c r="A339" s="1191" t="s">
        <v>1329</v>
      </c>
      <c r="B339" s="508">
        <f>'Part 2'!$J$172</f>
        <v>0</v>
      </c>
      <c r="C339" s="509" t="s">
        <v>2471</v>
      </c>
      <c r="D339" s="510"/>
      <c r="E339" s="510"/>
      <c r="F339" s="507" t="s">
        <v>3548</v>
      </c>
      <c r="G339" s="507" t="s">
        <v>2672</v>
      </c>
      <c r="H339" s="507" t="s">
        <v>2458</v>
      </c>
      <c r="I339" s="507">
        <v>163</v>
      </c>
    </row>
    <row r="340" spans="1:9" s="507" customFormat="1" ht="15" x14ac:dyDescent="0.2">
      <c r="A340" s="1191" t="s">
        <v>1330</v>
      </c>
      <c r="B340" s="508">
        <f>'Part 2'!$M$172</f>
        <v>0</v>
      </c>
      <c r="C340" s="509" t="s">
        <v>2471</v>
      </c>
      <c r="D340" s="510"/>
      <c r="E340" s="510"/>
      <c r="F340" s="507" t="s">
        <v>4287</v>
      </c>
      <c r="G340" s="507" t="s">
        <v>2673</v>
      </c>
      <c r="H340" s="507" t="s">
        <v>2458</v>
      </c>
      <c r="I340" s="507">
        <v>164</v>
      </c>
    </row>
    <row r="341" spans="1:9" s="507" customFormat="1" ht="15" x14ac:dyDescent="0.2">
      <c r="A341" s="1191" t="s">
        <v>1331</v>
      </c>
      <c r="B341" s="508">
        <f>'Part 2'!$G$175</f>
        <v>0</v>
      </c>
      <c r="C341" s="509" t="s">
        <v>2471</v>
      </c>
      <c r="D341" s="510"/>
      <c r="E341" s="510"/>
      <c r="F341" s="507" t="s">
        <v>3549</v>
      </c>
      <c r="G341" s="507" t="s">
        <v>2674</v>
      </c>
      <c r="H341" s="507" t="s">
        <v>2458</v>
      </c>
      <c r="I341" s="507">
        <v>165</v>
      </c>
    </row>
    <row r="342" spans="1:9" s="507" customFormat="1" ht="15" x14ac:dyDescent="0.2">
      <c r="A342" s="1191" t="s">
        <v>1332</v>
      </c>
      <c r="B342" s="508">
        <f>'Part 2'!$J$175</f>
        <v>0</v>
      </c>
      <c r="C342" s="509" t="s">
        <v>2471</v>
      </c>
      <c r="D342" s="510"/>
      <c r="E342" s="510"/>
      <c r="F342" s="507" t="s">
        <v>4288</v>
      </c>
      <c r="G342" s="507" t="s">
        <v>2675</v>
      </c>
      <c r="H342" s="507" t="s">
        <v>2458</v>
      </c>
      <c r="I342" s="507">
        <v>166</v>
      </c>
    </row>
    <row r="343" spans="1:9" s="507" customFormat="1" ht="15" x14ac:dyDescent="0.2">
      <c r="A343" s="1191" t="s">
        <v>1333</v>
      </c>
      <c r="B343" s="508">
        <f>'Part 2'!$M$175</f>
        <v>0</v>
      </c>
      <c r="C343" s="509" t="s">
        <v>2471</v>
      </c>
      <c r="D343" s="510"/>
      <c r="E343" s="510"/>
      <c r="F343" s="507" t="s">
        <v>5153</v>
      </c>
      <c r="G343" s="507" t="s">
        <v>2676</v>
      </c>
      <c r="H343" s="507" t="s">
        <v>2458</v>
      </c>
      <c r="I343" s="507">
        <v>167</v>
      </c>
    </row>
    <row r="344" spans="1:9" s="507" customFormat="1" ht="15" x14ac:dyDescent="0.2">
      <c r="A344" s="1191" t="s">
        <v>1334</v>
      </c>
      <c r="B344" s="508">
        <f>'Part 2'!$G$178</f>
        <v>0</v>
      </c>
      <c r="C344" s="509" t="s">
        <v>2471</v>
      </c>
      <c r="D344" s="510"/>
      <c r="E344" s="510"/>
      <c r="F344" s="507" t="s">
        <v>3550</v>
      </c>
      <c r="G344" s="507" t="s">
        <v>2677</v>
      </c>
      <c r="H344" s="507" t="s">
        <v>2458</v>
      </c>
      <c r="I344" s="507">
        <v>168</v>
      </c>
    </row>
    <row r="345" spans="1:9" s="507" customFormat="1" ht="15" x14ac:dyDescent="0.2">
      <c r="A345" s="1191" t="s">
        <v>1335</v>
      </c>
      <c r="B345" s="508">
        <f>'Part 2'!$J$178</f>
        <v>0</v>
      </c>
      <c r="C345" s="509" t="s">
        <v>2471</v>
      </c>
      <c r="D345" s="510"/>
      <c r="E345" s="510"/>
      <c r="F345" s="507" t="s">
        <v>3567</v>
      </c>
      <c r="G345" s="507" t="s">
        <v>2678</v>
      </c>
      <c r="H345" s="507" t="s">
        <v>2458</v>
      </c>
      <c r="I345" s="507">
        <v>169</v>
      </c>
    </row>
    <row r="346" spans="1:9" s="507" customFormat="1" ht="15" x14ac:dyDescent="0.2">
      <c r="A346" s="1191" t="s">
        <v>1336</v>
      </c>
      <c r="B346" s="508">
        <f>'Part 2'!$M$178</f>
        <v>0</v>
      </c>
      <c r="C346" s="509" t="s">
        <v>2471</v>
      </c>
      <c r="D346" s="510"/>
      <c r="E346" s="510"/>
      <c r="F346" s="507" t="s">
        <v>5154</v>
      </c>
      <c r="G346" s="507" t="s">
        <v>2679</v>
      </c>
      <c r="H346" s="507" t="s">
        <v>2458</v>
      </c>
      <c r="I346" s="507">
        <v>170</v>
      </c>
    </row>
    <row r="347" spans="1:9" s="507" customFormat="1" ht="15" x14ac:dyDescent="0.2">
      <c r="A347" s="1191" t="s">
        <v>1337</v>
      </c>
      <c r="B347" s="508">
        <f>'Part 2'!$G$181</f>
        <v>0</v>
      </c>
      <c r="C347" s="509" t="s">
        <v>2471</v>
      </c>
      <c r="D347" s="510"/>
      <c r="E347" s="510"/>
      <c r="F347" s="507" t="s">
        <v>3551</v>
      </c>
      <c r="G347" s="507" t="s">
        <v>2680</v>
      </c>
      <c r="H347" s="507" t="s">
        <v>2458</v>
      </c>
      <c r="I347" s="507">
        <v>171</v>
      </c>
    </row>
    <row r="348" spans="1:9" s="507" customFormat="1" ht="15" x14ac:dyDescent="0.2">
      <c r="A348" s="1191" t="s">
        <v>1338</v>
      </c>
      <c r="B348" s="508">
        <f>'Part 2'!$J$181</f>
        <v>0</v>
      </c>
      <c r="C348" s="509" t="s">
        <v>2471</v>
      </c>
      <c r="D348" s="510"/>
      <c r="E348" s="510"/>
      <c r="F348" s="507" t="s">
        <v>3552</v>
      </c>
      <c r="G348" s="507" t="s">
        <v>2681</v>
      </c>
      <c r="H348" s="507" t="s">
        <v>2458</v>
      </c>
      <c r="I348" s="507">
        <v>172</v>
      </c>
    </row>
    <row r="349" spans="1:9" s="507" customFormat="1" ht="15" x14ac:dyDescent="0.2">
      <c r="A349" s="1191" t="s">
        <v>1339</v>
      </c>
      <c r="B349" s="508">
        <f>'Part 2'!$M$181</f>
        <v>0</v>
      </c>
      <c r="C349" s="509" t="s">
        <v>2471</v>
      </c>
      <c r="D349" s="510"/>
      <c r="E349" s="510"/>
      <c r="F349" s="507" t="s">
        <v>5155</v>
      </c>
      <c r="G349" s="507" t="s">
        <v>2682</v>
      </c>
      <c r="H349" s="507" t="s">
        <v>2458</v>
      </c>
      <c r="I349" s="507">
        <v>173</v>
      </c>
    </row>
    <row r="350" spans="1:9" s="507" customFormat="1" ht="15" x14ac:dyDescent="0.25">
      <c r="A350" s="1198" t="s">
        <v>1340</v>
      </c>
      <c r="B350" s="508">
        <f>'Part 2'!$G$184</f>
        <v>0</v>
      </c>
      <c r="C350" s="509" t="s">
        <v>2471</v>
      </c>
      <c r="D350" s="510"/>
      <c r="E350" s="510"/>
      <c r="F350" s="507" t="s">
        <v>3553</v>
      </c>
      <c r="G350" s="507" t="s">
        <v>2683</v>
      </c>
      <c r="H350" s="507" t="s">
        <v>2458</v>
      </c>
      <c r="I350" s="507">
        <v>174</v>
      </c>
    </row>
    <row r="351" spans="1:9" s="507" customFormat="1" ht="15" x14ac:dyDescent="0.25">
      <c r="A351" s="1198" t="s">
        <v>1341</v>
      </c>
      <c r="B351" s="508">
        <f>'Part 2'!$J$184</f>
        <v>0</v>
      </c>
      <c r="C351" s="509" t="s">
        <v>2471</v>
      </c>
      <c r="D351" s="510"/>
      <c r="E351" s="510"/>
      <c r="F351" s="507" t="s">
        <v>3554</v>
      </c>
      <c r="G351" s="507" t="s">
        <v>2684</v>
      </c>
      <c r="H351" s="507" t="s">
        <v>2458</v>
      </c>
      <c r="I351" s="507">
        <v>175</v>
      </c>
    </row>
    <row r="352" spans="1:9" s="507" customFormat="1" ht="15" x14ac:dyDescent="0.25">
      <c r="A352" s="1198" t="s">
        <v>1342</v>
      </c>
      <c r="B352" s="508">
        <f>'Part 2'!$M$184</f>
        <v>0</v>
      </c>
      <c r="C352" s="509" t="s">
        <v>2471</v>
      </c>
      <c r="D352" s="510"/>
      <c r="E352" s="510"/>
      <c r="F352" s="507" t="s">
        <v>5156</v>
      </c>
      <c r="G352" s="507" t="s">
        <v>2685</v>
      </c>
      <c r="H352" s="507" t="s">
        <v>2458</v>
      </c>
      <c r="I352" s="507">
        <v>176</v>
      </c>
    </row>
    <row r="353" spans="1:11" s="507" customFormat="1" ht="15" x14ac:dyDescent="0.2">
      <c r="A353" s="1191" t="s">
        <v>1343</v>
      </c>
      <c r="B353" s="508">
        <f>'Part 2'!$G$188</f>
        <v>0</v>
      </c>
      <c r="C353" s="509" t="s">
        <v>2471</v>
      </c>
      <c r="D353" s="510"/>
      <c r="E353" s="510"/>
      <c r="F353" s="507" t="s">
        <v>3555</v>
      </c>
      <c r="G353" s="507" t="s">
        <v>2691</v>
      </c>
      <c r="H353" s="507" t="s">
        <v>2458</v>
      </c>
      <c r="I353" s="507">
        <v>178</v>
      </c>
    </row>
    <row r="354" spans="1:11" s="507" customFormat="1" ht="15" x14ac:dyDescent="0.2">
      <c r="A354" s="1191" t="s">
        <v>1344</v>
      </c>
      <c r="B354" s="508">
        <f>'Part 2'!$J$188</f>
        <v>0</v>
      </c>
      <c r="C354" s="509" t="s">
        <v>2471</v>
      </c>
      <c r="D354" s="510"/>
      <c r="E354" s="510"/>
      <c r="F354" s="507" t="s">
        <v>3556</v>
      </c>
      <c r="G354" s="507" t="s">
        <v>2692</v>
      </c>
      <c r="H354" s="507" t="s">
        <v>2458</v>
      </c>
      <c r="I354" s="507">
        <v>179</v>
      </c>
    </row>
    <row r="355" spans="1:11" s="507" customFormat="1" ht="15" x14ac:dyDescent="0.2">
      <c r="A355" s="512" t="s">
        <v>4598</v>
      </c>
      <c r="B355" s="508">
        <f>'Part 2'!$M$188</f>
        <v>0</v>
      </c>
      <c r="C355" s="509" t="s">
        <v>2471</v>
      </c>
      <c r="D355" s="510"/>
      <c r="E355" s="510"/>
      <c r="F355" s="507" t="s">
        <v>5157</v>
      </c>
      <c r="G355" s="507" t="s">
        <v>4600</v>
      </c>
      <c r="H355" s="507" t="s">
        <v>2458</v>
      </c>
      <c r="I355" s="507">
        <v>180</v>
      </c>
    </row>
    <row r="356" spans="1:11" s="507" customFormat="1" ht="15" x14ac:dyDescent="0.2">
      <c r="A356" s="1191" t="s">
        <v>1345</v>
      </c>
      <c r="B356" s="508">
        <f>'Part 2'!$G$191</f>
        <v>0</v>
      </c>
      <c r="C356" s="509" t="s">
        <v>2471</v>
      </c>
      <c r="D356" s="510"/>
      <c r="E356" s="510"/>
      <c r="F356" s="507" t="s">
        <v>4289</v>
      </c>
      <c r="G356" s="507" t="s">
        <v>2693</v>
      </c>
      <c r="H356" s="507" t="s">
        <v>2458</v>
      </c>
      <c r="I356" s="507">
        <v>181</v>
      </c>
    </row>
    <row r="357" spans="1:11" s="507" customFormat="1" ht="15" x14ac:dyDescent="0.2">
      <c r="A357" s="1191" t="s">
        <v>1346</v>
      </c>
      <c r="B357" s="508">
        <f>'Part 2'!$J$191</f>
        <v>0</v>
      </c>
      <c r="C357" s="509" t="s">
        <v>2471</v>
      </c>
      <c r="D357" s="510"/>
      <c r="E357" s="510"/>
      <c r="F357" s="507" t="s">
        <v>3557</v>
      </c>
      <c r="G357" s="507" t="s">
        <v>2694</v>
      </c>
      <c r="H357" s="507" t="s">
        <v>2458</v>
      </c>
      <c r="I357" s="507">
        <v>182</v>
      </c>
    </row>
    <row r="358" spans="1:11" s="507" customFormat="1" ht="15" x14ac:dyDescent="0.2">
      <c r="A358" s="512" t="s">
        <v>4599</v>
      </c>
      <c r="B358" s="508">
        <f>'Part 2'!$M$191</f>
        <v>0</v>
      </c>
      <c r="C358" s="509" t="s">
        <v>2471</v>
      </c>
      <c r="D358" s="510"/>
      <c r="E358" s="510"/>
      <c r="F358" s="507" t="s">
        <v>5158</v>
      </c>
      <c r="G358" s="507" t="s">
        <v>4601</v>
      </c>
      <c r="H358" s="507" t="s">
        <v>2458</v>
      </c>
      <c r="I358" s="507">
        <v>183</v>
      </c>
    </row>
    <row r="359" spans="1:11" s="507" customFormat="1" ht="15" x14ac:dyDescent="0.2">
      <c r="A359" s="1191" t="s">
        <v>1347</v>
      </c>
      <c r="B359" s="508">
        <f>'Part 2'!$G$195</f>
        <v>0</v>
      </c>
      <c r="C359" s="509" t="s">
        <v>2471</v>
      </c>
      <c r="D359" s="510"/>
      <c r="E359" s="510"/>
      <c r="F359" s="507" t="s">
        <v>5159</v>
      </c>
      <c r="G359" s="507" t="s">
        <v>2695</v>
      </c>
      <c r="H359" s="507" t="s">
        <v>2458</v>
      </c>
      <c r="I359" s="507">
        <v>184</v>
      </c>
    </row>
    <row r="360" spans="1:11" s="507" customFormat="1" ht="15" x14ac:dyDescent="0.2">
      <c r="A360" s="1191" t="s">
        <v>1348</v>
      </c>
      <c r="B360" s="508">
        <f>'Part 2'!$J$195</f>
        <v>0</v>
      </c>
      <c r="C360" s="509" t="s">
        <v>2471</v>
      </c>
      <c r="D360" s="510"/>
      <c r="E360" s="510"/>
      <c r="F360" s="507" t="s">
        <v>5160</v>
      </c>
      <c r="G360" s="507" t="s">
        <v>2696</v>
      </c>
      <c r="H360" s="507" t="s">
        <v>2458</v>
      </c>
      <c r="I360" s="507">
        <v>185</v>
      </c>
    </row>
    <row r="361" spans="1:11" s="507" customFormat="1" ht="15" x14ac:dyDescent="0.2">
      <c r="A361" s="1191" t="s">
        <v>1349</v>
      </c>
      <c r="B361" s="508">
        <f>'Part 2'!$M$195</f>
        <v>0</v>
      </c>
      <c r="C361" s="509" t="s">
        <v>2471</v>
      </c>
      <c r="D361" s="510"/>
      <c r="E361" s="510"/>
      <c r="F361" s="507" t="s">
        <v>5161</v>
      </c>
      <c r="G361" s="507" t="s">
        <v>2697</v>
      </c>
      <c r="H361" s="507" t="s">
        <v>2458</v>
      </c>
      <c r="I361" s="507">
        <v>186</v>
      </c>
    </row>
    <row r="362" spans="1:11" s="507" customFormat="1" ht="15" x14ac:dyDescent="0.2">
      <c r="A362" s="1191" t="s">
        <v>1360</v>
      </c>
      <c r="B362" s="508">
        <f>'Part 2'!$G$203</f>
        <v>0</v>
      </c>
      <c r="C362" s="509" t="s">
        <v>2455</v>
      </c>
      <c r="D362" s="510"/>
      <c r="E362" s="510"/>
      <c r="F362" s="507" t="s">
        <v>5162</v>
      </c>
      <c r="G362" s="507" t="s">
        <v>2714</v>
      </c>
      <c r="H362" s="507" t="s">
        <v>2458</v>
      </c>
      <c r="I362" s="507">
        <v>187</v>
      </c>
    </row>
    <row r="363" spans="1:11" s="507" customFormat="1" ht="15" x14ac:dyDescent="0.2">
      <c r="A363" s="1191" t="s">
        <v>1361</v>
      </c>
      <c r="B363" s="508">
        <f>'Part 2'!$J$203</f>
        <v>0</v>
      </c>
      <c r="C363" s="509" t="s">
        <v>2471</v>
      </c>
      <c r="D363" s="510"/>
      <c r="E363" s="510"/>
      <c r="F363" s="507" t="s">
        <v>5163</v>
      </c>
      <c r="G363" s="507" t="s">
        <v>2715</v>
      </c>
      <c r="H363" s="507" t="s">
        <v>2458</v>
      </c>
      <c r="I363" s="507">
        <v>188</v>
      </c>
    </row>
    <row r="364" spans="1:11" s="507" customFormat="1" ht="15" x14ac:dyDescent="0.2">
      <c r="A364" s="1191" t="s">
        <v>1362</v>
      </c>
      <c r="B364" s="508">
        <f>'Part 2'!$M$203</f>
        <v>0</v>
      </c>
      <c r="C364" s="509" t="s">
        <v>2455</v>
      </c>
      <c r="D364" s="510"/>
      <c r="E364" s="510"/>
      <c r="F364" s="507" t="s">
        <v>5164</v>
      </c>
      <c r="G364" s="507" t="s">
        <v>2716</v>
      </c>
      <c r="H364" s="507" t="s">
        <v>2458</v>
      </c>
      <c r="I364" s="507">
        <v>189</v>
      </c>
    </row>
    <row r="365" spans="1:11" s="507" customFormat="1" x14ac:dyDescent="0.2">
      <c r="A365" s="497" t="s">
        <v>1363</v>
      </c>
      <c r="B365" s="493">
        <f>'Part 3'!$G$12</f>
        <v>0</v>
      </c>
      <c r="C365" s="498" t="s">
        <v>2455</v>
      </c>
      <c r="D365" s="495"/>
      <c r="E365" s="495"/>
      <c r="F365" s="496" t="s">
        <v>2727</v>
      </c>
      <c r="G365" s="496" t="s">
        <v>2728</v>
      </c>
      <c r="H365" s="496" t="s">
        <v>2459</v>
      </c>
      <c r="I365" s="496">
        <v>1</v>
      </c>
      <c r="J365" s="496"/>
      <c r="K365" s="496"/>
    </row>
    <row r="366" spans="1:11" s="507" customFormat="1" x14ac:dyDescent="0.2">
      <c r="A366" s="497" t="s">
        <v>1364</v>
      </c>
      <c r="B366" s="493">
        <f>'Part 3'!$J$12</f>
        <v>0</v>
      </c>
      <c r="C366" s="498" t="s">
        <v>2471</v>
      </c>
      <c r="D366" s="495"/>
      <c r="E366" s="495"/>
      <c r="F366" s="496" t="s">
        <v>2729</v>
      </c>
      <c r="G366" s="496" t="s">
        <v>2730</v>
      </c>
      <c r="H366" s="496" t="s">
        <v>2459</v>
      </c>
      <c r="I366" s="496">
        <v>2</v>
      </c>
      <c r="J366" s="496"/>
      <c r="K366" s="496"/>
    </row>
    <row r="367" spans="1:11" s="507" customFormat="1" x14ac:dyDescent="0.2">
      <c r="A367" s="497" t="s">
        <v>1365</v>
      </c>
      <c r="B367" s="493">
        <f>'Part 3'!$M$12</f>
        <v>0</v>
      </c>
      <c r="C367" s="498" t="s">
        <v>2455</v>
      </c>
      <c r="D367" s="495"/>
      <c r="E367" s="495"/>
      <c r="F367" s="496" t="s">
        <v>2731</v>
      </c>
      <c r="G367" s="496" t="s">
        <v>2732</v>
      </c>
      <c r="H367" s="496" t="s">
        <v>2459</v>
      </c>
      <c r="I367" s="496">
        <v>3</v>
      </c>
      <c r="J367" s="496"/>
      <c r="K367" s="496"/>
    </row>
    <row r="368" spans="1:11" s="507" customFormat="1" x14ac:dyDescent="0.2">
      <c r="A368" s="497" t="s">
        <v>1366</v>
      </c>
      <c r="B368" s="493">
        <f>'Part 3'!$G$16</f>
        <v>0</v>
      </c>
      <c r="C368" s="498" t="s">
        <v>2471</v>
      </c>
      <c r="D368" s="495"/>
      <c r="E368" s="495"/>
      <c r="F368" s="496" t="s">
        <v>2733</v>
      </c>
      <c r="G368" s="496" t="s">
        <v>2734</v>
      </c>
      <c r="H368" s="496" t="s">
        <v>2459</v>
      </c>
      <c r="I368" s="496">
        <v>4</v>
      </c>
      <c r="J368" s="496"/>
      <c r="K368" s="496"/>
    </row>
    <row r="369" spans="1:11" s="507" customFormat="1" x14ac:dyDescent="0.2">
      <c r="A369" s="497" t="s">
        <v>1367</v>
      </c>
      <c r="B369" s="493">
        <f>'Part 3'!$J$16</f>
        <v>0</v>
      </c>
      <c r="C369" s="498" t="s">
        <v>2471</v>
      </c>
      <c r="D369" s="495"/>
      <c r="E369" s="495"/>
      <c r="F369" s="496" t="s">
        <v>2735</v>
      </c>
      <c r="G369" s="496" t="s">
        <v>2736</v>
      </c>
      <c r="H369" s="496" t="s">
        <v>2459</v>
      </c>
      <c r="I369" s="496">
        <v>5</v>
      </c>
      <c r="J369" s="496"/>
      <c r="K369" s="496"/>
    </row>
    <row r="370" spans="1:11" s="507" customFormat="1" x14ac:dyDescent="0.2">
      <c r="A370" s="497" t="s">
        <v>1368</v>
      </c>
      <c r="B370" s="493">
        <f>'Part 3'!$M$16</f>
        <v>0</v>
      </c>
      <c r="C370" s="498" t="s">
        <v>2471</v>
      </c>
      <c r="D370" s="495"/>
      <c r="E370" s="495"/>
      <c r="F370" s="496" t="s">
        <v>2737</v>
      </c>
      <c r="G370" s="496" t="s">
        <v>2738</v>
      </c>
      <c r="H370" s="496" t="s">
        <v>2459</v>
      </c>
      <c r="I370" s="496">
        <v>6</v>
      </c>
      <c r="J370" s="496"/>
      <c r="K370" s="496"/>
    </row>
    <row r="371" spans="1:11" s="507" customFormat="1" x14ac:dyDescent="0.2">
      <c r="A371" s="497" t="s">
        <v>1369</v>
      </c>
      <c r="B371" s="493">
        <f>'Part 3'!$G$18</f>
        <v>0</v>
      </c>
      <c r="C371" s="498" t="s">
        <v>2471</v>
      </c>
      <c r="D371" s="495"/>
      <c r="E371" s="495"/>
      <c r="F371" s="496" t="s">
        <v>2739</v>
      </c>
      <c r="G371" s="496" t="s">
        <v>2740</v>
      </c>
      <c r="H371" s="496" t="s">
        <v>2459</v>
      </c>
      <c r="I371" s="496">
        <v>7</v>
      </c>
      <c r="J371" s="496"/>
      <c r="K371" s="496"/>
    </row>
    <row r="372" spans="1:11" s="507" customFormat="1" x14ac:dyDescent="0.2">
      <c r="A372" s="497" t="s">
        <v>1370</v>
      </c>
      <c r="B372" s="493">
        <f>'Part 3'!$J$18</f>
        <v>0</v>
      </c>
      <c r="C372" s="498" t="s">
        <v>2471</v>
      </c>
      <c r="D372" s="495"/>
      <c r="E372" s="495"/>
      <c r="F372" s="496" t="s">
        <v>2741</v>
      </c>
      <c r="G372" s="496" t="s">
        <v>2742</v>
      </c>
      <c r="H372" s="496" t="s">
        <v>2459</v>
      </c>
      <c r="I372" s="496">
        <v>8</v>
      </c>
      <c r="J372" s="496"/>
      <c r="K372" s="496"/>
    </row>
    <row r="373" spans="1:11" s="507" customFormat="1" x14ac:dyDescent="0.2">
      <c r="A373" s="497" t="s">
        <v>1371</v>
      </c>
      <c r="B373" s="493">
        <f>'Part 3'!$M$18</f>
        <v>0</v>
      </c>
      <c r="C373" s="498" t="s">
        <v>2471</v>
      </c>
      <c r="D373" s="495"/>
      <c r="E373" s="495"/>
      <c r="F373" s="496" t="s">
        <v>2743</v>
      </c>
      <c r="G373" s="496" t="s">
        <v>2744</v>
      </c>
      <c r="H373" s="496" t="s">
        <v>2459</v>
      </c>
      <c r="I373" s="496">
        <v>9</v>
      </c>
      <c r="J373" s="496"/>
      <c r="K373" s="496"/>
    </row>
    <row r="374" spans="1:11" s="507" customFormat="1" x14ac:dyDescent="0.2">
      <c r="A374" s="497" t="s">
        <v>1372</v>
      </c>
      <c r="B374" s="493">
        <f>'Part 3'!$G$23</f>
        <v>0</v>
      </c>
      <c r="C374" s="498" t="s">
        <v>2455</v>
      </c>
      <c r="D374" s="495"/>
      <c r="E374" s="495"/>
      <c r="F374" s="496" t="s">
        <v>2745</v>
      </c>
      <c r="G374" s="496" t="s">
        <v>2746</v>
      </c>
      <c r="H374" s="496" t="s">
        <v>2459</v>
      </c>
      <c r="I374" s="496">
        <v>10</v>
      </c>
      <c r="J374" s="496"/>
      <c r="K374" s="496"/>
    </row>
    <row r="375" spans="1:11" s="507" customFormat="1" x14ac:dyDescent="0.2">
      <c r="A375" s="497" t="s">
        <v>1373</v>
      </c>
      <c r="B375" s="493">
        <f>'Part 3'!$J$23</f>
        <v>0</v>
      </c>
      <c r="C375" s="498" t="s">
        <v>2471</v>
      </c>
      <c r="D375" s="495"/>
      <c r="E375" s="495"/>
      <c r="F375" s="496" t="s">
        <v>2747</v>
      </c>
      <c r="G375" s="496" t="s">
        <v>2748</v>
      </c>
      <c r="H375" s="496" t="s">
        <v>2459</v>
      </c>
      <c r="I375" s="496">
        <v>11</v>
      </c>
      <c r="J375" s="496"/>
      <c r="K375" s="496"/>
    </row>
    <row r="376" spans="1:11" s="507" customFormat="1" x14ac:dyDescent="0.2">
      <c r="A376" s="497" t="s">
        <v>1374</v>
      </c>
      <c r="B376" s="493">
        <f>'Part 3'!$M$23</f>
        <v>0</v>
      </c>
      <c r="C376" s="498" t="s">
        <v>2455</v>
      </c>
      <c r="D376" s="495"/>
      <c r="E376" s="495"/>
      <c r="F376" s="496" t="s">
        <v>2749</v>
      </c>
      <c r="G376" s="496" t="s">
        <v>2750</v>
      </c>
      <c r="H376" s="496" t="s">
        <v>2459</v>
      </c>
      <c r="I376" s="496">
        <v>12</v>
      </c>
      <c r="J376" s="496"/>
      <c r="K376" s="496"/>
    </row>
    <row r="377" spans="1:11" s="507" customFormat="1" x14ac:dyDescent="0.2">
      <c r="A377" s="497" t="s">
        <v>1375</v>
      </c>
      <c r="B377" s="493">
        <f>'Part 3'!$G$31</f>
        <v>0</v>
      </c>
      <c r="C377" s="498" t="s">
        <v>2471</v>
      </c>
      <c r="D377" s="495"/>
      <c r="E377" s="495"/>
      <c r="F377" s="496" t="s">
        <v>2751</v>
      </c>
      <c r="G377" s="496" t="s">
        <v>2752</v>
      </c>
      <c r="H377" s="496" t="s">
        <v>2459</v>
      </c>
      <c r="I377" s="496">
        <v>37</v>
      </c>
      <c r="J377" s="496"/>
      <c r="K377" s="496"/>
    </row>
    <row r="378" spans="1:11" s="507" customFormat="1" x14ac:dyDescent="0.2">
      <c r="A378" s="497" t="s">
        <v>1376</v>
      </c>
      <c r="B378" s="493">
        <f>'Part 3'!$J$31</f>
        <v>0</v>
      </c>
      <c r="C378" s="498" t="s">
        <v>2471</v>
      </c>
      <c r="D378" s="495"/>
      <c r="E378" s="495"/>
      <c r="F378" s="496" t="s">
        <v>2753</v>
      </c>
      <c r="G378" s="496" t="s">
        <v>2754</v>
      </c>
      <c r="H378" s="496" t="s">
        <v>2459</v>
      </c>
      <c r="I378" s="496">
        <v>38</v>
      </c>
      <c r="J378" s="496"/>
      <c r="K378" s="496"/>
    </row>
    <row r="379" spans="1:11" s="507" customFormat="1" x14ac:dyDescent="0.2">
      <c r="A379" s="497" t="s">
        <v>1377</v>
      </c>
      <c r="B379" s="493">
        <f>'Part 3'!$M$31</f>
        <v>0</v>
      </c>
      <c r="C379" s="498" t="s">
        <v>2471</v>
      </c>
      <c r="D379" s="495"/>
      <c r="E379" s="495"/>
      <c r="F379" s="496" t="s">
        <v>2755</v>
      </c>
      <c r="G379" s="496" t="s">
        <v>2756</v>
      </c>
      <c r="H379" s="496" t="s">
        <v>2459</v>
      </c>
      <c r="I379" s="496">
        <v>39</v>
      </c>
      <c r="J379" s="496"/>
      <c r="K379" s="496"/>
    </row>
    <row r="380" spans="1:11" s="507" customFormat="1" x14ac:dyDescent="0.2">
      <c r="A380" s="497" t="s">
        <v>1378</v>
      </c>
      <c r="B380" s="493">
        <f>'Part 3'!$J$33</f>
        <v>0</v>
      </c>
      <c r="C380" s="498" t="s">
        <v>2471</v>
      </c>
      <c r="D380" s="495"/>
      <c r="E380" s="495"/>
      <c r="F380" s="496" t="s">
        <v>2757</v>
      </c>
      <c r="G380" s="496" t="s">
        <v>2759</v>
      </c>
      <c r="H380" s="496" t="s">
        <v>2459</v>
      </c>
      <c r="I380" s="496">
        <v>43</v>
      </c>
      <c r="J380" s="496"/>
      <c r="K380" s="496"/>
    </row>
    <row r="381" spans="1:11" s="507" customFormat="1" x14ac:dyDescent="0.2">
      <c r="A381" s="497" t="s">
        <v>1379</v>
      </c>
      <c r="B381" s="493">
        <f>'Part 3'!$J$35</f>
        <v>0</v>
      </c>
      <c r="C381" s="498" t="s">
        <v>2471</v>
      </c>
      <c r="D381" s="495"/>
      <c r="E381" s="495"/>
      <c r="F381" s="496" t="s">
        <v>2758</v>
      </c>
      <c r="G381" s="496" t="s">
        <v>2761</v>
      </c>
      <c r="H381" s="496" t="s">
        <v>2459</v>
      </c>
      <c r="I381" s="496">
        <v>44</v>
      </c>
      <c r="J381" s="496"/>
      <c r="K381" s="496"/>
    </row>
    <row r="382" spans="1:11" s="507" customFormat="1" x14ac:dyDescent="0.2">
      <c r="A382" s="502" t="s">
        <v>1380</v>
      </c>
      <c r="B382" s="493">
        <f>'Part 3'!$J$39</f>
        <v>0</v>
      </c>
      <c r="C382" s="498" t="s">
        <v>2471</v>
      </c>
      <c r="D382" s="495"/>
      <c r="E382" s="495"/>
      <c r="F382" s="496" t="s">
        <v>2760</v>
      </c>
      <c r="G382" s="496" t="s">
        <v>2762</v>
      </c>
      <c r="H382" s="496" t="s">
        <v>2459</v>
      </c>
      <c r="I382" s="496">
        <v>45</v>
      </c>
      <c r="J382" s="496"/>
      <c r="K382" s="496"/>
    </row>
    <row r="383" spans="1:11" s="507" customFormat="1" x14ac:dyDescent="0.2">
      <c r="A383" s="502" t="s">
        <v>1381</v>
      </c>
      <c r="B383" s="493">
        <f>'Part 3'!$M$39</f>
        <v>0</v>
      </c>
      <c r="C383" s="498" t="s">
        <v>2471</v>
      </c>
      <c r="D383" s="495"/>
      <c r="E383" s="495"/>
      <c r="F383" s="496" t="s">
        <v>5165</v>
      </c>
      <c r="G383" s="496" t="s">
        <v>901</v>
      </c>
      <c r="H383" s="496" t="s">
        <v>2459</v>
      </c>
      <c r="I383" s="496">
        <v>46</v>
      </c>
      <c r="J383" s="496"/>
      <c r="K383" s="496"/>
    </row>
    <row r="384" spans="1:11" s="507" customFormat="1" x14ac:dyDescent="0.2">
      <c r="A384" s="502" t="s">
        <v>1382</v>
      </c>
      <c r="B384" s="493">
        <f>'Part 3'!$G$43</f>
        <v>0</v>
      </c>
      <c r="C384" s="498" t="s">
        <v>2471</v>
      </c>
      <c r="D384" s="495"/>
      <c r="E384" s="495"/>
      <c r="F384" s="496" t="s">
        <v>5166</v>
      </c>
      <c r="G384" s="496" t="s">
        <v>2763</v>
      </c>
      <c r="H384" s="496" t="s">
        <v>2459</v>
      </c>
      <c r="I384" s="496">
        <v>53</v>
      </c>
      <c r="J384" s="496"/>
      <c r="K384" s="496"/>
    </row>
    <row r="385" spans="1:11" s="507" customFormat="1" x14ac:dyDescent="0.2">
      <c r="A385" s="502" t="s">
        <v>1383</v>
      </c>
      <c r="B385" s="493">
        <f>'Part 3'!$M$43</f>
        <v>0</v>
      </c>
      <c r="C385" s="498" t="s">
        <v>2471</v>
      </c>
      <c r="D385" s="495"/>
      <c r="E385" s="495"/>
      <c r="F385" s="496" t="s">
        <v>3572</v>
      </c>
      <c r="G385" s="496" t="s">
        <v>2764</v>
      </c>
      <c r="H385" s="496" t="s">
        <v>2459</v>
      </c>
      <c r="I385" s="496">
        <v>54</v>
      </c>
      <c r="J385" s="496"/>
      <c r="K385" s="496"/>
    </row>
    <row r="386" spans="1:11" s="507" customFormat="1" ht="15" x14ac:dyDescent="0.25">
      <c r="A386" s="1346" t="s">
        <v>4460</v>
      </c>
      <c r="B386" s="493">
        <f>'Part 3'!$G$50</f>
        <v>0</v>
      </c>
      <c r="C386" s="498" t="s">
        <v>2471</v>
      </c>
      <c r="D386" s="495"/>
      <c r="E386" s="495"/>
      <c r="F386" s="496" t="s">
        <v>5167</v>
      </c>
      <c r="G386" s="496" t="s">
        <v>5183</v>
      </c>
      <c r="H386" s="496" t="s">
        <v>2459</v>
      </c>
      <c r="I386" s="496"/>
      <c r="J386" s="496"/>
      <c r="K386" s="496"/>
    </row>
    <row r="387" spans="1:11" s="507" customFormat="1" ht="15" x14ac:dyDescent="0.25">
      <c r="A387" s="1346" t="s">
        <v>4461</v>
      </c>
      <c r="B387" s="493">
        <f>'Part 3'!$G$52</f>
        <v>0</v>
      </c>
      <c r="C387" s="498" t="s">
        <v>2471</v>
      </c>
      <c r="D387" s="495"/>
      <c r="E387" s="495"/>
      <c r="F387" s="496" t="s">
        <v>5168</v>
      </c>
      <c r="G387" s="496" t="s">
        <v>5184</v>
      </c>
      <c r="H387" s="496" t="s">
        <v>2459</v>
      </c>
      <c r="I387" s="496"/>
      <c r="J387" s="496"/>
      <c r="K387" s="496"/>
    </row>
    <row r="388" spans="1:11" s="507" customFormat="1" ht="15" x14ac:dyDescent="0.25">
      <c r="A388" s="1346" t="s">
        <v>4462</v>
      </c>
      <c r="B388" s="493">
        <f>'Part 3'!$G$55</f>
        <v>0</v>
      </c>
      <c r="C388" s="498" t="s">
        <v>2471</v>
      </c>
      <c r="D388" s="495"/>
      <c r="E388" s="495"/>
      <c r="F388" s="496" t="s">
        <v>5169</v>
      </c>
      <c r="G388" s="496" t="s">
        <v>5185</v>
      </c>
      <c r="H388" s="496" t="s">
        <v>2459</v>
      </c>
      <c r="I388" s="496"/>
      <c r="J388" s="496"/>
      <c r="K388" s="496"/>
    </row>
    <row r="389" spans="1:11" s="507" customFormat="1" ht="15" x14ac:dyDescent="0.25">
      <c r="A389" s="1346" t="s">
        <v>4463</v>
      </c>
      <c r="B389" s="493">
        <f>'Part 3'!$G$57</f>
        <v>0</v>
      </c>
      <c r="C389" s="498" t="s">
        <v>2471</v>
      </c>
      <c r="D389" s="495"/>
      <c r="E389" s="495"/>
      <c r="F389" s="496" t="s">
        <v>5170</v>
      </c>
      <c r="G389" s="496" t="s">
        <v>5186</v>
      </c>
      <c r="H389" s="496" t="s">
        <v>2459</v>
      </c>
      <c r="I389" s="496"/>
      <c r="J389" s="496"/>
      <c r="K389" s="496"/>
    </row>
    <row r="390" spans="1:11" s="507" customFormat="1" ht="15" x14ac:dyDescent="0.25">
      <c r="A390" s="1346" t="s">
        <v>4954</v>
      </c>
      <c r="B390" s="493">
        <f>'Part 3'!$J$59</f>
        <v>0</v>
      </c>
      <c r="C390" s="498" t="s">
        <v>2471</v>
      </c>
      <c r="D390" s="495"/>
      <c r="E390" s="495"/>
      <c r="F390" s="496" t="s">
        <v>5171</v>
      </c>
      <c r="G390" s="496" t="s">
        <v>5187</v>
      </c>
      <c r="H390" s="496" t="s">
        <v>2459</v>
      </c>
      <c r="I390" s="496">
        <v>65</v>
      </c>
      <c r="J390" s="496"/>
      <c r="K390" s="496"/>
    </row>
    <row r="391" spans="1:11" s="507" customFormat="1" ht="15" x14ac:dyDescent="0.25">
      <c r="A391" s="1346" t="s">
        <v>4955</v>
      </c>
      <c r="B391" s="493">
        <f>'Part 3'!$M$59</f>
        <v>0</v>
      </c>
      <c r="C391" s="498" t="s">
        <v>2471</v>
      </c>
      <c r="D391" s="495"/>
      <c r="E391" s="495"/>
      <c r="F391" s="496" t="s">
        <v>5172</v>
      </c>
      <c r="G391" s="496" t="s">
        <v>5188</v>
      </c>
      <c r="H391" s="496" t="s">
        <v>2459</v>
      </c>
      <c r="I391" s="496">
        <v>65</v>
      </c>
      <c r="J391" s="496"/>
      <c r="K391" s="496"/>
    </row>
    <row r="392" spans="1:11" s="507" customFormat="1" ht="15" x14ac:dyDescent="0.25">
      <c r="A392" s="1346" t="s">
        <v>4471</v>
      </c>
      <c r="B392" s="493">
        <f>'Part 3'!$G$61</f>
        <v>0</v>
      </c>
      <c r="C392" s="498" t="s">
        <v>2471</v>
      </c>
      <c r="D392" s="495"/>
      <c r="E392" s="495"/>
      <c r="F392" s="496" t="s">
        <v>5173</v>
      </c>
      <c r="G392" s="496" t="s">
        <v>5189</v>
      </c>
      <c r="H392" s="496" t="s">
        <v>2459</v>
      </c>
      <c r="I392" s="496"/>
      <c r="J392" s="496"/>
      <c r="K392" s="496"/>
    </row>
    <row r="393" spans="1:11" s="507" customFormat="1" ht="15" x14ac:dyDescent="0.25">
      <c r="A393" s="1346" t="s">
        <v>4472</v>
      </c>
      <c r="B393" s="493">
        <f>'Part 3'!$J$61</f>
        <v>0</v>
      </c>
      <c r="C393" s="498" t="s">
        <v>2471</v>
      </c>
      <c r="D393" s="495"/>
      <c r="E393" s="495"/>
      <c r="F393" s="496" t="s">
        <v>5174</v>
      </c>
      <c r="G393" s="496" t="s">
        <v>5190</v>
      </c>
      <c r="H393" s="496" t="s">
        <v>2459</v>
      </c>
      <c r="I393" s="496"/>
      <c r="J393" s="496"/>
      <c r="K393" s="496"/>
    </row>
    <row r="394" spans="1:11" s="507" customFormat="1" ht="15" x14ac:dyDescent="0.25">
      <c r="A394" s="1346" t="s">
        <v>4473</v>
      </c>
      <c r="B394" s="493">
        <f>'Part 3'!$M$61</f>
        <v>0</v>
      </c>
      <c r="C394" s="498" t="s">
        <v>2471</v>
      </c>
      <c r="D394" s="495"/>
      <c r="E394" s="495"/>
      <c r="F394" s="496" t="s">
        <v>5175</v>
      </c>
      <c r="G394" s="496" t="s">
        <v>5191</v>
      </c>
      <c r="H394" s="496" t="s">
        <v>2459</v>
      </c>
      <c r="I394" s="496"/>
      <c r="J394" s="496"/>
      <c r="K394" s="496"/>
    </row>
    <row r="395" spans="1:11" s="507" customFormat="1" ht="15" x14ac:dyDescent="0.25">
      <c r="A395" s="1346" t="s">
        <v>4468</v>
      </c>
      <c r="B395" s="493">
        <f>'Part 3'!$G$63</f>
        <v>0</v>
      </c>
      <c r="C395" s="498" t="s">
        <v>2471</v>
      </c>
      <c r="D395" s="495"/>
      <c r="E395" s="495"/>
      <c r="F395" s="496" t="s">
        <v>5176</v>
      </c>
      <c r="G395" s="496" t="s">
        <v>5192</v>
      </c>
      <c r="H395" s="496" t="s">
        <v>2459</v>
      </c>
      <c r="I395" s="496"/>
      <c r="J395" s="496"/>
      <c r="K395" s="496"/>
    </row>
    <row r="396" spans="1:11" s="507" customFormat="1" ht="15" x14ac:dyDescent="0.25">
      <c r="A396" s="1346" t="s">
        <v>4469</v>
      </c>
      <c r="B396" s="493">
        <f>'Part 3'!$J$63</f>
        <v>0</v>
      </c>
      <c r="C396" s="498" t="s">
        <v>2471</v>
      </c>
      <c r="D396" s="495"/>
      <c r="E396" s="495"/>
      <c r="F396" s="496" t="s">
        <v>5177</v>
      </c>
      <c r="G396" s="496" t="s">
        <v>5193</v>
      </c>
      <c r="H396" s="496" t="s">
        <v>2459</v>
      </c>
      <c r="I396" s="496"/>
      <c r="J396" s="496"/>
      <c r="K396" s="496"/>
    </row>
    <row r="397" spans="1:11" s="507" customFormat="1" ht="15" x14ac:dyDescent="0.25">
      <c r="A397" s="1346" t="s">
        <v>4470</v>
      </c>
      <c r="B397" s="493">
        <f>'Part 3'!$M$63</f>
        <v>0</v>
      </c>
      <c r="C397" s="498" t="s">
        <v>2471</v>
      </c>
      <c r="D397" s="495"/>
      <c r="E397" s="495"/>
      <c r="F397" s="496" t="s">
        <v>5178</v>
      </c>
      <c r="G397" s="496" t="s">
        <v>5194</v>
      </c>
      <c r="H397" s="496" t="s">
        <v>2459</v>
      </c>
      <c r="I397" s="496"/>
      <c r="J397" s="496"/>
      <c r="K397" s="496"/>
    </row>
    <row r="398" spans="1:11" s="507" customFormat="1" ht="15" x14ac:dyDescent="0.25">
      <c r="A398" s="1346" t="s">
        <v>4465</v>
      </c>
      <c r="B398" s="493">
        <f>'Part 3'!$G$65</f>
        <v>0</v>
      </c>
      <c r="C398" s="498" t="s">
        <v>2471</v>
      </c>
      <c r="D398" s="495"/>
      <c r="E398" s="495"/>
      <c r="F398" s="496" t="s">
        <v>5179</v>
      </c>
      <c r="G398" s="496" t="s">
        <v>5195</v>
      </c>
      <c r="H398" s="496" t="s">
        <v>2459</v>
      </c>
      <c r="I398" s="496"/>
      <c r="J398" s="496"/>
      <c r="K398" s="496"/>
    </row>
    <row r="399" spans="1:11" s="507" customFormat="1" ht="15" x14ac:dyDescent="0.25">
      <c r="A399" s="1346" t="s">
        <v>4466</v>
      </c>
      <c r="B399" s="493">
        <f>'Part 3'!$J$65</f>
        <v>0</v>
      </c>
      <c r="C399" s="498" t="s">
        <v>2471</v>
      </c>
      <c r="D399" s="495"/>
      <c r="E399" s="495"/>
      <c r="F399" s="496" t="s">
        <v>5180</v>
      </c>
      <c r="G399" s="496" t="s">
        <v>5196</v>
      </c>
      <c r="H399" s="496" t="s">
        <v>2459</v>
      </c>
      <c r="I399" s="496"/>
      <c r="J399" s="496"/>
      <c r="K399" s="496"/>
    </row>
    <row r="400" spans="1:11" s="507" customFormat="1" ht="15" x14ac:dyDescent="0.25">
      <c r="A400" s="1346" t="s">
        <v>4467</v>
      </c>
      <c r="B400" s="493">
        <f>'Part 3'!$M$65</f>
        <v>0</v>
      </c>
      <c r="C400" s="498" t="s">
        <v>2471</v>
      </c>
      <c r="D400" s="495"/>
      <c r="E400" s="495"/>
      <c r="F400" s="496" t="s">
        <v>5181</v>
      </c>
      <c r="G400" s="496" t="s">
        <v>5197</v>
      </c>
      <c r="H400" s="496" t="s">
        <v>2459</v>
      </c>
      <c r="I400" s="496"/>
      <c r="J400" s="496"/>
      <c r="K400" s="496"/>
    </row>
    <row r="401" spans="1:11" s="507" customFormat="1" ht="15" x14ac:dyDescent="0.25">
      <c r="A401" s="1346" t="s">
        <v>4464</v>
      </c>
      <c r="B401" s="493">
        <f>'Part 3'!$M$67</f>
        <v>0</v>
      </c>
      <c r="C401" s="498" t="s">
        <v>2471</v>
      </c>
      <c r="D401" s="495"/>
      <c r="E401" s="495"/>
      <c r="F401" s="496" t="s">
        <v>5182</v>
      </c>
      <c r="G401" s="496" t="s">
        <v>5198</v>
      </c>
      <c r="H401" s="496" t="s">
        <v>2459</v>
      </c>
      <c r="I401" s="496"/>
      <c r="J401" s="496"/>
      <c r="K401" s="496"/>
    </row>
    <row r="402" spans="1:11" s="549" customFormat="1" ht="14.25" customHeight="1" x14ac:dyDescent="0.25">
      <c r="A402" s="515" t="s">
        <v>4009</v>
      </c>
      <c r="B402" s="516" t="e" vm="1">
        <f>'Part 4'!J7</f>
        <v>#VALUE!</v>
      </c>
      <c r="C402" s="638" t="s">
        <v>2471</v>
      </c>
      <c r="D402" s="639"/>
      <c r="E402" s="639"/>
      <c r="F402" s="640" t="s">
        <v>4011</v>
      </c>
      <c r="G402" s="640" t="s">
        <v>2765</v>
      </c>
      <c r="H402" s="640" t="s">
        <v>2460</v>
      </c>
      <c r="I402" s="640">
        <v>2</v>
      </c>
      <c r="J402" s="640"/>
      <c r="K402" s="640"/>
    </row>
    <row r="403" spans="1:11" s="549" customFormat="1" ht="14.25" customHeight="1" x14ac:dyDescent="0.25">
      <c r="A403" s="515" t="s">
        <v>4005</v>
      </c>
      <c r="B403" s="516">
        <f>'Part 4'!J9</f>
        <v>0</v>
      </c>
      <c r="C403" s="638" t="s">
        <v>2471</v>
      </c>
      <c r="D403" s="639"/>
      <c r="E403" s="639"/>
      <c r="F403" s="640" t="s">
        <v>4012</v>
      </c>
      <c r="G403" s="640" t="s">
        <v>4007</v>
      </c>
      <c r="H403" s="640" t="s">
        <v>2460</v>
      </c>
      <c r="I403" s="640">
        <v>3</v>
      </c>
      <c r="J403" s="640"/>
      <c r="K403" s="640"/>
    </row>
    <row r="404" spans="1:11" s="549" customFormat="1" ht="14.25" customHeight="1" x14ac:dyDescent="0.25">
      <c r="A404" s="515" t="s">
        <v>4006</v>
      </c>
      <c r="B404" s="516" t="e" vm="1">
        <f>'Part 4'!J11</f>
        <v>#VALUE!</v>
      </c>
      <c r="C404" s="638" t="s">
        <v>2471</v>
      </c>
      <c r="D404" s="639"/>
      <c r="E404" s="639"/>
      <c r="F404" s="640" t="s">
        <v>4013</v>
      </c>
      <c r="G404" s="640" t="s">
        <v>4008</v>
      </c>
      <c r="H404" s="640" t="s">
        <v>2460</v>
      </c>
      <c r="I404" s="640">
        <v>4</v>
      </c>
      <c r="J404" s="640"/>
      <c r="K404" s="640"/>
    </row>
    <row r="405" spans="1:11" s="642" customFormat="1" ht="15" x14ac:dyDescent="0.25">
      <c r="A405" s="515" t="s">
        <v>1384</v>
      </c>
      <c r="B405" s="516">
        <f>'Part 4'!$H$14</f>
        <v>0</v>
      </c>
      <c r="C405" s="517" t="s">
        <v>2471</v>
      </c>
      <c r="D405" s="518"/>
      <c r="E405" s="518"/>
      <c r="F405" s="519" t="s">
        <v>4014</v>
      </c>
      <c r="G405" s="519" t="s">
        <v>2766</v>
      </c>
      <c r="H405" s="519" t="s">
        <v>2460</v>
      </c>
      <c r="I405" s="519">
        <v>5</v>
      </c>
      <c r="J405" s="519"/>
      <c r="K405" s="519"/>
    </row>
    <row r="406" spans="1:11" s="641" customFormat="1" ht="15" x14ac:dyDescent="0.25">
      <c r="A406" s="515" t="s">
        <v>1385</v>
      </c>
      <c r="B406" s="516">
        <f>'Part 4'!$H$16</f>
        <v>0</v>
      </c>
      <c r="C406" s="517" t="s">
        <v>2471</v>
      </c>
      <c r="D406" s="518"/>
      <c r="E406" s="518"/>
      <c r="F406" s="519" t="s">
        <v>4015</v>
      </c>
      <c r="G406" s="519" t="s">
        <v>2767</v>
      </c>
      <c r="H406" s="519" t="s">
        <v>2460</v>
      </c>
      <c r="I406" s="519">
        <v>6</v>
      </c>
      <c r="J406" s="519"/>
      <c r="K406" s="519"/>
    </row>
    <row r="407" spans="1:11" s="641" customFormat="1" ht="15" x14ac:dyDescent="0.25">
      <c r="A407" s="515" t="s">
        <v>1386</v>
      </c>
      <c r="B407" s="516">
        <f>'Part 4'!$H$18</f>
        <v>0</v>
      </c>
      <c r="C407" s="517" t="s">
        <v>2471</v>
      </c>
      <c r="D407" s="518"/>
      <c r="E407" s="518"/>
      <c r="F407" s="519" t="s">
        <v>4016</v>
      </c>
      <c r="G407" s="519" t="s">
        <v>2768</v>
      </c>
      <c r="H407" s="519" t="s">
        <v>2460</v>
      </c>
      <c r="I407" s="519">
        <v>7</v>
      </c>
      <c r="J407" s="519"/>
      <c r="K407" s="519"/>
    </row>
    <row r="408" spans="1:11" s="641" customFormat="1" ht="15" x14ac:dyDescent="0.25">
      <c r="A408" s="515" t="s">
        <v>1387</v>
      </c>
      <c r="B408" s="516">
        <f>'Part 4'!$H$20</f>
        <v>0</v>
      </c>
      <c r="C408" s="517" t="s">
        <v>2471</v>
      </c>
      <c r="D408" s="518"/>
      <c r="E408" s="518"/>
      <c r="F408" s="519" t="s">
        <v>4017</v>
      </c>
      <c r="G408" s="519" t="s">
        <v>2769</v>
      </c>
      <c r="H408" s="519" t="s">
        <v>2460</v>
      </c>
      <c r="I408" s="519">
        <v>8</v>
      </c>
      <c r="J408" s="519"/>
      <c r="K408" s="519"/>
    </row>
    <row r="409" spans="1:11" s="507" customFormat="1" x14ac:dyDescent="0.2">
      <c r="A409" s="515" t="s">
        <v>1388</v>
      </c>
      <c r="B409" s="516">
        <f>'Part 4'!$H$22</f>
        <v>0</v>
      </c>
      <c r="C409" s="517" t="s">
        <v>2471</v>
      </c>
      <c r="D409" s="518"/>
      <c r="E409" s="518"/>
      <c r="F409" s="519" t="s">
        <v>4018</v>
      </c>
      <c r="G409" s="519" t="s">
        <v>2770</v>
      </c>
      <c r="H409" s="519" t="s">
        <v>2460</v>
      </c>
      <c r="I409" s="519">
        <v>9</v>
      </c>
      <c r="J409" s="519"/>
      <c r="K409" s="519"/>
    </row>
    <row r="410" spans="1:11" s="507" customFormat="1" x14ac:dyDescent="0.2">
      <c r="A410" s="515" t="s">
        <v>1389</v>
      </c>
      <c r="B410" s="516">
        <f>'Part 4'!$J$24</f>
        <v>0</v>
      </c>
      <c r="C410" s="517" t="s">
        <v>2471</v>
      </c>
      <c r="D410" s="518"/>
      <c r="E410" s="518"/>
      <c r="F410" s="519" t="s">
        <v>4019</v>
      </c>
      <c r="G410" s="519" t="s">
        <v>2771</v>
      </c>
      <c r="H410" s="519" t="s">
        <v>2460</v>
      </c>
      <c r="I410" s="519">
        <v>10</v>
      </c>
      <c r="J410" s="519"/>
      <c r="K410" s="519"/>
    </row>
    <row r="411" spans="1:11" s="507" customFormat="1" x14ac:dyDescent="0.2">
      <c r="A411" s="520" t="s">
        <v>1390</v>
      </c>
      <c r="B411" s="516">
        <f>'Part 4'!$H$27</f>
        <v>0</v>
      </c>
      <c r="C411" s="517" t="s">
        <v>2471</v>
      </c>
      <c r="D411" s="518"/>
      <c r="E411" s="518"/>
      <c r="F411" s="519" t="s">
        <v>4020</v>
      </c>
      <c r="G411" s="519" t="s">
        <v>2772</v>
      </c>
      <c r="H411" s="519" t="s">
        <v>2460</v>
      </c>
      <c r="I411" s="519">
        <v>11</v>
      </c>
      <c r="J411" s="519"/>
      <c r="K411" s="519"/>
    </row>
    <row r="412" spans="1:11" s="507" customFormat="1" x14ac:dyDescent="0.2">
      <c r="A412" s="520" t="s">
        <v>1391</v>
      </c>
      <c r="B412" s="516">
        <f>'Part 4'!$H$29</f>
        <v>0</v>
      </c>
      <c r="C412" s="517" t="s">
        <v>2471</v>
      </c>
      <c r="D412" s="518"/>
      <c r="E412" s="518"/>
      <c r="F412" s="519" t="s">
        <v>4021</v>
      </c>
      <c r="G412" s="519" t="s">
        <v>2773</v>
      </c>
      <c r="H412" s="519" t="s">
        <v>2460</v>
      </c>
      <c r="I412" s="519">
        <v>12</v>
      </c>
      <c r="J412" s="519"/>
      <c r="K412" s="519"/>
    </row>
    <row r="413" spans="1:11" s="507" customFormat="1" x14ac:dyDescent="0.2">
      <c r="A413" s="520" t="s">
        <v>1392</v>
      </c>
      <c r="B413" s="516" t="e" vm="1">
        <f>'Part 4'!$H$31</f>
        <v>#VALUE!</v>
      </c>
      <c r="C413" s="517" t="s">
        <v>2471</v>
      </c>
      <c r="D413" s="518"/>
      <c r="E413" s="518"/>
      <c r="F413" s="519" t="s">
        <v>4022</v>
      </c>
      <c r="G413" s="519" t="s">
        <v>2774</v>
      </c>
      <c r="H413" s="519" t="s">
        <v>2460</v>
      </c>
      <c r="I413" s="519">
        <v>13</v>
      </c>
      <c r="J413" s="519"/>
      <c r="K413" s="519"/>
    </row>
    <row r="414" spans="1:11" s="507" customFormat="1" x14ac:dyDescent="0.2">
      <c r="A414" s="520" t="s">
        <v>1393</v>
      </c>
      <c r="B414" s="516" t="e" vm="1">
        <f>'Part 4'!$J$33</f>
        <v>#VALUE!</v>
      </c>
      <c r="C414" s="517" t="s">
        <v>2471</v>
      </c>
      <c r="D414" s="518"/>
      <c r="E414" s="518"/>
      <c r="F414" s="519" t="s">
        <v>4023</v>
      </c>
      <c r="G414" s="519" t="s">
        <v>2775</v>
      </c>
      <c r="H414" s="519" t="s">
        <v>2460</v>
      </c>
      <c r="I414" s="519">
        <v>14</v>
      </c>
      <c r="J414" s="519"/>
      <c r="K414" s="519"/>
    </row>
    <row r="415" spans="1:11" s="507" customFormat="1" x14ac:dyDescent="0.2">
      <c r="A415" s="520" t="s">
        <v>1394</v>
      </c>
      <c r="B415" s="516">
        <f>'Part 4'!$H$36</f>
        <v>0</v>
      </c>
      <c r="C415" s="517" t="s">
        <v>2471</v>
      </c>
      <c r="D415" s="518"/>
      <c r="E415" s="518"/>
      <c r="F415" s="519" t="s">
        <v>4024</v>
      </c>
      <c r="G415" s="519" t="s">
        <v>2776</v>
      </c>
      <c r="H415" s="519" t="s">
        <v>2460</v>
      </c>
      <c r="I415" s="519">
        <v>15</v>
      </c>
      <c r="J415" s="519"/>
      <c r="K415" s="519"/>
    </row>
    <row r="416" spans="1:11" s="507" customFormat="1" x14ac:dyDescent="0.2">
      <c r="A416" s="520" t="s">
        <v>1395</v>
      </c>
      <c r="B416" s="516">
        <f>'Part 4'!$H$38</f>
        <v>0</v>
      </c>
      <c r="C416" s="517" t="s">
        <v>2471</v>
      </c>
      <c r="D416" s="518"/>
      <c r="E416" s="518"/>
      <c r="F416" s="519" t="s">
        <v>4025</v>
      </c>
      <c r="G416" s="519" t="s">
        <v>2777</v>
      </c>
      <c r="H416" s="519" t="s">
        <v>2460</v>
      </c>
      <c r="I416" s="519">
        <v>16</v>
      </c>
      <c r="J416" s="519"/>
      <c r="K416" s="519"/>
    </row>
    <row r="417" spans="1:11" s="507" customFormat="1" x14ac:dyDescent="0.2">
      <c r="A417" s="515" t="s">
        <v>1396</v>
      </c>
      <c r="B417" s="516">
        <f>'Part 4'!$H$41</f>
        <v>0</v>
      </c>
      <c r="C417" s="517" t="s">
        <v>2471</v>
      </c>
      <c r="D417" s="518"/>
      <c r="E417" s="518"/>
      <c r="F417" s="519" t="s">
        <v>4026</v>
      </c>
      <c r="G417" s="519" t="s">
        <v>2778</v>
      </c>
      <c r="H417" s="519" t="s">
        <v>2460</v>
      </c>
      <c r="I417" s="519">
        <v>17</v>
      </c>
      <c r="J417" s="519"/>
      <c r="K417" s="519"/>
    </row>
    <row r="418" spans="1:11" s="507" customFormat="1" x14ac:dyDescent="0.2">
      <c r="A418" s="520" t="s">
        <v>1397</v>
      </c>
      <c r="B418" s="516">
        <f>'Part 4'!$H$44</f>
        <v>0</v>
      </c>
      <c r="C418" s="517" t="s">
        <v>2471</v>
      </c>
      <c r="D418" s="518"/>
      <c r="E418" s="518"/>
      <c r="F418" s="519" t="s">
        <v>4027</v>
      </c>
      <c r="G418" s="519" t="s">
        <v>2779</v>
      </c>
      <c r="H418" s="519" t="s">
        <v>2460</v>
      </c>
      <c r="I418" s="519">
        <v>18</v>
      </c>
      <c r="J418" s="519"/>
      <c r="K418" s="519"/>
    </row>
    <row r="419" spans="1:11" s="507" customFormat="1" x14ac:dyDescent="0.2">
      <c r="A419" s="520" t="s">
        <v>1398</v>
      </c>
      <c r="B419" s="516">
        <f>'Part 4'!$H$46</f>
        <v>0</v>
      </c>
      <c r="C419" s="517" t="s">
        <v>2471</v>
      </c>
      <c r="D419" s="518"/>
      <c r="E419" s="518"/>
      <c r="F419" s="519" t="s">
        <v>4028</v>
      </c>
      <c r="G419" s="519" t="s">
        <v>2780</v>
      </c>
      <c r="H419" s="519" t="s">
        <v>2460</v>
      </c>
      <c r="I419" s="519">
        <v>19</v>
      </c>
      <c r="J419" s="519"/>
      <c r="K419" s="519"/>
    </row>
    <row r="420" spans="1:11" s="507" customFormat="1" x14ac:dyDescent="0.2">
      <c r="A420" s="520" t="s">
        <v>1399</v>
      </c>
      <c r="B420" s="516">
        <f>'Part 4'!$H$49</f>
        <v>0</v>
      </c>
      <c r="C420" s="517" t="s">
        <v>2471</v>
      </c>
      <c r="D420" s="518"/>
      <c r="E420" s="518"/>
      <c r="F420" s="519" t="s">
        <v>4029</v>
      </c>
      <c r="G420" s="519" t="s">
        <v>2781</v>
      </c>
      <c r="H420" s="519" t="s">
        <v>2460</v>
      </c>
      <c r="I420" s="519">
        <v>20</v>
      </c>
      <c r="J420" s="519"/>
      <c r="K420" s="519"/>
    </row>
    <row r="421" spans="1:11" s="507" customFormat="1" x14ac:dyDescent="0.2">
      <c r="A421" s="520" t="s">
        <v>1400</v>
      </c>
      <c r="B421" s="516" t="e" vm="1">
        <f>'Part 4'!$H$51</f>
        <v>#VALUE!</v>
      </c>
      <c r="C421" s="517" t="s">
        <v>2471</v>
      </c>
      <c r="D421" s="518"/>
      <c r="E421" s="518"/>
      <c r="F421" s="519" t="s">
        <v>4030</v>
      </c>
      <c r="G421" s="519" t="s">
        <v>2782</v>
      </c>
      <c r="H421" s="519" t="s">
        <v>2460</v>
      </c>
      <c r="I421" s="519">
        <v>21</v>
      </c>
      <c r="J421" s="519"/>
      <c r="K421" s="519"/>
    </row>
    <row r="422" spans="1:11" s="507" customFormat="1" x14ac:dyDescent="0.2">
      <c r="A422" s="520" t="s">
        <v>1401</v>
      </c>
      <c r="B422" s="516" t="e" vm="1">
        <f>'Part 4'!$J$53</f>
        <v>#VALUE!</v>
      </c>
      <c r="C422" s="517" t="s">
        <v>2471</v>
      </c>
      <c r="D422" s="518"/>
      <c r="E422" s="518"/>
      <c r="F422" s="519" t="s">
        <v>4031</v>
      </c>
      <c r="G422" s="519" t="s">
        <v>2783</v>
      </c>
      <c r="H422" s="519" t="s">
        <v>2460</v>
      </c>
      <c r="I422" s="519">
        <v>22</v>
      </c>
      <c r="J422" s="519"/>
      <c r="K422" s="519"/>
    </row>
    <row r="423" spans="1:11" s="507" customFormat="1" x14ac:dyDescent="0.2">
      <c r="A423" s="515" t="s">
        <v>1155</v>
      </c>
      <c r="B423" s="516" t="e" vm="1">
        <f>'Part 4'!$J$58</f>
        <v>#VALUE!</v>
      </c>
      <c r="C423" s="517" t="s">
        <v>2471</v>
      </c>
      <c r="D423" s="518"/>
      <c r="E423" s="518"/>
      <c r="F423" s="519" t="s">
        <v>4032</v>
      </c>
      <c r="G423" s="519" t="s">
        <v>2785</v>
      </c>
      <c r="H423" s="519" t="s">
        <v>2460</v>
      </c>
      <c r="I423" s="519">
        <v>23</v>
      </c>
      <c r="J423" s="519"/>
      <c r="K423" s="519"/>
    </row>
    <row r="424" spans="1:11" s="507" customFormat="1" x14ac:dyDescent="0.2">
      <c r="A424" s="515" t="s">
        <v>1944</v>
      </c>
      <c r="B424" s="521">
        <f>'Part 4'!F65</f>
        <v>1</v>
      </c>
      <c r="C424" s="517" t="s">
        <v>2490</v>
      </c>
      <c r="D424" s="518"/>
      <c r="E424" s="518"/>
      <c r="F424" s="519" t="s">
        <v>2784</v>
      </c>
      <c r="G424" s="519" t="s">
        <v>2787</v>
      </c>
      <c r="H424" s="519" t="s">
        <v>2460</v>
      </c>
      <c r="I424" s="519">
        <v>24</v>
      </c>
      <c r="J424" s="519"/>
      <c r="K424" s="519"/>
    </row>
    <row r="425" spans="1:11" s="507" customFormat="1" x14ac:dyDescent="0.2">
      <c r="A425" s="515" t="s">
        <v>1945</v>
      </c>
      <c r="B425" s="521">
        <f>'Part 4'!H65</f>
        <v>0</v>
      </c>
      <c r="C425" s="517" t="s">
        <v>2490</v>
      </c>
      <c r="D425" s="518"/>
      <c r="E425" s="518"/>
      <c r="F425" s="519" t="s">
        <v>3573</v>
      </c>
      <c r="G425" s="519" t="s">
        <v>2787</v>
      </c>
      <c r="H425" s="519" t="s">
        <v>2460</v>
      </c>
      <c r="I425" s="519">
        <v>25</v>
      </c>
      <c r="J425" s="519"/>
      <c r="K425" s="519"/>
    </row>
    <row r="426" spans="1:11" s="507" customFormat="1" x14ac:dyDescent="0.2">
      <c r="A426" s="515" t="s">
        <v>1946</v>
      </c>
      <c r="B426" s="521">
        <f>'Part 4'!J65</f>
        <v>0</v>
      </c>
      <c r="C426" s="517" t="s">
        <v>2490</v>
      </c>
      <c r="D426" s="518"/>
      <c r="E426" s="518"/>
      <c r="F426" s="519" t="s">
        <v>3574</v>
      </c>
      <c r="G426" s="519" t="s">
        <v>2787</v>
      </c>
      <c r="H426" s="519" t="s">
        <v>2460</v>
      </c>
      <c r="I426" s="519">
        <v>26</v>
      </c>
      <c r="J426" s="519"/>
      <c r="K426" s="519"/>
    </row>
    <row r="427" spans="1:11" s="507" customFormat="1" x14ac:dyDescent="0.2">
      <c r="A427" s="515" t="s">
        <v>1947</v>
      </c>
      <c r="B427" s="521">
        <f>'Part 4'!L65</f>
        <v>0</v>
      </c>
      <c r="C427" s="517" t="s">
        <v>2490</v>
      </c>
      <c r="D427" s="518"/>
      <c r="E427" s="518"/>
      <c r="F427" s="519" t="s">
        <v>3575</v>
      </c>
      <c r="G427" s="519" t="s">
        <v>2787</v>
      </c>
      <c r="H427" s="519" t="s">
        <v>2460</v>
      </c>
      <c r="I427" s="519">
        <v>27</v>
      </c>
      <c r="J427" s="519"/>
      <c r="K427" s="519"/>
    </row>
    <row r="428" spans="1:11" s="507" customFormat="1" x14ac:dyDescent="0.2">
      <c r="A428" s="515" t="s">
        <v>1948</v>
      </c>
      <c r="B428" s="521">
        <f>'Part 4'!N65</f>
        <v>1</v>
      </c>
      <c r="C428" s="517" t="s">
        <v>2490</v>
      </c>
      <c r="D428" s="518"/>
      <c r="E428" s="518"/>
      <c r="F428" s="519" t="s">
        <v>3576</v>
      </c>
      <c r="G428" s="519" t="s">
        <v>2787</v>
      </c>
      <c r="H428" s="519" t="s">
        <v>2460</v>
      </c>
      <c r="I428" s="519">
        <v>28</v>
      </c>
      <c r="J428" s="519"/>
      <c r="K428" s="519"/>
    </row>
    <row r="429" spans="1:11" s="507" customFormat="1" x14ac:dyDescent="0.2">
      <c r="A429" s="515" t="s">
        <v>1949</v>
      </c>
      <c r="B429" s="516" t="e" vm="1">
        <f>'Part 4'!F67</f>
        <v>#VALUE!</v>
      </c>
      <c r="C429" s="517" t="s">
        <v>2471</v>
      </c>
      <c r="D429" s="518"/>
      <c r="E429" s="518"/>
      <c r="F429" s="519" t="s">
        <v>2786</v>
      </c>
      <c r="G429" s="519" t="s">
        <v>2793</v>
      </c>
      <c r="H429" s="519" t="s">
        <v>2460</v>
      </c>
      <c r="I429" s="519">
        <v>29</v>
      </c>
      <c r="J429" s="519"/>
      <c r="K429" s="519"/>
    </row>
    <row r="430" spans="1:11" s="507" customFormat="1" x14ac:dyDescent="0.2">
      <c r="A430" s="515" t="s">
        <v>1950</v>
      </c>
      <c r="B430" s="516" t="e" vm="1">
        <f>'Part 4'!H67</f>
        <v>#VALUE!</v>
      </c>
      <c r="C430" s="517" t="s">
        <v>2471</v>
      </c>
      <c r="D430" s="518"/>
      <c r="E430" s="518"/>
      <c r="F430" s="519" t="s">
        <v>2788</v>
      </c>
      <c r="G430" s="519" t="s">
        <v>2795</v>
      </c>
      <c r="H430" s="519" t="s">
        <v>2460</v>
      </c>
      <c r="I430" s="519">
        <v>30</v>
      </c>
      <c r="J430" s="519"/>
      <c r="K430" s="519"/>
    </row>
    <row r="431" spans="1:11" s="507" customFormat="1" x14ac:dyDescent="0.2">
      <c r="A431" s="515" t="s">
        <v>1951</v>
      </c>
      <c r="B431" s="516" t="e" vm="1">
        <f>'Part 4'!J67</f>
        <v>#VALUE!</v>
      </c>
      <c r="C431" s="517" t="s">
        <v>2471</v>
      </c>
      <c r="D431" s="518"/>
      <c r="E431" s="518"/>
      <c r="F431" s="519" t="s">
        <v>2789</v>
      </c>
      <c r="G431" s="519" t="s">
        <v>2797</v>
      </c>
      <c r="H431" s="519" t="s">
        <v>2460</v>
      </c>
      <c r="I431" s="519">
        <v>31</v>
      </c>
      <c r="J431" s="519"/>
      <c r="K431" s="519"/>
    </row>
    <row r="432" spans="1:11" s="507" customFormat="1" x14ac:dyDescent="0.2">
      <c r="A432" s="515" t="s">
        <v>1952</v>
      </c>
      <c r="B432" s="516" t="e" vm="1">
        <f>'Part 4'!L67</f>
        <v>#VALUE!</v>
      </c>
      <c r="C432" s="517" t="s">
        <v>2471</v>
      </c>
      <c r="D432" s="518"/>
      <c r="E432" s="518"/>
      <c r="F432" s="519" t="s">
        <v>2790</v>
      </c>
      <c r="G432" s="519" t="s">
        <v>2799</v>
      </c>
      <c r="H432" s="519" t="s">
        <v>2460</v>
      </c>
      <c r="I432" s="519">
        <v>32</v>
      </c>
      <c r="J432" s="519"/>
      <c r="K432" s="519"/>
    </row>
    <row r="433" spans="1:11" s="507" customFormat="1" x14ac:dyDescent="0.2">
      <c r="A433" s="515" t="s">
        <v>1953</v>
      </c>
      <c r="B433" s="516" t="e" vm="1">
        <f>'Part 4'!N67</f>
        <v>#VALUE!</v>
      </c>
      <c r="C433" s="517" t="s">
        <v>2471</v>
      </c>
      <c r="D433" s="518"/>
      <c r="E433" s="518"/>
      <c r="F433" s="519" t="s">
        <v>2791</v>
      </c>
      <c r="G433" s="519" t="s">
        <v>2801</v>
      </c>
      <c r="H433" s="519" t="s">
        <v>2460</v>
      </c>
      <c r="I433" s="519">
        <v>33</v>
      </c>
      <c r="J433" s="519"/>
      <c r="K433" s="519"/>
    </row>
    <row r="434" spans="1:11" s="507" customFormat="1" x14ac:dyDescent="0.2">
      <c r="A434" s="515" t="s">
        <v>1954</v>
      </c>
      <c r="B434" s="521">
        <f>'Part 4'!F69</f>
        <v>1</v>
      </c>
      <c r="C434" s="517" t="s">
        <v>2490</v>
      </c>
      <c r="D434" s="518"/>
      <c r="E434" s="518"/>
      <c r="F434" s="519" t="s">
        <v>2792</v>
      </c>
      <c r="G434" s="519" t="s">
        <v>2803</v>
      </c>
      <c r="H434" s="519" t="s">
        <v>2460</v>
      </c>
      <c r="I434" s="519">
        <v>34</v>
      </c>
      <c r="J434" s="519"/>
      <c r="K434" s="519"/>
    </row>
    <row r="435" spans="1:11" s="507" customFormat="1" x14ac:dyDescent="0.2">
      <c r="A435" s="515" t="s">
        <v>1955</v>
      </c>
      <c r="B435" s="521">
        <f>'Part 4'!H69</f>
        <v>0</v>
      </c>
      <c r="C435" s="517" t="s">
        <v>2490</v>
      </c>
      <c r="D435" s="518"/>
      <c r="E435" s="518"/>
      <c r="F435" s="519" t="s">
        <v>2794</v>
      </c>
      <c r="G435" s="519" t="s">
        <v>2805</v>
      </c>
      <c r="H435" s="519" t="s">
        <v>2460</v>
      </c>
      <c r="I435" s="519">
        <v>35</v>
      </c>
      <c r="J435" s="519"/>
      <c r="K435" s="519"/>
    </row>
    <row r="436" spans="1:11" s="507" customFormat="1" x14ac:dyDescent="0.2">
      <c r="A436" s="515" t="s">
        <v>1956</v>
      </c>
      <c r="B436" s="521">
        <f>'Part 4'!J69</f>
        <v>0</v>
      </c>
      <c r="C436" s="517" t="s">
        <v>2490</v>
      </c>
      <c r="D436" s="518"/>
      <c r="E436" s="518"/>
      <c r="F436" s="519" t="s">
        <v>2796</v>
      </c>
      <c r="G436" s="519" t="s">
        <v>2807</v>
      </c>
      <c r="H436" s="519" t="s">
        <v>2460</v>
      </c>
      <c r="I436" s="519">
        <v>36</v>
      </c>
      <c r="J436" s="519"/>
      <c r="K436" s="519"/>
    </row>
    <row r="437" spans="1:11" s="507" customFormat="1" x14ac:dyDescent="0.2">
      <c r="A437" s="515" t="s">
        <v>1957</v>
      </c>
      <c r="B437" s="521">
        <f>'Part 4'!L69</f>
        <v>0</v>
      </c>
      <c r="C437" s="517" t="s">
        <v>2490</v>
      </c>
      <c r="D437" s="518"/>
      <c r="E437" s="518"/>
      <c r="F437" s="519" t="s">
        <v>2798</v>
      </c>
      <c r="G437" s="519" t="s">
        <v>2809</v>
      </c>
      <c r="H437" s="519" t="s">
        <v>2460</v>
      </c>
      <c r="I437" s="519">
        <v>37</v>
      </c>
      <c r="J437" s="519"/>
      <c r="K437" s="519"/>
    </row>
    <row r="438" spans="1:11" s="507" customFormat="1" x14ac:dyDescent="0.2">
      <c r="A438" s="515" t="s">
        <v>1958</v>
      </c>
      <c r="B438" s="521">
        <f>'Part 4'!N69</f>
        <v>1</v>
      </c>
      <c r="C438" s="517" t="s">
        <v>2490</v>
      </c>
      <c r="D438" s="518"/>
      <c r="E438" s="518"/>
      <c r="F438" s="519" t="s">
        <v>2800</v>
      </c>
      <c r="G438" s="519" t="s">
        <v>2811</v>
      </c>
      <c r="H438" s="519" t="s">
        <v>2460</v>
      </c>
      <c r="I438" s="519">
        <v>38</v>
      </c>
      <c r="J438" s="519"/>
      <c r="K438" s="519"/>
    </row>
    <row r="439" spans="1:11" s="507" customFormat="1" x14ac:dyDescent="0.2">
      <c r="A439" s="515" t="s">
        <v>1959</v>
      </c>
      <c r="B439" s="516" t="e" vm="1">
        <f>'Part 4'!F71</f>
        <v>#VALUE!</v>
      </c>
      <c r="C439" s="517" t="s">
        <v>2471</v>
      </c>
      <c r="D439" s="518"/>
      <c r="E439" s="518"/>
      <c r="F439" s="519" t="s">
        <v>2802</v>
      </c>
      <c r="G439" s="519" t="s">
        <v>2813</v>
      </c>
      <c r="H439" s="519" t="s">
        <v>2460</v>
      </c>
      <c r="I439" s="519">
        <v>39</v>
      </c>
      <c r="J439" s="519"/>
      <c r="K439" s="519"/>
    </row>
    <row r="440" spans="1:11" s="507" customFormat="1" x14ac:dyDescent="0.2">
      <c r="A440" s="515" t="s">
        <v>1960</v>
      </c>
      <c r="B440" s="516" t="e" vm="1">
        <f>'Part 4'!H71</f>
        <v>#VALUE!</v>
      </c>
      <c r="C440" s="517" t="s">
        <v>2471</v>
      </c>
      <c r="D440" s="518"/>
      <c r="E440" s="518"/>
      <c r="F440" s="519" t="s">
        <v>2804</v>
      </c>
      <c r="G440" s="519" t="s">
        <v>2815</v>
      </c>
      <c r="H440" s="519" t="s">
        <v>2460</v>
      </c>
      <c r="I440" s="519">
        <v>40</v>
      </c>
      <c r="J440" s="519"/>
      <c r="K440" s="519"/>
    </row>
    <row r="441" spans="1:11" s="496" customFormat="1" x14ac:dyDescent="0.2">
      <c r="A441" s="515" t="s">
        <v>1961</v>
      </c>
      <c r="B441" s="516" t="e" vm="1">
        <f>'Part 4'!J71</f>
        <v>#VALUE!</v>
      </c>
      <c r="C441" s="517" t="s">
        <v>2471</v>
      </c>
      <c r="D441" s="518"/>
      <c r="E441" s="518"/>
      <c r="F441" s="519" t="s">
        <v>2806</v>
      </c>
      <c r="G441" s="519" t="s">
        <v>2817</v>
      </c>
      <c r="H441" s="519" t="s">
        <v>2460</v>
      </c>
      <c r="I441" s="519">
        <v>41</v>
      </c>
      <c r="J441" s="519"/>
      <c r="K441" s="519"/>
    </row>
    <row r="442" spans="1:11" s="496" customFormat="1" x14ac:dyDescent="0.2">
      <c r="A442" s="515" t="s">
        <v>1962</v>
      </c>
      <c r="B442" s="516" t="e" vm="1">
        <f>'Part 4'!L71</f>
        <v>#VALUE!</v>
      </c>
      <c r="C442" s="517" t="s">
        <v>2471</v>
      </c>
      <c r="D442" s="518"/>
      <c r="E442" s="518"/>
      <c r="F442" s="519" t="s">
        <v>2808</v>
      </c>
      <c r="G442" s="519" t="s">
        <v>2819</v>
      </c>
      <c r="H442" s="519" t="s">
        <v>2460</v>
      </c>
      <c r="I442" s="519">
        <v>42</v>
      </c>
      <c r="J442" s="519"/>
      <c r="K442" s="519"/>
    </row>
    <row r="443" spans="1:11" s="496" customFormat="1" x14ac:dyDescent="0.2">
      <c r="A443" s="515" t="s">
        <v>1963</v>
      </c>
      <c r="B443" s="516" t="e" vm="1">
        <f>'Part 4'!N71</f>
        <v>#VALUE!</v>
      </c>
      <c r="C443" s="517" t="s">
        <v>2471</v>
      </c>
      <c r="D443" s="518"/>
      <c r="E443" s="518"/>
      <c r="F443" s="519" t="s">
        <v>2810</v>
      </c>
      <c r="G443" s="519" t="s">
        <v>2821</v>
      </c>
      <c r="H443" s="519" t="s">
        <v>2460</v>
      </c>
      <c r="I443" s="519">
        <v>43</v>
      </c>
      <c r="J443" s="519"/>
      <c r="K443" s="519"/>
    </row>
    <row r="444" spans="1:11" s="496" customFormat="1" x14ac:dyDescent="0.2">
      <c r="A444" s="515" t="s">
        <v>1964</v>
      </c>
      <c r="B444" s="516" t="e" vm="1">
        <f>'Part 4'!F73</f>
        <v>#VALUE!</v>
      </c>
      <c r="C444" s="517" t="s">
        <v>2471</v>
      </c>
      <c r="D444" s="518"/>
      <c r="E444" s="518"/>
      <c r="F444" s="519" t="s">
        <v>2812</v>
      </c>
      <c r="G444" s="519" t="s">
        <v>2822</v>
      </c>
      <c r="H444" s="519" t="s">
        <v>2460</v>
      </c>
      <c r="I444" s="519">
        <v>44</v>
      </c>
      <c r="J444" s="519"/>
      <c r="K444" s="519"/>
    </row>
    <row r="445" spans="1:11" s="496" customFormat="1" x14ac:dyDescent="0.2">
      <c r="A445" s="515" t="s">
        <v>1965</v>
      </c>
      <c r="B445" s="516" t="e" vm="1">
        <f>'Part 4'!H73</f>
        <v>#VALUE!</v>
      </c>
      <c r="C445" s="517" t="s">
        <v>2471</v>
      </c>
      <c r="D445" s="518"/>
      <c r="E445" s="518"/>
      <c r="F445" s="519" t="s">
        <v>2814</v>
      </c>
      <c r="G445" s="519" t="s">
        <v>2823</v>
      </c>
      <c r="H445" s="519" t="s">
        <v>2460</v>
      </c>
      <c r="I445" s="519">
        <v>45</v>
      </c>
      <c r="J445" s="519"/>
      <c r="K445" s="519"/>
    </row>
    <row r="446" spans="1:11" s="496" customFormat="1" x14ac:dyDescent="0.2">
      <c r="A446" s="515" t="s">
        <v>1966</v>
      </c>
      <c r="B446" s="516" t="e" vm="1">
        <f>'Part 4'!J73</f>
        <v>#VALUE!</v>
      </c>
      <c r="C446" s="517" t="s">
        <v>2471</v>
      </c>
      <c r="D446" s="518"/>
      <c r="E446" s="518"/>
      <c r="F446" s="519" t="s">
        <v>2816</v>
      </c>
      <c r="G446" s="519" t="s">
        <v>2824</v>
      </c>
      <c r="H446" s="519" t="s">
        <v>2460</v>
      </c>
      <c r="I446" s="519">
        <v>46</v>
      </c>
      <c r="J446" s="519"/>
      <c r="K446" s="519"/>
    </row>
    <row r="447" spans="1:11" s="496" customFormat="1" x14ac:dyDescent="0.2">
      <c r="A447" s="515" t="s">
        <v>1967</v>
      </c>
      <c r="B447" s="516" t="e" vm="1">
        <f>'Part 4'!L73</f>
        <v>#VALUE!</v>
      </c>
      <c r="C447" s="517" t="s">
        <v>2471</v>
      </c>
      <c r="D447" s="518"/>
      <c r="E447" s="518"/>
      <c r="F447" s="519" t="s">
        <v>2818</v>
      </c>
      <c r="G447" s="519" t="s">
        <v>2825</v>
      </c>
      <c r="H447" s="519" t="s">
        <v>2460</v>
      </c>
      <c r="I447" s="519">
        <v>47</v>
      </c>
      <c r="J447" s="519"/>
      <c r="K447" s="519"/>
    </row>
    <row r="448" spans="1:11" s="496" customFormat="1" x14ac:dyDescent="0.2">
      <c r="A448" s="515" t="s">
        <v>1968</v>
      </c>
      <c r="B448" s="516" t="e" vm="1">
        <f>'Part 4'!N73</f>
        <v>#VALUE!</v>
      </c>
      <c r="C448" s="517" t="s">
        <v>2471</v>
      </c>
      <c r="D448" s="518"/>
      <c r="E448" s="518"/>
      <c r="F448" s="519" t="s">
        <v>2820</v>
      </c>
      <c r="G448" s="519" t="s">
        <v>2826</v>
      </c>
      <c r="H448" s="519" t="s">
        <v>2460</v>
      </c>
      <c r="I448" s="519">
        <v>48</v>
      </c>
      <c r="J448" s="519"/>
      <c r="K448" s="519"/>
    </row>
    <row r="449" spans="1:11" s="496" customFormat="1" x14ac:dyDescent="0.2">
      <c r="A449" s="515" t="s">
        <v>1402</v>
      </c>
      <c r="B449" s="516" t="e" vm="1">
        <f>'Part 4'!C76</f>
        <v>#VALUE!</v>
      </c>
      <c r="C449" s="517" t="s">
        <v>2469</v>
      </c>
      <c r="D449" s="518"/>
      <c r="E449" s="518"/>
      <c r="F449" s="519" t="s">
        <v>3578</v>
      </c>
      <c r="G449" s="519" t="s">
        <v>2827</v>
      </c>
      <c r="H449" s="519" t="s">
        <v>2460</v>
      </c>
      <c r="I449" s="519">
        <v>49</v>
      </c>
      <c r="J449" s="519"/>
      <c r="K449" s="519"/>
    </row>
    <row r="450" spans="1:11" s="496" customFormat="1" x14ac:dyDescent="0.2">
      <c r="A450" s="515" t="s">
        <v>1403</v>
      </c>
      <c r="B450" s="516" t="e" vm="1">
        <f>'Part 4'!C77</f>
        <v>#VALUE!</v>
      </c>
      <c r="C450" s="517" t="s">
        <v>2469</v>
      </c>
      <c r="D450" s="518"/>
      <c r="E450" s="518"/>
      <c r="F450" s="519" t="s">
        <v>3579</v>
      </c>
      <c r="G450" s="519" t="s">
        <v>2828</v>
      </c>
      <c r="H450" s="519" t="s">
        <v>2460</v>
      </c>
      <c r="I450" s="519">
        <v>50</v>
      </c>
      <c r="J450" s="519"/>
      <c r="K450" s="519"/>
    </row>
    <row r="451" spans="1:11" s="496" customFormat="1" x14ac:dyDescent="0.2">
      <c r="A451" s="515" t="s">
        <v>1404</v>
      </c>
      <c r="B451" s="516" t="e" vm="1">
        <f>'Part 4'!C78</f>
        <v>#VALUE!</v>
      </c>
      <c r="C451" s="517" t="s">
        <v>2469</v>
      </c>
      <c r="D451" s="518"/>
      <c r="E451" s="518"/>
      <c r="F451" s="519" t="s">
        <v>3580</v>
      </c>
      <c r="G451" s="519" t="s">
        <v>2829</v>
      </c>
      <c r="H451" s="519" t="s">
        <v>2460</v>
      </c>
      <c r="I451" s="519">
        <v>51</v>
      </c>
      <c r="J451" s="519"/>
      <c r="K451" s="519"/>
    </row>
    <row r="452" spans="1:11" s="496" customFormat="1" x14ac:dyDescent="0.2">
      <c r="A452" s="515" t="s">
        <v>1405</v>
      </c>
      <c r="B452" s="516">
        <f>'Part 4'!C80</f>
        <v>0</v>
      </c>
      <c r="C452" s="517" t="s">
        <v>2469</v>
      </c>
      <c r="D452" s="518"/>
      <c r="E452" s="518"/>
      <c r="F452" s="519" t="s">
        <v>3577</v>
      </c>
      <c r="G452" s="519" t="s">
        <v>2830</v>
      </c>
      <c r="H452" s="519" t="s">
        <v>2460</v>
      </c>
      <c r="I452" s="519">
        <v>52</v>
      </c>
      <c r="J452" s="519"/>
      <c r="K452" s="519"/>
    </row>
    <row r="453" spans="1:11" s="496" customFormat="1" x14ac:dyDescent="0.2">
      <c r="A453" s="522" t="s">
        <v>2368</v>
      </c>
      <c r="B453" s="523">
        <f>adj_factor</f>
        <v>0</v>
      </c>
      <c r="C453" s="524" t="s">
        <v>2490</v>
      </c>
      <c r="D453" s="525"/>
      <c r="E453" s="525"/>
      <c r="F453" s="484" t="s">
        <v>3472</v>
      </c>
      <c r="G453" s="484" t="s">
        <v>2831</v>
      </c>
      <c r="H453" s="484" t="s">
        <v>3473</v>
      </c>
      <c r="I453" s="484">
        <v>1</v>
      </c>
      <c r="J453" s="484"/>
      <c r="K453" s="484"/>
    </row>
    <row r="454" spans="1:11" s="496" customFormat="1" x14ac:dyDescent="0.2">
      <c r="A454" s="522" t="s">
        <v>2369</v>
      </c>
      <c r="B454" s="523">
        <f>adj_factor_supp</f>
        <v>0</v>
      </c>
      <c r="C454" s="524" t="s">
        <v>2490</v>
      </c>
      <c r="D454" s="525"/>
      <c r="E454" s="525"/>
      <c r="F454" s="484" t="s">
        <v>2832</v>
      </c>
      <c r="G454" s="484" t="s">
        <v>2833</v>
      </c>
      <c r="H454" s="484" t="s">
        <v>3473</v>
      </c>
      <c r="I454" s="484">
        <v>2</v>
      </c>
      <c r="J454" s="484"/>
      <c r="K454" s="484"/>
    </row>
    <row r="455" spans="1:11" s="496" customFormat="1" x14ac:dyDescent="0.2">
      <c r="A455" s="522" t="s">
        <v>1982</v>
      </c>
      <c r="B455" s="526">
        <f>Local_Share_Total</f>
        <v>0</v>
      </c>
      <c r="C455" s="524" t="s">
        <v>2490</v>
      </c>
      <c r="D455" s="525"/>
      <c r="E455" s="525"/>
      <c r="F455" s="484" t="s">
        <v>2835</v>
      </c>
      <c r="G455" s="484" t="s">
        <v>2834</v>
      </c>
      <c r="H455" s="484" t="s">
        <v>3473</v>
      </c>
      <c r="I455" s="484">
        <v>5</v>
      </c>
      <c r="J455" s="484"/>
      <c r="K455" s="484"/>
    </row>
    <row r="456" spans="1:11" s="496" customFormat="1" x14ac:dyDescent="0.2">
      <c r="A456" s="522" t="s">
        <v>1983</v>
      </c>
      <c r="B456" s="527">
        <f>INDEX(TierSplit!AM:AM,MATCH(Import_LA_Code,Ref_LA_Codes2,0))</f>
        <v>0.75</v>
      </c>
      <c r="C456" s="524" t="s">
        <v>2490</v>
      </c>
      <c r="D456" s="525"/>
      <c r="E456" s="525"/>
      <c r="F456" s="484" t="s">
        <v>2837</v>
      </c>
      <c r="G456" s="484" t="s">
        <v>2836</v>
      </c>
      <c r="H456" s="484" t="s">
        <v>3473</v>
      </c>
      <c r="I456" s="484">
        <v>6</v>
      </c>
      <c r="J456" s="484"/>
      <c r="K456" s="484"/>
    </row>
    <row r="457" spans="1:11" s="496" customFormat="1" x14ac:dyDescent="0.2">
      <c r="A457" s="522" t="s">
        <v>1984</v>
      </c>
      <c r="B457" s="528">
        <f>INDEX(Data!BL:BL,MATCH(Import_LA_Code,Ref_LA_Codes,0))</f>
        <v>0</v>
      </c>
      <c r="C457" s="524" t="s">
        <v>2471</v>
      </c>
      <c r="D457" s="525"/>
      <c r="E457" s="525"/>
      <c r="F457" s="484" t="s">
        <v>2839</v>
      </c>
      <c r="G457" s="484" t="s">
        <v>2838</v>
      </c>
      <c r="H457" s="484" t="s">
        <v>3473</v>
      </c>
      <c r="I457" s="484">
        <v>7</v>
      </c>
      <c r="J457" s="484"/>
      <c r="K457" s="484"/>
    </row>
    <row r="458" spans="1:11" s="496" customFormat="1" x14ac:dyDescent="0.2">
      <c r="A458" s="522" t="s">
        <v>1985</v>
      </c>
      <c r="B458" s="528">
        <f>INDEX(Data!BM:BM,MATCH(Import_LA_Code,Ref_LA_Codes,0))</f>
        <v>0</v>
      </c>
      <c r="C458" s="524" t="s">
        <v>2471</v>
      </c>
      <c r="D458" s="525"/>
      <c r="E458" s="525"/>
      <c r="F458" s="484" t="s">
        <v>2841</v>
      </c>
      <c r="G458" s="484" t="s">
        <v>2840</v>
      </c>
      <c r="H458" s="484" t="s">
        <v>3473</v>
      </c>
      <c r="I458" s="484">
        <v>8</v>
      </c>
      <c r="J458" s="484"/>
      <c r="K458" s="484"/>
    </row>
    <row r="459" spans="1:11" s="496" customFormat="1" x14ac:dyDescent="0.2">
      <c r="A459" s="522" t="s">
        <v>1986</v>
      </c>
      <c r="B459" s="526">
        <f>INDEX(TierSplit!C:C,MATCH(Import_LA_Code,Ref_LA_Codes2,0))</f>
        <v>0</v>
      </c>
      <c r="C459" s="524" t="s">
        <v>2490</v>
      </c>
      <c r="D459" s="525"/>
      <c r="E459" s="525"/>
      <c r="F459" s="484" t="s">
        <v>2843</v>
      </c>
      <c r="G459" s="484" t="s">
        <v>2842</v>
      </c>
      <c r="H459" s="484" t="s">
        <v>3473</v>
      </c>
      <c r="I459" s="484">
        <v>9</v>
      </c>
      <c r="J459" s="484"/>
      <c r="K459" s="484"/>
    </row>
    <row r="460" spans="1:11" s="496" customFormat="1" x14ac:dyDescent="0.2">
      <c r="A460" s="522" t="s">
        <v>1991</v>
      </c>
      <c r="B460" s="526">
        <f>INDEX(TierSplit!F:F,MATCH(Import_LA_Code,Ref_LA_Codes2,0))</f>
        <v>0</v>
      </c>
      <c r="C460" s="524" t="s">
        <v>2490</v>
      </c>
      <c r="D460" s="525"/>
      <c r="E460" s="525"/>
      <c r="F460" s="484" t="s">
        <v>2845</v>
      </c>
      <c r="G460" s="484" t="s">
        <v>2844</v>
      </c>
      <c r="H460" s="484" t="s">
        <v>3473</v>
      </c>
      <c r="I460" s="484">
        <v>10</v>
      </c>
      <c r="J460" s="484"/>
      <c r="K460" s="484"/>
    </row>
    <row r="461" spans="1:11" s="496" customFormat="1" x14ac:dyDescent="0.2">
      <c r="A461" s="522" t="s">
        <v>1987</v>
      </c>
      <c r="B461" s="526">
        <f>INDEX(TierSplit!I:I,MATCH(Import_LA_Code,Ref_LA_Codes2,0))</f>
        <v>0</v>
      </c>
      <c r="C461" s="524" t="s">
        <v>2490</v>
      </c>
      <c r="D461" s="525"/>
      <c r="E461" s="525"/>
      <c r="F461" s="484" t="s">
        <v>2847</v>
      </c>
      <c r="G461" s="484" t="s">
        <v>2846</v>
      </c>
      <c r="H461" s="484" t="s">
        <v>3473</v>
      </c>
      <c r="I461" s="484">
        <v>11</v>
      </c>
      <c r="J461" s="484"/>
      <c r="K461" s="484"/>
    </row>
    <row r="462" spans="1:11" s="496" customFormat="1" x14ac:dyDescent="0.2">
      <c r="A462" s="522" t="s">
        <v>1988</v>
      </c>
      <c r="B462" s="526">
        <f>1-B455</f>
        <v>1</v>
      </c>
      <c r="C462" s="524" t="s">
        <v>2490</v>
      </c>
      <c r="D462" s="525"/>
      <c r="E462" s="525"/>
      <c r="F462" s="484" t="s">
        <v>2849</v>
      </c>
      <c r="G462" s="484" t="s">
        <v>2848</v>
      </c>
      <c r="H462" s="484" t="s">
        <v>3473</v>
      </c>
      <c r="I462" s="484">
        <v>12</v>
      </c>
      <c r="J462" s="484"/>
      <c r="K462" s="484"/>
    </row>
    <row r="463" spans="1:11" s="496" customFormat="1" x14ac:dyDescent="0.2">
      <c r="A463" s="522" t="s">
        <v>2325</v>
      </c>
      <c r="B463" s="526">
        <f>INDEX(TierSplit!K:K,MATCH(Import_LA_Code,Ref_LA_Codes2,0))</f>
        <v>0</v>
      </c>
      <c r="C463" s="524" t="s">
        <v>2490</v>
      </c>
      <c r="D463" s="525"/>
      <c r="E463" s="525"/>
      <c r="F463" s="484" t="s">
        <v>2851</v>
      </c>
      <c r="G463" s="484" t="s">
        <v>2850</v>
      </c>
      <c r="H463" s="484" t="s">
        <v>3473</v>
      </c>
      <c r="I463" s="484">
        <v>13</v>
      </c>
      <c r="J463" s="484"/>
      <c r="K463" s="484"/>
    </row>
    <row r="464" spans="1:11" s="496" customFormat="1" x14ac:dyDescent="0.2">
      <c r="A464" s="522" t="s">
        <v>2326</v>
      </c>
      <c r="B464" s="526">
        <f>INDEX(TierSplit!N:N,MATCH(Import_LA_Code,Ref_LA_Codes2,0))</f>
        <v>0</v>
      </c>
      <c r="C464" s="524" t="s">
        <v>2490</v>
      </c>
      <c r="D464" s="525"/>
      <c r="E464" s="525"/>
      <c r="F464" s="484" t="s">
        <v>2853</v>
      </c>
      <c r="G464" s="484" t="s">
        <v>2852</v>
      </c>
      <c r="H464" s="484" t="s">
        <v>3473</v>
      </c>
      <c r="I464" s="484">
        <v>14</v>
      </c>
      <c r="J464" s="484"/>
      <c r="K464" s="484"/>
    </row>
    <row r="465" spans="1:11" s="496" customFormat="1" x14ac:dyDescent="0.2">
      <c r="A465" s="522" t="s">
        <v>2327</v>
      </c>
      <c r="B465" s="526">
        <f>INDEX(TierSplit!Q:Q,MATCH(Import_LA_Code,Ref_LA_Codes2,0))</f>
        <v>0</v>
      </c>
      <c r="C465" s="524" t="s">
        <v>2490</v>
      </c>
      <c r="D465" s="525"/>
      <c r="E465" s="525"/>
      <c r="F465" s="484" t="s">
        <v>2855</v>
      </c>
      <c r="G465" s="484" t="s">
        <v>2854</v>
      </c>
      <c r="H465" s="484" t="s">
        <v>3473</v>
      </c>
      <c r="I465" s="484">
        <v>15</v>
      </c>
      <c r="J465" s="484"/>
      <c r="K465" s="484"/>
    </row>
    <row r="466" spans="1:11" s="496" customFormat="1" x14ac:dyDescent="0.2">
      <c r="A466" s="522" t="s">
        <v>2328</v>
      </c>
      <c r="B466" s="526">
        <f>1-B463-B464-B465</f>
        <v>1</v>
      </c>
      <c r="C466" s="524" t="s">
        <v>2490</v>
      </c>
      <c r="D466" s="525"/>
      <c r="E466" s="525"/>
      <c r="F466" s="484" t="s">
        <v>2859</v>
      </c>
      <c r="G466" s="484" t="s">
        <v>2856</v>
      </c>
      <c r="H466" s="484" t="s">
        <v>3473</v>
      </c>
      <c r="I466" s="484">
        <v>16</v>
      </c>
      <c r="J466" s="484"/>
      <c r="K466" s="484"/>
    </row>
    <row r="467" spans="1:11" s="496" customFormat="1" x14ac:dyDescent="0.2">
      <c r="A467" s="522" t="s">
        <v>1989</v>
      </c>
      <c r="B467" s="528" t="e">
        <f>INDEX(Data!D:D,MATCH(Import_LA_Code,Ref_LA_Codes,0))</f>
        <v>#N/A</v>
      </c>
      <c r="C467" s="524" t="s">
        <v>2471</v>
      </c>
      <c r="D467" s="525"/>
      <c r="E467" s="525"/>
      <c r="F467" s="484" t="s">
        <v>3474</v>
      </c>
      <c r="G467" s="484" t="s">
        <v>2857</v>
      </c>
      <c r="H467" s="484" t="s">
        <v>3473</v>
      </c>
      <c r="I467" s="484">
        <v>17</v>
      </c>
      <c r="J467" s="484"/>
      <c r="K467" s="484"/>
    </row>
    <row r="468" spans="1:11" s="496" customFormat="1" x14ac:dyDescent="0.2">
      <c r="A468" s="522" t="s">
        <v>1990</v>
      </c>
      <c r="B468" s="528">
        <f>'Part 1'!Z286</f>
        <v>0</v>
      </c>
      <c r="C468" s="524" t="s">
        <v>2465</v>
      </c>
      <c r="D468" s="525"/>
      <c r="E468" s="525"/>
      <c r="F468" s="484" t="s">
        <v>2861</v>
      </c>
      <c r="G468" s="484" t="s">
        <v>2858</v>
      </c>
      <c r="H468" s="484" t="s">
        <v>3473</v>
      </c>
      <c r="I468" s="484">
        <v>18</v>
      </c>
      <c r="J468" s="484"/>
      <c r="K468" s="484"/>
    </row>
    <row r="469" spans="1:11" s="496" customFormat="1" x14ac:dyDescent="0.2">
      <c r="A469" s="522" t="s">
        <v>2324</v>
      </c>
      <c r="B469" s="528">
        <f>'Supplementary Information'!$L$85</f>
        <v>0</v>
      </c>
      <c r="C469" s="524" t="s">
        <v>2471</v>
      </c>
      <c r="D469" s="525"/>
      <c r="E469" s="525"/>
      <c r="F469" s="484" t="s">
        <v>2862</v>
      </c>
      <c r="G469" s="484" t="s">
        <v>2860</v>
      </c>
      <c r="H469" s="484" t="s">
        <v>3473</v>
      </c>
      <c r="I469" s="484">
        <v>19</v>
      </c>
      <c r="J469" s="484"/>
      <c r="K469" s="484"/>
    </row>
    <row r="470" spans="1:11" s="496" customFormat="1" x14ac:dyDescent="0.2">
      <c r="A470" s="484" t="s">
        <v>2427</v>
      </c>
      <c r="B470" s="527">
        <f>SBRR_supp_historic</f>
        <v>0</v>
      </c>
      <c r="C470" s="524" t="s">
        <v>2490</v>
      </c>
      <c r="D470" s="525"/>
      <c r="E470" s="525"/>
      <c r="F470" s="484" t="s">
        <v>3475</v>
      </c>
      <c r="G470" s="484" t="s">
        <v>2863</v>
      </c>
      <c r="H470" s="484" t="s">
        <v>3473</v>
      </c>
      <c r="I470" s="484">
        <v>21</v>
      </c>
      <c r="J470" s="484"/>
      <c r="K470" s="484"/>
    </row>
    <row r="471" spans="1:11" s="640" customFormat="1" ht="15" x14ac:dyDescent="0.25">
      <c r="A471" s="1609" t="s">
        <v>5224</v>
      </c>
      <c r="B471" s="1611">
        <f>Small_Multiplier</f>
        <v>43.2</v>
      </c>
      <c r="C471" s="1614" t="s">
        <v>2490</v>
      </c>
      <c r="D471" s="1612"/>
      <c r="E471" s="1612"/>
      <c r="F471" s="1610" t="s">
        <v>3476</v>
      </c>
      <c r="G471" s="1613" t="s">
        <v>5229</v>
      </c>
      <c r="H471" s="484" t="s">
        <v>3473</v>
      </c>
      <c r="I471" s="484">
        <v>22</v>
      </c>
      <c r="J471" s="1613"/>
      <c r="K471" s="1613"/>
    </row>
    <row r="472" spans="1:11" s="640" customFormat="1" ht="15" x14ac:dyDescent="0.25">
      <c r="A472" s="1609" t="s">
        <v>5225</v>
      </c>
      <c r="B472" s="1611">
        <f>Standard_multiplier</f>
        <v>48</v>
      </c>
      <c r="C472" s="1614" t="s">
        <v>2490</v>
      </c>
      <c r="D472" s="1612"/>
      <c r="E472" s="1612"/>
      <c r="F472" s="1610" t="s">
        <v>3477</v>
      </c>
      <c r="G472" s="1613" t="s">
        <v>5230</v>
      </c>
      <c r="H472" s="484" t="s">
        <v>3473</v>
      </c>
      <c r="I472" s="484">
        <v>23</v>
      </c>
      <c r="J472" s="1613"/>
      <c r="K472" s="1613"/>
    </row>
    <row r="473" spans="1:11" s="640" customFormat="1" ht="15" x14ac:dyDescent="0.25">
      <c r="A473" s="1609" t="s">
        <v>5226</v>
      </c>
      <c r="B473" s="1611">
        <f>Small_RHL_multiplier</f>
        <v>38.200000000000003</v>
      </c>
      <c r="C473" s="1614" t="s">
        <v>2490</v>
      </c>
      <c r="D473" s="1612"/>
      <c r="E473" s="1612"/>
      <c r="F473" s="1610" t="s">
        <v>3478</v>
      </c>
      <c r="G473" s="1613" t="s">
        <v>5231</v>
      </c>
      <c r="H473" s="484" t="s">
        <v>3473</v>
      </c>
      <c r="I473" s="484">
        <v>24</v>
      </c>
      <c r="J473" s="1613"/>
      <c r="K473" s="1613"/>
    </row>
    <row r="474" spans="1:11" s="640" customFormat="1" ht="15" x14ac:dyDescent="0.25">
      <c r="A474" s="1609" t="s">
        <v>5227</v>
      </c>
      <c r="B474" s="1611">
        <f>Standard_RHL_multiplier</f>
        <v>43</v>
      </c>
      <c r="C474" s="1614" t="s">
        <v>2490</v>
      </c>
      <c r="D474" s="1612"/>
      <c r="E474" s="1612"/>
      <c r="F474" s="1610" t="s">
        <v>3479</v>
      </c>
      <c r="G474" s="1613" t="s">
        <v>5232</v>
      </c>
      <c r="H474" s="484" t="s">
        <v>3473</v>
      </c>
      <c r="I474" s="484">
        <v>25</v>
      </c>
      <c r="J474" s="1613"/>
      <c r="K474" s="1613"/>
    </row>
    <row r="475" spans="1:11" s="640" customFormat="1" ht="15" x14ac:dyDescent="0.25">
      <c r="A475" s="1609" t="s">
        <v>5228</v>
      </c>
      <c r="B475" s="1611">
        <f>Higherval_multiplier</f>
        <v>50.8</v>
      </c>
      <c r="C475" s="1614" t="s">
        <v>2490</v>
      </c>
      <c r="D475" s="1612"/>
      <c r="E475" s="1612"/>
      <c r="F475" s="1610" t="s">
        <v>3480</v>
      </c>
      <c r="G475" s="1613" t="s">
        <v>5233</v>
      </c>
      <c r="H475" s="484" t="s">
        <v>3473</v>
      </c>
      <c r="I475" s="484">
        <v>26</v>
      </c>
      <c r="J475" s="1613"/>
      <c r="K475" s="1613"/>
    </row>
    <row r="476" spans="1:11" s="563" customFormat="1" x14ac:dyDescent="0.2">
      <c r="A476" s="529" t="s">
        <v>1427</v>
      </c>
      <c r="B476" s="530">
        <f>'Supplementary Information'!$H$28</f>
        <v>0</v>
      </c>
      <c r="C476" s="531" t="s">
        <v>2471</v>
      </c>
      <c r="D476" s="532"/>
      <c r="E476" s="532"/>
      <c r="F476" s="533" t="s">
        <v>2864</v>
      </c>
      <c r="G476" s="533" t="s">
        <v>2900</v>
      </c>
      <c r="H476" s="533" t="s">
        <v>2461</v>
      </c>
      <c r="I476" s="533">
        <v>27</v>
      </c>
      <c r="J476" s="533"/>
      <c r="K476" s="533"/>
    </row>
    <row r="477" spans="1:11" s="563" customFormat="1" x14ac:dyDescent="0.2">
      <c r="A477" s="529" t="s">
        <v>1428</v>
      </c>
      <c r="B477" s="530">
        <f>'Supplementary Information'!$H$31</f>
        <v>0</v>
      </c>
      <c r="C477" s="531" t="s">
        <v>2471</v>
      </c>
      <c r="D477" s="532"/>
      <c r="E477" s="532"/>
      <c r="F477" s="533" t="s">
        <v>5199</v>
      </c>
      <c r="G477" s="533" t="s">
        <v>5271</v>
      </c>
      <c r="H477" s="533" t="s">
        <v>2461</v>
      </c>
      <c r="I477" s="533">
        <v>28</v>
      </c>
      <c r="J477" s="533"/>
      <c r="K477" s="533"/>
    </row>
    <row r="478" spans="1:11" s="563" customFormat="1" x14ac:dyDescent="0.2">
      <c r="A478" s="529" t="s">
        <v>1429</v>
      </c>
      <c r="B478" s="530">
        <f>'Supplementary Information'!$H$33</f>
        <v>0</v>
      </c>
      <c r="C478" s="531" t="s">
        <v>2471</v>
      </c>
      <c r="D478" s="532"/>
      <c r="E478" s="532"/>
      <c r="F478" s="533" t="s">
        <v>5200</v>
      </c>
      <c r="G478" s="533" t="s">
        <v>5272</v>
      </c>
      <c r="H478" s="533" t="s">
        <v>2461</v>
      </c>
      <c r="I478" s="533">
        <v>29</v>
      </c>
      <c r="J478" s="533"/>
      <c r="K478" s="533"/>
    </row>
    <row r="479" spans="1:11" s="563" customFormat="1" ht="15" customHeight="1" x14ac:dyDescent="0.2">
      <c r="A479" s="529" t="s">
        <v>1430</v>
      </c>
      <c r="B479" s="530">
        <f>'Supplementary Information'!$H$35</f>
        <v>0</v>
      </c>
      <c r="C479" s="531" t="s">
        <v>2471</v>
      </c>
      <c r="D479" s="532"/>
      <c r="E479" s="532"/>
      <c r="F479" s="533" t="s">
        <v>2866</v>
      </c>
      <c r="G479" s="533" t="s">
        <v>2901</v>
      </c>
      <c r="H479" s="533" t="s">
        <v>2461</v>
      </c>
      <c r="I479" s="533">
        <v>30</v>
      </c>
      <c r="J479" s="533"/>
      <c r="K479" s="533"/>
    </row>
    <row r="480" spans="1:11" s="563" customFormat="1" x14ac:dyDescent="0.2">
      <c r="A480" s="529" t="s">
        <v>1406</v>
      </c>
      <c r="B480" s="530">
        <f>'Supplementary Information'!$H$37</f>
        <v>0</v>
      </c>
      <c r="C480" s="531" t="s">
        <v>2471</v>
      </c>
      <c r="D480" s="532"/>
      <c r="E480" s="532"/>
      <c r="F480" s="533" t="s">
        <v>2868</v>
      </c>
      <c r="G480" s="533" t="s">
        <v>2865</v>
      </c>
      <c r="H480" s="533" t="s">
        <v>2461</v>
      </c>
      <c r="I480" s="533">
        <v>1</v>
      </c>
      <c r="J480" s="533"/>
      <c r="K480" s="533"/>
    </row>
    <row r="481" spans="1:11" s="563" customFormat="1" x14ac:dyDescent="0.2">
      <c r="A481" s="529" t="s">
        <v>1407</v>
      </c>
      <c r="B481" s="530">
        <f>'Supplementary Information'!$H$39</f>
        <v>0</v>
      </c>
      <c r="C481" s="531" t="s">
        <v>2471</v>
      </c>
      <c r="D481" s="532"/>
      <c r="E481" s="532"/>
      <c r="F481" s="533" t="s">
        <v>3581</v>
      </c>
      <c r="G481" s="533" t="s">
        <v>2867</v>
      </c>
      <c r="H481" s="533" t="s">
        <v>2461</v>
      </c>
      <c r="I481" s="533">
        <v>2</v>
      </c>
      <c r="J481" s="533"/>
      <c r="K481" s="533"/>
    </row>
    <row r="482" spans="1:11" s="563" customFormat="1" x14ac:dyDescent="0.2">
      <c r="A482" s="529" t="s">
        <v>1408</v>
      </c>
      <c r="B482" s="530">
        <f>'Supplementary Information'!$H$41</f>
        <v>0</v>
      </c>
      <c r="C482" s="531" t="s">
        <v>2471</v>
      </c>
      <c r="D482" s="532"/>
      <c r="E482" s="532"/>
      <c r="F482" s="533" t="s">
        <v>2870</v>
      </c>
      <c r="G482" s="533" t="s">
        <v>2869</v>
      </c>
      <c r="H482" s="533" t="s">
        <v>2461</v>
      </c>
      <c r="I482" s="533">
        <v>3</v>
      </c>
      <c r="J482" s="533"/>
      <c r="K482" s="533"/>
    </row>
    <row r="483" spans="1:11" s="563" customFormat="1" x14ac:dyDescent="0.2">
      <c r="A483" s="529" t="s">
        <v>1919</v>
      </c>
      <c r="B483" s="530">
        <f>'Supplementary Information'!$H$44</f>
        <v>0</v>
      </c>
      <c r="C483" s="531" t="s">
        <v>2471</v>
      </c>
      <c r="D483" s="532"/>
      <c r="E483" s="532"/>
      <c r="F483" s="533" t="s">
        <v>2872</v>
      </c>
      <c r="G483" s="533" t="s">
        <v>2871</v>
      </c>
      <c r="H483" s="533" t="s">
        <v>2461</v>
      </c>
      <c r="I483" s="533">
        <v>4</v>
      </c>
      <c r="J483" s="533"/>
      <c r="K483" s="533"/>
    </row>
    <row r="484" spans="1:11" s="563" customFormat="1" x14ac:dyDescent="0.2">
      <c r="A484" s="529" t="s">
        <v>1409</v>
      </c>
      <c r="B484" s="530">
        <f>'Supplementary Information'!$H$46</f>
        <v>0</v>
      </c>
      <c r="C484" s="531" t="s">
        <v>2471</v>
      </c>
      <c r="D484" s="532"/>
      <c r="E484" s="532"/>
      <c r="F484" s="533" t="s">
        <v>2874</v>
      </c>
      <c r="G484" s="533" t="s">
        <v>2873</v>
      </c>
      <c r="H484" s="533" t="s">
        <v>2461</v>
      </c>
      <c r="I484" s="533">
        <v>5</v>
      </c>
      <c r="J484" s="533"/>
      <c r="K484" s="533"/>
    </row>
    <row r="485" spans="1:11" s="563" customFormat="1" x14ac:dyDescent="0.2">
      <c r="A485" s="529" t="s">
        <v>1410</v>
      </c>
      <c r="B485" s="530">
        <f>'Supplementary Information'!$H$48</f>
        <v>0</v>
      </c>
      <c r="C485" s="531" t="s">
        <v>2471</v>
      </c>
      <c r="D485" s="532"/>
      <c r="E485" s="532"/>
      <c r="F485" s="533" t="s">
        <v>2882</v>
      </c>
      <c r="G485" s="533" t="s">
        <v>2875</v>
      </c>
      <c r="H485" s="533" t="s">
        <v>2461</v>
      </c>
      <c r="I485" s="533">
        <v>6</v>
      </c>
      <c r="J485" s="533"/>
      <c r="K485" s="533"/>
    </row>
    <row r="486" spans="1:11" s="563" customFormat="1" x14ac:dyDescent="0.2">
      <c r="A486" s="529" t="s">
        <v>1411</v>
      </c>
      <c r="B486" s="530">
        <f>'Supplementary Information'!$H$50</f>
        <v>0</v>
      </c>
      <c r="C486" s="531" t="s">
        <v>2471</v>
      </c>
      <c r="D486" s="532"/>
      <c r="E486" s="532"/>
      <c r="F486" s="533" t="s">
        <v>5201</v>
      </c>
      <c r="G486" s="533" t="s">
        <v>2876</v>
      </c>
      <c r="H486" s="533" t="s">
        <v>2461</v>
      </c>
      <c r="I486" s="533">
        <v>7</v>
      </c>
      <c r="J486" s="533"/>
      <c r="K486" s="533"/>
    </row>
    <row r="487" spans="1:11" s="563" customFormat="1" x14ac:dyDescent="0.2">
      <c r="A487" s="529" t="s">
        <v>1412</v>
      </c>
      <c r="B487" s="530">
        <f>'Supplementary Information'!$H$52</f>
        <v>0</v>
      </c>
      <c r="C487" s="531" t="s">
        <v>2471</v>
      </c>
      <c r="D487" s="532"/>
      <c r="E487" s="532"/>
      <c r="F487" s="533" t="s">
        <v>5202</v>
      </c>
      <c r="G487" s="533" t="s">
        <v>2877</v>
      </c>
      <c r="H487" s="533" t="s">
        <v>2461</v>
      </c>
      <c r="I487" s="533">
        <v>8</v>
      </c>
      <c r="J487" s="533"/>
      <c r="K487" s="533"/>
    </row>
    <row r="488" spans="1:11" s="563" customFormat="1" x14ac:dyDescent="0.2">
      <c r="A488" s="529" t="s">
        <v>1413</v>
      </c>
      <c r="B488" s="530">
        <f>'Supplementary Information'!$H$54</f>
        <v>0</v>
      </c>
      <c r="C488" s="531" t="s">
        <v>2471</v>
      </c>
      <c r="D488" s="532"/>
      <c r="E488" s="532"/>
      <c r="F488" s="533" t="s">
        <v>5203</v>
      </c>
      <c r="G488" s="533" t="s">
        <v>2878</v>
      </c>
      <c r="H488" s="533" t="s">
        <v>2461</v>
      </c>
      <c r="I488" s="533">
        <v>9</v>
      </c>
      <c r="J488" s="533"/>
      <c r="K488" s="533"/>
    </row>
    <row r="489" spans="1:11" s="563" customFormat="1" x14ac:dyDescent="0.2">
      <c r="A489" s="529" t="s">
        <v>1414</v>
      </c>
      <c r="B489" s="530">
        <f>'Supplementary Information'!$H$56</f>
        <v>0</v>
      </c>
      <c r="C489" s="531" t="s">
        <v>2471</v>
      </c>
      <c r="D489" s="532"/>
      <c r="E489" s="532"/>
      <c r="F489" s="533" t="s">
        <v>5204</v>
      </c>
      <c r="G489" s="533" t="s">
        <v>2879</v>
      </c>
      <c r="H489" s="533" t="s">
        <v>2461</v>
      </c>
      <c r="I489" s="533">
        <v>10</v>
      </c>
      <c r="J489" s="533"/>
      <c r="K489" s="533"/>
    </row>
    <row r="490" spans="1:11" s="563" customFormat="1" x14ac:dyDescent="0.2">
      <c r="A490" s="529" t="s">
        <v>1415</v>
      </c>
      <c r="B490" s="530">
        <f>'Supplementary Information'!$H$58</f>
        <v>0</v>
      </c>
      <c r="C490" s="531" t="s">
        <v>2471</v>
      </c>
      <c r="D490" s="532"/>
      <c r="E490" s="532"/>
      <c r="F490" s="533" t="s">
        <v>5205</v>
      </c>
      <c r="G490" s="533" t="s">
        <v>2880</v>
      </c>
      <c r="H490" s="533" t="s">
        <v>2461</v>
      </c>
      <c r="I490" s="533">
        <v>11</v>
      </c>
      <c r="J490" s="533"/>
      <c r="K490" s="533"/>
    </row>
    <row r="491" spans="1:11" s="563" customFormat="1" x14ac:dyDescent="0.2">
      <c r="A491" s="529" t="s">
        <v>1416</v>
      </c>
      <c r="B491" s="530">
        <f>'Supplementary Information'!$H$60</f>
        <v>0</v>
      </c>
      <c r="C491" s="531" t="s">
        <v>2471</v>
      </c>
      <c r="D491" s="532"/>
      <c r="E491" s="532"/>
      <c r="F491" s="533" t="s">
        <v>5206</v>
      </c>
      <c r="G491" s="533" t="s">
        <v>2881</v>
      </c>
      <c r="H491" s="533" t="s">
        <v>2461</v>
      </c>
      <c r="I491" s="533">
        <v>12</v>
      </c>
      <c r="J491" s="533"/>
      <c r="K491" s="533"/>
    </row>
    <row r="492" spans="1:11" s="563" customFormat="1" ht="15" customHeight="1" x14ac:dyDescent="0.2">
      <c r="A492" s="529" t="s">
        <v>1418</v>
      </c>
      <c r="B492" s="530">
        <f>'Supplementary Information'!$H$63</f>
        <v>0</v>
      </c>
      <c r="C492" s="531" t="s">
        <v>2471</v>
      </c>
      <c r="D492" s="532"/>
      <c r="E492" s="532"/>
      <c r="F492" s="533" t="s">
        <v>2883</v>
      </c>
      <c r="G492" s="533" t="s">
        <v>2865</v>
      </c>
      <c r="H492" s="533" t="s">
        <v>2461</v>
      </c>
      <c r="I492" s="533">
        <v>14</v>
      </c>
      <c r="J492" s="533"/>
      <c r="K492" s="533"/>
    </row>
    <row r="493" spans="1:11" s="563" customFormat="1" x14ac:dyDescent="0.2">
      <c r="A493" s="529" t="s">
        <v>1419</v>
      </c>
      <c r="B493" s="530">
        <f>'Supplementary Information'!$H$65</f>
        <v>0</v>
      </c>
      <c r="C493" s="531" t="s">
        <v>2471</v>
      </c>
      <c r="D493" s="532"/>
      <c r="E493" s="532"/>
      <c r="F493" s="533" t="s">
        <v>2885</v>
      </c>
      <c r="G493" s="533" t="s">
        <v>2884</v>
      </c>
      <c r="H493" s="533" t="s">
        <v>2461</v>
      </c>
      <c r="I493" s="533">
        <v>15</v>
      </c>
      <c r="J493" s="533"/>
      <c r="K493" s="533"/>
    </row>
    <row r="494" spans="1:11" s="563" customFormat="1" x14ac:dyDescent="0.2">
      <c r="A494" s="529" t="s">
        <v>1420</v>
      </c>
      <c r="B494" s="530">
        <f>'Supplementary Information'!$H$67</f>
        <v>0</v>
      </c>
      <c r="C494" s="531" t="s">
        <v>2471</v>
      </c>
      <c r="D494" s="532"/>
      <c r="E494" s="532"/>
      <c r="F494" s="533" t="s">
        <v>2886</v>
      </c>
      <c r="G494" s="533" t="s">
        <v>2867</v>
      </c>
      <c r="H494" s="533" t="s">
        <v>2461</v>
      </c>
      <c r="I494" s="533">
        <v>16</v>
      </c>
      <c r="J494" s="533"/>
      <c r="K494" s="533"/>
    </row>
    <row r="495" spans="1:11" s="563" customFormat="1" x14ac:dyDescent="0.2">
      <c r="A495" s="529" t="s">
        <v>1422</v>
      </c>
      <c r="B495" s="530">
        <f>'Supplementary Information'!$H$69</f>
        <v>0</v>
      </c>
      <c r="C495" s="531" t="s">
        <v>2471</v>
      </c>
      <c r="D495" s="532"/>
      <c r="E495" s="532"/>
      <c r="F495" s="533" t="s">
        <v>2887</v>
      </c>
      <c r="G495" s="533" t="s">
        <v>2888</v>
      </c>
      <c r="H495" s="533" t="s">
        <v>2461</v>
      </c>
      <c r="I495" s="533">
        <v>18</v>
      </c>
      <c r="J495" s="533"/>
      <c r="K495" s="533"/>
    </row>
    <row r="496" spans="1:11" s="563" customFormat="1" x14ac:dyDescent="0.2">
      <c r="A496" s="529" t="s">
        <v>1423</v>
      </c>
      <c r="B496" s="530">
        <f>'Supplementary Information'!$H$71</f>
        <v>0</v>
      </c>
      <c r="C496" s="531" t="s">
        <v>2471</v>
      </c>
      <c r="D496" s="532"/>
      <c r="E496" s="532"/>
      <c r="F496" s="533" t="s">
        <v>2889</v>
      </c>
      <c r="G496" s="533" t="s">
        <v>2890</v>
      </c>
      <c r="H496" s="533" t="s">
        <v>2461</v>
      </c>
      <c r="I496" s="533">
        <v>19</v>
      </c>
      <c r="J496" s="533"/>
      <c r="K496" s="533"/>
    </row>
    <row r="497" spans="1:11" s="563" customFormat="1" x14ac:dyDescent="0.2">
      <c r="A497" s="529" t="s">
        <v>1424</v>
      </c>
      <c r="B497" s="530">
        <f>'Supplementary Information'!$H$73</f>
        <v>0</v>
      </c>
      <c r="C497" s="531" t="s">
        <v>2471</v>
      </c>
      <c r="D497" s="532"/>
      <c r="E497" s="532"/>
      <c r="F497" s="533" t="s">
        <v>2891</v>
      </c>
      <c r="G497" s="533" t="s">
        <v>2892</v>
      </c>
      <c r="H497" s="533" t="s">
        <v>2461</v>
      </c>
      <c r="I497" s="533">
        <v>20</v>
      </c>
      <c r="J497" s="533"/>
      <c r="K497" s="533"/>
    </row>
    <row r="498" spans="1:11" s="563" customFormat="1" x14ac:dyDescent="0.2">
      <c r="A498" s="529" t="s">
        <v>1425</v>
      </c>
      <c r="B498" s="530">
        <f>'Supplementary Information'!$H$77</f>
        <v>0</v>
      </c>
      <c r="C498" s="531" t="s">
        <v>2471</v>
      </c>
      <c r="D498" s="532"/>
      <c r="E498" s="532"/>
      <c r="F498" s="533" t="s">
        <v>2893</v>
      </c>
      <c r="G498" s="533" t="s">
        <v>2896</v>
      </c>
      <c r="H498" s="533" t="s">
        <v>2461</v>
      </c>
      <c r="I498" s="533">
        <v>23</v>
      </c>
      <c r="J498" s="533"/>
      <c r="K498" s="533"/>
    </row>
    <row r="499" spans="1:11" s="563" customFormat="1" x14ac:dyDescent="0.2">
      <c r="A499" s="529" t="s">
        <v>1417</v>
      </c>
      <c r="B499" s="530">
        <f>'Supplementary Information'!$H$79</f>
        <v>0</v>
      </c>
      <c r="C499" s="531" t="s">
        <v>2471</v>
      </c>
      <c r="D499" s="532"/>
      <c r="E499" s="532"/>
      <c r="F499" s="533" t="s">
        <v>2894</v>
      </c>
      <c r="G499" s="533" t="s">
        <v>2898</v>
      </c>
      <c r="H499" s="533" t="s">
        <v>2461</v>
      </c>
      <c r="I499" s="533">
        <v>24</v>
      </c>
      <c r="J499" s="533"/>
      <c r="K499" s="533"/>
    </row>
    <row r="500" spans="1:11" s="563" customFormat="1" x14ac:dyDescent="0.2">
      <c r="A500" s="529" t="s">
        <v>2370</v>
      </c>
      <c r="B500" s="530">
        <f>'Supplementary Information'!$H$81</f>
        <v>0</v>
      </c>
      <c r="C500" s="531" t="s">
        <v>2471</v>
      </c>
      <c r="D500" s="532"/>
      <c r="E500" s="532"/>
      <c r="F500" s="533" t="s">
        <v>2895</v>
      </c>
      <c r="G500" s="533" t="s">
        <v>2899</v>
      </c>
      <c r="H500" s="533" t="s">
        <v>2461</v>
      </c>
      <c r="I500" s="533">
        <v>25</v>
      </c>
      <c r="J500" s="533"/>
      <c r="K500" s="533"/>
    </row>
    <row r="501" spans="1:11" s="563" customFormat="1" ht="15" x14ac:dyDescent="0.25">
      <c r="A501" s="1223" t="s">
        <v>4413</v>
      </c>
      <c r="B501" s="530">
        <f>'Supplementary Information'!$H$83</f>
        <v>0</v>
      </c>
      <c r="C501" s="531" t="s">
        <v>2471</v>
      </c>
      <c r="D501" s="532"/>
      <c r="E501" s="532"/>
      <c r="F501" s="533" t="s">
        <v>2897</v>
      </c>
      <c r="G501" s="533" t="s">
        <v>4415</v>
      </c>
      <c r="H501" s="533" t="s">
        <v>2461</v>
      </c>
      <c r="I501" s="533"/>
      <c r="J501" s="533"/>
      <c r="K501" s="533"/>
    </row>
    <row r="502" spans="1:11" s="563" customFormat="1" ht="15" x14ac:dyDescent="0.25">
      <c r="A502" s="1223" t="s">
        <v>4414</v>
      </c>
      <c r="B502" s="530">
        <f>'Supplementary Information'!$H$85</f>
        <v>0</v>
      </c>
      <c r="C502" s="531" t="s">
        <v>2471</v>
      </c>
      <c r="D502" s="532"/>
      <c r="E502" s="532"/>
      <c r="F502" s="533" t="s">
        <v>3582</v>
      </c>
      <c r="G502" s="533" t="s">
        <v>4416</v>
      </c>
      <c r="H502" s="533" t="s">
        <v>2461</v>
      </c>
      <c r="I502" s="533"/>
      <c r="J502" s="533"/>
      <c r="K502" s="533"/>
    </row>
    <row r="503" spans="1:11" s="549" customFormat="1" ht="15" customHeight="1" x14ac:dyDescent="0.25">
      <c r="A503" s="1223" t="s">
        <v>4417</v>
      </c>
      <c r="B503" s="530">
        <f>'Supplementary Information'!$E$93</f>
        <v>0</v>
      </c>
      <c r="C503" s="531" t="s">
        <v>2471</v>
      </c>
      <c r="D503" s="532"/>
      <c r="E503" s="532"/>
      <c r="F503" s="533" t="s">
        <v>3583</v>
      </c>
      <c r="G503" s="533" t="s">
        <v>4424</v>
      </c>
      <c r="H503" s="533" t="s">
        <v>2461</v>
      </c>
      <c r="I503" s="533"/>
      <c r="J503" s="533"/>
      <c r="K503" s="533"/>
    </row>
    <row r="504" spans="1:11" s="549" customFormat="1" ht="15" customHeight="1" x14ac:dyDescent="0.25">
      <c r="A504" s="1223" t="s">
        <v>4419</v>
      </c>
      <c r="B504" s="530">
        <f>'Supplementary Information'!$H$93</f>
        <v>0</v>
      </c>
      <c r="C504" s="531" t="s">
        <v>2471</v>
      </c>
      <c r="D504" s="532"/>
      <c r="E504" s="532"/>
      <c r="F504" s="533" t="s">
        <v>4431</v>
      </c>
      <c r="G504" s="533" t="s">
        <v>4425</v>
      </c>
      <c r="H504" s="533" t="s">
        <v>2461</v>
      </c>
      <c r="I504" s="533"/>
      <c r="J504" s="533"/>
      <c r="K504" s="533"/>
    </row>
    <row r="505" spans="1:11" s="549" customFormat="1" ht="15" customHeight="1" x14ac:dyDescent="0.25">
      <c r="A505" s="1223" t="s">
        <v>4418</v>
      </c>
      <c r="B505" s="530">
        <f>'Supplementary Information'!$E$95</f>
        <v>0</v>
      </c>
      <c r="C505" s="531" t="s">
        <v>2471</v>
      </c>
      <c r="D505" s="532"/>
      <c r="E505" s="532"/>
      <c r="F505" s="533" t="s">
        <v>3584</v>
      </c>
      <c r="G505" s="533" t="s">
        <v>4426</v>
      </c>
      <c r="H505" s="533" t="s">
        <v>2461</v>
      </c>
      <c r="I505" s="533"/>
      <c r="J505" s="533"/>
      <c r="K505" s="533"/>
    </row>
    <row r="506" spans="1:11" s="549" customFormat="1" ht="15" customHeight="1" x14ac:dyDescent="0.25">
      <c r="A506" s="1223" t="s">
        <v>4420</v>
      </c>
      <c r="B506" s="530">
        <f>'Supplementary Information'!$H$95</f>
        <v>0</v>
      </c>
      <c r="C506" s="531" t="s">
        <v>2471</v>
      </c>
      <c r="D506" s="532"/>
      <c r="E506" s="532"/>
      <c r="F506" s="533" t="s">
        <v>4432</v>
      </c>
      <c r="G506" s="533" t="s">
        <v>4427</v>
      </c>
      <c r="H506" s="533" t="s">
        <v>2461</v>
      </c>
      <c r="I506" s="533"/>
      <c r="J506" s="533"/>
      <c r="K506" s="533"/>
    </row>
    <row r="507" spans="1:11" s="549" customFormat="1" ht="15" customHeight="1" x14ac:dyDescent="0.25">
      <c r="A507" s="1223" t="s">
        <v>4421</v>
      </c>
      <c r="B507" s="530">
        <f>'Supplementary Information'!$H$97</f>
        <v>0</v>
      </c>
      <c r="C507" s="531" t="s">
        <v>2471</v>
      </c>
      <c r="D507" s="532"/>
      <c r="E507" s="532"/>
      <c r="F507" s="533" t="s">
        <v>4433</v>
      </c>
      <c r="G507" s="533" t="s">
        <v>4428</v>
      </c>
      <c r="H507" s="533" t="s">
        <v>2461</v>
      </c>
      <c r="I507" s="533"/>
      <c r="J507" s="533"/>
      <c r="K507" s="533"/>
    </row>
    <row r="508" spans="1:11" s="549" customFormat="1" ht="15" customHeight="1" x14ac:dyDescent="0.25">
      <c r="A508" s="1223" t="s">
        <v>4422</v>
      </c>
      <c r="B508" s="530">
        <f>'Supplementary Information'!$H$99</f>
        <v>0</v>
      </c>
      <c r="C508" s="531" t="s">
        <v>2471</v>
      </c>
      <c r="D508" s="532"/>
      <c r="E508" s="532"/>
      <c r="F508" s="533" t="s">
        <v>4434</v>
      </c>
      <c r="G508" s="533" t="s">
        <v>4429</v>
      </c>
      <c r="H508" s="533" t="s">
        <v>2461</v>
      </c>
      <c r="I508" s="533"/>
      <c r="J508" s="533"/>
      <c r="K508" s="533"/>
    </row>
    <row r="509" spans="1:11" s="549" customFormat="1" ht="15" customHeight="1" x14ac:dyDescent="0.25">
      <c r="A509" s="1223" t="s">
        <v>4423</v>
      </c>
      <c r="B509" s="530">
        <f>'Supplementary Information'!$H$101</f>
        <v>0</v>
      </c>
      <c r="C509" s="531" t="s">
        <v>2471</v>
      </c>
      <c r="D509" s="532"/>
      <c r="E509" s="532"/>
      <c r="F509" s="533" t="s">
        <v>4435</v>
      </c>
      <c r="G509" s="533" t="s">
        <v>4430</v>
      </c>
      <c r="H509" s="533" t="s">
        <v>2461</v>
      </c>
      <c r="I509" s="533"/>
      <c r="J509" s="533"/>
      <c r="K509" s="533"/>
    </row>
    <row r="510" spans="1:11" s="563" customFormat="1" x14ac:dyDescent="0.2">
      <c r="A510" s="529" t="s">
        <v>1431</v>
      </c>
      <c r="B510" s="530">
        <f>'Supplementary Information'!$H$108</f>
        <v>0</v>
      </c>
      <c r="C510" s="531" t="s">
        <v>2471</v>
      </c>
      <c r="D510" s="532"/>
      <c r="E510" s="532"/>
      <c r="F510" s="533" t="s">
        <v>4436</v>
      </c>
      <c r="G510" s="533" t="s">
        <v>2902</v>
      </c>
      <c r="H510" s="533" t="s">
        <v>2461</v>
      </c>
      <c r="I510" s="533">
        <v>36</v>
      </c>
      <c r="J510" s="533"/>
      <c r="K510" s="533"/>
    </row>
    <row r="511" spans="1:11" s="563" customFormat="1" x14ac:dyDescent="0.2">
      <c r="A511" s="529" t="s">
        <v>1432</v>
      </c>
      <c r="B511" s="530">
        <f>'Supplementary Information'!$H$111</f>
        <v>0</v>
      </c>
      <c r="C511" s="531" t="s">
        <v>2471</v>
      </c>
      <c r="D511" s="532"/>
      <c r="E511" s="532"/>
      <c r="F511" s="533" t="s">
        <v>4437</v>
      </c>
      <c r="G511" s="533" t="s">
        <v>2903</v>
      </c>
      <c r="H511" s="533" t="s">
        <v>2461</v>
      </c>
      <c r="I511" s="533">
        <v>37</v>
      </c>
      <c r="J511" s="533"/>
      <c r="K511" s="533"/>
    </row>
    <row r="512" spans="1:11" s="563" customFormat="1" x14ac:dyDescent="0.2">
      <c r="A512" s="529" t="s">
        <v>1433</v>
      </c>
      <c r="B512" s="530">
        <f>'Supplementary Information'!$H$113</f>
        <v>0</v>
      </c>
      <c r="C512" s="531" t="s">
        <v>2471</v>
      </c>
      <c r="D512" s="532"/>
      <c r="E512" s="532"/>
      <c r="F512" s="533" t="s">
        <v>4438</v>
      </c>
      <c r="G512" s="533" t="s">
        <v>2904</v>
      </c>
      <c r="H512" s="533" t="s">
        <v>2461</v>
      </c>
      <c r="I512" s="533">
        <v>38</v>
      </c>
      <c r="J512" s="533"/>
      <c r="K512" s="533"/>
    </row>
    <row r="513" spans="1:11" s="563" customFormat="1" x14ac:dyDescent="0.2">
      <c r="A513" s="529" t="s">
        <v>1434</v>
      </c>
      <c r="B513" s="530">
        <f>'Supplementary Information'!$H$115</f>
        <v>0</v>
      </c>
      <c r="C513" s="531" t="s">
        <v>2471</v>
      </c>
      <c r="D513" s="532"/>
      <c r="E513" s="532"/>
      <c r="F513" s="533" t="s">
        <v>4439</v>
      </c>
      <c r="G513" s="533" t="s">
        <v>2905</v>
      </c>
      <c r="H513" s="533" t="s">
        <v>2461</v>
      </c>
      <c r="I513" s="533">
        <v>39</v>
      </c>
      <c r="J513" s="533"/>
      <c r="K513" s="533"/>
    </row>
    <row r="514" spans="1:11" s="563" customFormat="1" x14ac:dyDescent="0.2">
      <c r="A514" s="529" t="s">
        <v>1435</v>
      </c>
      <c r="B514" s="530">
        <f>'Supplementary Information'!$H$117</f>
        <v>0</v>
      </c>
      <c r="C514" s="531" t="s">
        <v>2471</v>
      </c>
      <c r="D514" s="532"/>
      <c r="E514" s="532"/>
      <c r="F514" s="533" t="s">
        <v>4440</v>
      </c>
      <c r="G514" s="533" t="s">
        <v>2906</v>
      </c>
      <c r="H514" s="533" t="s">
        <v>2461</v>
      </c>
      <c r="I514" s="533">
        <v>40</v>
      </c>
      <c r="J514" s="533"/>
      <c r="K514" s="533"/>
    </row>
    <row r="515" spans="1:11" s="563" customFormat="1" x14ac:dyDescent="0.2">
      <c r="A515" s="529" t="s">
        <v>1436</v>
      </c>
      <c r="B515" s="530">
        <f>'Supplementary Information'!$H$119</f>
        <v>0</v>
      </c>
      <c r="C515" s="531" t="s">
        <v>2471</v>
      </c>
      <c r="D515" s="532"/>
      <c r="E515" s="532"/>
      <c r="F515" s="533" t="s">
        <v>4441</v>
      </c>
      <c r="G515" s="533" t="s">
        <v>2907</v>
      </c>
      <c r="H515" s="533" t="s">
        <v>2461</v>
      </c>
      <c r="I515" s="533">
        <v>41</v>
      </c>
      <c r="J515" s="533"/>
      <c r="K515" s="533"/>
    </row>
    <row r="516" spans="1:11" s="563" customFormat="1" x14ac:dyDescent="0.2">
      <c r="A516" s="529" t="s">
        <v>1437</v>
      </c>
      <c r="B516" s="530">
        <f>'Supplementary Information'!$H$121</f>
        <v>0</v>
      </c>
      <c r="C516" s="531" t="s">
        <v>2471</v>
      </c>
      <c r="D516" s="532"/>
      <c r="E516" s="532"/>
      <c r="F516" s="533" t="s">
        <v>4442</v>
      </c>
      <c r="G516" s="533" t="s">
        <v>2908</v>
      </c>
      <c r="H516" s="533" t="s">
        <v>2461</v>
      </c>
      <c r="I516" s="533">
        <v>42</v>
      </c>
      <c r="J516" s="533"/>
      <c r="K516" s="533"/>
    </row>
    <row r="517" spans="1:11" s="563" customFormat="1" x14ac:dyDescent="0.2">
      <c r="A517" s="529" t="s">
        <v>1438</v>
      </c>
      <c r="B517" s="530">
        <f>'Supplementary Information'!$H$124</f>
        <v>0</v>
      </c>
      <c r="C517" s="531" t="s">
        <v>2471</v>
      </c>
      <c r="D517" s="532"/>
      <c r="E517" s="532"/>
      <c r="F517" s="533" t="s">
        <v>4443</v>
      </c>
      <c r="G517" s="533" t="s">
        <v>2909</v>
      </c>
      <c r="H517" s="533" t="s">
        <v>2461</v>
      </c>
      <c r="I517" s="533">
        <v>43</v>
      </c>
      <c r="J517" s="533"/>
      <c r="K517" s="533"/>
    </row>
    <row r="518" spans="1:11" s="563" customFormat="1" x14ac:dyDescent="0.2">
      <c r="A518" s="529" t="s">
        <v>1439</v>
      </c>
      <c r="B518" s="530">
        <f>'Supplementary Information'!$H$126</f>
        <v>0</v>
      </c>
      <c r="C518" s="531" t="s">
        <v>2471</v>
      </c>
      <c r="D518" s="532"/>
      <c r="E518" s="532"/>
      <c r="F518" s="533" t="s">
        <v>4444</v>
      </c>
      <c r="G518" s="533" t="s">
        <v>4449</v>
      </c>
      <c r="H518" s="533" t="s">
        <v>2461</v>
      </c>
      <c r="I518" s="533">
        <v>44</v>
      </c>
      <c r="J518" s="533"/>
      <c r="K518" s="533"/>
    </row>
    <row r="519" spans="1:11" s="563" customFormat="1" x14ac:dyDescent="0.2">
      <c r="A519" s="529" t="s">
        <v>1440</v>
      </c>
      <c r="B519" s="530">
        <f>'Supplementary Information'!$H$128</f>
        <v>0</v>
      </c>
      <c r="C519" s="531" t="s">
        <v>2471</v>
      </c>
      <c r="D519" s="532"/>
      <c r="E519" s="532"/>
      <c r="F519" s="533" t="s">
        <v>4445</v>
      </c>
      <c r="G519" s="533" t="s">
        <v>4450</v>
      </c>
      <c r="H519" s="533" t="s">
        <v>2461</v>
      </c>
      <c r="I519" s="533">
        <v>45</v>
      </c>
      <c r="J519" s="533"/>
      <c r="K519" s="533"/>
    </row>
    <row r="520" spans="1:11" s="563" customFormat="1" x14ac:dyDescent="0.2">
      <c r="A520" s="529" t="s">
        <v>2408</v>
      </c>
      <c r="B520" s="530">
        <f>'Supplementary Information'!$H$132</f>
        <v>0</v>
      </c>
      <c r="C520" s="531" t="s">
        <v>2471</v>
      </c>
      <c r="D520" s="532"/>
      <c r="E520" s="532"/>
      <c r="F520" s="533" t="s">
        <v>4446</v>
      </c>
      <c r="G520" s="533" t="s">
        <v>2910</v>
      </c>
      <c r="H520" s="533" t="s">
        <v>2461</v>
      </c>
      <c r="I520" s="533">
        <v>46</v>
      </c>
      <c r="J520" s="533"/>
      <c r="K520" s="533"/>
    </row>
    <row r="521" spans="1:11" s="563" customFormat="1" x14ac:dyDescent="0.2">
      <c r="A521" s="529" t="s">
        <v>2409</v>
      </c>
      <c r="B521" s="530">
        <f>'Supplementary Information'!$H$135</f>
        <v>0</v>
      </c>
      <c r="C521" s="531" t="s">
        <v>2471</v>
      </c>
      <c r="D521" s="532"/>
      <c r="E521" s="532"/>
      <c r="F521" s="533" t="s">
        <v>4447</v>
      </c>
      <c r="G521" s="533" t="s">
        <v>2911</v>
      </c>
      <c r="H521" s="533" t="s">
        <v>2461</v>
      </c>
      <c r="I521" s="533">
        <v>47</v>
      </c>
      <c r="J521" s="533"/>
      <c r="K521" s="533"/>
    </row>
    <row r="522" spans="1:11" s="563" customFormat="1" ht="15" customHeight="1" x14ac:dyDescent="0.2">
      <c r="A522" s="529" t="s">
        <v>2410</v>
      </c>
      <c r="B522" s="530">
        <f>'Supplementary Information'!$H$138</f>
        <v>0</v>
      </c>
      <c r="C522" s="531" t="s">
        <v>2471</v>
      </c>
      <c r="D522" s="532"/>
      <c r="E522" s="532"/>
      <c r="F522" s="533" t="s">
        <v>4448</v>
      </c>
      <c r="G522" s="533" t="s">
        <v>2912</v>
      </c>
      <c r="H522" s="533" t="s">
        <v>2461</v>
      </c>
      <c r="I522" s="533">
        <v>48</v>
      </c>
      <c r="J522" s="533"/>
      <c r="K522" s="533"/>
    </row>
    <row r="523" spans="1:11" s="563" customFormat="1" x14ac:dyDescent="0.2">
      <c r="A523" s="529" t="s">
        <v>1156</v>
      </c>
      <c r="B523" s="534">
        <f>'Supplementary Information'!$H$141</f>
        <v>0</v>
      </c>
      <c r="C523" s="535" t="s">
        <v>2469</v>
      </c>
      <c r="D523" s="536"/>
      <c r="E523" s="536"/>
      <c r="F523" s="533" t="s">
        <v>3585</v>
      </c>
      <c r="G523" s="533" t="s">
        <v>484</v>
      </c>
      <c r="H523" s="533" t="s">
        <v>2461</v>
      </c>
      <c r="I523" s="533">
        <v>49</v>
      </c>
      <c r="J523" s="533"/>
      <c r="K523" s="533"/>
    </row>
    <row r="524" spans="1:11" s="563" customFormat="1" x14ac:dyDescent="0.2">
      <c r="A524" s="529" t="s">
        <v>1157</v>
      </c>
      <c r="B524" s="537">
        <f>'Supplementary Information'!$B$145</f>
        <v>0</v>
      </c>
      <c r="C524" s="535" t="s">
        <v>2469</v>
      </c>
      <c r="D524" s="536"/>
      <c r="E524" s="536"/>
      <c r="F524" s="533" t="s">
        <v>3586</v>
      </c>
      <c r="G524" s="533" t="s">
        <v>2913</v>
      </c>
      <c r="H524" s="533" t="s">
        <v>2461</v>
      </c>
      <c r="I524" s="533">
        <v>50</v>
      </c>
      <c r="J524" s="533"/>
      <c r="K524" s="533"/>
    </row>
    <row r="525" spans="1:11" s="519" customFormat="1" x14ac:dyDescent="0.2">
      <c r="A525" s="538" t="s">
        <v>1158</v>
      </c>
      <c r="B525" s="539">
        <f>IF('Part 3 DA summary'!$C13="",0,'Part 3 DA summary'!$C13)</f>
        <v>0</v>
      </c>
      <c r="C525" s="540" t="s">
        <v>2469</v>
      </c>
      <c r="D525" s="538"/>
      <c r="E525" s="538"/>
      <c r="F525" s="538" t="s">
        <v>2914</v>
      </c>
      <c r="G525" s="538" t="s">
        <v>2915</v>
      </c>
      <c r="H525" s="538" t="s">
        <v>2462</v>
      </c>
      <c r="I525" s="538">
        <v>1</v>
      </c>
      <c r="J525" s="538"/>
      <c r="K525" s="538"/>
    </row>
    <row r="526" spans="1:11" s="519" customFormat="1" x14ac:dyDescent="0.2">
      <c r="A526" s="538" t="s">
        <v>1159</v>
      </c>
      <c r="B526" s="539">
        <f>IF('Part 3 DA summary'!$C14="",0,'Part 3 DA summary'!$C14)</f>
        <v>0</v>
      </c>
      <c r="C526" s="540" t="s">
        <v>2469</v>
      </c>
      <c r="D526" s="538"/>
      <c r="E526" s="538"/>
      <c r="F526" s="538" t="s">
        <v>2914</v>
      </c>
      <c r="G526" s="538" t="s">
        <v>2916</v>
      </c>
      <c r="H526" s="538" t="s">
        <v>2462</v>
      </c>
      <c r="I526" s="538">
        <v>2</v>
      </c>
      <c r="J526" s="538"/>
      <c r="K526" s="538"/>
    </row>
    <row r="527" spans="1:11" s="519" customFormat="1" x14ac:dyDescent="0.2">
      <c r="A527" s="538" t="s">
        <v>1160</v>
      </c>
      <c r="B527" s="539">
        <f>IF('Part 3 DA summary'!$C15="",0,'Part 3 DA summary'!$C15)</f>
        <v>0</v>
      </c>
      <c r="C527" s="540" t="s">
        <v>2469</v>
      </c>
      <c r="D527" s="538"/>
      <c r="E527" s="538"/>
      <c r="F527" s="538" t="s">
        <v>2914</v>
      </c>
      <c r="G527" s="538" t="s">
        <v>2917</v>
      </c>
      <c r="H527" s="538" t="s">
        <v>2462</v>
      </c>
      <c r="I527" s="538">
        <v>3</v>
      </c>
      <c r="J527" s="538"/>
      <c r="K527" s="538"/>
    </row>
    <row r="528" spans="1:11" s="519" customFormat="1" x14ac:dyDescent="0.2">
      <c r="A528" s="538" t="s">
        <v>1161</v>
      </c>
      <c r="B528" s="539">
        <f>IF('Part 3 DA summary'!$C16="",0,'Part 3 DA summary'!$C16)</f>
        <v>0</v>
      </c>
      <c r="C528" s="540" t="s">
        <v>2469</v>
      </c>
      <c r="D528" s="538"/>
      <c r="E528" s="538"/>
      <c r="F528" s="538" t="s">
        <v>2914</v>
      </c>
      <c r="G528" s="538" t="s">
        <v>2918</v>
      </c>
      <c r="H528" s="538" t="s">
        <v>2462</v>
      </c>
      <c r="I528" s="538">
        <v>4</v>
      </c>
      <c r="J528" s="538"/>
      <c r="K528" s="538"/>
    </row>
    <row r="529" spans="1:11" s="519" customFormat="1" x14ac:dyDescent="0.2">
      <c r="A529" s="538" t="s">
        <v>1162</v>
      </c>
      <c r="B529" s="539">
        <f>IF('Part 3 DA summary'!$C17="",0,'Part 3 DA summary'!$C17)</f>
        <v>0</v>
      </c>
      <c r="C529" s="540" t="s">
        <v>2469</v>
      </c>
      <c r="D529" s="538"/>
      <c r="E529" s="538"/>
      <c r="F529" s="538" t="s">
        <v>2914</v>
      </c>
      <c r="G529" s="538" t="s">
        <v>2919</v>
      </c>
      <c r="H529" s="538" t="s">
        <v>2462</v>
      </c>
      <c r="I529" s="538">
        <v>5</v>
      </c>
      <c r="J529" s="538"/>
      <c r="K529" s="538"/>
    </row>
    <row r="530" spans="1:11" s="519" customFormat="1" x14ac:dyDescent="0.2">
      <c r="A530" s="538" t="s">
        <v>1163</v>
      </c>
      <c r="B530" s="539">
        <f>IF('Part 3 DA summary'!$C18="",0,'Part 3 DA summary'!$C18)</f>
        <v>0</v>
      </c>
      <c r="C530" s="540" t="s">
        <v>2469</v>
      </c>
      <c r="D530" s="538"/>
      <c r="E530" s="538"/>
      <c r="F530" s="538" t="s">
        <v>2914</v>
      </c>
      <c r="G530" s="538" t="s">
        <v>2920</v>
      </c>
      <c r="H530" s="538" t="s">
        <v>2462</v>
      </c>
      <c r="I530" s="538">
        <v>6</v>
      </c>
      <c r="J530" s="538"/>
      <c r="K530" s="538"/>
    </row>
    <row r="531" spans="1:11" s="519" customFormat="1" x14ac:dyDescent="0.2">
      <c r="A531" s="538" t="s">
        <v>1164</v>
      </c>
      <c r="B531" s="539">
        <f>IF('Part 3 DA summary'!$C19="",0,'Part 3 DA summary'!$C19)</f>
        <v>0</v>
      </c>
      <c r="C531" s="540" t="s">
        <v>2469</v>
      </c>
      <c r="D531" s="538"/>
      <c r="E531" s="538"/>
      <c r="F531" s="538" t="s">
        <v>2914</v>
      </c>
      <c r="G531" s="538" t="s">
        <v>2921</v>
      </c>
      <c r="H531" s="538" t="s">
        <v>2462</v>
      </c>
      <c r="I531" s="538">
        <v>7</v>
      </c>
      <c r="J531" s="538"/>
      <c r="K531" s="538"/>
    </row>
    <row r="532" spans="1:11" s="519" customFormat="1" x14ac:dyDescent="0.2">
      <c r="A532" s="538" t="s">
        <v>1165</v>
      </c>
      <c r="B532" s="539">
        <f>IF('Part 3 DA summary'!$C20="",0,'Part 3 DA summary'!$C20)</f>
        <v>0</v>
      </c>
      <c r="C532" s="540" t="s">
        <v>2469</v>
      </c>
      <c r="D532" s="538"/>
      <c r="E532" s="538"/>
      <c r="F532" s="538" t="s">
        <v>2914</v>
      </c>
      <c r="G532" s="538" t="s">
        <v>2922</v>
      </c>
      <c r="H532" s="538" t="s">
        <v>2462</v>
      </c>
      <c r="I532" s="538">
        <v>8</v>
      </c>
      <c r="J532" s="538"/>
      <c r="K532" s="538"/>
    </row>
    <row r="533" spans="1:11" s="519" customFormat="1" x14ac:dyDescent="0.2">
      <c r="A533" s="538" t="s">
        <v>1166</v>
      </c>
      <c r="B533" s="539">
        <f>IF('Part 3 DA summary'!$C21="",0,'Part 3 DA summary'!$C21)</f>
        <v>0</v>
      </c>
      <c r="C533" s="540" t="s">
        <v>2469</v>
      </c>
      <c r="D533" s="538"/>
      <c r="E533" s="538"/>
      <c r="F533" s="538" t="s">
        <v>2914</v>
      </c>
      <c r="G533" s="538" t="s">
        <v>2923</v>
      </c>
      <c r="H533" s="538" t="s">
        <v>2462</v>
      </c>
      <c r="I533" s="538">
        <v>9</v>
      </c>
      <c r="J533" s="538"/>
      <c r="K533" s="538"/>
    </row>
    <row r="534" spans="1:11" s="519" customFormat="1" x14ac:dyDescent="0.2">
      <c r="A534" s="538" t="s">
        <v>1167</v>
      </c>
      <c r="B534" s="539">
        <f>IF('Part 3 DA summary'!$C22="",0,'Part 3 DA summary'!$C22)</f>
        <v>0</v>
      </c>
      <c r="C534" s="540" t="s">
        <v>2469</v>
      </c>
      <c r="D534" s="538"/>
      <c r="E534" s="538"/>
      <c r="F534" s="538" t="s">
        <v>2914</v>
      </c>
      <c r="G534" s="538" t="s">
        <v>2924</v>
      </c>
      <c r="H534" s="538" t="s">
        <v>2462</v>
      </c>
      <c r="I534" s="538">
        <v>10</v>
      </c>
      <c r="J534" s="538"/>
      <c r="K534" s="538"/>
    </row>
    <row r="535" spans="1:11" s="519" customFormat="1" x14ac:dyDescent="0.2">
      <c r="A535" s="538" t="s">
        <v>1168</v>
      </c>
      <c r="B535" s="539">
        <f>IF('Part 3 DA summary'!$C23="",0,'Part 3 DA summary'!$C23)</f>
        <v>0</v>
      </c>
      <c r="C535" s="540" t="s">
        <v>2469</v>
      </c>
      <c r="D535" s="538"/>
      <c r="E535" s="538"/>
      <c r="F535" s="538" t="s">
        <v>2914</v>
      </c>
      <c r="G535" s="538" t="s">
        <v>2925</v>
      </c>
      <c r="H535" s="538" t="s">
        <v>2462</v>
      </c>
      <c r="I535" s="538">
        <v>11</v>
      </c>
      <c r="J535" s="538"/>
      <c r="K535" s="538"/>
    </row>
    <row r="536" spans="1:11" s="519" customFormat="1" x14ac:dyDescent="0.2">
      <c r="A536" s="538" t="s">
        <v>1169</v>
      </c>
      <c r="B536" s="539">
        <f>IF('Part 3 DA summary'!$C24="",0,'Part 3 DA summary'!$C24)</f>
        <v>0</v>
      </c>
      <c r="C536" s="540" t="s">
        <v>2469</v>
      </c>
      <c r="D536" s="538"/>
      <c r="E536" s="538"/>
      <c r="F536" s="538" t="s">
        <v>2914</v>
      </c>
      <c r="G536" s="538" t="s">
        <v>2926</v>
      </c>
      <c r="H536" s="538" t="s">
        <v>2462</v>
      </c>
      <c r="I536" s="538">
        <v>12</v>
      </c>
      <c r="J536" s="538"/>
      <c r="K536" s="538"/>
    </row>
    <row r="537" spans="1:11" s="519" customFormat="1" x14ac:dyDescent="0.2">
      <c r="A537" s="538" t="s">
        <v>1170</v>
      </c>
      <c r="B537" s="539">
        <f>IF('Part 3 DA summary'!$C25="",0,'Part 3 DA summary'!$C25)</f>
        <v>0</v>
      </c>
      <c r="C537" s="540" t="s">
        <v>2469</v>
      </c>
      <c r="D537" s="538"/>
      <c r="E537" s="538"/>
      <c r="F537" s="538" t="s">
        <v>2914</v>
      </c>
      <c r="G537" s="538" t="s">
        <v>2927</v>
      </c>
      <c r="H537" s="538" t="s">
        <v>2462</v>
      </c>
      <c r="I537" s="538">
        <v>13</v>
      </c>
      <c r="J537" s="538"/>
      <c r="K537" s="538"/>
    </row>
    <row r="538" spans="1:11" s="519" customFormat="1" x14ac:dyDescent="0.2">
      <c r="A538" s="538" t="s">
        <v>1171</v>
      </c>
      <c r="B538" s="539">
        <f>IF('Part 3 DA summary'!$C26="",0,'Part 3 DA summary'!$C26)</f>
        <v>0</v>
      </c>
      <c r="C538" s="540" t="s">
        <v>2469</v>
      </c>
      <c r="D538" s="538"/>
      <c r="E538" s="538"/>
      <c r="F538" s="538" t="s">
        <v>2914</v>
      </c>
      <c r="G538" s="538" t="s">
        <v>2928</v>
      </c>
      <c r="H538" s="538" t="s">
        <v>2462</v>
      </c>
      <c r="I538" s="538">
        <v>14</v>
      </c>
      <c r="J538" s="538"/>
      <c r="K538" s="538"/>
    </row>
    <row r="539" spans="1:11" s="519" customFormat="1" x14ac:dyDescent="0.2">
      <c r="A539" s="538" t="s">
        <v>1172</v>
      </c>
      <c r="B539" s="539">
        <f>IF('Part 3 DA summary'!$C27="",0,'Part 3 DA summary'!$C27)</f>
        <v>0</v>
      </c>
      <c r="C539" s="540" t="s">
        <v>2469</v>
      </c>
      <c r="D539" s="538"/>
      <c r="E539" s="538"/>
      <c r="F539" s="538" t="s">
        <v>2914</v>
      </c>
      <c r="G539" s="538" t="s">
        <v>2929</v>
      </c>
      <c r="H539" s="538" t="s">
        <v>2462</v>
      </c>
      <c r="I539" s="538">
        <v>15</v>
      </c>
      <c r="J539" s="538"/>
      <c r="K539" s="538"/>
    </row>
    <row r="540" spans="1:11" s="519" customFormat="1" x14ac:dyDescent="0.2">
      <c r="A540" s="538" t="s">
        <v>1173</v>
      </c>
      <c r="B540" s="539">
        <f>IF('Part 3 DA summary'!$C28="",0,'Part 3 DA summary'!$C28)</f>
        <v>0</v>
      </c>
      <c r="C540" s="540" t="s">
        <v>2469</v>
      </c>
      <c r="D540" s="538"/>
      <c r="E540" s="538"/>
      <c r="F540" s="538" t="s">
        <v>2914</v>
      </c>
      <c r="G540" s="538" t="s">
        <v>2930</v>
      </c>
      <c r="H540" s="538" t="s">
        <v>2462</v>
      </c>
      <c r="I540" s="538">
        <v>16</v>
      </c>
      <c r="J540" s="538"/>
      <c r="K540" s="538"/>
    </row>
    <row r="541" spans="1:11" s="519" customFormat="1" x14ac:dyDescent="0.2">
      <c r="A541" s="538" t="s">
        <v>1174</v>
      </c>
      <c r="B541" s="539">
        <f>IF('Part 3 DA summary'!$C29="",0,'Part 3 DA summary'!$C29)</f>
        <v>0</v>
      </c>
      <c r="C541" s="540" t="s">
        <v>2469</v>
      </c>
      <c r="D541" s="538"/>
      <c r="E541" s="538"/>
      <c r="F541" s="538" t="s">
        <v>2914</v>
      </c>
      <c r="G541" s="538" t="s">
        <v>2931</v>
      </c>
      <c r="H541" s="538" t="s">
        <v>2462</v>
      </c>
      <c r="I541" s="538">
        <v>17</v>
      </c>
      <c r="J541" s="538"/>
      <c r="K541" s="538"/>
    </row>
    <row r="542" spans="1:11" s="519" customFormat="1" x14ac:dyDescent="0.2">
      <c r="A542" s="538" t="s">
        <v>1175</v>
      </c>
      <c r="B542" s="539">
        <f>IF('Part 3 DA summary'!$C30="",0,'Part 3 DA summary'!$C30)</f>
        <v>0</v>
      </c>
      <c r="C542" s="540" t="s">
        <v>2469</v>
      </c>
      <c r="D542" s="538"/>
      <c r="E542" s="538"/>
      <c r="F542" s="538" t="s">
        <v>2914</v>
      </c>
      <c r="G542" s="538" t="s">
        <v>2932</v>
      </c>
      <c r="H542" s="538" t="s">
        <v>2462</v>
      </c>
      <c r="I542" s="538">
        <v>18</v>
      </c>
      <c r="J542" s="538"/>
      <c r="K542" s="538"/>
    </row>
    <row r="543" spans="1:11" s="519" customFormat="1" x14ac:dyDescent="0.2">
      <c r="A543" s="538" t="s">
        <v>1176</v>
      </c>
      <c r="B543" s="539">
        <f>IF('Part 3 DA summary'!$C31="",0,'Part 3 DA summary'!$C31)</f>
        <v>0</v>
      </c>
      <c r="C543" s="540" t="s">
        <v>2469</v>
      </c>
      <c r="D543" s="538"/>
      <c r="E543" s="538"/>
      <c r="F543" s="538" t="s">
        <v>2914</v>
      </c>
      <c r="G543" s="538" t="s">
        <v>2933</v>
      </c>
      <c r="H543" s="538" t="s">
        <v>2462</v>
      </c>
      <c r="I543" s="538">
        <v>19</v>
      </c>
      <c r="J543" s="538"/>
      <c r="K543" s="538"/>
    </row>
    <row r="544" spans="1:11" s="519" customFormat="1" x14ac:dyDescent="0.2">
      <c r="A544" s="538" t="s">
        <v>1177</v>
      </c>
      <c r="B544" s="539">
        <f>IF('Part 3 DA summary'!$C32="",0,'Part 3 DA summary'!$C32)</f>
        <v>0</v>
      </c>
      <c r="C544" s="540" t="s">
        <v>2469</v>
      </c>
      <c r="D544" s="538"/>
      <c r="E544" s="538"/>
      <c r="F544" s="538" t="s">
        <v>2914</v>
      </c>
      <c r="G544" s="538" t="s">
        <v>2934</v>
      </c>
      <c r="H544" s="538" t="s">
        <v>2462</v>
      </c>
      <c r="I544" s="538">
        <v>20</v>
      </c>
      <c r="J544" s="538"/>
      <c r="K544" s="538"/>
    </row>
    <row r="545" spans="1:11" s="519" customFormat="1" x14ac:dyDescent="0.2">
      <c r="A545" s="538" t="s">
        <v>1178</v>
      </c>
      <c r="B545" s="539">
        <f>IF('Part 3 DA summary'!$C33="",0,'Part 3 DA summary'!$C33)</f>
        <v>0</v>
      </c>
      <c r="C545" s="540" t="s">
        <v>2469</v>
      </c>
      <c r="D545" s="538"/>
      <c r="E545" s="538"/>
      <c r="F545" s="538" t="s">
        <v>2914</v>
      </c>
      <c r="G545" s="538" t="s">
        <v>2935</v>
      </c>
      <c r="H545" s="538" t="s">
        <v>2462</v>
      </c>
      <c r="I545" s="538">
        <v>21</v>
      </c>
      <c r="J545" s="538"/>
      <c r="K545" s="538"/>
    </row>
    <row r="546" spans="1:11" s="519" customFormat="1" x14ac:dyDescent="0.2">
      <c r="A546" s="538" t="s">
        <v>1179</v>
      </c>
      <c r="B546" s="539">
        <f>IF('Part 3 DA summary'!$C34="",0,'Part 3 DA summary'!$C34)</f>
        <v>0</v>
      </c>
      <c r="C546" s="540" t="s">
        <v>2469</v>
      </c>
      <c r="D546" s="538"/>
      <c r="E546" s="538"/>
      <c r="F546" s="538" t="s">
        <v>2914</v>
      </c>
      <c r="G546" s="538" t="s">
        <v>2936</v>
      </c>
      <c r="H546" s="538" t="s">
        <v>2462</v>
      </c>
      <c r="I546" s="538">
        <v>22</v>
      </c>
      <c r="J546" s="538"/>
      <c r="K546" s="538"/>
    </row>
    <row r="547" spans="1:11" s="519" customFormat="1" x14ac:dyDescent="0.2">
      <c r="A547" s="538" t="s">
        <v>1180</v>
      </c>
      <c r="B547" s="539">
        <f>IF('Part 3 DA summary'!$C35="",0,'Part 3 DA summary'!$C35)</f>
        <v>0</v>
      </c>
      <c r="C547" s="540" t="s">
        <v>2469</v>
      </c>
      <c r="D547" s="538"/>
      <c r="E547" s="538"/>
      <c r="F547" s="538" t="s">
        <v>2914</v>
      </c>
      <c r="G547" s="538" t="s">
        <v>2937</v>
      </c>
      <c r="H547" s="538" t="s">
        <v>2462</v>
      </c>
      <c r="I547" s="538">
        <v>23</v>
      </c>
      <c r="J547" s="538"/>
      <c r="K547" s="538"/>
    </row>
    <row r="548" spans="1:11" s="519" customFormat="1" x14ac:dyDescent="0.2">
      <c r="A548" s="538" t="s">
        <v>1181</v>
      </c>
      <c r="B548" s="539">
        <f>IF('Part 3 DA summary'!$C36="",0,'Part 3 DA summary'!$C36)</f>
        <v>0</v>
      </c>
      <c r="C548" s="540" t="s">
        <v>2469</v>
      </c>
      <c r="D548" s="538"/>
      <c r="E548" s="538"/>
      <c r="F548" s="538" t="s">
        <v>2914</v>
      </c>
      <c r="G548" s="538" t="s">
        <v>2938</v>
      </c>
      <c r="H548" s="538" t="s">
        <v>2462</v>
      </c>
      <c r="I548" s="538">
        <v>24</v>
      </c>
      <c r="J548" s="538"/>
      <c r="K548" s="538"/>
    </row>
    <row r="549" spans="1:11" s="519" customFormat="1" x14ac:dyDescent="0.2">
      <c r="A549" s="538" t="s">
        <v>1182</v>
      </c>
      <c r="B549" s="539">
        <f>IF('Part 3 DA summary'!$C37="",0,'Part 3 DA summary'!$C37)</f>
        <v>0</v>
      </c>
      <c r="C549" s="540" t="s">
        <v>2469</v>
      </c>
      <c r="D549" s="538"/>
      <c r="E549" s="538"/>
      <c r="F549" s="538" t="s">
        <v>2914</v>
      </c>
      <c r="G549" s="538" t="s">
        <v>2939</v>
      </c>
      <c r="H549" s="538" t="s">
        <v>2462</v>
      </c>
      <c r="I549" s="538">
        <v>25</v>
      </c>
      <c r="J549" s="538"/>
      <c r="K549" s="538"/>
    </row>
    <row r="550" spans="1:11" s="519" customFormat="1" x14ac:dyDescent="0.2">
      <c r="A550" s="538" t="s">
        <v>1183</v>
      </c>
      <c r="B550" s="539">
        <f>IF('Part 3 DA summary'!$C38="",0,'Part 3 DA summary'!$C38)</f>
        <v>0</v>
      </c>
      <c r="C550" s="540" t="s">
        <v>2469</v>
      </c>
      <c r="D550" s="538"/>
      <c r="E550" s="538"/>
      <c r="F550" s="538" t="s">
        <v>2914</v>
      </c>
      <c r="G550" s="538" t="s">
        <v>2940</v>
      </c>
      <c r="H550" s="538" t="s">
        <v>2462</v>
      </c>
      <c r="I550" s="538">
        <v>26</v>
      </c>
      <c r="J550" s="538"/>
      <c r="K550" s="538"/>
    </row>
    <row r="551" spans="1:11" s="519" customFormat="1" x14ac:dyDescent="0.2">
      <c r="A551" s="538" t="s">
        <v>1184</v>
      </c>
      <c r="B551" s="539">
        <f>IF('Part 3 DA summary'!$C39="",0,'Part 3 DA summary'!$C39)</f>
        <v>0</v>
      </c>
      <c r="C551" s="540" t="s">
        <v>2469</v>
      </c>
      <c r="D551" s="538"/>
      <c r="E551" s="538"/>
      <c r="F551" s="538" t="s">
        <v>2914</v>
      </c>
      <c r="G551" s="538" t="s">
        <v>2941</v>
      </c>
      <c r="H551" s="538" t="s">
        <v>2462</v>
      </c>
      <c r="I551" s="538">
        <v>27</v>
      </c>
      <c r="J551" s="538"/>
      <c r="K551" s="538"/>
    </row>
    <row r="552" spans="1:11" s="519" customFormat="1" x14ac:dyDescent="0.2">
      <c r="A552" s="538" t="s">
        <v>1185</v>
      </c>
      <c r="B552" s="539">
        <f>IF('Part 3 DA summary'!$C40="",0,'Part 3 DA summary'!$C40)</f>
        <v>0</v>
      </c>
      <c r="C552" s="540" t="s">
        <v>2469</v>
      </c>
      <c r="D552" s="538"/>
      <c r="E552" s="538"/>
      <c r="F552" s="538" t="s">
        <v>2914</v>
      </c>
      <c r="G552" s="538" t="s">
        <v>2942</v>
      </c>
      <c r="H552" s="538" t="s">
        <v>2462</v>
      </c>
      <c r="I552" s="538">
        <v>28</v>
      </c>
      <c r="J552" s="538"/>
      <c r="K552" s="538"/>
    </row>
    <row r="553" spans="1:11" s="519" customFormat="1" x14ac:dyDescent="0.2">
      <c r="A553" s="538" t="s">
        <v>1186</v>
      </c>
      <c r="B553" s="539">
        <f>IF('Part 3 DA summary'!$C41="",0,'Part 3 DA summary'!$C41)</f>
        <v>0</v>
      </c>
      <c r="C553" s="540" t="s">
        <v>2469</v>
      </c>
      <c r="D553" s="538"/>
      <c r="E553" s="538"/>
      <c r="F553" s="538" t="s">
        <v>2914</v>
      </c>
      <c r="G553" s="538" t="s">
        <v>2943</v>
      </c>
      <c r="H553" s="538" t="s">
        <v>2462</v>
      </c>
      <c r="I553" s="538">
        <v>29</v>
      </c>
      <c r="J553" s="538"/>
      <c r="K553" s="538"/>
    </row>
    <row r="554" spans="1:11" s="519" customFormat="1" x14ac:dyDescent="0.2">
      <c r="A554" s="538" t="s">
        <v>1187</v>
      </c>
      <c r="B554" s="539">
        <f>IF('Part 3 DA summary'!$C42="",0,'Part 3 DA summary'!$C42)</f>
        <v>0</v>
      </c>
      <c r="C554" s="540" t="s">
        <v>2469</v>
      </c>
      <c r="D554" s="538"/>
      <c r="E554" s="538"/>
      <c r="F554" s="538" t="s">
        <v>2914</v>
      </c>
      <c r="G554" s="538" t="s">
        <v>2944</v>
      </c>
      <c r="H554" s="538" t="s">
        <v>2462</v>
      </c>
      <c r="I554" s="538">
        <v>30</v>
      </c>
      <c r="J554" s="538"/>
      <c r="K554" s="538"/>
    </row>
    <row r="555" spans="1:11" s="519" customFormat="1" x14ac:dyDescent="0.2">
      <c r="A555" s="538" t="s">
        <v>1188</v>
      </c>
      <c r="B555" s="539">
        <f>IF('Part 3 DA summary'!$C43="",0,'Part 3 DA summary'!$C43)</f>
        <v>0</v>
      </c>
      <c r="C555" s="540" t="s">
        <v>2469</v>
      </c>
      <c r="D555" s="538"/>
      <c r="E555" s="538"/>
      <c r="F555" s="538" t="s">
        <v>2914</v>
      </c>
      <c r="G555" s="538" t="s">
        <v>2945</v>
      </c>
      <c r="H555" s="538" t="s">
        <v>2462</v>
      </c>
      <c r="I555" s="538">
        <v>31</v>
      </c>
      <c r="J555" s="538"/>
      <c r="K555" s="538"/>
    </row>
    <row r="556" spans="1:11" s="519" customFormat="1" x14ac:dyDescent="0.2">
      <c r="A556" s="538" t="s">
        <v>1189</v>
      </c>
      <c r="B556" s="539">
        <f>IF('Part 3 DA summary'!$C44="",0,'Part 3 DA summary'!$C44)</f>
        <v>0</v>
      </c>
      <c r="C556" s="540" t="s">
        <v>2469</v>
      </c>
      <c r="D556" s="538"/>
      <c r="E556" s="538"/>
      <c r="F556" s="538" t="s">
        <v>2914</v>
      </c>
      <c r="G556" s="538" t="s">
        <v>2946</v>
      </c>
      <c r="H556" s="538" t="s">
        <v>2462</v>
      </c>
      <c r="I556" s="538">
        <v>32</v>
      </c>
      <c r="J556" s="538"/>
      <c r="K556" s="538"/>
    </row>
    <row r="557" spans="1:11" s="519" customFormat="1" x14ac:dyDescent="0.2">
      <c r="A557" s="538" t="s">
        <v>1190</v>
      </c>
      <c r="B557" s="539">
        <f>IF('Part 3 DA summary'!$C45="",0,'Part 3 DA summary'!$C45)</f>
        <v>0</v>
      </c>
      <c r="C557" s="540" t="s">
        <v>2469</v>
      </c>
      <c r="D557" s="538"/>
      <c r="E557" s="538"/>
      <c r="F557" s="538" t="s">
        <v>2914</v>
      </c>
      <c r="G557" s="538" t="s">
        <v>2947</v>
      </c>
      <c r="H557" s="538" t="s">
        <v>2462</v>
      </c>
      <c r="I557" s="538">
        <v>33</v>
      </c>
      <c r="J557" s="538"/>
      <c r="K557" s="538"/>
    </row>
    <row r="558" spans="1:11" s="519" customFormat="1" x14ac:dyDescent="0.2">
      <c r="A558" s="538" t="s">
        <v>1191</v>
      </c>
      <c r="B558" s="539">
        <f>IF('Part 3 DA summary'!$C46="",0,'Part 3 DA summary'!$C46)</f>
        <v>0</v>
      </c>
      <c r="C558" s="540" t="s">
        <v>2469</v>
      </c>
      <c r="D558" s="538"/>
      <c r="E558" s="538"/>
      <c r="F558" s="538" t="s">
        <v>2914</v>
      </c>
      <c r="G558" s="538" t="s">
        <v>2948</v>
      </c>
      <c r="H558" s="538" t="s">
        <v>2462</v>
      </c>
      <c r="I558" s="538">
        <v>34</v>
      </c>
      <c r="J558" s="538"/>
      <c r="K558" s="538"/>
    </row>
    <row r="559" spans="1:11" s="519" customFormat="1" x14ac:dyDescent="0.2">
      <c r="A559" s="538" t="s">
        <v>1192</v>
      </c>
      <c r="B559" s="539">
        <f>IF('Part 3 DA summary'!$C47="",0,'Part 3 DA summary'!$C47)</f>
        <v>0</v>
      </c>
      <c r="C559" s="540" t="s">
        <v>2469</v>
      </c>
      <c r="D559" s="538"/>
      <c r="E559" s="538"/>
      <c r="F559" s="538" t="s">
        <v>2914</v>
      </c>
      <c r="G559" s="538" t="s">
        <v>2949</v>
      </c>
      <c r="H559" s="538" t="s">
        <v>2462</v>
      </c>
      <c r="I559" s="538">
        <v>35</v>
      </c>
      <c r="J559" s="538"/>
      <c r="K559" s="538"/>
    </row>
    <row r="560" spans="1:11" s="519" customFormat="1" x14ac:dyDescent="0.2">
      <c r="A560" s="538" t="s">
        <v>1193</v>
      </c>
      <c r="B560" s="539">
        <f>IF('Part 3 DA summary'!$C48="",0,'Part 3 DA summary'!$C48)</f>
        <v>0</v>
      </c>
      <c r="C560" s="540" t="s">
        <v>2469</v>
      </c>
      <c r="D560" s="538"/>
      <c r="E560" s="538"/>
      <c r="F560" s="538" t="s">
        <v>2914</v>
      </c>
      <c r="G560" s="538" t="s">
        <v>2950</v>
      </c>
      <c r="H560" s="538" t="s">
        <v>2462</v>
      </c>
      <c r="I560" s="538">
        <v>36</v>
      </c>
      <c r="J560" s="538"/>
      <c r="K560" s="538"/>
    </row>
    <row r="561" spans="1:11" s="519" customFormat="1" x14ac:dyDescent="0.2">
      <c r="A561" s="538" t="s">
        <v>1194</v>
      </c>
      <c r="B561" s="539">
        <f>IF('Part 3 DA summary'!$C49="",0,'Part 3 DA summary'!$C49)</f>
        <v>0</v>
      </c>
      <c r="C561" s="540" t="s">
        <v>2469</v>
      </c>
      <c r="D561" s="538"/>
      <c r="E561" s="538"/>
      <c r="F561" s="538" t="s">
        <v>2914</v>
      </c>
      <c r="G561" s="538" t="s">
        <v>2951</v>
      </c>
      <c r="H561" s="538" t="s">
        <v>2462</v>
      </c>
      <c r="I561" s="538">
        <v>37</v>
      </c>
      <c r="J561" s="538"/>
      <c r="K561" s="538"/>
    </row>
    <row r="562" spans="1:11" s="519" customFormat="1" x14ac:dyDescent="0.2">
      <c r="A562" s="538" t="s">
        <v>1195</v>
      </c>
      <c r="B562" s="539">
        <f>IF('Part 3 DA summary'!$C50="",0,'Part 3 DA summary'!$C50)</f>
        <v>0</v>
      </c>
      <c r="C562" s="540" t="s">
        <v>2469</v>
      </c>
      <c r="D562" s="538"/>
      <c r="E562" s="538"/>
      <c r="F562" s="538" t="s">
        <v>2914</v>
      </c>
      <c r="G562" s="538" t="s">
        <v>2952</v>
      </c>
      <c r="H562" s="538" t="s">
        <v>2462</v>
      </c>
      <c r="I562" s="538">
        <v>38</v>
      </c>
      <c r="J562" s="538"/>
      <c r="K562" s="538"/>
    </row>
    <row r="563" spans="1:11" s="519" customFormat="1" x14ac:dyDescent="0.2">
      <c r="A563" s="538" t="s">
        <v>1196</v>
      </c>
      <c r="B563" s="539">
        <f>IF('Part 3 DA summary'!$C51="",0,'Part 3 DA summary'!$C51)</f>
        <v>0</v>
      </c>
      <c r="C563" s="540" t="s">
        <v>2469</v>
      </c>
      <c r="D563" s="538"/>
      <c r="E563" s="538"/>
      <c r="F563" s="538" t="s">
        <v>2914</v>
      </c>
      <c r="G563" s="538" t="s">
        <v>2953</v>
      </c>
      <c r="H563" s="538" t="s">
        <v>2462</v>
      </c>
      <c r="I563" s="538">
        <v>39</v>
      </c>
      <c r="J563" s="538"/>
      <c r="K563" s="538"/>
    </row>
    <row r="564" spans="1:11" s="519" customFormat="1" x14ac:dyDescent="0.2">
      <c r="A564" s="538" t="s">
        <v>1197</v>
      </c>
      <c r="B564" s="539">
        <f>IF('Part 3 DA summary'!$C52="",0,'Part 3 DA summary'!$C52)</f>
        <v>0</v>
      </c>
      <c r="C564" s="540" t="s">
        <v>2469</v>
      </c>
      <c r="D564" s="538"/>
      <c r="E564" s="538"/>
      <c r="F564" s="538" t="s">
        <v>2914</v>
      </c>
      <c r="G564" s="538" t="s">
        <v>2954</v>
      </c>
      <c r="H564" s="538" t="s">
        <v>2462</v>
      </c>
      <c r="I564" s="538">
        <v>40</v>
      </c>
      <c r="J564" s="538"/>
      <c r="K564" s="538"/>
    </row>
    <row r="565" spans="1:11" s="519" customFormat="1" x14ac:dyDescent="0.2">
      <c r="A565" s="538" t="s">
        <v>1198</v>
      </c>
      <c r="B565" s="539">
        <f>IF('Part 3 DA summary'!$C53="",0,'Part 3 DA summary'!$C53)</f>
        <v>0</v>
      </c>
      <c r="C565" s="540" t="s">
        <v>2469</v>
      </c>
      <c r="D565" s="538"/>
      <c r="E565" s="538"/>
      <c r="F565" s="538" t="s">
        <v>2914</v>
      </c>
      <c r="G565" s="538" t="s">
        <v>2955</v>
      </c>
      <c r="H565" s="538" t="s">
        <v>2462</v>
      </c>
      <c r="I565" s="538">
        <v>41</v>
      </c>
      <c r="J565" s="538"/>
      <c r="K565" s="538"/>
    </row>
    <row r="566" spans="1:11" s="519" customFormat="1" ht="14.25" customHeight="1" x14ac:dyDescent="0.25">
      <c r="A566" s="541" t="s">
        <v>1441</v>
      </c>
      <c r="B566" s="542">
        <f>'Part 3 DA summary'!$E6</f>
        <v>0</v>
      </c>
      <c r="C566" s="543" t="s">
        <v>2471</v>
      </c>
      <c r="D566" s="544"/>
      <c r="E566" s="544"/>
      <c r="F566" s="538" t="s">
        <v>2956</v>
      </c>
      <c r="G566" s="538" t="s">
        <v>2957</v>
      </c>
      <c r="H566" s="538" t="s">
        <v>2462</v>
      </c>
      <c r="I566" s="538">
        <v>42</v>
      </c>
      <c r="J566" s="538"/>
      <c r="K566" s="538"/>
    </row>
    <row r="567" spans="1:11" s="519" customFormat="1" x14ac:dyDescent="0.2">
      <c r="A567" s="538" t="s">
        <v>1442</v>
      </c>
      <c r="B567" s="545">
        <f>'Part 3 DA summary'!$E13</f>
        <v>0</v>
      </c>
      <c r="C567" s="540" t="s">
        <v>2471</v>
      </c>
      <c r="D567" s="538"/>
      <c r="E567" s="538"/>
      <c r="F567" s="538" t="s">
        <v>2958</v>
      </c>
      <c r="G567" s="538" t="s">
        <v>2959</v>
      </c>
      <c r="H567" s="538" t="s">
        <v>2462</v>
      </c>
      <c r="I567" s="538">
        <v>43</v>
      </c>
      <c r="J567" s="538"/>
      <c r="K567" s="538"/>
    </row>
    <row r="568" spans="1:11" s="484" customFormat="1" x14ac:dyDescent="0.2">
      <c r="A568" s="538" t="s">
        <v>1443</v>
      </c>
      <c r="B568" s="545">
        <f>'Part 3 DA summary'!$E14</f>
        <v>0</v>
      </c>
      <c r="C568" s="540" t="s">
        <v>2471</v>
      </c>
      <c r="D568" s="538"/>
      <c r="E568" s="538"/>
      <c r="F568" s="538" t="s">
        <v>2958</v>
      </c>
      <c r="G568" s="538" t="s">
        <v>2960</v>
      </c>
      <c r="H568" s="538" t="s">
        <v>2462</v>
      </c>
      <c r="I568" s="538">
        <v>44</v>
      </c>
      <c r="J568" s="538"/>
      <c r="K568" s="538"/>
    </row>
    <row r="569" spans="1:11" s="484" customFormat="1" x14ac:dyDescent="0.2">
      <c r="A569" s="538" t="s">
        <v>1444</v>
      </c>
      <c r="B569" s="545">
        <f>'Part 3 DA summary'!$E15</f>
        <v>0</v>
      </c>
      <c r="C569" s="540" t="s">
        <v>2471</v>
      </c>
      <c r="D569" s="538"/>
      <c r="E569" s="538"/>
      <c r="F569" s="538" t="s">
        <v>2958</v>
      </c>
      <c r="G569" s="538" t="s">
        <v>2961</v>
      </c>
      <c r="H569" s="538" t="s">
        <v>2462</v>
      </c>
      <c r="I569" s="538">
        <v>45</v>
      </c>
      <c r="J569" s="538"/>
      <c r="K569" s="538"/>
    </row>
    <row r="570" spans="1:11" s="484" customFormat="1" ht="14.25" customHeight="1" x14ac:dyDescent="0.2">
      <c r="A570" s="538" t="s">
        <v>1445</v>
      </c>
      <c r="B570" s="545">
        <f>'Part 3 DA summary'!$E16</f>
        <v>0</v>
      </c>
      <c r="C570" s="540" t="s">
        <v>2471</v>
      </c>
      <c r="D570" s="538"/>
      <c r="E570" s="538"/>
      <c r="F570" s="538" t="s">
        <v>2958</v>
      </c>
      <c r="G570" s="538" t="s">
        <v>2962</v>
      </c>
      <c r="H570" s="538" t="s">
        <v>2462</v>
      </c>
      <c r="I570" s="538">
        <v>46</v>
      </c>
      <c r="J570" s="538"/>
      <c r="K570" s="538"/>
    </row>
    <row r="571" spans="1:11" s="484" customFormat="1" x14ac:dyDescent="0.2">
      <c r="A571" s="538" t="s">
        <v>1446</v>
      </c>
      <c r="B571" s="545">
        <f>'Part 3 DA summary'!$E17</f>
        <v>0</v>
      </c>
      <c r="C571" s="540" t="s">
        <v>2471</v>
      </c>
      <c r="D571" s="538"/>
      <c r="E571" s="538"/>
      <c r="F571" s="538" t="s">
        <v>2958</v>
      </c>
      <c r="G571" s="538" t="s">
        <v>2963</v>
      </c>
      <c r="H571" s="538" t="s">
        <v>2462</v>
      </c>
      <c r="I571" s="538">
        <v>47</v>
      </c>
      <c r="J571" s="538"/>
      <c r="K571" s="538"/>
    </row>
    <row r="572" spans="1:11" s="484" customFormat="1" x14ac:dyDescent="0.2">
      <c r="A572" s="538" t="s">
        <v>1447</v>
      </c>
      <c r="B572" s="545">
        <f>'Part 3 DA summary'!$E18</f>
        <v>0</v>
      </c>
      <c r="C572" s="540" t="s">
        <v>2471</v>
      </c>
      <c r="D572" s="538"/>
      <c r="E572" s="538"/>
      <c r="F572" s="538" t="s">
        <v>2958</v>
      </c>
      <c r="G572" s="538" t="s">
        <v>2964</v>
      </c>
      <c r="H572" s="538" t="s">
        <v>2462</v>
      </c>
      <c r="I572" s="538">
        <v>48</v>
      </c>
      <c r="J572" s="538"/>
      <c r="K572" s="538"/>
    </row>
    <row r="573" spans="1:11" s="484" customFormat="1" x14ac:dyDescent="0.2">
      <c r="A573" s="538" t="s">
        <v>1448</v>
      </c>
      <c r="B573" s="545">
        <f>'Part 3 DA summary'!$E19</f>
        <v>0</v>
      </c>
      <c r="C573" s="540" t="s">
        <v>2471</v>
      </c>
      <c r="D573" s="538"/>
      <c r="E573" s="538"/>
      <c r="F573" s="538" t="s">
        <v>2958</v>
      </c>
      <c r="G573" s="538" t="s">
        <v>2965</v>
      </c>
      <c r="H573" s="538" t="s">
        <v>2462</v>
      </c>
      <c r="I573" s="538">
        <v>49</v>
      </c>
      <c r="J573" s="538"/>
      <c r="K573" s="538"/>
    </row>
    <row r="574" spans="1:11" s="484" customFormat="1" x14ac:dyDescent="0.2">
      <c r="A574" s="538" t="s">
        <v>1449</v>
      </c>
      <c r="B574" s="545">
        <f>'Part 3 DA summary'!$E20</f>
        <v>0</v>
      </c>
      <c r="C574" s="540" t="s">
        <v>2471</v>
      </c>
      <c r="D574" s="538"/>
      <c r="E574" s="538"/>
      <c r="F574" s="538" t="s">
        <v>2958</v>
      </c>
      <c r="G574" s="538" t="s">
        <v>2966</v>
      </c>
      <c r="H574" s="538" t="s">
        <v>2462</v>
      </c>
      <c r="I574" s="538">
        <v>50</v>
      </c>
      <c r="J574" s="538"/>
      <c r="K574" s="538"/>
    </row>
    <row r="575" spans="1:11" s="484" customFormat="1" x14ac:dyDescent="0.2">
      <c r="A575" s="538" t="s">
        <v>1450</v>
      </c>
      <c r="B575" s="545">
        <f>'Part 3 DA summary'!$E21</f>
        <v>0</v>
      </c>
      <c r="C575" s="540" t="s">
        <v>2471</v>
      </c>
      <c r="D575" s="538"/>
      <c r="E575" s="538"/>
      <c r="F575" s="538" t="s">
        <v>2958</v>
      </c>
      <c r="G575" s="538" t="s">
        <v>2967</v>
      </c>
      <c r="H575" s="538" t="s">
        <v>2462</v>
      </c>
      <c r="I575" s="538">
        <v>51</v>
      </c>
      <c r="J575" s="538"/>
      <c r="K575" s="538"/>
    </row>
    <row r="576" spans="1:11" s="484" customFormat="1" x14ac:dyDescent="0.2">
      <c r="A576" s="538" t="s">
        <v>1451</v>
      </c>
      <c r="B576" s="545">
        <f>'Part 3 DA summary'!$E22</f>
        <v>0</v>
      </c>
      <c r="C576" s="540" t="s">
        <v>2471</v>
      </c>
      <c r="D576" s="538"/>
      <c r="E576" s="538"/>
      <c r="F576" s="538" t="s">
        <v>2958</v>
      </c>
      <c r="G576" s="538" t="s">
        <v>2968</v>
      </c>
      <c r="H576" s="538" t="s">
        <v>2462</v>
      </c>
      <c r="I576" s="538">
        <v>52</v>
      </c>
      <c r="J576" s="538"/>
      <c r="K576" s="538"/>
    </row>
    <row r="577" spans="1:11" s="484" customFormat="1" x14ac:dyDescent="0.2">
      <c r="A577" s="538" t="s">
        <v>1452</v>
      </c>
      <c r="B577" s="545">
        <f>'Part 3 DA summary'!$E23</f>
        <v>0</v>
      </c>
      <c r="C577" s="540" t="s">
        <v>2471</v>
      </c>
      <c r="D577" s="538"/>
      <c r="E577" s="538"/>
      <c r="F577" s="538" t="s">
        <v>2958</v>
      </c>
      <c r="G577" s="538" t="s">
        <v>2969</v>
      </c>
      <c r="H577" s="538" t="s">
        <v>2462</v>
      </c>
      <c r="I577" s="538">
        <v>53</v>
      </c>
      <c r="J577" s="538"/>
      <c r="K577" s="538"/>
    </row>
    <row r="578" spans="1:11" s="484" customFormat="1" x14ac:dyDescent="0.2">
      <c r="A578" s="538" t="s">
        <v>1453</v>
      </c>
      <c r="B578" s="545">
        <f>'Part 3 DA summary'!$E24</f>
        <v>0</v>
      </c>
      <c r="C578" s="540" t="s">
        <v>2471</v>
      </c>
      <c r="D578" s="538"/>
      <c r="E578" s="538"/>
      <c r="F578" s="538" t="s">
        <v>2958</v>
      </c>
      <c r="G578" s="538" t="s">
        <v>2970</v>
      </c>
      <c r="H578" s="538" t="s">
        <v>2462</v>
      </c>
      <c r="I578" s="538">
        <v>54</v>
      </c>
      <c r="J578" s="538"/>
      <c r="K578" s="538"/>
    </row>
    <row r="579" spans="1:11" s="484" customFormat="1" x14ac:dyDescent="0.2">
      <c r="A579" s="538" t="s">
        <v>1454</v>
      </c>
      <c r="B579" s="545">
        <f>'Part 3 DA summary'!$E25</f>
        <v>0</v>
      </c>
      <c r="C579" s="540" t="s">
        <v>2471</v>
      </c>
      <c r="D579" s="538"/>
      <c r="E579" s="538"/>
      <c r="F579" s="538" t="s">
        <v>2958</v>
      </c>
      <c r="G579" s="538" t="s">
        <v>2971</v>
      </c>
      <c r="H579" s="538" t="s">
        <v>2462</v>
      </c>
      <c r="I579" s="538">
        <v>55</v>
      </c>
      <c r="J579" s="538"/>
      <c r="K579" s="538"/>
    </row>
    <row r="580" spans="1:11" s="484" customFormat="1" x14ac:dyDescent="0.2">
      <c r="A580" s="538" t="s">
        <v>1455</v>
      </c>
      <c r="B580" s="545">
        <f>'Part 3 DA summary'!$E26</f>
        <v>0</v>
      </c>
      <c r="C580" s="540" t="s">
        <v>2471</v>
      </c>
      <c r="D580" s="538"/>
      <c r="E580" s="538"/>
      <c r="F580" s="538" t="s">
        <v>2958</v>
      </c>
      <c r="G580" s="538" t="s">
        <v>2972</v>
      </c>
      <c r="H580" s="538" t="s">
        <v>2462</v>
      </c>
      <c r="I580" s="538">
        <v>56</v>
      </c>
      <c r="J580" s="538"/>
      <c r="K580" s="538"/>
    </row>
    <row r="581" spans="1:11" s="484" customFormat="1" x14ac:dyDescent="0.2">
      <c r="A581" s="538" t="s">
        <v>1456</v>
      </c>
      <c r="B581" s="545">
        <f>'Part 3 DA summary'!$E27</f>
        <v>0</v>
      </c>
      <c r="C581" s="540" t="s">
        <v>2471</v>
      </c>
      <c r="D581" s="538"/>
      <c r="E581" s="538"/>
      <c r="F581" s="538" t="s">
        <v>2958</v>
      </c>
      <c r="G581" s="538" t="s">
        <v>2973</v>
      </c>
      <c r="H581" s="538" t="s">
        <v>2462</v>
      </c>
      <c r="I581" s="538">
        <v>57</v>
      </c>
      <c r="J581" s="538"/>
      <c r="K581" s="538"/>
    </row>
    <row r="582" spans="1:11" s="484" customFormat="1" x14ac:dyDescent="0.2">
      <c r="A582" s="538" t="s">
        <v>1457</v>
      </c>
      <c r="B582" s="545">
        <f>'Part 3 DA summary'!$E28</f>
        <v>0</v>
      </c>
      <c r="C582" s="540" t="s">
        <v>2471</v>
      </c>
      <c r="D582" s="538"/>
      <c r="E582" s="538"/>
      <c r="F582" s="538" t="s">
        <v>2958</v>
      </c>
      <c r="G582" s="538" t="s">
        <v>2974</v>
      </c>
      <c r="H582" s="538" t="s">
        <v>2462</v>
      </c>
      <c r="I582" s="538">
        <v>58</v>
      </c>
      <c r="J582" s="538"/>
      <c r="K582" s="538"/>
    </row>
    <row r="583" spans="1:11" s="484" customFormat="1" x14ac:dyDescent="0.2">
      <c r="A583" s="538" t="s">
        <v>1458</v>
      </c>
      <c r="B583" s="545">
        <f>'Part 3 DA summary'!$E29</f>
        <v>0</v>
      </c>
      <c r="C583" s="540" t="s">
        <v>2471</v>
      </c>
      <c r="D583" s="538"/>
      <c r="E583" s="538"/>
      <c r="F583" s="538" t="s">
        <v>2958</v>
      </c>
      <c r="G583" s="538" t="s">
        <v>2975</v>
      </c>
      <c r="H583" s="538" t="s">
        <v>2462</v>
      </c>
      <c r="I583" s="538">
        <v>59</v>
      </c>
      <c r="J583" s="538"/>
      <c r="K583" s="538"/>
    </row>
    <row r="584" spans="1:11" s="484" customFormat="1" x14ac:dyDescent="0.2">
      <c r="A584" s="538" t="s">
        <v>1459</v>
      </c>
      <c r="B584" s="545">
        <f>'Part 3 DA summary'!$E30</f>
        <v>0</v>
      </c>
      <c r="C584" s="540" t="s">
        <v>2471</v>
      </c>
      <c r="D584" s="538"/>
      <c r="E584" s="538"/>
      <c r="F584" s="538" t="s">
        <v>2958</v>
      </c>
      <c r="G584" s="538" t="s">
        <v>2976</v>
      </c>
      <c r="H584" s="538" t="s">
        <v>2462</v>
      </c>
      <c r="I584" s="538">
        <v>60</v>
      </c>
      <c r="J584" s="538"/>
      <c r="K584" s="538"/>
    </row>
    <row r="585" spans="1:11" s="484" customFormat="1" x14ac:dyDescent="0.2">
      <c r="A585" s="538" t="s">
        <v>1460</v>
      </c>
      <c r="B585" s="545">
        <f>'Part 3 DA summary'!$E31</f>
        <v>0</v>
      </c>
      <c r="C585" s="540" t="s">
        <v>2471</v>
      </c>
      <c r="D585" s="538"/>
      <c r="E585" s="538"/>
      <c r="F585" s="538" t="s">
        <v>2958</v>
      </c>
      <c r="G585" s="538" t="s">
        <v>2977</v>
      </c>
      <c r="H585" s="538" t="s">
        <v>2462</v>
      </c>
      <c r="I585" s="538">
        <v>61</v>
      </c>
      <c r="J585" s="538"/>
      <c r="K585" s="538"/>
    </row>
    <row r="586" spans="1:11" s="484" customFormat="1" x14ac:dyDescent="0.2">
      <c r="A586" s="538" t="s">
        <v>1461</v>
      </c>
      <c r="B586" s="545">
        <f>'Part 3 DA summary'!$E32</f>
        <v>0</v>
      </c>
      <c r="C586" s="540" t="s">
        <v>2471</v>
      </c>
      <c r="D586" s="538"/>
      <c r="E586" s="538"/>
      <c r="F586" s="538" t="s">
        <v>2958</v>
      </c>
      <c r="G586" s="538" t="s">
        <v>2978</v>
      </c>
      <c r="H586" s="538" t="s">
        <v>2462</v>
      </c>
      <c r="I586" s="538">
        <v>62</v>
      </c>
      <c r="J586" s="538"/>
      <c r="K586" s="538"/>
    </row>
    <row r="587" spans="1:11" s="484" customFormat="1" x14ac:dyDescent="0.2">
      <c r="A587" s="538" t="s">
        <v>1462</v>
      </c>
      <c r="B587" s="545">
        <f>'Part 3 DA summary'!$E33</f>
        <v>0</v>
      </c>
      <c r="C587" s="540" t="s">
        <v>2471</v>
      </c>
      <c r="D587" s="538"/>
      <c r="E587" s="538"/>
      <c r="F587" s="538" t="s">
        <v>2958</v>
      </c>
      <c r="G587" s="538" t="s">
        <v>2979</v>
      </c>
      <c r="H587" s="538" t="s">
        <v>2462</v>
      </c>
      <c r="I587" s="538">
        <v>63</v>
      </c>
      <c r="J587" s="538"/>
      <c r="K587" s="538"/>
    </row>
    <row r="588" spans="1:11" s="484" customFormat="1" x14ac:dyDescent="0.2">
      <c r="A588" s="538" t="s">
        <v>1463</v>
      </c>
      <c r="B588" s="545">
        <f>'Part 3 DA summary'!$E34</f>
        <v>0</v>
      </c>
      <c r="C588" s="540" t="s">
        <v>2471</v>
      </c>
      <c r="D588" s="538"/>
      <c r="E588" s="538"/>
      <c r="F588" s="538" t="s">
        <v>2958</v>
      </c>
      <c r="G588" s="538" t="s">
        <v>2980</v>
      </c>
      <c r="H588" s="538" t="s">
        <v>2462</v>
      </c>
      <c r="I588" s="538">
        <v>64</v>
      </c>
      <c r="J588" s="538"/>
      <c r="K588" s="538"/>
    </row>
    <row r="589" spans="1:11" s="484" customFormat="1" x14ac:dyDescent="0.2">
      <c r="A589" s="538" t="s">
        <v>1464</v>
      </c>
      <c r="B589" s="545">
        <f>'Part 3 DA summary'!$E35</f>
        <v>0</v>
      </c>
      <c r="C589" s="540" t="s">
        <v>2471</v>
      </c>
      <c r="D589" s="538"/>
      <c r="E589" s="538"/>
      <c r="F589" s="538" t="s">
        <v>2958</v>
      </c>
      <c r="G589" s="538" t="s">
        <v>2981</v>
      </c>
      <c r="H589" s="538" t="s">
        <v>2462</v>
      </c>
      <c r="I589" s="538">
        <v>65</v>
      </c>
      <c r="J589" s="538"/>
      <c r="K589" s="538"/>
    </row>
    <row r="590" spans="1:11" s="484" customFormat="1" x14ac:dyDescent="0.2">
      <c r="A590" s="538" t="s">
        <v>1465</v>
      </c>
      <c r="B590" s="545">
        <f>'Part 3 DA summary'!$E36</f>
        <v>0</v>
      </c>
      <c r="C590" s="540" t="s">
        <v>2471</v>
      </c>
      <c r="D590" s="538"/>
      <c r="E590" s="538"/>
      <c r="F590" s="538" t="s">
        <v>2958</v>
      </c>
      <c r="G590" s="538" t="s">
        <v>2982</v>
      </c>
      <c r="H590" s="538" t="s">
        <v>2462</v>
      </c>
      <c r="I590" s="538">
        <v>66</v>
      </c>
      <c r="J590" s="538"/>
      <c r="K590" s="538"/>
    </row>
    <row r="591" spans="1:11" s="484" customFormat="1" x14ac:dyDescent="0.2">
      <c r="A591" s="538" t="s">
        <v>1466</v>
      </c>
      <c r="B591" s="545">
        <f>'Part 3 DA summary'!$E37</f>
        <v>0</v>
      </c>
      <c r="C591" s="540" t="s">
        <v>2471</v>
      </c>
      <c r="D591" s="538"/>
      <c r="E591" s="538"/>
      <c r="F591" s="538" t="s">
        <v>2958</v>
      </c>
      <c r="G591" s="538" t="s">
        <v>2983</v>
      </c>
      <c r="H591" s="538" t="s">
        <v>2462</v>
      </c>
      <c r="I591" s="538">
        <v>67</v>
      </c>
      <c r="J591" s="538"/>
      <c r="K591" s="538"/>
    </row>
    <row r="592" spans="1:11" s="484" customFormat="1" x14ac:dyDescent="0.2">
      <c r="A592" s="538" t="s">
        <v>1467</v>
      </c>
      <c r="B592" s="545">
        <f>'Part 3 DA summary'!$E38</f>
        <v>0</v>
      </c>
      <c r="C592" s="540" t="s">
        <v>2471</v>
      </c>
      <c r="D592" s="538"/>
      <c r="E592" s="538"/>
      <c r="F592" s="538" t="s">
        <v>2958</v>
      </c>
      <c r="G592" s="538" t="s">
        <v>2984</v>
      </c>
      <c r="H592" s="538" t="s">
        <v>2462</v>
      </c>
      <c r="I592" s="538">
        <v>68</v>
      </c>
      <c r="J592" s="538"/>
      <c r="K592" s="538"/>
    </row>
    <row r="593" spans="1:11" s="484" customFormat="1" x14ac:dyDescent="0.2">
      <c r="A593" s="538" t="s">
        <v>1468</v>
      </c>
      <c r="B593" s="545">
        <f>'Part 3 DA summary'!$E39</f>
        <v>0</v>
      </c>
      <c r="C593" s="540" t="s">
        <v>2471</v>
      </c>
      <c r="D593" s="538"/>
      <c r="E593" s="538"/>
      <c r="F593" s="538" t="s">
        <v>2958</v>
      </c>
      <c r="G593" s="538" t="s">
        <v>2985</v>
      </c>
      <c r="H593" s="538" t="s">
        <v>2462</v>
      </c>
      <c r="I593" s="538">
        <v>69</v>
      </c>
      <c r="J593" s="538"/>
      <c r="K593" s="538"/>
    </row>
    <row r="594" spans="1:11" s="484" customFormat="1" x14ac:dyDescent="0.2">
      <c r="A594" s="538" t="s">
        <v>1469</v>
      </c>
      <c r="B594" s="545">
        <f>'Part 3 DA summary'!$E40</f>
        <v>0</v>
      </c>
      <c r="C594" s="540" t="s">
        <v>2471</v>
      </c>
      <c r="D594" s="538"/>
      <c r="E594" s="538"/>
      <c r="F594" s="538" t="s">
        <v>2958</v>
      </c>
      <c r="G594" s="538" t="s">
        <v>2986</v>
      </c>
      <c r="H594" s="538" t="s">
        <v>2462</v>
      </c>
      <c r="I594" s="538">
        <v>70</v>
      </c>
      <c r="J594" s="538"/>
      <c r="K594" s="538"/>
    </row>
    <row r="595" spans="1:11" s="533" customFormat="1" x14ac:dyDescent="0.2">
      <c r="A595" s="538" t="s">
        <v>1470</v>
      </c>
      <c r="B595" s="545">
        <f>'Part 3 DA summary'!$E41</f>
        <v>0</v>
      </c>
      <c r="C595" s="540" t="s">
        <v>2471</v>
      </c>
      <c r="D595" s="538"/>
      <c r="E595" s="538"/>
      <c r="F595" s="538" t="s">
        <v>2958</v>
      </c>
      <c r="G595" s="538" t="s">
        <v>2987</v>
      </c>
      <c r="H595" s="538" t="s">
        <v>2462</v>
      </c>
      <c r="I595" s="538">
        <v>71</v>
      </c>
      <c r="J595" s="538"/>
      <c r="K595" s="538"/>
    </row>
    <row r="596" spans="1:11" s="533" customFormat="1" x14ac:dyDescent="0.2">
      <c r="A596" s="538" t="s">
        <v>1471</v>
      </c>
      <c r="B596" s="545">
        <f>'Part 3 DA summary'!$E42</f>
        <v>0</v>
      </c>
      <c r="C596" s="540" t="s">
        <v>2471</v>
      </c>
      <c r="D596" s="538"/>
      <c r="E596" s="538"/>
      <c r="F596" s="538" t="s">
        <v>2958</v>
      </c>
      <c r="G596" s="538" t="s">
        <v>2988</v>
      </c>
      <c r="H596" s="538" t="s">
        <v>2462</v>
      </c>
      <c r="I596" s="538">
        <v>72</v>
      </c>
      <c r="J596" s="538"/>
      <c r="K596" s="538"/>
    </row>
    <row r="597" spans="1:11" s="533" customFormat="1" x14ac:dyDescent="0.2">
      <c r="A597" s="538" t="s">
        <v>1472</v>
      </c>
      <c r="B597" s="545">
        <f>'Part 3 DA summary'!$E43</f>
        <v>0</v>
      </c>
      <c r="C597" s="540" t="s">
        <v>2471</v>
      </c>
      <c r="D597" s="538"/>
      <c r="E597" s="538"/>
      <c r="F597" s="538" t="s">
        <v>2958</v>
      </c>
      <c r="G597" s="538" t="s">
        <v>2989</v>
      </c>
      <c r="H597" s="538" t="s">
        <v>2462</v>
      </c>
      <c r="I597" s="538">
        <v>73</v>
      </c>
      <c r="J597" s="538"/>
      <c r="K597" s="538"/>
    </row>
    <row r="598" spans="1:11" s="533" customFormat="1" x14ac:dyDescent="0.2">
      <c r="A598" s="538" t="s">
        <v>1473</v>
      </c>
      <c r="B598" s="545">
        <f>'Part 3 DA summary'!$E44</f>
        <v>0</v>
      </c>
      <c r="C598" s="540" t="s">
        <v>2471</v>
      </c>
      <c r="D598" s="538"/>
      <c r="E598" s="538"/>
      <c r="F598" s="538" t="s">
        <v>2958</v>
      </c>
      <c r="G598" s="538" t="s">
        <v>2990</v>
      </c>
      <c r="H598" s="538" t="s">
        <v>2462</v>
      </c>
      <c r="I598" s="538">
        <v>74</v>
      </c>
      <c r="J598" s="538"/>
      <c r="K598" s="538"/>
    </row>
    <row r="599" spans="1:11" s="533" customFormat="1" x14ac:dyDescent="0.2">
      <c r="A599" s="538" t="s">
        <v>1474</v>
      </c>
      <c r="B599" s="545">
        <f>'Part 3 DA summary'!$E45</f>
        <v>0</v>
      </c>
      <c r="C599" s="540" t="s">
        <v>2471</v>
      </c>
      <c r="D599" s="538"/>
      <c r="E599" s="538"/>
      <c r="F599" s="538" t="s">
        <v>2958</v>
      </c>
      <c r="G599" s="538" t="s">
        <v>2991</v>
      </c>
      <c r="H599" s="538" t="s">
        <v>2462</v>
      </c>
      <c r="I599" s="538">
        <v>75</v>
      </c>
      <c r="J599" s="538"/>
      <c r="K599" s="538"/>
    </row>
    <row r="600" spans="1:11" s="533" customFormat="1" x14ac:dyDescent="0.2">
      <c r="A600" s="538" t="s">
        <v>1475</v>
      </c>
      <c r="B600" s="545">
        <f>'Part 3 DA summary'!$E46</f>
        <v>0</v>
      </c>
      <c r="C600" s="540" t="s">
        <v>2471</v>
      </c>
      <c r="D600" s="538"/>
      <c r="E600" s="538"/>
      <c r="F600" s="538" t="s">
        <v>2958</v>
      </c>
      <c r="G600" s="538" t="s">
        <v>2992</v>
      </c>
      <c r="H600" s="538" t="s">
        <v>2462</v>
      </c>
      <c r="I600" s="538">
        <v>76</v>
      </c>
      <c r="J600" s="538"/>
      <c r="K600" s="538"/>
    </row>
    <row r="601" spans="1:11" s="533" customFormat="1" x14ac:dyDescent="0.2">
      <c r="A601" s="538" t="s">
        <v>1476</v>
      </c>
      <c r="B601" s="545">
        <f>'Part 3 DA summary'!$E47</f>
        <v>0</v>
      </c>
      <c r="C601" s="540" t="s">
        <v>2471</v>
      </c>
      <c r="D601" s="538"/>
      <c r="E601" s="538"/>
      <c r="F601" s="538" t="s">
        <v>2958</v>
      </c>
      <c r="G601" s="538" t="s">
        <v>2993</v>
      </c>
      <c r="H601" s="538" t="s">
        <v>2462</v>
      </c>
      <c r="I601" s="538">
        <v>77</v>
      </c>
      <c r="J601" s="538"/>
      <c r="K601" s="538"/>
    </row>
    <row r="602" spans="1:11" s="533" customFormat="1" x14ac:dyDescent="0.2">
      <c r="A602" s="538" t="s">
        <v>1477</v>
      </c>
      <c r="B602" s="545">
        <f>'Part 3 DA summary'!$E48</f>
        <v>0</v>
      </c>
      <c r="C602" s="540" t="s">
        <v>2471</v>
      </c>
      <c r="D602" s="538"/>
      <c r="E602" s="538"/>
      <c r="F602" s="538" t="s">
        <v>2958</v>
      </c>
      <c r="G602" s="538" t="s">
        <v>2994</v>
      </c>
      <c r="H602" s="538" t="s">
        <v>2462</v>
      </c>
      <c r="I602" s="538">
        <v>78</v>
      </c>
      <c r="J602" s="538"/>
      <c r="K602" s="538"/>
    </row>
    <row r="603" spans="1:11" s="533" customFormat="1" x14ac:dyDescent="0.2">
      <c r="A603" s="538" t="s">
        <v>1478</v>
      </c>
      <c r="B603" s="545">
        <f>'Part 3 DA summary'!$E49</f>
        <v>0</v>
      </c>
      <c r="C603" s="540" t="s">
        <v>2471</v>
      </c>
      <c r="D603" s="538"/>
      <c r="E603" s="538"/>
      <c r="F603" s="538" t="s">
        <v>2958</v>
      </c>
      <c r="G603" s="538" t="s">
        <v>2995</v>
      </c>
      <c r="H603" s="538" t="s">
        <v>2462</v>
      </c>
      <c r="I603" s="538">
        <v>79</v>
      </c>
      <c r="J603" s="538"/>
      <c r="K603" s="538"/>
    </row>
    <row r="604" spans="1:11" s="533" customFormat="1" x14ac:dyDescent="0.2">
      <c r="A604" s="538" t="s">
        <v>1479</v>
      </c>
      <c r="B604" s="545">
        <f>'Part 3 DA summary'!$E50</f>
        <v>0</v>
      </c>
      <c r="C604" s="540" t="s">
        <v>2471</v>
      </c>
      <c r="D604" s="538"/>
      <c r="E604" s="538"/>
      <c r="F604" s="538" t="s">
        <v>2958</v>
      </c>
      <c r="G604" s="538" t="s">
        <v>2996</v>
      </c>
      <c r="H604" s="538" t="s">
        <v>2462</v>
      </c>
      <c r="I604" s="538">
        <v>80</v>
      </c>
      <c r="J604" s="538"/>
      <c r="K604" s="538"/>
    </row>
    <row r="605" spans="1:11" s="533" customFormat="1" x14ac:dyDescent="0.2">
      <c r="A605" s="538" t="s">
        <v>1480</v>
      </c>
      <c r="B605" s="545">
        <f>'Part 3 DA summary'!$E51</f>
        <v>0</v>
      </c>
      <c r="C605" s="540" t="s">
        <v>2471</v>
      </c>
      <c r="D605" s="538"/>
      <c r="E605" s="538"/>
      <c r="F605" s="538" t="s">
        <v>2958</v>
      </c>
      <c r="G605" s="538" t="s">
        <v>2997</v>
      </c>
      <c r="H605" s="538" t="s">
        <v>2462</v>
      </c>
      <c r="I605" s="538">
        <v>81</v>
      </c>
      <c r="J605" s="538"/>
      <c r="K605" s="538"/>
    </row>
    <row r="606" spans="1:11" s="533" customFormat="1" x14ac:dyDescent="0.2">
      <c r="A606" s="538" t="s">
        <v>1481</v>
      </c>
      <c r="B606" s="545">
        <f>'Part 3 DA summary'!$E52</f>
        <v>0</v>
      </c>
      <c r="C606" s="540" t="s">
        <v>2471</v>
      </c>
      <c r="D606" s="538"/>
      <c r="E606" s="538"/>
      <c r="F606" s="538" t="s">
        <v>2958</v>
      </c>
      <c r="G606" s="538" t="s">
        <v>2998</v>
      </c>
      <c r="H606" s="538" t="s">
        <v>2462</v>
      </c>
      <c r="I606" s="538">
        <v>82</v>
      </c>
      <c r="J606" s="538"/>
      <c r="K606" s="538"/>
    </row>
    <row r="607" spans="1:11" s="533" customFormat="1" x14ac:dyDescent="0.2">
      <c r="A607" s="538" t="s">
        <v>1482</v>
      </c>
      <c r="B607" s="545">
        <f>'Part 3 DA summary'!$E53</f>
        <v>0</v>
      </c>
      <c r="C607" s="540" t="s">
        <v>2471</v>
      </c>
      <c r="D607" s="538"/>
      <c r="E607" s="538"/>
      <c r="F607" s="538" t="s">
        <v>2958</v>
      </c>
      <c r="G607" s="538" t="s">
        <v>2999</v>
      </c>
      <c r="H607" s="538" t="s">
        <v>2462</v>
      </c>
      <c r="I607" s="538">
        <v>83</v>
      </c>
      <c r="J607" s="538"/>
      <c r="K607" s="538"/>
    </row>
    <row r="608" spans="1:11" s="533" customFormat="1" ht="14.25" customHeight="1" x14ac:dyDescent="0.25">
      <c r="A608" s="546" t="s">
        <v>1483</v>
      </c>
      <c r="B608" s="545">
        <f>'Part 3 DA summary'!$G6</f>
        <v>0</v>
      </c>
      <c r="C608" s="543" t="s">
        <v>2471</v>
      </c>
      <c r="D608" s="544"/>
      <c r="E608" s="544"/>
      <c r="F608" s="538" t="s">
        <v>3000</v>
      </c>
      <c r="G608" s="538" t="s">
        <v>3001</v>
      </c>
      <c r="H608" s="538" t="s">
        <v>2462</v>
      </c>
      <c r="I608" s="538">
        <v>84</v>
      </c>
      <c r="J608" s="538"/>
      <c r="K608" s="538"/>
    </row>
    <row r="609" spans="1:11" s="533" customFormat="1" x14ac:dyDescent="0.2">
      <c r="A609" s="538" t="s">
        <v>1484</v>
      </c>
      <c r="B609" s="545">
        <f>'Part 3 DA summary'!$G13</f>
        <v>0</v>
      </c>
      <c r="C609" s="540" t="s">
        <v>2471</v>
      </c>
      <c r="D609" s="538"/>
      <c r="E609" s="538"/>
      <c r="F609" s="538" t="s">
        <v>3002</v>
      </c>
      <c r="G609" s="538" t="s">
        <v>3003</v>
      </c>
      <c r="H609" s="538" t="s">
        <v>2462</v>
      </c>
      <c r="I609" s="538">
        <v>85</v>
      </c>
      <c r="J609" s="538"/>
      <c r="K609" s="538"/>
    </row>
    <row r="610" spans="1:11" s="533" customFormat="1" ht="15" customHeight="1" x14ac:dyDescent="0.2">
      <c r="A610" s="538" t="s">
        <v>1485</v>
      </c>
      <c r="B610" s="545">
        <f>'Part 3 DA summary'!$G14</f>
        <v>0</v>
      </c>
      <c r="C610" s="540" t="s">
        <v>2471</v>
      </c>
      <c r="D610" s="538"/>
      <c r="E610" s="538"/>
      <c r="F610" s="538" t="s">
        <v>3002</v>
      </c>
      <c r="G610" s="538" t="s">
        <v>3004</v>
      </c>
      <c r="H610" s="538" t="s">
        <v>2462</v>
      </c>
      <c r="I610" s="538">
        <v>86</v>
      </c>
      <c r="J610" s="538"/>
      <c r="K610" s="538"/>
    </row>
    <row r="611" spans="1:11" s="533" customFormat="1" x14ac:dyDescent="0.2">
      <c r="A611" s="538" t="s">
        <v>1486</v>
      </c>
      <c r="B611" s="545">
        <f>'Part 3 DA summary'!$G15</f>
        <v>0</v>
      </c>
      <c r="C611" s="540" t="s">
        <v>2471</v>
      </c>
      <c r="D611" s="538"/>
      <c r="E611" s="538"/>
      <c r="F611" s="538" t="s">
        <v>3002</v>
      </c>
      <c r="G611" s="538" t="s">
        <v>3005</v>
      </c>
      <c r="H611" s="538" t="s">
        <v>2462</v>
      </c>
      <c r="I611" s="538">
        <v>87</v>
      </c>
      <c r="J611" s="538"/>
      <c r="K611" s="538"/>
    </row>
    <row r="612" spans="1:11" s="533" customFormat="1" ht="14.25" customHeight="1" x14ac:dyDescent="0.2">
      <c r="A612" s="538" t="s">
        <v>1487</v>
      </c>
      <c r="B612" s="545">
        <f>'Part 3 DA summary'!$G16</f>
        <v>0</v>
      </c>
      <c r="C612" s="540" t="s">
        <v>2471</v>
      </c>
      <c r="D612" s="538"/>
      <c r="E612" s="538"/>
      <c r="F612" s="538" t="s">
        <v>3002</v>
      </c>
      <c r="G612" s="538" t="s">
        <v>3006</v>
      </c>
      <c r="H612" s="538" t="s">
        <v>2462</v>
      </c>
      <c r="I612" s="538">
        <v>88</v>
      </c>
      <c r="J612" s="538"/>
      <c r="K612" s="538"/>
    </row>
    <row r="613" spans="1:11" s="533" customFormat="1" ht="14.25" customHeight="1" x14ac:dyDescent="0.2">
      <c r="A613" s="538" t="s">
        <v>1488</v>
      </c>
      <c r="B613" s="545">
        <f>'Part 3 DA summary'!$G17</f>
        <v>0</v>
      </c>
      <c r="C613" s="540" t="s">
        <v>2471</v>
      </c>
      <c r="D613" s="538"/>
      <c r="E613" s="538"/>
      <c r="F613" s="538" t="s">
        <v>3002</v>
      </c>
      <c r="G613" s="538" t="s">
        <v>3007</v>
      </c>
      <c r="H613" s="538" t="s">
        <v>2462</v>
      </c>
      <c r="I613" s="538">
        <v>89</v>
      </c>
      <c r="J613" s="538"/>
      <c r="K613" s="538"/>
    </row>
    <row r="614" spans="1:11" s="533" customFormat="1" ht="15" customHeight="1" x14ac:dyDescent="0.2">
      <c r="A614" s="538" t="s">
        <v>1489</v>
      </c>
      <c r="B614" s="545">
        <f>'Part 3 DA summary'!$G18</f>
        <v>0</v>
      </c>
      <c r="C614" s="540" t="s">
        <v>2471</v>
      </c>
      <c r="D614" s="538"/>
      <c r="E614" s="538"/>
      <c r="F614" s="538" t="s">
        <v>3002</v>
      </c>
      <c r="G614" s="538" t="s">
        <v>3008</v>
      </c>
      <c r="H614" s="538" t="s">
        <v>2462</v>
      </c>
      <c r="I614" s="538">
        <v>90</v>
      </c>
      <c r="J614" s="538"/>
      <c r="K614" s="538"/>
    </row>
    <row r="615" spans="1:11" s="533" customFormat="1" x14ac:dyDescent="0.2">
      <c r="A615" s="538" t="s">
        <v>1490</v>
      </c>
      <c r="B615" s="545">
        <f>'Part 3 DA summary'!$G19</f>
        <v>0</v>
      </c>
      <c r="C615" s="540" t="s">
        <v>2471</v>
      </c>
      <c r="D615" s="538"/>
      <c r="E615" s="538"/>
      <c r="F615" s="538" t="s">
        <v>3002</v>
      </c>
      <c r="G615" s="538" t="s">
        <v>3009</v>
      </c>
      <c r="H615" s="538" t="s">
        <v>2462</v>
      </c>
      <c r="I615" s="538">
        <v>91</v>
      </c>
      <c r="J615" s="538"/>
      <c r="K615" s="538"/>
    </row>
    <row r="616" spans="1:11" s="533" customFormat="1" x14ac:dyDescent="0.2">
      <c r="A616" s="538" t="s">
        <v>1491</v>
      </c>
      <c r="B616" s="545">
        <f>'Part 3 DA summary'!$G20</f>
        <v>0</v>
      </c>
      <c r="C616" s="540" t="s">
        <v>2471</v>
      </c>
      <c r="D616" s="538"/>
      <c r="E616" s="538"/>
      <c r="F616" s="538" t="s">
        <v>3002</v>
      </c>
      <c r="G616" s="538" t="s">
        <v>3010</v>
      </c>
      <c r="H616" s="538" t="s">
        <v>2462</v>
      </c>
      <c r="I616" s="538">
        <v>92</v>
      </c>
      <c r="J616" s="538"/>
      <c r="K616" s="538"/>
    </row>
    <row r="617" spans="1:11" s="533" customFormat="1" x14ac:dyDescent="0.2">
      <c r="A617" s="538" t="s">
        <v>1492</v>
      </c>
      <c r="B617" s="545">
        <f>'Part 3 DA summary'!$G21</f>
        <v>0</v>
      </c>
      <c r="C617" s="540" t="s">
        <v>2471</v>
      </c>
      <c r="D617" s="538"/>
      <c r="E617" s="538"/>
      <c r="F617" s="538" t="s">
        <v>3002</v>
      </c>
      <c r="G617" s="538" t="s">
        <v>3011</v>
      </c>
      <c r="H617" s="538" t="s">
        <v>2462</v>
      </c>
      <c r="I617" s="538">
        <v>93</v>
      </c>
      <c r="J617" s="538"/>
      <c r="K617" s="538"/>
    </row>
    <row r="618" spans="1:11" s="533" customFormat="1" x14ac:dyDescent="0.2">
      <c r="A618" s="538" t="s">
        <v>1493</v>
      </c>
      <c r="B618" s="545">
        <f>'Part 3 DA summary'!$G22</f>
        <v>0</v>
      </c>
      <c r="C618" s="540" t="s">
        <v>2471</v>
      </c>
      <c r="D618" s="538"/>
      <c r="E618" s="538"/>
      <c r="F618" s="538" t="s">
        <v>3002</v>
      </c>
      <c r="G618" s="538" t="s">
        <v>3012</v>
      </c>
      <c r="H618" s="538" t="s">
        <v>2462</v>
      </c>
      <c r="I618" s="538">
        <v>94</v>
      </c>
      <c r="J618" s="538"/>
      <c r="K618" s="538"/>
    </row>
    <row r="619" spans="1:11" s="533" customFormat="1" x14ac:dyDescent="0.2">
      <c r="A619" s="538" t="s">
        <v>1494</v>
      </c>
      <c r="B619" s="545">
        <f>'Part 3 DA summary'!$G23</f>
        <v>0</v>
      </c>
      <c r="C619" s="540" t="s">
        <v>2471</v>
      </c>
      <c r="D619" s="538"/>
      <c r="E619" s="538"/>
      <c r="F619" s="538" t="s">
        <v>3002</v>
      </c>
      <c r="G619" s="538" t="s">
        <v>3013</v>
      </c>
      <c r="H619" s="538" t="s">
        <v>2462</v>
      </c>
      <c r="I619" s="538">
        <v>95</v>
      </c>
      <c r="J619" s="538"/>
      <c r="K619" s="538"/>
    </row>
    <row r="620" spans="1:11" s="533" customFormat="1" x14ac:dyDescent="0.2">
      <c r="A620" s="538" t="s">
        <v>1495</v>
      </c>
      <c r="B620" s="545">
        <f>'Part 3 DA summary'!$G24</f>
        <v>0</v>
      </c>
      <c r="C620" s="540" t="s">
        <v>2471</v>
      </c>
      <c r="D620" s="538"/>
      <c r="E620" s="538"/>
      <c r="F620" s="538" t="s">
        <v>3002</v>
      </c>
      <c r="G620" s="538" t="s">
        <v>3014</v>
      </c>
      <c r="H620" s="538" t="s">
        <v>2462</v>
      </c>
      <c r="I620" s="538">
        <v>96</v>
      </c>
      <c r="J620" s="538"/>
      <c r="K620" s="538"/>
    </row>
    <row r="621" spans="1:11" s="533" customFormat="1" x14ac:dyDescent="0.2">
      <c r="A621" s="538" t="s">
        <v>1496</v>
      </c>
      <c r="B621" s="545">
        <f>'Part 3 DA summary'!$G25</f>
        <v>0</v>
      </c>
      <c r="C621" s="540" t="s">
        <v>2471</v>
      </c>
      <c r="D621" s="538"/>
      <c r="E621" s="538"/>
      <c r="F621" s="538" t="s">
        <v>3002</v>
      </c>
      <c r="G621" s="538" t="s">
        <v>3015</v>
      </c>
      <c r="H621" s="538" t="s">
        <v>2462</v>
      </c>
      <c r="I621" s="538">
        <v>97</v>
      </c>
      <c r="J621" s="538"/>
      <c r="K621" s="538"/>
    </row>
    <row r="622" spans="1:11" s="533" customFormat="1" x14ac:dyDescent="0.2">
      <c r="A622" s="538" t="s">
        <v>1497</v>
      </c>
      <c r="B622" s="545">
        <f>'Part 3 DA summary'!$G26</f>
        <v>0</v>
      </c>
      <c r="C622" s="540" t="s">
        <v>2471</v>
      </c>
      <c r="D622" s="538"/>
      <c r="E622" s="538"/>
      <c r="F622" s="538" t="s">
        <v>3002</v>
      </c>
      <c r="G622" s="538" t="s">
        <v>3016</v>
      </c>
      <c r="H622" s="538" t="s">
        <v>2462</v>
      </c>
      <c r="I622" s="538">
        <v>98</v>
      </c>
      <c r="J622" s="538"/>
      <c r="K622" s="538"/>
    </row>
    <row r="623" spans="1:11" s="533" customFormat="1" x14ac:dyDescent="0.2">
      <c r="A623" s="538" t="s">
        <v>1498</v>
      </c>
      <c r="B623" s="545">
        <f>'Part 3 DA summary'!$G27</f>
        <v>0</v>
      </c>
      <c r="C623" s="540" t="s">
        <v>2471</v>
      </c>
      <c r="D623" s="538"/>
      <c r="E623" s="538"/>
      <c r="F623" s="538" t="s">
        <v>3002</v>
      </c>
      <c r="G623" s="538" t="s">
        <v>3017</v>
      </c>
      <c r="H623" s="538" t="s">
        <v>2462</v>
      </c>
      <c r="I623" s="538">
        <v>99</v>
      </c>
      <c r="J623" s="538"/>
      <c r="K623" s="538"/>
    </row>
    <row r="624" spans="1:11" s="533" customFormat="1" ht="15" customHeight="1" x14ac:dyDescent="0.2">
      <c r="A624" s="538" t="s">
        <v>1499</v>
      </c>
      <c r="B624" s="545">
        <f>'Part 3 DA summary'!$G28</f>
        <v>0</v>
      </c>
      <c r="C624" s="540" t="s">
        <v>2471</v>
      </c>
      <c r="D624" s="538"/>
      <c r="E624" s="538"/>
      <c r="F624" s="538" t="s">
        <v>3002</v>
      </c>
      <c r="G624" s="538" t="s">
        <v>3018</v>
      </c>
      <c r="H624" s="538" t="s">
        <v>2462</v>
      </c>
      <c r="I624" s="538">
        <v>100</v>
      </c>
      <c r="J624" s="538"/>
      <c r="K624" s="538"/>
    </row>
    <row r="625" spans="1:11" s="533" customFormat="1" ht="15" customHeight="1" x14ac:dyDescent="0.2">
      <c r="A625" s="538" t="s">
        <v>1500</v>
      </c>
      <c r="B625" s="545">
        <f>'Part 3 DA summary'!$G29</f>
        <v>0</v>
      </c>
      <c r="C625" s="540" t="s">
        <v>2471</v>
      </c>
      <c r="D625" s="538"/>
      <c r="E625" s="538"/>
      <c r="F625" s="538" t="s">
        <v>3002</v>
      </c>
      <c r="G625" s="538" t="s">
        <v>3019</v>
      </c>
      <c r="H625" s="538" t="s">
        <v>2462</v>
      </c>
      <c r="I625" s="538">
        <v>101</v>
      </c>
      <c r="J625" s="538"/>
      <c r="K625" s="538"/>
    </row>
    <row r="626" spans="1:11" s="533" customFormat="1" ht="15" customHeight="1" x14ac:dyDescent="0.2">
      <c r="A626" s="538" t="s">
        <v>1501</v>
      </c>
      <c r="B626" s="545">
        <f>'Part 3 DA summary'!$G30</f>
        <v>0</v>
      </c>
      <c r="C626" s="540" t="s">
        <v>2471</v>
      </c>
      <c r="D626" s="538"/>
      <c r="E626" s="538"/>
      <c r="F626" s="538" t="s">
        <v>3002</v>
      </c>
      <c r="G626" s="538" t="s">
        <v>3020</v>
      </c>
      <c r="H626" s="538" t="s">
        <v>2462</v>
      </c>
      <c r="I626" s="538">
        <v>102</v>
      </c>
      <c r="J626" s="538"/>
      <c r="K626" s="538"/>
    </row>
    <row r="627" spans="1:11" s="533" customFormat="1" ht="15" customHeight="1" x14ac:dyDescent="0.2">
      <c r="A627" s="538" t="s">
        <v>1502</v>
      </c>
      <c r="B627" s="545">
        <f>'Part 3 DA summary'!$G31</f>
        <v>0</v>
      </c>
      <c r="C627" s="540" t="s">
        <v>2471</v>
      </c>
      <c r="D627" s="538"/>
      <c r="E627" s="538"/>
      <c r="F627" s="538" t="s">
        <v>3002</v>
      </c>
      <c r="G627" s="538" t="s">
        <v>3021</v>
      </c>
      <c r="H627" s="538" t="s">
        <v>2462</v>
      </c>
      <c r="I627" s="538">
        <v>103</v>
      </c>
      <c r="J627" s="538"/>
      <c r="K627" s="538"/>
    </row>
    <row r="628" spans="1:11" s="533" customFormat="1" ht="15" customHeight="1" x14ac:dyDescent="0.2">
      <c r="A628" s="538" t="s">
        <v>1503</v>
      </c>
      <c r="B628" s="545">
        <f>'Part 3 DA summary'!$G32</f>
        <v>0</v>
      </c>
      <c r="C628" s="540" t="s">
        <v>2471</v>
      </c>
      <c r="D628" s="538"/>
      <c r="E628" s="538"/>
      <c r="F628" s="538" t="s">
        <v>3002</v>
      </c>
      <c r="G628" s="538" t="s">
        <v>3022</v>
      </c>
      <c r="H628" s="538" t="s">
        <v>2462</v>
      </c>
      <c r="I628" s="538">
        <v>104</v>
      </c>
      <c r="J628" s="538"/>
      <c r="K628" s="538"/>
    </row>
    <row r="629" spans="1:11" s="533" customFormat="1" x14ac:dyDescent="0.2">
      <c r="A629" s="538" t="s">
        <v>1504</v>
      </c>
      <c r="B629" s="545">
        <f>'Part 3 DA summary'!$G33</f>
        <v>0</v>
      </c>
      <c r="C629" s="540" t="s">
        <v>2471</v>
      </c>
      <c r="D629" s="538"/>
      <c r="E629" s="538"/>
      <c r="F629" s="538" t="s">
        <v>3002</v>
      </c>
      <c r="G629" s="538" t="s">
        <v>3023</v>
      </c>
      <c r="H629" s="538" t="s">
        <v>2462</v>
      </c>
      <c r="I629" s="538">
        <v>105</v>
      </c>
      <c r="J629" s="538"/>
      <c r="K629" s="538"/>
    </row>
    <row r="630" spans="1:11" s="533" customFormat="1" x14ac:dyDescent="0.2">
      <c r="A630" s="538" t="s">
        <v>1505</v>
      </c>
      <c r="B630" s="545">
        <f>'Part 3 DA summary'!$G34</f>
        <v>0</v>
      </c>
      <c r="C630" s="540" t="s">
        <v>2471</v>
      </c>
      <c r="D630" s="538"/>
      <c r="E630" s="538"/>
      <c r="F630" s="538" t="s">
        <v>3002</v>
      </c>
      <c r="G630" s="538" t="s">
        <v>3024</v>
      </c>
      <c r="H630" s="538" t="s">
        <v>2462</v>
      </c>
      <c r="I630" s="538">
        <v>106</v>
      </c>
      <c r="J630" s="538"/>
      <c r="K630" s="538"/>
    </row>
    <row r="631" spans="1:11" s="533" customFormat="1" x14ac:dyDescent="0.2">
      <c r="A631" s="538" t="s">
        <v>1506</v>
      </c>
      <c r="B631" s="545">
        <f>'Part 3 DA summary'!$G35</f>
        <v>0</v>
      </c>
      <c r="C631" s="540" t="s">
        <v>2471</v>
      </c>
      <c r="D631" s="538"/>
      <c r="E631" s="538"/>
      <c r="F631" s="538" t="s">
        <v>3002</v>
      </c>
      <c r="G631" s="538" t="s">
        <v>3025</v>
      </c>
      <c r="H631" s="538" t="s">
        <v>2462</v>
      </c>
      <c r="I631" s="538">
        <v>107</v>
      </c>
      <c r="J631" s="538"/>
      <c r="K631" s="538"/>
    </row>
    <row r="632" spans="1:11" s="533" customFormat="1" x14ac:dyDescent="0.2">
      <c r="A632" s="538" t="s">
        <v>1507</v>
      </c>
      <c r="B632" s="545">
        <f>'Part 3 DA summary'!$G36</f>
        <v>0</v>
      </c>
      <c r="C632" s="540" t="s">
        <v>2471</v>
      </c>
      <c r="D632" s="538"/>
      <c r="E632" s="538"/>
      <c r="F632" s="538" t="s">
        <v>3002</v>
      </c>
      <c r="G632" s="538" t="s">
        <v>3026</v>
      </c>
      <c r="H632" s="538" t="s">
        <v>2462</v>
      </c>
      <c r="I632" s="538">
        <v>108</v>
      </c>
      <c r="J632" s="538"/>
      <c r="K632" s="538"/>
    </row>
    <row r="633" spans="1:11" s="533" customFormat="1" x14ac:dyDescent="0.2">
      <c r="A633" s="538" t="s">
        <v>1508</v>
      </c>
      <c r="B633" s="545">
        <f>'Part 3 DA summary'!$G37</f>
        <v>0</v>
      </c>
      <c r="C633" s="540" t="s">
        <v>2471</v>
      </c>
      <c r="D633" s="538"/>
      <c r="E633" s="538"/>
      <c r="F633" s="538" t="s">
        <v>3002</v>
      </c>
      <c r="G633" s="538" t="s">
        <v>3027</v>
      </c>
      <c r="H633" s="538" t="s">
        <v>2462</v>
      </c>
      <c r="I633" s="538">
        <v>109</v>
      </c>
      <c r="J633" s="538"/>
      <c r="K633" s="538"/>
    </row>
    <row r="634" spans="1:11" s="533" customFormat="1" x14ac:dyDescent="0.2">
      <c r="A634" s="538" t="s">
        <v>1509</v>
      </c>
      <c r="B634" s="545">
        <f>'Part 3 DA summary'!$G38</f>
        <v>0</v>
      </c>
      <c r="C634" s="540" t="s">
        <v>2471</v>
      </c>
      <c r="D634" s="538"/>
      <c r="E634" s="538"/>
      <c r="F634" s="538" t="s">
        <v>3002</v>
      </c>
      <c r="G634" s="538" t="s">
        <v>3028</v>
      </c>
      <c r="H634" s="538" t="s">
        <v>2462</v>
      </c>
      <c r="I634" s="538">
        <v>110</v>
      </c>
      <c r="J634" s="538"/>
      <c r="K634" s="538"/>
    </row>
    <row r="635" spans="1:11" s="533" customFormat="1" x14ac:dyDescent="0.2">
      <c r="A635" s="538" t="s">
        <v>1510</v>
      </c>
      <c r="B635" s="545">
        <f>'Part 3 DA summary'!$G39</f>
        <v>0</v>
      </c>
      <c r="C635" s="540" t="s">
        <v>2471</v>
      </c>
      <c r="D635" s="538"/>
      <c r="E635" s="538"/>
      <c r="F635" s="538" t="s">
        <v>3002</v>
      </c>
      <c r="G635" s="538" t="s">
        <v>3029</v>
      </c>
      <c r="H635" s="538" t="s">
        <v>2462</v>
      </c>
      <c r="I635" s="538">
        <v>111</v>
      </c>
      <c r="J635" s="538"/>
      <c r="K635" s="538"/>
    </row>
    <row r="636" spans="1:11" s="533" customFormat="1" x14ac:dyDescent="0.2">
      <c r="A636" s="538" t="s">
        <v>1511</v>
      </c>
      <c r="B636" s="545">
        <f>'Part 3 DA summary'!$G40</f>
        <v>0</v>
      </c>
      <c r="C636" s="540" t="s">
        <v>2471</v>
      </c>
      <c r="D636" s="538"/>
      <c r="E636" s="538"/>
      <c r="F636" s="538" t="s">
        <v>3002</v>
      </c>
      <c r="G636" s="538" t="s">
        <v>3030</v>
      </c>
      <c r="H636" s="538" t="s">
        <v>2462</v>
      </c>
      <c r="I636" s="538">
        <v>112</v>
      </c>
      <c r="J636" s="538"/>
      <c r="K636" s="538"/>
    </row>
    <row r="637" spans="1:11" s="533" customFormat="1" x14ac:dyDescent="0.2">
      <c r="A637" s="538" t="s">
        <v>1512</v>
      </c>
      <c r="B637" s="545">
        <f>'Part 3 DA summary'!$G41</f>
        <v>0</v>
      </c>
      <c r="C637" s="540" t="s">
        <v>2471</v>
      </c>
      <c r="D637" s="538"/>
      <c r="E637" s="538"/>
      <c r="F637" s="538" t="s">
        <v>3002</v>
      </c>
      <c r="G637" s="538" t="s">
        <v>3031</v>
      </c>
      <c r="H637" s="538" t="s">
        <v>2462</v>
      </c>
      <c r="I637" s="538">
        <v>113</v>
      </c>
      <c r="J637" s="538"/>
      <c r="K637" s="538"/>
    </row>
    <row r="638" spans="1:11" s="533" customFormat="1" x14ac:dyDescent="0.2">
      <c r="A638" s="538" t="s">
        <v>1513</v>
      </c>
      <c r="B638" s="545">
        <f>'Part 3 DA summary'!$G42</f>
        <v>0</v>
      </c>
      <c r="C638" s="540" t="s">
        <v>2471</v>
      </c>
      <c r="D638" s="538"/>
      <c r="E638" s="538"/>
      <c r="F638" s="538" t="s">
        <v>3002</v>
      </c>
      <c r="G638" s="538" t="s">
        <v>3032</v>
      </c>
      <c r="H638" s="538" t="s">
        <v>2462</v>
      </c>
      <c r="I638" s="538">
        <v>114</v>
      </c>
      <c r="J638" s="538"/>
      <c r="K638" s="538"/>
    </row>
    <row r="639" spans="1:11" s="533" customFormat="1" x14ac:dyDescent="0.2">
      <c r="A639" s="538" t="s">
        <v>1514</v>
      </c>
      <c r="B639" s="545">
        <f>'Part 3 DA summary'!$G43</f>
        <v>0</v>
      </c>
      <c r="C639" s="540" t="s">
        <v>2471</v>
      </c>
      <c r="D639" s="538"/>
      <c r="E639" s="538"/>
      <c r="F639" s="538" t="s">
        <v>3002</v>
      </c>
      <c r="G639" s="538" t="s">
        <v>3033</v>
      </c>
      <c r="H639" s="538" t="s">
        <v>2462</v>
      </c>
      <c r="I639" s="538">
        <v>115</v>
      </c>
      <c r="J639" s="538"/>
      <c r="K639" s="538"/>
    </row>
    <row r="640" spans="1:11" s="533" customFormat="1" x14ac:dyDescent="0.2">
      <c r="A640" s="538" t="s">
        <v>1515</v>
      </c>
      <c r="B640" s="545">
        <f>'Part 3 DA summary'!$G44</f>
        <v>0</v>
      </c>
      <c r="C640" s="540" t="s">
        <v>2471</v>
      </c>
      <c r="D640" s="538"/>
      <c r="E640" s="538"/>
      <c r="F640" s="538" t="s">
        <v>3002</v>
      </c>
      <c r="G640" s="538" t="s">
        <v>3034</v>
      </c>
      <c r="H640" s="538" t="s">
        <v>2462</v>
      </c>
      <c r="I640" s="538">
        <v>116</v>
      </c>
      <c r="J640" s="538"/>
      <c r="K640" s="538"/>
    </row>
    <row r="641" spans="1:11" s="533" customFormat="1" x14ac:dyDescent="0.2">
      <c r="A641" s="538" t="s">
        <v>1516</v>
      </c>
      <c r="B641" s="545">
        <f>'Part 3 DA summary'!$G45</f>
        <v>0</v>
      </c>
      <c r="C641" s="540" t="s">
        <v>2471</v>
      </c>
      <c r="D641" s="538"/>
      <c r="E641" s="538"/>
      <c r="F641" s="538" t="s">
        <v>3002</v>
      </c>
      <c r="G641" s="538" t="s">
        <v>3035</v>
      </c>
      <c r="H641" s="538" t="s">
        <v>2462</v>
      </c>
      <c r="I641" s="538">
        <v>117</v>
      </c>
      <c r="J641" s="538"/>
      <c r="K641" s="538"/>
    </row>
    <row r="642" spans="1:11" s="533" customFormat="1" x14ac:dyDescent="0.2">
      <c r="A642" s="538" t="s">
        <v>1517</v>
      </c>
      <c r="B642" s="545">
        <f>'Part 3 DA summary'!$G46</f>
        <v>0</v>
      </c>
      <c r="C642" s="540" t="s">
        <v>2471</v>
      </c>
      <c r="D642" s="538"/>
      <c r="E642" s="538"/>
      <c r="F642" s="538" t="s">
        <v>3002</v>
      </c>
      <c r="G642" s="538" t="s">
        <v>3036</v>
      </c>
      <c r="H642" s="538" t="s">
        <v>2462</v>
      </c>
      <c r="I642" s="538">
        <v>118</v>
      </c>
      <c r="J642" s="538"/>
      <c r="K642" s="538"/>
    </row>
    <row r="643" spans="1:11" s="533" customFormat="1" x14ac:dyDescent="0.2">
      <c r="A643" s="538" t="s">
        <v>1518</v>
      </c>
      <c r="B643" s="545">
        <f>'Part 3 DA summary'!$G47</f>
        <v>0</v>
      </c>
      <c r="C643" s="540" t="s">
        <v>2471</v>
      </c>
      <c r="D643" s="538"/>
      <c r="E643" s="538"/>
      <c r="F643" s="538" t="s">
        <v>3002</v>
      </c>
      <c r="G643" s="538" t="s">
        <v>3037</v>
      </c>
      <c r="H643" s="538" t="s">
        <v>2462</v>
      </c>
      <c r="I643" s="538">
        <v>119</v>
      </c>
      <c r="J643" s="538"/>
      <c r="K643" s="538"/>
    </row>
    <row r="644" spans="1:11" s="538" customFormat="1" x14ac:dyDescent="0.2">
      <c r="A644" s="538" t="s">
        <v>1519</v>
      </c>
      <c r="B644" s="545">
        <f>'Part 3 DA summary'!$G48</f>
        <v>0</v>
      </c>
      <c r="C644" s="540" t="s">
        <v>2471</v>
      </c>
      <c r="F644" s="538" t="s">
        <v>3002</v>
      </c>
      <c r="G644" s="538" t="s">
        <v>3038</v>
      </c>
      <c r="H644" s="538" t="s">
        <v>2462</v>
      </c>
      <c r="I644" s="538">
        <v>120</v>
      </c>
    </row>
    <row r="645" spans="1:11" s="538" customFormat="1" x14ac:dyDescent="0.2">
      <c r="A645" s="538" t="s">
        <v>1520</v>
      </c>
      <c r="B645" s="545">
        <f>'Part 3 DA summary'!$G49</f>
        <v>0</v>
      </c>
      <c r="C645" s="540" t="s">
        <v>2471</v>
      </c>
      <c r="F645" s="538" t="s">
        <v>3002</v>
      </c>
      <c r="G645" s="538" t="s">
        <v>3039</v>
      </c>
      <c r="H645" s="538" t="s">
        <v>2462</v>
      </c>
      <c r="I645" s="538">
        <v>121</v>
      </c>
    </row>
    <row r="646" spans="1:11" s="538" customFormat="1" x14ac:dyDescent="0.2">
      <c r="A646" s="538" t="s">
        <v>1521</v>
      </c>
      <c r="B646" s="545">
        <f>'Part 3 DA summary'!$G50</f>
        <v>0</v>
      </c>
      <c r="C646" s="540" t="s">
        <v>2471</v>
      </c>
      <c r="F646" s="538" t="s">
        <v>3002</v>
      </c>
      <c r="G646" s="538" t="s">
        <v>3040</v>
      </c>
      <c r="H646" s="538" t="s">
        <v>2462</v>
      </c>
      <c r="I646" s="538">
        <v>122</v>
      </c>
    </row>
    <row r="647" spans="1:11" s="538" customFormat="1" x14ac:dyDescent="0.2">
      <c r="A647" s="538" t="s">
        <v>1522</v>
      </c>
      <c r="B647" s="545">
        <f>'Part 3 DA summary'!$G51</f>
        <v>0</v>
      </c>
      <c r="C647" s="540" t="s">
        <v>2471</v>
      </c>
      <c r="F647" s="538" t="s">
        <v>3002</v>
      </c>
      <c r="G647" s="538" t="s">
        <v>3041</v>
      </c>
      <c r="H647" s="538" t="s">
        <v>2462</v>
      </c>
      <c r="I647" s="538">
        <v>123</v>
      </c>
    </row>
    <row r="648" spans="1:11" s="538" customFormat="1" x14ac:dyDescent="0.2">
      <c r="A648" s="538" t="s">
        <v>1523</v>
      </c>
      <c r="B648" s="545">
        <f>'Part 3 DA summary'!$G52</f>
        <v>0</v>
      </c>
      <c r="C648" s="540" t="s">
        <v>2471</v>
      </c>
      <c r="F648" s="538" t="s">
        <v>3002</v>
      </c>
      <c r="G648" s="538" t="s">
        <v>3042</v>
      </c>
      <c r="H648" s="538" t="s">
        <v>2462</v>
      </c>
      <c r="I648" s="538">
        <v>124</v>
      </c>
    </row>
    <row r="649" spans="1:11" s="538" customFormat="1" x14ac:dyDescent="0.2">
      <c r="A649" s="538" t="s">
        <v>1524</v>
      </c>
      <c r="B649" s="545">
        <f>'Part 3 DA summary'!$G53</f>
        <v>0</v>
      </c>
      <c r="C649" s="540" t="s">
        <v>2471</v>
      </c>
      <c r="F649" s="538" t="s">
        <v>3002</v>
      </c>
      <c r="G649" s="538" t="s">
        <v>3043</v>
      </c>
      <c r="H649" s="538" t="s">
        <v>2462</v>
      </c>
      <c r="I649" s="538">
        <v>125</v>
      </c>
    </row>
    <row r="650" spans="1:11" s="538" customFormat="1" ht="14.25" customHeight="1" x14ac:dyDescent="0.25">
      <c r="A650" s="546" t="s">
        <v>1525</v>
      </c>
      <c r="B650" s="545">
        <f>'Part 3 DA summary'!$I6</f>
        <v>0</v>
      </c>
      <c r="C650" s="543" t="s">
        <v>2471</v>
      </c>
      <c r="D650" s="544"/>
      <c r="E650" s="544"/>
      <c r="F650" s="538" t="s">
        <v>3044</v>
      </c>
      <c r="G650" s="538" t="s">
        <v>3045</v>
      </c>
      <c r="H650" s="538" t="s">
        <v>2462</v>
      </c>
      <c r="I650" s="538">
        <v>126</v>
      </c>
    </row>
    <row r="651" spans="1:11" s="538" customFormat="1" x14ac:dyDescent="0.2">
      <c r="A651" s="538" t="s">
        <v>1526</v>
      </c>
      <c r="B651" s="545">
        <f>'Part 3 DA summary'!$I13</f>
        <v>0</v>
      </c>
      <c r="C651" s="540" t="s">
        <v>2471</v>
      </c>
      <c r="F651" s="538" t="s">
        <v>3046</v>
      </c>
      <c r="G651" s="538" t="s">
        <v>3047</v>
      </c>
      <c r="H651" s="538" t="s">
        <v>2462</v>
      </c>
      <c r="I651" s="538">
        <v>127</v>
      </c>
    </row>
    <row r="652" spans="1:11" s="538" customFormat="1" x14ac:dyDescent="0.2">
      <c r="A652" s="538" t="s">
        <v>1527</v>
      </c>
      <c r="B652" s="545">
        <f>'Part 3 DA summary'!$I14</f>
        <v>0</v>
      </c>
      <c r="C652" s="540" t="s">
        <v>2471</v>
      </c>
      <c r="F652" s="538" t="s">
        <v>3046</v>
      </c>
      <c r="G652" s="538" t="s">
        <v>3048</v>
      </c>
      <c r="H652" s="538" t="s">
        <v>2462</v>
      </c>
      <c r="I652" s="538">
        <v>128</v>
      </c>
    </row>
    <row r="653" spans="1:11" s="538" customFormat="1" x14ac:dyDescent="0.2">
      <c r="A653" s="538" t="s">
        <v>1528</v>
      </c>
      <c r="B653" s="545">
        <f>'Part 3 DA summary'!$I15</f>
        <v>0</v>
      </c>
      <c r="C653" s="540" t="s">
        <v>2471</v>
      </c>
      <c r="F653" s="538" t="s">
        <v>3046</v>
      </c>
      <c r="G653" s="538" t="s">
        <v>3049</v>
      </c>
      <c r="H653" s="538" t="s">
        <v>2462</v>
      </c>
      <c r="I653" s="538">
        <v>129</v>
      </c>
    </row>
    <row r="654" spans="1:11" s="538" customFormat="1" ht="14.25" customHeight="1" x14ac:dyDescent="0.2">
      <c r="A654" s="538" t="s">
        <v>1529</v>
      </c>
      <c r="B654" s="545">
        <f>'Part 3 DA summary'!$I16</f>
        <v>0</v>
      </c>
      <c r="C654" s="540" t="s">
        <v>2471</v>
      </c>
      <c r="F654" s="538" t="s">
        <v>3046</v>
      </c>
      <c r="G654" s="538" t="s">
        <v>3050</v>
      </c>
      <c r="H654" s="538" t="s">
        <v>2462</v>
      </c>
      <c r="I654" s="538">
        <v>130</v>
      </c>
    </row>
    <row r="655" spans="1:11" s="538" customFormat="1" ht="14.25" customHeight="1" x14ac:dyDescent="0.2">
      <c r="A655" s="538" t="s">
        <v>1530</v>
      </c>
      <c r="B655" s="545">
        <f>'Part 3 DA summary'!$I17</f>
        <v>0</v>
      </c>
      <c r="C655" s="540" t="s">
        <v>2471</v>
      </c>
      <c r="F655" s="538" t="s">
        <v>3046</v>
      </c>
      <c r="G655" s="538" t="s">
        <v>3051</v>
      </c>
      <c r="H655" s="538" t="s">
        <v>2462</v>
      </c>
      <c r="I655" s="538">
        <v>131</v>
      </c>
    </row>
    <row r="656" spans="1:11" s="538" customFormat="1" x14ac:dyDescent="0.2">
      <c r="A656" s="538" t="s">
        <v>1531</v>
      </c>
      <c r="B656" s="545">
        <f>'Part 3 DA summary'!$I18</f>
        <v>0</v>
      </c>
      <c r="C656" s="540" t="s">
        <v>2471</v>
      </c>
      <c r="F656" s="538" t="s">
        <v>3046</v>
      </c>
      <c r="G656" s="538" t="s">
        <v>3052</v>
      </c>
      <c r="H656" s="538" t="s">
        <v>2462</v>
      </c>
      <c r="I656" s="538">
        <v>132</v>
      </c>
    </row>
    <row r="657" spans="1:9" s="538" customFormat="1" x14ac:dyDescent="0.2">
      <c r="A657" s="538" t="s">
        <v>1532</v>
      </c>
      <c r="B657" s="545">
        <f>'Part 3 DA summary'!$I19</f>
        <v>0</v>
      </c>
      <c r="C657" s="540" t="s">
        <v>2471</v>
      </c>
      <c r="F657" s="538" t="s">
        <v>3046</v>
      </c>
      <c r="G657" s="538" t="s">
        <v>3053</v>
      </c>
      <c r="H657" s="538" t="s">
        <v>2462</v>
      </c>
      <c r="I657" s="538">
        <v>133</v>
      </c>
    </row>
    <row r="658" spans="1:9" s="538" customFormat="1" x14ac:dyDescent="0.2">
      <c r="A658" s="538" t="s">
        <v>1533</v>
      </c>
      <c r="B658" s="545">
        <f>'Part 3 DA summary'!$I20</f>
        <v>0</v>
      </c>
      <c r="C658" s="540" t="s">
        <v>2471</v>
      </c>
      <c r="F658" s="538" t="s">
        <v>3046</v>
      </c>
      <c r="G658" s="538" t="s">
        <v>3054</v>
      </c>
      <c r="H658" s="538" t="s">
        <v>2462</v>
      </c>
      <c r="I658" s="538">
        <v>134</v>
      </c>
    </row>
    <row r="659" spans="1:9" s="538" customFormat="1" x14ac:dyDescent="0.2">
      <c r="A659" s="538" t="s">
        <v>1534</v>
      </c>
      <c r="B659" s="545">
        <f>'Part 3 DA summary'!$I21</f>
        <v>0</v>
      </c>
      <c r="C659" s="540" t="s">
        <v>2471</v>
      </c>
      <c r="F659" s="538" t="s">
        <v>3046</v>
      </c>
      <c r="G659" s="538" t="s">
        <v>3055</v>
      </c>
      <c r="H659" s="538" t="s">
        <v>2462</v>
      </c>
      <c r="I659" s="538">
        <v>135</v>
      </c>
    </row>
    <row r="660" spans="1:9" s="538" customFormat="1" x14ac:dyDescent="0.2">
      <c r="A660" s="538" t="s">
        <v>1535</v>
      </c>
      <c r="B660" s="545">
        <f>'Part 3 DA summary'!$I22</f>
        <v>0</v>
      </c>
      <c r="C660" s="540" t="s">
        <v>2471</v>
      </c>
      <c r="F660" s="538" t="s">
        <v>3046</v>
      </c>
      <c r="G660" s="538" t="s">
        <v>3056</v>
      </c>
      <c r="H660" s="538" t="s">
        <v>2462</v>
      </c>
      <c r="I660" s="538">
        <v>136</v>
      </c>
    </row>
    <row r="661" spans="1:9" s="538" customFormat="1" x14ac:dyDescent="0.2">
      <c r="A661" s="538" t="s">
        <v>1536</v>
      </c>
      <c r="B661" s="545">
        <f>'Part 3 DA summary'!$I23</f>
        <v>0</v>
      </c>
      <c r="C661" s="540" t="s">
        <v>2471</v>
      </c>
      <c r="F661" s="538" t="s">
        <v>3046</v>
      </c>
      <c r="G661" s="538" t="s">
        <v>3057</v>
      </c>
      <c r="H661" s="538" t="s">
        <v>2462</v>
      </c>
      <c r="I661" s="538">
        <v>137</v>
      </c>
    </row>
    <row r="662" spans="1:9" s="538" customFormat="1" x14ac:dyDescent="0.2">
      <c r="A662" s="538" t="s">
        <v>1537</v>
      </c>
      <c r="B662" s="545">
        <f>'Part 3 DA summary'!$I24</f>
        <v>0</v>
      </c>
      <c r="C662" s="540" t="s">
        <v>2471</v>
      </c>
      <c r="F662" s="538" t="s">
        <v>3046</v>
      </c>
      <c r="G662" s="538" t="s">
        <v>3058</v>
      </c>
      <c r="H662" s="538" t="s">
        <v>2462</v>
      </c>
      <c r="I662" s="538">
        <v>138</v>
      </c>
    </row>
    <row r="663" spans="1:9" s="538" customFormat="1" x14ac:dyDescent="0.2">
      <c r="A663" s="538" t="s">
        <v>1538</v>
      </c>
      <c r="B663" s="545">
        <f>'Part 3 DA summary'!$I25</f>
        <v>0</v>
      </c>
      <c r="C663" s="540" t="s">
        <v>2471</v>
      </c>
      <c r="F663" s="538" t="s">
        <v>3046</v>
      </c>
      <c r="G663" s="538" t="s">
        <v>3059</v>
      </c>
      <c r="H663" s="538" t="s">
        <v>2462</v>
      </c>
      <c r="I663" s="538">
        <v>139</v>
      </c>
    </row>
    <row r="664" spans="1:9" s="538" customFormat="1" x14ac:dyDescent="0.2">
      <c r="A664" s="538" t="s">
        <v>1539</v>
      </c>
      <c r="B664" s="545">
        <f>'Part 3 DA summary'!$I26</f>
        <v>0</v>
      </c>
      <c r="C664" s="540" t="s">
        <v>2471</v>
      </c>
      <c r="F664" s="538" t="s">
        <v>3046</v>
      </c>
      <c r="G664" s="538" t="s">
        <v>3060</v>
      </c>
      <c r="H664" s="538" t="s">
        <v>2462</v>
      </c>
      <c r="I664" s="538">
        <v>140</v>
      </c>
    </row>
    <row r="665" spans="1:9" s="538" customFormat="1" x14ac:dyDescent="0.2">
      <c r="A665" s="538" t="s">
        <v>1540</v>
      </c>
      <c r="B665" s="545">
        <f>'Part 3 DA summary'!$I27</f>
        <v>0</v>
      </c>
      <c r="C665" s="540" t="s">
        <v>2471</v>
      </c>
      <c r="F665" s="538" t="s">
        <v>3046</v>
      </c>
      <c r="G665" s="538" t="s">
        <v>3061</v>
      </c>
      <c r="H665" s="538" t="s">
        <v>2462</v>
      </c>
      <c r="I665" s="538">
        <v>141</v>
      </c>
    </row>
    <row r="666" spans="1:9" s="538" customFormat="1" x14ac:dyDescent="0.2">
      <c r="A666" s="538" t="s">
        <v>1541</v>
      </c>
      <c r="B666" s="545">
        <f>'Part 3 DA summary'!$I28</f>
        <v>0</v>
      </c>
      <c r="C666" s="540" t="s">
        <v>2471</v>
      </c>
      <c r="F666" s="538" t="s">
        <v>3046</v>
      </c>
      <c r="G666" s="538" t="s">
        <v>3062</v>
      </c>
      <c r="H666" s="538" t="s">
        <v>2462</v>
      </c>
      <c r="I666" s="538">
        <v>142</v>
      </c>
    </row>
    <row r="667" spans="1:9" s="538" customFormat="1" x14ac:dyDescent="0.2">
      <c r="A667" s="538" t="s">
        <v>1542</v>
      </c>
      <c r="B667" s="545">
        <f>'Part 3 DA summary'!$I29</f>
        <v>0</v>
      </c>
      <c r="C667" s="540" t="s">
        <v>2471</v>
      </c>
      <c r="F667" s="538" t="s">
        <v>3046</v>
      </c>
      <c r="G667" s="538" t="s">
        <v>3063</v>
      </c>
      <c r="H667" s="538" t="s">
        <v>2462</v>
      </c>
      <c r="I667" s="538">
        <v>143</v>
      </c>
    </row>
    <row r="668" spans="1:9" s="538" customFormat="1" x14ac:dyDescent="0.2">
      <c r="A668" s="538" t="s">
        <v>1543</v>
      </c>
      <c r="B668" s="545">
        <f>'Part 3 DA summary'!$I30</f>
        <v>0</v>
      </c>
      <c r="C668" s="540" t="s">
        <v>2471</v>
      </c>
      <c r="F668" s="538" t="s">
        <v>3046</v>
      </c>
      <c r="G668" s="538" t="s">
        <v>3064</v>
      </c>
      <c r="H668" s="538" t="s">
        <v>2462</v>
      </c>
      <c r="I668" s="538">
        <v>144</v>
      </c>
    </row>
    <row r="669" spans="1:9" s="538" customFormat="1" x14ac:dyDescent="0.2">
      <c r="A669" s="538" t="s">
        <v>1544</v>
      </c>
      <c r="B669" s="545">
        <f>'Part 3 DA summary'!$I31</f>
        <v>0</v>
      </c>
      <c r="C669" s="540" t="s">
        <v>2471</v>
      </c>
      <c r="F669" s="538" t="s">
        <v>3046</v>
      </c>
      <c r="G669" s="538" t="s">
        <v>3065</v>
      </c>
      <c r="H669" s="538" t="s">
        <v>2462</v>
      </c>
      <c r="I669" s="538">
        <v>145</v>
      </c>
    </row>
    <row r="670" spans="1:9" s="538" customFormat="1" x14ac:dyDescent="0.2">
      <c r="A670" s="538" t="s">
        <v>1545</v>
      </c>
      <c r="B670" s="545">
        <f>'Part 3 DA summary'!$I32</f>
        <v>0</v>
      </c>
      <c r="C670" s="540" t="s">
        <v>2471</v>
      </c>
      <c r="F670" s="538" t="s">
        <v>3046</v>
      </c>
      <c r="G670" s="538" t="s">
        <v>3066</v>
      </c>
      <c r="H670" s="538" t="s">
        <v>2462</v>
      </c>
      <c r="I670" s="538">
        <v>146</v>
      </c>
    </row>
    <row r="671" spans="1:9" s="538" customFormat="1" x14ac:dyDescent="0.2">
      <c r="A671" s="538" t="s">
        <v>1546</v>
      </c>
      <c r="B671" s="545">
        <f>'Part 3 DA summary'!$I33</f>
        <v>0</v>
      </c>
      <c r="C671" s="540" t="s">
        <v>2471</v>
      </c>
      <c r="F671" s="538" t="s">
        <v>3046</v>
      </c>
      <c r="G671" s="538" t="s">
        <v>3067</v>
      </c>
      <c r="H671" s="538" t="s">
        <v>2462</v>
      </c>
      <c r="I671" s="538">
        <v>147</v>
      </c>
    </row>
    <row r="672" spans="1:9" s="538" customFormat="1" x14ac:dyDescent="0.2">
      <c r="A672" s="538" t="s">
        <v>1547</v>
      </c>
      <c r="B672" s="545">
        <f>'Part 3 DA summary'!$I34</f>
        <v>0</v>
      </c>
      <c r="C672" s="540" t="s">
        <v>2471</v>
      </c>
      <c r="F672" s="538" t="s">
        <v>3046</v>
      </c>
      <c r="G672" s="538" t="s">
        <v>3068</v>
      </c>
      <c r="H672" s="538" t="s">
        <v>2462</v>
      </c>
      <c r="I672" s="538">
        <v>148</v>
      </c>
    </row>
    <row r="673" spans="1:9" s="538" customFormat="1" x14ac:dyDescent="0.2">
      <c r="A673" s="538" t="s">
        <v>1548</v>
      </c>
      <c r="B673" s="545">
        <f>'Part 3 DA summary'!$I35</f>
        <v>0</v>
      </c>
      <c r="C673" s="540" t="s">
        <v>2471</v>
      </c>
      <c r="F673" s="538" t="s">
        <v>3046</v>
      </c>
      <c r="G673" s="538" t="s">
        <v>3069</v>
      </c>
      <c r="H673" s="538" t="s">
        <v>2462</v>
      </c>
      <c r="I673" s="538">
        <v>149</v>
      </c>
    </row>
    <row r="674" spans="1:9" s="538" customFormat="1" x14ac:dyDescent="0.2">
      <c r="A674" s="538" t="s">
        <v>1549</v>
      </c>
      <c r="B674" s="545">
        <f>'Part 3 DA summary'!$I36</f>
        <v>0</v>
      </c>
      <c r="C674" s="540" t="s">
        <v>2471</v>
      </c>
      <c r="F674" s="538" t="s">
        <v>3046</v>
      </c>
      <c r="G674" s="538" t="s">
        <v>3070</v>
      </c>
      <c r="H674" s="538" t="s">
        <v>2462</v>
      </c>
      <c r="I674" s="538">
        <v>150</v>
      </c>
    </row>
    <row r="675" spans="1:9" s="538" customFormat="1" x14ac:dyDescent="0.2">
      <c r="A675" s="538" t="s">
        <v>1550</v>
      </c>
      <c r="B675" s="545">
        <f>'Part 3 DA summary'!$I37</f>
        <v>0</v>
      </c>
      <c r="C675" s="540" t="s">
        <v>2471</v>
      </c>
      <c r="F675" s="538" t="s">
        <v>3046</v>
      </c>
      <c r="G675" s="538" t="s">
        <v>3071</v>
      </c>
      <c r="H675" s="538" t="s">
        <v>2462</v>
      </c>
      <c r="I675" s="538">
        <v>151</v>
      </c>
    </row>
    <row r="676" spans="1:9" s="538" customFormat="1" x14ac:dyDescent="0.2">
      <c r="A676" s="538" t="s">
        <v>1551</v>
      </c>
      <c r="B676" s="545">
        <f>'Part 3 DA summary'!$I38</f>
        <v>0</v>
      </c>
      <c r="C676" s="540" t="s">
        <v>2471</v>
      </c>
      <c r="F676" s="538" t="s">
        <v>3046</v>
      </c>
      <c r="G676" s="538" t="s">
        <v>3072</v>
      </c>
      <c r="H676" s="538" t="s">
        <v>2462</v>
      </c>
      <c r="I676" s="538">
        <v>152</v>
      </c>
    </row>
    <row r="677" spans="1:9" s="538" customFormat="1" x14ac:dyDescent="0.2">
      <c r="A677" s="538" t="s">
        <v>1552</v>
      </c>
      <c r="B677" s="545">
        <f>'Part 3 DA summary'!$I39</f>
        <v>0</v>
      </c>
      <c r="C677" s="540" t="s">
        <v>2471</v>
      </c>
      <c r="F677" s="538" t="s">
        <v>3046</v>
      </c>
      <c r="G677" s="538" t="s">
        <v>3073</v>
      </c>
      <c r="H677" s="538" t="s">
        <v>2462</v>
      </c>
      <c r="I677" s="538">
        <v>153</v>
      </c>
    </row>
    <row r="678" spans="1:9" s="538" customFormat="1" x14ac:dyDescent="0.2">
      <c r="A678" s="538" t="s">
        <v>1553</v>
      </c>
      <c r="B678" s="545">
        <f>'Part 3 DA summary'!$I40</f>
        <v>0</v>
      </c>
      <c r="C678" s="540" t="s">
        <v>2471</v>
      </c>
      <c r="F678" s="538" t="s">
        <v>3046</v>
      </c>
      <c r="G678" s="538" t="s">
        <v>3074</v>
      </c>
      <c r="H678" s="538" t="s">
        <v>2462</v>
      </c>
      <c r="I678" s="538">
        <v>154</v>
      </c>
    </row>
    <row r="679" spans="1:9" s="538" customFormat="1" x14ac:dyDescent="0.2">
      <c r="A679" s="538" t="s">
        <v>1554</v>
      </c>
      <c r="B679" s="545">
        <f>'Part 3 DA summary'!$I41</f>
        <v>0</v>
      </c>
      <c r="C679" s="540" t="s">
        <v>2471</v>
      </c>
      <c r="F679" s="538" t="s">
        <v>3046</v>
      </c>
      <c r="G679" s="538" t="s">
        <v>3075</v>
      </c>
      <c r="H679" s="538" t="s">
        <v>2462</v>
      </c>
      <c r="I679" s="538">
        <v>155</v>
      </c>
    </row>
    <row r="680" spans="1:9" s="538" customFormat="1" x14ac:dyDescent="0.2">
      <c r="A680" s="538" t="s">
        <v>1555</v>
      </c>
      <c r="B680" s="545">
        <f>'Part 3 DA summary'!$I42</f>
        <v>0</v>
      </c>
      <c r="C680" s="540" t="s">
        <v>2471</v>
      </c>
      <c r="F680" s="538" t="s">
        <v>3046</v>
      </c>
      <c r="G680" s="538" t="s">
        <v>3076</v>
      </c>
      <c r="H680" s="538" t="s">
        <v>2462</v>
      </c>
      <c r="I680" s="538">
        <v>156</v>
      </c>
    </row>
    <row r="681" spans="1:9" s="538" customFormat="1" x14ac:dyDescent="0.2">
      <c r="A681" s="538" t="s">
        <v>1556</v>
      </c>
      <c r="B681" s="545">
        <f>'Part 3 DA summary'!$I43</f>
        <v>0</v>
      </c>
      <c r="C681" s="540" t="s">
        <v>2471</v>
      </c>
      <c r="F681" s="538" t="s">
        <v>3046</v>
      </c>
      <c r="G681" s="538" t="s">
        <v>3077</v>
      </c>
      <c r="H681" s="538" t="s">
        <v>2462</v>
      </c>
      <c r="I681" s="538">
        <v>157</v>
      </c>
    </row>
    <row r="682" spans="1:9" s="538" customFormat="1" x14ac:dyDescent="0.2">
      <c r="A682" s="538" t="s">
        <v>1557</v>
      </c>
      <c r="B682" s="545">
        <f>'Part 3 DA summary'!$I44</f>
        <v>0</v>
      </c>
      <c r="C682" s="540" t="s">
        <v>2471</v>
      </c>
      <c r="F682" s="538" t="s">
        <v>3046</v>
      </c>
      <c r="G682" s="538" t="s">
        <v>3078</v>
      </c>
      <c r="H682" s="538" t="s">
        <v>2462</v>
      </c>
      <c r="I682" s="538">
        <v>158</v>
      </c>
    </row>
    <row r="683" spans="1:9" s="538" customFormat="1" x14ac:dyDescent="0.2">
      <c r="A683" s="538" t="s">
        <v>1558</v>
      </c>
      <c r="B683" s="545">
        <f>'Part 3 DA summary'!$I45</f>
        <v>0</v>
      </c>
      <c r="C683" s="540" t="s">
        <v>2471</v>
      </c>
      <c r="F683" s="538" t="s">
        <v>3046</v>
      </c>
      <c r="G683" s="538" t="s">
        <v>3079</v>
      </c>
      <c r="H683" s="538" t="s">
        <v>2462</v>
      </c>
      <c r="I683" s="538">
        <v>159</v>
      </c>
    </row>
    <row r="684" spans="1:9" s="538" customFormat="1" x14ac:dyDescent="0.2">
      <c r="A684" s="538" t="s">
        <v>1559</v>
      </c>
      <c r="B684" s="545">
        <f>'Part 3 DA summary'!$I46</f>
        <v>0</v>
      </c>
      <c r="C684" s="540" t="s">
        <v>2471</v>
      </c>
      <c r="F684" s="538" t="s">
        <v>3046</v>
      </c>
      <c r="G684" s="538" t="s">
        <v>3080</v>
      </c>
      <c r="H684" s="538" t="s">
        <v>2462</v>
      </c>
      <c r="I684" s="538">
        <v>160</v>
      </c>
    </row>
    <row r="685" spans="1:9" s="538" customFormat="1" ht="15" customHeight="1" x14ac:dyDescent="0.2">
      <c r="A685" s="538" t="s">
        <v>1560</v>
      </c>
      <c r="B685" s="545">
        <f>'Part 3 DA summary'!$I47</f>
        <v>0</v>
      </c>
      <c r="C685" s="540" t="s">
        <v>2471</v>
      </c>
      <c r="F685" s="538" t="s">
        <v>3046</v>
      </c>
      <c r="G685" s="538" t="s">
        <v>3081</v>
      </c>
      <c r="H685" s="538" t="s">
        <v>2462</v>
      </c>
      <c r="I685" s="538">
        <v>161</v>
      </c>
    </row>
    <row r="686" spans="1:9" s="538" customFormat="1" x14ac:dyDescent="0.2">
      <c r="A686" s="538" t="s">
        <v>1561</v>
      </c>
      <c r="B686" s="545">
        <f>'Part 3 DA summary'!$I48</f>
        <v>0</v>
      </c>
      <c r="C686" s="540" t="s">
        <v>2471</v>
      </c>
      <c r="F686" s="538" t="s">
        <v>3046</v>
      </c>
      <c r="G686" s="538" t="s">
        <v>3082</v>
      </c>
      <c r="H686" s="538" t="s">
        <v>2462</v>
      </c>
      <c r="I686" s="538">
        <v>162</v>
      </c>
    </row>
    <row r="687" spans="1:9" s="538" customFormat="1" x14ac:dyDescent="0.2">
      <c r="A687" s="538" t="s">
        <v>1562</v>
      </c>
      <c r="B687" s="545">
        <f>'Part 3 DA summary'!$I49</f>
        <v>0</v>
      </c>
      <c r="C687" s="540" t="s">
        <v>2471</v>
      </c>
      <c r="F687" s="538" t="s">
        <v>3046</v>
      </c>
      <c r="G687" s="538" t="s">
        <v>3083</v>
      </c>
      <c r="H687" s="538" t="s">
        <v>2462</v>
      </c>
      <c r="I687" s="538">
        <v>163</v>
      </c>
    </row>
    <row r="688" spans="1:9" s="538" customFormat="1" x14ac:dyDescent="0.2">
      <c r="A688" s="538" t="s">
        <v>1563</v>
      </c>
      <c r="B688" s="545">
        <f>'Part 3 DA summary'!$I50</f>
        <v>0</v>
      </c>
      <c r="C688" s="540" t="s">
        <v>2471</v>
      </c>
      <c r="F688" s="538" t="s">
        <v>3046</v>
      </c>
      <c r="G688" s="538" t="s">
        <v>3084</v>
      </c>
      <c r="H688" s="538" t="s">
        <v>2462</v>
      </c>
      <c r="I688" s="538">
        <v>164</v>
      </c>
    </row>
    <row r="689" spans="1:9" s="538" customFormat="1" x14ac:dyDescent="0.2">
      <c r="A689" s="538" t="s">
        <v>1564</v>
      </c>
      <c r="B689" s="545">
        <f>'Part 3 DA summary'!$I51</f>
        <v>0</v>
      </c>
      <c r="C689" s="540" t="s">
        <v>2471</v>
      </c>
      <c r="F689" s="538" t="s">
        <v>3046</v>
      </c>
      <c r="G689" s="538" t="s">
        <v>3085</v>
      </c>
      <c r="H689" s="538" t="s">
        <v>2462</v>
      </c>
      <c r="I689" s="538">
        <v>165</v>
      </c>
    </row>
    <row r="690" spans="1:9" s="538" customFormat="1" x14ac:dyDescent="0.2">
      <c r="A690" s="538" t="s">
        <v>1565</v>
      </c>
      <c r="B690" s="545">
        <f>'Part 3 DA summary'!$I52</f>
        <v>0</v>
      </c>
      <c r="C690" s="540" t="s">
        <v>2471</v>
      </c>
      <c r="F690" s="538" t="s">
        <v>3046</v>
      </c>
      <c r="G690" s="538" t="s">
        <v>3086</v>
      </c>
      <c r="H690" s="538" t="s">
        <v>2462</v>
      </c>
      <c r="I690" s="538">
        <v>166</v>
      </c>
    </row>
    <row r="691" spans="1:9" s="538" customFormat="1" x14ac:dyDescent="0.2">
      <c r="A691" s="538" t="s">
        <v>1566</v>
      </c>
      <c r="B691" s="545">
        <f>'Part 3 DA summary'!$I53</f>
        <v>0</v>
      </c>
      <c r="C691" s="540" t="s">
        <v>2471</v>
      </c>
      <c r="F691" s="538" t="s">
        <v>3046</v>
      </c>
      <c r="G691" s="538" t="s">
        <v>3087</v>
      </c>
      <c r="H691" s="538" t="s">
        <v>2462</v>
      </c>
      <c r="I691" s="538">
        <v>167</v>
      </c>
    </row>
    <row r="692" spans="1:9" s="538" customFormat="1" ht="14.25" customHeight="1" x14ac:dyDescent="0.25">
      <c r="A692" s="546" t="s">
        <v>1567</v>
      </c>
      <c r="B692" s="545">
        <f>'Part 3 DA summary'!$K6</f>
        <v>0</v>
      </c>
      <c r="C692" s="543" t="s">
        <v>2471</v>
      </c>
      <c r="D692" s="544"/>
      <c r="E692" s="544"/>
      <c r="F692" s="538" t="s">
        <v>3088</v>
      </c>
      <c r="G692" s="538" t="s">
        <v>3089</v>
      </c>
      <c r="H692" s="538" t="s">
        <v>2462</v>
      </c>
      <c r="I692" s="538">
        <v>168</v>
      </c>
    </row>
    <row r="693" spans="1:9" s="538" customFormat="1" x14ac:dyDescent="0.2">
      <c r="A693" s="538" t="s">
        <v>1568</v>
      </c>
      <c r="B693" s="545" t="str">
        <f>'Part 3 DA summary'!$K13</f>
        <v/>
      </c>
      <c r="C693" s="540" t="s">
        <v>2471</v>
      </c>
      <c r="F693" s="538" t="s">
        <v>3090</v>
      </c>
      <c r="G693" s="538" t="s">
        <v>3091</v>
      </c>
      <c r="H693" s="538" t="s">
        <v>2462</v>
      </c>
      <c r="I693" s="538">
        <v>169</v>
      </c>
    </row>
    <row r="694" spans="1:9" s="538" customFormat="1" x14ac:dyDescent="0.2">
      <c r="A694" s="538" t="s">
        <v>1569</v>
      </c>
      <c r="B694" s="545" t="str">
        <f>'Part 3 DA summary'!$K14</f>
        <v/>
      </c>
      <c r="C694" s="540" t="s">
        <v>2471</v>
      </c>
      <c r="F694" s="538" t="s">
        <v>3090</v>
      </c>
      <c r="G694" s="538" t="s">
        <v>3092</v>
      </c>
      <c r="H694" s="538" t="s">
        <v>2462</v>
      </c>
      <c r="I694" s="538">
        <v>170</v>
      </c>
    </row>
    <row r="695" spans="1:9" s="538" customFormat="1" x14ac:dyDescent="0.2">
      <c r="A695" s="538" t="s">
        <v>1570</v>
      </c>
      <c r="B695" s="545" t="str">
        <f>'Part 3 DA summary'!$K15</f>
        <v/>
      </c>
      <c r="C695" s="540" t="s">
        <v>2471</v>
      </c>
      <c r="F695" s="538" t="s">
        <v>3090</v>
      </c>
      <c r="G695" s="538" t="s">
        <v>3093</v>
      </c>
      <c r="H695" s="538" t="s">
        <v>2462</v>
      </c>
      <c r="I695" s="538">
        <v>171</v>
      </c>
    </row>
    <row r="696" spans="1:9" s="538" customFormat="1" ht="14.25" customHeight="1" x14ac:dyDescent="0.2">
      <c r="A696" s="538" t="s">
        <v>1571</v>
      </c>
      <c r="B696" s="545" t="str">
        <f>'Part 3 DA summary'!$K16</f>
        <v/>
      </c>
      <c r="C696" s="540" t="s">
        <v>2471</v>
      </c>
      <c r="F696" s="538" t="s">
        <v>3090</v>
      </c>
      <c r="G696" s="538" t="s">
        <v>3094</v>
      </c>
      <c r="H696" s="538" t="s">
        <v>2462</v>
      </c>
      <c r="I696" s="538">
        <v>172</v>
      </c>
    </row>
    <row r="697" spans="1:9" s="538" customFormat="1" ht="14.25" customHeight="1" x14ac:dyDescent="0.2">
      <c r="A697" s="538" t="s">
        <v>1572</v>
      </c>
      <c r="B697" s="545" t="str">
        <f>'Part 3 DA summary'!$K17</f>
        <v/>
      </c>
      <c r="C697" s="540" t="s">
        <v>2471</v>
      </c>
      <c r="F697" s="538" t="s">
        <v>3090</v>
      </c>
      <c r="G697" s="538" t="s">
        <v>3095</v>
      </c>
      <c r="H697" s="538" t="s">
        <v>2462</v>
      </c>
      <c r="I697" s="538">
        <v>173</v>
      </c>
    </row>
    <row r="698" spans="1:9" s="538" customFormat="1" ht="14.25" customHeight="1" x14ac:dyDescent="0.2">
      <c r="A698" s="538" t="s">
        <v>1573</v>
      </c>
      <c r="B698" s="545" t="str">
        <f>'Part 3 DA summary'!$K18</f>
        <v/>
      </c>
      <c r="C698" s="540" t="s">
        <v>2471</v>
      </c>
      <c r="F698" s="538" t="s">
        <v>3090</v>
      </c>
      <c r="G698" s="538" t="s">
        <v>3096</v>
      </c>
      <c r="H698" s="538" t="s">
        <v>2462</v>
      </c>
      <c r="I698" s="538">
        <v>174</v>
      </c>
    </row>
    <row r="699" spans="1:9" s="538" customFormat="1" x14ac:dyDescent="0.2">
      <c r="A699" s="538" t="s">
        <v>1574</v>
      </c>
      <c r="B699" s="545" t="str">
        <f>'Part 3 DA summary'!$K19</f>
        <v/>
      </c>
      <c r="C699" s="540" t="s">
        <v>2471</v>
      </c>
      <c r="F699" s="538" t="s">
        <v>3090</v>
      </c>
      <c r="G699" s="538" t="s">
        <v>3097</v>
      </c>
      <c r="H699" s="538" t="s">
        <v>2462</v>
      </c>
      <c r="I699" s="538">
        <v>175</v>
      </c>
    </row>
    <row r="700" spans="1:9" s="538" customFormat="1" x14ac:dyDescent="0.2">
      <c r="A700" s="538" t="s">
        <v>1575</v>
      </c>
      <c r="B700" s="545" t="str">
        <f>'Part 3 DA summary'!$K20</f>
        <v/>
      </c>
      <c r="C700" s="540" t="s">
        <v>2471</v>
      </c>
      <c r="F700" s="538" t="s">
        <v>3090</v>
      </c>
      <c r="G700" s="538" t="s">
        <v>3098</v>
      </c>
      <c r="H700" s="538" t="s">
        <v>2462</v>
      </c>
      <c r="I700" s="538">
        <v>176</v>
      </c>
    </row>
    <row r="701" spans="1:9" s="538" customFormat="1" x14ac:dyDescent="0.2">
      <c r="A701" s="538" t="s">
        <v>1576</v>
      </c>
      <c r="B701" s="545" t="str">
        <f>'Part 3 DA summary'!$K21</f>
        <v/>
      </c>
      <c r="C701" s="540" t="s">
        <v>2471</v>
      </c>
      <c r="F701" s="538" t="s">
        <v>3090</v>
      </c>
      <c r="G701" s="538" t="s">
        <v>3099</v>
      </c>
      <c r="H701" s="538" t="s">
        <v>2462</v>
      </c>
      <c r="I701" s="538">
        <v>177</v>
      </c>
    </row>
    <row r="702" spans="1:9" s="538" customFormat="1" x14ac:dyDescent="0.2">
      <c r="A702" s="538" t="s">
        <v>1577</v>
      </c>
      <c r="B702" s="545" t="str">
        <f>'Part 3 DA summary'!$K22</f>
        <v/>
      </c>
      <c r="C702" s="540" t="s">
        <v>2471</v>
      </c>
      <c r="F702" s="538" t="s">
        <v>3090</v>
      </c>
      <c r="G702" s="538" t="s">
        <v>3100</v>
      </c>
      <c r="H702" s="538" t="s">
        <v>2462</v>
      </c>
      <c r="I702" s="538">
        <v>178</v>
      </c>
    </row>
    <row r="703" spans="1:9" s="538" customFormat="1" x14ac:dyDescent="0.2">
      <c r="A703" s="538" t="s">
        <v>1578</v>
      </c>
      <c r="B703" s="545" t="str">
        <f>'Part 3 DA summary'!$K23</f>
        <v/>
      </c>
      <c r="C703" s="540" t="s">
        <v>2471</v>
      </c>
      <c r="F703" s="538" t="s">
        <v>3090</v>
      </c>
      <c r="G703" s="538" t="s">
        <v>3101</v>
      </c>
      <c r="H703" s="538" t="s">
        <v>2462</v>
      </c>
      <c r="I703" s="538">
        <v>179</v>
      </c>
    </row>
    <row r="704" spans="1:9" s="538" customFormat="1" x14ac:dyDescent="0.2">
      <c r="A704" s="538" t="s">
        <v>1579</v>
      </c>
      <c r="B704" s="545" t="str">
        <f>'Part 3 DA summary'!$K24</f>
        <v/>
      </c>
      <c r="C704" s="540" t="s">
        <v>2471</v>
      </c>
      <c r="F704" s="538" t="s">
        <v>3090</v>
      </c>
      <c r="G704" s="538" t="s">
        <v>3102</v>
      </c>
      <c r="H704" s="538" t="s">
        <v>2462</v>
      </c>
      <c r="I704" s="538">
        <v>180</v>
      </c>
    </row>
    <row r="705" spans="1:9" s="538" customFormat="1" x14ac:dyDescent="0.2">
      <c r="A705" s="538" t="s">
        <v>1580</v>
      </c>
      <c r="B705" s="545" t="str">
        <f>'Part 3 DA summary'!$K25</f>
        <v/>
      </c>
      <c r="C705" s="540" t="s">
        <v>2471</v>
      </c>
      <c r="F705" s="538" t="s">
        <v>3090</v>
      </c>
      <c r="G705" s="538" t="s">
        <v>3103</v>
      </c>
      <c r="H705" s="538" t="s">
        <v>2462</v>
      </c>
      <c r="I705" s="538">
        <v>181</v>
      </c>
    </row>
    <row r="706" spans="1:9" s="538" customFormat="1" x14ac:dyDescent="0.2">
      <c r="A706" s="538" t="s">
        <v>1581</v>
      </c>
      <c r="B706" s="545" t="str">
        <f>'Part 3 DA summary'!$K26</f>
        <v/>
      </c>
      <c r="C706" s="540" t="s">
        <v>2471</v>
      </c>
      <c r="F706" s="538" t="s">
        <v>3090</v>
      </c>
      <c r="G706" s="538" t="s">
        <v>3104</v>
      </c>
      <c r="H706" s="538" t="s">
        <v>2462</v>
      </c>
      <c r="I706" s="538">
        <v>182</v>
      </c>
    </row>
    <row r="707" spans="1:9" s="538" customFormat="1" x14ac:dyDescent="0.2">
      <c r="A707" s="538" t="s">
        <v>1582</v>
      </c>
      <c r="B707" s="545" t="str">
        <f>'Part 3 DA summary'!$K27</f>
        <v/>
      </c>
      <c r="C707" s="540" t="s">
        <v>2471</v>
      </c>
      <c r="F707" s="538" t="s">
        <v>3090</v>
      </c>
      <c r="G707" s="538" t="s">
        <v>3105</v>
      </c>
      <c r="H707" s="538" t="s">
        <v>2462</v>
      </c>
      <c r="I707" s="538">
        <v>183</v>
      </c>
    </row>
    <row r="708" spans="1:9" s="538" customFormat="1" x14ac:dyDescent="0.2">
      <c r="A708" s="538" t="s">
        <v>1583</v>
      </c>
      <c r="B708" s="545" t="str">
        <f>'Part 3 DA summary'!$K28</f>
        <v/>
      </c>
      <c r="C708" s="540" t="s">
        <v>2471</v>
      </c>
      <c r="F708" s="538" t="s">
        <v>3090</v>
      </c>
      <c r="G708" s="538" t="s">
        <v>3106</v>
      </c>
      <c r="H708" s="538" t="s">
        <v>2462</v>
      </c>
      <c r="I708" s="538">
        <v>184</v>
      </c>
    </row>
    <row r="709" spans="1:9" s="538" customFormat="1" x14ac:dyDescent="0.2">
      <c r="A709" s="538" t="s">
        <v>1584</v>
      </c>
      <c r="B709" s="545" t="str">
        <f>'Part 3 DA summary'!$K29</f>
        <v/>
      </c>
      <c r="C709" s="540" t="s">
        <v>2471</v>
      </c>
      <c r="F709" s="538" t="s">
        <v>3090</v>
      </c>
      <c r="G709" s="538" t="s">
        <v>3107</v>
      </c>
      <c r="H709" s="538" t="s">
        <v>2462</v>
      </c>
      <c r="I709" s="538">
        <v>185</v>
      </c>
    </row>
    <row r="710" spans="1:9" s="538" customFormat="1" x14ac:dyDescent="0.2">
      <c r="A710" s="538" t="s">
        <v>1585</v>
      </c>
      <c r="B710" s="545" t="str">
        <f>'Part 3 DA summary'!$K30</f>
        <v/>
      </c>
      <c r="C710" s="540" t="s">
        <v>2471</v>
      </c>
      <c r="F710" s="538" t="s">
        <v>3090</v>
      </c>
      <c r="G710" s="538" t="s">
        <v>3108</v>
      </c>
      <c r="H710" s="538" t="s">
        <v>2462</v>
      </c>
      <c r="I710" s="538">
        <v>186</v>
      </c>
    </row>
    <row r="711" spans="1:9" s="538" customFormat="1" x14ac:dyDescent="0.2">
      <c r="A711" s="538" t="s">
        <v>1586</v>
      </c>
      <c r="B711" s="545" t="str">
        <f>'Part 3 DA summary'!$K31</f>
        <v/>
      </c>
      <c r="C711" s="540" t="s">
        <v>2471</v>
      </c>
      <c r="F711" s="538" t="s">
        <v>3090</v>
      </c>
      <c r="G711" s="538" t="s">
        <v>3109</v>
      </c>
      <c r="H711" s="538" t="s">
        <v>2462</v>
      </c>
      <c r="I711" s="538">
        <v>187</v>
      </c>
    </row>
    <row r="712" spans="1:9" s="538" customFormat="1" x14ac:dyDescent="0.2">
      <c r="A712" s="538" t="s">
        <v>1587</v>
      </c>
      <c r="B712" s="545" t="str">
        <f>'Part 3 DA summary'!$K32</f>
        <v/>
      </c>
      <c r="C712" s="540" t="s">
        <v>2471</v>
      </c>
      <c r="F712" s="538" t="s">
        <v>3090</v>
      </c>
      <c r="G712" s="538" t="s">
        <v>3110</v>
      </c>
      <c r="H712" s="538" t="s">
        <v>2462</v>
      </c>
      <c r="I712" s="538">
        <v>188</v>
      </c>
    </row>
    <row r="713" spans="1:9" s="538" customFormat="1" x14ac:dyDescent="0.2">
      <c r="A713" s="538" t="s">
        <v>1588</v>
      </c>
      <c r="B713" s="545" t="str">
        <f>'Part 3 DA summary'!$K33</f>
        <v/>
      </c>
      <c r="C713" s="540" t="s">
        <v>2471</v>
      </c>
      <c r="F713" s="538" t="s">
        <v>3090</v>
      </c>
      <c r="G713" s="538" t="s">
        <v>3111</v>
      </c>
      <c r="H713" s="538" t="s">
        <v>2462</v>
      </c>
      <c r="I713" s="538">
        <v>189</v>
      </c>
    </row>
    <row r="714" spans="1:9" s="538" customFormat="1" x14ac:dyDescent="0.2">
      <c r="A714" s="538" t="s">
        <v>1589</v>
      </c>
      <c r="B714" s="545" t="str">
        <f>'Part 3 DA summary'!$K34</f>
        <v/>
      </c>
      <c r="C714" s="540" t="s">
        <v>2471</v>
      </c>
      <c r="F714" s="538" t="s">
        <v>3090</v>
      </c>
      <c r="G714" s="538" t="s">
        <v>3112</v>
      </c>
      <c r="H714" s="538" t="s">
        <v>2462</v>
      </c>
      <c r="I714" s="538">
        <v>190</v>
      </c>
    </row>
    <row r="715" spans="1:9" s="538" customFormat="1" x14ac:dyDescent="0.2">
      <c r="A715" s="538" t="s">
        <v>1590</v>
      </c>
      <c r="B715" s="545" t="str">
        <f>'Part 3 DA summary'!$K35</f>
        <v/>
      </c>
      <c r="C715" s="540" t="s">
        <v>2471</v>
      </c>
      <c r="F715" s="538" t="s">
        <v>3090</v>
      </c>
      <c r="G715" s="538" t="s">
        <v>3113</v>
      </c>
      <c r="H715" s="538" t="s">
        <v>2462</v>
      </c>
      <c r="I715" s="538">
        <v>191</v>
      </c>
    </row>
    <row r="716" spans="1:9" s="538" customFormat="1" x14ac:dyDescent="0.2">
      <c r="A716" s="538" t="s">
        <v>1591</v>
      </c>
      <c r="B716" s="545" t="str">
        <f>'Part 3 DA summary'!$K36</f>
        <v/>
      </c>
      <c r="C716" s="540" t="s">
        <v>2471</v>
      </c>
      <c r="F716" s="538" t="s">
        <v>3090</v>
      </c>
      <c r="G716" s="538" t="s">
        <v>3114</v>
      </c>
      <c r="H716" s="538" t="s">
        <v>2462</v>
      </c>
      <c r="I716" s="538">
        <v>192</v>
      </c>
    </row>
    <row r="717" spans="1:9" s="538" customFormat="1" x14ac:dyDescent="0.2">
      <c r="A717" s="538" t="s">
        <v>1592</v>
      </c>
      <c r="B717" s="545" t="str">
        <f>'Part 3 DA summary'!$K37</f>
        <v/>
      </c>
      <c r="C717" s="540" t="s">
        <v>2471</v>
      </c>
      <c r="F717" s="538" t="s">
        <v>3090</v>
      </c>
      <c r="G717" s="538" t="s">
        <v>3115</v>
      </c>
      <c r="H717" s="538" t="s">
        <v>2462</v>
      </c>
      <c r="I717" s="538">
        <v>193</v>
      </c>
    </row>
    <row r="718" spans="1:9" s="538" customFormat="1" x14ac:dyDescent="0.2">
      <c r="A718" s="538" t="s">
        <v>1593</v>
      </c>
      <c r="B718" s="545" t="str">
        <f>'Part 3 DA summary'!$K38</f>
        <v/>
      </c>
      <c r="C718" s="540" t="s">
        <v>2471</v>
      </c>
      <c r="F718" s="538" t="s">
        <v>3090</v>
      </c>
      <c r="G718" s="538" t="s">
        <v>3116</v>
      </c>
      <c r="H718" s="538" t="s">
        <v>2462</v>
      </c>
      <c r="I718" s="538">
        <v>194</v>
      </c>
    </row>
    <row r="719" spans="1:9" s="538" customFormat="1" x14ac:dyDescent="0.2">
      <c r="A719" s="538" t="s">
        <v>1594</v>
      </c>
      <c r="B719" s="545" t="str">
        <f>'Part 3 DA summary'!$K39</f>
        <v/>
      </c>
      <c r="C719" s="540" t="s">
        <v>2471</v>
      </c>
      <c r="F719" s="538" t="s">
        <v>3090</v>
      </c>
      <c r="G719" s="538" t="s">
        <v>3117</v>
      </c>
      <c r="H719" s="538" t="s">
        <v>2462</v>
      </c>
      <c r="I719" s="538">
        <v>195</v>
      </c>
    </row>
    <row r="720" spans="1:9" s="538" customFormat="1" x14ac:dyDescent="0.2">
      <c r="A720" s="538" t="s">
        <v>1595</v>
      </c>
      <c r="B720" s="545" t="str">
        <f>'Part 3 DA summary'!$K40</f>
        <v/>
      </c>
      <c r="C720" s="540" t="s">
        <v>2471</v>
      </c>
      <c r="F720" s="538" t="s">
        <v>3090</v>
      </c>
      <c r="G720" s="538" t="s">
        <v>3118</v>
      </c>
      <c r="H720" s="538" t="s">
        <v>2462</v>
      </c>
      <c r="I720" s="538">
        <v>196</v>
      </c>
    </row>
    <row r="721" spans="1:9" s="538" customFormat="1" x14ac:dyDescent="0.2">
      <c r="A721" s="538" t="s">
        <v>1596</v>
      </c>
      <c r="B721" s="545" t="str">
        <f>'Part 3 DA summary'!$K41</f>
        <v/>
      </c>
      <c r="C721" s="540" t="s">
        <v>2471</v>
      </c>
      <c r="F721" s="538" t="s">
        <v>3090</v>
      </c>
      <c r="G721" s="538" t="s">
        <v>3119</v>
      </c>
      <c r="H721" s="538" t="s">
        <v>2462</v>
      </c>
      <c r="I721" s="538">
        <v>197</v>
      </c>
    </row>
    <row r="722" spans="1:9" s="538" customFormat="1" x14ac:dyDescent="0.2">
      <c r="A722" s="538" t="s">
        <v>1597</v>
      </c>
      <c r="B722" s="545" t="str">
        <f>'Part 3 DA summary'!$K42</f>
        <v/>
      </c>
      <c r="C722" s="540" t="s">
        <v>2471</v>
      </c>
      <c r="F722" s="538" t="s">
        <v>3090</v>
      </c>
      <c r="G722" s="538" t="s">
        <v>3120</v>
      </c>
      <c r="H722" s="538" t="s">
        <v>2462</v>
      </c>
      <c r="I722" s="538">
        <v>198</v>
      </c>
    </row>
    <row r="723" spans="1:9" s="538" customFormat="1" x14ac:dyDescent="0.2">
      <c r="A723" s="538" t="s">
        <v>1598</v>
      </c>
      <c r="B723" s="545" t="str">
        <f>'Part 3 DA summary'!$K43</f>
        <v/>
      </c>
      <c r="C723" s="540" t="s">
        <v>2471</v>
      </c>
      <c r="F723" s="538" t="s">
        <v>3090</v>
      </c>
      <c r="G723" s="538" t="s">
        <v>3121</v>
      </c>
      <c r="H723" s="538" t="s">
        <v>2462</v>
      </c>
      <c r="I723" s="538">
        <v>199</v>
      </c>
    </row>
    <row r="724" spans="1:9" s="538" customFormat="1" x14ac:dyDescent="0.2">
      <c r="A724" s="538" t="s">
        <v>1599</v>
      </c>
      <c r="B724" s="545" t="str">
        <f>'Part 3 DA summary'!$K44</f>
        <v/>
      </c>
      <c r="C724" s="540" t="s">
        <v>2471</v>
      </c>
      <c r="F724" s="538" t="s">
        <v>3090</v>
      </c>
      <c r="G724" s="538" t="s">
        <v>3122</v>
      </c>
      <c r="H724" s="538" t="s">
        <v>2462</v>
      </c>
      <c r="I724" s="538">
        <v>200</v>
      </c>
    </row>
    <row r="725" spans="1:9" s="538" customFormat="1" x14ac:dyDescent="0.2">
      <c r="A725" s="538" t="s">
        <v>1600</v>
      </c>
      <c r="B725" s="545" t="str">
        <f>'Part 3 DA summary'!$K45</f>
        <v/>
      </c>
      <c r="C725" s="540" t="s">
        <v>2471</v>
      </c>
      <c r="F725" s="538" t="s">
        <v>3090</v>
      </c>
      <c r="G725" s="538" t="s">
        <v>3123</v>
      </c>
      <c r="H725" s="538" t="s">
        <v>2462</v>
      </c>
      <c r="I725" s="538">
        <v>201</v>
      </c>
    </row>
    <row r="726" spans="1:9" s="538" customFormat="1" x14ac:dyDescent="0.2">
      <c r="A726" s="538" t="s">
        <v>1601</v>
      </c>
      <c r="B726" s="545" t="str">
        <f>'Part 3 DA summary'!$K46</f>
        <v/>
      </c>
      <c r="C726" s="540" t="s">
        <v>2471</v>
      </c>
      <c r="F726" s="538" t="s">
        <v>3090</v>
      </c>
      <c r="G726" s="538" t="s">
        <v>3124</v>
      </c>
      <c r="H726" s="538" t="s">
        <v>2462</v>
      </c>
      <c r="I726" s="538">
        <v>202</v>
      </c>
    </row>
    <row r="727" spans="1:9" s="538" customFormat="1" ht="15" customHeight="1" x14ac:dyDescent="0.2">
      <c r="A727" s="538" t="s">
        <v>1602</v>
      </c>
      <c r="B727" s="545" t="str">
        <f>'Part 3 DA summary'!$K47</f>
        <v/>
      </c>
      <c r="C727" s="540" t="s">
        <v>2471</v>
      </c>
      <c r="F727" s="538" t="s">
        <v>3090</v>
      </c>
      <c r="G727" s="538" t="s">
        <v>3125</v>
      </c>
      <c r="H727" s="538" t="s">
        <v>2462</v>
      </c>
      <c r="I727" s="538">
        <v>203</v>
      </c>
    </row>
    <row r="728" spans="1:9" s="538" customFormat="1" x14ac:dyDescent="0.2">
      <c r="A728" s="538" t="s">
        <v>1603</v>
      </c>
      <c r="B728" s="545" t="str">
        <f>'Part 3 DA summary'!$K48</f>
        <v/>
      </c>
      <c r="C728" s="540" t="s">
        <v>2471</v>
      </c>
      <c r="F728" s="538" t="s">
        <v>3090</v>
      </c>
      <c r="G728" s="538" t="s">
        <v>3126</v>
      </c>
      <c r="H728" s="538" t="s">
        <v>2462</v>
      </c>
      <c r="I728" s="538">
        <v>204</v>
      </c>
    </row>
    <row r="729" spans="1:9" s="538" customFormat="1" x14ac:dyDescent="0.2">
      <c r="A729" s="538" t="s">
        <v>1604</v>
      </c>
      <c r="B729" s="545" t="str">
        <f>'Part 3 DA summary'!$K49</f>
        <v/>
      </c>
      <c r="C729" s="540" t="s">
        <v>2471</v>
      </c>
      <c r="F729" s="538" t="s">
        <v>3090</v>
      </c>
      <c r="G729" s="538" t="s">
        <v>3127</v>
      </c>
      <c r="H729" s="538" t="s">
        <v>2462</v>
      </c>
      <c r="I729" s="538">
        <v>205</v>
      </c>
    </row>
    <row r="730" spans="1:9" s="538" customFormat="1" x14ac:dyDescent="0.2">
      <c r="A730" s="538" t="s">
        <v>1605</v>
      </c>
      <c r="B730" s="545" t="str">
        <f>'Part 3 DA summary'!$K50</f>
        <v/>
      </c>
      <c r="C730" s="540" t="s">
        <v>2471</v>
      </c>
      <c r="F730" s="538" t="s">
        <v>3090</v>
      </c>
      <c r="G730" s="538" t="s">
        <v>3128</v>
      </c>
      <c r="H730" s="538" t="s">
        <v>2462</v>
      </c>
      <c r="I730" s="538">
        <v>206</v>
      </c>
    </row>
    <row r="731" spans="1:9" s="538" customFormat="1" x14ac:dyDescent="0.2">
      <c r="A731" s="538" t="s">
        <v>1606</v>
      </c>
      <c r="B731" s="545" t="str">
        <f>'Part 3 DA summary'!$K51</f>
        <v/>
      </c>
      <c r="C731" s="540" t="s">
        <v>2471</v>
      </c>
      <c r="F731" s="538" t="s">
        <v>3090</v>
      </c>
      <c r="G731" s="538" t="s">
        <v>3129</v>
      </c>
      <c r="H731" s="538" t="s">
        <v>2462</v>
      </c>
      <c r="I731" s="538">
        <v>207</v>
      </c>
    </row>
    <row r="732" spans="1:9" s="538" customFormat="1" x14ac:dyDescent="0.2">
      <c r="A732" s="538" t="s">
        <v>1607</v>
      </c>
      <c r="B732" s="545" t="str">
        <f>'Part 3 DA summary'!$K52</f>
        <v/>
      </c>
      <c r="C732" s="540" t="s">
        <v>2471</v>
      </c>
      <c r="F732" s="538" t="s">
        <v>3090</v>
      </c>
      <c r="G732" s="538" t="s">
        <v>3130</v>
      </c>
      <c r="H732" s="538" t="s">
        <v>2462</v>
      </c>
      <c r="I732" s="538">
        <v>208</v>
      </c>
    </row>
    <row r="733" spans="1:9" s="538" customFormat="1" x14ac:dyDescent="0.2">
      <c r="A733" s="538" t="s">
        <v>1608</v>
      </c>
      <c r="B733" s="545" t="str">
        <f>'Part 3 DA summary'!$K53</f>
        <v/>
      </c>
      <c r="C733" s="540" t="s">
        <v>2471</v>
      </c>
      <c r="F733" s="538" t="s">
        <v>3090</v>
      </c>
      <c r="G733" s="538" t="s">
        <v>3131</v>
      </c>
      <c r="H733" s="538" t="s">
        <v>2462</v>
      </c>
      <c r="I733" s="538">
        <v>209</v>
      </c>
    </row>
    <row r="734" spans="1:9" s="538" customFormat="1" ht="14.25" customHeight="1" x14ac:dyDescent="0.25">
      <c r="A734" s="546" t="s">
        <v>1609</v>
      </c>
      <c r="B734" s="545">
        <f>'Part 3 DA summary'!$M6</f>
        <v>0</v>
      </c>
      <c r="C734" s="543" t="s">
        <v>2471</v>
      </c>
      <c r="D734" s="544"/>
      <c r="E734" s="544"/>
      <c r="F734" s="538" t="s">
        <v>3132</v>
      </c>
      <c r="G734" s="538" t="s">
        <v>3133</v>
      </c>
      <c r="H734" s="538" t="s">
        <v>2462</v>
      </c>
      <c r="I734" s="538">
        <v>210</v>
      </c>
    </row>
    <row r="735" spans="1:9" s="538" customFormat="1" x14ac:dyDescent="0.2">
      <c r="A735" s="538" t="s">
        <v>1610</v>
      </c>
      <c r="B735" s="545">
        <f>'Part 3 DA summary'!$M13</f>
        <v>0</v>
      </c>
      <c r="C735" s="540" t="s">
        <v>2471</v>
      </c>
      <c r="F735" s="538" t="s">
        <v>3134</v>
      </c>
      <c r="G735" s="538" t="s">
        <v>3135</v>
      </c>
      <c r="H735" s="538" t="s">
        <v>2462</v>
      </c>
      <c r="I735" s="538">
        <v>211</v>
      </c>
    </row>
    <row r="736" spans="1:9" s="538" customFormat="1" x14ac:dyDescent="0.2">
      <c r="A736" s="538" t="s">
        <v>1611</v>
      </c>
      <c r="B736" s="545">
        <f>'Part 3 DA summary'!$M14</f>
        <v>0</v>
      </c>
      <c r="C736" s="540" t="s">
        <v>2471</v>
      </c>
      <c r="F736" s="538" t="s">
        <v>3134</v>
      </c>
      <c r="G736" s="538" t="s">
        <v>3136</v>
      </c>
      <c r="H736" s="538" t="s">
        <v>2462</v>
      </c>
      <c r="I736" s="538">
        <v>212</v>
      </c>
    </row>
    <row r="737" spans="1:9" s="538" customFormat="1" x14ac:dyDescent="0.2">
      <c r="A737" s="538" t="s">
        <v>1612</v>
      </c>
      <c r="B737" s="545">
        <f>'Part 3 DA summary'!$M15</f>
        <v>0</v>
      </c>
      <c r="C737" s="540" t="s">
        <v>2471</v>
      </c>
      <c r="F737" s="538" t="s">
        <v>3134</v>
      </c>
      <c r="G737" s="538" t="s">
        <v>3137</v>
      </c>
      <c r="H737" s="538" t="s">
        <v>2462</v>
      </c>
      <c r="I737" s="538">
        <v>213</v>
      </c>
    </row>
    <row r="738" spans="1:9" s="538" customFormat="1" ht="14.25" customHeight="1" x14ac:dyDescent="0.2">
      <c r="A738" s="538" t="s">
        <v>1613</v>
      </c>
      <c r="B738" s="545">
        <f>'Part 3 DA summary'!$M16</f>
        <v>0</v>
      </c>
      <c r="C738" s="540" t="s">
        <v>2471</v>
      </c>
      <c r="F738" s="538" t="s">
        <v>3134</v>
      </c>
      <c r="G738" s="538" t="s">
        <v>3138</v>
      </c>
      <c r="H738" s="538" t="s">
        <v>2462</v>
      </c>
      <c r="I738" s="538">
        <v>214</v>
      </c>
    </row>
    <row r="739" spans="1:9" s="538" customFormat="1" ht="14.25" customHeight="1" x14ac:dyDescent="0.2">
      <c r="A739" s="538" t="s">
        <v>1614</v>
      </c>
      <c r="B739" s="545">
        <f>'Part 3 DA summary'!$M17</f>
        <v>0</v>
      </c>
      <c r="C739" s="540" t="s">
        <v>2471</v>
      </c>
      <c r="F739" s="538" t="s">
        <v>3134</v>
      </c>
      <c r="G739" s="538" t="s">
        <v>3139</v>
      </c>
      <c r="H739" s="538" t="s">
        <v>2462</v>
      </c>
      <c r="I739" s="538">
        <v>215</v>
      </c>
    </row>
    <row r="740" spans="1:9" s="538" customFormat="1" ht="14.25" customHeight="1" x14ac:dyDescent="0.2">
      <c r="A740" s="538" t="s">
        <v>1615</v>
      </c>
      <c r="B740" s="545">
        <f>'Part 3 DA summary'!$M18</f>
        <v>0</v>
      </c>
      <c r="C740" s="540" t="s">
        <v>2471</v>
      </c>
      <c r="F740" s="538" t="s">
        <v>3134</v>
      </c>
      <c r="G740" s="538" t="s">
        <v>3140</v>
      </c>
      <c r="H740" s="538" t="s">
        <v>2462</v>
      </c>
      <c r="I740" s="538">
        <v>216</v>
      </c>
    </row>
    <row r="741" spans="1:9" s="538" customFormat="1" x14ac:dyDescent="0.2">
      <c r="A741" s="538" t="s">
        <v>1616</v>
      </c>
      <c r="B741" s="545">
        <f>'Part 3 DA summary'!$M19</f>
        <v>0</v>
      </c>
      <c r="C741" s="540" t="s">
        <v>2471</v>
      </c>
      <c r="F741" s="538" t="s">
        <v>3134</v>
      </c>
      <c r="G741" s="538" t="s">
        <v>3141</v>
      </c>
      <c r="H741" s="538" t="s">
        <v>2462</v>
      </c>
      <c r="I741" s="538">
        <v>217</v>
      </c>
    </row>
    <row r="742" spans="1:9" s="538" customFormat="1" x14ac:dyDescent="0.2">
      <c r="A742" s="538" t="s">
        <v>1617</v>
      </c>
      <c r="B742" s="545">
        <f>'Part 3 DA summary'!$M20</f>
        <v>0</v>
      </c>
      <c r="C742" s="540" t="s">
        <v>2471</v>
      </c>
      <c r="F742" s="538" t="s">
        <v>3134</v>
      </c>
      <c r="G742" s="538" t="s">
        <v>3142</v>
      </c>
      <c r="H742" s="538" t="s">
        <v>2462</v>
      </c>
      <c r="I742" s="538">
        <v>218</v>
      </c>
    </row>
    <row r="743" spans="1:9" s="538" customFormat="1" x14ac:dyDescent="0.2">
      <c r="A743" s="538" t="s">
        <v>1618</v>
      </c>
      <c r="B743" s="545">
        <f>'Part 3 DA summary'!$M21</f>
        <v>0</v>
      </c>
      <c r="C743" s="540" t="s">
        <v>2471</v>
      </c>
      <c r="F743" s="538" t="s">
        <v>3134</v>
      </c>
      <c r="G743" s="538" t="s">
        <v>3143</v>
      </c>
      <c r="H743" s="538" t="s">
        <v>2462</v>
      </c>
      <c r="I743" s="538">
        <v>219</v>
      </c>
    </row>
    <row r="744" spans="1:9" s="538" customFormat="1" x14ac:dyDescent="0.2">
      <c r="A744" s="538" t="s">
        <v>1619</v>
      </c>
      <c r="B744" s="545">
        <f>'Part 3 DA summary'!$M22</f>
        <v>0</v>
      </c>
      <c r="C744" s="540" t="s">
        <v>2471</v>
      </c>
      <c r="F744" s="538" t="s">
        <v>3134</v>
      </c>
      <c r="G744" s="538" t="s">
        <v>3144</v>
      </c>
      <c r="H744" s="538" t="s">
        <v>2462</v>
      </c>
      <c r="I744" s="538">
        <v>220</v>
      </c>
    </row>
    <row r="745" spans="1:9" s="538" customFormat="1" x14ac:dyDescent="0.2">
      <c r="A745" s="538" t="s">
        <v>1620</v>
      </c>
      <c r="B745" s="545">
        <f>'Part 3 DA summary'!$M23</f>
        <v>0</v>
      </c>
      <c r="C745" s="540" t="s">
        <v>2471</v>
      </c>
      <c r="F745" s="538" t="s">
        <v>3134</v>
      </c>
      <c r="G745" s="538" t="s">
        <v>3145</v>
      </c>
      <c r="H745" s="538" t="s">
        <v>2462</v>
      </c>
      <c r="I745" s="538">
        <v>221</v>
      </c>
    </row>
    <row r="746" spans="1:9" s="538" customFormat="1" x14ac:dyDescent="0.2">
      <c r="A746" s="538" t="s">
        <v>1621</v>
      </c>
      <c r="B746" s="545">
        <f>'Part 3 DA summary'!$M24</f>
        <v>0</v>
      </c>
      <c r="C746" s="540" t="s">
        <v>2471</v>
      </c>
      <c r="F746" s="538" t="s">
        <v>3134</v>
      </c>
      <c r="G746" s="538" t="s">
        <v>3146</v>
      </c>
      <c r="H746" s="538" t="s">
        <v>2462</v>
      </c>
      <c r="I746" s="538">
        <v>222</v>
      </c>
    </row>
    <row r="747" spans="1:9" s="538" customFormat="1" x14ac:dyDescent="0.2">
      <c r="A747" s="538" t="s">
        <v>1622</v>
      </c>
      <c r="B747" s="545">
        <f>'Part 3 DA summary'!$M25</f>
        <v>0</v>
      </c>
      <c r="C747" s="540" t="s">
        <v>2471</v>
      </c>
      <c r="F747" s="538" t="s">
        <v>3134</v>
      </c>
      <c r="G747" s="538" t="s">
        <v>3147</v>
      </c>
      <c r="H747" s="538" t="s">
        <v>2462</v>
      </c>
      <c r="I747" s="538">
        <v>223</v>
      </c>
    </row>
    <row r="748" spans="1:9" s="538" customFormat="1" x14ac:dyDescent="0.2">
      <c r="A748" s="538" t="s">
        <v>1623</v>
      </c>
      <c r="B748" s="545">
        <f>'Part 3 DA summary'!$M26</f>
        <v>0</v>
      </c>
      <c r="C748" s="540" t="s">
        <v>2471</v>
      </c>
      <c r="F748" s="538" t="s">
        <v>3134</v>
      </c>
      <c r="G748" s="538" t="s">
        <v>3148</v>
      </c>
      <c r="H748" s="538" t="s">
        <v>2462</v>
      </c>
      <c r="I748" s="538">
        <v>224</v>
      </c>
    </row>
    <row r="749" spans="1:9" s="538" customFormat="1" x14ac:dyDescent="0.2">
      <c r="A749" s="538" t="s">
        <v>1624</v>
      </c>
      <c r="B749" s="545">
        <f>'Part 3 DA summary'!$M27</f>
        <v>0</v>
      </c>
      <c r="C749" s="540" t="s">
        <v>2471</v>
      </c>
      <c r="F749" s="538" t="s">
        <v>3134</v>
      </c>
      <c r="G749" s="538" t="s">
        <v>3149</v>
      </c>
      <c r="H749" s="538" t="s">
        <v>2462</v>
      </c>
      <c r="I749" s="538">
        <v>225</v>
      </c>
    </row>
    <row r="750" spans="1:9" s="538" customFormat="1" x14ac:dyDescent="0.2">
      <c r="A750" s="538" t="s">
        <v>1625</v>
      </c>
      <c r="B750" s="545">
        <f>'Part 3 DA summary'!$M28</f>
        <v>0</v>
      </c>
      <c r="C750" s="540" t="s">
        <v>2471</v>
      </c>
      <c r="F750" s="538" t="s">
        <v>3134</v>
      </c>
      <c r="G750" s="538" t="s">
        <v>3150</v>
      </c>
      <c r="H750" s="538" t="s">
        <v>2462</v>
      </c>
      <c r="I750" s="538">
        <v>226</v>
      </c>
    </row>
    <row r="751" spans="1:9" s="538" customFormat="1" x14ac:dyDescent="0.2">
      <c r="A751" s="538" t="s">
        <v>1626</v>
      </c>
      <c r="B751" s="545">
        <f>'Part 3 DA summary'!$M29</f>
        <v>0</v>
      </c>
      <c r="C751" s="540" t="s">
        <v>2471</v>
      </c>
      <c r="F751" s="538" t="s">
        <v>3134</v>
      </c>
      <c r="G751" s="538" t="s">
        <v>3151</v>
      </c>
      <c r="H751" s="538" t="s">
        <v>2462</v>
      </c>
      <c r="I751" s="538">
        <v>227</v>
      </c>
    </row>
    <row r="752" spans="1:9" s="538" customFormat="1" x14ac:dyDescent="0.2">
      <c r="A752" s="538" t="s">
        <v>1627</v>
      </c>
      <c r="B752" s="545">
        <f>'Part 3 DA summary'!$M30</f>
        <v>0</v>
      </c>
      <c r="C752" s="540" t="s">
        <v>2471</v>
      </c>
      <c r="F752" s="538" t="s">
        <v>3134</v>
      </c>
      <c r="G752" s="538" t="s">
        <v>3152</v>
      </c>
      <c r="H752" s="538" t="s">
        <v>2462</v>
      </c>
      <c r="I752" s="538">
        <v>228</v>
      </c>
    </row>
    <row r="753" spans="1:9" s="538" customFormat="1" x14ac:dyDescent="0.2">
      <c r="A753" s="538" t="s">
        <v>1628</v>
      </c>
      <c r="B753" s="545">
        <f>'Part 3 DA summary'!$M31</f>
        <v>0</v>
      </c>
      <c r="C753" s="540" t="s">
        <v>2471</v>
      </c>
      <c r="F753" s="538" t="s">
        <v>3134</v>
      </c>
      <c r="G753" s="538" t="s">
        <v>3153</v>
      </c>
      <c r="H753" s="538" t="s">
        <v>2462</v>
      </c>
      <c r="I753" s="538">
        <v>229</v>
      </c>
    </row>
    <row r="754" spans="1:9" s="538" customFormat="1" x14ac:dyDescent="0.2">
      <c r="A754" s="538" t="s">
        <v>1629</v>
      </c>
      <c r="B754" s="545">
        <f>'Part 3 DA summary'!$M32</f>
        <v>0</v>
      </c>
      <c r="C754" s="540" t="s">
        <v>2471</v>
      </c>
      <c r="F754" s="538" t="s">
        <v>3134</v>
      </c>
      <c r="G754" s="538" t="s">
        <v>3154</v>
      </c>
      <c r="H754" s="538" t="s">
        <v>2462</v>
      </c>
      <c r="I754" s="538">
        <v>230</v>
      </c>
    </row>
    <row r="755" spans="1:9" s="538" customFormat="1" x14ac:dyDescent="0.2">
      <c r="A755" s="538" t="s">
        <v>1630</v>
      </c>
      <c r="B755" s="545">
        <f>'Part 3 DA summary'!$M33</f>
        <v>0</v>
      </c>
      <c r="C755" s="540" t="s">
        <v>2471</v>
      </c>
      <c r="F755" s="538" t="s">
        <v>3134</v>
      </c>
      <c r="G755" s="538" t="s">
        <v>3155</v>
      </c>
      <c r="H755" s="538" t="s">
        <v>2462</v>
      </c>
      <c r="I755" s="538">
        <v>231</v>
      </c>
    </row>
    <row r="756" spans="1:9" s="538" customFormat="1" x14ac:dyDescent="0.2">
      <c r="A756" s="538" t="s">
        <v>1631</v>
      </c>
      <c r="B756" s="545">
        <f>'Part 3 DA summary'!$M34</f>
        <v>0</v>
      </c>
      <c r="C756" s="540" t="s">
        <v>2471</v>
      </c>
      <c r="F756" s="538" t="s">
        <v>3134</v>
      </c>
      <c r="G756" s="538" t="s">
        <v>3156</v>
      </c>
      <c r="H756" s="538" t="s">
        <v>2462</v>
      </c>
      <c r="I756" s="538">
        <v>232</v>
      </c>
    </row>
    <row r="757" spans="1:9" s="538" customFormat="1" x14ac:dyDescent="0.2">
      <c r="A757" s="538" t="s">
        <v>1632</v>
      </c>
      <c r="B757" s="545">
        <f>'Part 3 DA summary'!$M35</f>
        <v>0</v>
      </c>
      <c r="C757" s="540" t="s">
        <v>2471</v>
      </c>
      <c r="F757" s="538" t="s">
        <v>3134</v>
      </c>
      <c r="G757" s="538" t="s">
        <v>3157</v>
      </c>
      <c r="H757" s="538" t="s">
        <v>2462</v>
      </c>
      <c r="I757" s="538">
        <v>233</v>
      </c>
    </row>
    <row r="758" spans="1:9" s="538" customFormat="1" x14ac:dyDescent="0.2">
      <c r="A758" s="538" t="s">
        <v>1633</v>
      </c>
      <c r="B758" s="545">
        <f>'Part 3 DA summary'!$M36</f>
        <v>0</v>
      </c>
      <c r="C758" s="540" t="s">
        <v>2471</v>
      </c>
      <c r="F758" s="538" t="s">
        <v>3134</v>
      </c>
      <c r="G758" s="538" t="s">
        <v>3158</v>
      </c>
      <c r="H758" s="538" t="s">
        <v>2462</v>
      </c>
      <c r="I758" s="538">
        <v>234</v>
      </c>
    </row>
    <row r="759" spans="1:9" s="538" customFormat="1" x14ac:dyDescent="0.2">
      <c r="A759" s="538" t="s">
        <v>1634</v>
      </c>
      <c r="B759" s="545">
        <f>'Part 3 DA summary'!$M37</f>
        <v>0</v>
      </c>
      <c r="C759" s="540" t="s">
        <v>2471</v>
      </c>
      <c r="F759" s="538" t="s">
        <v>3134</v>
      </c>
      <c r="G759" s="538" t="s">
        <v>3159</v>
      </c>
      <c r="H759" s="538" t="s">
        <v>2462</v>
      </c>
      <c r="I759" s="538">
        <v>235</v>
      </c>
    </row>
    <row r="760" spans="1:9" s="538" customFormat="1" x14ac:dyDescent="0.2">
      <c r="A760" s="538" t="s">
        <v>1635</v>
      </c>
      <c r="B760" s="545">
        <f>'Part 3 DA summary'!$M38</f>
        <v>0</v>
      </c>
      <c r="C760" s="540" t="s">
        <v>2471</v>
      </c>
      <c r="F760" s="538" t="s">
        <v>3134</v>
      </c>
      <c r="G760" s="538" t="s">
        <v>3160</v>
      </c>
      <c r="H760" s="538" t="s">
        <v>2462</v>
      </c>
      <c r="I760" s="538">
        <v>236</v>
      </c>
    </row>
    <row r="761" spans="1:9" s="538" customFormat="1" x14ac:dyDescent="0.2">
      <c r="A761" s="538" t="s">
        <v>1636</v>
      </c>
      <c r="B761" s="545">
        <f>'Part 3 DA summary'!$M39</f>
        <v>0</v>
      </c>
      <c r="C761" s="540" t="s">
        <v>2471</v>
      </c>
      <c r="F761" s="538" t="s">
        <v>3134</v>
      </c>
      <c r="G761" s="538" t="s">
        <v>3161</v>
      </c>
      <c r="H761" s="538" t="s">
        <v>2462</v>
      </c>
      <c r="I761" s="538">
        <v>237</v>
      </c>
    </row>
    <row r="762" spans="1:9" s="538" customFormat="1" x14ac:dyDescent="0.2">
      <c r="A762" s="538" t="s">
        <v>1637</v>
      </c>
      <c r="B762" s="545">
        <f>'Part 3 DA summary'!$M40</f>
        <v>0</v>
      </c>
      <c r="C762" s="540" t="s">
        <v>2471</v>
      </c>
      <c r="F762" s="538" t="s">
        <v>3134</v>
      </c>
      <c r="G762" s="538" t="s">
        <v>3162</v>
      </c>
      <c r="H762" s="538" t="s">
        <v>2462</v>
      </c>
      <c r="I762" s="538">
        <v>238</v>
      </c>
    </row>
    <row r="763" spans="1:9" s="538" customFormat="1" x14ac:dyDescent="0.2">
      <c r="A763" s="538" t="s">
        <v>1638</v>
      </c>
      <c r="B763" s="545">
        <f>'Part 3 DA summary'!$M41</f>
        <v>0</v>
      </c>
      <c r="C763" s="540" t="s">
        <v>2471</v>
      </c>
      <c r="F763" s="538" t="s">
        <v>3134</v>
      </c>
      <c r="G763" s="538" t="s">
        <v>3163</v>
      </c>
      <c r="H763" s="538" t="s">
        <v>2462</v>
      </c>
      <c r="I763" s="538">
        <v>239</v>
      </c>
    </row>
    <row r="764" spans="1:9" s="538" customFormat="1" x14ac:dyDescent="0.2">
      <c r="A764" s="538" t="s">
        <v>1639</v>
      </c>
      <c r="B764" s="545">
        <f>'Part 3 DA summary'!$M42</f>
        <v>0</v>
      </c>
      <c r="C764" s="540" t="s">
        <v>2471</v>
      </c>
      <c r="F764" s="538" t="s">
        <v>3134</v>
      </c>
      <c r="G764" s="538" t="s">
        <v>3164</v>
      </c>
      <c r="H764" s="538" t="s">
        <v>2462</v>
      </c>
      <c r="I764" s="538">
        <v>240</v>
      </c>
    </row>
    <row r="765" spans="1:9" s="538" customFormat="1" x14ac:dyDescent="0.2">
      <c r="A765" s="538" t="s">
        <v>1640</v>
      </c>
      <c r="B765" s="545">
        <f>'Part 3 DA summary'!$M43</f>
        <v>0</v>
      </c>
      <c r="C765" s="540" t="s">
        <v>2471</v>
      </c>
      <c r="F765" s="538" t="s">
        <v>3134</v>
      </c>
      <c r="G765" s="538" t="s">
        <v>3165</v>
      </c>
      <c r="H765" s="538" t="s">
        <v>2462</v>
      </c>
      <c r="I765" s="538">
        <v>241</v>
      </c>
    </row>
    <row r="766" spans="1:9" s="538" customFormat="1" x14ac:dyDescent="0.2">
      <c r="A766" s="538" t="s">
        <v>1641</v>
      </c>
      <c r="B766" s="545">
        <f>'Part 3 DA summary'!$M44</f>
        <v>0</v>
      </c>
      <c r="C766" s="540" t="s">
        <v>2471</v>
      </c>
      <c r="F766" s="538" t="s">
        <v>3134</v>
      </c>
      <c r="G766" s="538" t="s">
        <v>3166</v>
      </c>
      <c r="H766" s="538" t="s">
        <v>2462</v>
      </c>
      <c r="I766" s="538">
        <v>242</v>
      </c>
    </row>
    <row r="767" spans="1:9" s="538" customFormat="1" x14ac:dyDescent="0.2">
      <c r="A767" s="538" t="s">
        <v>1642</v>
      </c>
      <c r="B767" s="545">
        <f>'Part 3 DA summary'!$M45</f>
        <v>0</v>
      </c>
      <c r="C767" s="540" t="s">
        <v>2471</v>
      </c>
      <c r="F767" s="538" t="s">
        <v>3134</v>
      </c>
      <c r="G767" s="538" t="s">
        <v>3167</v>
      </c>
      <c r="H767" s="538" t="s">
        <v>2462</v>
      </c>
      <c r="I767" s="538">
        <v>243</v>
      </c>
    </row>
    <row r="768" spans="1:9" s="538" customFormat="1" x14ac:dyDescent="0.2">
      <c r="A768" s="538" t="s">
        <v>1643</v>
      </c>
      <c r="B768" s="545">
        <f>'Part 3 DA summary'!$M46</f>
        <v>0</v>
      </c>
      <c r="C768" s="540" t="s">
        <v>2471</v>
      </c>
      <c r="F768" s="538" t="s">
        <v>3134</v>
      </c>
      <c r="G768" s="538" t="s">
        <v>3168</v>
      </c>
      <c r="H768" s="538" t="s">
        <v>2462</v>
      </c>
      <c r="I768" s="538">
        <v>244</v>
      </c>
    </row>
    <row r="769" spans="1:9" s="538" customFormat="1" ht="15" customHeight="1" x14ac:dyDescent="0.2">
      <c r="A769" s="538" t="s">
        <v>1644</v>
      </c>
      <c r="B769" s="545">
        <f>'Part 3 DA summary'!$M47</f>
        <v>0</v>
      </c>
      <c r="C769" s="540" t="s">
        <v>2471</v>
      </c>
      <c r="F769" s="538" t="s">
        <v>3134</v>
      </c>
      <c r="G769" s="538" t="s">
        <v>3169</v>
      </c>
      <c r="H769" s="538" t="s">
        <v>2462</v>
      </c>
      <c r="I769" s="538">
        <v>245</v>
      </c>
    </row>
    <row r="770" spans="1:9" s="538" customFormat="1" x14ac:dyDescent="0.2">
      <c r="A770" s="538" t="s">
        <v>1645</v>
      </c>
      <c r="B770" s="545">
        <f>'Part 3 DA summary'!$M48</f>
        <v>0</v>
      </c>
      <c r="C770" s="540" t="s">
        <v>2471</v>
      </c>
      <c r="F770" s="538" t="s">
        <v>3134</v>
      </c>
      <c r="G770" s="538" t="s">
        <v>3170</v>
      </c>
      <c r="H770" s="538" t="s">
        <v>2462</v>
      </c>
      <c r="I770" s="538">
        <v>246</v>
      </c>
    </row>
    <row r="771" spans="1:9" s="538" customFormat="1" x14ac:dyDescent="0.2">
      <c r="A771" s="538" t="s">
        <v>1646</v>
      </c>
      <c r="B771" s="545">
        <f>'Part 3 DA summary'!$M49</f>
        <v>0</v>
      </c>
      <c r="C771" s="540" t="s">
        <v>2471</v>
      </c>
      <c r="F771" s="538" t="s">
        <v>3134</v>
      </c>
      <c r="G771" s="538" t="s">
        <v>3171</v>
      </c>
      <c r="H771" s="538" t="s">
        <v>2462</v>
      </c>
      <c r="I771" s="538">
        <v>247</v>
      </c>
    </row>
    <row r="772" spans="1:9" s="538" customFormat="1" x14ac:dyDescent="0.2">
      <c r="A772" s="538" t="s">
        <v>1647</v>
      </c>
      <c r="B772" s="545">
        <f>'Part 3 DA summary'!$M50</f>
        <v>0</v>
      </c>
      <c r="C772" s="540" t="s">
        <v>2471</v>
      </c>
      <c r="F772" s="538" t="s">
        <v>3134</v>
      </c>
      <c r="G772" s="538" t="s">
        <v>3172</v>
      </c>
      <c r="H772" s="538" t="s">
        <v>2462</v>
      </c>
      <c r="I772" s="538">
        <v>248</v>
      </c>
    </row>
    <row r="773" spans="1:9" s="538" customFormat="1" x14ac:dyDescent="0.2">
      <c r="A773" s="538" t="s">
        <v>1648</v>
      </c>
      <c r="B773" s="545">
        <f>'Part 3 DA summary'!$M51</f>
        <v>0</v>
      </c>
      <c r="C773" s="540" t="s">
        <v>2471</v>
      </c>
      <c r="F773" s="538" t="s">
        <v>3134</v>
      </c>
      <c r="G773" s="538" t="s">
        <v>3173</v>
      </c>
      <c r="H773" s="538" t="s">
        <v>2462</v>
      </c>
      <c r="I773" s="538">
        <v>249</v>
      </c>
    </row>
    <row r="774" spans="1:9" s="538" customFormat="1" x14ac:dyDescent="0.2">
      <c r="A774" s="538" t="s">
        <v>1649</v>
      </c>
      <c r="B774" s="545">
        <f>'Part 3 DA summary'!$M52</f>
        <v>0</v>
      </c>
      <c r="C774" s="540" t="s">
        <v>2471</v>
      </c>
      <c r="F774" s="538" t="s">
        <v>3134</v>
      </c>
      <c r="G774" s="538" t="s">
        <v>3174</v>
      </c>
      <c r="H774" s="538" t="s">
        <v>2462</v>
      </c>
      <c r="I774" s="538">
        <v>250</v>
      </c>
    </row>
    <row r="775" spans="1:9" s="538" customFormat="1" x14ac:dyDescent="0.2">
      <c r="A775" s="538" t="s">
        <v>1650</v>
      </c>
      <c r="B775" s="545">
        <f>'Part 3 DA summary'!$M53</f>
        <v>0</v>
      </c>
      <c r="C775" s="540" t="s">
        <v>2471</v>
      </c>
      <c r="F775" s="538" t="s">
        <v>3134</v>
      </c>
      <c r="G775" s="538" t="s">
        <v>3175</v>
      </c>
      <c r="H775" s="538" t="s">
        <v>2462</v>
      </c>
      <c r="I775" s="538">
        <v>251</v>
      </c>
    </row>
    <row r="776" spans="1:9" s="538" customFormat="1" ht="14.25" customHeight="1" x14ac:dyDescent="0.25">
      <c r="A776" s="546" t="s">
        <v>1651</v>
      </c>
      <c r="B776" s="545">
        <f>'Part 3 DA summary'!$O6</f>
        <v>0</v>
      </c>
      <c r="C776" s="543" t="s">
        <v>2471</v>
      </c>
      <c r="D776" s="544"/>
      <c r="E776" s="544"/>
      <c r="F776" s="538" t="s">
        <v>3176</v>
      </c>
      <c r="G776" s="538" t="s">
        <v>3177</v>
      </c>
      <c r="H776" s="538" t="s">
        <v>2462</v>
      </c>
      <c r="I776" s="538">
        <v>294</v>
      </c>
    </row>
    <row r="777" spans="1:9" s="538" customFormat="1" x14ac:dyDescent="0.2">
      <c r="A777" s="538" t="s">
        <v>1652</v>
      </c>
      <c r="B777" s="545">
        <f>'Part 3 DA summary'!$O13</f>
        <v>0</v>
      </c>
      <c r="C777" s="540" t="s">
        <v>2471</v>
      </c>
      <c r="F777" s="538" t="s">
        <v>3178</v>
      </c>
      <c r="G777" s="538" t="s">
        <v>3179</v>
      </c>
      <c r="H777" s="538" t="s">
        <v>2462</v>
      </c>
      <c r="I777" s="538">
        <v>295</v>
      </c>
    </row>
    <row r="778" spans="1:9" s="538" customFormat="1" x14ac:dyDescent="0.2">
      <c r="A778" s="538" t="s">
        <v>1653</v>
      </c>
      <c r="B778" s="545">
        <f>'Part 3 DA summary'!$O14</f>
        <v>0</v>
      </c>
      <c r="C778" s="540" t="s">
        <v>2471</v>
      </c>
      <c r="F778" s="538" t="s">
        <v>3178</v>
      </c>
      <c r="G778" s="538" t="s">
        <v>3180</v>
      </c>
      <c r="H778" s="538" t="s">
        <v>2462</v>
      </c>
      <c r="I778" s="538">
        <v>296</v>
      </c>
    </row>
    <row r="779" spans="1:9" s="538" customFormat="1" x14ac:dyDescent="0.2">
      <c r="A779" s="538" t="s">
        <v>1654</v>
      </c>
      <c r="B779" s="545">
        <f>'Part 3 DA summary'!$O15</f>
        <v>0</v>
      </c>
      <c r="C779" s="540" t="s">
        <v>2471</v>
      </c>
      <c r="F779" s="538" t="s">
        <v>3178</v>
      </c>
      <c r="G779" s="538" t="s">
        <v>3181</v>
      </c>
      <c r="H779" s="538" t="s">
        <v>2462</v>
      </c>
      <c r="I779" s="538">
        <v>297</v>
      </c>
    </row>
    <row r="780" spans="1:9" s="538" customFormat="1" ht="14.25" customHeight="1" x14ac:dyDescent="0.2">
      <c r="A780" s="538" t="s">
        <v>1655</v>
      </c>
      <c r="B780" s="545">
        <f>'Part 3 DA summary'!$O16</f>
        <v>0</v>
      </c>
      <c r="C780" s="540" t="s">
        <v>2471</v>
      </c>
      <c r="F780" s="538" t="s">
        <v>3178</v>
      </c>
      <c r="G780" s="538" t="s">
        <v>3182</v>
      </c>
      <c r="H780" s="538" t="s">
        <v>2462</v>
      </c>
      <c r="I780" s="538">
        <v>298</v>
      </c>
    </row>
    <row r="781" spans="1:9" s="538" customFormat="1" ht="14.25" customHeight="1" x14ac:dyDescent="0.2">
      <c r="A781" s="538" t="s">
        <v>1656</v>
      </c>
      <c r="B781" s="545">
        <f>'Part 3 DA summary'!$O17</f>
        <v>0</v>
      </c>
      <c r="C781" s="540" t="s">
        <v>2471</v>
      </c>
      <c r="F781" s="538" t="s">
        <v>3178</v>
      </c>
      <c r="G781" s="538" t="s">
        <v>3183</v>
      </c>
      <c r="H781" s="538" t="s">
        <v>2462</v>
      </c>
      <c r="I781" s="538">
        <v>299</v>
      </c>
    </row>
    <row r="782" spans="1:9" s="538" customFormat="1" ht="14.25" customHeight="1" x14ac:dyDescent="0.2">
      <c r="A782" s="538" t="s">
        <v>1657</v>
      </c>
      <c r="B782" s="545">
        <f>'Part 3 DA summary'!$O18</f>
        <v>0</v>
      </c>
      <c r="C782" s="540" t="s">
        <v>2471</v>
      </c>
      <c r="F782" s="538" t="s">
        <v>3178</v>
      </c>
      <c r="G782" s="538" t="s">
        <v>3184</v>
      </c>
      <c r="H782" s="538" t="s">
        <v>2462</v>
      </c>
      <c r="I782" s="538">
        <v>300</v>
      </c>
    </row>
    <row r="783" spans="1:9" s="538" customFormat="1" x14ac:dyDescent="0.2">
      <c r="A783" s="538" t="s">
        <v>1658</v>
      </c>
      <c r="B783" s="545">
        <f>'Part 3 DA summary'!$O19</f>
        <v>0</v>
      </c>
      <c r="C783" s="540" t="s">
        <v>2471</v>
      </c>
      <c r="F783" s="538" t="s">
        <v>3178</v>
      </c>
      <c r="G783" s="538" t="s">
        <v>3185</v>
      </c>
      <c r="H783" s="538" t="s">
        <v>2462</v>
      </c>
      <c r="I783" s="538">
        <v>301</v>
      </c>
    </row>
    <row r="784" spans="1:9" s="538" customFormat="1" x14ac:dyDescent="0.2">
      <c r="A784" s="538" t="s">
        <v>1659</v>
      </c>
      <c r="B784" s="545">
        <f>'Part 3 DA summary'!$O20</f>
        <v>0</v>
      </c>
      <c r="C784" s="540" t="s">
        <v>2471</v>
      </c>
      <c r="F784" s="538" t="s">
        <v>3178</v>
      </c>
      <c r="G784" s="538" t="s">
        <v>3186</v>
      </c>
      <c r="H784" s="538" t="s">
        <v>2462</v>
      </c>
      <c r="I784" s="538">
        <v>302</v>
      </c>
    </row>
    <row r="785" spans="1:9" s="538" customFormat="1" x14ac:dyDescent="0.2">
      <c r="A785" s="538" t="s">
        <v>1660</v>
      </c>
      <c r="B785" s="545">
        <f>'Part 3 DA summary'!$O21</f>
        <v>0</v>
      </c>
      <c r="C785" s="540" t="s">
        <v>2471</v>
      </c>
      <c r="F785" s="538" t="s">
        <v>3178</v>
      </c>
      <c r="G785" s="538" t="s">
        <v>3187</v>
      </c>
      <c r="H785" s="538" t="s">
        <v>2462</v>
      </c>
      <c r="I785" s="538">
        <v>303</v>
      </c>
    </row>
    <row r="786" spans="1:9" s="538" customFormat="1" x14ac:dyDescent="0.2">
      <c r="A786" s="538" t="s">
        <v>1661</v>
      </c>
      <c r="B786" s="545">
        <f>'Part 3 DA summary'!$O22</f>
        <v>0</v>
      </c>
      <c r="C786" s="540" t="s">
        <v>2471</v>
      </c>
      <c r="F786" s="538" t="s">
        <v>3178</v>
      </c>
      <c r="G786" s="538" t="s">
        <v>3188</v>
      </c>
      <c r="H786" s="538" t="s">
        <v>2462</v>
      </c>
      <c r="I786" s="538">
        <v>304</v>
      </c>
    </row>
    <row r="787" spans="1:9" s="538" customFormat="1" x14ac:dyDescent="0.2">
      <c r="A787" s="538" t="s">
        <v>1662</v>
      </c>
      <c r="B787" s="545">
        <f>'Part 3 DA summary'!$O23</f>
        <v>0</v>
      </c>
      <c r="C787" s="540" t="s">
        <v>2471</v>
      </c>
      <c r="F787" s="538" t="s">
        <v>3178</v>
      </c>
      <c r="G787" s="538" t="s">
        <v>3189</v>
      </c>
      <c r="H787" s="538" t="s">
        <v>2462</v>
      </c>
      <c r="I787" s="538">
        <v>305</v>
      </c>
    </row>
    <row r="788" spans="1:9" s="538" customFormat="1" x14ac:dyDescent="0.2">
      <c r="A788" s="538" t="s">
        <v>1663</v>
      </c>
      <c r="B788" s="545">
        <f>'Part 3 DA summary'!$O24</f>
        <v>0</v>
      </c>
      <c r="C788" s="540" t="s">
        <v>2471</v>
      </c>
      <c r="F788" s="538" t="s">
        <v>3178</v>
      </c>
      <c r="G788" s="538" t="s">
        <v>3190</v>
      </c>
      <c r="H788" s="538" t="s">
        <v>2462</v>
      </c>
      <c r="I788" s="538">
        <v>306</v>
      </c>
    </row>
    <row r="789" spans="1:9" s="538" customFormat="1" x14ac:dyDescent="0.2">
      <c r="A789" s="538" t="s">
        <v>1664</v>
      </c>
      <c r="B789" s="545">
        <f>'Part 3 DA summary'!$O25</f>
        <v>0</v>
      </c>
      <c r="C789" s="540" t="s">
        <v>2471</v>
      </c>
      <c r="F789" s="538" t="s">
        <v>3178</v>
      </c>
      <c r="G789" s="538" t="s">
        <v>3191</v>
      </c>
      <c r="H789" s="538" t="s">
        <v>2462</v>
      </c>
      <c r="I789" s="538">
        <v>307</v>
      </c>
    </row>
    <row r="790" spans="1:9" s="538" customFormat="1" x14ac:dyDescent="0.2">
      <c r="A790" s="538" t="s">
        <v>1665</v>
      </c>
      <c r="B790" s="545">
        <f>'Part 3 DA summary'!$O26</f>
        <v>0</v>
      </c>
      <c r="C790" s="540" t="s">
        <v>2471</v>
      </c>
      <c r="F790" s="538" t="s">
        <v>3178</v>
      </c>
      <c r="G790" s="538" t="s">
        <v>3192</v>
      </c>
      <c r="H790" s="538" t="s">
        <v>2462</v>
      </c>
      <c r="I790" s="538">
        <v>308</v>
      </c>
    </row>
    <row r="791" spans="1:9" s="538" customFormat="1" x14ac:dyDescent="0.2">
      <c r="A791" s="538" t="s">
        <v>1666</v>
      </c>
      <c r="B791" s="545">
        <f>'Part 3 DA summary'!$O27</f>
        <v>0</v>
      </c>
      <c r="C791" s="540" t="s">
        <v>2471</v>
      </c>
      <c r="F791" s="538" t="s">
        <v>3178</v>
      </c>
      <c r="G791" s="538" t="s">
        <v>3193</v>
      </c>
      <c r="H791" s="538" t="s">
        <v>2462</v>
      </c>
      <c r="I791" s="538">
        <v>309</v>
      </c>
    </row>
    <row r="792" spans="1:9" s="538" customFormat="1" x14ac:dyDescent="0.2">
      <c r="A792" s="538" t="s">
        <v>1667</v>
      </c>
      <c r="B792" s="545">
        <f>'Part 3 DA summary'!$O28</f>
        <v>0</v>
      </c>
      <c r="C792" s="540" t="s">
        <v>2471</v>
      </c>
      <c r="F792" s="538" t="s">
        <v>3178</v>
      </c>
      <c r="G792" s="538" t="s">
        <v>3194</v>
      </c>
      <c r="H792" s="538" t="s">
        <v>2462</v>
      </c>
      <c r="I792" s="538">
        <v>310</v>
      </c>
    </row>
    <row r="793" spans="1:9" s="538" customFormat="1" x14ac:dyDescent="0.2">
      <c r="A793" s="538" t="s">
        <v>1668</v>
      </c>
      <c r="B793" s="545">
        <f>'Part 3 DA summary'!$O29</f>
        <v>0</v>
      </c>
      <c r="C793" s="540" t="s">
        <v>2471</v>
      </c>
      <c r="F793" s="538" t="s">
        <v>3178</v>
      </c>
      <c r="G793" s="538" t="s">
        <v>3195</v>
      </c>
      <c r="H793" s="538" t="s">
        <v>2462</v>
      </c>
      <c r="I793" s="538">
        <v>311</v>
      </c>
    </row>
    <row r="794" spans="1:9" s="538" customFormat="1" x14ac:dyDescent="0.2">
      <c r="A794" s="538" t="s">
        <v>1669</v>
      </c>
      <c r="B794" s="545">
        <f>'Part 3 DA summary'!$O30</f>
        <v>0</v>
      </c>
      <c r="C794" s="540" t="s">
        <v>2471</v>
      </c>
      <c r="F794" s="538" t="s">
        <v>3178</v>
      </c>
      <c r="G794" s="538" t="s">
        <v>3196</v>
      </c>
      <c r="H794" s="538" t="s">
        <v>2462</v>
      </c>
      <c r="I794" s="538">
        <v>312</v>
      </c>
    </row>
    <row r="795" spans="1:9" s="538" customFormat="1" x14ac:dyDescent="0.2">
      <c r="A795" s="538" t="s">
        <v>1670</v>
      </c>
      <c r="B795" s="545">
        <f>'Part 3 DA summary'!$O31</f>
        <v>0</v>
      </c>
      <c r="C795" s="540" t="s">
        <v>2471</v>
      </c>
      <c r="F795" s="538" t="s">
        <v>3178</v>
      </c>
      <c r="G795" s="538" t="s">
        <v>3197</v>
      </c>
      <c r="H795" s="538" t="s">
        <v>2462</v>
      </c>
      <c r="I795" s="538">
        <v>313</v>
      </c>
    </row>
    <row r="796" spans="1:9" s="538" customFormat="1" x14ac:dyDescent="0.2">
      <c r="A796" s="538" t="s">
        <v>1671</v>
      </c>
      <c r="B796" s="545">
        <f>'Part 3 DA summary'!$O32</f>
        <v>0</v>
      </c>
      <c r="C796" s="540" t="s">
        <v>2471</v>
      </c>
      <c r="F796" s="538" t="s">
        <v>3178</v>
      </c>
      <c r="G796" s="538" t="s">
        <v>3198</v>
      </c>
      <c r="H796" s="538" t="s">
        <v>2462</v>
      </c>
      <c r="I796" s="538">
        <v>314</v>
      </c>
    </row>
    <row r="797" spans="1:9" s="538" customFormat="1" x14ac:dyDescent="0.2">
      <c r="A797" s="538" t="s">
        <v>1672</v>
      </c>
      <c r="B797" s="545">
        <f>'Part 3 DA summary'!$O33</f>
        <v>0</v>
      </c>
      <c r="C797" s="540" t="s">
        <v>2471</v>
      </c>
      <c r="F797" s="538" t="s">
        <v>3178</v>
      </c>
      <c r="G797" s="538" t="s">
        <v>3199</v>
      </c>
      <c r="H797" s="538" t="s">
        <v>2462</v>
      </c>
      <c r="I797" s="538">
        <v>315</v>
      </c>
    </row>
    <row r="798" spans="1:9" s="538" customFormat="1" x14ac:dyDescent="0.2">
      <c r="A798" s="538" t="s">
        <v>1673</v>
      </c>
      <c r="B798" s="545">
        <f>'Part 3 DA summary'!$O34</f>
        <v>0</v>
      </c>
      <c r="C798" s="540" t="s">
        <v>2471</v>
      </c>
      <c r="F798" s="538" t="s">
        <v>3178</v>
      </c>
      <c r="G798" s="538" t="s">
        <v>3200</v>
      </c>
      <c r="H798" s="538" t="s">
        <v>2462</v>
      </c>
      <c r="I798" s="538">
        <v>316</v>
      </c>
    </row>
    <row r="799" spans="1:9" s="538" customFormat="1" x14ac:dyDescent="0.2">
      <c r="A799" s="538" t="s">
        <v>1674</v>
      </c>
      <c r="B799" s="545">
        <f>'Part 3 DA summary'!$O35</f>
        <v>0</v>
      </c>
      <c r="C799" s="540" t="s">
        <v>2471</v>
      </c>
      <c r="F799" s="538" t="s">
        <v>3178</v>
      </c>
      <c r="G799" s="538" t="s">
        <v>3201</v>
      </c>
      <c r="H799" s="538" t="s">
        <v>2462</v>
      </c>
      <c r="I799" s="538">
        <v>317</v>
      </c>
    </row>
    <row r="800" spans="1:9" s="538" customFormat="1" x14ac:dyDescent="0.2">
      <c r="A800" s="538" t="s">
        <v>1675</v>
      </c>
      <c r="B800" s="545">
        <f>'Part 3 DA summary'!$O36</f>
        <v>0</v>
      </c>
      <c r="C800" s="540" t="s">
        <v>2471</v>
      </c>
      <c r="F800" s="538" t="s">
        <v>3178</v>
      </c>
      <c r="G800" s="538" t="s">
        <v>3202</v>
      </c>
      <c r="H800" s="538" t="s">
        <v>2462</v>
      </c>
      <c r="I800" s="538">
        <v>318</v>
      </c>
    </row>
    <row r="801" spans="1:9" s="538" customFormat="1" x14ac:dyDescent="0.2">
      <c r="A801" s="538" t="s">
        <v>1676</v>
      </c>
      <c r="B801" s="545">
        <f>'Part 3 DA summary'!$O37</f>
        <v>0</v>
      </c>
      <c r="C801" s="540" t="s">
        <v>2471</v>
      </c>
      <c r="F801" s="538" t="s">
        <v>3178</v>
      </c>
      <c r="G801" s="538" t="s">
        <v>3203</v>
      </c>
      <c r="H801" s="538" t="s">
        <v>2462</v>
      </c>
      <c r="I801" s="538">
        <v>319</v>
      </c>
    </row>
    <row r="802" spans="1:9" s="538" customFormat="1" x14ac:dyDescent="0.2">
      <c r="A802" s="538" t="s">
        <v>1677</v>
      </c>
      <c r="B802" s="545">
        <f>'Part 3 DA summary'!$O38</f>
        <v>0</v>
      </c>
      <c r="C802" s="540" t="s">
        <v>2471</v>
      </c>
      <c r="F802" s="538" t="s">
        <v>3178</v>
      </c>
      <c r="G802" s="538" t="s">
        <v>3204</v>
      </c>
      <c r="H802" s="538" t="s">
        <v>2462</v>
      </c>
      <c r="I802" s="538">
        <v>320</v>
      </c>
    </row>
    <row r="803" spans="1:9" s="538" customFormat="1" x14ac:dyDescent="0.2">
      <c r="A803" s="538" t="s">
        <v>1678</v>
      </c>
      <c r="B803" s="545">
        <f>'Part 3 DA summary'!$O39</f>
        <v>0</v>
      </c>
      <c r="C803" s="540" t="s">
        <v>2471</v>
      </c>
      <c r="F803" s="538" t="s">
        <v>3178</v>
      </c>
      <c r="G803" s="538" t="s">
        <v>3205</v>
      </c>
      <c r="H803" s="538" t="s">
        <v>2462</v>
      </c>
      <c r="I803" s="538">
        <v>321</v>
      </c>
    </row>
    <row r="804" spans="1:9" s="538" customFormat="1" x14ac:dyDescent="0.2">
      <c r="A804" s="538" t="s">
        <v>1679</v>
      </c>
      <c r="B804" s="545">
        <f>'Part 3 DA summary'!$O40</f>
        <v>0</v>
      </c>
      <c r="C804" s="540" t="s">
        <v>2471</v>
      </c>
      <c r="F804" s="538" t="s">
        <v>3178</v>
      </c>
      <c r="G804" s="538" t="s">
        <v>3206</v>
      </c>
      <c r="H804" s="538" t="s">
        <v>2462</v>
      </c>
      <c r="I804" s="538">
        <v>322</v>
      </c>
    </row>
    <row r="805" spans="1:9" s="538" customFormat="1" x14ac:dyDescent="0.2">
      <c r="A805" s="538" t="s">
        <v>1680</v>
      </c>
      <c r="B805" s="545">
        <f>'Part 3 DA summary'!$O41</f>
        <v>0</v>
      </c>
      <c r="C805" s="540" t="s">
        <v>2471</v>
      </c>
      <c r="F805" s="538" t="s">
        <v>3178</v>
      </c>
      <c r="G805" s="538" t="s">
        <v>3207</v>
      </c>
      <c r="H805" s="538" t="s">
        <v>2462</v>
      </c>
      <c r="I805" s="538">
        <v>323</v>
      </c>
    </row>
    <row r="806" spans="1:9" s="538" customFormat="1" x14ac:dyDescent="0.2">
      <c r="A806" s="538" t="s">
        <v>1681</v>
      </c>
      <c r="B806" s="545">
        <f>'Part 3 DA summary'!$O42</f>
        <v>0</v>
      </c>
      <c r="C806" s="540" t="s">
        <v>2471</v>
      </c>
      <c r="F806" s="538" t="s">
        <v>3178</v>
      </c>
      <c r="G806" s="538" t="s">
        <v>3208</v>
      </c>
      <c r="H806" s="538" t="s">
        <v>2462</v>
      </c>
      <c r="I806" s="538">
        <v>324</v>
      </c>
    </row>
    <row r="807" spans="1:9" s="538" customFormat="1" x14ac:dyDescent="0.2">
      <c r="A807" s="538" t="s">
        <v>1682</v>
      </c>
      <c r="B807" s="545">
        <f>'Part 3 DA summary'!$O43</f>
        <v>0</v>
      </c>
      <c r="C807" s="540" t="s">
        <v>2471</v>
      </c>
      <c r="F807" s="538" t="s">
        <v>3178</v>
      </c>
      <c r="G807" s="538" t="s">
        <v>3209</v>
      </c>
      <c r="H807" s="538" t="s">
        <v>2462</v>
      </c>
      <c r="I807" s="538">
        <v>325</v>
      </c>
    </row>
    <row r="808" spans="1:9" s="538" customFormat="1" x14ac:dyDescent="0.2">
      <c r="A808" s="538" t="s">
        <v>1683</v>
      </c>
      <c r="B808" s="545">
        <f>'Part 3 DA summary'!$O44</f>
        <v>0</v>
      </c>
      <c r="C808" s="540" t="s">
        <v>2471</v>
      </c>
      <c r="F808" s="538" t="s">
        <v>3178</v>
      </c>
      <c r="G808" s="538" t="s">
        <v>3210</v>
      </c>
      <c r="H808" s="538" t="s">
        <v>2462</v>
      </c>
      <c r="I808" s="538">
        <v>326</v>
      </c>
    </row>
    <row r="809" spans="1:9" s="538" customFormat="1" x14ac:dyDescent="0.2">
      <c r="A809" s="538" t="s">
        <v>1684</v>
      </c>
      <c r="B809" s="545">
        <f>'Part 3 DA summary'!$O45</f>
        <v>0</v>
      </c>
      <c r="C809" s="540" t="s">
        <v>2471</v>
      </c>
      <c r="F809" s="538" t="s">
        <v>3178</v>
      </c>
      <c r="G809" s="538" t="s">
        <v>3211</v>
      </c>
      <c r="H809" s="538" t="s">
        <v>2462</v>
      </c>
      <c r="I809" s="538">
        <v>327</v>
      </c>
    </row>
    <row r="810" spans="1:9" s="538" customFormat="1" x14ac:dyDescent="0.2">
      <c r="A810" s="538" t="s">
        <v>1685</v>
      </c>
      <c r="B810" s="545">
        <f>'Part 3 DA summary'!$O46</f>
        <v>0</v>
      </c>
      <c r="C810" s="540" t="s">
        <v>2471</v>
      </c>
      <c r="F810" s="538" t="s">
        <v>3178</v>
      </c>
      <c r="G810" s="538" t="s">
        <v>3212</v>
      </c>
      <c r="H810" s="538" t="s">
        <v>2462</v>
      </c>
      <c r="I810" s="538">
        <v>328</v>
      </c>
    </row>
    <row r="811" spans="1:9" s="538" customFormat="1" ht="15" customHeight="1" x14ac:dyDescent="0.2">
      <c r="A811" s="538" t="s">
        <v>1686</v>
      </c>
      <c r="B811" s="545">
        <f>'Part 3 DA summary'!$O47</f>
        <v>0</v>
      </c>
      <c r="C811" s="540" t="s">
        <v>2471</v>
      </c>
      <c r="F811" s="538" t="s">
        <v>3178</v>
      </c>
      <c r="G811" s="538" t="s">
        <v>3213</v>
      </c>
      <c r="H811" s="538" t="s">
        <v>2462</v>
      </c>
      <c r="I811" s="538">
        <v>329</v>
      </c>
    </row>
    <row r="812" spans="1:9" s="538" customFormat="1" x14ac:dyDescent="0.2">
      <c r="A812" s="538" t="s">
        <v>1687</v>
      </c>
      <c r="B812" s="545">
        <f>'Part 3 DA summary'!$O48</f>
        <v>0</v>
      </c>
      <c r="C812" s="540" t="s">
        <v>2471</v>
      </c>
      <c r="F812" s="538" t="s">
        <v>3178</v>
      </c>
      <c r="G812" s="538" t="s">
        <v>3214</v>
      </c>
      <c r="H812" s="538" t="s">
        <v>2462</v>
      </c>
      <c r="I812" s="538">
        <v>330</v>
      </c>
    </row>
    <row r="813" spans="1:9" s="538" customFormat="1" x14ac:dyDescent="0.2">
      <c r="A813" s="538" t="s">
        <v>1688</v>
      </c>
      <c r="B813" s="545">
        <f>'Part 3 DA summary'!$O49</f>
        <v>0</v>
      </c>
      <c r="C813" s="540" t="s">
        <v>2471</v>
      </c>
      <c r="F813" s="538" t="s">
        <v>3178</v>
      </c>
      <c r="G813" s="538" t="s">
        <v>3215</v>
      </c>
      <c r="H813" s="538" t="s">
        <v>2462</v>
      </c>
      <c r="I813" s="538">
        <v>331</v>
      </c>
    </row>
    <row r="814" spans="1:9" s="538" customFormat="1" x14ac:dyDescent="0.2">
      <c r="A814" s="538" t="s">
        <v>1689</v>
      </c>
      <c r="B814" s="545">
        <f>'Part 3 DA summary'!$O50</f>
        <v>0</v>
      </c>
      <c r="C814" s="540" t="s">
        <v>2471</v>
      </c>
      <c r="F814" s="538" t="s">
        <v>3178</v>
      </c>
      <c r="G814" s="538" t="s">
        <v>3216</v>
      </c>
      <c r="H814" s="538" t="s">
        <v>2462</v>
      </c>
      <c r="I814" s="538">
        <v>332</v>
      </c>
    </row>
    <row r="815" spans="1:9" s="538" customFormat="1" x14ac:dyDescent="0.2">
      <c r="A815" s="538" t="s">
        <v>1690</v>
      </c>
      <c r="B815" s="545">
        <f>'Part 3 DA summary'!$O51</f>
        <v>0</v>
      </c>
      <c r="C815" s="540" t="s">
        <v>2471</v>
      </c>
      <c r="F815" s="538" t="s">
        <v>3178</v>
      </c>
      <c r="G815" s="538" t="s">
        <v>3217</v>
      </c>
      <c r="H815" s="538" t="s">
        <v>2462</v>
      </c>
      <c r="I815" s="538">
        <v>333</v>
      </c>
    </row>
    <row r="816" spans="1:9" s="538" customFormat="1" x14ac:dyDescent="0.2">
      <c r="A816" s="538" t="s">
        <v>1691</v>
      </c>
      <c r="B816" s="545">
        <f>'Part 3 DA summary'!$O52</f>
        <v>0</v>
      </c>
      <c r="C816" s="540" t="s">
        <v>2471</v>
      </c>
      <c r="F816" s="538" t="s">
        <v>3178</v>
      </c>
      <c r="G816" s="538" t="s">
        <v>3218</v>
      </c>
      <c r="H816" s="538" t="s">
        <v>2462</v>
      </c>
      <c r="I816" s="538">
        <v>334</v>
      </c>
    </row>
    <row r="817" spans="1:9" s="538" customFormat="1" x14ac:dyDescent="0.2">
      <c r="A817" s="538" t="s">
        <v>1692</v>
      </c>
      <c r="B817" s="545">
        <f>'Part 3 DA summary'!$O53</f>
        <v>0</v>
      </c>
      <c r="C817" s="540" t="s">
        <v>2471</v>
      </c>
      <c r="F817" s="538" t="s">
        <v>3178</v>
      </c>
      <c r="G817" s="538" t="s">
        <v>3219</v>
      </c>
      <c r="H817" s="538" t="s">
        <v>2462</v>
      </c>
      <c r="I817" s="538">
        <v>335</v>
      </c>
    </row>
    <row r="818" spans="1:9" s="538" customFormat="1" ht="14.25" customHeight="1" x14ac:dyDescent="0.25">
      <c r="A818" s="546" t="s">
        <v>1693</v>
      </c>
      <c r="B818" s="545">
        <f>'Part 3 DA summary'!$Q6</f>
        <v>0</v>
      </c>
      <c r="C818" s="543" t="s">
        <v>2471</v>
      </c>
      <c r="D818" s="544"/>
      <c r="E818" s="544"/>
      <c r="F818" s="538" t="s">
        <v>3220</v>
      </c>
      <c r="G818" s="538" t="s">
        <v>3221</v>
      </c>
      <c r="H818" s="538" t="s">
        <v>2462</v>
      </c>
      <c r="I818" s="538">
        <v>336</v>
      </c>
    </row>
    <row r="819" spans="1:9" s="538" customFormat="1" x14ac:dyDescent="0.2">
      <c r="A819" s="538" t="s">
        <v>1694</v>
      </c>
      <c r="B819" s="545">
        <f>'Part 3 DA summary'!$Q13</f>
        <v>0</v>
      </c>
      <c r="C819" s="547" t="s">
        <v>2471</v>
      </c>
      <c r="D819" s="548"/>
      <c r="E819" s="548"/>
      <c r="F819" s="538" t="s">
        <v>3222</v>
      </c>
      <c r="G819" s="538" t="s">
        <v>3223</v>
      </c>
      <c r="H819" s="538" t="s">
        <v>2462</v>
      </c>
      <c r="I819" s="538">
        <v>337</v>
      </c>
    </row>
    <row r="820" spans="1:9" s="538" customFormat="1" x14ac:dyDescent="0.2">
      <c r="A820" s="538" t="s">
        <v>1695</v>
      </c>
      <c r="B820" s="545">
        <f>'Part 3 DA summary'!$Q14</f>
        <v>0</v>
      </c>
      <c r="C820" s="547" t="s">
        <v>2471</v>
      </c>
      <c r="D820" s="548"/>
      <c r="E820" s="548"/>
      <c r="F820" s="538" t="s">
        <v>3222</v>
      </c>
      <c r="G820" s="538" t="s">
        <v>3224</v>
      </c>
      <c r="H820" s="538" t="s">
        <v>2462</v>
      </c>
      <c r="I820" s="538">
        <v>338</v>
      </c>
    </row>
    <row r="821" spans="1:9" s="538" customFormat="1" x14ac:dyDescent="0.2">
      <c r="A821" s="538" t="s">
        <v>1696</v>
      </c>
      <c r="B821" s="545">
        <f>'Part 3 DA summary'!$Q15</f>
        <v>0</v>
      </c>
      <c r="C821" s="547" t="s">
        <v>2471</v>
      </c>
      <c r="D821" s="548"/>
      <c r="E821" s="548"/>
      <c r="F821" s="538" t="s">
        <v>3222</v>
      </c>
      <c r="G821" s="538" t="s">
        <v>3225</v>
      </c>
      <c r="H821" s="538" t="s">
        <v>2462</v>
      </c>
      <c r="I821" s="538">
        <v>339</v>
      </c>
    </row>
    <row r="822" spans="1:9" s="538" customFormat="1" ht="14.25" customHeight="1" x14ac:dyDescent="0.2">
      <c r="A822" s="538" t="s">
        <v>1697</v>
      </c>
      <c r="B822" s="545">
        <f>'Part 3 DA summary'!$Q16</f>
        <v>0</v>
      </c>
      <c r="C822" s="547" t="s">
        <v>2471</v>
      </c>
      <c r="D822" s="548"/>
      <c r="E822" s="548"/>
      <c r="F822" s="538" t="s">
        <v>3222</v>
      </c>
      <c r="G822" s="538" t="s">
        <v>3226</v>
      </c>
      <c r="H822" s="538" t="s">
        <v>2462</v>
      </c>
      <c r="I822" s="538">
        <v>340</v>
      </c>
    </row>
    <row r="823" spans="1:9" s="538" customFormat="1" ht="14.25" customHeight="1" x14ac:dyDescent="0.2">
      <c r="A823" s="538" t="s">
        <v>1698</v>
      </c>
      <c r="B823" s="545">
        <f>'Part 3 DA summary'!$Q17</f>
        <v>0</v>
      </c>
      <c r="C823" s="547" t="s">
        <v>2471</v>
      </c>
      <c r="D823" s="548"/>
      <c r="E823" s="548"/>
      <c r="F823" s="538" t="s">
        <v>3222</v>
      </c>
      <c r="G823" s="538" t="s">
        <v>3227</v>
      </c>
      <c r="H823" s="538" t="s">
        <v>2462</v>
      </c>
      <c r="I823" s="538">
        <v>341</v>
      </c>
    </row>
    <row r="824" spans="1:9" s="538" customFormat="1" ht="14.25" customHeight="1" x14ac:dyDescent="0.2">
      <c r="A824" s="538" t="s">
        <v>1699</v>
      </c>
      <c r="B824" s="545">
        <f>'Part 3 DA summary'!$Q18</f>
        <v>0</v>
      </c>
      <c r="C824" s="547" t="s">
        <v>2471</v>
      </c>
      <c r="D824" s="548"/>
      <c r="E824" s="548"/>
      <c r="F824" s="538" t="s">
        <v>3222</v>
      </c>
      <c r="G824" s="538" t="s">
        <v>3228</v>
      </c>
      <c r="H824" s="538" t="s">
        <v>2462</v>
      </c>
      <c r="I824" s="538">
        <v>342</v>
      </c>
    </row>
    <row r="825" spans="1:9" s="538" customFormat="1" x14ac:dyDescent="0.2">
      <c r="A825" s="538" t="s">
        <v>1700</v>
      </c>
      <c r="B825" s="545">
        <f>'Part 3 DA summary'!$Q19</f>
        <v>0</v>
      </c>
      <c r="C825" s="547" t="s">
        <v>2471</v>
      </c>
      <c r="D825" s="548"/>
      <c r="E825" s="548"/>
      <c r="F825" s="538" t="s">
        <v>3222</v>
      </c>
      <c r="G825" s="538" t="s">
        <v>3229</v>
      </c>
      <c r="H825" s="538" t="s">
        <v>2462</v>
      </c>
      <c r="I825" s="538">
        <v>343</v>
      </c>
    </row>
    <row r="826" spans="1:9" s="538" customFormat="1" x14ac:dyDescent="0.2">
      <c r="A826" s="538" t="s">
        <v>1701</v>
      </c>
      <c r="B826" s="545">
        <f>'Part 3 DA summary'!$Q20</f>
        <v>0</v>
      </c>
      <c r="C826" s="547" t="s">
        <v>2471</v>
      </c>
      <c r="D826" s="548"/>
      <c r="E826" s="548"/>
      <c r="F826" s="538" t="s">
        <v>3222</v>
      </c>
      <c r="G826" s="538" t="s">
        <v>3230</v>
      </c>
      <c r="H826" s="538" t="s">
        <v>2462</v>
      </c>
      <c r="I826" s="538">
        <v>344</v>
      </c>
    </row>
    <row r="827" spans="1:9" s="538" customFormat="1" x14ac:dyDescent="0.2">
      <c r="A827" s="538" t="s">
        <v>1702</v>
      </c>
      <c r="B827" s="545">
        <f>'Part 3 DA summary'!$Q21</f>
        <v>0</v>
      </c>
      <c r="C827" s="547" t="s">
        <v>2471</v>
      </c>
      <c r="D827" s="548"/>
      <c r="E827" s="548"/>
      <c r="F827" s="538" t="s">
        <v>3222</v>
      </c>
      <c r="G827" s="538" t="s">
        <v>3231</v>
      </c>
      <c r="H827" s="538" t="s">
        <v>2462</v>
      </c>
      <c r="I827" s="538">
        <v>345</v>
      </c>
    </row>
    <row r="828" spans="1:9" s="538" customFormat="1" x14ac:dyDescent="0.2">
      <c r="A828" s="538" t="s">
        <v>1703</v>
      </c>
      <c r="B828" s="545">
        <f>'Part 3 DA summary'!$Q22</f>
        <v>0</v>
      </c>
      <c r="C828" s="547" t="s">
        <v>2471</v>
      </c>
      <c r="D828" s="548"/>
      <c r="E828" s="548"/>
      <c r="F828" s="538" t="s">
        <v>3222</v>
      </c>
      <c r="G828" s="538" t="s">
        <v>3232</v>
      </c>
      <c r="H828" s="538" t="s">
        <v>2462</v>
      </c>
      <c r="I828" s="538">
        <v>346</v>
      </c>
    </row>
    <row r="829" spans="1:9" s="538" customFormat="1" x14ac:dyDescent="0.2">
      <c r="A829" s="538" t="s">
        <v>1704</v>
      </c>
      <c r="B829" s="545">
        <f>'Part 3 DA summary'!$Q23</f>
        <v>0</v>
      </c>
      <c r="C829" s="547" t="s">
        <v>2471</v>
      </c>
      <c r="D829" s="548"/>
      <c r="E829" s="548"/>
      <c r="F829" s="538" t="s">
        <v>3222</v>
      </c>
      <c r="G829" s="538" t="s">
        <v>3233</v>
      </c>
      <c r="H829" s="538" t="s">
        <v>2462</v>
      </c>
      <c r="I829" s="538">
        <v>347</v>
      </c>
    </row>
    <row r="830" spans="1:9" s="538" customFormat="1" x14ac:dyDescent="0.2">
      <c r="A830" s="538" t="s">
        <v>1705</v>
      </c>
      <c r="B830" s="545">
        <f>'Part 3 DA summary'!$Q24</f>
        <v>0</v>
      </c>
      <c r="C830" s="547" t="s">
        <v>2471</v>
      </c>
      <c r="D830" s="548"/>
      <c r="E830" s="548"/>
      <c r="F830" s="538" t="s">
        <v>3222</v>
      </c>
      <c r="G830" s="538" t="s">
        <v>3234</v>
      </c>
      <c r="H830" s="538" t="s">
        <v>2462</v>
      </c>
      <c r="I830" s="538">
        <v>348</v>
      </c>
    </row>
    <row r="831" spans="1:9" s="538" customFormat="1" x14ac:dyDescent="0.2">
      <c r="A831" s="538" t="s">
        <v>1706</v>
      </c>
      <c r="B831" s="545">
        <f>'Part 3 DA summary'!$Q25</f>
        <v>0</v>
      </c>
      <c r="C831" s="547" t="s">
        <v>2471</v>
      </c>
      <c r="D831" s="548"/>
      <c r="E831" s="548"/>
      <c r="F831" s="538" t="s">
        <v>3222</v>
      </c>
      <c r="G831" s="538" t="s">
        <v>3235</v>
      </c>
      <c r="H831" s="538" t="s">
        <v>2462</v>
      </c>
      <c r="I831" s="538">
        <v>349</v>
      </c>
    </row>
    <row r="832" spans="1:9" s="538" customFormat="1" x14ac:dyDescent="0.2">
      <c r="A832" s="538" t="s">
        <v>1707</v>
      </c>
      <c r="B832" s="545">
        <f>'Part 3 DA summary'!$Q26</f>
        <v>0</v>
      </c>
      <c r="C832" s="547" t="s">
        <v>2471</v>
      </c>
      <c r="D832" s="548"/>
      <c r="E832" s="548"/>
      <c r="F832" s="538" t="s">
        <v>3222</v>
      </c>
      <c r="G832" s="538" t="s">
        <v>3236</v>
      </c>
      <c r="H832" s="538" t="s">
        <v>2462</v>
      </c>
      <c r="I832" s="538">
        <v>350</v>
      </c>
    </row>
    <row r="833" spans="1:9" s="538" customFormat="1" x14ac:dyDescent="0.2">
      <c r="A833" s="538" t="s">
        <v>1708</v>
      </c>
      <c r="B833" s="545">
        <f>'Part 3 DA summary'!$Q27</f>
        <v>0</v>
      </c>
      <c r="C833" s="547" t="s">
        <v>2471</v>
      </c>
      <c r="D833" s="548"/>
      <c r="E833" s="548"/>
      <c r="F833" s="538" t="s">
        <v>3222</v>
      </c>
      <c r="G833" s="538" t="s">
        <v>3237</v>
      </c>
      <c r="H833" s="538" t="s">
        <v>2462</v>
      </c>
      <c r="I833" s="538">
        <v>351</v>
      </c>
    </row>
    <row r="834" spans="1:9" s="538" customFormat="1" x14ac:dyDescent="0.2">
      <c r="A834" s="538" t="s">
        <v>1709</v>
      </c>
      <c r="B834" s="545">
        <f>'Part 3 DA summary'!$Q28</f>
        <v>0</v>
      </c>
      <c r="C834" s="547" t="s">
        <v>2471</v>
      </c>
      <c r="D834" s="548"/>
      <c r="E834" s="548"/>
      <c r="F834" s="538" t="s">
        <v>3222</v>
      </c>
      <c r="G834" s="538" t="s">
        <v>3238</v>
      </c>
      <c r="H834" s="538" t="s">
        <v>2462</v>
      </c>
      <c r="I834" s="538">
        <v>352</v>
      </c>
    </row>
    <row r="835" spans="1:9" s="538" customFormat="1" x14ac:dyDescent="0.2">
      <c r="A835" s="538" t="s">
        <v>1710</v>
      </c>
      <c r="B835" s="545">
        <f>'Part 3 DA summary'!$Q29</f>
        <v>0</v>
      </c>
      <c r="C835" s="547" t="s">
        <v>2471</v>
      </c>
      <c r="D835" s="548"/>
      <c r="E835" s="548"/>
      <c r="F835" s="538" t="s">
        <v>3222</v>
      </c>
      <c r="G835" s="538" t="s">
        <v>3239</v>
      </c>
      <c r="H835" s="538" t="s">
        <v>2462</v>
      </c>
      <c r="I835" s="538">
        <v>353</v>
      </c>
    </row>
    <row r="836" spans="1:9" s="538" customFormat="1" x14ac:dyDescent="0.2">
      <c r="A836" s="538" t="s">
        <v>1711</v>
      </c>
      <c r="B836" s="545">
        <f>'Part 3 DA summary'!$Q30</f>
        <v>0</v>
      </c>
      <c r="C836" s="547" t="s">
        <v>2471</v>
      </c>
      <c r="D836" s="548"/>
      <c r="E836" s="548"/>
      <c r="F836" s="538" t="s">
        <v>3222</v>
      </c>
      <c r="G836" s="538" t="s">
        <v>3240</v>
      </c>
      <c r="H836" s="538" t="s">
        <v>2462</v>
      </c>
      <c r="I836" s="538">
        <v>354</v>
      </c>
    </row>
    <row r="837" spans="1:9" s="538" customFormat="1" x14ac:dyDescent="0.2">
      <c r="A837" s="538" t="s">
        <v>1712</v>
      </c>
      <c r="B837" s="545">
        <f>'Part 3 DA summary'!$Q31</f>
        <v>0</v>
      </c>
      <c r="C837" s="547" t="s">
        <v>2471</v>
      </c>
      <c r="D837" s="548"/>
      <c r="E837" s="548"/>
      <c r="F837" s="538" t="s">
        <v>3222</v>
      </c>
      <c r="G837" s="538" t="s">
        <v>3241</v>
      </c>
      <c r="H837" s="538" t="s">
        <v>2462</v>
      </c>
      <c r="I837" s="538">
        <v>355</v>
      </c>
    </row>
    <row r="838" spans="1:9" s="538" customFormat="1" x14ac:dyDescent="0.2">
      <c r="A838" s="538" t="s">
        <v>1713</v>
      </c>
      <c r="B838" s="545">
        <f>'Part 3 DA summary'!$Q32</f>
        <v>0</v>
      </c>
      <c r="C838" s="547" t="s">
        <v>2471</v>
      </c>
      <c r="D838" s="548"/>
      <c r="E838" s="548"/>
      <c r="F838" s="538" t="s">
        <v>3222</v>
      </c>
      <c r="G838" s="538" t="s">
        <v>3242</v>
      </c>
      <c r="H838" s="538" t="s">
        <v>2462</v>
      </c>
      <c r="I838" s="538">
        <v>356</v>
      </c>
    </row>
    <row r="839" spans="1:9" s="538" customFormat="1" x14ac:dyDescent="0.2">
      <c r="A839" s="538" t="s">
        <v>1714</v>
      </c>
      <c r="B839" s="545">
        <f>'Part 3 DA summary'!$Q33</f>
        <v>0</v>
      </c>
      <c r="C839" s="547" t="s">
        <v>2471</v>
      </c>
      <c r="D839" s="548"/>
      <c r="E839" s="548"/>
      <c r="F839" s="538" t="s">
        <v>3222</v>
      </c>
      <c r="G839" s="538" t="s">
        <v>3243</v>
      </c>
      <c r="H839" s="538" t="s">
        <v>2462</v>
      </c>
      <c r="I839" s="538">
        <v>357</v>
      </c>
    </row>
    <row r="840" spans="1:9" s="538" customFormat="1" x14ac:dyDescent="0.2">
      <c r="A840" s="538" t="s">
        <v>1715</v>
      </c>
      <c r="B840" s="545">
        <f>'Part 3 DA summary'!$Q34</f>
        <v>0</v>
      </c>
      <c r="C840" s="547" t="s">
        <v>2471</v>
      </c>
      <c r="D840" s="548"/>
      <c r="E840" s="548"/>
      <c r="F840" s="538" t="s">
        <v>3222</v>
      </c>
      <c r="G840" s="538" t="s">
        <v>3244</v>
      </c>
      <c r="H840" s="538" t="s">
        <v>2462</v>
      </c>
      <c r="I840" s="538">
        <v>358</v>
      </c>
    </row>
    <row r="841" spans="1:9" s="538" customFormat="1" x14ac:dyDescent="0.2">
      <c r="A841" s="538" t="s">
        <v>1716</v>
      </c>
      <c r="B841" s="545">
        <f>'Part 3 DA summary'!$Q35</f>
        <v>0</v>
      </c>
      <c r="C841" s="547" t="s">
        <v>2471</v>
      </c>
      <c r="D841" s="548"/>
      <c r="E841" s="548"/>
      <c r="F841" s="538" t="s">
        <v>3222</v>
      </c>
      <c r="G841" s="538" t="s">
        <v>3245</v>
      </c>
      <c r="H841" s="538" t="s">
        <v>2462</v>
      </c>
      <c r="I841" s="538">
        <v>359</v>
      </c>
    </row>
    <row r="842" spans="1:9" s="538" customFormat="1" x14ac:dyDescent="0.2">
      <c r="A842" s="538" t="s">
        <v>1717</v>
      </c>
      <c r="B842" s="545">
        <f>'Part 3 DA summary'!$Q36</f>
        <v>0</v>
      </c>
      <c r="C842" s="547" t="s">
        <v>2471</v>
      </c>
      <c r="D842" s="548"/>
      <c r="E842" s="548"/>
      <c r="F842" s="538" t="s">
        <v>3222</v>
      </c>
      <c r="G842" s="538" t="s">
        <v>3246</v>
      </c>
      <c r="H842" s="538" t="s">
        <v>2462</v>
      </c>
      <c r="I842" s="538">
        <v>360</v>
      </c>
    </row>
    <row r="843" spans="1:9" s="538" customFormat="1" x14ac:dyDescent="0.2">
      <c r="A843" s="538" t="s">
        <v>1718</v>
      </c>
      <c r="B843" s="545">
        <f>'Part 3 DA summary'!$Q37</f>
        <v>0</v>
      </c>
      <c r="C843" s="547" t="s">
        <v>2471</v>
      </c>
      <c r="D843" s="548"/>
      <c r="E843" s="548"/>
      <c r="F843" s="538" t="s">
        <v>3222</v>
      </c>
      <c r="G843" s="538" t="s">
        <v>3247</v>
      </c>
      <c r="H843" s="538" t="s">
        <v>2462</v>
      </c>
      <c r="I843" s="538">
        <v>361</v>
      </c>
    </row>
    <row r="844" spans="1:9" s="538" customFormat="1" x14ac:dyDescent="0.2">
      <c r="A844" s="538" t="s">
        <v>1719</v>
      </c>
      <c r="B844" s="545">
        <f>'Part 3 DA summary'!$Q38</f>
        <v>0</v>
      </c>
      <c r="C844" s="547" t="s">
        <v>2471</v>
      </c>
      <c r="D844" s="548"/>
      <c r="E844" s="548"/>
      <c r="F844" s="538" t="s">
        <v>3222</v>
      </c>
      <c r="G844" s="538" t="s">
        <v>3248</v>
      </c>
      <c r="H844" s="538" t="s">
        <v>2462</v>
      </c>
      <c r="I844" s="538">
        <v>362</v>
      </c>
    </row>
    <row r="845" spans="1:9" s="538" customFormat="1" x14ac:dyDescent="0.2">
      <c r="A845" s="538" t="s">
        <v>1720</v>
      </c>
      <c r="B845" s="545">
        <f>'Part 3 DA summary'!$Q39</f>
        <v>0</v>
      </c>
      <c r="C845" s="547" t="s">
        <v>2471</v>
      </c>
      <c r="D845" s="548"/>
      <c r="E845" s="548"/>
      <c r="F845" s="538" t="s">
        <v>3222</v>
      </c>
      <c r="G845" s="538" t="s">
        <v>3249</v>
      </c>
      <c r="H845" s="538" t="s">
        <v>2462</v>
      </c>
      <c r="I845" s="538">
        <v>363</v>
      </c>
    </row>
    <row r="846" spans="1:9" s="538" customFormat="1" x14ac:dyDescent="0.2">
      <c r="A846" s="538" t="s">
        <v>1721</v>
      </c>
      <c r="B846" s="545">
        <f>'Part 3 DA summary'!$Q40</f>
        <v>0</v>
      </c>
      <c r="C846" s="547" t="s">
        <v>2471</v>
      </c>
      <c r="D846" s="548"/>
      <c r="E846" s="548"/>
      <c r="F846" s="538" t="s">
        <v>3222</v>
      </c>
      <c r="G846" s="538" t="s">
        <v>3250</v>
      </c>
      <c r="H846" s="538" t="s">
        <v>2462</v>
      </c>
      <c r="I846" s="538">
        <v>364</v>
      </c>
    </row>
    <row r="847" spans="1:9" s="538" customFormat="1" x14ac:dyDescent="0.2">
      <c r="A847" s="538" t="s">
        <v>1722</v>
      </c>
      <c r="B847" s="545">
        <f>'Part 3 DA summary'!$Q41</f>
        <v>0</v>
      </c>
      <c r="C847" s="547" t="s">
        <v>2471</v>
      </c>
      <c r="D847" s="548"/>
      <c r="E847" s="548"/>
      <c r="F847" s="538" t="s">
        <v>3222</v>
      </c>
      <c r="G847" s="538" t="s">
        <v>3251</v>
      </c>
      <c r="H847" s="538" t="s">
        <v>2462</v>
      </c>
      <c r="I847" s="538">
        <v>365</v>
      </c>
    </row>
    <row r="848" spans="1:9" s="538" customFormat="1" x14ac:dyDescent="0.2">
      <c r="A848" s="538" t="s">
        <v>1723</v>
      </c>
      <c r="B848" s="545">
        <f>'Part 3 DA summary'!$Q42</f>
        <v>0</v>
      </c>
      <c r="C848" s="547" t="s">
        <v>2471</v>
      </c>
      <c r="D848" s="548"/>
      <c r="E848" s="548"/>
      <c r="F848" s="538" t="s">
        <v>3222</v>
      </c>
      <c r="G848" s="538" t="s">
        <v>3252</v>
      </c>
      <c r="H848" s="538" t="s">
        <v>2462</v>
      </c>
      <c r="I848" s="538">
        <v>366</v>
      </c>
    </row>
    <row r="849" spans="1:9" s="538" customFormat="1" x14ac:dyDescent="0.2">
      <c r="A849" s="538" t="s">
        <v>1724</v>
      </c>
      <c r="B849" s="545">
        <f>'Part 3 DA summary'!$Q43</f>
        <v>0</v>
      </c>
      <c r="C849" s="547" t="s">
        <v>2471</v>
      </c>
      <c r="D849" s="548"/>
      <c r="E849" s="548"/>
      <c r="F849" s="538" t="s">
        <v>3222</v>
      </c>
      <c r="G849" s="538" t="s">
        <v>3253</v>
      </c>
      <c r="H849" s="538" t="s">
        <v>2462</v>
      </c>
      <c r="I849" s="538">
        <v>367</v>
      </c>
    </row>
    <row r="850" spans="1:9" s="538" customFormat="1" x14ac:dyDescent="0.2">
      <c r="A850" s="538" t="s">
        <v>1725</v>
      </c>
      <c r="B850" s="545">
        <f>'Part 3 DA summary'!$Q44</f>
        <v>0</v>
      </c>
      <c r="C850" s="547" t="s">
        <v>2471</v>
      </c>
      <c r="D850" s="548"/>
      <c r="E850" s="548"/>
      <c r="F850" s="538" t="s">
        <v>3222</v>
      </c>
      <c r="G850" s="538" t="s">
        <v>3254</v>
      </c>
      <c r="H850" s="538" t="s">
        <v>2462</v>
      </c>
      <c r="I850" s="538">
        <v>368</v>
      </c>
    </row>
    <row r="851" spans="1:9" s="538" customFormat="1" x14ac:dyDescent="0.2">
      <c r="A851" s="538" t="s">
        <v>1726</v>
      </c>
      <c r="B851" s="545">
        <f>'Part 3 DA summary'!$Q45</f>
        <v>0</v>
      </c>
      <c r="C851" s="547" t="s">
        <v>2471</v>
      </c>
      <c r="D851" s="548"/>
      <c r="E851" s="548"/>
      <c r="F851" s="538" t="s">
        <v>3222</v>
      </c>
      <c r="G851" s="538" t="s">
        <v>3255</v>
      </c>
      <c r="H851" s="538" t="s">
        <v>2462</v>
      </c>
      <c r="I851" s="538">
        <v>369</v>
      </c>
    </row>
    <row r="852" spans="1:9" s="538" customFormat="1" x14ac:dyDescent="0.2">
      <c r="A852" s="538" t="s">
        <v>1727</v>
      </c>
      <c r="B852" s="545">
        <f>'Part 3 DA summary'!$Q46</f>
        <v>0</v>
      </c>
      <c r="C852" s="547" t="s">
        <v>2471</v>
      </c>
      <c r="D852" s="548"/>
      <c r="E852" s="548"/>
      <c r="F852" s="538" t="s">
        <v>3222</v>
      </c>
      <c r="G852" s="538" t="s">
        <v>3256</v>
      </c>
      <c r="H852" s="538" t="s">
        <v>2462</v>
      </c>
      <c r="I852" s="538">
        <v>370</v>
      </c>
    </row>
    <row r="853" spans="1:9" s="538" customFormat="1" ht="15" customHeight="1" x14ac:dyDescent="0.2">
      <c r="A853" s="538" t="s">
        <v>1728</v>
      </c>
      <c r="B853" s="545">
        <f>'Part 3 DA summary'!$Q47</f>
        <v>0</v>
      </c>
      <c r="C853" s="547" t="s">
        <v>2471</v>
      </c>
      <c r="D853" s="548"/>
      <c r="E853" s="548"/>
      <c r="F853" s="538" t="s">
        <v>3222</v>
      </c>
      <c r="G853" s="538" t="s">
        <v>3257</v>
      </c>
      <c r="H853" s="538" t="s">
        <v>2462</v>
      </c>
      <c r="I853" s="538">
        <v>371</v>
      </c>
    </row>
    <row r="854" spans="1:9" s="538" customFormat="1" x14ac:dyDescent="0.2">
      <c r="A854" s="538" t="s">
        <v>1729</v>
      </c>
      <c r="B854" s="545">
        <f>'Part 3 DA summary'!$Q48</f>
        <v>0</v>
      </c>
      <c r="C854" s="547" t="s">
        <v>2471</v>
      </c>
      <c r="D854" s="548"/>
      <c r="E854" s="548"/>
      <c r="F854" s="538" t="s">
        <v>3222</v>
      </c>
      <c r="G854" s="538" t="s">
        <v>3258</v>
      </c>
      <c r="H854" s="538" t="s">
        <v>2462</v>
      </c>
      <c r="I854" s="538">
        <v>372</v>
      </c>
    </row>
    <row r="855" spans="1:9" s="538" customFormat="1" x14ac:dyDescent="0.2">
      <c r="A855" s="538" t="s">
        <v>1730</v>
      </c>
      <c r="B855" s="545">
        <f>'Part 3 DA summary'!$Q49</f>
        <v>0</v>
      </c>
      <c r="C855" s="547" t="s">
        <v>2471</v>
      </c>
      <c r="D855" s="548"/>
      <c r="E855" s="548"/>
      <c r="F855" s="538" t="s">
        <v>3222</v>
      </c>
      <c r="G855" s="538" t="s">
        <v>3259</v>
      </c>
      <c r="H855" s="538" t="s">
        <v>2462</v>
      </c>
      <c r="I855" s="538">
        <v>373</v>
      </c>
    </row>
    <row r="856" spans="1:9" s="538" customFormat="1" x14ac:dyDescent="0.2">
      <c r="A856" s="538" t="s">
        <v>1731</v>
      </c>
      <c r="B856" s="545">
        <f>'Part 3 DA summary'!$Q50</f>
        <v>0</v>
      </c>
      <c r="C856" s="547" t="s">
        <v>2471</v>
      </c>
      <c r="D856" s="548"/>
      <c r="E856" s="548"/>
      <c r="F856" s="538" t="s">
        <v>3222</v>
      </c>
      <c r="G856" s="538" t="s">
        <v>3260</v>
      </c>
      <c r="H856" s="538" t="s">
        <v>2462</v>
      </c>
      <c r="I856" s="538">
        <v>374</v>
      </c>
    </row>
    <row r="857" spans="1:9" s="538" customFormat="1" x14ac:dyDescent="0.2">
      <c r="A857" s="538" t="s">
        <v>1732</v>
      </c>
      <c r="B857" s="545">
        <f>'Part 3 DA summary'!$Q51</f>
        <v>0</v>
      </c>
      <c r="C857" s="547" t="s">
        <v>2471</v>
      </c>
      <c r="D857" s="548"/>
      <c r="E857" s="548"/>
      <c r="F857" s="538" t="s">
        <v>3222</v>
      </c>
      <c r="G857" s="538" t="s">
        <v>3261</v>
      </c>
      <c r="H857" s="538" t="s">
        <v>2462</v>
      </c>
      <c r="I857" s="538">
        <v>375</v>
      </c>
    </row>
    <row r="858" spans="1:9" s="538" customFormat="1" x14ac:dyDescent="0.2">
      <c r="A858" s="538" t="s">
        <v>1733</v>
      </c>
      <c r="B858" s="545">
        <f>'Part 3 DA summary'!$Q52</f>
        <v>0</v>
      </c>
      <c r="C858" s="547" t="s">
        <v>2471</v>
      </c>
      <c r="D858" s="548"/>
      <c r="E858" s="548"/>
      <c r="F858" s="538" t="s">
        <v>3222</v>
      </c>
      <c r="G858" s="538" t="s">
        <v>3262</v>
      </c>
      <c r="H858" s="538" t="s">
        <v>2462</v>
      </c>
      <c r="I858" s="538">
        <v>376</v>
      </c>
    </row>
    <row r="859" spans="1:9" s="538" customFormat="1" x14ac:dyDescent="0.2">
      <c r="A859" s="538" t="s">
        <v>1734</v>
      </c>
      <c r="B859" s="545">
        <f>'Part 3 DA summary'!$Q53</f>
        <v>0</v>
      </c>
      <c r="C859" s="547" t="s">
        <v>2471</v>
      </c>
      <c r="D859" s="548"/>
      <c r="E859" s="548"/>
      <c r="F859" s="538" t="s">
        <v>3222</v>
      </c>
      <c r="G859" s="538" t="s">
        <v>3263</v>
      </c>
      <c r="H859" s="538" t="s">
        <v>2462</v>
      </c>
      <c r="I859" s="538">
        <v>377</v>
      </c>
    </row>
    <row r="860" spans="1:9" s="538" customFormat="1" ht="14.25" customHeight="1" x14ac:dyDescent="0.25">
      <c r="A860" s="546" t="s">
        <v>1735</v>
      </c>
      <c r="B860" s="545">
        <f>'Part 3 DA summary'!$S6</f>
        <v>0</v>
      </c>
      <c r="C860" s="543" t="s">
        <v>2471</v>
      </c>
      <c r="D860" s="544"/>
      <c r="E860" s="544"/>
      <c r="F860" s="538" t="s">
        <v>3264</v>
      </c>
      <c r="G860" s="538" t="s">
        <v>3265</v>
      </c>
      <c r="H860" s="538" t="s">
        <v>2462</v>
      </c>
      <c r="I860" s="538">
        <v>378</v>
      </c>
    </row>
    <row r="861" spans="1:9" s="538" customFormat="1" x14ac:dyDescent="0.2">
      <c r="A861" s="538" t="s">
        <v>1736</v>
      </c>
      <c r="B861" s="545" t="str">
        <f>'Part 3 DA summary'!$S13</f>
        <v/>
      </c>
      <c r="C861" s="540" t="s">
        <v>2471</v>
      </c>
      <c r="F861" s="538" t="s">
        <v>3266</v>
      </c>
      <c r="G861" s="538" t="s">
        <v>3267</v>
      </c>
      <c r="H861" s="538" t="s">
        <v>2462</v>
      </c>
      <c r="I861" s="538">
        <v>379</v>
      </c>
    </row>
    <row r="862" spans="1:9" s="538" customFormat="1" x14ac:dyDescent="0.2">
      <c r="A862" s="538" t="s">
        <v>1737</v>
      </c>
      <c r="B862" s="545" t="str">
        <f>'Part 3 DA summary'!$S14</f>
        <v/>
      </c>
      <c r="C862" s="540" t="s">
        <v>2471</v>
      </c>
      <c r="F862" s="538" t="s">
        <v>3266</v>
      </c>
      <c r="G862" s="538" t="s">
        <v>3268</v>
      </c>
      <c r="H862" s="538" t="s">
        <v>2462</v>
      </c>
      <c r="I862" s="538">
        <v>380</v>
      </c>
    </row>
    <row r="863" spans="1:9" s="538" customFormat="1" x14ac:dyDescent="0.2">
      <c r="A863" s="538" t="s">
        <v>1738</v>
      </c>
      <c r="B863" s="545" t="str">
        <f>'Part 3 DA summary'!$S15</f>
        <v/>
      </c>
      <c r="C863" s="540" t="s">
        <v>2471</v>
      </c>
      <c r="F863" s="538" t="s">
        <v>3266</v>
      </c>
      <c r="G863" s="538" t="s">
        <v>3269</v>
      </c>
      <c r="H863" s="538" t="s">
        <v>2462</v>
      </c>
      <c r="I863" s="538">
        <v>381</v>
      </c>
    </row>
    <row r="864" spans="1:9" s="538" customFormat="1" ht="14.25" customHeight="1" x14ac:dyDescent="0.2">
      <c r="A864" s="538" t="s">
        <v>1739</v>
      </c>
      <c r="B864" s="545" t="str">
        <f>'Part 3 DA summary'!$S16</f>
        <v/>
      </c>
      <c r="C864" s="540" t="s">
        <v>2471</v>
      </c>
      <c r="F864" s="538" t="s">
        <v>3266</v>
      </c>
      <c r="G864" s="538" t="s">
        <v>3270</v>
      </c>
      <c r="H864" s="538" t="s">
        <v>2462</v>
      </c>
      <c r="I864" s="538">
        <v>382</v>
      </c>
    </row>
    <row r="865" spans="1:9" s="538" customFormat="1" ht="14.25" customHeight="1" x14ac:dyDescent="0.2">
      <c r="A865" s="538" t="s">
        <v>1740</v>
      </c>
      <c r="B865" s="545" t="str">
        <f>'Part 3 DA summary'!$S17</f>
        <v/>
      </c>
      <c r="C865" s="540" t="s">
        <v>2471</v>
      </c>
      <c r="F865" s="538" t="s">
        <v>3266</v>
      </c>
      <c r="G865" s="538" t="s">
        <v>3271</v>
      </c>
      <c r="H865" s="538" t="s">
        <v>2462</v>
      </c>
      <c r="I865" s="538">
        <v>383</v>
      </c>
    </row>
    <row r="866" spans="1:9" s="538" customFormat="1" ht="14.25" customHeight="1" x14ac:dyDescent="0.2">
      <c r="A866" s="538" t="s">
        <v>1741</v>
      </c>
      <c r="B866" s="545" t="str">
        <f>'Part 3 DA summary'!$S18</f>
        <v/>
      </c>
      <c r="C866" s="540" t="s">
        <v>2471</v>
      </c>
      <c r="F866" s="538" t="s">
        <v>3266</v>
      </c>
      <c r="G866" s="538" t="s">
        <v>3272</v>
      </c>
      <c r="H866" s="538" t="s">
        <v>2462</v>
      </c>
      <c r="I866" s="538">
        <v>384</v>
      </c>
    </row>
    <row r="867" spans="1:9" s="538" customFormat="1" x14ac:dyDescent="0.2">
      <c r="A867" s="538" t="s">
        <v>1742</v>
      </c>
      <c r="B867" s="545" t="str">
        <f>'Part 3 DA summary'!$S19</f>
        <v/>
      </c>
      <c r="C867" s="540" t="s">
        <v>2471</v>
      </c>
      <c r="F867" s="538" t="s">
        <v>3266</v>
      </c>
      <c r="G867" s="538" t="s">
        <v>3273</v>
      </c>
      <c r="H867" s="538" t="s">
        <v>2462</v>
      </c>
      <c r="I867" s="538">
        <v>385</v>
      </c>
    </row>
    <row r="868" spans="1:9" s="538" customFormat="1" x14ac:dyDescent="0.2">
      <c r="A868" s="538" t="s">
        <v>1743</v>
      </c>
      <c r="B868" s="545" t="str">
        <f>'Part 3 DA summary'!$S20</f>
        <v/>
      </c>
      <c r="C868" s="540" t="s">
        <v>2471</v>
      </c>
      <c r="F868" s="538" t="s">
        <v>3266</v>
      </c>
      <c r="G868" s="538" t="s">
        <v>3274</v>
      </c>
      <c r="H868" s="538" t="s">
        <v>2462</v>
      </c>
      <c r="I868" s="538">
        <v>386</v>
      </c>
    </row>
    <row r="869" spans="1:9" s="538" customFormat="1" x14ac:dyDescent="0.2">
      <c r="A869" s="538" t="s">
        <v>1744</v>
      </c>
      <c r="B869" s="545" t="str">
        <f>'Part 3 DA summary'!$S21</f>
        <v/>
      </c>
      <c r="C869" s="540" t="s">
        <v>2471</v>
      </c>
      <c r="F869" s="538" t="s">
        <v>3266</v>
      </c>
      <c r="G869" s="538" t="s">
        <v>3275</v>
      </c>
      <c r="H869" s="538" t="s">
        <v>2462</v>
      </c>
      <c r="I869" s="538">
        <v>387</v>
      </c>
    </row>
    <row r="870" spans="1:9" s="538" customFormat="1" x14ac:dyDescent="0.2">
      <c r="A870" s="538" t="s">
        <v>1745</v>
      </c>
      <c r="B870" s="545" t="str">
        <f>'Part 3 DA summary'!$S22</f>
        <v/>
      </c>
      <c r="C870" s="540" t="s">
        <v>2471</v>
      </c>
      <c r="F870" s="538" t="s">
        <v>3266</v>
      </c>
      <c r="G870" s="538" t="s">
        <v>3276</v>
      </c>
      <c r="H870" s="538" t="s">
        <v>2462</v>
      </c>
      <c r="I870" s="538">
        <v>388</v>
      </c>
    </row>
    <row r="871" spans="1:9" s="538" customFormat="1" x14ac:dyDescent="0.2">
      <c r="A871" s="538" t="s">
        <v>1746</v>
      </c>
      <c r="B871" s="545" t="str">
        <f>'Part 3 DA summary'!$S23</f>
        <v/>
      </c>
      <c r="C871" s="540" t="s">
        <v>2471</v>
      </c>
      <c r="F871" s="538" t="s">
        <v>3266</v>
      </c>
      <c r="G871" s="538" t="s">
        <v>3277</v>
      </c>
      <c r="H871" s="538" t="s">
        <v>2462</v>
      </c>
      <c r="I871" s="538">
        <v>389</v>
      </c>
    </row>
    <row r="872" spans="1:9" s="538" customFormat="1" x14ac:dyDescent="0.2">
      <c r="A872" s="538" t="s">
        <v>1747</v>
      </c>
      <c r="B872" s="545" t="str">
        <f>'Part 3 DA summary'!$S24</f>
        <v/>
      </c>
      <c r="C872" s="540" t="s">
        <v>2471</v>
      </c>
      <c r="F872" s="538" t="s">
        <v>3266</v>
      </c>
      <c r="G872" s="538" t="s">
        <v>3278</v>
      </c>
      <c r="H872" s="538" t="s">
        <v>2462</v>
      </c>
      <c r="I872" s="538">
        <v>390</v>
      </c>
    </row>
    <row r="873" spans="1:9" s="538" customFormat="1" x14ac:dyDescent="0.2">
      <c r="A873" s="538" t="s">
        <v>1748</v>
      </c>
      <c r="B873" s="545" t="str">
        <f>'Part 3 DA summary'!$S25</f>
        <v/>
      </c>
      <c r="C873" s="540" t="s">
        <v>2471</v>
      </c>
      <c r="F873" s="538" t="s">
        <v>3266</v>
      </c>
      <c r="G873" s="538" t="s">
        <v>3279</v>
      </c>
      <c r="H873" s="538" t="s">
        <v>2462</v>
      </c>
      <c r="I873" s="538">
        <v>391</v>
      </c>
    </row>
    <row r="874" spans="1:9" s="538" customFormat="1" x14ac:dyDescent="0.2">
      <c r="A874" s="538" t="s">
        <v>1749</v>
      </c>
      <c r="B874" s="545" t="str">
        <f>'Part 3 DA summary'!$S26</f>
        <v/>
      </c>
      <c r="C874" s="540" t="s">
        <v>2471</v>
      </c>
      <c r="F874" s="538" t="s">
        <v>3266</v>
      </c>
      <c r="G874" s="538" t="s">
        <v>3280</v>
      </c>
      <c r="H874" s="538" t="s">
        <v>2462</v>
      </c>
      <c r="I874" s="538">
        <v>392</v>
      </c>
    </row>
    <row r="875" spans="1:9" s="538" customFormat="1" x14ac:dyDescent="0.2">
      <c r="A875" s="538" t="s">
        <v>1750</v>
      </c>
      <c r="B875" s="545" t="str">
        <f>'Part 3 DA summary'!$S27</f>
        <v/>
      </c>
      <c r="C875" s="540" t="s">
        <v>2471</v>
      </c>
      <c r="F875" s="538" t="s">
        <v>3266</v>
      </c>
      <c r="G875" s="538" t="s">
        <v>3281</v>
      </c>
      <c r="H875" s="538" t="s">
        <v>2462</v>
      </c>
      <c r="I875" s="538">
        <v>393</v>
      </c>
    </row>
    <row r="876" spans="1:9" s="538" customFormat="1" x14ac:dyDescent="0.2">
      <c r="A876" s="538" t="s">
        <v>1751</v>
      </c>
      <c r="B876" s="545" t="str">
        <f>'Part 3 DA summary'!$S28</f>
        <v/>
      </c>
      <c r="C876" s="540" t="s">
        <v>2471</v>
      </c>
      <c r="F876" s="538" t="s">
        <v>3266</v>
      </c>
      <c r="G876" s="538" t="s">
        <v>3282</v>
      </c>
      <c r="H876" s="538" t="s">
        <v>2462</v>
      </c>
      <c r="I876" s="538">
        <v>394</v>
      </c>
    </row>
    <row r="877" spans="1:9" s="538" customFormat="1" x14ac:dyDescent="0.2">
      <c r="A877" s="538" t="s">
        <v>1752</v>
      </c>
      <c r="B877" s="545" t="str">
        <f>'Part 3 DA summary'!$S29</f>
        <v/>
      </c>
      <c r="C877" s="540" t="s">
        <v>2471</v>
      </c>
      <c r="F877" s="538" t="s">
        <v>3266</v>
      </c>
      <c r="G877" s="538" t="s">
        <v>3283</v>
      </c>
      <c r="H877" s="538" t="s">
        <v>2462</v>
      </c>
      <c r="I877" s="538">
        <v>395</v>
      </c>
    </row>
    <row r="878" spans="1:9" s="538" customFormat="1" x14ac:dyDescent="0.2">
      <c r="A878" s="538" t="s">
        <v>1753</v>
      </c>
      <c r="B878" s="545" t="str">
        <f>'Part 3 DA summary'!$S30</f>
        <v/>
      </c>
      <c r="C878" s="540" t="s">
        <v>2471</v>
      </c>
      <c r="F878" s="538" t="s">
        <v>3266</v>
      </c>
      <c r="G878" s="538" t="s">
        <v>3284</v>
      </c>
      <c r="H878" s="538" t="s">
        <v>2462</v>
      </c>
      <c r="I878" s="538">
        <v>396</v>
      </c>
    </row>
    <row r="879" spans="1:9" s="538" customFormat="1" x14ac:dyDescent="0.2">
      <c r="A879" s="538" t="s">
        <v>1754</v>
      </c>
      <c r="B879" s="545" t="str">
        <f>'Part 3 DA summary'!$S31</f>
        <v/>
      </c>
      <c r="C879" s="540" t="s">
        <v>2471</v>
      </c>
      <c r="F879" s="538" t="s">
        <v>3266</v>
      </c>
      <c r="G879" s="538" t="s">
        <v>3285</v>
      </c>
      <c r="H879" s="538" t="s">
        <v>2462</v>
      </c>
      <c r="I879" s="538">
        <v>397</v>
      </c>
    </row>
    <row r="880" spans="1:9" s="538" customFormat="1" x14ac:dyDescent="0.2">
      <c r="A880" s="538" t="s">
        <v>1755</v>
      </c>
      <c r="B880" s="545" t="str">
        <f>'Part 3 DA summary'!$S32</f>
        <v/>
      </c>
      <c r="C880" s="540" t="s">
        <v>2471</v>
      </c>
      <c r="F880" s="538" t="s">
        <v>3266</v>
      </c>
      <c r="G880" s="538" t="s">
        <v>3286</v>
      </c>
      <c r="H880" s="538" t="s">
        <v>2462</v>
      </c>
      <c r="I880" s="538">
        <v>398</v>
      </c>
    </row>
    <row r="881" spans="1:9" s="538" customFormat="1" x14ac:dyDescent="0.2">
      <c r="A881" s="538" t="s">
        <v>1756</v>
      </c>
      <c r="B881" s="545" t="str">
        <f>'Part 3 DA summary'!$S33</f>
        <v/>
      </c>
      <c r="C881" s="540" t="s">
        <v>2471</v>
      </c>
      <c r="F881" s="538" t="s">
        <v>3266</v>
      </c>
      <c r="G881" s="538" t="s">
        <v>3287</v>
      </c>
      <c r="H881" s="538" t="s">
        <v>2462</v>
      </c>
      <c r="I881" s="538">
        <v>399</v>
      </c>
    </row>
    <row r="882" spans="1:9" s="538" customFormat="1" x14ac:dyDescent="0.2">
      <c r="A882" s="538" t="s">
        <v>1757</v>
      </c>
      <c r="B882" s="545" t="str">
        <f>'Part 3 DA summary'!$S34</f>
        <v/>
      </c>
      <c r="C882" s="540" t="s">
        <v>2471</v>
      </c>
      <c r="F882" s="538" t="s">
        <v>3266</v>
      </c>
      <c r="G882" s="538" t="s">
        <v>3288</v>
      </c>
      <c r="H882" s="538" t="s">
        <v>2462</v>
      </c>
      <c r="I882" s="538">
        <v>400</v>
      </c>
    </row>
    <row r="883" spans="1:9" s="538" customFormat="1" x14ac:dyDescent="0.2">
      <c r="A883" s="538" t="s">
        <v>1758</v>
      </c>
      <c r="B883" s="545" t="str">
        <f>'Part 3 DA summary'!$S35</f>
        <v/>
      </c>
      <c r="C883" s="540" t="s">
        <v>2471</v>
      </c>
      <c r="F883" s="538" t="s">
        <v>3266</v>
      </c>
      <c r="G883" s="538" t="s">
        <v>3289</v>
      </c>
      <c r="H883" s="538" t="s">
        <v>2462</v>
      </c>
      <c r="I883" s="538">
        <v>401</v>
      </c>
    </row>
    <row r="884" spans="1:9" s="538" customFormat="1" x14ac:dyDescent="0.2">
      <c r="A884" s="538" t="s">
        <v>1759</v>
      </c>
      <c r="B884" s="545" t="str">
        <f>'Part 3 DA summary'!$S36</f>
        <v/>
      </c>
      <c r="C884" s="540" t="s">
        <v>2471</v>
      </c>
      <c r="F884" s="538" t="s">
        <v>3266</v>
      </c>
      <c r="G884" s="538" t="s">
        <v>3290</v>
      </c>
      <c r="H884" s="538" t="s">
        <v>2462</v>
      </c>
      <c r="I884" s="538">
        <v>402</v>
      </c>
    </row>
    <row r="885" spans="1:9" s="538" customFormat="1" x14ac:dyDescent="0.2">
      <c r="A885" s="538" t="s">
        <v>1760</v>
      </c>
      <c r="B885" s="545" t="str">
        <f>'Part 3 DA summary'!$S37</f>
        <v/>
      </c>
      <c r="C885" s="540" t="s">
        <v>2471</v>
      </c>
      <c r="F885" s="538" t="s">
        <v>3266</v>
      </c>
      <c r="G885" s="538" t="s">
        <v>3291</v>
      </c>
      <c r="H885" s="538" t="s">
        <v>2462</v>
      </c>
      <c r="I885" s="538">
        <v>403</v>
      </c>
    </row>
    <row r="886" spans="1:9" s="538" customFormat="1" x14ac:dyDescent="0.2">
      <c r="A886" s="538" t="s">
        <v>1761</v>
      </c>
      <c r="B886" s="545" t="str">
        <f>'Part 3 DA summary'!$S38</f>
        <v/>
      </c>
      <c r="C886" s="540" t="s">
        <v>2471</v>
      </c>
      <c r="F886" s="538" t="s">
        <v>3266</v>
      </c>
      <c r="G886" s="538" t="s">
        <v>3292</v>
      </c>
      <c r="H886" s="538" t="s">
        <v>2462</v>
      </c>
      <c r="I886" s="538">
        <v>404</v>
      </c>
    </row>
    <row r="887" spans="1:9" s="538" customFormat="1" x14ac:dyDescent="0.2">
      <c r="A887" s="538" t="s">
        <v>1762</v>
      </c>
      <c r="B887" s="545" t="str">
        <f>'Part 3 DA summary'!$S39</f>
        <v/>
      </c>
      <c r="C887" s="540" t="s">
        <v>2471</v>
      </c>
      <c r="F887" s="538" t="s">
        <v>3266</v>
      </c>
      <c r="G887" s="538" t="s">
        <v>3293</v>
      </c>
      <c r="H887" s="538" t="s">
        <v>2462</v>
      </c>
      <c r="I887" s="538">
        <v>405</v>
      </c>
    </row>
    <row r="888" spans="1:9" s="538" customFormat="1" x14ac:dyDescent="0.2">
      <c r="A888" s="538" t="s">
        <v>1763</v>
      </c>
      <c r="B888" s="545" t="str">
        <f>'Part 3 DA summary'!$S40</f>
        <v/>
      </c>
      <c r="C888" s="540" t="s">
        <v>2471</v>
      </c>
      <c r="F888" s="538" t="s">
        <v>3266</v>
      </c>
      <c r="G888" s="538" t="s">
        <v>3294</v>
      </c>
      <c r="H888" s="538" t="s">
        <v>2462</v>
      </c>
      <c r="I888" s="538">
        <v>406</v>
      </c>
    </row>
    <row r="889" spans="1:9" s="538" customFormat="1" x14ac:dyDescent="0.2">
      <c r="A889" s="538" t="s">
        <v>1764</v>
      </c>
      <c r="B889" s="545" t="str">
        <f>'Part 3 DA summary'!$S41</f>
        <v/>
      </c>
      <c r="C889" s="540" t="s">
        <v>2471</v>
      </c>
      <c r="F889" s="538" t="s">
        <v>3266</v>
      </c>
      <c r="G889" s="538" t="s">
        <v>3295</v>
      </c>
      <c r="H889" s="538" t="s">
        <v>2462</v>
      </c>
      <c r="I889" s="538">
        <v>407</v>
      </c>
    </row>
    <row r="890" spans="1:9" s="538" customFormat="1" x14ac:dyDescent="0.2">
      <c r="A890" s="538" t="s">
        <v>1765</v>
      </c>
      <c r="B890" s="545" t="str">
        <f>'Part 3 DA summary'!$S42</f>
        <v/>
      </c>
      <c r="C890" s="540" t="s">
        <v>2471</v>
      </c>
      <c r="F890" s="538" t="s">
        <v>3266</v>
      </c>
      <c r="G890" s="538" t="s">
        <v>3296</v>
      </c>
      <c r="H890" s="538" t="s">
        <v>2462</v>
      </c>
      <c r="I890" s="538">
        <v>408</v>
      </c>
    </row>
    <row r="891" spans="1:9" s="538" customFormat="1" x14ac:dyDescent="0.2">
      <c r="A891" s="538" t="s">
        <v>1766</v>
      </c>
      <c r="B891" s="545" t="str">
        <f>'Part 3 DA summary'!$S43</f>
        <v/>
      </c>
      <c r="C891" s="540" t="s">
        <v>2471</v>
      </c>
      <c r="F891" s="538" t="s">
        <v>3266</v>
      </c>
      <c r="G891" s="538" t="s">
        <v>3297</v>
      </c>
      <c r="H891" s="538" t="s">
        <v>2462</v>
      </c>
      <c r="I891" s="538">
        <v>409</v>
      </c>
    </row>
    <row r="892" spans="1:9" s="538" customFormat="1" x14ac:dyDescent="0.2">
      <c r="A892" s="538" t="s">
        <v>1767</v>
      </c>
      <c r="B892" s="545" t="str">
        <f>'Part 3 DA summary'!$S44</f>
        <v/>
      </c>
      <c r="C892" s="540" t="s">
        <v>2471</v>
      </c>
      <c r="F892" s="538" t="s">
        <v>3266</v>
      </c>
      <c r="G892" s="538" t="s">
        <v>3298</v>
      </c>
      <c r="H892" s="538" t="s">
        <v>2462</v>
      </c>
      <c r="I892" s="538">
        <v>410</v>
      </c>
    </row>
    <row r="893" spans="1:9" s="538" customFormat="1" x14ac:dyDescent="0.2">
      <c r="A893" s="538" t="s">
        <v>1768</v>
      </c>
      <c r="B893" s="545" t="str">
        <f>'Part 3 DA summary'!$S45</f>
        <v/>
      </c>
      <c r="C893" s="540" t="s">
        <v>2471</v>
      </c>
      <c r="F893" s="538" t="s">
        <v>3266</v>
      </c>
      <c r="G893" s="538" t="s">
        <v>3299</v>
      </c>
      <c r="H893" s="538" t="s">
        <v>2462</v>
      </c>
      <c r="I893" s="538">
        <v>411</v>
      </c>
    </row>
    <row r="894" spans="1:9" s="538" customFormat="1" x14ac:dyDescent="0.2">
      <c r="A894" s="538" t="s">
        <v>1769</v>
      </c>
      <c r="B894" s="545" t="str">
        <f>'Part 3 DA summary'!$S46</f>
        <v/>
      </c>
      <c r="C894" s="540" t="s">
        <v>2471</v>
      </c>
      <c r="F894" s="538" t="s">
        <v>3266</v>
      </c>
      <c r="G894" s="538" t="s">
        <v>3300</v>
      </c>
      <c r="H894" s="538" t="s">
        <v>2462</v>
      </c>
      <c r="I894" s="538">
        <v>412</v>
      </c>
    </row>
    <row r="895" spans="1:9" s="538" customFormat="1" ht="15" customHeight="1" x14ac:dyDescent="0.2">
      <c r="A895" s="538" t="s">
        <v>1770</v>
      </c>
      <c r="B895" s="545" t="str">
        <f>'Part 3 DA summary'!$S47</f>
        <v/>
      </c>
      <c r="C895" s="540" t="s">
        <v>2471</v>
      </c>
      <c r="F895" s="538" t="s">
        <v>3266</v>
      </c>
      <c r="G895" s="538" t="s">
        <v>3301</v>
      </c>
      <c r="H895" s="538" t="s">
        <v>2462</v>
      </c>
      <c r="I895" s="538">
        <v>413</v>
      </c>
    </row>
    <row r="896" spans="1:9" s="538" customFormat="1" x14ac:dyDescent="0.2">
      <c r="A896" s="538" t="s">
        <v>1771</v>
      </c>
      <c r="B896" s="545" t="str">
        <f>'Part 3 DA summary'!$S48</f>
        <v/>
      </c>
      <c r="C896" s="540" t="s">
        <v>2471</v>
      </c>
      <c r="F896" s="538" t="s">
        <v>3266</v>
      </c>
      <c r="G896" s="538" t="s">
        <v>3302</v>
      </c>
      <c r="H896" s="538" t="s">
        <v>2462</v>
      </c>
      <c r="I896" s="538">
        <v>414</v>
      </c>
    </row>
    <row r="897" spans="1:11" s="538" customFormat="1" x14ac:dyDescent="0.2">
      <c r="A897" s="538" t="s">
        <v>1772</v>
      </c>
      <c r="B897" s="545" t="str">
        <f>'Part 3 DA summary'!$S49</f>
        <v/>
      </c>
      <c r="C897" s="540" t="s">
        <v>2471</v>
      </c>
      <c r="F897" s="538" t="s">
        <v>3266</v>
      </c>
      <c r="G897" s="538" t="s">
        <v>3303</v>
      </c>
      <c r="H897" s="538" t="s">
        <v>2462</v>
      </c>
      <c r="I897" s="538">
        <v>415</v>
      </c>
    </row>
    <row r="898" spans="1:11" s="538" customFormat="1" x14ac:dyDescent="0.2">
      <c r="A898" s="538" t="s">
        <v>1773</v>
      </c>
      <c r="B898" s="545" t="str">
        <f>'Part 3 DA summary'!$S50</f>
        <v/>
      </c>
      <c r="C898" s="540" t="s">
        <v>2471</v>
      </c>
      <c r="F898" s="538" t="s">
        <v>3266</v>
      </c>
      <c r="G898" s="538" t="s">
        <v>3304</v>
      </c>
      <c r="H898" s="538" t="s">
        <v>2462</v>
      </c>
      <c r="I898" s="538">
        <v>416</v>
      </c>
    </row>
    <row r="899" spans="1:11" s="538" customFormat="1" x14ac:dyDescent="0.2">
      <c r="A899" s="538" t="s">
        <v>1774</v>
      </c>
      <c r="B899" s="545" t="str">
        <f>'Part 3 DA summary'!$S51</f>
        <v/>
      </c>
      <c r="C899" s="540" t="s">
        <v>2471</v>
      </c>
      <c r="F899" s="538" t="s">
        <v>3266</v>
      </c>
      <c r="G899" s="538" t="s">
        <v>3305</v>
      </c>
      <c r="H899" s="538" t="s">
        <v>2462</v>
      </c>
      <c r="I899" s="538">
        <v>417</v>
      </c>
    </row>
    <row r="900" spans="1:11" s="538" customFormat="1" x14ac:dyDescent="0.2">
      <c r="A900" s="538" t="s">
        <v>1775</v>
      </c>
      <c r="B900" s="545" t="str">
        <f>'Part 3 DA summary'!$S52</f>
        <v/>
      </c>
      <c r="C900" s="540" t="s">
        <v>2471</v>
      </c>
      <c r="F900" s="538" t="s">
        <v>3266</v>
      </c>
      <c r="G900" s="538" t="s">
        <v>3306</v>
      </c>
      <c r="H900" s="538" t="s">
        <v>2462</v>
      </c>
      <c r="I900" s="538">
        <v>418</v>
      </c>
    </row>
    <row r="901" spans="1:11" s="538" customFormat="1" x14ac:dyDescent="0.2">
      <c r="A901" s="538" t="s">
        <v>1776</v>
      </c>
      <c r="B901" s="545" t="str">
        <f>'Part 3 DA summary'!$S53</f>
        <v/>
      </c>
      <c r="C901" s="540" t="s">
        <v>2471</v>
      </c>
      <c r="F901" s="538" t="s">
        <v>3266</v>
      </c>
      <c r="G901" s="538" t="s">
        <v>3307</v>
      </c>
      <c r="H901" s="538" t="s">
        <v>2462</v>
      </c>
      <c r="I901" s="538">
        <v>419</v>
      </c>
    </row>
    <row r="902" spans="1:11" s="538" customFormat="1" x14ac:dyDescent="0.2">
      <c r="A902" s="538" t="s">
        <v>1908</v>
      </c>
      <c r="B902" s="542">
        <f>'Part 3 DA summary'!$AB$54</f>
        <v>0</v>
      </c>
      <c r="C902" s="540" t="s">
        <v>2471</v>
      </c>
      <c r="F902" s="538" t="s">
        <v>3308</v>
      </c>
      <c r="G902" s="538" t="s">
        <v>3309</v>
      </c>
      <c r="H902" s="538" t="s">
        <v>2462</v>
      </c>
      <c r="I902" s="538">
        <v>504</v>
      </c>
    </row>
    <row r="903" spans="1:11" s="538" customFormat="1" x14ac:dyDescent="0.2">
      <c r="A903" s="549" t="s">
        <v>1777</v>
      </c>
      <c r="B903" s="550" t="e">
        <f>'Main Validation'!G19</f>
        <v>#N/A</v>
      </c>
      <c r="C903" s="551" t="s">
        <v>2471</v>
      </c>
      <c r="D903" s="552"/>
      <c r="E903" s="552"/>
      <c r="F903" s="549" t="s">
        <v>3587</v>
      </c>
      <c r="G903" s="549" t="s">
        <v>3310</v>
      </c>
      <c r="H903" s="549" t="s">
        <v>2463</v>
      </c>
      <c r="I903" s="549">
        <v>1</v>
      </c>
      <c r="J903" s="549"/>
      <c r="K903" s="549"/>
    </row>
    <row r="904" spans="1:11" s="563" customFormat="1" x14ac:dyDescent="0.2">
      <c r="A904" s="553" t="s">
        <v>1778</v>
      </c>
      <c r="B904" s="550" t="e">
        <f>'Main Validation'!G22</f>
        <v>#N/A</v>
      </c>
      <c r="C904" s="554" t="s">
        <v>2471</v>
      </c>
      <c r="D904" s="552"/>
      <c r="E904" s="552"/>
      <c r="F904" s="549" t="s">
        <v>3588</v>
      </c>
      <c r="G904" s="549" t="s">
        <v>3311</v>
      </c>
      <c r="H904" s="549" t="s">
        <v>2463</v>
      </c>
      <c r="I904" s="549">
        <v>2</v>
      </c>
      <c r="J904" s="549"/>
      <c r="K904" s="549"/>
    </row>
    <row r="905" spans="1:11" s="538" customFormat="1" x14ac:dyDescent="0.2">
      <c r="A905" s="549" t="s">
        <v>1779</v>
      </c>
      <c r="B905" s="550" t="e">
        <f>'Main Validation'!G23</f>
        <v>#N/A</v>
      </c>
      <c r="C905" s="554" t="s">
        <v>2471</v>
      </c>
      <c r="D905" s="552"/>
      <c r="E905" s="552"/>
      <c r="F905" s="549" t="s">
        <v>3589</v>
      </c>
      <c r="G905" s="549" t="s">
        <v>3312</v>
      </c>
      <c r="H905" s="549" t="s">
        <v>2463</v>
      </c>
      <c r="I905" s="549">
        <v>3</v>
      </c>
      <c r="J905" s="549"/>
      <c r="K905" s="549"/>
    </row>
    <row r="906" spans="1:11" s="538" customFormat="1" x14ac:dyDescent="0.2">
      <c r="A906" s="549" t="s">
        <v>1780</v>
      </c>
      <c r="B906" s="550" t="e">
        <f>'Main Validation'!G24</f>
        <v>#N/A</v>
      </c>
      <c r="C906" s="554" t="s">
        <v>2471</v>
      </c>
      <c r="D906" s="552"/>
      <c r="E906" s="552"/>
      <c r="F906" s="549" t="s">
        <v>3590</v>
      </c>
      <c r="G906" s="549" t="s">
        <v>3313</v>
      </c>
      <c r="H906" s="549" t="s">
        <v>2463</v>
      </c>
      <c r="I906" s="549">
        <v>4</v>
      </c>
      <c r="J906" s="549"/>
      <c r="K906" s="549"/>
    </row>
    <row r="907" spans="1:11" s="538" customFormat="1" x14ac:dyDescent="0.2">
      <c r="A907" s="549" t="s">
        <v>1781</v>
      </c>
      <c r="B907" s="550" t="e">
        <f>'Main Validation'!G25</f>
        <v>#N/A</v>
      </c>
      <c r="C907" s="554" t="s">
        <v>2471</v>
      </c>
      <c r="D907" s="552"/>
      <c r="E907" s="552"/>
      <c r="F907" s="549" t="s">
        <v>3591</v>
      </c>
      <c r="G907" s="549" t="s">
        <v>3314</v>
      </c>
      <c r="H907" s="549" t="s">
        <v>2463</v>
      </c>
      <c r="I907" s="549">
        <v>5</v>
      </c>
      <c r="J907" s="549"/>
      <c r="K907" s="549"/>
    </row>
    <row r="908" spans="1:11" s="538" customFormat="1" ht="14.25" customHeight="1" x14ac:dyDescent="0.2">
      <c r="A908" s="549" t="s">
        <v>1993</v>
      </c>
      <c r="B908" s="550" t="e">
        <f>'Main Validation'!G26</f>
        <v>#N/A</v>
      </c>
      <c r="C908" s="554" t="s">
        <v>2471</v>
      </c>
      <c r="D908" s="552"/>
      <c r="E908" s="552"/>
      <c r="F908" s="549" t="s">
        <v>3592</v>
      </c>
      <c r="G908" s="549" t="s">
        <v>3315</v>
      </c>
      <c r="H908" s="549" t="s">
        <v>2463</v>
      </c>
      <c r="I908" s="549">
        <v>6</v>
      </c>
      <c r="J908" s="549"/>
      <c r="K908" s="549"/>
    </row>
    <row r="909" spans="1:11" s="538" customFormat="1" ht="14.25" customHeight="1" x14ac:dyDescent="0.2">
      <c r="A909" s="549" t="s">
        <v>1782</v>
      </c>
      <c r="B909" s="550" t="e">
        <f>'Main Validation'!G27</f>
        <v>#N/A</v>
      </c>
      <c r="C909" s="554" t="s">
        <v>2471</v>
      </c>
      <c r="D909" s="552"/>
      <c r="E909" s="552"/>
      <c r="F909" s="549" t="s">
        <v>3593</v>
      </c>
      <c r="G909" s="549" t="s">
        <v>3316</v>
      </c>
      <c r="H909" s="549" t="s">
        <v>2463</v>
      </c>
      <c r="I909" s="549">
        <v>7</v>
      </c>
      <c r="J909" s="549"/>
      <c r="K909" s="549"/>
    </row>
    <row r="910" spans="1:11" s="538" customFormat="1" x14ac:dyDescent="0.2">
      <c r="A910" s="549" t="s">
        <v>1783</v>
      </c>
      <c r="B910" s="550" t="e">
        <f>'Main Validation'!G28</f>
        <v>#N/A</v>
      </c>
      <c r="C910" s="554" t="s">
        <v>2471</v>
      </c>
      <c r="D910" s="552"/>
      <c r="E910" s="552"/>
      <c r="F910" s="549" t="s">
        <v>3594</v>
      </c>
      <c r="G910" s="549" t="s">
        <v>3317</v>
      </c>
      <c r="H910" s="549" t="s">
        <v>2463</v>
      </c>
      <c r="I910" s="549">
        <v>8</v>
      </c>
      <c r="J910" s="549"/>
      <c r="K910" s="549"/>
    </row>
    <row r="911" spans="1:11" s="538" customFormat="1" x14ac:dyDescent="0.2">
      <c r="A911" s="549" t="s">
        <v>1784</v>
      </c>
      <c r="B911" s="550" t="e">
        <f>'Main Validation'!G31</f>
        <v>#N/A</v>
      </c>
      <c r="C911" s="554" t="s">
        <v>2471</v>
      </c>
      <c r="D911" s="552"/>
      <c r="E911" s="552"/>
      <c r="F911" s="549" t="s">
        <v>3595</v>
      </c>
      <c r="G911" s="549" t="s">
        <v>3318</v>
      </c>
      <c r="H911" s="549" t="s">
        <v>2463</v>
      </c>
      <c r="I911" s="549">
        <v>9</v>
      </c>
      <c r="J911" s="549"/>
      <c r="K911" s="549"/>
    </row>
    <row r="912" spans="1:11" s="538" customFormat="1" x14ac:dyDescent="0.2">
      <c r="A912" s="549" t="s">
        <v>1785</v>
      </c>
      <c r="B912" s="550" t="e">
        <f>'Main Validation'!G32</f>
        <v>#N/A</v>
      </c>
      <c r="C912" s="554" t="s">
        <v>2471</v>
      </c>
      <c r="D912" s="552"/>
      <c r="E912" s="552"/>
      <c r="F912" s="549" t="s">
        <v>3596</v>
      </c>
      <c r="G912" s="549" t="s">
        <v>3319</v>
      </c>
      <c r="H912" s="549" t="s">
        <v>2463</v>
      </c>
      <c r="I912" s="549">
        <v>10</v>
      </c>
      <c r="J912" s="549"/>
      <c r="K912" s="549"/>
    </row>
    <row r="913" spans="1:11" s="538" customFormat="1" x14ac:dyDescent="0.2">
      <c r="A913" s="549" t="s">
        <v>1786</v>
      </c>
      <c r="B913" s="550" t="e">
        <f>'Main Validation'!G33</f>
        <v>#N/A</v>
      </c>
      <c r="C913" s="554" t="s">
        <v>2471</v>
      </c>
      <c r="D913" s="552"/>
      <c r="E913" s="552"/>
      <c r="F913" s="549" t="s">
        <v>3597</v>
      </c>
      <c r="G913" s="549" t="s">
        <v>3320</v>
      </c>
      <c r="H913" s="549" t="s">
        <v>2463</v>
      </c>
      <c r="I913" s="549">
        <v>11</v>
      </c>
      <c r="J913" s="549"/>
      <c r="K913" s="549"/>
    </row>
    <row r="914" spans="1:11" s="538" customFormat="1" x14ac:dyDescent="0.2">
      <c r="A914" s="549" t="s">
        <v>1787</v>
      </c>
      <c r="B914" s="550" t="e">
        <f>'Main Validation'!G34</f>
        <v>#N/A</v>
      </c>
      <c r="C914" s="554" t="s">
        <v>2471</v>
      </c>
      <c r="D914" s="552"/>
      <c r="E914" s="552"/>
      <c r="F914" s="549" t="s">
        <v>3598</v>
      </c>
      <c r="G914" s="549" t="s">
        <v>3321</v>
      </c>
      <c r="H914" s="549" t="s">
        <v>2463</v>
      </c>
      <c r="I914" s="549">
        <v>13</v>
      </c>
      <c r="J914" s="549"/>
      <c r="K914" s="549"/>
    </row>
    <row r="915" spans="1:11" s="538" customFormat="1" x14ac:dyDescent="0.2">
      <c r="A915" s="549" t="s">
        <v>1788</v>
      </c>
      <c r="B915" s="550">
        <f>'Main Validation'!G35</f>
        <v>4357452</v>
      </c>
      <c r="C915" s="554" t="s">
        <v>2471</v>
      </c>
      <c r="D915" s="552"/>
      <c r="E915" s="552"/>
      <c r="F915" s="549" t="s">
        <v>3599</v>
      </c>
      <c r="G915" s="549" t="s">
        <v>3322</v>
      </c>
      <c r="H915" s="549" t="s">
        <v>2463</v>
      </c>
      <c r="I915" s="549">
        <v>14</v>
      </c>
      <c r="J915" s="549"/>
      <c r="K915" s="549"/>
    </row>
    <row r="916" spans="1:11" s="538" customFormat="1" x14ac:dyDescent="0.2">
      <c r="A916" s="549" t="s">
        <v>1789</v>
      </c>
      <c r="B916" s="550" t="e">
        <f>'Main Validation'!G36</f>
        <v>#N/A</v>
      </c>
      <c r="C916" s="554" t="s">
        <v>2471</v>
      </c>
      <c r="D916" s="552"/>
      <c r="E916" s="552"/>
      <c r="F916" s="549" t="s">
        <v>3600</v>
      </c>
      <c r="G916" s="549" t="s">
        <v>3323</v>
      </c>
      <c r="H916" s="549" t="s">
        <v>2463</v>
      </c>
      <c r="I916" s="549">
        <v>15</v>
      </c>
      <c r="J916" s="549"/>
      <c r="K916" s="549"/>
    </row>
    <row r="917" spans="1:11" s="538" customFormat="1" x14ac:dyDescent="0.2">
      <c r="A917" s="549" t="s">
        <v>1790</v>
      </c>
      <c r="B917" s="550" t="e">
        <f>'Main Validation'!G39</f>
        <v>#N/A</v>
      </c>
      <c r="C917" s="554" t="s">
        <v>2471</v>
      </c>
      <c r="D917" s="552"/>
      <c r="E917" s="552"/>
      <c r="F917" s="549" t="s">
        <v>3601</v>
      </c>
      <c r="G917" s="549" t="s">
        <v>3324</v>
      </c>
      <c r="H917" s="549" t="s">
        <v>2463</v>
      </c>
      <c r="I917" s="549">
        <v>18</v>
      </c>
      <c r="J917" s="549"/>
      <c r="K917" s="549"/>
    </row>
    <row r="918" spans="1:11" s="538" customFormat="1" x14ac:dyDescent="0.2">
      <c r="A918" s="549" t="s">
        <v>1791</v>
      </c>
      <c r="B918" s="550" t="e">
        <f>'Main Validation'!G40</f>
        <v>#N/A</v>
      </c>
      <c r="C918" s="554" t="s">
        <v>2471</v>
      </c>
      <c r="D918" s="552"/>
      <c r="E918" s="552"/>
      <c r="F918" s="549" t="s">
        <v>3602</v>
      </c>
      <c r="G918" s="549" t="s">
        <v>3325</v>
      </c>
      <c r="H918" s="549" t="s">
        <v>2463</v>
      </c>
      <c r="I918" s="549">
        <v>19</v>
      </c>
      <c r="J918" s="549"/>
      <c r="K918" s="549"/>
    </row>
    <row r="919" spans="1:11" s="538" customFormat="1" x14ac:dyDescent="0.2">
      <c r="A919" s="549" t="s">
        <v>1792</v>
      </c>
      <c r="B919" s="550" t="e" vm="1">
        <f>'Main Validation'!E43</f>
        <v>#VALUE!</v>
      </c>
      <c r="C919" s="554" t="s">
        <v>2471</v>
      </c>
      <c r="D919" s="552"/>
      <c r="E919" s="552"/>
      <c r="F919" s="549" t="s">
        <v>3603</v>
      </c>
      <c r="G919" s="549" t="s">
        <v>5273</v>
      </c>
      <c r="H919" s="549" t="s">
        <v>2463</v>
      </c>
      <c r="I919" s="549">
        <v>20</v>
      </c>
      <c r="J919" s="549"/>
      <c r="K919" s="549"/>
    </row>
    <row r="920" spans="1:11" s="637" customFormat="1" ht="15" x14ac:dyDescent="0.25">
      <c r="A920" s="620" t="s">
        <v>5207</v>
      </c>
      <c r="B920" s="1595">
        <f>'Main Validation'!$E$44</f>
        <v>0</v>
      </c>
      <c r="C920" s="618" t="s">
        <v>2471</v>
      </c>
      <c r="D920" s="636"/>
      <c r="E920" s="636"/>
      <c r="F920" s="549" t="s">
        <v>3604</v>
      </c>
      <c r="G920" s="620" t="s">
        <v>5208</v>
      </c>
      <c r="H920" s="620" t="s">
        <v>2463</v>
      </c>
      <c r="I920" s="620"/>
      <c r="J920" s="620"/>
      <c r="K920" s="620"/>
    </row>
    <row r="921" spans="1:11" s="538" customFormat="1" x14ac:dyDescent="0.2">
      <c r="A921" s="549" t="s">
        <v>1793</v>
      </c>
      <c r="B921" s="550" t="e" vm="1">
        <f>'Main Validation'!G47</f>
        <v>#VALUE!</v>
      </c>
      <c r="C921" s="554" t="s">
        <v>2471</v>
      </c>
      <c r="D921" s="552"/>
      <c r="E921" s="552"/>
      <c r="F921" s="549" t="s">
        <v>3605</v>
      </c>
      <c r="G921" s="549" t="s">
        <v>3326</v>
      </c>
      <c r="H921" s="549" t="s">
        <v>2463</v>
      </c>
      <c r="I921" s="549">
        <v>21</v>
      </c>
      <c r="J921" s="549"/>
      <c r="K921" s="549"/>
    </row>
    <row r="922" spans="1:11" s="549" customFormat="1" ht="14.25" customHeight="1" x14ac:dyDescent="0.25">
      <c r="A922" s="549" t="s">
        <v>4010</v>
      </c>
      <c r="B922" s="550">
        <f>'Main Validation'!G48</f>
        <v>0</v>
      </c>
      <c r="C922" s="618" t="s">
        <v>2471</v>
      </c>
      <c r="D922" s="636"/>
      <c r="E922" s="636"/>
      <c r="F922" s="549" t="s">
        <v>3606</v>
      </c>
      <c r="G922" s="549" t="s">
        <v>3995</v>
      </c>
      <c r="H922" s="549" t="s">
        <v>2463</v>
      </c>
      <c r="I922" s="549">
        <v>22</v>
      </c>
      <c r="J922" s="620"/>
      <c r="K922" s="620"/>
    </row>
    <row r="923" spans="1:11" s="620" customFormat="1" ht="14.25" customHeight="1" x14ac:dyDescent="0.25">
      <c r="A923" s="620" t="s">
        <v>5209</v>
      </c>
      <c r="B923" s="1595">
        <v>0</v>
      </c>
      <c r="C923" s="1596" t="s">
        <v>2490</v>
      </c>
      <c r="D923" s="636"/>
      <c r="E923" s="636"/>
      <c r="F923" s="620" t="s">
        <v>3994</v>
      </c>
      <c r="G923" s="620" t="s">
        <v>5210</v>
      </c>
      <c r="H923" s="549" t="s">
        <v>2463</v>
      </c>
    </row>
    <row r="924" spans="1:11" s="620" customFormat="1" ht="14.25" customHeight="1" x14ac:dyDescent="0.25">
      <c r="A924" s="620" t="s">
        <v>4548</v>
      </c>
      <c r="B924" s="1595" t="e">
        <f>'Main Validation'!G53</f>
        <v>#DIV/0!</v>
      </c>
      <c r="C924" s="618" t="s">
        <v>2471</v>
      </c>
      <c r="D924" s="636"/>
      <c r="E924" s="636"/>
      <c r="F924" s="620" t="s">
        <v>4554</v>
      </c>
      <c r="G924" s="620" t="s">
        <v>4545</v>
      </c>
      <c r="H924" s="620" t="s">
        <v>2463</v>
      </c>
      <c r="I924" s="620">
        <v>23</v>
      </c>
    </row>
    <row r="925" spans="1:11" s="620" customFormat="1" ht="14.25" customHeight="1" x14ac:dyDescent="0.25">
      <c r="A925" s="620" t="s">
        <v>4549</v>
      </c>
      <c r="B925" s="1595" t="e">
        <f>'Main Validation'!G54</f>
        <v>#DIV/0!</v>
      </c>
      <c r="C925" s="618" t="s">
        <v>2471</v>
      </c>
      <c r="D925" s="636"/>
      <c r="E925" s="636"/>
      <c r="F925" s="620" t="s">
        <v>4555</v>
      </c>
      <c r="G925" s="620" t="s">
        <v>4546</v>
      </c>
      <c r="H925" s="620" t="s">
        <v>2463</v>
      </c>
      <c r="I925" s="620">
        <v>24</v>
      </c>
    </row>
    <row r="926" spans="1:11" s="620" customFormat="1" ht="14.25" customHeight="1" x14ac:dyDescent="0.25">
      <c r="A926" s="620" t="s">
        <v>4550</v>
      </c>
      <c r="B926" s="1595" t="e">
        <f>'Main Validation'!G55</f>
        <v>#DIV/0!</v>
      </c>
      <c r="C926" s="618" t="s">
        <v>2471</v>
      </c>
      <c r="D926" s="636"/>
      <c r="E926" s="636"/>
      <c r="F926" s="620" t="s">
        <v>4556</v>
      </c>
      <c r="G926" s="620" t="s">
        <v>4547</v>
      </c>
      <c r="H926" s="620" t="s">
        <v>2463</v>
      </c>
      <c r="I926" s="620">
        <v>25</v>
      </c>
    </row>
    <row r="927" spans="1:11" s="538" customFormat="1" x14ac:dyDescent="0.2">
      <c r="A927" s="549" t="s">
        <v>1794</v>
      </c>
      <c r="B927" s="555" t="e">
        <f>'Main Validation'!H19</f>
        <v>#N/A</v>
      </c>
      <c r="C927" s="556" t="s">
        <v>2490</v>
      </c>
      <c r="D927" s="557"/>
      <c r="E927" s="557"/>
      <c r="F927" s="549" t="s">
        <v>3607</v>
      </c>
      <c r="G927" s="549" t="s">
        <v>3327</v>
      </c>
      <c r="H927" s="549" t="s">
        <v>2463</v>
      </c>
      <c r="I927" s="549">
        <v>23</v>
      </c>
      <c r="J927" s="549"/>
      <c r="K927" s="549"/>
    </row>
    <row r="928" spans="1:11" s="563" customFormat="1" x14ac:dyDescent="0.2">
      <c r="A928" s="553" t="s">
        <v>1795</v>
      </c>
      <c r="B928" s="555" t="e">
        <f>'Main Validation'!H22</f>
        <v>#N/A</v>
      </c>
      <c r="C928" s="556" t="s">
        <v>2490</v>
      </c>
      <c r="D928" s="557"/>
      <c r="E928" s="557"/>
      <c r="F928" s="549" t="s">
        <v>3608</v>
      </c>
      <c r="G928" s="549" t="s">
        <v>3328</v>
      </c>
      <c r="H928" s="549" t="s">
        <v>2463</v>
      </c>
      <c r="I928" s="549">
        <v>23</v>
      </c>
      <c r="J928" s="549"/>
      <c r="K928" s="549"/>
    </row>
    <row r="929" spans="1:11" s="538" customFormat="1" x14ac:dyDescent="0.2">
      <c r="A929" s="549" t="s">
        <v>1796</v>
      </c>
      <c r="B929" s="555" t="e">
        <f>'Main Validation'!H23</f>
        <v>#N/A</v>
      </c>
      <c r="C929" s="556" t="s">
        <v>2490</v>
      </c>
      <c r="D929" s="557"/>
      <c r="E929" s="557"/>
      <c r="F929" s="549" t="s">
        <v>3609</v>
      </c>
      <c r="G929" s="549" t="s">
        <v>3329</v>
      </c>
      <c r="H929" s="549" t="s">
        <v>2463</v>
      </c>
      <c r="I929" s="549">
        <v>24</v>
      </c>
      <c r="J929" s="549"/>
      <c r="K929" s="549"/>
    </row>
    <row r="930" spans="1:11" s="538" customFormat="1" x14ac:dyDescent="0.2">
      <c r="A930" s="549" t="s">
        <v>1797</v>
      </c>
      <c r="B930" s="555" t="e">
        <f>'Main Validation'!H24</f>
        <v>#N/A</v>
      </c>
      <c r="C930" s="556" t="s">
        <v>2490</v>
      </c>
      <c r="D930" s="557"/>
      <c r="E930" s="557"/>
      <c r="F930" s="549" t="s">
        <v>3610</v>
      </c>
      <c r="G930" s="549" t="s">
        <v>3330</v>
      </c>
      <c r="H930" s="549" t="s">
        <v>2463</v>
      </c>
      <c r="I930" s="549">
        <v>25</v>
      </c>
      <c r="J930" s="549"/>
      <c r="K930" s="549"/>
    </row>
    <row r="931" spans="1:11" s="538" customFormat="1" x14ac:dyDescent="0.2">
      <c r="A931" s="549" t="s">
        <v>1798</v>
      </c>
      <c r="B931" s="555" t="e">
        <f>'Main Validation'!H25</f>
        <v>#N/A</v>
      </c>
      <c r="C931" s="556" t="s">
        <v>2490</v>
      </c>
      <c r="D931" s="557"/>
      <c r="E931" s="557"/>
      <c r="F931" s="549" t="s">
        <v>3611</v>
      </c>
      <c r="G931" s="549" t="s">
        <v>3331</v>
      </c>
      <c r="H931" s="549" t="s">
        <v>2463</v>
      </c>
      <c r="I931" s="549">
        <v>26</v>
      </c>
      <c r="J931" s="549"/>
      <c r="K931" s="549"/>
    </row>
    <row r="932" spans="1:11" s="637" customFormat="1" ht="15" x14ac:dyDescent="0.25">
      <c r="A932" s="549" t="s">
        <v>1994</v>
      </c>
      <c r="B932" s="555" t="e">
        <f>'Main Validation'!H26</f>
        <v>#N/A</v>
      </c>
      <c r="C932" s="556" t="s">
        <v>2490</v>
      </c>
      <c r="D932" s="557"/>
      <c r="E932" s="557"/>
      <c r="F932" s="549" t="s">
        <v>3612</v>
      </c>
      <c r="G932" s="549" t="s">
        <v>3332</v>
      </c>
      <c r="H932" s="549" t="s">
        <v>2463</v>
      </c>
      <c r="I932" s="549">
        <v>27</v>
      </c>
      <c r="J932" s="549"/>
      <c r="K932" s="549"/>
    </row>
    <row r="933" spans="1:11" s="538" customFormat="1" x14ac:dyDescent="0.2">
      <c r="A933" s="549" t="s">
        <v>1799</v>
      </c>
      <c r="B933" s="555" t="e">
        <f>'Main Validation'!H27</f>
        <v>#N/A</v>
      </c>
      <c r="C933" s="556" t="s">
        <v>2490</v>
      </c>
      <c r="D933" s="557"/>
      <c r="E933" s="557"/>
      <c r="F933" s="549" t="s">
        <v>3613</v>
      </c>
      <c r="G933" s="549" t="s">
        <v>3333</v>
      </c>
      <c r="H933" s="549" t="s">
        <v>2463</v>
      </c>
      <c r="I933" s="549">
        <v>28</v>
      </c>
      <c r="J933" s="549"/>
      <c r="K933" s="549"/>
    </row>
    <row r="934" spans="1:11" s="538" customFormat="1" x14ac:dyDescent="0.2">
      <c r="A934" s="549" t="s">
        <v>1800</v>
      </c>
      <c r="B934" s="555" t="e">
        <f>'Main Validation'!H28</f>
        <v>#N/A</v>
      </c>
      <c r="C934" s="556" t="s">
        <v>2490</v>
      </c>
      <c r="D934" s="557"/>
      <c r="E934" s="557"/>
      <c r="F934" s="549" t="s">
        <v>3614</v>
      </c>
      <c r="G934" s="549" t="s">
        <v>3334</v>
      </c>
      <c r="H934" s="549" t="s">
        <v>2463</v>
      </c>
      <c r="I934" s="549">
        <v>29</v>
      </c>
      <c r="J934" s="549"/>
      <c r="K934" s="549"/>
    </row>
    <row r="935" spans="1:11" s="538" customFormat="1" x14ac:dyDescent="0.2">
      <c r="A935" s="549" t="s">
        <v>1801</v>
      </c>
      <c r="B935" s="555" t="e">
        <f>'Main Validation'!H31</f>
        <v>#N/A</v>
      </c>
      <c r="C935" s="556" t="s">
        <v>2490</v>
      </c>
      <c r="D935" s="557"/>
      <c r="E935" s="557"/>
      <c r="F935" s="549" t="s">
        <v>3615</v>
      </c>
      <c r="G935" s="549" t="s">
        <v>3335</v>
      </c>
      <c r="H935" s="549" t="s">
        <v>2463</v>
      </c>
      <c r="I935" s="549">
        <v>30</v>
      </c>
      <c r="J935" s="549"/>
      <c r="K935" s="549"/>
    </row>
    <row r="936" spans="1:11" s="538" customFormat="1" x14ac:dyDescent="0.2">
      <c r="A936" s="549" t="s">
        <v>1802</v>
      </c>
      <c r="B936" s="555" t="e">
        <f>'Main Validation'!H32</f>
        <v>#N/A</v>
      </c>
      <c r="C936" s="556" t="s">
        <v>2490</v>
      </c>
      <c r="D936" s="557"/>
      <c r="E936" s="557"/>
      <c r="F936" s="549" t="s">
        <v>3616</v>
      </c>
      <c r="G936" s="549" t="s">
        <v>3336</v>
      </c>
      <c r="H936" s="549" t="s">
        <v>2463</v>
      </c>
      <c r="I936" s="549">
        <v>31</v>
      </c>
      <c r="J936" s="549"/>
      <c r="K936" s="549"/>
    </row>
    <row r="937" spans="1:11" s="538" customFormat="1" x14ac:dyDescent="0.2">
      <c r="A937" s="549" t="s">
        <v>1803</v>
      </c>
      <c r="B937" s="555" t="e">
        <f>'Main Validation'!H33</f>
        <v>#N/A</v>
      </c>
      <c r="C937" s="556" t="s">
        <v>2490</v>
      </c>
      <c r="D937" s="557"/>
      <c r="E937" s="557"/>
      <c r="F937" s="549" t="s">
        <v>3617</v>
      </c>
      <c r="G937" s="549" t="s">
        <v>3337</v>
      </c>
      <c r="H937" s="549" t="s">
        <v>2463</v>
      </c>
      <c r="I937" s="549">
        <v>32</v>
      </c>
      <c r="J937" s="549"/>
      <c r="K937" s="549"/>
    </row>
    <row r="938" spans="1:11" s="538" customFormat="1" x14ac:dyDescent="0.2">
      <c r="A938" s="549" t="s">
        <v>1804</v>
      </c>
      <c r="B938" s="555" t="e">
        <f>'Main Validation'!H34</f>
        <v>#N/A</v>
      </c>
      <c r="C938" s="556" t="s">
        <v>2490</v>
      </c>
      <c r="D938" s="557"/>
      <c r="E938" s="557"/>
      <c r="F938" s="549" t="s">
        <v>3618</v>
      </c>
      <c r="G938" s="549" t="s">
        <v>3338</v>
      </c>
      <c r="H938" s="549" t="s">
        <v>2463</v>
      </c>
      <c r="I938" s="549">
        <v>33</v>
      </c>
      <c r="J938" s="549"/>
      <c r="K938" s="549"/>
    </row>
    <row r="939" spans="1:11" s="538" customFormat="1" x14ac:dyDescent="0.2">
      <c r="A939" s="549" t="s">
        <v>1805</v>
      </c>
      <c r="B939" s="555">
        <f>'Main Validation'!H35</f>
        <v>1</v>
      </c>
      <c r="C939" s="556" t="s">
        <v>2490</v>
      </c>
      <c r="D939" s="557"/>
      <c r="E939" s="557"/>
      <c r="F939" s="549" t="s">
        <v>3619</v>
      </c>
      <c r="G939" s="549" t="s">
        <v>3339</v>
      </c>
      <c r="H939" s="549" t="s">
        <v>2463</v>
      </c>
      <c r="I939" s="549">
        <v>34</v>
      </c>
      <c r="J939" s="549"/>
      <c r="K939" s="549"/>
    </row>
    <row r="940" spans="1:11" s="538" customFormat="1" x14ac:dyDescent="0.2">
      <c r="A940" s="549" t="s">
        <v>1806</v>
      </c>
      <c r="B940" s="555" t="e">
        <f>'Main Validation'!H36</f>
        <v>#N/A</v>
      </c>
      <c r="C940" s="556" t="s">
        <v>2490</v>
      </c>
      <c r="D940" s="557"/>
      <c r="E940" s="557"/>
      <c r="F940" s="549" t="s">
        <v>3620</v>
      </c>
      <c r="G940" s="549" t="s">
        <v>3340</v>
      </c>
      <c r="H940" s="549" t="s">
        <v>2463</v>
      </c>
      <c r="I940" s="549">
        <v>35</v>
      </c>
      <c r="J940" s="549"/>
      <c r="K940" s="549"/>
    </row>
    <row r="941" spans="1:11" s="538" customFormat="1" x14ac:dyDescent="0.2">
      <c r="A941" s="549" t="s">
        <v>1807</v>
      </c>
      <c r="B941" s="555" t="e">
        <f>'Main Validation'!H39</f>
        <v>#N/A</v>
      </c>
      <c r="C941" s="556" t="s">
        <v>2490</v>
      </c>
      <c r="D941" s="557"/>
      <c r="E941" s="557"/>
      <c r="F941" s="549" t="s">
        <v>3621</v>
      </c>
      <c r="G941" s="549" t="s">
        <v>3341</v>
      </c>
      <c r="H941" s="549" t="s">
        <v>2463</v>
      </c>
      <c r="I941" s="549">
        <v>38</v>
      </c>
      <c r="J941" s="549"/>
      <c r="K941" s="549"/>
    </row>
    <row r="942" spans="1:11" s="538" customFormat="1" ht="15" customHeight="1" x14ac:dyDescent="0.2">
      <c r="A942" s="549" t="s">
        <v>1808</v>
      </c>
      <c r="B942" s="555" t="e">
        <f>'Main Validation'!H40</f>
        <v>#N/A</v>
      </c>
      <c r="C942" s="556" t="s">
        <v>2490</v>
      </c>
      <c r="D942" s="557"/>
      <c r="E942" s="557"/>
      <c r="F942" s="549" t="s">
        <v>3622</v>
      </c>
      <c r="G942" s="549" t="s">
        <v>3342</v>
      </c>
      <c r="H942" s="549" t="s">
        <v>2463</v>
      </c>
      <c r="I942" s="549">
        <v>39</v>
      </c>
      <c r="J942" s="549"/>
      <c r="K942" s="549"/>
    </row>
    <row r="943" spans="1:11" s="538" customFormat="1" ht="15" customHeight="1" x14ac:dyDescent="0.2">
      <c r="A943" s="549" t="s">
        <v>4096</v>
      </c>
      <c r="B943" s="555">
        <v>0</v>
      </c>
      <c r="C943" s="556" t="s">
        <v>2490</v>
      </c>
      <c r="D943" s="557"/>
      <c r="E943" s="557"/>
      <c r="F943" s="549" t="s">
        <v>5274</v>
      </c>
      <c r="G943" s="549" t="s">
        <v>4098</v>
      </c>
      <c r="H943" s="549" t="s">
        <v>2463</v>
      </c>
      <c r="I943" s="549">
        <v>39</v>
      </c>
      <c r="J943" s="549"/>
      <c r="K943" s="549"/>
    </row>
    <row r="944" spans="1:11" s="538" customFormat="1" ht="15" customHeight="1" x14ac:dyDescent="0.25">
      <c r="A944" s="620" t="s">
        <v>4551</v>
      </c>
      <c r="B944" s="555">
        <f>'Main Validation'!H53</f>
        <v>0</v>
      </c>
      <c r="C944" s="556" t="s">
        <v>2490</v>
      </c>
      <c r="D944" s="557"/>
      <c r="E944" s="557"/>
      <c r="F944" s="549" t="s">
        <v>4097</v>
      </c>
      <c r="G944" s="549" t="s">
        <v>4557</v>
      </c>
      <c r="H944" s="549" t="s">
        <v>2463</v>
      </c>
      <c r="I944" s="549"/>
      <c r="J944" s="549"/>
      <c r="K944" s="549"/>
    </row>
    <row r="945" spans="1:11" s="538" customFormat="1" ht="15" customHeight="1" x14ac:dyDescent="0.25">
      <c r="A945" s="620" t="s">
        <v>4552</v>
      </c>
      <c r="B945" s="555">
        <f>'Main Validation'!H54</f>
        <v>0</v>
      </c>
      <c r="C945" s="556" t="s">
        <v>2490</v>
      </c>
      <c r="D945" s="557"/>
      <c r="E945" s="557"/>
      <c r="F945" s="549" t="s">
        <v>4560</v>
      </c>
      <c r="G945" s="549" t="s">
        <v>4558</v>
      </c>
      <c r="H945" s="549" t="s">
        <v>2463</v>
      </c>
      <c r="I945" s="549"/>
      <c r="J945" s="549"/>
      <c r="K945" s="549"/>
    </row>
    <row r="946" spans="1:11" s="538" customFormat="1" ht="15" customHeight="1" x14ac:dyDescent="0.25">
      <c r="A946" s="620" t="s">
        <v>4553</v>
      </c>
      <c r="B946" s="555">
        <f>'Main Validation'!H55</f>
        <v>0</v>
      </c>
      <c r="C946" s="556" t="s">
        <v>2490</v>
      </c>
      <c r="D946" s="557"/>
      <c r="E946" s="557"/>
      <c r="F946" s="549" t="s">
        <v>4561</v>
      </c>
      <c r="G946" s="549" t="s">
        <v>4559</v>
      </c>
      <c r="H946" s="549" t="s">
        <v>2463</v>
      </c>
      <c r="I946" s="549"/>
      <c r="J946" s="549"/>
      <c r="K946" s="549"/>
    </row>
    <row r="947" spans="1:11" s="538" customFormat="1" x14ac:dyDescent="0.2">
      <c r="A947" s="549" t="s">
        <v>1809</v>
      </c>
      <c r="B947" s="558">
        <f>'Main Validation'!M58</f>
        <v>2</v>
      </c>
      <c r="C947" s="551" t="s">
        <v>2469</v>
      </c>
      <c r="D947" s="549"/>
      <c r="E947" s="549"/>
      <c r="F947" s="549" t="s">
        <v>3343</v>
      </c>
      <c r="G947" s="549" t="s">
        <v>3344</v>
      </c>
      <c r="H947" s="549" t="s">
        <v>2463</v>
      </c>
      <c r="I947" s="549">
        <v>40</v>
      </c>
      <c r="J947" s="549"/>
      <c r="K947" s="549"/>
    </row>
    <row r="948" spans="1:11" s="538" customFormat="1" x14ac:dyDescent="0.2">
      <c r="A948" s="559" t="s">
        <v>1810</v>
      </c>
      <c r="B948" s="560" t="e">
        <f>'Main Validation'!M19</f>
        <v>#N/A</v>
      </c>
      <c r="C948" s="551" t="s">
        <v>2469</v>
      </c>
      <c r="D948" s="561"/>
      <c r="E948" s="561"/>
      <c r="F948" s="549" t="s">
        <v>3742</v>
      </c>
      <c r="G948" s="549" t="s">
        <v>3345</v>
      </c>
      <c r="H948" s="549" t="s">
        <v>2463</v>
      </c>
      <c r="I948" s="549">
        <v>41</v>
      </c>
      <c r="J948" s="549"/>
      <c r="K948" s="549"/>
    </row>
    <row r="949" spans="1:11" s="563" customFormat="1" x14ac:dyDescent="0.2">
      <c r="A949" s="553" t="s">
        <v>1811</v>
      </c>
      <c r="B949" s="560" t="e">
        <f>'Main Validation'!M22</f>
        <v>#N/A</v>
      </c>
      <c r="C949" s="551" t="s">
        <v>2469</v>
      </c>
      <c r="D949" s="561"/>
      <c r="E949" s="561"/>
      <c r="F949" s="549" t="s">
        <v>3743</v>
      </c>
      <c r="G949" s="549" t="s">
        <v>3346</v>
      </c>
      <c r="H949" s="549" t="s">
        <v>2463</v>
      </c>
      <c r="I949" s="549">
        <v>43</v>
      </c>
      <c r="J949" s="549"/>
      <c r="K949" s="549"/>
    </row>
    <row r="950" spans="1:11" s="538" customFormat="1" x14ac:dyDescent="0.2">
      <c r="A950" s="549" t="s">
        <v>1812</v>
      </c>
      <c r="B950" s="560" t="e">
        <f>'Main Validation'!M23</f>
        <v>#N/A</v>
      </c>
      <c r="C950" s="551" t="s">
        <v>2469</v>
      </c>
      <c r="D950" s="561"/>
      <c r="E950" s="561"/>
      <c r="F950" s="549" t="s">
        <v>3744</v>
      </c>
      <c r="G950" s="549" t="s">
        <v>3347</v>
      </c>
      <c r="H950" s="549" t="s">
        <v>2463</v>
      </c>
      <c r="I950" s="549">
        <v>42</v>
      </c>
      <c r="J950" s="549"/>
      <c r="K950" s="549"/>
    </row>
    <row r="951" spans="1:11" s="538" customFormat="1" x14ac:dyDescent="0.2">
      <c r="A951" s="549" t="s">
        <v>1813</v>
      </c>
      <c r="B951" s="560" t="e">
        <f>'Main Validation'!M24</f>
        <v>#N/A</v>
      </c>
      <c r="C951" s="551" t="s">
        <v>2469</v>
      </c>
      <c r="D951" s="561"/>
      <c r="E951" s="561"/>
      <c r="F951" s="549" t="s">
        <v>3745</v>
      </c>
      <c r="G951" s="549" t="s">
        <v>3348</v>
      </c>
      <c r="H951" s="549" t="s">
        <v>2463</v>
      </c>
      <c r="I951" s="549">
        <v>43</v>
      </c>
      <c r="J951" s="549"/>
      <c r="K951" s="549"/>
    </row>
    <row r="952" spans="1:11" s="538" customFormat="1" x14ac:dyDescent="0.2">
      <c r="A952" s="549" t="s">
        <v>1814</v>
      </c>
      <c r="B952" s="560" t="e">
        <f>'Main Validation'!M25</f>
        <v>#N/A</v>
      </c>
      <c r="C952" s="551" t="s">
        <v>2469</v>
      </c>
      <c r="D952" s="561"/>
      <c r="E952" s="561"/>
      <c r="F952" s="549" t="s">
        <v>3746</v>
      </c>
      <c r="G952" s="549" t="s">
        <v>3349</v>
      </c>
      <c r="H952" s="549" t="s">
        <v>2463</v>
      </c>
      <c r="I952" s="549">
        <v>44</v>
      </c>
      <c r="J952" s="549"/>
      <c r="K952" s="549"/>
    </row>
    <row r="953" spans="1:11" s="538" customFormat="1" x14ac:dyDescent="0.2">
      <c r="A953" s="549" t="s">
        <v>1995</v>
      </c>
      <c r="B953" s="560" t="e">
        <f>'Main Validation'!M26</f>
        <v>#N/A</v>
      </c>
      <c r="C953" s="551" t="s">
        <v>2469</v>
      </c>
      <c r="D953" s="561"/>
      <c r="E953" s="561"/>
      <c r="F953" s="549" t="s">
        <v>3747</v>
      </c>
      <c r="G953" s="549" t="s">
        <v>3350</v>
      </c>
      <c r="H953" s="549" t="s">
        <v>2463</v>
      </c>
      <c r="I953" s="549">
        <v>45</v>
      </c>
      <c r="J953" s="549"/>
      <c r="K953" s="549"/>
    </row>
    <row r="954" spans="1:11" s="538" customFormat="1" x14ac:dyDescent="0.2">
      <c r="A954" s="549" t="s">
        <v>1815</v>
      </c>
      <c r="B954" s="560" t="e">
        <f>'Main Validation'!M27</f>
        <v>#N/A</v>
      </c>
      <c r="C954" s="551" t="s">
        <v>2469</v>
      </c>
      <c r="D954" s="561"/>
      <c r="E954" s="561"/>
      <c r="F954" s="549" t="s">
        <v>3748</v>
      </c>
      <c r="G954" s="549" t="s">
        <v>3351</v>
      </c>
      <c r="H954" s="549" t="s">
        <v>2463</v>
      </c>
      <c r="I954" s="549">
        <v>46</v>
      </c>
      <c r="J954" s="549"/>
      <c r="K954" s="549"/>
    </row>
    <row r="955" spans="1:11" s="538" customFormat="1" x14ac:dyDescent="0.2">
      <c r="A955" s="549" t="s">
        <v>1816</v>
      </c>
      <c r="B955" s="560" t="e">
        <f>'Main Validation'!M28</f>
        <v>#N/A</v>
      </c>
      <c r="C955" s="551" t="s">
        <v>2469</v>
      </c>
      <c r="D955" s="561"/>
      <c r="E955" s="561"/>
      <c r="F955" s="549" t="s">
        <v>3749</v>
      </c>
      <c r="G955" s="549" t="s">
        <v>3352</v>
      </c>
      <c r="H955" s="549" t="s">
        <v>2463</v>
      </c>
      <c r="I955" s="549">
        <v>47</v>
      </c>
      <c r="J955" s="549"/>
      <c r="K955" s="549"/>
    </row>
    <row r="956" spans="1:11" s="538" customFormat="1" x14ac:dyDescent="0.2">
      <c r="A956" s="549" t="s">
        <v>1817</v>
      </c>
      <c r="B956" s="560" t="e">
        <f>'Main Validation'!M31</f>
        <v>#N/A</v>
      </c>
      <c r="C956" s="551" t="s">
        <v>2469</v>
      </c>
      <c r="D956" s="561"/>
      <c r="E956" s="561"/>
      <c r="F956" s="549" t="s">
        <v>3750</v>
      </c>
      <c r="G956" s="549" t="s">
        <v>3353</v>
      </c>
      <c r="H956" s="549" t="s">
        <v>2463</v>
      </c>
      <c r="I956" s="549">
        <v>48</v>
      </c>
      <c r="J956" s="549"/>
      <c r="K956" s="549"/>
    </row>
    <row r="957" spans="1:11" s="538" customFormat="1" x14ac:dyDescent="0.2">
      <c r="A957" s="549" t="s">
        <v>1818</v>
      </c>
      <c r="B957" s="560" t="e">
        <f>'Main Validation'!M32</f>
        <v>#N/A</v>
      </c>
      <c r="C957" s="551" t="s">
        <v>2469</v>
      </c>
      <c r="D957" s="561"/>
      <c r="E957" s="561"/>
      <c r="F957" s="549" t="s">
        <v>3751</v>
      </c>
      <c r="G957" s="549" t="s">
        <v>3354</v>
      </c>
      <c r="H957" s="549" t="s">
        <v>2463</v>
      </c>
      <c r="I957" s="549">
        <v>49</v>
      </c>
      <c r="J957" s="549"/>
      <c r="K957" s="549"/>
    </row>
    <row r="958" spans="1:11" s="538" customFormat="1" x14ac:dyDescent="0.2">
      <c r="A958" s="549" t="s">
        <v>1819</v>
      </c>
      <c r="B958" s="560" t="e">
        <f>'Main Validation'!M33</f>
        <v>#N/A</v>
      </c>
      <c r="C958" s="551" t="s">
        <v>2469</v>
      </c>
      <c r="D958" s="561"/>
      <c r="E958" s="561"/>
      <c r="F958" s="549" t="s">
        <v>3752</v>
      </c>
      <c r="G958" s="549" t="s">
        <v>3355</v>
      </c>
      <c r="H958" s="549" t="s">
        <v>2463</v>
      </c>
      <c r="I958" s="549">
        <v>50</v>
      </c>
      <c r="J958" s="549"/>
      <c r="K958" s="549"/>
    </row>
    <row r="959" spans="1:11" s="538" customFormat="1" x14ac:dyDescent="0.2">
      <c r="A959" s="549" t="s">
        <v>1820</v>
      </c>
      <c r="B959" s="560" t="e">
        <f>'Main Validation'!M34</f>
        <v>#N/A</v>
      </c>
      <c r="C959" s="551" t="s">
        <v>2469</v>
      </c>
      <c r="D959" s="561"/>
      <c r="E959" s="561"/>
      <c r="F959" s="549" t="s">
        <v>3753</v>
      </c>
      <c r="G959" s="549" t="s">
        <v>3356</v>
      </c>
      <c r="H959" s="549" t="s">
        <v>2463</v>
      </c>
      <c r="I959" s="549">
        <v>51</v>
      </c>
      <c r="J959" s="549"/>
      <c r="K959" s="549"/>
    </row>
    <row r="960" spans="1:11" s="538" customFormat="1" ht="14.25" customHeight="1" x14ac:dyDescent="0.2">
      <c r="A960" s="549" t="s">
        <v>1821</v>
      </c>
      <c r="B960" s="560" t="str">
        <f>'Main Validation'!M35</f>
        <v>Please comment</v>
      </c>
      <c r="C960" s="551" t="s">
        <v>2469</v>
      </c>
      <c r="D960" s="561"/>
      <c r="E960" s="561"/>
      <c r="F960" s="549" t="s">
        <v>3754</v>
      </c>
      <c r="G960" s="549" t="s">
        <v>3357</v>
      </c>
      <c r="H960" s="549" t="s">
        <v>2463</v>
      </c>
      <c r="I960" s="549">
        <v>52</v>
      </c>
      <c r="J960" s="549"/>
      <c r="K960" s="549"/>
    </row>
    <row r="961" spans="1:11" s="538" customFormat="1" x14ac:dyDescent="0.2">
      <c r="A961" s="549" t="s">
        <v>1822</v>
      </c>
      <c r="B961" s="560" t="e">
        <f>'Main Validation'!M36</f>
        <v>#N/A</v>
      </c>
      <c r="C961" s="551" t="s">
        <v>2469</v>
      </c>
      <c r="D961" s="561"/>
      <c r="E961" s="561"/>
      <c r="F961" s="549" t="s">
        <v>3755</v>
      </c>
      <c r="G961" s="549" t="s">
        <v>3358</v>
      </c>
      <c r="H961" s="549" t="s">
        <v>2463</v>
      </c>
      <c r="I961" s="549">
        <v>53</v>
      </c>
      <c r="J961" s="549"/>
      <c r="K961" s="549"/>
    </row>
    <row r="962" spans="1:11" s="538" customFormat="1" x14ac:dyDescent="0.2">
      <c r="A962" s="549" t="s">
        <v>1823</v>
      </c>
      <c r="B962" s="560" t="e">
        <f>'Main Validation'!M39</f>
        <v>#N/A</v>
      </c>
      <c r="C962" s="551" t="s">
        <v>2469</v>
      </c>
      <c r="D962" s="561"/>
      <c r="E962" s="561"/>
      <c r="F962" s="549" t="s">
        <v>3756</v>
      </c>
      <c r="G962" s="549" t="s">
        <v>3359</v>
      </c>
      <c r="H962" s="549" t="s">
        <v>2463</v>
      </c>
      <c r="I962" s="549">
        <v>56</v>
      </c>
      <c r="J962" s="549"/>
      <c r="K962" s="549"/>
    </row>
    <row r="963" spans="1:11" s="538" customFormat="1" x14ac:dyDescent="0.2">
      <c r="A963" s="549" t="s">
        <v>1824</v>
      </c>
      <c r="B963" s="560" t="e">
        <f>'Main Validation'!M40</f>
        <v>#N/A</v>
      </c>
      <c r="C963" s="551" t="s">
        <v>2469</v>
      </c>
      <c r="D963" s="561"/>
      <c r="E963" s="561"/>
      <c r="F963" s="549" t="s">
        <v>3757</v>
      </c>
      <c r="G963" s="549" t="s">
        <v>3360</v>
      </c>
      <c r="H963" s="549" t="s">
        <v>2463</v>
      </c>
      <c r="I963" s="549">
        <v>57</v>
      </c>
      <c r="J963" s="549"/>
      <c r="K963" s="549"/>
    </row>
    <row r="964" spans="1:11" s="538" customFormat="1" x14ac:dyDescent="0.2">
      <c r="A964" s="549" t="s">
        <v>1825</v>
      </c>
      <c r="B964" s="560" t="e" vm="1">
        <f>'Main Validation'!M43</f>
        <v>#VALUE!</v>
      </c>
      <c r="C964" s="551" t="s">
        <v>2469</v>
      </c>
      <c r="D964" s="561"/>
      <c r="E964" s="561"/>
      <c r="F964" s="549" t="s">
        <v>3758</v>
      </c>
      <c r="G964" s="549" t="s">
        <v>3361</v>
      </c>
      <c r="H964" s="549" t="s">
        <v>2463</v>
      </c>
      <c r="I964" s="549">
        <v>58</v>
      </c>
      <c r="J964" s="549"/>
      <c r="K964" s="549"/>
    </row>
    <row r="965" spans="1:11" s="637" customFormat="1" ht="15" x14ac:dyDescent="0.25">
      <c r="A965" s="620" t="s">
        <v>5211</v>
      </c>
      <c r="B965" s="617" t="str">
        <f>'Main Validation'!$M$44</f>
        <v>OK</v>
      </c>
      <c r="C965" s="1597" t="s">
        <v>2469</v>
      </c>
      <c r="D965" s="619"/>
      <c r="E965" s="619"/>
      <c r="F965" s="620" t="s">
        <v>3759</v>
      </c>
      <c r="G965" s="620" t="s">
        <v>5212</v>
      </c>
      <c r="H965" s="620"/>
      <c r="I965" s="620"/>
      <c r="J965" s="620"/>
      <c r="K965" s="620"/>
    </row>
    <row r="966" spans="1:11" s="538" customFormat="1" x14ac:dyDescent="0.2">
      <c r="A966" s="549" t="s">
        <v>1826</v>
      </c>
      <c r="B966" s="560" t="e" vm="1">
        <f>'Main Validation'!M47</f>
        <v>#VALUE!</v>
      </c>
      <c r="C966" s="551" t="s">
        <v>2469</v>
      </c>
      <c r="D966" s="561"/>
      <c r="E966" s="561"/>
      <c r="F966" s="549" t="s">
        <v>3760</v>
      </c>
      <c r="G966" s="549" t="s">
        <v>3362</v>
      </c>
      <c r="H966" s="549" t="s">
        <v>2463</v>
      </c>
      <c r="I966" s="549">
        <v>59</v>
      </c>
      <c r="J966" s="549"/>
      <c r="K966" s="549"/>
    </row>
    <row r="967" spans="1:11" s="549" customFormat="1" ht="14.25" customHeight="1" x14ac:dyDescent="0.25">
      <c r="A967" s="549" t="s">
        <v>3996</v>
      </c>
      <c r="B967" s="560" t="str">
        <f>'Main Validation'!M48</f>
        <v>OK</v>
      </c>
      <c r="C967" s="560" t="s">
        <v>2469</v>
      </c>
      <c r="D967" s="619"/>
      <c r="E967" s="619"/>
      <c r="F967" s="549" t="s">
        <v>3761</v>
      </c>
      <c r="G967" s="549" t="s">
        <v>3998</v>
      </c>
      <c r="H967" s="549" t="s">
        <v>2463</v>
      </c>
      <c r="I967" s="549">
        <v>60</v>
      </c>
    </row>
    <row r="968" spans="1:11" s="549" customFormat="1" ht="14.25" customHeight="1" x14ac:dyDescent="0.25">
      <c r="A968" s="549" t="s">
        <v>4099</v>
      </c>
      <c r="B968" s="560">
        <v>0</v>
      </c>
      <c r="C968" s="560" t="s">
        <v>2469</v>
      </c>
      <c r="D968" s="619"/>
      <c r="E968" s="619"/>
      <c r="F968" s="549" t="s">
        <v>3997</v>
      </c>
      <c r="G968" s="549" t="s">
        <v>4101</v>
      </c>
      <c r="H968" s="549" t="s">
        <v>2463</v>
      </c>
      <c r="I968" s="549">
        <v>60</v>
      </c>
    </row>
    <row r="969" spans="1:11" s="549" customFormat="1" ht="14.25" customHeight="1" x14ac:dyDescent="0.25">
      <c r="A969" s="620" t="s">
        <v>4540</v>
      </c>
      <c r="B969" s="560">
        <f>'Main Validation'!M53</f>
        <v>0</v>
      </c>
      <c r="C969" s="560" t="s">
        <v>2469</v>
      </c>
      <c r="D969" s="619"/>
      <c r="E969" s="619"/>
      <c r="F969" s="549" t="s">
        <v>4100</v>
      </c>
      <c r="G969" s="549" t="s">
        <v>4545</v>
      </c>
      <c r="H969" s="549" t="s">
        <v>2463</v>
      </c>
    </row>
    <row r="970" spans="1:11" s="549" customFormat="1" ht="14.25" customHeight="1" x14ac:dyDescent="0.25">
      <c r="A970" s="620" t="s">
        <v>4541</v>
      </c>
      <c r="B970" s="560">
        <f>'Main Validation'!M54</f>
        <v>0</v>
      </c>
      <c r="C970" s="560" t="s">
        <v>2469</v>
      </c>
      <c r="D970" s="619"/>
      <c r="E970" s="619"/>
      <c r="F970" s="549" t="s">
        <v>4543</v>
      </c>
      <c r="G970" s="549" t="s">
        <v>4546</v>
      </c>
      <c r="H970" s="549" t="s">
        <v>2463</v>
      </c>
    </row>
    <row r="971" spans="1:11" s="549" customFormat="1" ht="14.25" customHeight="1" x14ac:dyDescent="0.25">
      <c r="A971" s="620" t="s">
        <v>4542</v>
      </c>
      <c r="B971" s="560">
        <f>'Main Validation'!M55</f>
        <v>0</v>
      </c>
      <c r="C971" s="560" t="s">
        <v>2469</v>
      </c>
      <c r="D971" s="619"/>
      <c r="E971" s="619"/>
      <c r="F971" s="549" t="s">
        <v>4544</v>
      </c>
      <c r="G971" s="549" t="s">
        <v>4547</v>
      </c>
      <c r="H971" s="549" t="s">
        <v>2463</v>
      </c>
    </row>
    <row r="972" spans="1:11" s="538" customFormat="1" x14ac:dyDescent="0.2">
      <c r="A972" s="559" t="s">
        <v>1827</v>
      </c>
      <c r="B972" s="560">
        <f>'Main Validation'!O19</f>
        <v>0</v>
      </c>
      <c r="C972" s="562" t="s">
        <v>2469</v>
      </c>
      <c r="D972" s="561"/>
      <c r="E972" s="561"/>
      <c r="F972" s="549" t="s">
        <v>3623</v>
      </c>
      <c r="G972" s="549" t="s">
        <v>3363</v>
      </c>
      <c r="H972" s="549" t="s">
        <v>2463</v>
      </c>
      <c r="I972" s="549">
        <v>61</v>
      </c>
      <c r="J972" s="549"/>
      <c r="K972" s="549"/>
    </row>
    <row r="973" spans="1:11" s="563" customFormat="1" x14ac:dyDescent="0.2">
      <c r="A973" s="553" t="s">
        <v>1828</v>
      </c>
      <c r="B973" s="560">
        <f>'Main Validation'!O22</f>
        <v>0</v>
      </c>
      <c r="C973" s="562" t="s">
        <v>2469</v>
      </c>
      <c r="D973" s="561"/>
      <c r="E973" s="561"/>
      <c r="F973" s="549" t="s">
        <v>3624</v>
      </c>
      <c r="G973" s="549" t="s">
        <v>3364</v>
      </c>
      <c r="H973" s="549" t="s">
        <v>2463</v>
      </c>
      <c r="I973" s="549">
        <v>64</v>
      </c>
      <c r="J973" s="549"/>
      <c r="K973" s="549"/>
    </row>
    <row r="974" spans="1:11" s="538" customFormat="1" x14ac:dyDescent="0.2">
      <c r="A974" s="549" t="s">
        <v>1829</v>
      </c>
      <c r="B974" s="560">
        <f>'Main Validation'!O23</f>
        <v>0</v>
      </c>
      <c r="C974" s="562" t="s">
        <v>2469</v>
      </c>
      <c r="D974" s="561"/>
      <c r="E974" s="561"/>
      <c r="F974" s="549" t="s">
        <v>3625</v>
      </c>
      <c r="G974" s="549" t="s">
        <v>3365</v>
      </c>
      <c r="H974" s="549" t="s">
        <v>2463</v>
      </c>
      <c r="I974" s="549">
        <v>62</v>
      </c>
      <c r="J974" s="549"/>
      <c r="K974" s="549"/>
    </row>
    <row r="975" spans="1:11" s="538" customFormat="1" x14ac:dyDescent="0.2">
      <c r="A975" s="549" t="s">
        <v>1830</v>
      </c>
      <c r="B975" s="560">
        <f>'Main Validation'!O24</f>
        <v>0</v>
      </c>
      <c r="C975" s="562" t="s">
        <v>2469</v>
      </c>
      <c r="D975" s="561"/>
      <c r="E975" s="561"/>
      <c r="F975" s="549" t="s">
        <v>3626</v>
      </c>
      <c r="G975" s="549" t="s">
        <v>3366</v>
      </c>
      <c r="H975" s="549" t="s">
        <v>2463</v>
      </c>
      <c r="I975" s="549">
        <v>63</v>
      </c>
      <c r="J975" s="549"/>
      <c r="K975" s="549"/>
    </row>
    <row r="976" spans="1:11" s="538" customFormat="1" x14ac:dyDescent="0.2">
      <c r="A976" s="549" t="s">
        <v>1831</v>
      </c>
      <c r="B976" s="560">
        <f>'Main Validation'!O25</f>
        <v>0</v>
      </c>
      <c r="C976" s="562" t="s">
        <v>2469</v>
      </c>
      <c r="D976" s="561"/>
      <c r="E976" s="561"/>
      <c r="F976" s="549" t="s">
        <v>3627</v>
      </c>
      <c r="G976" s="549" t="s">
        <v>3367</v>
      </c>
      <c r="H976" s="549" t="s">
        <v>2463</v>
      </c>
      <c r="I976" s="549">
        <v>64</v>
      </c>
      <c r="J976" s="549"/>
      <c r="K976" s="549"/>
    </row>
    <row r="977" spans="1:11" s="538" customFormat="1" x14ac:dyDescent="0.2">
      <c r="A977" s="549" t="s">
        <v>1996</v>
      </c>
      <c r="B977" s="560">
        <f>'Main Validation'!O26</f>
        <v>0</v>
      </c>
      <c r="C977" s="562" t="s">
        <v>2469</v>
      </c>
      <c r="D977" s="561"/>
      <c r="E977" s="561"/>
      <c r="F977" s="549" t="s">
        <v>3628</v>
      </c>
      <c r="G977" s="549" t="s">
        <v>3368</v>
      </c>
      <c r="H977" s="549" t="s">
        <v>2463</v>
      </c>
      <c r="I977" s="549">
        <v>65</v>
      </c>
      <c r="J977" s="549"/>
      <c r="K977" s="549"/>
    </row>
    <row r="978" spans="1:11" s="538" customFormat="1" ht="15" customHeight="1" x14ac:dyDescent="0.2">
      <c r="A978" s="549" t="s">
        <v>1832</v>
      </c>
      <c r="B978" s="560">
        <f>'Main Validation'!O27</f>
        <v>0</v>
      </c>
      <c r="C978" s="562" t="s">
        <v>2469</v>
      </c>
      <c r="D978" s="561"/>
      <c r="E978" s="561"/>
      <c r="F978" s="549" t="s">
        <v>3629</v>
      </c>
      <c r="G978" s="549" t="s">
        <v>3369</v>
      </c>
      <c r="H978" s="549" t="s">
        <v>2463</v>
      </c>
      <c r="I978" s="549">
        <v>66</v>
      </c>
      <c r="J978" s="549"/>
      <c r="K978" s="549"/>
    </row>
    <row r="979" spans="1:11" s="538" customFormat="1" x14ac:dyDescent="0.2">
      <c r="A979" s="549" t="s">
        <v>1833</v>
      </c>
      <c r="B979" s="560">
        <f>'Main Validation'!O28</f>
        <v>0</v>
      </c>
      <c r="C979" s="562" t="s">
        <v>2469</v>
      </c>
      <c r="D979" s="561"/>
      <c r="E979" s="561"/>
      <c r="F979" s="549" t="s">
        <v>3630</v>
      </c>
      <c r="G979" s="549" t="s">
        <v>3370</v>
      </c>
      <c r="H979" s="549" t="s">
        <v>2463</v>
      </c>
      <c r="I979" s="549">
        <v>67</v>
      </c>
      <c r="J979" s="549"/>
      <c r="K979" s="549"/>
    </row>
    <row r="980" spans="1:11" s="538" customFormat="1" x14ac:dyDescent="0.2">
      <c r="A980" s="549" t="s">
        <v>1834</v>
      </c>
      <c r="B980" s="560">
        <f>'Main Validation'!O31</f>
        <v>0</v>
      </c>
      <c r="C980" s="562" t="s">
        <v>2469</v>
      </c>
      <c r="D980" s="561"/>
      <c r="E980" s="561"/>
      <c r="F980" s="549" t="s">
        <v>3631</v>
      </c>
      <c r="G980" s="549" t="s">
        <v>3371</v>
      </c>
      <c r="H980" s="549" t="s">
        <v>2463</v>
      </c>
      <c r="I980" s="549">
        <v>68</v>
      </c>
      <c r="J980" s="549"/>
      <c r="K980" s="549"/>
    </row>
    <row r="981" spans="1:11" s="538" customFormat="1" x14ac:dyDescent="0.2">
      <c r="A981" s="549" t="s">
        <v>1835</v>
      </c>
      <c r="B981" s="560">
        <f>'Main Validation'!O32</f>
        <v>0</v>
      </c>
      <c r="C981" s="562" t="s">
        <v>2469</v>
      </c>
      <c r="D981" s="561"/>
      <c r="E981" s="561"/>
      <c r="F981" s="549" t="s">
        <v>3632</v>
      </c>
      <c r="G981" s="549" t="s">
        <v>3372</v>
      </c>
      <c r="H981" s="549" t="s">
        <v>2463</v>
      </c>
      <c r="I981" s="549">
        <v>69</v>
      </c>
      <c r="J981" s="549"/>
      <c r="K981" s="549"/>
    </row>
    <row r="982" spans="1:11" s="538" customFormat="1" x14ac:dyDescent="0.2">
      <c r="A982" s="549" t="s">
        <v>1836</v>
      </c>
      <c r="B982" s="560">
        <f>'Main Validation'!O33</f>
        <v>0</v>
      </c>
      <c r="C982" s="562" t="s">
        <v>2469</v>
      </c>
      <c r="D982" s="561"/>
      <c r="E982" s="561"/>
      <c r="F982" s="549" t="s">
        <v>3633</v>
      </c>
      <c r="G982" s="549" t="s">
        <v>3373</v>
      </c>
      <c r="H982" s="549" t="s">
        <v>2463</v>
      </c>
      <c r="I982" s="549">
        <v>70</v>
      </c>
      <c r="J982" s="549"/>
      <c r="K982" s="549"/>
    </row>
    <row r="983" spans="1:11" s="538" customFormat="1" x14ac:dyDescent="0.2">
      <c r="A983" s="549" t="s">
        <v>1837</v>
      </c>
      <c r="B983" s="560">
        <f>'Main Validation'!O34</f>
        <v>0</v>
      </c>
      <c r="C983" s="562" t="s">
        <v>2469</v>
      </c>
      <c r="D983" s="561"/>
      <c r="E983" s="561"/>
      <c r="F983" s="549" t="s">
        <v>3634</v>
      </c>
      <c r="G983" s="549" t="s">
        <v>3374</v>
      </c>
      <c r="H983" s="549" t="s">
        <v>2463</v>
      </c>
      <c r="I983" s="549">
        <v>71</v>
      </c>
      <c r="J983" s="549"/>
      <c r="K983" s="549"/>
    </row>
    <row r="984" spans="1:11" s="538" customFormat="1" x14ac:dyDescent="0.2">
      <c r="A984" s="549" t="s">
        <v>1838</v>
      </c>
      <c r="B984" s="560">
        <f>'Main Validation'!O35</f>
        <v>0</v>
      </c>
      <c r="C984" s="562" t="s">
        <v>2469</v>
      </c>
      <c r="D984" s="561"/>
      <c r="E984" s="561"/>
      <c r="F984" s="549" t="s">
        <v>3635</v>
      </c>
      <c r="G984" s="549" t="s">
        <v>3375</v>
      </c>
      <c r="H984" s="549" t="s">
        <v>2463</v>
      </c>
      <c r="I984" s="549">
        <v>72</v>
      </c>
      <c r="J984" s="549"/>
      <c r="K984" s="549"/>
    </row>
    <row r="985" spans="1:11" s="538" customFormat="1" x14ac:dyDescent="0.2">
      <c r="A985" s="549" t="s">
        <v>1839</v>
      </c>
      <c r="B985" s="560">
        <f>'Main Validation'!O36</f>
        <v>0</v>
      </c>
      <c r="C985" s="562" t="s">
        <v>2469</v>
      </c>
      <c r="D985" s="561"/>
      <c r="E985" s="561"/>
      <c r="F985" s="549" t="s">
        <v>3636</v>
      </c>
      <c r="G985" s="549" t="s">
        <v>3376</v>
      </c>
      <c r="H985" s="549" t="s">
        <v>2463</v>
      </c>
      <c r="I985" s="549">
        <v>73</v>
      </c>
      <c r="J985" s="549"/>
      <c r="K985" s="549"/>
    </row>
    <row r="986" spans="1:11" s="538" customFormat="1" x14ac:dyDescent="0.2">
      <c r="A986" s="549" t="s">
        <v>1840</v>
      </c>
      <c r="B986" s="560">
        <f>'Main Validation'!O39</f>
        <v>0</v>
      </c>
      <c r="C986" s="562" t="s">
        <v>2469</v>
      </c>
      <c r="D986" s="561"/>
      <c r="E986" s="561"/>
      <c r="F986" s="549" t="s">
        <v>3637</v>
      </c>
      <c r="G986" s="549" t="s">
        <v>3377</v>
      </c>
      <c r="H986" s="549" t="s">
        <v>2463</v>
      </c>
      <c r="I986" s="549">
        <v>76</v>
      </c>
      <c r="J986" s="549"/>
      <c r="K986" s="549"/>
    </row>
    <row r="987" spans="1:11" s="538" customFormat="1" x14ac:dyDescent="0.2">
      <c r="A987" s="549" t="s">
        <v>1841</v>
      </c>
      <c r="B987" s="560">
        <f>'Main Validation'!O40</f>
        <v>0</v>
      </c>
      <c r="C987" s="562" t="s">
        <v>2469</v>
      </c>
      <c r="D987" s="561"/>
      <c r="E987" s="561"/>
      <c r="F987" s="549" t="s">
        <v>3638</v>
      </c>
      <c r="G987" s="549" t="s">
        <v>3378</v>
      </c>
      <c r="H987" s="549" t="s">
        <v>2463</v>
      </c>
      <c r="I987" s="549">
        <v>77</v>
      </c>
      <c r="J987" s="549"/>
      <c r="K987" s="549"/>
    </row>
    <row r="988" spans="1:11" s="538" customFormat="1" x14ac:dyDescent="0.2">
      <c r="A988" s="549" t="s">
        <v>1842</v>
      </c>
      <c r="B988" s="560">
        <f>'Main Validation'!O43</f>
        <v>0</v>
      </c>
      <c r="C988" s="562" t="s">
        <v>2469</v>
      </c>
      <c r="D988" s="561"/>
      <c r="E988" s="561"/>
      <c r="F988" s="549" t="s">
        <v>3639</v>
      </c>
      <c r="G988" s="549" t="s">
        <v>3379</v>
      </c>
      <c r="H988" s="549" t="s">
        <v>2463</v>
      </c>
      <c r="I988" s="549">
        <v>78</v>
      </c>
      <c r="J988" s="549"/>
      <c r="K988" s="549"/>
    </row>
    <row r="989" spans="1:11" s="538" customFormat="1" ht="15" x14ac:dyDescent="0.25">
      <c r="A989" s="549" t="s">
        <v>5236</v>
      </c>
      <c r="B989" s="560">
        <f>'Main Validation'!$O$44</f>
        <v>0</v>
      </c>
      <c r="C989" s="562" t="s">
        <v>2469</v>
      </c>
      <c r="D989" s="561"/>
      <c r="E989" s="561"/>
      <c r="F989" s="549" t="s">
        <v>3640</v>
      </c>
      <c r="G989" s="620" t="s">
        <v>5237</v>
      </c>
      <c r="H989" s="549"/>
      <c r="I989" s="549"/>
      <c r="J989" s="549"/>
      <c r="K989" s="549"/>
    </row>
    <row r="990" spans="1:11" s="538" customFormat="1" x14ac:dyDescent="0.2">
      <c r="A990" s="549" t="s">
        <v>1843</v>
      </c>
      <c r="B990" s="560">
        <f>'Main Validation'!O47</f>
        <v>0</v>
      </c>
      <c r="C990" s="562" t="s">
        <v>2469</v>
      </c>
      <c r="D990" s="561"/>
      <c r="E990" s="561"/>
      <c r="F990" s="549" t="s">
        <v>3641</v>
      </c>
      <c r="G990" s="549" t="s">
        <v>3380</v>
      </c>
      <c r="H990" s="549" t="s">
        <v>2463</v>
      </c>
      <c r="I990" s="549">
        <v>79</v>
      </c>
      <c r="J990" s="549"/>
      <c r="K990" s="549"/>
    </row>
    <row r="991" spans="1:11" s="549" customFormat="1" ht="14.25" customHeight="1" x14ac:dyDescent="0.25">
      <c r="A991" s="549" t="s">
        <v>3999</v>
      </c>
      <c r="B991" s="617">
        <f>'Main Validation'!O48</f>
        <v>0</v>
      </c>
      <c r="C991" s="621" t="s">
        <v>2469</v>
      </c>
      <c r="D991" s="619"/>
      <c r="E991" s="619"/>
      <c r="F991" s="549" t="s">
        <v>3642</v>
      </c>
      <c r="G991" s="620" t="s">
        <v>4001</v>
      </c>
      <c r="H991" s="620" t="s">
        <v>2463</v>
      </c>
      <c r="I991" s="549">
        <v>80</v>
      </c>
    </row>
    <row r="992" spans="1:11" s="549" customFormat="1" ht="14.25" customHeight="1" x14ac:dyDescent="0.25">
      <c r="A992" s="549" t="s">
        <v>4102</v>
      </c>
      <c r="B992" s="617">
        <v>0</v>
      </c>
      <c r="C992" s="621" t="s">
        <v>2469</v>
      </c>
      <c r="D992" s="619"/>
      <c r="E992" s="619"/>
      <c r="F992" s="549" t="s">
        <v>4000</v>
      </c>
      <c r="G992" s="620" t="s">
        <v>4104</v>
      </c>
      <c r="H992" s="620" t="s">
        <v>2463</v>
      </c>
      <c r="I992" s="549">
        <v>80</v>
      </c>
    </row>
    <row r="993" spans="1:11" s="620" customFormat="1" ht="14.25" customHeight="1" x14ac:dyDescent="0.25">
      <c r="A993" s="620" t="s">
        <v>4535</v>
      </c>
      <c r="B993" s="617">
        <f>'Main Validation'!O51</f>
        <v>0</v>
      </c>
      <c r="C993" s="621" t="s">
        <v>2469</v>
      </c>
      <c r="D993" s="619"/>
      <c r="E993" s="619"/>
      <c r="F993" s="620" t="s">
        <v>4103</v>
      </c>
      <c r="G993" s="1210" t="s">
        <v>4616</v>
      </c>
      <c r="H993" s="1210" t="s">
        <v>2463</v>
      </c>
    </row>
    <row r="994" spans="1:11" s="620" customFormat="1" ht="14.25" customHeight="1" x14ac:dyDescent="0.25">
      <c r="A994" s="620" t="s">
        <v>4536</v>
      </c>
      <c r="B994" s="617">
        <f>'Main Validation'!O54</f>
        <v>0</v>
      </c>
      <c r="C994" s="621" t="s">
        <v>2469</v>
      </c>
      <c r="D994" s="619"/>
      <c r="E994" s="619"/>
      <c r="F994" s="620" t="s">
        <v>4538</v>
      </c>
      <c r="G994" s="1210" t="s">
        <v>4617</v>
      </c>
      <c r="H994" s="1210" t="s">
        <v>2463</v>
      </c>
    </row>
    <row r="995" spans="1:11" s="620" customFormat="1" ht="14.25" customHeight="1" x14ac:dyDescent="0.25">
      <c r="A995" s="620" t="s">
        <v>4537</v>
      </c>
      <c r="B995" s="617">
        <f>'Main Validation'!O55</f>
        <v>0</v>
      </c>
      <c r="C995" s="621" t="s">
        <v>2469</v>
      </c>
      <c r="D995" s="619"/>
      <c r="E995" s="619"/>
      <c r="F995" s="620" t="s">
        <v>4539</v>
      </c>
      <c r="G995" s="1210" t="s">
        <v>4618</v>
      </c>
      <c r="H995" s="1210" t="s">
        <v>2463</v>
      </c>
    </row>
    <row r="996" spans="1:11" s="538" customFormat="1" x14ac:dyDescent="0.2">
      <c r="A996" s="549" t="s">
        <v>1844</v>
      </c>
      <c r="B996" s="560">
        <f>'Main Validation'!B60</f>
        <v>0</v>
      </c>
      <c r="C996" s="562" t="s">
        <v>2469</v>
      </c>
      <c r="D996" s="561"/>
      <c r="E996" s="561"/>
      <c r="F996" s="549" t="s">
        <v>3643</v>
      </c>
      <c r="G996" s="549" t="s">
        <v>3381</v>
      </c>
      <c r="H996" s="549" t="s">
        <v>2463</v>
      </c>
      <c r="I996" s="549">
        <v>81</v>
      </c>
      <c r="J996" s="549"/>
      <c r="K996" s="549"/>
    </row>
    <row r="997" spans="1:11" s="563" customFormat="1" ht="14.25" customHeight="1" x14ac:dyDescent="0.2">
      <c r="A997" s="549" t="s">
        <v>3913</v>
      </c>
      <c r="B997" s="560" t="e">
        <f>'Main Validation'!D19</f>
        <v>#N/A</v>
      </c>
      <c r="C997" s="562" t="s">
        <v>2471</v>
      </c>
      <c r="D997" s="561"/>
      <c r="E997" s="561"/>
      <c r="F997" s="549" t="s">
        <v>3914</v>
      </c>
      <c r="G997" s="549" t="s">
        <v>3949</v>
      </c>
      <c r="H997" s="549" t="s">
        <v>2463</v>
      </c>
      <c r="I997" s="549">
        <v>84</v>
      </c>
      <c r="J997" s="549"/>
      <c r="K997" s="549"/>
    </row>
    <row r="998" spans="1:11" s="563" customFormat="1" ht="14.25" customHeight="1" x14ac:dyDescent="0.2">
      <c r="A998" s="559" t="s">
        <v>3827</v>
      </c>
      <c r="B998" s="560" t="e">
        <f>'Main Validation'!D22</f>
        <v>#N/A</v>
      </c>
      <c r="C998" s="554" t="s">
        <v>2471</v>
      </c>
      <c r="D998" s="561"/>
      <c r="E998" s="561"/>
      <c r="F998" s="549" t="s">
        <v>3915</v>
      </c>
      <c r="G998" s="549" t="s">
        <v>3828</v>
      </c>
      <c r="H998" s="549" t="s">
        <v>2463</v>
      </c>
      <c r="I998" s="549">
        <v>85</v>
      </c>
      <c r="J998" s="549"/>
      <c r="K998" s="549"/>
    </row>
    <row r="999" spans="1:11" s="563" customFormat="1" ht="14.25" customHeight="1" x14ac:dyDescent="0.2">
      <c r="A999" s="549" t="s">
        <v>3829</v>
      </c>
      <c r="B999" s="560" t="e">
        <f>'Main Validation'!D23</f>
        <v>#N/A</v>
      </c>
      <c r="C999" s="562" t="s">
        <v>2471</v>
      </c>
      <c r="D999" s="561"/>
      <c r="E999" s="561"/>
      <c r="F999" s="549" t="s">
        <v>3916</v>
      </c>
      <c r="G999" s="549" t="s">
        <v>3830</v>
      </c>
      <c r="H999" s="549" t="s">
        <v>2463</v>
      </c>
      <c r="I999" s="549">
        <v>86</v>
      </c>
      <c r="J999" s="549"/>
      <c r="K999" s="549"/>
    </row>
    <row r="1000" spans="1:11" s="563" customFormat="1" ht="14.25" customHeight="1" x14ac:dyDescent="0.2">
      <c r="A1000" s="549" t="s">
        <v>3831</v>
      </c>
      <c r="B1000" s="560" t="e">
        <f>'Main Validation'!D24</f>
        <v>#N/A</v>
      </c>
      <c r="C1000" s="562" t="s">
        <v>2471</v>
      </c>
      <c r="D1000" s="561"/>
      <c r="E1000" s="561"/>
      <c r="F1000" s="549" t="s">
        <v>3917</v>
      </c>
      <c r="G1000" s="549" t="s">
        <v>3832</v>
      </c>
      <c r="H1000" s="549" t="s">
        <v>2463</v>
      </c>
      <c r="I1000" s="549">
        <v>87</v>
      </c>
      <c r="J1000" s="549"/>
      <c r="K1000" s="549"/>
    </row>
    <row r="1001" spans="1:11" s="563" customFormat="1" ht="14.25" customHeight="1" x14ac:dyDescent="0.2">
      <c r="A1001" s="549" t="s">
        <v>3968</v>
      </c>
      <c r="B1001" s="560" t="e">
        <f>'Main Validation'!D25</f>
        <v>#N/A</v>
      </c>
      <c r="C1001" s="562" t="s">
        <v>2471</v>
      </c>
      <c r="D1001" s="561"/>
      <c r="E1001" s="561"/>
      <c r="F1001" s="549" t="s">
        <v>3918</v>
      </c>
      <c r="G1001" s="549" t="s">
        <v>3834</v>
      </c>
      <c r="H1001" s="549" t="s">
        <v>2463</v>
      </c>
      <c r="I1001" s="549">
        <v>88</v>
      </c>
      <c r="J1001" s="549"/>
      <c r="K1001" s="549"/>
    </row>
    <row r="1002" spans="1:11" s="563" customFormat="1" ht="14.25" customHeight="1" x14ac:dyDescent="0.2">
      <c r="A1002" s="549" t="s">
        <v>3833</v>
      </c>
      <c r="B1002" s="560" t="e">
        <f>'Main Validation'!D26</f>
        <v>#N/A</v>
      </c>
      <c r="C1002" s="562" t="s">
        <v>2471</v>
      </c>
      <c r="D1002" s="561"/>
      <c r="E1002" s="561"/>
      <c r="F1002" s="549" t="s">
        <v>3919</v>
      </c>
      <c r="G1002" s="549" t="s">
        <v>3835</v>
      </c>
      <c r="H1002" s="549" t="s">
        <v>2463</v>
      </c>
      <c r="I1002" s="549">
        <v>89</v>
      </c>
      <c r="J1002" s="549"/>
      <c r="K1002" s="549"/>
    </row>
    <row r="1003" spans="1:11" s="563" customFormat="1" x14ac:dyDescent="0.2">
      <c r="A1003" s="549" t="s">
        <v>3836</v>
      </c>
      <c r="B1003" s="560" t="e">
        <f>'Main Validation'!D27</f>
        <v>#N/A</v>
      </c>
      <c r="C1003" s="562" t="s">
        <v>2471</v>
      </c>
      <c r="D1003" s="561"/>
      <c r="E1003" s="561"/>
      <c r="F1003" s="549" t="s">
        <v>3920</v>
      </c>
      <c r="G1003" s="549" t="s">
        <v>3837</v>
      </c>
      <c r="H1003" s="549" t="s">
        <v>2463</v>
      </c>
      <c r="I1003" s="549">
        <v>90</v>
      </c>
      <c r="J1003" s="549"/>
      <c r="K1003" s="549"/>
    </row>
    <row r="1004" spans="1:11" s="563" customFormat="1" ht="14.25" customHeight="1" x14ac:dyDescent="0.2">
      <c r="A1004" s="549" t="s">
        <v>3838</v>
      </c>
      <c r="B1004" s="560" t="e">
        <f>'Main Validation'!D28</f>
        <v>#N/A</v>
      </c>
      <c r="C1004" s="562" t="s">
        <v>2471</v>
      </c>
      <c r="D1004" s="561"/>
      <c r="E1004" s="561"/>
      <c r="F1004" s="549" t="s">
        <v>3921</v>
      </c>
      <c r="G1004" s="549" t="s">
        <v>3839</v>
      </c>
      <c r="H1004" s="549" t="s">
        <v>2463</v>
      </c>
      <c r="I1004" s="549">
        <v>91</v>
      </c>
      <c r="J1004" s="549"/>
      <c r="K1004" s="549"/>
    </row>
    <row r="1005" spans="1:11" s="563" customFormat="1" ht="14.25" customHeight="1" x14ac:dyDescent="0.2">
      <c r="A1005" s="549" t="s">
        <v>3840</v>
      </c>
      <c r="B1005" s="560" t="e">
        <f>'Main Validation'!D31</f>
        <v>#N/A</v>
      </c>
      <c r="C1005" s="562" t="s">
        <v>2471</v>
      </c>
      <c r="D1005" s="561"/>
      <c r="E1005" s="561"/>
      <c r="F1005" s="549" t="s">
        <v>3922</v>
      </c>
      <c r="G1005" s="549" t="s">
        <v>3841</v>
      </c>
      <c r="H1005" s="549" t="s">
        <v>2463</v>
      </c>
      <c r="I1005" s="549">
        <v>92</v>
      </c>
      <c r="J1005" s="549"/>
      <c r="K1005" s="549"/>
    </row>
    <row r="1006" spans="1:11" s="563" customFormat="1" ht="14.25" customHeight="1" x14ac:dyDescent="0.2">
      <c r="A1006" s="549" t="s">
        <v>3842</v>
      </c>
      <c r="B1006" s="560" t="e">
        <f>'Main Validation'!D32</f>
        <v>#N/A</v>
      </c>
      <c r="C1006" s="562" t="s">
        <v>2471</v>
      </c>
      <c r="D1006" s="561"/>
      <c r="E1006" s="561"/>
      <c r="F1006" s="549" t="s">
        <v>3923</v>
      </c>
      <c r="G1006" s="549" t="s">
        <v>3843</v>
      </c>
      <c r="H1006" s="549" t="s">
        <v>2463</v>
      </c>
      <c r="I1006" s="549">
        <v>93</v>
      </c>
      <c r="J1006" s="549"/>
      <c r="K1006" s="549"/>
    </row>
    <row r="1007" spans="1:11" s="563" customFormat="1" ht="14.25" customHeight="1" x14ac:dyDescent="0.2">
      <c r="A1007" s="549" t="s">
        <v>3844</v>
      </c>
      <c r="B1007" s="560" t="e">
        <f>'Main Validation'!D33</f>
        <v>#N/A</v>
      </c>
      <c r="C1007" s="562" t="s">
        <v>2471</v>
      </c>
      <c r="D1007" s="561"/>
      <c r="E1007" s="561"/>
      <c r="F1007" s="549" t="s">
        <v>3924</v>
      </c>
      <c r="G1007" s="549" t="s">
        <v>3845</v>
      </c>
      <c r="H1007" s="549" t="s">
        <v>2463</v>
      </c>
      <c r="I1007" s="549">
        <v>94</v>
      </c>
      <c r="J1007" s="549"/>
      <c r="K1007" s="549"/>
    </row>
    <row r="1008" spans="1:11" s="563" customFormat="1" ht="14.25" customHeight="1" x14ac:dyDescent="0.2">
      <c r="A1008" s="549" t="s">
        <v>3846</v>
      </c>
      <c r="B1008" s="560" t="e">
        <f>'Main Validation'!D34</f>
        <v>#N/A</v>
      </c>
      <c r="C1008" s="562" t="s">
        <v>2471</v>
      </c>
      <c r="D1008" s="561"/>
      <c r="E1008" s="561"/>
      <c r="F1008" s="549" t="s">
        <v>3925</v>
      </c>
      <c r="G1008" s="549" t="s">
        <v>3847</v>
      </c>
      <c r="H1008" s="549" t="s">
        <v>2463</v>
      </c>
      <c r="I1008" s="549">
        <v>95</v>
      </c>
      <c r="J1008" s="549"/>
      <c r="K1008" s="549"/>
    </row>
    <row r="1009" spans="1:11" s="563" customFormat="1" ht="14.25" customHeight="1" x14ac:dyDescent="0.2">
      <c r="A1009" s="549" t="s">
        <v>3848</v>
      </c>
      <c r="B1009" s="560">
        <f>'Main Validation'!D35</f>
        <v>-4357452</v>
      </c>
      <c r="C1009" s="562" t="s">
        <v>2471</v>
      </c>
      <c r="D1009" s="561"/>
      <c r="E1009" s="561"/>
      <c r="F1009" s="549" t="s">
        <v>3926</v>
      </c>
      <c r="G1009" s="549" t="s">
        <v>3849</v>
      </c>
      <c r="H1009" s="549" t="s">
        <v>2463</v>
      </c>
      <c r="I1009" s="549">
        <v>96</v>
      </c>
      <c r="J1009" s="549"/>
      <c r="K1009" s="549"/>
    </row>
    <row r="1010" spans="1:11" s="563" customFormat="1" ht="14.25" customHeight="1" x14ac:dyDescent="0.2">
      <c r="A1010" s="549" t="s">
        <v>3850</v>
      </c>
      <c r="B1010" s="560" t="e">
        <f>'Main Validation'!D36</f>
        <v>#N/A</v>
      </c>
      <c r="C1010" s="562" t="s">
        <v>2471</v>
      </c>
      <c r="D1010" s="561"/>
      <c r="E1010" s="561"/>
      <c r="F1010" s="549" t="s">
        <v>3927</v>
      </c>
      <c r="G1010" s="549" t="s">
        <v>3851</v>
      </c>
      <c r="H1010" s="549" t="s">
        <v>2463</v>
      </c>
      <c r="I1010" s="549">
        <v>97</v>
      </c>
      <c r="J1010" s="549"/>
      <c r="K1010" s="549"/>
    </row>
    <row r="1011" spans="1:11" s="563" customFormat="1" ht="14.25" customHeight="1" x14ac:dyDescent="0.2">
      <c r="A1011" s="549" t="s">
        <v>3852</v>
      </c>
      <c r="B1011" s="560" t="e">
        <f>'Main Validation'!D39</f>
        <v>#N/A</v>
      </c>
      <c r="C1011" s="562" t="s">
        <v>2471</v>
      </c>
      <c r="D1011" s="561"/>
      <c r="E1011" s="561"/>
      <c r="F1011" s="549" t="s">
        <v>3928</v>
      </c>
      <c r="G1011" s="549" t="s">
        <v>3853</v>
      </c>
      <c r="H1011" s="549" t="s">
        <v>2463</v>
      </c>
      <c r="I1011" s="549">
        <v>100</v>
      </c>
      <c r="J1011" s="549"/>
      <c r="K1011" s="549"/>
    </row>
    <row r="1012" spans="1:11" s="563" customFormat="1" ht="14.25" customHeight="1" x14ac:dyDescent="0.2">
      <c r="A1012" s="549" t="s">
        <v>3854</v>
      </c>
      <c r="B1012" s="560" t="e">
        <f>'Main Validation'!D40</f>
        <v>#N/A</v>
      </c>
      <c r="C1012" s="562" t="s">
        <v>2471</v>
      </c>
      <c r="D1012" s="561"/>
      <c r="E1012" s="561"/>
      <c r="F1012" s="549" t="s">
        <v>3929</v>
      </c>
      <c r="G1012" s="549" t="s">
        <v>3857</v>
      </c>
      <c r="H1012" s="549" t="s">
        <v>2463</v>
      </c>
      <c r="I1012" s="549">
        <v>101</v>
      </c>
      <c r="J1012" s="549"/>
      <c r="K1012" s="549"/>
    </row>
    <row r="1013" spans="1:11" s="563" customFormat="1" ht="14.25" customHeight="1" x14ac:dyDescent="0.2">
      <c r="A1013" s="549" t="s">
        <v>3855</v>
      </c>
      <c r="B1013" s="560">
        <v>0</v>
      </c>
      <c r="C1013" s="562" t="s">
        <v>2471</v>
      </c>
      <c r="D1013" s="561"/>
      <c r="E1013" s="561"/>
      <c r="F1013" s="549" t="s">
        <v>3930</v>
      </c>
      <c r="G1013" s="549" t="s">
        <v>3950</v>
      </c>
      <c r="H1013" s="549" t="s">
        <v>2463</v>
      </c>
      <c r="I1013" s="549">
        <v>102</v>
      </c>
      <c r="J1013" s="549"/>
      <c r="K1013" s="549"/>
    </row>
    <row r="1014" spans="1:11" s="563" customFormat="1" ht="15" customHeight="1" x14ac:dyDescent="0.2">
      <c r="A1014" s="549" t="s">
        <v>3856</v>
      </c>
      <c r="B1014" s="560" t="e" vm="1">
        <f>'Main Validation'!D47</f>
        <v>#VALUE!</v>
      </c>
      <c r="C1014" s="562" t="s">
        <v>2471</v>
      </c>
      <c r="D1014" s="561"/>
      <c r="E1014" s="561"/>
      <c r="F1014" s="549" t="s">
        <v>3931</v>
      </c>
      <c r="G1014" s="549" t="s">
        <v>3858</v>
      </c>
      <c r="H1014" s="549" t="s">
        <v>2463</v>
      </c>
      <c r="I1014" s="549">
        <v>103</v>
      </c>
      <c r="J1014" s="549"/>
      <c r="K1014" s="549"/>
    </row>
    <row r="1015" spans="1:11" s="563" customFormat="1" ht="15" customHeight="1" x14ac:dyDescent="0.2">
      <c r="A1015" s="549" t="s">
        <v>3992</v>
      </c>
      <c r="B1015" s="560">
        <f>'Main Validation'!D48</f>
        <v>0</v>
      </c>
      <c r="C1015" s="562" t="s">
        <v>2471</v>
      </c>
      <c r="D1015" s="561"/>
      <c r="E1015" s="561"/>
      <c r="F1015" s="549" t="s">
        <v>3932</v>
      </c>
      <c r="G1015" s="549" t="s">
        <v>3993</v>
      </c>
      <c r="H1015" s="549" t="s">
        <v>2463</v>
      </c>
      <c r="I1015" s="549">
        <v>104</v>
      </c>
      <c r="J1015" s="549"/>
      <c r="K1015" s="549"/>
    </row>
    <row r="1016" spans="1:11" s="563" customFormat="1" ht="15" customHeight="1" x14ac:dyDescent="0.2">
      <c r="A1016" s="549" t="s">
        <v>4095</v>
      </c>
      <c r="B1016" s="555">
        <v>0</v>
      </c>
      <c r="C1016" s="562" t="s">
        <v>2490</v>
      </c>
      <c r="D1016" s="561"/>
      <c r="E1016" s="561"/>
      <c r="F1016" s="549" t="s">
        <v>3933</v>
      </c>
      <c r="G1016" s="549" t="s">
        <v>4094</v>
      </c>
      <c r="H1016" s="549" t="s">
        <v>2463</v>
      </c>
      <c r="I1016" s="549"/>
      <c r="J1016" s="549"/>
      <c r="K1016" s="549"/>
    </row>
    <row r="1017" spans="1:11" s="563" customFormat="1" ht="14.25" customHeight="1" x14ac:dyDescent="0.2">
      <c r="A1017" s="549" t="s">
        <v>3969</v>
      </c>
      <c r="B1017" s="560" t="e" vm="1">
        <f>'Main Validation'!U41</f>
        <v>#VALUE!</v>
      </c>
      <c r="C1017" s="562" t="s">
        <v>2471</v>
      </c>
      <c r="D1017" s="561"/>
      <c r="E1017" s="561"/>
      <c r="F1017" s="549" t="s">
        <v>3980</v>
      </c>
      <c r="G1017" s="549" t="s">
        <v>3981</v>
      </c>
      <c r="H1017" s="549" t="s">
        <v>2463</v>
      </c>
      <c r="I1017" s="549">
        <v>105</v>
      </c>
      <c r="J1017" s="549"/>
      <c r="K1017" s="549"/>
    </row>
    <row r="1018" spans="1:11" s="563" customFormat="1" ht="14.25" customHeight="1" x14ac:dyDescent="0.2">
      <c r="A1018" s="549" t="s">
        <v>3970</v>
      </c>
      <c r="B1018" s="560">
        <f>'Main Validation'!U42</f>
        <v>0</v>
      </c>
      <c r="C1018" s="562" t="s">
        <v>2471</v>
      </c>
      <c r="D1018" s="561"/>
      <c r="E1018" s="561"/>
      <c r="F1018" s="549" t="s">
        <v>3982</v>
      </c>
      <c r="G1018" s="549" t="s">
        <v>3986</v>
      </c>
      <c r="H1018" s="549" t="s">
        <v>2463</v>
      </c>
      <c r="I1018" s="549">
        <v>106</v>
      </c>
      <c r="J1018" s="549"/>
      <c r="K1018" s="549"/>
    </row>
    <row r="1019" spans="1:11" s="563" customFormat="1" ht="14.25" customHeight="1" x14ac:dyDescent="0.2">
      <c r="A1019" s="549" t="s">
        <v>3971</v>
      </c>
      <c r="B1019" s="560">
        <f>'Main Validation'!U43</f>
        <v>0</v>
      </c>
      <c r="C1019" s="562" t="s">
        <v>2471</v>
      </c>
      <c r="D1019" s="561"/>
      <c r="E1019" s="561"/>
      <c r="F1019" s="549" t="s">
        <v>3983</v>
      </c>
      <c r="G1019" s="549" t="s">
        <v>3987</v>
      </c>
      <c r="H1019" s="549" t="s">
        <v>2463</v>
      </c>
      <c r="I1019" s="549">
        <v>107</v>
      </c>
      <c r="J1019" s="549"/>
      <c r="K1019" s="549"/>
    </row>
    <row r="1020" spans="1:11" s="563" customFormat="1" ht="15" customHeight="1" x14ac:dyDescent="0.2">
      <c r="A1020" s="549" t="s">
        <v>3972</v>
      </c>
      <c r="B1020" s="560">
        <f>'Main Validation'!U44</f>
        <v>0</v>
      </c>
      <c r="C1020" s="562" t="s">
        <v>2471</v>
      </c>
      <c r="D1020" s="561"/>
      <c r="E1020" s="561"/>
      <c r="F1020" s="549" t="s">
        <v>3984</v>
      </c>
      <c r="G1020" s="549" t="s">
        <v>3988</v>
      </c>
      <c r="H1020" s="549" t="s">
        <v>2463</v>
      </c>
      <c r="I1020" s="549">
        <v>108</v>
      </c>
      <c r="J1020" s="549"/>
      <c r="K1020" s="549"/>
    </row>
    <row r="1021" spans="1:11" s="563" customFormat="1" x14ac:dyDescent="0.2">
      <c r="A1021" s="549" t="s">
        <v>3973</v>
      </c>
      <c r="B1021" s="560">
        <f>'Main Validation'!U45</f>
        <v>0</v>
      </c>
      <c r="C1021" s="562" t="s">
        <v>2471</v>
      </c>
      <c r="D1021" s="561"/>
      <c r="E1021" s="561"/>
      <c r="F1021" s="549" t="s">
        <v>3985</v>
      </c>
      <c r="G1021" s="549" t="s">
        <v>3989</v>
      </c>
      <c r="H1021" s="549" t="s">
        <v>2463</v>
      </c>
      <c r="I1021" s="549">
        <v>109</v>
      </c>
      <c r="J1021" s="549"/>
      <c r="K1021" s="549"/>
    </row>
    <row r="1022" spans="1:11" s="538" customFormat="1" x14ac:dyDescent="0.2">
      <c r="A1022" s="563" t="s">
        <v>1845</v>
      </c>
      <c r="B1022" s="564" t="e" vm="1">
        <f>'Supplementary Validation'!G20</f>
        <v>#VALUE!</v>
      </c>
      <c r="C1022" s="565" t="s">
        <v>2471</v>
      </c>
      <c r="D1022" s="566"/>
      <c r="E1022" s="566"/>
      <c r="F1022" s="563" t="s">
        <v>3644</v>
      </c>
      <c r="G1022" s="563" t="s">
        <v>3382</v>
      </c>
      <c r="H1022" s="563" t="s">
        <v>2464</v>
      </c>
      <c r="I1022" s="563">
        <v>1</v>
      </c>
      <c r="J1022" s="563"/>
      <c r="K1022" s="563"/>
    </row>
    <row r="1023" spans="1:11" s="538" customFormat="1" x14ac:dyDescent="0.2">
      <c r="A1023" s="563" t="s">
        <v>1846</v>
      </c>
      <c r="B1023" s="564" t="e" vm="1">
        <f>'Supplementary Validation'!G21</f>
        <v>#VALUE!</v>
      </c>
      <c r="C1023" s="565" t="s">
        <v>2471</v>
      </c>
      <c r="D1023" s="566"/>
      <c r="E1023" s="566"/>
      <c r="F1023" s="563" t="s">
        <v>3645</v>
      </c>
      <c r="G1023" s="563" t="s">
        <v>3383</v>
      </c>
      <c r="H1023" s="563" t="s">
        <v>2464</v>
      </c>
      <c r="I1023" s="563">
        <v>2</v>
      </c>
      <c r="J1023" s="563"/>
      <c r="K1023" s="563"/>
    </row>
    <row r="1024" spans="1:11" s="538" customFormat="1" ht="15" customHeight="1" x14ac:dyDescent="0.2">
      <c r="A1024" s="563" t="s">
        <v>1847</v>
      </c>
      <c r="B1024" s="564" t="e" vm="1">
        <f>'Supplementary Validation'!G22</f>
        <v>#VALUE!</v>
      </c>
      <c r="C1024" s="565" t="s">
        <v>2471</v>
      </c>
      <c r="D1024" s="566"/>
      <c r="E1024" s="566"/>
      <c r="F1024" s="563" t="s">
        <v>3646</v>
      </c>
      <c r="G1024" s="563" t="s">
        <v>3384</v>
      </c>
      <c r="H1024" s="563" t="s">
        <v>2464</v>
      </c>
      <c r="I1024" s="563">
        <v>3</v>
      </c>
      <c r="J1024" s="563"/>
      <c r="K1024" s="563"/>
    </row>
    <row r="1025" spans="1:11" s="538" customFormat="1" x14ac:dyDescent="0.2">
      <c r="A1025" s="563" t="s">
        <v>2002</v>
      </c>
      <c r="B1025" s="564" t="e" vm="1">
        <f>'Supplementary Validation'!G23</f>
        <v>#VALUE!</v>
      </c>
      <c r="C1025" s="565" t="s">
        <v>2471</v>
      </c>
      <c r="D1025" s="566"/>
      <c r="E1025" s="566"/>
      <c r="F1025" s="563" t="s">
        <v>3647</v>
      </c>
      <c r="G1025" s="563" t="s">
        <v>3385</v>
      </c>
      <c r="H1025" s="563" t="s">
        <v>2464</v>
      </c>
      <c r="I1025" s="563">
        <v>4</v>
      </c>
      <c r="J1025" s="563"/>
      <c r="K1025" s="563"/>
    </row>
    <row r="1026" spans="1:11" s="538" customFormat="1" x14ac:dyDescent="0.2">
      <c r="A1026" s="563" t="s">
        <v>1848</v>
      </c>
      <c r="B1026" s="564" t="e" vm="1">
        <f>'Supplementary Validation'!G24</f>
        <v>#VALUE!</v>
      </c>
      <c r="C1026" s="565" t="s">
        <v>2471</v>
      </c>
      <c r="D1026" s="566"/>
      <c r="E1026" s="566"/>
      <c r="F1026" s="563" t="s">
        <v>3648</v>
      </c>
      <c r="G1026" s="563" t="s">
        <v>3386</v>
      </c>
      <c r="H1026" s="563" t="s">
        <v>2464</v>
      </c>
      <c r="I1026" s="563">
        <v>5</v>
      </c>
      <c r="J1026" s="563"/>
      <c r="K1026" s="563"/>
    </row>
    <row r="1027" spans="1:11" s="538" customFormat="1" ht="15" customHeight="1" x14ac:dyDescent="0.2">
      <c r="A1027" s="563" t="s">
        <v>1849</v>
      </c>
      <c r="B1027" s="564" t="e" vm="1">
        <f>'Supplementary Validation'!G25</f>
        <v>#VALUE!</v>
      </c>
      <c r="C1027" s="565" t="s">
        <v>2471</v>
      </c>
      <c r="D1027" s="566"/>
      <c r="E1027" s="566"/>
      <c r="F1027" s="563" t="s">
        <v>3649</v>
      </c>
      <c r="G1027" s="563" t="s">
        <v>3387</v>
      </c>
      <c r="H1027" s="563" t="s">
        <v>2464</v>
      </c>
      <c r="I1027" s="563">
        <v>6</v>
      </c>
      <c r="J1027" s="563"/>
      <c r="K1027" s="563"/>
    </row>
    <row r="1028" spans="1:11" s="538" customFormat="1" x14ac:dyDescent="0.2">
      <c r="A1028" s="563" t="s">
        <v>1850</v>
      </c>
      <c r="B1028" s="564" t="e" vm="1">
        <f>'Supplementary Validation'!G28</f>
        <v>#VALUE!</v>
      </c>
      <c r="C1028" s="565" t="s">
        <v>2471</v>
      </c>
      <c r="D1028" s="566"/>
      <c r="E1028" s="566"/>
      <c r="F1028" s="563" t="s">
        <v>3650</v>
      </c>
      <c r="G1028" s="563" t="s">
        <v>3388</v>
      </c>
      <c r="H1028" s="563" t="s">
        <v>2464</v>
      </c>
      <c r="I1028" s="563">
        <v>7</v>
      </c>
      <c r="J1028" s="563"/>
      <c r="K1028" s="563"/>
    </row>
    <row r="1029" spans="1:11" s="538" customFormat="1" x14ac:dyDescent="0.2">
      <c r="A1029" s="563" t="s">
        <v>1851</v>
      </c>
      <c r="B1029" s="564" t="e" vm="1">
        <f>'Supplementary Validation'!G29</f>
        <v>#VALUE!</v>
      </c>
      <c r="C1029" s="565" t="s">
        <v>2471</v>
      </c>
      <c r="D1029" s="566"/>
      <c r="E1029" s="566"/>
      <c r="F1029" s="563" t="s">
        <v>3651</v>
      </c>
      <c r="G1029" s="563" t="s">
        <v>3389</v>
      </c>
      <c r="H1029" s="563" t="s">
        <v>2464</v>
      </c>
      <c r="I1029" s="563">
        <v>8</v>
      </c>
      <c r="J1029" s="563"/>
      <c r="K1029" s="563"/>
    </row>
    <row r="1030" spans="1:11" s="538" customFormat="1" x14ac:dyDescent="0.2">
      <c r="A1030" s="563" t="s">
        <v>1852</v>
      </c>
      <c r="B1030" s="564" t="e" vm="1">
        <f>'Supplementary Validation'!G30</f>
        <v>#VALUE!</v>
      </c>
      <c r="C1030" s="565" t="s">
        <v>2471</v>
      </c>
      <c r="D1030" s="566"/>
      <c r="E1030" s="566"/>
      <c r="F1030" s="563" t="s">
        <v>3652</v>
      </c>
      <c r="G1030" s="563" t="s">
        <v>3390</v>
      </c>
      <c r="H1030" s="563" t="s">
        <v>2464</v>
      </c>
      <c r="I1030" s="563">
        <v>9</v>
      </c>
      <c r="J1030" s="563"/>
      <c r="K1030" s="563"/>
    </row>
    <row r="1031" spans="1:11" s="538" customFormat="1" x14ac:dyDescent="0.2">
      <c r="A1031" s="563" t="s">
        <v>1853</v>
      </c>
      <c r="B1031" s="564" t="e" vm="1">
        <f>'Supplementary Validation'!G31</f>
        <v>#VALUE!</v>
      </c>
      <c r="C1031" s="565" t="s">
        <v>2471</v>
      </c>
      <c r="D1031" s="566"/>
      <c r="E1031" s="566"/>
      <c r="F1031" s="563" t="s">
        <v>3653</v>
      </c>
      <c r="G1031" s="563" t="s">
        <v>3391</v>
      </c>
      <c r="H1031" s="563" t="s">
        <v>2464</v>
      </c>
      <c r="I1031" s="563">
        <v>10</v>
      </c>
      <c r="J1031" s="563"/>
      <c r="K1031" s="563"/>
    </row>
    <row r="1032" spans="1:11" s="538" customFormat="1" x14ac:dyDescent="0.2">
      <c r="A1032" s="563" t="s">
        <v>1854</v>
      </c>
      <c r="B1032" s="564" t="e" vm="1">
        <f>'Supplementary Validation'!G32</f>
        <v>#VALUE!</v>
      </c>
      <c r="C1032" s="565" t="s">
        <v>2471</v>
      </c>
      <c r="D1032" s="566"/>
      <c r="E1032" s="566"/>
      <c r="F1032" s="563" t="s">
        <v>3654</v>
      </c>
      <c r="G1032" s="563" t="s">
        <v>3392</v>
      </c>
      <c r="H1032" s="563" t="s">
        <v>2464</v>
      </c>
      <c r="I1032" s="563">
        <v>11</v>
      </c>
      <c r="J1032" s="563"/>
      <c r="K1032" s="563"/>
    </row>
    <row r="1033" spans="1:11" s="538" customFormat="1" x14ac:dyDescent="0.2">
      <c r="A1033" s="563" t="s">
        <v>1855</v>
      </c>
      <c r="B1033" s="564" t="e" vm="1">
        <f>'Supplementary Validation'!G33</f>
        <v>#VALUE!</v>
      </c>
      <c r="C1033" s="565" t="s">
        <v>2471</v>
      </c>
      <c r="D1033" s="566"/>
      <c r="E1033" s="566"/>
      <c r="F1033" s="563" t="s">
        <v>3655</v>
      </c>
      <c r="G1033" s="563" t="s">
        <v>3393</v>
      </c>
      <c r="H1033" s="563" t="s">
        <v>2464</v>
      </c>
      <c r="I1033" s="563">
        <v>12</v>
      </c>
      <c r="J1033" s="563"/>
      <c r="K1033" s="563"/>
    </row>
    <row r="1034" spans="1:11" s="538" customFormat="1" x14ac:dyDescent="0.2">
      <c r="A1034" s="563" t="s">
        <v>2335</v>
      </c>
      <c r="B1034" s="564" t="e" vm="1">
        <f>'Supplementary Validation'!G34</f>
        <v>#VALUE!</v>
      </c>
      <c r="C1034" s="565" t="s">
        <v>2471</v>
      </c>
      <c r="D1034" s="566"/>
      <c r="E1034" s="566"/>
      <c r="F1034" s="563" t="s">
        <v>3656</v>
      </c>
      <c r="G1034" s="563" t="s">
        <v>3394</v>
      </c>
      <c r="H1034" s="563" t="s">
        <v>2464</v>
      </c>
      <c r="I1034" s="563">
        <v>13</v>
      </c>
      <c r="J1034" s="563"/>
      <c r="K1034" s="563"/>
    </row>
    <row r="1035" spans="1:11" s="538" customFormat="1" x14ac:dyDescent="0.2">
      <c r="A1035" s="563" t="s">
        <v>1856</v>
      </c>
      <c r="B1035" s="564" t="e" vm="1">
        <f>'Supplementary Validation'!G37</f>
        <v>#VALUE!</v>
      </c>
      <c r="C1035" s="565" t="s">
        <v>2471</v>
      </c>
      <c r="D1035" s="566"/>
      <c r="E1035" s="566"/>
      <c r="F1035" s="563" t="s">
        <v>3657</v>
      </c>
      <c r="G1035" s="563" t="s">
        <v>3395</v>
      </c>
      <c r="H1035" s="563" t="s">
        <v>2464</v>
      </c>
      <c r="I1035" s="563">
        <v>15</v>
      </c>
      <c r="J1035" s="563"/>
      <c r="K1035" s="563"/>
    </row>
    <row r="1036" spans="1:11" s="538" customFormat="1" x14ac:dyDescent="0.2">
      <c r="A1036" s="563" t="s">
        <v>1857</v>
      </c>
      <c r="B1036" s="564" t="e" vm="1">
        <f>'Supplementary Validation'!G38</f>
        <v>#VALUE!</v>
      </c>
      <c r="C1036" s="565" t="s">
        <v>2471</v>
      </c>
      <c r="D1036" s="566"/>
      <c r="E1036" s="566"/>
      <c r="F1036" s="563" t="s">
        <v>3658</v>
      </c>
      <c r="G1036" s="563" t="s">
        <v>3396</v>
      </c>
      <c r="H1036" s="563" t="s">
        <v>2464</v>
      </c>
      <c r="I1036" s="563">
        <v>16</v>
      </c>
      <c r="J1036" s="563"/>
      <c r="K1036" s="563"/>
    </row>
    <row r="1037" spans="1:11" s="538" customFormat="1" ht="14.25" customHeight="1" x14ac:dyDescent="0.2">
      <c r="A1037" s="563" t="s">
        <v>1858</v>
      </c>
      <c r="B1037" s="564" t="e" vm="1">
        <f>'Supplementary Validation'!G39</f>
        <v>#VALUE!</v>
      </c>
      <c r="C1037" s="565" t="s">
        <v>2471</v>
      </c>
      <c r="D1037" s="566"/>
      <c r="E1037" s="566"/>
      <c r="F1037" s="563" t="s">
        <v>3659</v>
      </c>
      <c r="G1037" s="563" t="s">
        <v>3397</v>
      </c>
      <c r="H1037" s="563" t="s">
        <v>2464</v>
      </c>
      <c r="I1037" s="563">
        <v>17</v>
      </c>
      <c r="J1037" s="563"/>
      <c r="K1037" s="563"/>
    </row>
    <row r="1038" spans="1:11" s="538" customFormat="1" x14ac:dyDescent="0.2">
      <c r="A1038" s="563" t="s">
        <v>1859</v>
      </c>
      <c r="B1038" s="564" t="e" vm="1">
        <f>'Supplementary Validation'!G40</f>
        <v>#VALUE!</v>
      </c>
      <c r="C1038" s="565" t="s">
        <v>2471</v>
      </c>
      <c r="D1038" s="566"/>
      <c r="E1038" s="566"/>
      <c r="F1038" s="563" t="s">
        <v>3660</v>
      </c>
      <c r="G1038" s="563" t="s">
        <v>3398</v>
      </c>
      <c r="H1038" s="563" t="s">
        <v>2464</v>
      </c>
      <c r="I1038" s="563">
        <v>18</v>
      </c>
      <c r="J1038" s="563"/>
      <c r="K1038" s="563"/>
    </row>
    <row r="1039" spans="1:11" s="1670" customFormat="1" ht="15" x14ac:dyDescent="0.25">
      <c r="A1039" s="622" t="s">
        <v>5257</v>
      </c>
      <c r="B1039" s="1599" t="e">
        <f>'Supplementary Validation'!$G$43</f>
        <v>#N/A</v>
      </c>
      <c r="C1039" s="1600" t="s">
        <v>2471</v>
      </c>
      <c r="D1039" s="1669"/>
      <c r="E1039" s="1669"/>
      <c r="F1039" s="622" t="s">
        <v>3661</v>
      </c>
      <c r="G1039" s="622" t="s">
        <v>5258</v>
      </c>
      <c r="H1039" s="563" t="s">
        <v>2464</v>
      </c>
      <c r="I1039" s="1668"/>
      <c r="J1039" s="1668"/>
      <c r="K1039" s="1668"/>
    </row>
    <row r="1040" spans="1:11" s="637" customFormat="1" ht="15" x14ac:dyDescent="0.25">
      <c r="A1040" s="622" t="s">
        <v>5213</v>
      </c>
      <c r="B1040" s="1599">
        <f>'Supplementary Validation'!$G$45</f>
        <v>0</v>
      </c>
      <c r="C1040" s="1600" t="s">
        <v>2471</v>
      </c>
      <c r="D1040" s="1601"/>
      <c r="E1040" s="1601"/>
      <c r="F1040" s="622" t="s">
        <v>3662</v>
      </c>
      <c r="G1040" s="622" t="s">
        <v>5214</v>
      </c>
      <c r="H1040" s="563" t="s">
        <v>2464</v>
      </c>
      <c r="I1040" s="622"/>
      <c r="J1040" s="622"/>
      <c r="K1040" s="622"/>
    </row>
    <row r="1041" spans="1:11" s="538" customFormat="1" x14ac:dyDescent="0.2">
      <c r="A1041" s="563" t="s">
        <v>2371</v>
      </c>
      <c r="B1041" s="564" t="e" vm="1">
        <f>'Supplementary Validation'!G51</f>
        <v>#VALUE!</v>
      </c>
      <c r="C1041" s="565" t="s">
        <v>2471</v>
      </c>
      <c r="D1041" s="566"/>
      <c r="E1041" s="566"/>
      <c r="F1041" s="563" t="s">
        <v>3663</v>
      </c>
      <c r="G1041" s="563" t="s">
        <v>3399</v>
      </c>
      <c r="H1041" s="563" t="s">
        <v>2464</v>
      </c>
      <c r="I1041" s="563">
        <v>20</v>
      </c>
      <c r="J1041" s="563"/>
      <c r="K1041" s="563"/>
    </row>
    <row r="1042" spans="1:11" s="538" customFormat="1" x14ac:dyDescent="0.2">
      <c r="A1042" s="563" t="s">
        <v>2372</v>
      </c>
      <c r="B1042" s="564" t="e" vm="1">
        <f>'Supplementary Validation'!G52</f>
        <v>#VALUE!</v>
      </c>
      <c r="C1042" s="565" t="s">
        <v>2471</v>
      </c>
      <c r="D1042" s="566"/>
      <c r="E1042" s="566"/>
      <c r="F1042" s="563" t="s">
        <v>3664</v>
      </c>
      <c r="G1042" s="563" t="s">
        <v>3400</v>
      </c>
      <c r="H1042" s="563" t="s">
        <v>2464</v>
      </c>
      <c r="I1042" s="563">
        <v>21</v>
      </c>
      <c r="J1042" s="563"/>
      <c r="K1042" s="563"/>
    </row>
    <row r="1043" spans="1:11" s="538" customFormat="1" x14ac:dyDescent="0.2">
      <c r="A1043" s="563" t="s">
        <v>2373</v>
      </c>
      <c r="B1043" s="564" t="e" vm="1">
        <f>'Supplementary Validation'!G53</f>
        <v>#VALUE!</v>
      </c>
      <c r="C1043" s="565" t="s">
        <v>2471</v>
      </c>
      <c r="D1043" s="566"/>
      <c r="E1043" s="566"/>
      <c r="F1043" s="563" t="s">
        <v>3665</v>
      </c>
      <c r="G1043" s="563" t="s">
        <v>3401</v>
      </c>
      <c r="H1043" s="563" t="s">
        <v>2464</v>
      </c>
      <c r="I1043" s="563">
        <v>22</v>
      </c>
      <c r="J1043" s="563"/>
      <c r="K1043" s="563"/>
    </row>
    <row r="1044" spans="1:11" s="538" customFormat="1" x14ac:dyDescent="0.2">
      <c r="A1044" s="563" t="s">
        <v>2374</v>
      </c>
      <c r="B1044" s="564" t="e" vm="1">
        <f>'Supplementary Validation'!G54</f>
        <v>#VALUE!</v>
      </c>
      <c r="C1044" s="565" t="s">
        <v>2471</v>
      </c>
      <c r="D1044" s="566"/>
      <c r="E1044" s="566"/>
      <c r="F1044" s="563" t="s">
        <v>3666</v>
      </c>
      <c r="G1044" s="563" t="s">
        <v>3402</v>
      </c>
      <c r="H1044" s="563" t="s">
        <v>2464</v>
      </c>
      <c r="I1044" s="563">
        <v>23</v>
      </c>
      <c r="J1044" s="563"/>
      <c r="K1044" s="563"/>
    </row>
    <row r="1045" spans="1:11" s="538" customFormat="1" x14ac:dyDescent="0.2">
      <c r="A1045" s="563" t="s">
        <v>2375</v>
      </c>
      <c r="B1045" s="564" t="e" vm="1">
        <f>'Supplementary Validation'!G55</f>
        <v>#VALUE!</v>
      </c>
      <c r="C1045" s="565" t="s">
        <v>2471</v>
      </c>
      <c r="D1045" s="566"/>
      <c r="E1045" s="566"/>
      <c r="F1045" s="563" t="s">
        <v>3667</v>
      </c>
      <c r="G1045" s="563" t="s">
        <v>3403</v>
      </c>
      <c r="H1045" s="563" t="s">
        <v>2464</v>
      </c>
      <c r="I1045" s="563">
        <v>24</v>
      </c>
      <c r="J1045" s="563"/>
      <c r="K1045" s="563"/>
    </row>
    <row r="1046" spans="1:11" s="538" customFormat="1" x14ac:dyDescent="0.2">
      <c r="A1046" s="563" t="s">
        <v>1860</v>
      </c>
      <c r="B1046" s="567" t="e" vm="1">
        <f>'Supplementary Validation'!H20</f>
        <v>#VALUE!</v>
      </c>
      <c r="C1046" s="568" t="s">
        <v>2490</v>
      </c>
      <c r="D1046" s="569"/>
      <c r="E1046" s="569"/>
      <c r="F1046" s="563" t="s">
        <v>3668</v>
      </c>
      <c r="G1046" s="563" t="s">
        <v>3404</v>
      </c>
      <c r="H1046" s="563" t="s">
        <v>2464</v>
      </c>
      <c r="I1046" s="563">
        <v>25</v>
      </c>
      <c r="J1046" s="563"/>
      <c r="K1046" s="563"/>
    </row>
    <row r="1047" spans="1:11" s="538" customFormat="1" x14ac:dyDescent="0.2">
      <c r="A1047" s="563" t="s">
        <v>1861</v>
      </c>
      <c r="B1047" s="567" t="e" vm="1">
        <f>'Supplementary Validation'!H21</f>
        <v>#VALUE!</v>
      </c>
      <c r="C1047" s="568" t="s">
        <v>2490</v>
      </c>
      <c r="D1047" s="569"/>
      <c r="E1047" s="569"/>
      <c r="F1047" s="563" t="s">
        <v>3669</v>
      </c>
      <c r="G1047" s="563" t="s">
        <v>3405</v>
      </c>
      <c r="H1047" s="563" t="s">
        <v>2464</v>
      </c>
      <c r="I1047" s="563">
        <v>26</v>
      </c>
      <c r="J1047" s="563"/>
      <c r="K1047" s="563"/>
    </row>
    <row r="1048" spans="1:11" s="538" customFormat="1" x14ac:dyDescent="0.2">
      <c r="A1048" s="563" t="s">
        <v>1862</v>
      </c>
      <c r="B1048" s="567" t="e" vm="1">
        <f>'Supplementary Validation'!H22</f>
        <v>#VALUE!</v>
      </c>
      <c r="C1048" s="568" t="s">
        <v>2490</v>
      </c>
      <c r="D1048" s="569"/>
      <c r="E1048" s="569"/>
      <c r="F1048" s="563" t="s">
        <v>3670</v>
      </c>
      <c r="G1048" s="563" t="s">
        <v>3406</v>
      </c>
      <c r="H1048" s="563" t="s">
        <v>2464</v>
      </c>
      <c r="I1048" s="563">
        <v>27</v>
      </c>
      <c r="J1048" s="563"/>
      <c r="K1048" s="563"/>
    </row>
    <row r="1049" spans="1:11" s="538" customFormat="1" x14ac:dyDescent="0.2">
      <c r="A1049" s="563" t="s">
        <v>2003</v>
      </c>
      <c r="B1049" s="567" t="e" vm="1">
        <f>'Supplementary Validation'!H23</f>
        <v>#VALUE!</v>
      </c>
      <c r="C1049" s="568" t="s">
        <v>2490</v>
      </c>
      <c r="D1049" s="569"/>
      <c r="E1049" s="569"/>
      <c r="F1049" s="563" t="s">
        <v>3671</v>
      </c>
      <c r="G1049" s="563" t="s">
        <v>3407</v>
      </c>
      <c r="H1049" s="563" t="s">
        <v>2464</v>
      </c>
      <c r="I1049" s="563">
        <v>28</v>
      </c>
      <c r="J1049" s="563"/>
      <c r="K1049" s="563"/>
    </row>
    <row r="1050" spans="1:11" s="538" customFormat="1" x14ac:dyDescent="0.2">
      <c r="A1050" s="563" t="s">
        <v>1863</v>
      </c>
      <c r="B1050" s="567" t="e" vm="1">
        <f>'Supplementary Validation'!H24</f>
        <v>#VALUE!</v>
      </c>
      <c r="C1050" s="568" t="s">
        <v>2490</v>
      </c>
      <c r="D1050" s="569"/>
      <c r="E1050" s="569"/>
      <c r="F1050" s="563" t="s">
        <v>3672</v>
      </c>
      <c r="G1050" s="563" t="s">
        <v>3408</v>
      </c>
      <c r="H1050" s="563" t="s">
        <v>2464</v>
      </c>
      <c r="I1050" s="563">
        <v>29</v>
      </c>
      <c r="J1050" s="563"/>
      <c r="K1050" s="563"/>
    </row>
    <row r="1051" spans="1:11" s="538" customFormat="1" x14ac:dyDescent="0.2">
      <c r="A1051" s="563" t="s">
        <v>1864</v>
      </c>
      <c r="B1051" s="567" t="e" vm="1">
        <f>'Supplementary Validation'!H25</f>
        <v>#VALUE!</v>
      </c>
      <c r="C1051" s="568" t="s">
        <v>2490</v>
      </c>
      <c r="D1051" s="569"/>
      <c r="E1051" s="569"/>
      <c r="F1051" s="563" t="s">
        <v>3673</v>
      </c>
      <c r="G1051" s="563" t="s">
        <v>3409</v>
      </c>
      <c r="H1051" s="563" t="s">
        <v>2464</v>
      </c>
      <c r="I1051" s="563">
        <v>30</v>
      </c>
      <c r="J1051" s="563"/>
      <c r="K1051" s="563"/>
    </row>
    <row r="1052" spans="1:11" s="538" customFormat="1" x14ac:dyDescent="0.2">
      <c r="A1052" s="563" t="s">
        <v>1865</v>
      </c>
      <c r="B1052" s="567" t="e" vm="1">
        <f>'Supplementary Validation'!H28</f>
        <v>#VALUE!</v>
      </c>
      <c r="C1052" s="568" t="s">
        <v>2490</v>
      </c>
      <c r="D1052" s="569"/>
      <c r="E1052" s="569"/>
      <c r="F1052" s="563" t="s">
        <v>3674</v>
      </c>
      <c r="G1052" s="563" t="s">
        <v>3410</v>
      </c>
      <c r="H1052" s="563" t="s">
        <v>2464</v>
      </c>
      <c r="I1052" s="563">
        <v>31</v>
      </c>
      <c r="J1052" s="563"/>
      <c r="K1052" s="563"/>
    </row>
    <row r="1053" spans="1:11" s="538" customFormat="1" x14ac:dyDescent="0.2">
      <c r="A1053" s="563" t="s">
        <v>1866</v>
      </c>
      <c r="B1053" s="567" t="e" vm="1">
        <f>'Supplementary Validation'!H29</f>
        <v>#VALUE!</v>
      </c>
      <c r="C1053" s="568" t="s">
        <v>2490</v>
      </c>
      <c r="D1053" s="569"/>
      <c r="E1053" s="569"/>
      <c r="F1053" s="563" t="s">
        <v>3675</v>
      </c>
      <c r="G1053" s="563" t="s">
        <v>3411</v>
      </c>
      <c r="H1053" s="563" t="s">
        <v>2464</v>
      </c>
      <c r="I1053" s="563">
        <v>32</v>
      </c>
      <c r="J1053" s="563"/>
      <c r="K1053" s="563"/>
    </row>
    <row r="1054" spans="1:11" s="538" customFormat="1" x14ac:dyDescent="0.2">
      <c r="A1054" s="563" t="s">
        <v>1867</v>
      </c>
      <c r="B1054" s="567" t="e" vm="1">
        <f>'Supplementary Validation'!H30</f>
        <v>#VALUE!</v>
      </c>
      <c r="C1054" s="568" t="s">
        <v>2490</v>
      </c>
      <c r="D1054" s="569"/>
      <c r="E1054" s="569"/>
      <c r="F1054" s="563" t="s">
        <v>3676</v>
      </c>
      <c r="G1054" s="563" t="s">
        <v>3412</v>
      </c>
      <c r="H1054" s="563" t="s">
        <v>2464</v>
      </c>
      <c r="I1054" s="563">
        <v>33</v>
      </c>
      <c r="J1054" s="563"/>
      <c r="K1054" s="563"/>
    </row>
    <row r="1055" spans="1:11" s="538" customFormat="1" x14ac:dyDescent="0.2">
      <c r="A1055" s="563" t="s">
        <v>1868</v>
      </c>
      <c r="B1055" s="567" t="e" vm="1">
        <f>'Supplementary Validation'!H31</f>
        <v>#VALUE!</v>
      </c>
      <c r="C1055" s="568" t="s">
        <v>2490</v>
      </c>
      <c r="D1055" s="569"/>
      <c r="E1055" s="569"/>
      <c r="F1055" s="563" t="s">
        <v>3677</v>
      </c>
      <c r="G1055" s="563" t="s">
        <v>3413</v>
      </c>
      <c r="H1055" s="563" t="s">
        <v>2464</v>
      </c>
      <c r="I1055" s="563">
        <v>34</v>
      </c>
      <c r="J1055" s="563"/>
      <c r="K1055" s="563"/>
    </row>
    <row r="1056" spans="1:11" s="538" customFormat="1" x14ac:dyDescent="0.2">
      <c r="A1056" s="563" t="s">
        <v>1869</v>
      </c>
      <c r="B1056" s="567" t="e" vm="1">
        <f>'Supplementary Validation'!H32</f>
        <v>#VALUE!</v>
      </c>
      <c r="C1056" s="568" t="s">
        <v>2490</v>
      </c>
      <c r="D1056" s="569"/>
      <c r="E1056" s="569"/>
      <c r="F1056" s="563" t="s">
        <v>3678</v>
      </c>
      <c r="G1056" s="563" t="s">
        <v>3414</v>
      </c>
      <c r="H1056" s="563" t="s">
        <v>2464</v>
      </c>
      <c r="I1056" s="563">
        <v>35</v>
      </c>
      <c r="J1056" s="563"/>
      <c r="K1056" s="563"/>
    </row>
    <row r="1057" spans="1:11" s="538" customFormat="1" x14ac:dyDescent="0.2">
      <c r="A1057" s="563" t="s">
        <v>1870</v>
      </c>
      <c r="B1057" s="567" t="e" vm="1">
        <f>'Supplementary Validation'!H33</f>
        <v>#VALUE!</v>
      </c>
      <c r="C1057" s="568" t="s">
        <v>2490</v>
      </c>
      <c r="D1057" s="569"/>
      <c r="E1057" s="569"/>
      <c r="F1057" s="563" t="s">
        <v>3679</v>
      </c>
      <c r="G1057" s="563" t="s">
        <v>3415</v>
      </c>
      <c r="H1057" s="563" t="s">
        <v>2464</v>
      </c>
      <c r="I1057" s="563">
        <v>36</v>
      </c>
      <c r="J1057" s="563"/>
      <c r="K1057" s="563"/>
    </row>
    <row r="1058" spans="1:11" s="538" customFormat="1" x14ac:dyDescent="0.2">
      <c r="A1058" s="563" t="s">
        <v>2336</v>
      </c>
      <c r="B1058" s="567" t="e" vm="1">
        <f>'Supplementary Validation'!H34</f>
        <v>#VALUE!</v>
      </c>
      <c r="C1058" s="568" t="s">
        <v>2490</v>
      </c>
      <c r="D1058" s="569"/>
      <c r="E1058" s="569"/>
      <c r="F1058" s="563" t="s">
        <v>3680</v>
      </c>
      <c r="G1058" s="563" t="s">
        <v>3416</v>
      </c>
      <c r="H1058" s="563" t="s">
        <v>2464</v>
      </c>
      <c r="I1058" s="563">
        <v>37</v>
      </c>
      <c r="J1058" s="563"/>
      <c r="K1058" s="563"/>
    </row>
    <row r="1059" spans="1:11" s="538" customFormat="1" x14ac:dyDescent="0.2">
      <c r="A1059" s="563" t="s">
        <v>1871</v>
      </c>
      <c r="B1059" s="567" t="e" vm="1">
        <f>'Supplementary Validation'!H37</f>
        <v>#VALUE!</v>
      </c>
      <c r="C1059" s="568" t="s">
        <v>2490</v>
      </c>
      <c r="D1059" s="569"/>
      <c r="E1059" s="569"/>
      <c r="F1059" s="563" t="s">
        <v>3681</v>
      </c>
      <c r="G1059" s="563" t="s">
        <v>3417</v>
      </c>
      <c r="H1059" s="563" t="s">
        <v>2464</v>
      </c>
      <c r="I1059" s="563">
        <v>39</v>
      </c>
      <c r="J1059" s="563"/>
      <c r="K1059" s="563"/>
    </row>
    <row r="1060" spans="1:11" s="538" customFormat="1" x14ac:dyDescent="0.2">
      <c r="A1060" s="563" t="s">
        <v>1872</v>
      </c>
      <c r="B1060" s="567" t="e" vm="1">
        <f>'Supplementary Validation'!H38</f>
        <v>#VALUE!</v>
      </c>
      <c r="C1060" s="568" t="s">
        <v>2490</v>
      </c>
      <c r="D1060" s="569"/>
      <c r="E1060" s="569"/>
      <c r="F1060" s="563" t="s">
        <v>3682</v>
      </c>
      <c r="G1060" s="563" t="s">
        <v>3418</v>
      </c>
      <c r="H1060" s="563" t="s">
        <v>2464</v>
      </c>
      <c r="I1060" s="563">
        <v>40</v>
      </c>
      <c r="J1060" s="563"/>
      <c r="K1060" s="563"/>
    </row>
    <row r="1061" spans="1:11" s="538" customFormat="1" x14ac:dyDescent="0.2">
      <c r="A1061" s="563" t="s">
        <v>1873</v>
      </c>
      <c r="B1061" s="567" t="e" vm="1">
        <f>'Supplementary Validation'!H39</f>
        <v>#VALUE!</v>
      </c>
      <c r="C1061" s="568" t="s">
        <v>2490</v>
      </c>
      <c r="D1061" s="569"/>
      <c r="E1061" s="569"/>
      <c r="F1061" s="563" t="s">
        <v>3683</v>
      </c>
      <c r="G1061" s="563" t="s">
        <v>3419</v>
      </c>
      <c r="H1061" s="563" t="s">
        <v>2464</v>
      </c>
      <c r="I1061" s="563">
        <v>41</v>
      </c>
      <c r="J1061" s="563"/>
      <c r="K1061" s="563"/>
    </row>
    <row r="1062" spans="1:11" s="538" customFormat="1" x14ac:dyDescent="0.2">
      <c r="A1062" s="563" t="s">
        <v>1874</v>
      </c>
      <c r="B1062" s="567" t="e" vm="1">
        <f>'Supplementary Validation'!H40</f>
        <v>#VALUE!</v>
      </c>
      <c r="C1062" s="568" t="s">
        <v>2490</v>
      </c>
      <c r="D1062" s="569"/>
      <c r="E1062" s="569"/>
      <c r="F1062" s="563" t="s">
        <v>3684</v>
      </c>
      <c r="G1062" s="563" t="s">
        <v>3420</v>
      </c>
      <c r="H1062" s="563" t="s">
        <v>2464</v>
      </c>
      <c r="I1062" s="563">
        <v>42</v>
      </c>
      <c r="J1062" s="563"/>
      <c r="K1062" s="563"/>
    </row>
    <row r="1063" spans="1:11" s="1670" customFormat="1" ht="15" x14ac:dyDescent="0.25">
      <c r="A1063" s="622" t="s">
        <v>5259</v>
      </c>
      <c r="B1063" s="1602" t="e">
        <f>'Supplementary Validation'!$H$43</f>
        <v>#N/A</v>
      </c>
      <c r="C1063" s="1603" t="s">
        <v>2490</v>
      </c>
      <c r="D1063" s="1671"/>
      <c r="E1063" s="1671"/>
      <c r="F1063" s="622" t="s">
        <v>3685</v>
      </c>
      <c r="G1063" s="622" t="s">
        <v>5260</v>
      </c>
      <c r="H1063" s="563" t="s">
        <v>2464</v>
      </c>
      <c r="I1063" s="1668"/>
      <c r="J1063" s="1668"/>
      <c r="K1063" s="1668"/>
    </row>
    <row r="1064" spans="1:11" s="637" customFormat="1" ht="15" x14ac:dyDescent="0.25">
      <c r="A1064" s="622" t="s">
        <v>5215</v>
      </c>
      <c r="B1064" s="1602">
        <f>'Supplementary Validation'!$H$45</f>
        <v>0</v>
      </c>
      <c r="C1064" s="1603" t="s">
        <v>2490</v>
      </c>
      <c r="D1064" s="1604"/>
      <c r="E1064" s="1604"/>
      <c r="F1064" s="622" t="s">
        <v>3686</v>
      </c>
      <c r="G1064" s="622" t="s">
        <v>5216</v>
      </c>
      <c r="H1064" s="563" t="s">
        <v>2464</v>
      </c>
      <c r="I1064" s="622"/>
      <c r="J1064" s="622"/>
      <c r="K1064" s="622"/>
    </row>
    <row r="1065" spans="1:11" s="538" customFormat="1" x14ac:dyDescent="0.2">
      <c r="A1065" s="563" t="s">
        <v>2376</v>
      </c>
      <c r="B1065" s="567" t="e" vm="1">
        <f>'Supplementary Validation'!H51</f>
        <v>#VALUE!</v>
      </c>
      <c r="C1065" s="568" t="s">
        <v>2490</v>
      </c>
      <c r="D1065" s="569"/>
      <c r="E1065" s="569"/>
      <c r="F1065" s="563" t="s">
        <v>3687</v>
      </c>
      <c r="G1065" s="563" t="s">
        <v>3421</v>
      </c>
      <c r="H1065" s="563" t="s">
        <v>2464</v>
      </c>
      <c r="I1065" s="563">
        <v>44</v>
      </c>
      <c r="J1065" s="563"/>
      <c r="K1065" s="563"/>
    </row>
    <row r="1066" spans="1:11" s="538" customFormat="1" x14ac:dyDescent="0.2">
      <c r="A1066" s="563" t="s">
        <v>2377</v>
      </c>
      <c r="B1066" s="567" t="e" vm="1">
        <f>'Supplementary Validation'!H52</f>
        <v>#VALUE!</v>
      </c>
      <c r="C1066" s="568" t="s">
        <v>2490</v>
      </c>
      <c r="D1066" s="569"/>
      <c r="E1066" s="569"/>
      <c r="F1066" s="563" t="s">
        <v>3688</v>
      </c>
      <c r="G1066" s="563" t="s">
        <v>3422</v>
      </c>
      <c r="H1066" s="563" t="s">
        <v>2464</v>
      </c>
      <c r="I1066" s="563">
        <v>45</v>
      </c>
      <c r="J1066" s="563"/>
      <c r="K1066" s="563"/>
    </row>
    <row r="1067" spans="1:11" s="538" customFormat="1" x14ac:dyDescent="0.2">
      <c r="A1067" s="563" t="s">
        <v>2378</v>
      </c>
      <c r="B1067" s="567" t="e" vm="1">
        <f>'Supplementary Validation'!H53</f>
        <v>#VALUE!</v>
      </c>
      <c r="C1067" s="568" t="s">
        <v>2490</v>
      </c>
      <c r="D1067" s="569"/>
      <c r="E1067" s="569"/>
      <c r="F1067" s="563" t="s">
        <v>3689</v>
      </c>
      <c r="G1067" s="563" t="s">
        <v>3423</v>
      </c>
      <c r="H1067" s="563" t="s">
        <v>2464</v>
      </c>
      <c r="I1067" s="563">
        <v>46</v>
      </c>
      <c r="J1067" s="563"/>
      <c r="K1067" s="563"/>
    </row>
    <row r="1068" spans="1:11" s="549" customFormat="1" x14ac:dyDescent="0.2">
      <c r="A1068" s="563" t="s">
        <v>2379</v>
      </c>
      <c r="B1068" s="567" t="e" vm="1">
        <f>'Supplementary Validation'!H54</f>
        <v>#VALUE!</v>
      </c>
      <c r="C1068" s="568" t="s">
        <v>2490</v>
      </c>
      <c r="D1068" s="569"/>
      <c r="E1068" s="569"/>
      <c r="F1068" s="563" t="s">
        <v>3690</v>
      </c>
      <c r="G1068" s="563" t="s">
        <v>3424</v>
      </c>
      <c r="H1068" s="563" t="s">
        <v>2464</v>
      </c>
      <c r="I1068" s="563">
        <v>47</v>
      </c>
      <c r="J1068" s="563"/>
      <c r="K1068" s="563"/>
    </row>
    <row r="1069" spans="1:11" s="549" customFormat="1" x14ac:dyDescent="0.2">
      <c r="A1069" s="563" t="s">
        <v>2380</v>
      </c>
      <c r="B1069" s="567" t="e" vm="1">
        <f>'Supplementary Validation'!H55</f>
        <v>#VALUE!</v>
      </c>
      <c r="C1069" s="568" t="s">
        <v>2490</v>
      </c>
      <c r="D1069" s="569"/>
      <c r="E1069" s="569"/>
      <c r="F1069" s="563" t="s">
        <v>3691</v>
      </c>
      <c r="G1069" s="563" t="s">
        <v>3425</v>
      </c>
      <c r="H1069" s="563" t="s">
        <v>2464</v>
      </c>
      <c r="I1069" s="563">
        <v>48</v>
      </c>
      <c r="J1069" s="563"/>
      <c r="K1069" s="563"/>
    </row>
    <row r="1070" spans="1:11" s="549" customFormat="1" x14ac:dyDescent="0.2">
      <c r="A1070" s="563" t="s">
        <v>1875</v>
      </c>
      <c r="B1070" s="570">
        <f>'Supplementary Validation'!N57</f>
        <v>0</v>
      </c>
      <c r="C1070" s="571" t="s">
        <v>2469</v>
      </c>
      <c r="D1070" s="572"/>
      <c r="E1070" s="572"/>
      <c r="F1070" s="563" t="s">
        <v>3692</v>
      </c>
      <c r="G1070" s="563" t="s">
        <v>3426</v>
      </c>
      <c r="H1070" s="563" t="s">
        <v>2464</v>
      </c>
      <c r="I1070" s="563">
        <v>49</v>
      </c>
      <c r="J1070" s="563"/>
      <c r="K1070" s="563"/>
    </row>
    <row r="1071" spans="1:11" s="549" customFormat="1" x14ac:dyDescent="0.2">
      <c r="A1071" s="563" t="s">
        <v>1876</v>
      </c>
      <c r="B1071" s="570" t="e" vm="1">
        <f>'Supplementary Validation'!N20</f>
        <v>#VALUE!</v>
      </c>
      <c r="C1071" s="573" t="s">
        <v>2469</v>
      </c>
      <c r="D1071" s="572"/>
      <c r="E1071" s="572"/>
      <c r="F1071" s="563" t="s">
        <v>3693</v>
      </c>
      <c r="G1071" s="563" t="s">
        <v>3427</v>
      </c>
      <c r="H1071" s="563" t="s">
        <v>2464</v>
      </c>
      <c r="I1071" s="563">
        <v>50</v>
      </c>
      <c r="J1071" s="563"/>
      <c r="K1071" s="563"/>
    </row>
    <row r="1072" spans="1:11" s="549" customFormat="1" x14ac:dyDescent="0.2">
      <c r="A1072" s="563" t="s">
        <v>1877</v>
      </c>
      <c r="B1072" s="570" t="e" vm="1">
        <f>'Supplementary Validation'!N21</f>
        <v>#VALUE!</v>
      </c>
      <c r="C1072" s="573" t="s">
        <v>2469</v>
      </c>
      <c r="D1072" s="572"/>
      <c r="E1072" s="572"/>
      <c r="F1072" s="563" t="s">
        <v>3694</v>
      </c>
      <c r="G1072" s="563" t="s">
        <v>3428</v>
      </c>
      <c r="H1072" s="563" t="s">
        <v>2464</v>
      </c>
      <c r="I1072" s="563">
        <v>51</v>
      </c>
      <c r="J1072" s="563"/>
      <c r="K1072" s="563"/>
    </row>
    <row r="1073" spans="1:11" s="549" customFormat="1" x14ac:dyDescent="0.2">
      <c r="A1073" s="563" t="s">
        <v>1878</v>
      </c>
      <c r="B1073" s="570" t="e" vm="1">
        <f>'Supplementary Validation'!N22</f>
        <v>#VALUE!</v>
      </c>
      <c r="C1073" s="573" t="s">
        <v>2469</v>
      </c>
      <c r="D1073" s="572"/>
      <c r="E1073" s="572"/>
      <c r="F1073" s="563" t="s">
        <v>3695</v>
      </c>
      <c r="G1073" s="563" t="s">
        <v>3429</v>
      </c>
      <c r="H1073" s="563" t="s">
        <v>2464</v>
      </c>
      <c r="I1073" s="563">
        <v>52</v>
      </c>
      <c r="J1073" s="563"/>
      <c r="K1073" s="563"/>
    </row>
    <row r="1074" spans="1:11" s="549" customFormat="1" x14ac:dyDescent="0.2">
      <c r="A1074" s="563" t="s">
        <v>2004</v>
      </c>
      <c r="B1074" s="570" t="e" vm="1">
        <f>'Supplementary Validation'!N23</f>
        <v>#VALUE!</v>
      </c>
      <c r="C1074" s="573" t="s">
        <v>2469</v>
      </c>
      <c r="D1074" s="572"/>
      <c r="E1074" s="572"/>
      <c r="F1074" s="563" t="s">
        <v>3696</v>
      </c>
      <c r="G1074" s="563" t="s">
        <v>3430</v>
      </c>
      <c r="H1074" s="563" t="s">
        <v>2464</v>
      </c>
      <c r="I1074" s="563">
        <v>53</v>
      </c>
      <c r="J1074" s="563"/>
      <c r="K1074" s="563"/>
    </row>
    <row r="1075" spans="1:11" s="549" customFormat="1" x14ac:dyDescent="0.2">
      <c r="A1075" s="563" t="s">
        <v>1879</v>
      </c>
      <c r="B1075" s="570" t="e" vm="1">
        <f>'Supplementary Validation'!N24</f>
        <v>#VALUE!</v>
      </c>
      <c r="C1075" s="573" t="s">
        <v>2469</v>
      </c>
      <c r="D1075" s="572"/>
      <c r="E1075" s="572"/>
      <c r="F1075" s="563" t="s">
        <v>3697</v>
      </c>
      <c r="G1075" s="563" t="s">
        <v>3431</v>
      </c>
      <c r="H1075" s="563" t="s">
        <v>2464</v>
      </c>
      <c r="I1075" s="563">
        <v>54</v>
      </c>
      <c r="J1075" s="563"/>
      <c r="K1075" s="563"/>
    </row>
    <row r="1076" spans="1:11" s="549" customFormat="1" x14ac:dyDescent="0.2">
      <c r="A1076" s="563" t="s">
        <v>1880</v>
      </c>
      <c r="B1076" s="570" t="e" vm="1">
        <f>'Supplementary Validation'!N25</f>
        <v>#VALUE!</v>
      </c>
      <c r="C1076" s="573" t="s">
        <v>2469</v>
      </c>
      <c r="D1076" s="572"/>
      <c r="E1076" s="572"/>
      <c r="F1076" s="563" t="s">
        <v>3698</v>
      </c>
      <c r="G1076" s="563" t="s">
        <v>3432</v>
      </c>
      <c r="H1076" s="563" t="s">
        <v>2464</v>
      </c>
      <c r="I1076" s="563">
        <v>55</v>
      </c>
      <c r="J1076" s="563"/>
      <c r="K1076" s="563"/>
    </row>
    <row r="1077" spans="1:11" s="549" customFormat="1" x14ac:dyDescent="0.2">
      <c r="A1077" s="563" t="s">
        <v>1881</v>
      </c>
      <c r="B1077" s="570" t="e" vm="1">
        <f>'Supplementary Validation'!N28</f>
        <v>#VALUE!</v>
      </c>
      <c r="C1077" s="573" t="s">
        <v>2469</v>
      </c>
      <c r="D1077" s="572"/>
      <c r="E1077" s="572"/>
      <c r="F1077" s="563" t="s">
        <v>3699</v>
      </c>
      <c r="G1077" s="563" t="s">
        <v>3433</v>
      </c>
      <c r="H1077" s="563" t="s">
        <v>2464</v>
      </c>
      <c r="I1077" s="563">
        <v>56</v>
      </c>
      <c r="J1077" s="563"/>
      <c r="K1077" s="563"/>
    </row>
    <row r="1078" spans="1:11" s="549" customFormat="1" x14ac:dyDescent="0.2">
      <c r="A1078" s="563" t="s">
        <v>1882</v>
      </c>
      <c r="B1078" s="570" t="e" vm="1">
        <f>'Supplementary Validation'!N29</f>
        <v>#VALUE!</v>
      </c>
      <c r="C1078" s="573" t="s">
        <v>2469</v>
      </c>
      <c r="D1078" s="572"/>
      <c r="E1078" s="572"/>
      <c r="F1078" s="563" t="s">
        <v>3700</v>
      </c>
      <c r="G1078" s="563" t="s">
        <v>3434</v>
      </c>
      <c r="H1078" s="563" t="s">
        <v>2464</v>
      </c>
      <c r="I1078" s="563">
        <v>57</v>
      </c>
      <c r="J1078" s="563"/>
      <c r="K1078" s="563"/>
    </row>
    <row r="1079" spans="1:11" s="549" customFormat="1" ht="15" customHeight="1" x14ac:dyDescent="0.2">
      <c r="A1079" s="563" t="s">
        <v>1883</v>
      </c>
      <c r="B1079" s="570" t="e" vm="1">
        <f>'Supplementary Validation'!N30</f>
        <v>#VALUE!</v>
      </c>
      <c r="C1079" s="573" t="s">
        <v>2469</v>
      </c>
      <c r="D1079" s="572"/>
      <c r="E1079" s="572"/>
      <c r="F1079" s="563" t="s">
        <v>3701</v>
      </c>
      <c r="G1079" s="563" t="s">
        <v>3435</v>
      </c>
      <c r="H1079" s="563" t="s">
        <v>2464</v>
      </c>
      <c r="I1079" s="563">
        <v>58</v>
      </c>
      <c r="J1079" s="563"/>
      <c r="K1079" s="563"/>
    </row>
    <row r="1080" spans="1:11" s="549" customFormat="1" x14ac:dyDescent="0.2">
      <c r="A1080" s="563" t="s">
        <v>1884</v>
      </c>
      <c r="B1080" s="570" t="e" vm="1">
        <f>'Supplementary Validation'!N31</f>
        <v>#VALUE!</v>
      </c>
      <c r="C1080" s="573" t="s">
        <v>2469</v>
      </c>
      <c r="D1080" s="572"/>
      <c r="E1080" s="572"/>
      <c r="F1080" s="563" t="s">
        <v>3702</v>
      </c>
      <c r="G1080" s="563" t="s">
        <v>3436</v>
      </c>
      <c r="H1080" s="563" t="s">
        <v>2464</v>
      </c>
      <c r="I1080" s="563">
        <v>59</v>
      </c>
      <c r="J1080" s="563"/>
      <c r="K1080" s="563"/>
    </row>
    <row r="1081" spans="1:11" s="549" customFormat="1" x14ac:dyDescent="0.2">
      <c r="A1081" s="563" t="s">
        <v>1885</v>
      </c>
      <c r="B1081" s="570" t="e" vm="1">
        <f>'Supplementary Validation'!N32</f>
        <v>#VALUE!</v>
      </c>
      <c r="C1081" s="573" t="s">
        <v>2469</v>
      </c>
      <c r="D1081" s="572"/>
      <c r="E1081" s="572"/>
      <c r="F1081" s="563" t="s">
        <v>3703</v>
      </c>
      <c r="G1081" s="563" t="s">
        <v>3437</v>
      </c>
      <c r="H1081" s="563" t="s">
        <v>2464</v>
      </c>
      <c r="I1081" s="563">
        <v>60</v>
      </c>
      <c r="J1081" s="563"/>
      <c r="K1081" s="563"/>
    </row>
    <row r="1082" spans="1:11" s="549" customFormat="1" x14ac:dyDescent="0.2">
      <c r="A1082" s="563" t="s">
        <v>1886</v>
      </c>
      <c r="B1082" s="570" t="e" vm="1">
        <f>'Supplementary Validation'!N33</f>
        <v>#VALUE!</v>
      </c>
      <c r="C1082" s="573" t="s">
        <v>2469</v>
      </c>
      <c r="D1082" s="572"/>
      <c r="E1082" s="572"/>
      <c r="F1082" s="563" t="s">
        <v>3704</v>
      </c>
      <c r="G1082" s="563" t="s">
        <v>3438</v>
      </c>
      <c r="H1082" s="563" t="s">
        <v>2464</v>
      </c>
      <c r="I1082" s="563">
        <v>61</v>
      </c>
      <c r="J1082" s="563"/>
      <c r="K1082" s="563"/>
    </row>
    <row r="1083" spans="1:11" s="549" customFormat="1" x14ac:dyDescent="0.2">
      <c r="A1083" s="563" t="s">
        <v>2337</v>
      </c>
      <c r="B1083" s="570" t="e" vm="1">
        <f>'Supplementary Validation'!N34</f>
        <v>#VALUE!</v>
      </c>
      <c r="C1083" s="573" t="s">
        <v>2469</v>
      </c>
      <c r="D1083" s="572"/>
      <c r="E1083" s="572"/>
      <c r="F1083" s="563" t="s">
        <v>3705</v>
      </c>
      <c r="G1083" s="563" t="s">
        <v>3439</v>
      </c>
      <c r="H1083" s="563" t="s">
        <v>2464</v>
      </c>
      <c r="I1083" s="563">
        <v>62</v>
      </c>
      <c r="J1083" s="563"/>
      <c r="K1083" s="563"/>
    </row>
    <row r="1084" spans="1:11" s="549" customFormat="1" x14ac:dyDescent="0.2">
      <c r="A1084" s="563" t="s">
        <v>1887</v>
      </c>
      <c r="B1084" s="570" t="e" vm="1">
        <f>'Supplementary Validation'!N37</f>
        <v>#VALUE!</v>
      </c>
      <c r="C1084" s="573" t="s">
        <v>2469</v>
      </c>
      <c r="D1084" s="572"/>
      <c r="E1084" s="572"/>
      <c r="F1084" s="563" t="s">
        <v>3706</v>
      </c>
      <c r="G1084" s="563" t="s">
        <v>3440</v>
      </c>
      <c r="H1084" s="563" t="s">
        <v>2464</v>
      </c>
      <c r="I1084" s="563">
        <v>64</v>
      </c>
      <c r="J1084" s="563"/>
      <c r="K1084" s="563"/>
    </row>
    <row r="1085" spans="1:11" s="549" customFormat="1" x14ac:dyDescent="0.2">
      <c r="A1085" s="563" t="s">
        <v>1888</v>
      </c>
      <c r="B1085" s="570" t="e" vm="1">
        <f>'Supplementary Validation'!N38</f>
        <v>#VALUE!</v>
      </c>
      <c r="C1085" s="573" t="s">
        <v>2469</v>
      </c>
      <c r="D1085" s="572"/>
      <c r="E1085" s="572"/>
      <c r="F1085" s="563" t="s">
        <v>3707</v>
      </c>
      <c r="G1085" s="563" t="s">
        <v>3441</v>
      </c>
      <c r="H1085" s="563" t="s">
        <v>2464</v>
      </c>
      <c r="I1085" s="563">
        <v>65</v>
      </c>
      <c r="J1085" s="563"/>
      <c r="K1085" s="563"/>
    </row>
    <row r="1086" spans="1:11" s="549" customFormat="1" x14ac:dyDescent="0.2">
      <c r="A1086" s="563" t="s">
        <v>1889</v>
      </c>
      <c r="B1086" s="570" t="e" vm="1">
        <f>'Supplementary Validation'!N39</f>
        <v>#VALUE!</v>
      </c>
      <c r="C1086" s="573" t="s">
        <v>2469</v>
      </c>
      <c r="D1086" s="572"/>
      <c r="E1086" s="572"/>
      <c r="F1086" s="563" t="s">
        <v>3708</v>
      </c>
      <c r="G1086" s="563" t="s">
        <v>3442</v>
      </c>
      <c r="H1086" s="563" t="s">
        <v>2464</v>
      </c>
      <c r="I1086" s="563">
        <v>66</v>
      </c>
      <c r="J1086" s="563"/>
      <c r="K1086" s="563"/>
    </row>
    <row r="1087" spans="1:11" s="549" customFormat="1" x14ac:dyDescent="0.2">
      <c r="A1087" s="563" t="s">
        <v>1890</v>
      </c>
      <c r="B1087" s="570" t="e" vm="1">
        <f>'Supplementary Validation'!N40</f>
        <v>#VALUE!</v>
      </c>
      <c r="C1087" s="573" t="s">
        <v>2469</v>
      </c>
      <c r="D1087" s="572"/>
      <c r="E1087" s="572"/>
      <c r="F1087" s="563" t="s">
        <v>3709</v>
      </c>
      <c r="G1087" s="563" t="s">
        <v>3443</v>
      </c>
      <c r="H1087" s="563" t="s">
        <v>2464</v>
      </c>
      <c r="I1087" s="563">
        <v>67</v>
      </c>
      <c r="J1087" s="563"/>
      <c r="K1087" s="563"/>
    </row>
    <row r="1088" spans="1:11" s="549" customFormat="1" ht="15" x14ac:dyDescent="0.25">
      <c r="A1088" s="622" t="s">
        <v>5261</v>
      </c>
      <c r="B1088" s="570" t="e">
        <f>'Supplementary Validation'!$N$43</f>
        <v>#N/A</v>
      </c>
      <c r="C1088" s="573" t="s">
        <v>2469</v>
      </c>
      <c r="D1088" s="572"/>
      <c r="E1088" s="572"/>
      <c r="F1088" s="563" t="s">
        <v>3710</v>
      </c>
      <c r="G1088" s="622" t="s">
        <v>5262</v>
      </c>
      <c r="H1088" s="563" t="s">
        <v>2464</v>
      </c>
      <c r="I1088" s="563"/>
      <c r="J1088" s="563"/>
      <c r="K1088" s="563"/>
    </row>
    <row r="1089" spans="1:11" s="549" customFormat="1" ht="15" x14ac:dyDescent="0.25">
      <c r="A1089" s="622" t="s">
        <v>5217</v>
      </c>
      <c r="B1089" s="570" t="str">
        <f>'Supplementary Validation'!$N$45</f>
        <v>OK</v>
      </c>
      <c r="C1089" s="573" t="s">
        <v>2469</v>
      </c>
      <c r="D1089" s="572"/>
      <c r="E1089" s="572"/>
      <c r="F1089" s="563" t="s">
        <v>3711</v>
      </c>
      <c r="G1089" s="622" t="s">
        <v>5218</v>
      </c>
      <c r="H1089" s="563" t="s">
        <v>2464</v>
      </c>
      <c r="I1089" s="563"/>
      <c r="J1089" s="563"/>
      <c r="K1089" s="563"/>
    </row>
    <row r="1090" spans="1:11" s="549" customFormat="1" x14ac:dyDescent="0.2">
      <c r="A1090" s="563" t="s">
        <v>2381</v>
      </c>
      <c r="B1090" s="570" t="e" vm="1">
        <f>'Supplementary Validation'!N51</f>
        <v>#VALUE!</v>
      </c>
      <c r="C1090" s="573" t="s">
        <v>2469</v>
      </c>
      <c r="D1090" s="572"/>
      <c r="E1090" s="572"/>
      <c r="F1090" s="563" t="s">
        <v>3712</v>
      </c>
      <c r="G1090" s="563" t="s">
        <v>3444</v>
      </c>
      <c r="H1090" s="563" t="s">
        <v>2464</v>
      </c>
      <c r="I1090" s="563">
        <v>69</v>
      </c>
      <c r="J1090" s="563"/>
      <c r="K1090" s="563"/>
    </row>
    <row r="1091" spans="1:11" s="549" customFormat="1" x14ac:dyDescent="0.2">
      <c r="A1091" s="563" t="s">
        <v>2382</v>
      </c>
      <c r="B1091" s="570" t="e" vm="1">
        <f>'Supplementary Validation'!N52</f>
        <v>#VALUE!</v>
      </c>
      <c r="C1091" s="573" t="s">
        <v>2469</v>
      </c>
      <c r="D1091" s="572"/>
      <c r="E1091" s="572"/>
      <c r="F1091" s="563" t="s">
        <v>3713</v>
      </c>
      <c r="G1091" s="563" t="s">
        <v>3445</v>
      </c>
      <c r="H1091" s="563" t="s">
        <v>2464</v>
      </c>
      <c r="I1091" s="563">
        <v>70</v>
      </c>
      <c r="J1091" s="563"/>
      <c r="K1091" s="563"/>
    </row>
    <row r="1092" spans="1:11" s="549" customFormat="1" x14ac:dyDescent="0.2">
      <c r="A1092" s="563" t="s">
        <v>2383</v>
      </c>
      <c r="B1092" s="570" t="e" vm="1">
        <f>'Supplementary Validation'!N53</f>
        <v>#VALUE!</v>
      </c>
      <c r="C1092" s="573" t="s">
        <v>2469</v>
      </c>
      <c r="D1092" s="572"/>
      <c r="E1092" s="572"/>
      <c r="F1092" s="563" t="s">
        <v>3714</v>
      </c>
      <c r="G1092" s="563" t="s">
        <v>3446</v>
      </c>
      <c r="H1092" s="563" t="s">
        <v>2464</v>
      </c>
      <c r="I1092" s="563">
        <v>71</v>
      </c>
      <c r="J1092" s="563"/>
      <c r="K1092" s="563"/>
    </row>
    <row r="1093" spans="1:11" s="549" customFormat="1" x14ac:dyDescent="0.2">
      <c r="A1093" s="563" t="s">
        <v>2384</v>
      </c>
      <c r="B1093" s="570" t="str">
        <f>'Supplementary Validation'!N54</f>
        <v>Comment made</v>
      </c>
      <c r="C1093" s="573" t="s">
        <v>2469</v>
      </c>
      <c r="D1093" s="572"/>
      <c r="E1093" s="572"/>
      <c r="F1093" s="563" t="s">
        <v>3715</v>
      </c>
      <c r="G1093" s="563" t="s">
        <v>3447</v>
      </c>
      <c r="H1093" s="563" t="s">
        <v>2464</v>
      </c>
      <c r="I1093" s="563">
        <v>72</v>
      </c>
      <c r="J1093" s="563"/>
      <c r="K1093" s="563"/>
    </row>
    <row r="1094" spans="1:11" s="549" customFormat="1" x14ac:dyDescent="0.2">
      <c r="A1094" s="563" t="s">
        <v>2385</v>
      </c>
      <c r="B1094" s="570" t="e" vm="1">
        <f>'Supplementary Validation'!N55</f>
        <v>#VALUE!</v>
      </c>
      <c r="C1094" s="573" t="s">
        <v>2469</v>
      </c>
      <c r="D1094" s="572"/>
      <c r="E1094" s="572"/>
      <c r="F1094" s="563" t="s">
        <v>3716</v>
      </c>
      <c r="G1094" s="563" t="s">
        <v>3448</v>
      </c>
      <c r="H1094" s="563" t="s">
        <v>2464</v>
      </c>
      <c r="I1094" s="563">
        <v>73</v>
      </c>
      <c r="J1094" s="563"/>
      <c r="K1094" s="563"/>
    </row>
    <row r="1095" spans="1:11" s="549" customFormat="1" x14ac:dyDescent="0.2">
      <c r="A1095" s="563" t="s">
        <v>1891</v>
      </c>
      <c r="B1095" s="570">
        <f>'Supplementary Validation'!P20</f>
        <v>0</v>
      </c>
      <c r="C1095" s="571" t="s">
        <v>2469</v>
      </c>
      <c r="D1095" s="572"/>
      <c r="E1095" s="572"/>
      <c r="F1095" s="563" t="s">
        <v>3717</v>
      </c>
      <c r="G1095" s="563" t="s">
        <v>3449</v>
      </c>
      <c r="H1095" s="563" t="s">
        <v>2464</v>
      </c>
      <c r="I1095" s="563">
        <v>74</v>
      </c>
      <c r="J1095" s="563"/>
      <c r="K1095" s="563"/>
    </row>
    <row r="1096" spans="1:11" s="549" customFormat="1" x14ac:dyDescent="0.2">
      <c r="A1096" s="563" t="s">
        <v>1892</v>
      </c>
      <c r="B1096" s="570">
        <f>'Supplementary Validation'!P21</f>
        <v>0</v>
      </c>
      <c r="C1096" s="571" t="s">
        <v>2469</v>
      </c>
      <c r="D1096" s="572"/>
      <c r="E1096" s="572"/>
      <c r="F1096" s="563" t="s">
        <v>3718</v>
      </c>
      <c r="G1096" s="563" t="s">
        <v>3450</v>
      </c>
      <c r="H1096" s="563" t="s">
        <v>2464</v>
      </c>
      <c r="I1096" s="563">
        <v>75</v>
      </c>
      <c r="J1096" s="563"/>
      <c r="K1096" s="563"/>
    </row>
    <row r="1097" spans="1:11" s="549" customFormat="1" x14ac:dyDescent="0.2">
      <c r="A1097" s="563" t="s">
        <v>1893</v>
      </c>
      <c r="B1097" s="570">
        <f>'Supplementary Validation'!P22</f>
        <v>0</v>
      </c>
      <c r="C1097" s="571" t="s">
        <v>2469</v>
      </c>
      <c r="D1097" s="572"/>
      <c r="E1097" s="572"/>
      <c r="F1097" s="563" t="s">
        <v>3719</v>
      </c>
      <c r="G1097" s="563" t="s">
        <v>3451</v>
      </c>
      <c r="H1097" s="563" t="s">
        <v>2464</v>
      </c>
      <c r="I1097" s="563">
        <v>76</v>
      </c>
      <c r="J1097" s="563"/>
      <c r="K1097" s="563"/>
    </row>
    <row r="1098" spans="1:11" s="549" customFormat="1" x14ac:dyDescent="0.2">
      <c r="A1098" s="563" t="s">
        <v>2005</v>
      </c>
      <c r="B1098" s="570">
        <f>'Supplementary Validation'!P23</f>
        <v>0</v>
      </c>
      <c r="C1098" s="571" t="s">
        <v>2469</v>
      </c>
      <c r="D1098" s="572"/>
      <c r="E1098" s="572"/>
      <c r="F1098" s="563" t="s">
        <v>3720</v>
      </c>
      <c r="G1098" s="563" t="s">
        <v>3452</v>
      </c>
      <c r="H1098" s="563" t="s">
        <v>2464</v>
      </c>
      <c r="I1098" s="563">
        <v>77</v>
      </c>
      <c r="J1098" s="563"/>
      <c r="K1098" s="563"/>
    </row>
    <row r="1099" spans="1:11" s="549" customFormat="1" x14ac:dyDescent="0.2">
      <c r="A1099" s="563" t="s">
        <v>1894</v>
      </c>
      <c r="B1099" s="570">
        <f>'Supplementary Validation'!P24</f>
        <v>0</v>
      </c>
      <c r="C1099" s="571" t="s">
        <v>2469</v>
      </c>
      <c r="D1099" s="572"/>
      <c r="E1099" s="572"/>
      <c r="F1099" s="563" t="s">
        <v>3721</v>
      </c>
      <c r="G1099" s="563" t="s">
        <v>3453</v>
      </c>
      <c r="H1099" s="563" t="s">
        <v>2464</v>
      </c>
      <c r="I1099" s="563">
        <v>78</v>
      </c>
      <c r="J1099" s="563"/>
      <c r="K1099" s="563"/>
    </row>
    <row r="1100" spans="1:11" s="549" customFormat="1" ht="15" customHeight="1" x14ac:dyDescent="0.2">
      <c r="A1100" s="563" t="s">
        <v>1895</v>
      </c>
      <c r="B1100" s="570">
        <f>'Supplementary Validation'!P25</f>
        <v>0</v>
      </c>
      <c r="C1100" s="571" t="s">
        <v>2469</v>
      </c>
      <c r="D1100" s="572"/>
      <c r="E1100" s="572"/>
      <c r="F1100" s="563" t="s">
        <v>3722</v>
      </c>
      <c r="G1100" s="563" t="s">
        <v>3454</v>
      </c>
      <c r="H1100" s="563" t="s">
        <v>2464</v>
      </c>
      <c r="I1100" s="563">
        <v>79</v>
      </c>
      <c r="J1100" s="563"/>
      <c r="K1100" s="563"/>
    </row>
    <row r="1101" spans="1:11" s="549" customFormat="1" x14ac:dyDescent="0.2">
      <c r="A1101" s="563" t="s">
        <v>1896</v>
      </c>
      <c r="B1101" s="570">
        <f>'Supplementary Validation'!P28</f>
        <v>0</v>
      </c>
      <c r="C1101" s="571" t="s">
        <v>2469</v>
      </c>
      <c r="D1101" s="572"/>
      <c r="E1101" s="572"/>
      <c r="F1101" s="563" t="s">
        <v>3723</v>
      </c>
      <c r="G1101" s="563" t="s">
        <v>3455</v>
      </c>
      <c r="H1101" s="563" t="s">
        <v>2464</v>
      </c>
      <c r="I1101" s="563">
        <v>80</v>
      </c>
      <c r="J1101" s="563"/>
      <c r="K1101" s="563"/>
    </row>
    <row r="1102" spans="1:11" s="549" customFormat="1" x14ac:dyDescent="0.2">
      <c r="A1102" s="563" t="s">
        <v>1897</v>
      </c>
      <c r="B1102" s="570">
        <f>'Supplementary Validation'!P29</f>
        <v>0</v>
      </c>
      <c r="C1102" s="571" t="s">
        <v>2469</v>
      </c>
      <c r="D1102" s="572"/>
      <c r="E1102" s="572"/>
      <c r="F1102" s="563" t="s">
        <v>3724</v>
      </c>
      <c r="G1102" s="563" t="s">
        <v>3456</v>
      </c>
      <c r="H1102" s="563" t="s">
        <v>2464</v>
      </c>
      <c r="I1102" s="563">
        <v>81</v>
      </c>
      <c r="J1102" s="563"/>
      <c r="K1102" s="563"/>
    </row>
    <row r="1103" spans="1:11" s="549" customFormat="1" x14ac:dyDescent="0.2">
      <c r="A1103" s="563" t="s">
        <v>1898</v>
      </c>
      <c r="B1103" s="570">
        <f>'Supplementary Validation'!P30</f>
        <v>0</v>
      </c>
      <c r="C1103" s="571" t="s">
        <v>2469</v>
      </c>
      <c r="D1103" s="572"/>
      <c r="E1103" s="572"/>
      <c r="F1103" s="563" t="s">
        <v>3725</v>
      </c>
      <c r="G1103" s="563" t="s">
        <v>3457</v>
      </c>
      <c r="H1103" s="563" t="s">
        <v>2464</v>
      </c>
      <c r="I1103" s="563">
        <v>82</v>
      </c>
      <c r="J1103" s="563"/>
      <c r="K1103" s="563"/>
    </row>
    <row r="1104" spans="1:11" s="549" customFormat="1" x14ac:dyDescent="0.2">
      <c r="A1104" s="563" t="s">
        <v>1899</v>
      </c>
      <c r="B1104" s="570">
        <f>'Supplementary Validation'!P31</f>
        <v>0</v>
      </c>
      <c r="C1104" s="571" t="s">
        <v>2469</v>
      </c>
      <c r="D1104" s="572"/>
      <c r="E1104" s="572"/>
      <c r="F1104" s="563" t="s">
        <v>3726</v>
      </c>
      <c r="G1104" s="563" t="s">
        <v>3458</v>
      </c>
      <c r="H1104" s="563" t="s">
        <v>2464</v>
      </c>
      <c r="I1104" s="563">
        <v>83</v>
      </c>
      <c r="J1104" s="563"/>
      <c r="K1104" s="563"/>
    </row>
    <row r="1105" spans="1:11" s="549" customFormat="1" x14ac:dyDescent="0.2">
      <c r="A1105" s="563" t="s">
        <v>1900</v>
      </c>
      <c r="B1105" s="570">
        <f>'Supplementary Validation'!P32</f>
        <v>0</v>
      </c>
      <c r="C1105" s="571" t="s">
        <v>2469</v>
      </c>
      <c r="D1105" s="572"/>
      <c r="E1105" s="572"/>
      <c r="F1105" s="563" t="s">
        <v>3727</v>
      </c>
      <c r="G1105" s="563" t="s">
        <v>3459</v>
      </c>
      <c r="H1105" s="563" t="s">
        <v>2464</v>
      </c>
      <c r="I1105" s="563">
        <v>84</v>
      </c>
      <c r="J1105" s="563"/>
      <c r="K1105" s="563"/>
    </row>
    <row r="1106" spans="1:11" s="549" customFormat="1" x14ac:dyDescent="0.2">
      <c r="A1106" s="563" t="s">
        <v>1901</v>
      </c>
      <c r="B1106" s="570">
        <f>'Supplementary Validation'!P33</f>
        <v>0</v>
      </c>
      <c r="C1106" s="571" t="s">
        <v>2469</v>
      </c>
      <c r="D1106" s="572"/>
      <c r="E1106" s="572"/>
      <c r="F1106" s="563" t="s">
        <v>3728</v>
      </c>
      <c r="G1106" s="563" t="s">
        <v>3460</v>
      </c>
      <c r="H1106" s="563" t="s">
        <v>2464</v>
      </c>
      <c r="I1106" s="563">
        <v>85</v>
      </c>
      <c r="J1106" s="563"/>
      <c r="K1106" s="563"/>
    </row>
    <row r="1107" spans="1:11" s="549" customFormat="1" x14ac:dyDescent="0.2">
      <c r="A1107" s="563" t="s">
        <v>2338</v>
      </c>
      <c r="B1107" s="570">
        <f>'Supplementary Validation'!P34</f>
        <v>0</v>
      </c>
      <c r="C1107" s="571" t="s">
        <v>2469</v>
      </c>
      <c r="D1107" s="572"/>
      <c r="E1107" s="572"/>
      <c r="F1107" s="563" t="s">
        <v>3729</v>
      </c>
      <c r="G1107" s="563" t="s">
        <v>3461</v>
      </c>
      <c r="H1107" s="563" t="s">
        <v>2464</v>
      </c>
      <c r="I1107" s="563">
        <v>86</v>
      </c>
      <c r="J1107" s="563"/>
      <c r="K1107" s="563"/>
    </row>
    <row r="1108" spans="1:11" s="549" customFormat="1" x14ac:dyDescent="0.2">
      <c r="A1108" s="563" t="s">
        <v>1902</v>
      </c>
      <c r="B1108" s="570">
        <f>'Supplementary Validation'!P37</f>
        <v>0</v>
      </c>
      <c r="C1108" s="571" t="s">
        <v>2469</v>
      </c>
      <c r="D1108" s="572"/>
      <c r="E1108" s="572"/>
      <c r="F1108" s="563" t="s">
        <v>3730</v>
      </c>
      <c r="G1108" s="563" t="s">
        <v>3462</v>
      </c>
      <c r="H1108" s="563" t="s">
        <v>2464</v>
      </c>
      <c r="I1108" s="563">
        <v>88</v>
      </c>
      <c r="J1108" s="563"/>
      <c r="K1108" s="563"/>
    </row>
    <row r="1109" spans="1:11" s="549" customFormat="1" x14ac:dyDescent="0.2">
      <c r="A1109" s="563" t="s">
        <v>1903</v>
      </c>
      <c r="B1109" s="570">
        <f>'Supplementary Validation'!P38</f>
        <v>0</v>
      </c>
      <c r="C1109" s="571" t="s">
        <v>2469</v>
      </c>
      <c r="D1109" s="572"/>
      <c r="E1109" s="572"/>
      <c r="F1109" s="563" t="s">
        <v>3731</v>
      </c>
      <c r="G1109" s="563" t="s">
        <v>3463</v>
      </c>
      <c r="H1109" s="563" t="s">
        <v>2464</v>
      </c>
      <c r="I1109" s="563">
        <v>89</v>
      </c>
      <c r="J1109" s="563"/>
      <c r="K1109" s="563"/>
    </row>
    <row r="1110" spans="1:11" s="549" customFormat="1" x14ac:dyDescent="0.2">
      <c r="A1110" s="563" t="s">
        <v>1904</v>
      </c>
      <c r="B1110" s="570">
        <f>'Supplementary Validation'!P39</f>
        <v>0</v>
      </c>
      <c r="C1110" s="571" t="s">
        <v>2469</v>
      </c>
      <c r="D1110" s="572"/>
      <c r="E1110" s="572"/>
      <c r="F1110" s="563" t="s">
        <v>3732</v>
      </c>
      <c r="G1110" s="563" t="s">
        <v>3464</v>
      </c>
      <c r="H1110" s="563" t="s">
        <v>2464</v>
      </c>
      <c r="I1110" s="563">
        <v>90</v>
      </c>
      <c r="J1110" s="563"/>
      <c r="K1110" s="563"/>
    </row>
    <row r="1111" spans="1:11" s="549" customFormat="1" x14ac:dyDescent="0.2">
      <c r="A1111" s="563" t="s">
        <v>1905</v>
      </c>
      <c r="B1111" s="570">
        <f>'Supplementary Validation'!P40</f>
        <v>0</v>
      </c>
      <c r="C1111" s="571" t="s">
        <v>2469</v>
      </c>
      <c r="D1111" s="572"/>
      <c r="E1111" s="572"/>
      <c r="F1111" s="563" t="s">
        <v>3733</v>
      </c>
      <c r="G1111" s="563" t="s">
        <v>3465</v>
      </c>
      <c r="H1111" s="563" t="s">
        <v>2464</v>
      </c>
      <c r="I1111" s="563">
        <v>91</v>
      </c>
      <c r="J1111" s="563"/>
      <c r="K1111" s="563"/>
    </row>
    <row r="1112" spans="1:11" s="1673" customFormat="1" ht="15" x14ac:dyDescent="0.25">
      <c r="A1112" s="622" t="s">
        <v>5263</v>
      </c>
      <c r="B1112" s="623">
        <f>'Supplementary Validation'!$P$43</f>
        <v>0</v>
      </c>
      <c r="C1112" s="624" t="s">
        <v>2469</v>
      </c>
      <c r="D1112" s="1672"/>
      <c r="E1112" s="1672"/>
      <c r="F1112" s="622" t="s">
        <v>3734</v>
      </c>
      <c r="G1112" s="622" t="s">
        <v>5264</v>
      </c>
      <c r="H1112" s="563" t="s">
        <v>2464</v>
      </c>
      <c r="I1112" s="1668"/>
      <c r="J1112" s="1668"/>
      <c r="K1112" s="1668"/>
    </row>
    <row r="1113" spans="1:11" s="620" customFormat="1" ht="15" x14ac:dyDescent="0.25">
      <c r="A1113" s="622" t="s">
        <v>5219</v>
      </c>
      <c r="B1113" s="623">
        <f>'Supplementary Validation'!$P$45</f>
        <v>0</v>
      </c>
      <c r="C1113" s="624" t="s">
        <v>2469</v>
      </c>
      <c r="D1113" s="625"/>
      <c r="E1113" s="625"/>
      <c r="F1113" s="622" t="s">
        <v>3735</v>
      </c>
      <c r="G1113" s="622" t="s">
        <v>5220</v>
      </c>
      <c r="H1113" s="563" t="s">
        <v>2464</v>
      </c>
      <c r="I1113" s="622"/>
      <c r="J1113" s="622"/>
      <c r="K1113" s="622"/>
    </row>
    <row r="1114" spans="1:11" s="549" customFormat="1" x14ac:dyDescent="0.2">
      <c r="A1114" s="563" t="s">
        <v>2386</v>
      </c>
      <c r="B1114" s="570">
        <f>'Supplementary Validation'!P51</f>
        <v>0</v>
      </c>
      <c r="C1114" s="571" t="s">
        <v>2469</v>
      </c>
      <c r="D1114" s="572"/>
      <c r="E1114" s="572"/>
      <c r="F1114" s="563" t="s">
        <v>3736</v>
      </c>
      <c r="G1114" s="563" t="s">
        <v>3466</v>
      </c>
      <c r="H1114" s="563" t="s">
        <v>2464</v>
      </c>
      <c r="I1114" s="563">
        <v>93</v>
      </c>
      <c r="J1114" s="563"/>
      <c r="K1114" s="563"/>
    </row>
    <row r="1115" spans="1:11" s="549" customFormat="1" x14ac:dyDescent="0.2">
      <c r="A1115" s="563" t="s">
        <v>2387</v>
      </c>
      <c r="B1115" s="570">
        <f>'Supplementary Validation'!P52</f>
        <v>0</v>
      </c>
      <c r="C1115" s="571" t="s">
        <v>2469</v>
      </c>
      <c r="D1115" s="572"/>
      <c r="E1115" s="572"/>
      <c r="F1115" s="563" t="s">
        <v>3737</v>
      </c>
      <c r="G1115" s="563" t="s">
        <v>3467</v>
      </c>
      <c r="H1115" s="563" t="s">
        <v>2464</v>
      </c>
      <c r="I1115" s="563">
        <v>94</v>
      </c>
      <c r="J1115" s="563"/>
      <c r="K1115" s="563"/>
    </row>
    <row r="1116" spans="1:11" s="549" customFormat="1" x14ac:dyDescent="0.2">
      <c r="A1116" s="563" t="s">
        <v>2388</v>
      </c>
      <c r="B1116" s="570">
        <f>'Supplementary Validation'!P53</f>
        <v>0</v>
      </c>
      <c r="C1116" s="571" t="s">
        <v>2469</v>
      </c>
      <c r="D1116" s="572"/>
      <c r="E1116" s="572"/>
      <c r="F1116" s="563" t="s">
        <v>3738</v>
      </c>
      <c r="G1116" s="563" t="s">
        <v>3468</v>
      </c>
      <c r="H1116" s="563" t="s">
        <v>2464</v>
      </c>
      <c r="I1116" s="563">
        <v>95</v>
      </c>
      <c r="J1116" s="563"/>
      <c r="K1116" s="563"/>
    </row>
    <row r="1117" spans="1:11" s="549" customFormat="1" x14ac:dyDescent="0.2">
      <c r="A1117" s="563" t="s">
        <v>2389</v>
      </c>
      <c r="B1117" s="570" t="str">
        <f>'Supplementary Validation'!P54</f>
        <v>this is check comment</v>
      </c>
      <c r="C1117" s="571" t="s">
        <v>2469</v>
      </c>
      <c r="D1117" s="572"/>
      <c r="E1117" s="572"/>
      <c r="F1117" s="563" t="s">
        <v>3739</v>
      </c>
      <c r="G1117" s="563" t="s">
        <v>3469</v>
      </c>
      <c r="H1117" s="563" t="s">
        <v>2464</v>
      </c>
      <c r="I1117" s="563">
        <v>96</v>
      </c>
      <c r="J1117" s="563"/>
      <c r="K1117" s="563"/>
    </row>
    <row r="1118" spans="1:11" s="549" customFormat="1" x14ac:dyDescent="0.2">
      <c r="A1118" s="563" t="s">
        <v>2390</v>
      </c>
      <c r="B1118" s="570">
        <f>'Supplementary Validation'!P55</f>
        <v>0</v>
      </c>
      <c r="C1118" s="571" t="s">
        <v>2469</v>
      </c>
      <c r="D1118" s="572"/>
      <c r="E1118" s="572"/>
      <c r="F1118" s="563" t="s">
        <v>3740</v>
      </c>
      <c r="G1118" s="563" t="s">
        <v>3470</v>
      </c>
      <c r="H1118" s="563" t="s">
        <v>2464</v>
      </c>
      <c r="I1118" s="563">
        <v>97</v>
      </c>
      <c r="J1118" s="563"/>
      <c r="K1118" s="563"/>
    </row>
    <row r="1119" spans="1:11" s="563" customFormat="1" x14ac:dyDescent="0.2">
      <c r="A1119" s="563" t="s">
        <v>3859</v>
      </c>
      <c r="B1119" s="570" t="e" vm="1">
        <f>'Supplementary Validation'!D20</f>
        <v>#VALUE!</v>
      </c>
      <c r="C1119" s="571" t="s">
        <v>2471</v>
      </c>
      <c r="D1119" s="572"/>
      <c r="E1119" s="572"/>
      <c r="F1119" s="563" t="s">
        <v>3861</v>
      </c>
      <c r="G1119" s="563" t="s">
        <v>3864</v>
      </c>
      <c r="H1119" s="563" t="s">
        <v>2464</v>
      </c>
      <c r="I1119" s="563">
        <v>98</v>
      </c>
    </row>
    <row r="1120" spans="1:11" s="563" customFormat="1" x14ac:dyDescent="0.2">
      <c r="A1120" s="563" t="s">
        <v>3860</v>
      </c>
      <c r="B1120" s="570" t="e" vm="1">
        <f>'Supplementary Validation'!D21</f>
        <v>#VALUE!</v>
      </c>
      <c r="C1120" s="571" t="s">
        <v>2471</v>
      </c>
      <c r="D1120" s="572"/>
      <c r="E1120" s="572"/>
      <c r="F1120" s="563" t="s">
        <v>3863</v>
      </c>
      <c r="G1120" s="563" t="s">
        <v>3865</v>
      </c>
      <c r="H1120" s="563" t="s">
        <v>2464</v>
      </c>
      <c r="I1120" s="563">
        <v>99</v>
      </c>
    </row>
    <row r="1121" spans="1:9" s="563" customFormat="1" x14ac:dyDescent="0.2">
      <c r="A1121" s="563" t="s">
        <v>3868</v>
      </c>
      <c r="B1121" s="570" t="e" vm="1">
        <f>'Supplementary Validation'!D22</f>
        <v>#VALUE!</v>
      </c>
      <c r="C1121" s="571" t="s">
        <v>2471</v>
      </c>
      <c r="D1121" s="572"/>
      <c r="E1121" s="572"/>
      <c r="F1121" s="563" t="s">
        <v>3862</v>
      </c>
      <c r="G1121" s="563" t="s">
        <v>3866</v>
      </c>
      <c r="H1121" s="563" t="s">
        <v>2464</v>
      </c>
      <c r="I1121" s="563">
        <v>100</v>
      </c>
    </row>
    <row r="1122" spans="1:9" s="563" customFormat="1" x14ac:dyDescent="0.2">
      <c r="A1122" s="563" t="s">
        <v>3867</v>
      </c>
      <c r="B1122" s="570" t="e" vm="1">
        <f>'Supplementary Validation'!D23</f>
        <v>#VALUE!</v>
      </c>
      <c r="C1122" s="571" t="s">
        <v>2471</v>
      </c>
      <c r="D1122" s="572"/>
      <c r="E1122" s="572"/>
      <c r="F1122" s="563" t="s">
        <v>3896</v>
      </c>
      <c r="G1122" s="563" t="s">
        <v>3869</v>
      </c>
      <c r="H1122" s="563" t="s">
        <v>2464</v>
      </c>
      <c r="I1122" s="563">
        <v>101</v>
      </c>
    </row>
    <row r="1123" spans="1:9" s="563" customFormat="1" x14ac:dyDescent="0.2">
      <c r="A1123" s="563" t="s">
        <v>3870</v>
      </c>
      <c r="B1123" s="570" t="e" vm="1">
        <f>'Supplementary Validation'!D24</f>
        <v>#VALUE!</v>
      </c>
      <c r="C1123" s="571" t="s">
        <v>2471</v>
      </c>
      <c r="D1123" s="572"/>
      <c r="E1123" s="572"/>
      <c r="F1123" s="563" t="s">
        <v>3897</v>
      </c>
      <c r="G1123" s="563" t="s">
        <v>3871</v>
      </c>
      <c r="H1123" s="563" t="s">
        <v>2464</v>
      </c>
      <c r="I1123" s="563">
        <v>102</v>
      </c>
    </row>
    <row r="1124" spans="1:9" s="563" customFormat="1" x14ac:dyDescent="0.2">
      <c r="A1124" s="563" t="s">
        <v>3872</v>
      </c>
      <c r="B1124" s="570" t="e" vm="1">
        <f>'Supplementary Validation'!D25</f>
        <v>#VALUE!</v>
      </c>
      <c r="C1124" s="571" t="s">
        <v>2471</v>
      </c>
      <c r="D1124" s="572"/>
      <c r="E1124" s="572"/>
      <c r="F1124" s="563" t="s">
        <v>3898</v>
      </c>
      <c r="G1124" s="563" t="s">
        <v>3873</v>
      </c>
      <c r="H1124" s="563" t="s">
        <v>2464</v>
      </c>
      <c r="I1124" s="563">
        <v>103</v>
      </c>
    </row>
    <row r="1125" spans="1:9" s="563" customFormat="1" x14ac:dyDescent="0.2">
      <c r="A1125" s="563" t="s">
        <v>3874</v>
      </c>
      <c r="B1125" s="570" t="e" vm="1">
        <f>'Supplementary Validation'!D28</f>
        <v>#VALUE!</v>
      </c>
      <c r="C1125" s="571" t="s">
        <v>2471</v>
      </c>
      <c r="D1125" s="572"/>
      <c r="E1125" s="572"/>
      <c r="F1125" s="563" t="s">
        <v>3899</v>
      </c>
      <c r="G1125" s="563" t="s">
        <v>3876</v>
      </c>
      <c r="H1125" s="563" t="s">
        <v>2464</v>
      </c>
      <c r="I1125" s="563">
        <v>104</v>
      </c>
    </row>
    <row r="1126" spans="1:9" s="563" customFormat="1" x14ac:dyDescent="0.2">
      <c r="A1126" s="563" t="s">
        <v>3877</v>
      </c>
      <c r="B1126" s="570" t="e" vm="1">
        <f>'Supplementary Validation'!D29</f>
        <v>#VALUE!</v>
      </c>
      <c r="C1126" s="571" t="s">
        <v>2471</v>
      </c>
      <c r="D1126" s="572"/>
      <c r="E1126" s="572"/>
      <c r="F1126" s="563" t="s">
        <v>3900</v>
      </c>
      <c r="G1126" s="563" t="s">
        <v>3875</v>
      </c>
      <c r="H1126" s="563" t="s">
        <v>2464</v>
      </c>
      <c r="I1126" s="563">
        <v>105</v>
      </c>
    </row>
    <row r="1127" spans="1:9" s="563" customFormat="1" x14ac:dyDescent="0.2">
      <c r="A1127" s="563" t="s">
        <v>3878</v>
      </c>
      <c r="B1127" s="570" t="e" vm="1">
        <f>'Supplementary Validation'!D30</f>
        <v>#VALUE!</v>
      </c>
      <c r="C1127" s="571" t="s">
        <v>2471</v>
      </c>
      <c r="D1127" s="572"/>
      <c r="E1127" s="572"/>
      <c r="F1127" s="563" t="s">
        <v>3901</v>
      </c>
      <c r="G1127" s="563" t="s">
        <v>3879</v>
      </c>
      <c r="H1127" s="563" t="s">
        <v>2464</v>
      </c>
      <c r="I1127" s="563">
        <v>106</v>
      </c>
    </row>
    <row r="1128" spans="1:9" s="563" customFormat="1" x14ac:dyDescent="0.2">
      <c r="A1128" s="563" t="s">
        <v>3880</v>
      </c>
      <c r="B1128" s="570" t="e" vm="1">
        <f>'Supplementary Validation'!D31</f>
        <v>#VALUE!</v>
      </c>
      <c r="C1128" s="571" t="s">
        <v>2471</v>
      </c>
      <c r="D1128" s="572"/>
      <c r="E1128" s="572"/>
      <c r="F1128" s="563" t="s">
        <v>3902</v>
      </c>
      <c r="G1128" s="563" t="s">
        <v>3881</v>
      </c>
      <c r="H1128" s="563" t="s">
        <v>2464</v>
      </c>
      <c r="I1128" s="563">
        <v>107</v>
      </c>
    </row>
    <row r="1129" spans="1:9" s="563" customFormat="1" x14ac:dyDescent="0.2">
      <c r="A1129" s="563" t="s">
        <v>3882</v>
      </c>
      <c r="B1129" s="570" t="e" vm="1">
        <f>'Supplementary Validation'!D32</f>
        <v>#VALUE!</v>
      </c>
      <c r="C1129" s="571" t="s">
        <v>2471</v>
      </c>
      <c r="D1129" s="572"/>
      <c r="E1129" s="572"/>
      <c r="F1129" s="563" t="s">
        <v>3903</v>
      </c>
      <c r="G1129" s="563" t="s">
        <v>3884</v>
      </c>
      <c r="H1129" s="563" t="s">
        <v>2464</v>
      </c>
      <c r="I1129" s="563">
        <v>108</v>
      </c>
    </row>
    <row r="1130" spans="1:9" s="563" customFormat="1" x14ac:dyDescent="0.2">
      <c r="A1130" s="563" t="s">
        <v>3883</v>
      </c>
      <c r="B1130" s="570" t="e" vm="1">
        <f>'Supplementary Validation'!D33</f>
        <v>#VALUE!</v>
      </c>
      <c r="C1130" s="571" t="s">
        <v>2471</v>
      </c>
      <c r="D1130" s="572"/>
      <c r="E1130" s="572"/>
      <c r="F1130" s="563" t="s">
        <v>3904</v>
      </c>
      <c r="G1130" s="563" t="s">
        <v>3885</v>
      </c>
      <c r="H1130" s="563" t="s">
        <v>2464</v>
      </c>
      <c r="I1130" s="563">
        <v>109</v>
      </c>
    </row>
    <row r="1131" spans="1:9" s="563" customFormat="1" x14ac:dyDescent="0.2">
      <c r="A1131" s="563" t="s">
        <v>3886</v>
      </c>
      <c r="B1131" s="570" t="e" vm="1">
        <f>'Supplementary Validation'!D34</f>
        <v>#VALUE!</v>
      </c>
      <c r="C1131" s="571" t="s">
        <v>2471</v>
      </c>
      <c r="D1131" s="572"/>
      <c r="E1131" s="572"/>
      <c r="F1131" s="563" t="s">
        <v>3905</v>
      </c>
      <c r="G1131" s="563" t="s">
        <v>3887</v>
      </c>
      <c r="H1131" s="563" t="s">
        <v>2464</v>
      </c>
      <c r="I1131" s="563">
        <v>110</v>
      </c>
    </row>
    <row r="1132" spans="1:9" s="563" customFormat="1" x14ac:dyDescent="0.2">
      <c r="A1132" s="563" t="s">
        <v>3892</v>
      </c>
      <c r="B1132" s="570" t="e" vm="1">
        <f>'Supplementary Validation'!D37</f>
        <v>#VALUE!</v>
      </c>
      <c r="C1132" s="571" t="s">
        <v>2471</v>
      </c>
      <c r="D1132" s="572"/>
      <c r="E1132" s="572"/>
      <c r="F1132" s="563" t="s">
        <v>3906</v>
      </c>
      <c r="G1132" s="563" t="s">
        <v>3888</v>
      </c>
      <c r="H1132" s="563" t="s">
        <v>2464</v>
      </c>
      <c r="I1132" s="563">
        <v>112</v>
      </c>
    </row>
    <row r="1133" spans="1:9" s="563" customFormat="1" x14ac:dyDescent="0.2">
      <c r="A1133" s="563" t="s">
        <v>3893</v>
      </c>
      <c r="B1133" s="570" t="e" vm="1">
        <f>'Supplementary Validation'!D38</f>
        <v>#VALUE!</v>
      </c>
      <c r="C1133" s="571" t="s">
        <v>2471</v>
      </c>
      <c r="D1133" s="572"/>
      <c r="E1133" s="572"/>
      <c r="F1133" s="563" t="s">
        <v>3907</v>
      </c>
      <c r="G1133" s="563" t="s">
        <v>3890</v>
      </c>
      <c r="H1133" s="563" t="s">
        <v>2464</v>
      </c>
      <c r="I1133" s="563">
        <v>113</v>
      </c>
    </row>
    <row r="1134" spans="1:9" s="563" customFormat="1" x14ac:dyDescent="0.2">
      <c r="A1134" s="563" t="s">
        <v>3895</v>
      </c>
      <c r="B1134" s="570" t="e" vm="1">
        <f>'Supplementary Validation'!D39</f>
        <v>#VALUE!</v>
      </c>
      <c r="C1134" s="571" t="s">
        <v>2471</v>
      </c>
      <c r="D1134" s="572"/>
      <c r="E1134" s="572"/>
      <c r="F1134" s="563" t="s">
        <v>3908</v>
      </c>
      <c r="G1134" s="563" t="s">
        <v>3889</v>
      </c>
      <c r="H1134" s="563" t="s">
        <v>2464</v>
      </c>
      <c r="I1134" s="563">
        <v>114</v>
      </c>
    </row>
    <row r="1135" spans="1:9" s="563" customFormat="1" x14ac:dyDescent="0.2">
      <c r="A1135" s="563" t="s">
        <v>3894</v>
      </c>
      <c r="B1135" s="570" t="e" vm="1">
        <f>'Supplementary Validation'!D40</f>
        <v>#VALUE!</v>
      </c>
      <c r="C1135" s="571" t="s">
        <v>2471</v>
      </c>
      <c r="D1135" s="572"/>
      <c r="E1135" s="572"/>
      <c r="F1135" s="563" t="s">
        <v>3909</v>
      </c>
      <c r="G1135" s="563" t="s">
        <v>3891</v>
      </c>
      <c r="H1135" s="563" t="s">
        <v>2464</v>
      </c>
      <c r="I1135" s="563">
        <v>115</v>
      </c>
    </row>
    <row r="1136" spans="1:9" s="1668" customFormat="1" ht="15" x14ac:dyDescent="0.25">
      <c r="A1136" s="622" t="s">
        <v>5265</v>
      </c>
      <c r="B1136" s="623" t="e">
        <f>'Supplementary Validation'!$D$43</f>
        <v>#N/A</v>
      </c>
      <c r="C1136" s="624" t="s">
        <v>2471</v>
      </c>
      <c r="D1136" s="1672"/>
      <c r="E1136" s="1672"/>
      <c r="F1136" s="622" t="s">
        <v>3910</v>
      </c>
      <c r="G1136" s="622" t="s">
        <v>5266</v>
      </c>
      <c r="H1136" s="563" t="s">
        <v>2464</v>
      </c>
    </row>
    <row r="1137" spans="1:12" s="622" customFormat="1" ht="15" x14ac:dyDescent="0.25">
      <c r="A1137" s="622" t="s">
        <v>5221</v>
      </c>
      <c r="B1137" s="623">
        <f>'Supplementary Validation'!$D$45</f>
        <v>0</v>
      </c>
      <c r="C1137" s="624" t="s">
        <v>2471</v>
      </c>
      <c r="D1137" s="625"/>
      <c r="E1137" s="625"/>
      <c r="F1137" s="622" t="s">
        <v>3911</v>
      </c>
      <c r="G1137" s="622" t="s">
        <v>5223</v>
      </c>
      <c r="H1137" s="563" t="s">
        <v>2464</v>
      </c>
    </row>
    <row r="1138" spans="1:12" s="563" customFormat="1" x14ac:dyDescent="0.2">
      <c r="A1138" s="563" t="s">
        <v>3934</v>
      </c>
      <c r="B1138" s="570" t="e" vm="1">
        <f>'Supplementary Validation'!D51</f>
        <v>#VALUE!</v>
      </c>
      <c r="C1138" s="571" t="s">
        <v>2471</v>
      </c>
      <c r="D1138" s="572"/>
      <c r="E1138" s="572"/>
      <c r="F1138" s="563" t="s">
        <v>3912</v>
      </c>
      <c r="G1138" s="563" t="s">
        <v>3936</v>
      </c>
      <c r="H1138" s="563" t="s">
        <v>2464</v>
      </c>
      <c r="I1138" s="563">
        <v>117</v>
      </c>
    </row>
    <row r="1139" spans="1:12" s="563" customFormat="1" x14ac:dyDescent="0.2">
      <c r="A1139" s="563" t="s">
        <v>3937</v>
      </c>
      <c r="B1139" s="570" t="e" vm="1">
        <f>'Supplementary Validation'!D52</f>
        <v>#VALUE!</v>
      </c>
      <c r="C1139" s="571" t="s">
        <v>2471</v>
      </c>
      <c r="D1139" s="572"/>
      <c r="E1139" s="572"/>
      <c r="F1139" s="563" t="s">
        <v>3935</v>
      </c>
      <c r="G1139" s="563" t="s">
        <v>3941</v>
      </c>
      <c r="H1139" s="563" t="s">
        <v>2464</v>
      </c>
      <c r="I1139" s="563">
        <v>118</v>
      </c>
    </row>
    <row r="1140" spans="1:12" s="563" customFormat="1" x14ac:dyDescent="0.2">
      <c r="A1140" s="563" t="s">
        <v>3944</v>
      </c>
      <c r="B1140" s="570">
        <f>'Supplementary Validation'!S52</f>
        <v>0</v>
      </c>
      <c r="C1140" s="571" t="s">
        <v>2471</v>
      </c>
      <c r="D1140" s="572"/>
      <c r="E1140" s="572"/>
      <c r="F1140" s="563" t="s">
        <v>3938</v>
      </c>
      <c r="G1140" s="563" t="s">
        <v>3991</v>
      </c>
      <c r="H1140" s="563" t="s">
        <v>2464</v>
      </c>
      <c r="I1140" s="563">
        <v>119</v>
      </c>
    </row>
    <row r="1141" spans="1:12" s="563" customFormat="1" x14ac:dyDescent="0.2">
      <c r="A1141" s="563" t="s">
        <v>3945</v>
      </c>
      <c r="B1141" s="570" t="e" vm="1">
        <f>'Supplementary Validation'!D53</f>
        <v>#VALUE!</v>
      </c>
      <c r="C1141" s="571" t="s">
        <v>2471</v>
      </c>
      <c r="D1141" s="572"/>
      <c r="E1141" s="572"/>
      <c r="F1141" s="563" t="s">
        <v>5222</v>
      </c>
      <c r="G1141" s="563" t="s">
        <v>3942</v>
      </c>
      <c r="H1141" s="563" t="s">
        <v>2464</v>
      </c>
      <c r="I1141" s="563">
        <v>120</v>
      </c>
    </row>
    <row r="1142" spans="1:12" s="563" customFormat="1" x14ac:dyDescent="0.2">
      <c r="A1142" s="563" t="s">
        <v>3946</v>
      </c>
      <c r="B1142" s="570" t="e" vm="1">
        <f>'Supplementary Validation'!D54</f>
        <v>#VALUE!</v>
      </c>
      <c r="C1142" s="571" t="s">
        <v>2471</v>
      </c>
      <c r="D1142" s="572"/>
      <c r="E1142" s="572"/>
      <c r="F1142" s="563" t="s">
        <v>3939</v>
      </c>
      <c r="G1142" s="563" t="s">
        <v>3943</v>
      </c>
      <c r="H1142" s="563" t="s">
        <v>2464</v>
      </c>
      <c r="I1142" s="563">
        <v>121</v>
      </c>
    </row>
    <row r="1143" spans="1:12" s="563" customFormat="1" ht="14.25" customHeight="1" x14ac:dyDescent="0.2">
      <c r="A1143" s="563" t="s">
        <v>3947</v>
      </c>
      <c r="B1143" s="570" t="e" vm="1">
        <f>'Supplementary Validation'!D55</f>
        <v>#VALUE!</v>
      </c>
      <c r="C1143" s="571" t="s">
        <v>2471</v>
      </c>
      <c r="D1143" s="572"/>
      <c r="E1143" s="572"/>
      <c r="F1143" s="563" t="s">
        <v>3940</v>
      </c>
      <c r="G1143" s="563" t="s">
        <v>3948</v>
      </c>
      <c r="H1143" s="563" t="s">
        <v>2464</v>
      </c>
      <c r="I1143" s="563">
        <v>122</v>
      </c>
    </row>
    <row r="1144" spans="1:12" s="549" customFormat="1" x14ac:dyDescent="0.2">
      <c r="A1144" s="563" t="s">
        <v>1906</v>
      </c>
      <c r="B1144" s="570">
        <f>'Supplementary Validation'!B59</f>
        <v>0</v>
      </c>
      <c r="C1144" s="571" t="s">
        <v>2469</v>
      </c>
      <c r="D1144" s="572"/>
      <c r="E1144" s="572"/>
      <c r="F1144" s="563" t="s">
        <v>3741</v>
      </c>
      <c r="G1144" s="563" t="s">
        <v>3471</v>
      </c>
      <c r="H1144" s="563" t="s">
        <v>2464</v>
      </c>
      <c r="I1144" s="563">
        <v>123</v>
      </c>
      <c r="J1144" s="563"/>
      <c r="K1144" s="563"/>
    </row>
    <row r="1145" spans="1:12" s="574" customFormat="1" ht="15" x14ac:dyDescent="0.25">
      <c r="A1145" s="622" t="s">
        <v>4688</v>
      </c>
      <c r="B1145" s="623" t="str">
        <f>'Part 3 DA summary'!$V$13</f>
        <v/>
      </c>
      <c r="C1145" s="565" t="s">
        <v>2471</v>
      </c>
      <c r="D1145" s="565"/>
      <c r="E1145" s="565"/>
      <c r="F1145" s="563" t="s">
        <v>4811</v>
      </c>
      <c r="G1145" s="563" t="s">
        <v>4729</v>
      </c>
      <c r="H1145" s="563" t="s">
        <v>2462</v>
      </c>
      <c r="I1145" s="563">
        <v>13</v>
      </c>
      <c r="J1145" s="565"/>
      <c r="K1145" s="565"/>
      <c r="L1145" s="565"/>
    </row>
    <row r="1146" spans="1:12" ht="15" x14ac:dyDescent="0.25">
      <c r="A1146" s="622" t="s">
        <v>4689</v>
      </c>
      <c r="B1146" s="623" t="str">
        <f>'Part 3 DA summary'!$V$14</f>
        <v/>
      </c>
      <c r="C1146" s="565" t="s">
        <v>2471</v>
      </c>
      <c r="D1146" s="631"/>
      <c r="E1146" s="631"/>
      <c r="F1146" s="563" t="s">
        <v>4811</v>
      </c>
      <c r="G1146" s="563" t="s">
        <v>4730</v>
      </c>
      <c r="H1146" s="563" t="s">
        <v>2462</v>
      </c>
      <c r="I1146" s="563">
        <v>14</v>
      </c>
    </row>
    <row r="1147" spans="1:12" ht="15" x14ac:dyDescent="0.25">
      <c r="A1147" s="622" t="s">
        <v>4690</v>
      </c>
      <c r="B1147" s="623" t="str">
        <f>'Part 3 DA summary'!$V$15</f>
        <v/>
      </c>
      <c r="C1147" s="565" t="s">
        <v>2471</v>
      </c>
      <c r="D1147" s="631"/>
      <c r="E1147" s="631"/>
      <c r="F1147" s="563" t="s">
        <v>4811</v>
      </c>
      <c r="G1147" s="563" t="s">
        <v>4731</v>
      </c>
      <c r="H1147" s="563" t="s">
        <v>2462</v>
      </c>
      <c r="I1147" s="563">
        <v>15</v>
      </c>
    </row>
    <row r="1148" spans="1:12" ht="15" x14ac:dyDescent="0.25">
      <c r="A1148" s="622" t="s">
        <v>4691</v>
      </c>
      <c r="B1148" s="623" t="str">
        <f>'Part 3 DA summary'!$V$16</f>
        <v/>
      </c>
      <c r="C1148" s="565" t="s">
        <v>2471</v>
      </c>
      <c r="D1148" s="631"/>
      <c r="E1148" s="631"/>
      <c r="F1148" s="563" t="s">
        <v>4811</v>
      </c>
      <c r="G1148" s="563" t="s">
        <v>4732</v>
      </c>
      <c r="H1148" s="563" t="s">
        <v>2462</v>
      </c>
      <c r="I1148" s="563">
        <v>16</v>
      </c>
    </row>
    <row r="1149" spans="1:12" ht="15" x14ac:dyDescent="0.25">
      <c r="A1149" s="622" t="s">
        <v>4692</v>
      </c>
      <c r="B1149" s="623" t="str">
        <f>'Part 3 DA summary'!$V$17</f>
        <v/>
      </c>
      <c r="C1149" s="565" t="s">
        <v>2471</v>
      </c>
      <c r="D1149" s="631"/>
      <c r="E1149" s="631"/>
      <c r="F1149" s="563" t="s">
        <v>4811</v>
      </c>
      <c r="G1149" s="563" t="s">
        <v>4733</v>
      </c>
      <c r="H1149" s="563" t="s">
        <v>2462</v>
      </c>
      <c r="I1149" s="563">
        <v>17</v>
      </c>
    </row>
    <row r="1150" spans="1:12" ht="15" x14ac:dyDescent="0.25">
      <c r="A1150" s="622" t="s">
        <v>4693</v>
      </c>
      <c r="B1150" s="623" t="str">
        <f>'Part 3 DA summary'!$V$18</f>
        <v/>
      </c>
      <c r="C1150" s="565" t="s">
        <v>2471</v>
      </c>
      <c r="D1150" s="631"/>
      <c r="E1150" s="631"/>
      <c r="F1150" s="563" t="s">
        <v>4811</v>
      </c>
      <c r="G1150" s="563" t="s">
        <v>4734</v>
      </c>
      <c r="H1150" s="563" t="s">
        <v>2462</v>
      </c>
      <c r="I1150" s="563">
        <v>18</v>
      </c>
    </row>
    <row r="1151" spans="1:12" ht="15" x14ac:dyDescent="0.25">
      <c r="A1151" s="622" t="s">
        <v>4694</v>
      </c>
      <c r="B1151" s="623" t="str">
        <f>'Part 3 DA summary'!$V$19</f>
        <v/>
      </c>
      <c r="C1151" s="565" t="s">
        <v>2471</v>
      </c>
      <c r="D1151" s="631"/>
      <c r="E1151" s="631"/>
      <c r="F1151" s="563" t="s">
        <v>4811</v>
      </c>
      <c r="G1151" s="563" t="s">
        <v>4735</v>
      </c>
      <c r="H1151" s="563" t="s">
        <v>2462</v>
      </c>
      <c r="I1151" s="563">
        <v>19</v>
      </c>
    </row>
    <row r="1152" spans="1:12" ht="15" x14ac:dyDescent="0.25">
      <c r="A1152" s="622" t="s">
        <v>4695</v>
      </c>
      <c r="B1152" s="623" t="str">
        <f>'Part 3 DA summary'!$V$20</f>
        <v/>
      </c>
      <c r="C1152" s="565" t="s">
        <v>2471</v>
      </c>
      <c r="D1152" s="631"/>
      <c r="E1152" s="631"/>
      <c r="F1152" s="563" t="s">
        <v>4811</v>
      </c>
      <c r="G1152" s="563" t="s">
        <v>4736</v>
      </c>
      <c r="H1152" s="563" t="s">
        <v>2462</v>
      </c>
      <c r="I1152" s="563">
        <v>20</v>
      </c>
    </row>
    <row r="1153" spans="1:9" ht="15" x14ac:dyDescent="0.25">
      <c r="A1153" s="622" t="s">
        <v>4696</v>
      </c>
      <c r="B1153" s="623" t="str">
        <f>'Part 3 DA summary'!$V$21</f>
        <v/>
      </c>
      <c r="C1153" s="565" t="s">
        <v>2471</v>
      </c>
      <c r="D1153" s="631"/>
      <c r="E1153" s="631"/>
      <c r="F1153" s="563" t="s">
        <v>4811</v>
      </c>
      <c r="G1153" s="563" t="s">
        <v>4737</v>
      </c>
      <c r="H1153" s="563" t="s">
        <v>2462</v>
      </c>
      <c r="I1153" s="563">
        <v>21</v>
      </c>
    </row>
    <row r="1154" spans="1:9" ht="15" x14ac:dyDescent="0.25">
      <c r="A1154" s="622" t="s">
        <v>4697</v>
      </c>
      <c r="B1154" s="623" t="str">
        <f>'Part 3 DA summary'!$V$22</f>
        <v/>
      </c>
      <c r="C1154" s="565" t="s">
        <v>2471</v>
      </c>
      <c r="D1154" s="631"/>
      <c r="E1154" s="631"/>
      <c r="F1154" s="563" t="s">
        <v>4811</v>
      </c>
      <c r="G1154" s="563" t="s">
        <v>4738</v>
      </c>
      <c r="H1154" s="563" t="s">
        <v>2462</v>
      </c>
      <c r="I1154" s="563">
        <v>22</v>
      </c>
    </row>
    <row r="1155" spans="1:9" ht="15" x14ac:dyDescent="0.25">
      <c r="A1155" s="622" t="s">
        <v>4698</v>
      </c>
      <c r="B1155" s="623" t="str">
        <f>'Part 3 DA summary'!$V$23</f>
        <v/>
      </c>
      <c r="C1155" s="565" t="s">
        <v>2471</v>
      </c>
      <c r="D1155" s="631"/>
      <c r="E1155" s="631"/>
      <c r="F1155" s="563" t="s">
        <v>4811</v>
      </c>
      <c r="G1155" s="563" t="s">
        <v>4739</v>
      </c>
      <c r="H1155" s="563" t="s">
        <v>2462</v>
      </c>
      <c r="I1155" s="563">
        <v>23</v>
      </c>
    </row>
    <row r="1156" spans="1:9" ht="15" x14ac:dyDescent="0.25">
      <c r="A1156" s="622" t="s">
        <v>4699</v>
      </c>
      <c r="B1156" s="623" t="str">
        <f>'Part 3 DA summary'!$V$24</f>
        <v/>
      </c>
      <c r="C1156" s="565" t="s">
        <v>2471</v>
      </c>
      <c r="D1156" s="631"/>
      <c r="E1156" s="631"/>
      <c r="F1156" s="563" t="s">
        <v>4811</v>
      </c>
      <c r="G1156" s="563" t="s">
        <v>4740</v>
      </c>
      <c r="H1156" s="563" t="s">
        <v>2462</v>
      </c>
      <c r="I1156" s="563">
        <v>24</v>
      </c>
    </row>
    <row r="1157" spans="1:9" ht="15" x14ac:dyDescent="0.25">
      <c r="A1157" s="622" t="s">
        <v>4700</v>
      </c>
      <c r="B1157" s="623" t="str">
        <f>'Part 3 DA summary'!$V$25</f>
        <v/>
      </c>
      <c r="C1157" s="565" t="s">
        <v>2471</v>
      </c>
      <c r="D1157" s="631"/>
      <c r="E1157" s="631"/>
      <c r="F1157" s="563" t="s">
        <v>4811</v>
      </c>
      <c r="G1157" s="563" t="s">
        <v>4741</v>
      </c>
      <c r="H1157" s="563" t="s">
        <v>2462</v>
      </c>
      <c r="I1157" s="563">
        <v>25</v>
      </c>
    </row>
    <row r="1158" spans="1:9" ht="15" x14ac:dyDescent="0.25">
      <c r="A1158" s="622" t="s">
        <v>4701</v>
      </c>
      <c r="B1158" s="623" t="str">
        <f>'Part 3 DA summary'!$V$26</f>
        <v/>
      </c>
      <c r="C1158" s="565" t="s">
        <v>2471</v>
      </c>
      <c r="D1158" s="631"/>
      <c r="E1158" s="631"/>
      <c r="F1158" s="563" t="s">
        <v>4811</v>
      </c>
      <c r="G1158" s="563" t="s">
        <v>4742</v>
      </c>
      <c r="H1158" s="563" t="s">
        <v>2462</v>
      </c>
      <c r="I1158" s="563">
        <v>26</v>
      </c>
    </row>
    <row r="1159" spans="1:9" ht="15" x14ac:dyDescent="0.25">
      <c r="A1159" s="622" t="s">
        <v>4702</v>
      </c>
      <c r="B1159" s="623" t="str">
        <f>'Part 3 DA summary'!$V$27</f>
        <v/>
      </c>
      <c r="C1159" s="565" t="s">
        <v>2471</v>
      </c>
      <c r="D1159" s="631"/>
      <c r="E1159" s="631"/>
      <c r="F1159" s="563" t="s">
        <v>4811</v>
      </c>
      <c r="G1159" s="563" t="s">
        <v>4743</v>
      </c>
      <c r="H1159" s="563" t="s">
        <v>2462</v>
      </c>
      <c r="I1159" s="563">
        <v>27</v>
      </c>
    </row>
    <row r="1160" spans="1:9" ht="15" x14ac:dyDescent="0.25">
      <c r="A1160" s="622" t="s">
        <v>4703</v>
      </c>
      <c r="B1160" s="623" t="str">
        <f>'Part 3 DA summary'!$V$28</f>
        <v/>
      </c>
      <c r="C1160" s="565" t="s">
        <v>2471</v>
      </c>
      <c r="D1160" s="631"/>
      <c r="E1160" s="631"/>
      <c r="F1160" s="563" t="s">
        <v>4811</v>
      </c>
      <c r="G1160" s="563" t="s">
        <v>4744</v>
      </c>
      <c r="H1160" s="563" t="s">
        <v>2462</v>
      </c>
      <c r="I1160" s="563">
        <v>28</v>
      </c>
    </row>
    <row r="1161" spans="1:9" ht="15" x14ac:dyDescent="0.25">
      <c r="A1161" s="622" t="s">
        <v>4704</v>
      </c>
      <c r="B1161" s="623" t="str">
        <f>'Part 3 DA summary'!$V$29</f>
        <v/>
      </c>
      <c r="C1161" s="565" t="s">
        <v>2471</v>
      </c>
      <c r="D1161" s="631"/>
      <c r="E1161" s="631"/>
      <c r="F1161" s="563" t="s">
        <v>4811</v>
      </c>
      <c r="G1161" s="563" t="s">
        <v>4745</v>
      </c>
      <c r="H1161" s="563" t="s">
        <v>2462</v>
      </c>
      <c r="I1161" s="563">
        <v>29</v>
      </c>
    </row>
    <row r="1162" spans="1:9" ht="15" x14ac:dyDescent="0.25">
      <c r="A1162" s="622" t="s">
        <v>4705</v>
      </c>
      <c r="B1162" s="623" t="str">
        <f>'Part 3 DA summary'!$V$30</f>
        <v/>
      </c>
      <c r="C1162" s="565" t="s">
        <v>2471</v>
      </c>
      <c r="D1162" s="631"/>
      <c r="E1162" s="631"/>
      <c r="F1162" s="563" t="s">
        <v>4811</v>
      </c>
      <c r="G1162" s="563" t="s">
        <v>4746</v>
      </c>
      <c r="H1162" s="563" t="s">
        <v>2462</v>
      </c>
      <c r="I1162" s="563">
        <v>30</v>
      </c>
    </row>
    <row r="1163" spans="1:9" ht="15" x14ac:dyDescent="0.25">
      <c r="A1163" s="622" t="s">
        <v>4706</v>
      </c>
      <c r="B1163" s="623" t="str">
        <f>'Part 3 DA summary'!$V$31</f>
        <v/>
      </c>
      <c r="C1163" s="565" t="s">
        <v>2471</v>
      </c>
      <c r="D1163" s="631"/>
      <c r="E1163" s="631"/>
      <c r="F1163" s="563" t="s">
        <v>4811</v>
      </c>
      <c r="G1163" s="563" t="s">
        <v>4747</v>
      </c>
      <c r="H1163" s="563" t="s">
        <v>2462</v>
      </c>
      <c r="I1163" s="563">
        <v>31</v>
      </c>
    </row>
    <row r="1164" spans="1:9" ht="15" x14ac:dyDescent="0.25">
      <c r="A1164" s="622" t="s">
        <v>4707</v>
      </c>
      <c r="B1164" s="623" t="str">
        <f>'Part 3 DA summary'!$V$32</f>
        <v/>
      </c>
      <c r="C1164" s="565" t="s">
        <v>2471</v>
      </c>
      <c r="D1164" s="631"/>
      <c r="E1164" s="631"/>
      <c r="F1164" s="563" t="s">
        <v>4811</v>
      </c>
      <c r="G1164" s="563" t="s">
        <v>4748</v>
      </c>
      <c r="H1164" s="563" t="s">
        <v>2462</v>
      </c>
      <c r="I1164" s="563">
        <v>32</v>
      </c>
    </row>
    <row r="1165" spans="1:9" ht="15" x14ac:dyDescent="0.25">
      <c r="A1165" s="622" t="s">
        <v>4708</v>
      </c>
      <c r="B1165" s="623" t="str">
        <f>'Part 3 DA summary'!$V$33</f>
        <v/>
      </c>
      <c r="C1165" s="565" t="s">
        <v>2471</v>
      </c>
      <c r="D1165" s="631"/>
      <c r="E1165" s="631"/>
      <c r="F1165" s="563" t="s">
        <v>4811</v>
      </c>
      <c r="G1165" s="563" t="s">
        <v>4749</v>
      </c>
      <c r="H1165" s="563" t="s">
        <v>2462</v>
      </c>
      <c r="I1165" s="563">
        <v>33</v>
      </c>
    </row>
    <row r="1166" spans="1:9" ht="15" x14ac:dyDescent="0.25">
      <c r="A1166" s="622" t="s">
        <v>4709</v>
      </c>
      <c r="B1166" s="623" t="str">
        <f>'Part 3 DA summary'!$V$34</f>
        <v/>
      </c>
      <c r="C1166" s="565" t="s">
        <v>2471</v>
      </c>
      <c r="D1166" s="631"/>
      <c r="E1166" s="631"/>
      <c r="F1166" s="563" t="s">
        <v>4811</v>
      </c>
      <c r="G1166" s="563" t="s">
        <v>4750</v>
      </c>
      <c r="H1166" s="563" t="s">
        <v>2462</v>
      </c>
      <c r="I1166" s="563">
        <v>34</v>
      </c>
    </row>
    <row r="1167" spans="1:9" ht="15" x14ac:dyDescent="0.25">
      <c r="A1167" s="622" t="s">
        <v>4710</v>
      </c>
      <c r="B1167" s="623" t="str">
        <f>'Part 3 DA summary'!$V$35</f>
        <v/>
      </c>
      <c r="C1167" s="565" t="s">
        <v>2471</v>
      </c>
      <c r="D1167" s="631"/>
      <c r="E1167" s="631"/>
      <c r="F1167" s="563" t="s">
        <v>4811</v>
      </c>
      <c r="G1167" s="563" t="s">
        <v>4751</v>
      </c>
      <c r="H1167" s="563" t="s">
        <v>2462</v>
      </c>
      <c r="I1167" s="563">
        <v>35</v>
      </c>
    </row>
    <row r="1168" spans="1:9" ht="15" x14ac:dyDescent="0.25">
      <c r="A1168" s="622" t="s">
        <v>4711</v>
      </c>
      <c r="B1168" s="623" t="str">
        <f>'Part 3 DA summary'!$V$36</f>
        <v/>
      </c>
      <c r="C1168" s="565" t="s">
        <v>2471</v>
      </c>
      <c r="D1168" s="631"/>
      <c r="E1168" s="631"/>
      <c r="F1168" s="563" t="s">
        <v>4811</v>
      </c>
      <c r="G1168" s="563" t="s">
        <v>4752</v>
      </c>
      <c r="H1168" s="563" t="s">
        <v>2462</v>
      </c>
      <c r="I1168" s="563">
        <v>36</v>
      </c>
    </row>
    <row r="1169" spans="1:9" ht="15" x14ac:dyDescent="0.25">
      <c r="A1169" s="622" t="s">
        <v>4712</v>
      </c>
      <c r="B1169" s="623" t="str">
        <f>'Part 3 DA summary'!$V$37</f>
        <v/>
      </c>
      <c r="C1169" s="565" t="s">
        <v>2471</v>
      </c>
      <c r="D1169" s="631"/>
      <c r="E1169" s="631"/>
      <c r="F1169" s="563" t="s">
        <v>4811</v>
      </c>
      <c r="G1169" s="563" t="s">
        <v>4753</v>
      </c>
      <c r="H1169" s="563" t="s">
        <v>2462</v>
      </c>
      <c r="I1169" s="563">
        <v>37</v>
      </c>
    </row>
    <row r="1170" spans="1:9" ht="15" x14ac:dyDescent="0.25">
      <c r="A1170" s="622" t="s">
        <v>4713</v>
      </c>
      <c r="B1170" s="623" t="str">
        <f>'Part 3 DA summary'!$V$38</f>
        <v/>
      </c>
      <c r="C1170" s="565" t="s">
        <v>2471</v>
      </c>
      <c r="D1170" s="631"/>
      <c r="E1170" s="631"/>
      <c r="F1170" s="563" t="s">
        <v>4811</v>
      </c>
      <c r="G1170" s="563" t="s">
        <v>4754</v>
      </c>
      <c r="H1170" s="563" t="s">
        <v>2462</v>
      </c>
      <c r="I1170" s="563">
        <v>38</v>
      </c>
    </row>
    <row r="1171" spans="1:9" ht="15" x14ac:dyDescent="0.25">
      <c r="A1171" s="622" t="s">
        <v>4714</v>
      </c>
      <c r="B1171" s="623" t="str">
        <f>'Part 3 DA summary'!$V$39</f>
        <v/>
      </c>
      <c r="C1171" s="565" t="s">
        <v>2471</v>
      </c>
      <c r="D1171" s="631"/>
      <c r="E1171" s="631"/>
      <c r="F1171" s="563" t="s">
        <v>4811</v>
      </c>
      <c r="G1171" s="563" t="s">
        <v>4755</v>
      </c>
      <c r="H1171" s="563" t="s">
        <v>2462</v>
      </c>
      <c r="I1171" s="563">
        <v>39</v>
      </c>
    </row>
    <row r="1172" spans="1:9" ht="15" x14ac:dyDescent="0.25">
      <c r="A1172" s="622" t="s">
        <v>4715</v>
      </c>
      <c r="B1172" s="623" t="str">
        <f>'Part 3 DA summary'!$V$40</f>
        <v/>
      </c>
      <c r="C1172" s="565" t="s">
        <v>2471</v>
      </c>
      <c r="D1172" s="631"/>
      <c r="E1172" s="631"/>
      <c r="F1172" s="563" t="s">
        <v>4811</v>
      </c>
      <c r="G1172" s="563" t="s">
        <v>4756</v>
      </c>
      <c r="H1172" s="563" t="s">
        <v>2462</v>
      </c>
      <c r="I1172" s="563">
        <v>40</v>
      </c>
    </row>
    <row r="1173" spans="1:9" ht="15" x14ac:dyDescent="0.25">
      <c r="A1173" s="622" t="s">
        <v>4716</v>
      </c>
      <c r="B1173" s="623" t="str">
        <f>'Part 3 DA summary'!$V$41</f>
        <v/>
      </c>
      <c r="C1173" s="565" t="s">
        <v>2471</v>
      </c>
      <c r="D1173" s="631"/>
      <c r="E1173" s="631"/>
      <c r="F1173" s="563" t="s">
        <v>4811</v>
      </c>
      <c r="G1173" s="563" t="s">
        <v>4757</v>
      </c>
      <c r="H1173" s="563" t="s">
        <v>2462</v>
      </c>
      <c r="I1173" s="563">
        <v>41</v>
      </c>
    </row>
    <row r="1174" spans="1:9" ht="15" x14ac:dyDescent="0.25">
      <c r="A1174" s="622" t="s">
        <v>4717</v>
      </c>
      <c r="B1174" s="623" t="str">
        <f>'Part 3 DA summary'!$V$42</f>
        <v/>
      </c>
      <c r="C1174" s="565" t="s">
        <v>2471</v>
      </c>
      <c r="D1174" s="631"/>
      <c r="E1174" s="631"/>
      <c r="F1174" s="563" t="s">
        <v>4811</v>
      </c>
      <c r="G1174" s="563" t="s">
        <v>4758</v>
      </c>
      <c r="H1174" s="563" t="s">
        <v>2462</v>
      </c>
      <c r="I1174" s="563">
        <v>42</v>
      </c>
    </row>
    <row r="1175" spans="1:9" ht="15" x14ac:dyDescent="0.25">
      <c r="A1175" s="622" t="s">
        <v>4718</v>
      </c>
      <c r="B1175" s="623" t="str">
        <f>'Part 3 DA summary'!$V$43</f>
        <v/>
      </c>
      <c r="C1175" s="565" t="s">
        <v>2471</v>
      </c>
      <c r="D1175" s="631"/>
      <c r="E1175" s="631"/>
      <c r="F1175" s="563" t="s">
        <v>4811</v>
      </c>
      <c r="G1175" s="563" t="s">
        <v>4759</v>
      </c>
      <c r="H1175" s="563" t="s">
        <v>2462</v>
      </c>
      <c r="I1175" s="563">
        <v>43</v>
      </c>
    </row>
    <row r="1176" spans="1:9" ht="15" x14ac:dyDescent="0.25">
      <c r="A1176" s="622" t="s">
        <v>4719</v>
      </c>
      <c r="B1176" s="623" t="str">
        <f>'Part 3 DA summary'!$V$44</f>
        <v/>
      </c>
      <c r="C1176" s="565" t="s">
        <v>2471</v>
      </c>
      <c r="D1176" s="631"/>
      <c r="E1176" s="631"/>
      <c r="F1176" s="563" t="s">
        <v>4811</v>
      </c>
      <c r="G1176" s="563" t="s">
        <v>4760</v>
      </c>
      <c r="H1176" s="563" t="s">
        <v>2462</v>
      </c>
      <c r="I1176" s="563">
        <v>44</v>
      </c>
    </row>
    <row r="1177" spans="1:9" ht="15" x14ac:dyDescent="0.25">
      <c r="A1177" s="622" t="s">
        <v>4720</v>
      </c>
      <c r="B1177" s="623" t="str">
        <f>'Part 3 DA summary'!$V$45</f>
        <v/>
      </c>
      <c r="C1177" s="565" t="s">
        <v>2471</v>
      </c>
      <c r="D1177" s="631"/>
      <c r="E1177" s="631"/>
      <c r="F1177" s="563" t="s">
        <v>4811</v>
      </c>
      <c r="G1177" s="563" t="s">
        <v>4761</v>
      </c>
      <c r="H1177" s="563" t="s">
        <v>2462</v>
      </c>
      <c r="I1177" s="563">
        <v>45</v>
      </c>
    </row>
    <row r="1178" spans="1:9" ht="15" x14ac:dyDescent="0.25">
      <c r="A1178" s="622" t="s">
        <v>4721</v>
      </c>
      <c r="B1178" s="623" t="str">
        <f>'Part 3 DA summary'!$V$46</f>
        <v/>
      </c>
      <c r="C1178" s="565" t="s">
        <v>2471</v>
      </c>
      <c r="D1178" s="631"/>
      <c r="E1178" s="631"/>
      <c r="F1178" s="563" t="s">
        <v>4811</v>
      </c>
      <c r="G1178" s="563" t="s">
        <v>4762</v>
      </c>
      <c r="H1178" s="563" t="s">
        <v>2462</v>
      </c>
      <c r="I1178" s="563">
        <v>46</v>
      </c>
    </row>
    <row r="1179" spans="1:9" ht="15" x14ac:dyDescent="0.25">
      <c r="A1179" s="622" t="s">
        <v>4722</v>
      </c>
      <c r="B1179" s="623" t="str">
        <f>'Part 3 DA summary'!$V$47</f>
        <v/>
      </c>
      <c r="C1179" s="565" t="s">
        <v>2471</v>
      </c>
      <c r="D1179" s="631"/>
      <c r="E1179" s="631"/>
      <c r="F1179" s="563" t="s">
        <v>4811</v>
      </c>
      <c r="G1179" s="563" t="s">
        <v>4763</v>
      </c>
      <c r="H1179" s="563" t="s">
        <v>2462</v>
      </c>
      <c r="I1179" s="563">
        <v>47</v>
      </c>
    </row>
    <row r="1180" spans="1:9" ht="15" x14ac:dyDescent="0.25">
      <c r="A1180" s="622" t="s">
        <v>4723</v>
      </c>
      <c r="B1180" s="623" t="str">
        <f>'Part 3 DA summary'!$V$48</f>
        <v/>
      </c>
      <c r="C1180" s="565" t="s">
        <v>2471</v>
      </c>
      <c r="D1180" s="631"/>
      <c r="E1180" s="631"/>
      <c r="F1180" s="563" t="s">
        <v>4811</v>
      </c>
      <c r="G1180" s="563" t="s">
        <v>4764</v>
      </c>
      <c r="H1180" s="563" t="s">
        <v>2462</v>
      </c>
      <c r="I1180" s="563">
        <v>48</v>
      </c>
    </row>
    <row r="1181" spans="1:9" ht="15" x14ac:dyDescent="0.25">
      <c r="A1181" s="622" t="s">
        <v>4724</v>
      </c>
      <c r="B1181" s="623" t="str">
        <f>'Part 3 DA summary'!$V$49</f>
        <v/>
      </c>
      <c r="C1181" s="565" t="s">
        <v>2471</v>
      </c>
      <c r="D1181" s="631"/>
      <c r="E1181" s="631"/>
      <c r="F1181" s="563" t="s">
        <v>4811</v>
      </c>
      <c r="G1181" s="563" t="s">
        <v>4765</v>
      </c>
      <c r="H1181" s="563" t="s">
        <v>2462</v>
      </c>
      <c r="I1181" s="563">
        <v>49</v>
      </c>
    </row>
    <row r="1182" spans="1:9" ht="15" x14ac:dyDescent="0.25">
      <c r="A1182" s="622" t="s">
        <v>4725</v>
      </c>
      <c r="B1182" s="623" t="str">
        <f>'Part 3 DA summary'!$V$50</f>
        <v/>
      </c>
      <c r="C1182" s="565" t="s">
        <v>2471</v>
      </c>
      <c r="D1182" s="631"/>
      <c r="E1182" s="631"/>
      <c r="F1182" s="563" t="s">
        <v>4811</v>
      </c>
      <c r="G1182" s="563" t="s">
        <v>4766</v>
      </c>
      <c r="H1182" s="563" t="s">
        <v>2462</v>
      </c>
      <c r="I1182" s="563">
        <v>50</v>
      </c>
    </row>
    <row r="1183" spans="1:9" ht="15" x14ac:dyDescent="0.25">
      <c r="A1183" s="622" t="s">
        <v>4726</v>
      </c>
      <c r="B1183" s="623" t="str">
        <f>'Part 3 DA summary'!$V$51</f>
        <v/>
      </c>
      <c r="C1183" s="565" t="s">
        <v>2471</v>
      </c>
      <c r="D1183" s="631"/>
      <c r="E1183" s="631"/>
      <c r="F1183" s="563" t="s">
        <v>4811</v>
      </c>
      <c r="G1183" s="563" t="s">
        <v>4767</v>
      </c>
      <c r="H1183" s="563" t="s">
        <v>2462</v>
      </c>
      <c r="I1183" s="563">
        <v>51</v>
      </c>
    </row>
    <row r="1184" spans="1:9" ht="15" x14ac:dyDescent="0.25">
      <c r="A1184" s="622" t="s">
        <v>4727</v>
      </c>
      <c r="B1184" s="623" t="str">
        <f>'Part 3 DA summary'!$V$52</f>
        <v/>
      </c>
      <c r="C1184" s="565" t="s">
        <v>2471</v>
      </c>
      <c r="D1184" s="631"/>
      <c r="E1184" s="631"/>
      <c r="F1184" s="563" t="s">
        <v>4811</v>
      </c>
      <c r="G1184" s="563" t="s">
        <v>4768</v>
      </c>
      <c r="H1184" s="563" t="s">
        <v>2462</v>
      </c>
      <c r="I1184" s="563">
        <v>52</v>
      </c>
    </row>
    <row r="1185" spans="1:9" ht="15" x14ac:dyDescent="0.25">
      <c r="A1185" s="622" t="s">
        <v>4728</v>
      </c>
      <c r="B1185" s="623" t="str">
        <f>'Part 3 DA summary'!$V$53</f>
        <v/>
      </c>
      <c r="C1185" s="565" t="s">
        <v>2471</v>
      </c>
      <c r="D1185" s="631"/>
      <c r="E1185" s="631"/>
      <c r="F1185" s="563" t="s">
        <v>4811</v>
      </c>
      <c r="G1185" s="563" t="s">
        <v>4769</v>
      </c>
      <c r="H1185" s="563" t="s">
        <v>2462</v>
      </c>
      <c r="I1185" s="563">
        <v>53</v>
      </c>
    </row>
    <row r="1186" spans="1:9" ht="15" x14ac:dyDescent="0.25">
      <c r="A1186" s="622" t="s">
        <v>4770</v>
      </c>
      <c r="B1186" s="623" t="str">
        <f>'Part 3 DA summary'!$W$13</f>
        <v/>
      </c>
      <c r="C1186" s="565" t="s">
        <v>2469</v>
      </c>
      <c r="D1186" s="631"/>
      <c r="E1186" s="631"/>
      <c r="F1186" s="563" t="s">
        <v>4812</v>
      </c>
      <c r="G1186" s="563" t="s">
        <v>4855</v>
      </c>
      <c r="H1186" s="563" t="s">
        <v>2462</v>
      </c>
      <c r="I1186" s="563">
        <v>13</v>
      </c>
    </row>
    <row r="1187" spans="1:9" ht="15" x14ac:dyDescent="0.25">
      <c r="A1187" s="622" t="s">
        <v>4771</v>
      </c>
      <c r="B1187" s="623" t="str">
        <f>'Part 3 DA summary'!$W$14</f>
        <v/>
      </c>
      <c r="C1187" s="565" t="s">
        <v>2469</v>
      </c>
      <c r="D1187" s="631"/>
      <c r="E1187" s="631"/>
      <c r="F1187" s="563" t="s">
        <v>4812</v>
      </c>
      <c r="G1187" s="563" t="s">
        <v>4856</v>
      </c>
      <c r="H1187" s="563" t="s">
        <v>2462</v>
      </c>
      <c r="I1187" s="563">
        <v>14</v>
      </c>
    </row>
    <row r="1188" spans="1:9" ht="15" x14ac:dyDescent="0.25">
      <c r="A1188" s="622" t="s">
        <v>4772</v>
      </c>
      <c r="B1188" s="623" t="str">
        <f>'Part 3 DA summary'!$W$15</f>
        <v/>
      </c>
      <c r="C1188" s="565" t="s">
        <v>2469</v>
      </c>
      <c r="D1188" s="631"/>
      <c r="E1188" s="631"/>
      <c r="F1188" s="563" t="s">
        <v>4812</v>
      </c>
      <c r="G1188" s="563" t="s">
        <v>4857</v>
      </c>
      <c r="H1188" s="563" t="s">
        <v>2462</v>
      </c>
      <c r="I1188" s="563">
        <v>15</v>
      </c>
    </row>
    <row r="1189" spans="1:9" ht="15" x14ac:dyDescent="0.25">
      <c r="A1189" s="622" t="s">
        <v>4773</v>
      </c>
      <c r="B1189" s="623" t="str">
        <f>'Part 3 DA summary'!$W$16</f>
        <v/>
      </c>
      <c r="C1189" s="565" t="s">
        <v>2469</v>
      </c>
      <c r="D1189" s="631"/>
      <c r="E1189" s="631"/>
      <c r="F1189" s="563" t="s">
        <v>4812</v>
      </c>
      <c r="G1189" s="563" t="s">
        <v>4858</v>
      </c>
      <c r="H1189" s="563" t="s">
        <v>2462</v>
      </c>
      <c r="I1189" s="563">
        <v>16</v>
      </c>
    </row>
    <row r="1190" spans="1:9" ht="15" x14ac:dyDescent="0.25">
      <c r="A1190" s="622" t="s">
        <v>4774</v>
      </c>
      <c r="B1190" s="623" t="str">
        <f>'Part 3 DA summary'!$W$17</f>
        <v/>
      </c>
      <c r="C1190" s="565" t="s">
        <v>2469</v>
      </c>
      <c r="D1190" s="631"/>
      <c r="E1190" s="631"/>
      <c r="F1190" s="563" t="s">
        <v>4812</v>
      </c>
      <c r="G1190" s="563" t="s">
        <v>4859</v>
      </c>
      <c r="H1190" s="563" t="s">
        <v>2462</v>
      </c>
      <c r="I1190" s="563">
        <v>17</v>
      </c>
    </row>
    <row r="1191" spans="1:9" ht="15" x14ac:dyDescent="0.25">
      <c r="A1191" s="622" t="s">
        <v>4775</v>
      </c>
      <c r="B1191" s="623" t="str">
        <f>'Part 3 DA summary'!$W$18</f>
        <v/>
      </c>
      <c r="C1191" s="565" t="s">
        <v>2469</v>
      </c>
      <c r="D1191" s="631"/>
      <c r="E1191" s="631"/>
      <c r="F1191" s="563" t="s">
        <v>4812</v>
      </c>
      <c r="G1191" s="563" t="s">
        <v>4860</v>
      </c>
      <c r="H1191" s="563" t="s">
        <v>2462</v>
      </c>
      <c r="I1191" s="563">
        <v>18</v>
      </c>
    </row>
    <row r="1192" spans="1:9" ht="15" x14ac:dyDescent="0.25">
      <c r="A1192" s="622" t="s">
        <v>4776</v>
      </c>
      <c r="B1192" s="623" t="str">
        <f>'Part 3 DA summary'!$W$19</f>
        <v/>
      </c>
      <c r="C1192" s="565" t="s">
        <v>2469</v>
      </c>
      <c r="D1192" s="631"/>
      <c r="E1192" s="631"/>
      <c r="F1192" s="563" t="s">
        <v>4812</v>
      </c>
      <c r="G1192" s="563" t="s">
        <v>4861</v>
      </c>
      <c r="H1192" s="563" t="s">
        <v>2462</v>
      </c>
      <c r="I1192" s="563">
        <v>19</v>
      </c>
    </row>
    <row r="1193" spans="1:9" ht="15" x14ac:dyDescent="0.25">
      <c r="A1193" s="622" t="s">
        <v>4777</v>
      </c>
      <c r="B1193" s="623" t="str">
        <f>'Part 3 DA summary'!$W$20</f>
        <v/>
      </c>
      <c r="C1193" s="565" t="s">
        <v>2469</v>
      </c>
      <c r="D1193" s="631"/>
      <c r="E1193" s="631"/>
      <c r="F1193" s="563" t="s">
        <v>4812</v>
      </c>
      <c r="G1193" s="563" t="s">
        <v>4862</v>
      </c>
      <c r="H1193" s="563" t="s">
        <v>2462</v>
      </c>
      <c r="I1193" s="563">
        <v>20</v>
      </c>
    </row>
    <row r="1194" spans="1:9" ht="15" x14ac:dyDescent="0.25">
      <c r="A1194" s="622" t="s">
        <v>4778</v>
      </c>
      <c r="B1194" s="623" t="str">
        <f>'Part 3 DA summary'!$W$21</f>
        <v/>
      </c>
      <c r="C1194" s="565" t="s">
        <v>2469</v>
      </c>
      <c r="D1194" s="631"/>
      <c r="E1194" s="631"/>
      <c r="F1194" s="563" t="s">
        <v>4812</v>
      </c>
      <c r="G1194" s="563" t="s">
        <v>4863</v>
      </c>
      <c r="H1194" s="563" t="s">
        <v>2462</v>
      </c>
      <c r="I1194" s="563">
        <v>21</v>
      </c>
    </row>
    <row r="1195" spans="1:9" ht="15" x14ac:dyDescent="0.25">
      <c r="A1195" s="622" t="s">
        <v>4779</v>
      </c>
      <c r="B1195" s="623" t="str">
        <f>'Part 3 DA summary'!$W$22</f>
        <v/>
      </c>
      <c r="C1195" s="565" t="s">
        <v>2469</v>
      </c>
      <c r="D1195" s="631"/>
      <c r="E1195" s="631"/>
      <c r="F1195" s="563" t="s">
        <v>4812</v>
      </c>
      <c r="G1195" s="563" t="s">
        <v>4864</v>
      </c>
      <c r="H1195" s="563" t="s">
        <v>2462</v>
      </c>
      <c r="I1195" s="563">
        <v>22</v>
      </c>
    </row>
    <row r="1196" spans="1:9" ht="15" x14ac:dyDescent="0.25">
      <c r="A1196" s="622" t="s">
        <v>4780</v>
      </c>
      <c r="B1196" s="623" t="str">
        <f>'Part 3 DA summary'!$W$23</f>
        <v/>
      </c>
      <c r="C1196" s="565" t="s">
        <v>2469</v>
      </c>
      <c r="D1196" s="631"/>
      <c r="E1196" s="631"/>
      <c r="F1196" s="563" t="s">
        <v>4812</v>
      </c>
      <c r="G1196" s="563" t="s">
        <v>4865</v>
      </c>
      <c r="H1196" s="563" t="s">
        <v>2462</v>
      </c>
      <c r="I1196" s="563">
        <v>23</v>
      </c>
    </row>
    <row r="1197" spans="1:9" ht="15" x14ac:dyDescent="0.25">
      <c r="A1197" s="622" t="s">
        <v>4781</v>
      </c>
      <c r="B1197" s="623" t="str">
        <f>'Part 3 DA summary'!$W$24</f>
        <v/>
      </c>
      <c r="C1197" s="565" t="s">
        <v>2469</v>
      </c>
      <c r="D1197" s="631"/>
      <c r="E1197" s="631"/>
      <c r="F1197" s="563" t="s">
        <v>4812</v>
      </c>
      <c r="G1197" s="563" t="s">
        <v>4866</v>
      </c>
      <c r="H1197" s="563" t="s">
        <v>2462</v>
      </c>
      <c r="I1197" s="563">
        <v>24</v>
      </c>
    </row>
    <row r="1198" spans="1:9" ht="15" x14ac:dyDescent="0.25">
      <c r="A1198" s="622" t="s">
        <v>4782</v>
      </c>
      <c r="B1198" s="623" t="str">
        <f>'Part 3 DA summary'!$W$25</f>
        <v/>
      </c>
      <c r="C1198" s="565" t="s">
        <v>2469</v>
      </c>
      <c r="D1198" s="631"/>
      <c r="E1198" s="631"/>
      <c r="F1198" s="563" t="s">
        <v>4812</v>
      </c>
      <c r="G1198" s="563" t="s">
        <v>4867</v>
      </c>
      <c r="H1198" s="563" t="s">
        <v>2462</v>
      </c>
      <c r="I1198" s="563">
        <v>25</v>
      </c>
    </row>
    <row r="1199" spans="1:9" ht="15" x14ac:dyDescent="0.25">
      <c r="A1199" s="622" t="s">
        <v>4783</v>
      </c>
      <c r="B1199" s="623" t="str">
        <f>'Part 3 DA summary'!$W$26</f>
        <v/>
      </c>
      <c r="C1199" s="565" t="s">
        <v>2469</v>
      </c>
      <c r="D1199" s="631"/>
      <c r="E1199" s="631"/>
      <c r="F1199" s="563" t="s">
        <v>4812</v>
      </c>
      <c r="G1199" s="563" t="s">
        <v>4868</v>
      </c>
      <c r="H1199" s="563" t="s">
        <v>2462</v>
      </c>
      <c r="I1199" s="563">
        <v>26</v>
      </c>
    </row>
    <row r="1200" spans="1:9" ht="15" x14ac:dyDescent="0.25">
      <c r="A1200" s="622" t="s">
        <v>4784</v>
      </c>
      <c r="B1200" s="623" t="str">
        <f>'Part 3 DA summary'!$W$27</f>
        <v/>
      </c>
      <c r="C1200" s="565" t="s">
        <v>2469</v>
      </c>
      <c r="D1200" s="631"/>
      <c r="E1200" s="631"/>
      <c r="F1200" s="563" t="s">
        <v>4812</v>
      </c>
      <c r="G1200" s="563" t="s">
        <v>4869</v>
      </c>
      <c r="H1200" s="563" t="s">
        <v>2462</v>
      </c>
      <c r="I1200" s="563">
        <v>27</v>
      </c>
    </row>
    <row r="1201" spans="1:9" ht="15" x14ac:dyDescent="0.25">
      <c r="A1201" s="622" t="s">
        <v>4785</v>
      </c>
      <c r="B1201" s="623" t="str">
        <f>'Part 3 DA summary'!$W$28</f>
        <v/>
      </c>
      <c r="C1201" s="565" t="s">
        <v>2469</v>
      </c>
      <c r="D1201" s="631"/>
      <c r="E1201" s="631"/>
      <c r="F1201" s="563" t="s">
        <v>4812</v>
      </c>
      <c r="G1201" s="563" t="s">
        <v>4870</v>
      </c>
      <c r="H1201" s="563" t="s">
        <v>2462</v>
      </c>
      <c r="I1201" s="563">
        <v>28</v>
      </c>
    </row>
    <row r="1202" spans="1:9" ht="15" x14ac:dyDescent="0.25">
      <c r="A1202" s="622" t="s">
        <v>4786</v>
      </c>
      <c r="B1202" s="623" t="str">
        <f>'Part 3 DA summary'!$W$29</f>
        <v/>
      </c>
      <c r="C1202" s="565" t="s">
        <v>2469</v>
      </c>
      <c r="D1202" s="631"/>
      <c r="E1202" s="631"/>
      <c r="F1202" s="563" t="s">
        <v>4812</v>
      </c>
      <c r="G1202" s="563" t="s">
        <v>4871</v>
      </c>
      <c r="H1202" s="563" t="s">
        <v>2462</v>
      </c>
      <c r="I1202" s="563">
        <v>29</v>
      </c>
    </row>
    <row r="1203" spans="1:9" ht="15" x14ac:dyDescent="0.25">
      <c r="A1203" s="622" t="s">
        <v>4787</v>
      </c>
      <c r="B1203" s="623" t="str">
        <f>'Part 3 DA summary'!$W$30</f>
        <v/>
      </c>
      <c r="C1203" s="565" t="s">
        <v>2469</v>
      </c>
      <c r="D1203" s="631"/>
      <c r="E1203" s="631"/>
      <c r="F1203" s="563" t="s">
        <v>4812</v>
      </c>
      <c r="G1203" s="563" t="s">
        <v>4872</v>
      </c>
      <c r="H1203" s="563" t="s">
        <v>2462</v>
      </c>
      <c r="I1203" s="563">
        <v>30</v>
      </c>
    </row>
    <row r="1204" spans="1:9" ht="15" x14ac:dyDescent="0.25">
      <c r="A1204" s="622" t="s">
        <v>4788</v>
      </c>
      <c r="B1204" s="623" t="str">
        <f>'Part 3 DA summary'!$W$31</f>
        <v/>
      </c>
      <c r="C1204" s="565" t="s">
        <v>2469</v>
      </c>
      <c r="D1204" s="631"/>
      <c r="E1204" s="631"/>
      <c r="F1204" s="563" t="s">
        <v>4812</v>
      </c>
      <c r="G1204" s="563" t="s">
        <v>4873</v>
      </c>
      <c r="H1204" s="563" t="s">
        <v>2462</v>
      </c>
      <c r="I1204" s="563">
        <v>31</v>
      </c>
    </row>
    <row r="1205" spans="1:9" ht="15" x14ac:dyDescent="0.25">
      <c r="A1205" s="622" t="s">
        <v>4789</v>
      </c>
      <c r="B1205" s="623" t="str">
        <f>'Part 3 DA summary'!$W$32</f>
        <v/>
      </c>
      <c r="C1205" s="565" t="s">
        <v>2469</v>
      </c>
      <c r="D1205" s="631"/>
      <c r="E1205" s="631"/>
      <c r="F1205" s="563" t="s">
        <v>4812</v>
      </c>
      <c r="G1205" s="563" t="s">
        <v>4874</v>
      </c>
      <c r="H1205" s="563" t="s">
        <v>2462</v>
      </c>
      <c r="I1205" s="563">
        <v>32</v>
      </c>
    </row>
    <row r="1206" spans="1:9" ht="15" x14ac:dyDescent="0.25">
      <c r="A1206" s="622" t="s">
        <v>4790</v>
      </c>
      <c r="B1206" s="623" t="str">
        <f>'Part 3 DA summary'!$W$33</f>
        <v/>
      </c>
      <c r="C1206" s="565" t="s">
        <v>2469</v>
      </c>
      <c r="D1206" s="631"/>
      <c r="E1206" s="631"/>
      <c r="F1206" s="563" t="s">
        <v>4812</v>
      </c>
      <c r="G1206" s="563" t="s">
        <v>4875</v>
      </c>
      <c r="H1206" s="563" t="s">
        <v>2462</v>
      </c>
      <c r="I1206" s="563">
        <v>33</v>
      </c>
    </row>
    <row r="1207" spans="1:9" ht="15" x14ac:dyDescent="0.25">
      <c r="A1207" s="622" t="s">
        <v>4791</v>
      </c>
      <c r="B1207" s="623" t="str">
        <f>'Part 3 DA summary'!$W$34</f>
        <v/>
      </c>
      <c r="C1207" s="565" t="s">
        <v>2469</v>
      </c>
      <c r="D1207" s="631"/>
      <c r="E1207" s="631"/>
      <c r="F1207" s="563" t="s">
        <v>4812</v>
      </c>
      <c r="G1207" s="563" t="s">
        <v>4876</v>
      </c>
      <c r="H1207" s="563" t="s">
        <v>2462</v>
      </c>
      <c r="I1207" s="563">
        <v>34</v>
      </c>
    </row>
    <row r="1208" spans="1:9" ht="15" x14ac:dyDescent="0.25">
      <c r="A1208" s="622" t="s">
        <v>4792</v>
      </c>
      <c r="B1208" s="623" t="str">
        <f>'Part 3 DA summary'!$W$35</f>
        <v/>
      </c>
      <c r="C1208" s="565" t="s">
        <v>2469</v>
      </c>
      <c r="D1208" s="631"/>
      <c r="E1208" s="631"/>
      <c r="F1208" s="563" t="s">
        <v>4812</v>
      </c>
      <c r="G1208" s="563" t="s">
        <v>4877</v>
      </c>
      <c r="H1208" s="563" t="s">
        <v>2462</v>
      </c>
      <c r="I1208" s="563">
        <v>35</v>
      </c>
    </row>
    <row r="1209" spans="1:9" ht="15" x14ac:dyDescent="0.25">
      <c r="A1209" s="622" t="s">
        <v>4793</v>
      </c>
      <c r="B1209" s="623" t="str">
        <f>'Part 3 DA summary'!$W$36</f>
        <v/>
      </c>
      <c r="C1209" s="565" t="s">
        <v>2469</v>
      </c>
      <c r="D1209" s="631"/>
      <c r="E1209" s="631"/>
      <c r="F1209" s="563" t="s">
        <v>4812</v>
      </c>
      <c r="G1209" s="563" t="s">
        <v>4878</v>
      </c>
      <c r="H1209" s="563" t="s">
        <v>2462</v>
      </c>
      <c r="I1209" s="563">
        <v>36</v>
      </c>
    </row>
    <row r="1210" spans="1:9" ht="15" x14ac:dyDescent="0.25">
      <c r="A1210" s="622" t="s">
        <v>4794</v>
      </c>
      <c r="B1210" s="623" t="str">
        <f>'Part 3 DA summary'!$W$37</f>
        <v/>
      </c>
      <c r="C1210" s="565" t="s">
        <v>2469</v>
      </c>
      <c r="D1210" s="631"/>
      <c r="E1210" s="631"/>
      <c r="F1210" s="563" t="s">
        <v>4812</v>
      </c>
      <c r="G1210" s="563" t="s">
        <v>4879</v>
      </c>
      <c r="H1210" s="563" t="s">
        <v>2462</v>
      </c>
      <c r="I1210" s="563">
        <v>37</v>
      </c>
    </row>
    <row r="1211" spans="1:9" ht="15" x14ac:dyDescent="0.25">
      <c r="A1211" s="622" t="s">
        <v>4795</v>
      </c>
      <c r="B1211" s="623" t="str">
        <f>'Part 3 DA summary'!$W$38</f>
        <v/>
      </c>
      <c r="C1211" s="565" t="s">
        <v>2469</v>
      </c>
      <c r="D1211" s="631"/>
      <c r="E1211" s="631"/>
      <c r="F1211" s="563" t="s">
        <v>4812</v>
      </c>
      <c r="G1211" s="563" t="s">
        <v>4880</v>
      </c>
      <c r="H1211" s="563" t="s">
        <v>2462</v>
      </c>
      <c r="I1211" s="563">
        <v>38</v>
      </c>
    </row>
    <row r="1212" spans="1:9" ht="15" x14ac:dyDescent="0.25">
      <c r="A1212" s="622" t="s">
        <v>4796</v>
      </c>
      <c r="B1212" s="623" t="str">
        <f>'Part 3 DA summary'!$W$39</f>
        <v/>
      </c>
      <c r="C1212" s="565" t="s">
        <v>2469</v>
      </c>
      <c r="D1212" s="631"/>
      <c r="E1212" s="631"/>
      <c r="F1212" s="563" t="s">
        <v>4812</v>
      </c>
      <c r="G1212" s="563" t="s">
        <v>4881</v>
      </c>
      <c r="H1212" s="563" t="s">
        <v>2462</v>
      </c>
      <c r="I1212" s="563">
        <v>39</v>
      </c>
    </row>
    <row r="1213" spans="1:9" ht="15" x14ac:dyDescent="0.25">
      <c r="A1213" s="622" t="s">
        <v>4797</v>
      </c>
      <c r="B1213" s="623" t="str">
        <f>'Part 3 DA summary'!$W$40</f>
        <v/>
      </c>
      <c r="C1213" s="565" t="s">
        <v>2469</v>
      </c>
      <c r="D1213" s="631"/>
      <c r="E1213" s="631"/>
      <c r="F1213" s="563" t="s">
        <v>4812</v>
      </c>
      <c r="G1213" s="563" t="s">
        <v>4882</v>
      </c>
      <c r="H1213" s="563" t="s">
        <v>2462</v>
      </c>
      <c r="I1213" s="563">
        <v>40</v>
      </c>
    </row>
    <row r="1214" spans="1:9" ht="15" x14ac:dyDescent="0.25">
      <c r="A1214" s="622" t="s">
        <v>4798</v>
      </c>
      <c r="B1214" s="623" t="str">
        <f>'Part 3 DA summary'!$W$41</f>
        <v/>
      </c>
      <c r="C1214" s="565" t="s">
        <v>2469</v>
      </c>
      <c r="D1214" s="631"/>
      <c r="E1214" s="631"/>
      <c r="F1214" s="563" t="s">
        <v>4812</v>
      </c>
      <c r="G1214" s="563" t="s">
        <v>4883</v>
      </c>
      <c r="H1214" s="563" t="s">
        <v>2462</v>
      </c>
      <c r="I1214" s="563">
        <v>41</v>
      </c>
    </row>
    <row r="1215" spans="1:9" ht="15" x14ac:dyDescent="0.25">
      <c r="A1215" s="622" t="s">
        <v>4799</v>
      </c>
      <c r="B1215" s="623" t="str">
        <f>'Part 3 DA summary'!$W$42</f>
        <v/>
      </c>
      <c r="C1215" s="565" t="s">
        <v>2469</v>
      </c>
      <c r="D1215" s="631"/>
      <c r="E1215" s="631"/>
      <c r="F1215" s="563" t="s">
        <v>4812</v>
      </c>
      <c r="G1215" s="563" t="s">
        <v>4884</v>
      </c>
      <c r="H1215" s="563" t="s">
        <v>2462</v>
      </c>
      <c r="I1215" s="563">
        <v>42</v>
      </c>
    </row>
    <row r="1216" spans="1:9" ht="15" x14ac:dyDescent="0.25">
      <c r="A1216" s="622" t="s">
        <v>4800</v>
      </c>
      <c r="B1216" s="623" t="str">
        <f>'Part 3 DA summary'!$W$43</f>
        <v/>
      </c>
      <c r="C1216" s="565" t="s">
        <v>2469</v>
      </c>
      <c r="D1216" s="631"/>
      <c r="E1216" s="631"/>
      <c r="F1216" s="563" t="s">
        <v>4812</v>
      </c>
      <c r="G1216" s="563" t="s">
        <v>4885</v>
      </c>
      <c r="H1216" s="563" t="s">
        <v>2462</v>
      </c>
      <c r="I1216" s="563">
        <v>43</v>
      </c>
    </row>
    <row r="1217" spans="1:9" ht="15" x14ac:dyDescent="0.25">
      <c r="A1217" s="622" t="s">
        <v>4801</v>
      </c>
      <c r="B1217" s="623" t="str">
        <f>'Part 3 DA summary'!$W$44</f>
        <v/>
      </c>
      <c r="C1217" s="565" t="s">
        <v>2469</v>
      </c>
      <c r="D1217" s="631"/>
      <c r="E1217" s="631"/>
      <c r="F1217" s="563" t="s">
        <v>4812</v>
      </c>
      <c r="G1217" s="563" t="s">
        <v>4886</v>
      </c>
      <c r="H1217" s="563" t="s">
        <v>2462</v>
      </c>
      <c r="I1217" s="563">
        <v>44</v>
      </c>
    </row>
    <row r="1218" spans="1:9" ht="15" x14ac:dyDescent="0.25">
      <c r="A1218" s="622" t="s">
        <v>4802</v>
      </c>
      <c r="B1218" s="623" t="str">
        <f>'Part 3 DA summary'!$W$45</f>
        <v/>
      </c>
      <c r="C1218" s="565" t="s">
        <v>2469</v>
      </c>
      <c r="D1218" s="631"/>
      <c r="E1218" s="631"/>
      <c r="F1218" s="563" t="s">
        <v>4812</v>
      </c>
      <c r="G1218" s="563" t="s">
        <v>4887</v>
      </c>
      <c r="H1218" s="563" t="s">
        <v>2462</v>
      </c>
      <c r="I1218" s="563">
        <v>45</v>
      </c>
    </row>
    <row r="1219" spans="1:9" ht="15" x14ac:dyDescent="0.25">
      <c r="A1219" s="622" t="s">
        <v>4803</v>
      </c>
      <c r="B1219" s="623" t="str">
        <f>'Part 3 DA summary'!$W$46</f>
        <v/>
      </c>
      <c r="C1219" s="565" t="s">
        <v>2469</v>
      </c>
      <c r="D1219" s="631"/>
      <c r="E1219" s="631"/>
      <c r="F1219" s="563" t="s">
        <v>4812</v>
      </c>
      <c r="G1219" s="563" t="s">
        <v>4888</v>
      </c>
      <c r="H1219" s="563" t="s">
        <v>2462</v>
      </c>
      <c r="I1219" s="563">
        <v>46</v>
      </c>
    </row>
    <row r="1220" spans="1:9" ht="15" x14ac:dyDescent="0.25">
      <c r="A1220" s="622" t="s">
        <v>4804</v>
      </c>
      <c r="B1220" s="623" t="str">
        <f>'Part 3 DA summary'!$W$47</f>
        <v/>
      </c>
      <c r="C1220" s="565" t="s">
        <v>2469</v>
      </c>
      <c r="D1220" s="631"/>
      <c r="E1220" s="631"/>
      <c r="F1220" s="563" t="s">
        <v>4812</v>
      </c>
      <c r="G1220" s="563" t="s">
        <v>4889</v>
      </c>
      <c r="H1220" s="563" t="s">
        <v>2462</v>
      </c>
      <c r="I1220" s="563">
        <v>47</v>
      </c>
    </row>
    <row r="1221" spans="1:9" ht="15" x14ac:dyDescent="0.25">
      <c r="A1221" s="622" t="s">
        <v>4805</v>
      </c>
      <c r="B1221" s="623" t="str">
        <f>'Part 3 DA summary'!$W$48</f>
        <v/>
      </c>
      <c r="C1221" s="565" t="s">
        <v>2469</v>
      </c>
      <c r="D1221" s="631"/>
      <c r="E1221" s="631"/>
      <c r="F1221" s="563" t="s">
        <v>4812</v>
      </c>
      <c r="G1221" s="563" t="s">
        <v>4890</v>
      </c>
      <c r="H1221" s="563" t="s">
        <v>2462</v>
      </c>
      <c r="I1221" s="563">
        <v>48</v>
      </c>
    </row>
    <row r="1222" spans="1:9" ht="15" x14ac:dyDescent="0.25">
      <c r="A1222" s="622" t="s">
        <v>4806</v>
      </c>
      <c r="B1222" s="623" t="str">
        <f>'Part 3 DA summary'!$W$49</f>
        <v/>
      </c>
      <c r="C1222" s="565" t="s">
        <v>2469</v>
      </c>
      <c r="D1222" s="631"/>
      <c r="E1222" s="631"/>
      <c r="F1222" s="563" t="s">
        <v>4812</v>
      </c>
      <c r="G1222" s="563" t="s">
        <v>4891</v>
      </c>
      <c r="H1222" s="563" t="s">
        <v>2462</v>
      </c>
      <c r="I1222" s="563">
        <v>49</v>
      </c>
    </row>
    <row r="1223" spans="1:9" ht="15" x14ac:dyDescent="0.25">
      <c r="A1223" s="622" t="s">
        <v>4807</v>
      </c>
      <c r="B1223" s="623" t="str">
        <f>'Part 3 DA summary'!$W$50</f>
        <v/>
      </c>
      <c r="C1223" s="565" t="s">
        <v>2469</v>
      </c>
      <c r="D1223" s="631"/>
      <c r="E1223" s="631"/>
      <c r="F1223" s="563" t="s">
        <v>4812</v>
      </c>
      <c r="G1223" s="563" t="s">
        <v>4892</v>
      </c>
      <c r="H1223" s="563" t="s">
        <v>2462</v>
      </c>
      <c r="I1223" s="563">
        <v>50</v>
      </c>
    </row>
    <row r="1224" spans="1:9" ht="15" x14ac:dyDescent="0.25">
      <c r="A1224" s="622" t="s">
        <v>4808</v>
      </c>
      <c r="B1224" s="623" t="str">
        <f>'Part 3 DA summary'!$W$51</f>
        <v/>
      </c>
      <c r="C1224" s="565" t="s">
        <v>2469</v>
      </c>
      <c r="D1224" s="631"/>
      <c r="E1224" s="631"/>
      <c r="F1224" s="563" t="s">
        <v>4812</v>
      </c>
      <c r="G1224" s="563" t="s">
        <v>4893</v>
      </c>
      <c r="H1224" s="563" t="s">
        <v>2462</v>
      </c>
      <c r="I1224" s="563">
        <v>51</v>
      </c>
    </row>
    <row r="1225" spans="1:9" ht="15" x14ac:dyDescent="0.25">
      <c r="A1225" s="622" t="s">
        <v>4809</v>
      </c>
      <c r="B1225" s="623" t="str">
        <f>'Part 3 DA summary'!$W$52</f>
        <v/>
      </c>
      <c r="C1225" s="565" t="s">
        <v>2469</v>
      </c>
      <c r="D1225" s="631"/>
      <c r="E1225" s="631"/>
      <c r="F1225" s="563" t="s">
        <v>4812</v>
      </c>
      <c r="G1225" s="563" t="s">
        <v>4894</v>
      </c>
      <c r="H1225" s="563" t="s">
        <v>2462</v>
      </c>
      <c r="I1225" s="563">
        <v>52</v>
      </c>
    </row>
    <row r="1226" spans="1:9" ht="15" x14ac:dyDescent="0.25">
      <c r="A1226" s="622" t="s">
        <v>4810</v>
      </c>
      <c r="B1226" s="623" t="str">
        <f>'Part 3 DA summary'!$W$53</f>
        <v/>
      </c>
      <c r="C1226" s="565" t="s">
        <v>2469</v>
      </c>
      <c r="D1226" s="631"/>
      <c r="E1226" s="631"/>
      <c r="F1226" s="563" t="s">
        <v>4812</v>
      </c>
      <c r="G1226" s="563" t="s">
        <v>4895</v>
      </c>
      <c r="H1226" s="563" t="s">
        <v>2462</v>
      </c>
      <c r="I1226" s="563">
        <v>53</v>
      </c>
    </row>
    <row r="1227" spans="1:9" ht="15" x14ac:dyDescent="0.25">
      <c r="A1227" s="622" t="s">
        <v>4813</v>
      </c>
      <c r="B1227" s="623" t="str">
        <f>'Part 3 DA summary'!$X$13</f>
        <v/>
      </c>
      <c r="C1227" s="565" t="s">
        <v>2469</v>
      </c>
      <c r="D1227" s="631"/>
      <c r="E1227" s="631"/>
      <c r="F1227" s="563" t="s">
        <v>4854</v>
      </c>
      <c r="G1227" s="563" t="s">
        <v>4896</v>
      </c>
      <c r="H1227" s="563" t="s">
        <v>2462</v>
      </c>
      <c r="I1227" s="563">
        <v>13</v>
      </c>
    </row>
    <row r="1228" spans="1:9" ht="15" x14ac:dyDescent="0.25">
      <c r="A1228" s="622" t="s">
        <v>4814</v>
      </c>
      <c r="B1228" s="623" t="str">
        <f>'Part 3 DA summary'!$X$14</f>
        <v/>
      </c>
      <c r="C1228" s="565" t="s">
        <v>2469</v>
      </c>
      <c r="D1228" s="631"/>
      <c r="E1228" s="631"/>
      <c r="F1228" s="563" t="s">
        <v>4854</v>
      </c>
      <c r="G1228" s="563" t="s">
        <v>4897</v>
      </c>
      <c r="H1228" s="563" t="s">
        <v>2462</v>
      </c>
      <c r="I1228" s="563">
        <v>14</v>
      </c>
    </row>
    <row r="1229" spans="1:9" ht="15" x14ac:dyDescent="0.25">
      <c r="A1229" s="622" t="s">
        <v>4815</v>
      </c>
      <c r="B1229" s="623" t="str">
        <f>'Part 3 DA summary'!$X$15</f>
        <v/>
      </c>
      <c r="C1229" s="565" t="s">
        <v>2469</v>
      </c>
      <c r="D1229" s="631"/>
      <c r="E1229" s="631"/>
      <c r="F1229" s="563" t="s">
        <v>4854</v>
      </c>
      <c r="G1229" s="563" t="s">
        <v>4898</v>
      </c>
      <c r="H1229" s="563" t="s">
        <v>2462</v>
      </c>
      <c r="I1229" s="563">
        <v>15</v>
      </c>
    </row>
    <row r="1230" spans="1:9" ht="15" x14ac:dyDescent="0.25">
      <c r="A1230" s="622" t="s">
        <v>4816</v>
      </c>
      <c r="B1230" s="623" t="str">
        <f>'Part 3 DA summary'!$X$16</f>
        <v/>
      </c>
      <c r="C1230" s="565" t="s">
        <v>2469</v>
      </c>
      <c r="D1230" s="631"/>
      <c r="E1230" s="631"/>
      <c r="F1230" s="563" t="s">
        <v>4854</v>
      </c>
      <c r="G1230" s="563" t="s">
        <v>4899</v>
      </c>
      <c r="H1230" s="563" t="s">
        <v>2462</v>
      </c>
      <c r="I1230" s="563">
        <v>16</v>
      </c>
    </row>
    <row r="1231" spans="1:9" ht="15" x14ac:dyDescent="0.25">
      <c r="A1231" s="622" t="s">
        <v>4817</v>
      </c>
      <c r="B1231" s="623" t="str">
        <f>'Part 3 DA summary'!$X$17</f>
        <v/>
      </c>
      <c r="C1231" s="565" t="s">
        <v>2469</v>
      </c>
      <c r="D1231" s="631"/>
      <c r="E1231" s="631"/>
      <c r="F1231" s="563" t="s">
        <v>4854</v>
      </c>
      <c r="G1231" s="563" t="s">
        <v>4900</v>
      </c>
      <c r="H1231" s="563" t="s">
        <v>2462</v>
      </c>
      <c r="I1231" s="563">
        <v>17</v>
      </c>
    </row>
    <row r="1232" spans="1:9" ht="15" x14ac:dyDescent="0.25">
      <c r="A1232" s="622" t="s">
        <v>4818</v>
      </c>
      <c r="B1232" s="623" t="str">
        <f>'Part 3 DA summary'!$X$18</f>
        <v/>
      </c>
      <c r="C1232" s="565" t="s">
        <v>2469</v>
      </c>
      <c r="D1232" s="631"/>
      <c r="E1232" s="631"/>
      <c r="F1232" s="563" t="s">
        <v>4854</v>
      </c>
      <c r="G1232" s="563" t="s">
        <v>4901</v>
      </c>
      <c r="H1232" s="563" t="s">
        <v>2462</v>
      </c>
      <c r="I1232" s="563">
        <v>18</v>
      </c>
    </row>
    <row r="1233" spans="1:9" ht="15" x14ac:dyDescent="0.25">
      <c r="A1233" s="622" t="s">
        <v>4819</v>
      </c>
      <c r="B1233" s="623" t="str">
        <f>'Part 3 DA summary'!$X$19</f>
        <v/>
      </c>
      <c r="C1233" s="565" t="s">
        <v>2469</v>
      </c>
      <c r="D1233" s="631"/>
      <c r="E1233" s="631"/>
      <c r="F1233" s="563" t="s">
        <v>4854</v>
      </c>
      <c r="G1233" s="563" t="s">
        <v>4902</v>
      </c>
      <c r="H1233" s="563" t="s">
        <v>2462</v>
      </c>
      <c r="I1233" s="563">
        <v>19</v>
      </c>
    </row>
    <row r="1234" spans="1:9" ht="15" x14ac:dyDescent="0.25">
      <c r="A1234" s="622" t="s">
        <v>4820</v>
      </c>
      <c r="B1234" s="623" t="str">
        <f>'Part 3 DA summary'!$X$20</f>
        <v/>
      </c>
      <c r="C1234" s="565" t="s">
        <v>2469</v>
      </c>
      <c r="D1234" s="631"/>
      <c r="E1234" s="631"/>
      <c r="F1234" s="563" t="s">
        <v>4854</v>
      </c>
      <c r="G1234" s="563" t="s">
        <v>4903</v>
      </c>
      <c r="H1234" s="563" t="s">
        <v>2462</v>
      </c>
      <c r="I1234" s="563">
        <v>20</v>
      </c>
    </row>
    <row r="1235" spans="1:9" ht="15" x14ac:dyDescent="0.25">
      <c r="A1235" s="622" t="s">
        <v>4821</v>
      </c>
      <c r="B1235" s="623" t="str">
        <f>'Part 3 DA summary'!$X$21</f>
        <v/>
      </c>
      <c r="C1235" s="565" t="s">
        <v>2469</v>
      </c>
      <c r="D1235" s="631"/>
      <c r="E1235" s="631"/>
      <c r="F1235" s="563" t="s">
        <v>4854</v>
      </c>
      <c r="G1235" s="563" t="s">
        <v>4904</v>
      </c>
      <c r="H1235" s="563" t="s">
        <v>2462</v>
      </c>
      <c r="I1235" s="563">
        <v>21</v>
      </c>
    </row>
    <row r="1236" spans="1:9" ht="15" x14ac:dyDescent="0.25">
      <c r="A1236" s="622" t="s">
        <v>4822</v>
      </c>
      <c r="B1236" s="623" t="str">
        <f>'Part 3 DA summary'!$X$22</f>
        <v/>
      </c>
      <c r="C1236" s="565" t="s">
        <v>2469</v>
      </c>
      <c r="D1236" s="631"/>
      <c r="E1236" s="631"/>
      <c r="F1236" s="563" t="s">
        <v>4854</v>
      </c>
      <c r="G1236" s="563" t="s">
        <v>4905</v>
      </c>
      <c r="H1236" s="563" t="s">
        <v>2462</v>
      </c>
      <c r="I1236" s="563">
        <v>22</v>
      </c>
    </row>
    <row r="1237" spans="1:9" ht="15" x14ac:dyDescent="0.25">
      <c r="A1237" s="622" t="s">
        <v>4823</v>
      </c>
      <c r="B1237" s="623" t="str">
        <f>'Part 3 DA summary'!$X$23</f>
        <v/>
      </c>
      <c r="C1237" s="565" t="s">
        <v>2469</v>
      </c>
      <c r="D1237" s="631"/>
      <c r="E1237" s="631"/>
      <c r="F1237" s="563" t="s">
        <v>4854</v>
      </c>
      <c r="G1237" s="563" t="s">
        <v>4906</v>
      </c>
      <c r="H1237" s="563" t="s">
        <v>2462</v>
      </c>
      <c r="I1237" s="563">
        <v>23</v>
      </c>
    </row>
    <row r="1238" spans="1:9" ht="15" x14ac:dyDescent="0.25">
      <c r="A1238" s="622" t="s">
        <v>4824</v>
      </c>
      <c r="B1238" s="623" t="str">
        <f>'Part 3 DA summary'!$X$24</f>
        <v/>
      </c>
      <c r="C1238" s="565" t="s">
        <v>2469</v>
      </c>
      <c r="D1238" s="631"/>
      <c r="E1238" s="631"/>
      <c r="F1238" s="563" t="s">
        <v>4854</v>
      </c>
      <c r="G1238" s="563" t="s">
        <v>4907</v>
      </c>
      <c r="H1238" s="563" t="s">
        <v>2462</v>
      </c>
      <c r="I1238" s="563">
        <v>24</v>
      </c>
    </row>
    <row r="1239" spans="1:9" ht="15" x14ac:dyDescent="0.25">
      <c r="A1239" s="622" t="s">
        <v>4825</v>
      </c>
      <c r="B1239" s="623" t="str">
        <f>'Part 3 DA summary'!$X$25</f>
        <v/>
      </c>
      <c r="C1239" s="565" t="s">
        <v>2469</v>
      </c>
      <c r="D1239" s="631"/>
      <c r="E1239" s="631"/>
      <c r="F1239" s="563" t="s">
        <v>4854</v>
      </c>
      <c r="G1239" s="563" t="s">
        <v>4908</v>
      </c>
      <c r="H1239" s="563" t="s">
        <v>2462</v>
      </c>
      <c r="I1239" s="563">
        <v>25</v>
      </c>
    </row>
    <row r="1240" spans="1:9" ht="15" x14ac:dyDescent="0.25">
      <c r="A1240" s="622" t="s">
        <v>4826</v>
      </c>
      <c r="B1240" s="623" t="str">
        <f>'Part 3 DA summary'!$X$26</f>
        <v/>
      </c>
      <c r="C1240" s="565" t="s">
        <v>2469</v>
      </c>
      <c r="D1240" s="631"/>
      <c r="E1240" s="631"/>
      <c r="F1240" s="563" t="s">
        <v>4854</v>
      </c>
      <c r="G1240" s="563" t="s">
        <v>4909</v>
      </c>
      <c r="H1240" s="563" t="s">
        <v>2462</v>
      </c>
      <c r="I1240" s="563">
        <v>26</v>
      </c>
    </row>
    <row r="1241" spans="1:9" ht="15" x14ac:dyDescent="0.25">
      <c r="A1241" s="622" t="s">
        <v>4827</v>
      </c>
      <c r="B1241" s="623" t="str">
        <f>'Part 3 DA summary'!$X$27</f>
        <v/>
      </c>
      <c r="C1241" s="565" t="s">
        <v>2469</v>
      </c>
      <c r="D1241" s="631"/>
      <c r="E1241" s="631"/>
      <c r="F1241" s="563" t="s">
        <v>4854</v>
      </c>
      <c r="G1241" s="563" t="s">
        <v>4910</v>
      </c>
      <c r="H1241" s="563" t="s">
        <v>2462</v>
      </c>
      <c r="I1241" s="563">
        <v>27</v>
      </c>
    </row>
    <row r="1242" spans="1:9" ht="15" x14ac:dyDescent="0.25">
      <c r="A1242" s="622" t="s">
        <v>4828</v>
      </c>
      <c r="B1242" s="623" t="str">
        <f>'Part 3 DA summary'!$X$28</f>
        <v/>
      </c>
      <c r="C1242" s="565" t="s">
        <v>2469</v>
      </c>
      <c r="D1242" s="631"/>
      <c r="E1242" s="631"/>
      <c r="F1242" s="563" t="s">
        <v>4854</v>
      </c>
      <c r="G1242" s="563" t="s">
        <v>4911</v>
      </c>
      <c r="H1242" s="563" t="s">
        <v>2462</v>
      </c>
      <c r="I1242" s="563">
        <v>28</v>
      </c>
    </row>
    <row r="1243" spans="1:9" ht="15" x14ac:dyDescent="0.25">
      <c r="A1243" s="622" t="s">
        <v>4829</v>
      </c>
      <c r="B1243" s="623" t="str">
        <f>'Part 3 DA summary'!$X$29</f>
        <v/>
      </c>
      <c r="C1243" s="565" t="s">
        <v>2469</v>
      </c>
      <c r="D1243" s="631"/>
      <c r="E1243" s="631"/>
      <c r="F1243" s="563" t="s">
        <v>4854</v>
      </c>
      <c r="G1243" s="563" t="s">
        <v>4912</v>
      </c>
      <c r="H1243" s="563" t="s">
        <v>2462</v>
      </c>
      <c r="I1243" s="563">
        <v>29</v>
      </c>
    </row>
    <row r="1244" spans="1:9" ht="15" x14ac:dyDescent="0.25">
      <c r="A1244" s="622" t="s">
        <v>4830</v>
      </c>
      <c r="B1244" s="623" t="str">
        <f>'Part 3 DA summary'!$X$30</f>
        <v/>
      </c>
      <c r="C1244" s="565" t="s">
        <v>2469</v>
      </c>
      <c r="D1244" s="631"/>
      <c r="E1244" s="631"/>
      <c r="F1244" s="563" t="s">
        <v>4854</v>
      </c>
      <c r="G1244" s="563" t="s">
        <v>4913</v>
      </c>
      <c r="H1244" s="563" t="s">
        <v>2462</v>
      </c>
      <c r="I1244" s="563">
        <v>30</v>
      </c>
    </row>
    <row r="1245" spans="1:9" ht="15" x14ac:dyDescent="0.25">
      <c r="A1245" s="622" t="s">
        <v>4831</v>
      </c>
      <c r="B1245" s="623" t="str">
        <f>'Part 3 DA summary'!$X$31</f>
        <v/>
      </c>
      <c r="C1245" s="565" t="s">
        <v>2469</v>
      </c>
      <c r="D1245" s="631"/>
      <c r="E1245" s="631"/>
      <c r="F1245" s="563" t="s">
        <v>4854</v>
      </c>
      <c r="G1245" s="563" t="s">
        <v>4914</v>
      </c>
      <c r="H1245" s="563" t="s">
        <v>2462</v>
      </c>
      <c r="I1245" s="563">
        <v>31</v>
      </c>
    </row>
    <row r="1246" spans="1:9" ht="15" x14ac:dyDescent="0.25">
      <c r="A1246" s="622" t="s">
        <v>4832</v>
      </c>
      <c r="B1246" s="623" t="str">
        <f>'Part 3 DA summary'!$X$32</f>
        <v/>
      </c>
      <c r="C1246" s="565" t="s">
        <v>2469</v>
      </c>
      <c r="D1246" s="631"/>
      <c r="E1246" s="631"/>
      <c r="F1246" s="563" t="s">
        <v>4854</v>
      </c>
      <c r="G1246" s="563" t="s">
        <v>4915</v>
      </c>
      <c r="H1246" s="563" t="s">
        <v>2462</v>
      </c>
      <c r="I1246" s="563">
        <v>32</v>
      </c>
    </row>
    <row r="1247" spans="1:9" ht="15" x14ac:dyDescent="0.25">
      <c r="A1247" s="622" t="s">
        <v>4833</v>
      </c>
      <c r="B1247" s="623" t="str">
        <f>'Part 3 DA summary'!$X$33</f>
        <v/>
      </c>
      <c r="C1247" s="565" t="s">
        <v>2469</v>
      </c>
      <c r="D1247" s="631"/>
      <c r="E1247" s="631"/>
      <c r="F1247" s="563" t="s">
        <v>4854</v>
      </c>
      <c r="G1247" s="563" t="s">
        <v>4916</v>
      </c>
      <c r="H1247" s="563" t="s">
        <v>2462</v>
      </c>
      <c r="I1247" s="563">
        <v>33</v>
      </c>
    </row>
    <row r="1248" spans="1:9" ht="15" x14ac:dyDescent="0.25">
      <c r="A1248" s="622" t="s">
        <v>4834</v>
      </c>
      <c r="B1248" s="623" t="str">
        <f>'Part 3 DA summary'!$X$34</f>
        <v/>
      </c>
      <c r="C1248" s="565" t="s">
        <v>2469</v>
      </c>
      <c r="D1248" s="631"/>
      <c r="E1248" s="631"/>
      <c r="F1248" s="563" t="s">
        <v>4854</v>
      </c>
      <c r="G1248" s="563" t="s">
        <v>4917</v>
      </c>
      <c r="H1248" s="563" t="s">
        <v>2462</v>
      </c>
      <c r="I1248" s="563">
        <v>34</v>
      </c>
    </row>
    <row r="1249" spans="1:9" ht="15" x14ac:dyDescent="0.25">
      <c r="A1249" s="622" t="s">
        <v>4835</v>
      </c>
      <c r="B1249" s="623" t="str">
        <f>'Part 3 DA summary'!$X$35</f>
        <v/>
      </c>
      <c r="C1249" s="565" t="s">
        <v>2469</v>
      </c>
      <c r="D1249" s="631"/>
      <c r="E1249" s="631"/>
      <c r="F1249" s="563" t="s">
        <v>4854</v>
      </c>
      <c r="G1249" s="563" t="s">
        <v>4918</v>
      </c>
      <c r="H1249" s="563" t="s">
        <v>2462</v>
      </c>
      <c r="I1249" s="563">
        <v>35</v>
      </c>
    </row>
    <row r="1250" spans="1:9" ht="15" x14ac:dyDescent="0.25">
      <c r="A1250" s="622" t="s">
        <v>4836</v>
      </c>
      <c r="B1250" s="623" t="str">
        <f>'Part 3 DA summary'!$X$36</f>
        <v/>
      </c>
      <c r="C1250" s="565" t="s">
        <v>2469</v>
      </c>
      <c r="D1250" s="631"/>
      <c r="E1250" s="631"/>
      <c r="F1250" s="563" t="s">
        <v>4854</v>
      </c>
      <c r="G1250" s="563" t="s">
        <v>4919</v>
      </c>
      <c r="H1250" s="563" t="s">
        <v>2462</v>
      </c>
      <c r="I1250" s="563">
        <v>36</v>
      </c>
    </row>
    <row r="1251" spans="1:9" ht="15" x14ac:dyDescent="0.25">
      <c r="A1251" s="622" t="s">
        <v>4837</v>
      </c>
      <c r="B1251" s="623" t="str">
        <f>'Part 3 DA summary'!$X$37</f>
        <v/>
      </c>
      <c r="C1251" s="565" t="s">
        <v>2469</v>
      </c>
      <c r="D1251" s="631"/>
      <c r="E1251" s="631"/>
      <c r="F1251" s="563" t="s">
        <v>4854</v>
      </c>
      <c r="G1251" s="563" t="s">
        <v>4920</v>
      </c>
      <c r="H1251" s="563" t="s">
        <v>2462</v>
      </c>
      <c r="I1251" s="563">
        <v>37</v>
      </c>
    </row>
    <row r="1252" spans="1:9" ht="15" x14ac:dyDescent="0.25">
      <c r="A1252" s="622" t="s">
        <v>4838</v>
      </c>
      <c r="B1252" s="623" t="str">
        <f>'Part 3 DA summary'!$X$38</f>
        <v/>
      </c>
      <c r="C1252" s="565" t="s">
        <v>2469</v>
      </c>
      <c r="D1252" s="631"/>
      <c r="E1252" s="631"/>
      <c r="F1252" s="563" t="s">
        <v>4854</v>
      </c>
      <c r="G1252" s="563" t="s">
        <v>4921</v>
      </c>
      <c r="H1252" s="563" t="s">
        <v>2462</v>
      </c>
      <c r="I1252" s="563">
        <v>38</v>
      </c>
    </row>
    <row r="1253" spans="1:9" ht="15" x14ac:dyDescent="0.25">
      <c r="A1253" s="622" t="s">
        <v>4839</v>
      </c>
      <c r="B1253" s="623" t="str">
        <f>'Part 3 DA summary'!$X$39</f>
        <v/>
      </c>
      <c r="C1253" s="565" t="s">
        <v>2469</v>
      </c>
      <c r="D1253" s="631"/>
      <c r="E1253" s="631"/>
      <c r="F1253" s="563" t="s">
        <v>4854</v>
      </c>
      <c r="G1253" s="563" t="s">
        <v>4922</v>
      </c>
      <c r="H1253" s="563" t="s">
        <v>2462</v>
      </c>
      <c r="I1253" s="563">
        <v>39</v>
      </c>
    </row>
    <row r="1254" spans="1:9" ht="15" x14ac:dyDescent="0.25">
      <c r="A1254" s="622" t="s">
        <v>4840</v>
      </c>
      <c r="B1254" s="623" t="str">
        <f>'Part 3 DA summary'!$X$40</f>
        <v/>
      </c>
      <c r="C1254" s="565" t="s">
        <v>2469</v>
      </c>
      <c r="D1254" s="631"/>
      <c r="E1254" s="631"/>
      <c r="F1254" s="563" t="s">
        <v>4854</v>
      </c>
      <c r="G1254" s="563" t="s">
        <v>4923</v>
      </c>
      <c r="H1254" s="563" t="s">
        <v>2462</v>
      </c>
      <c r="I1254" s="563">
        <v>40</v>
      </c>
    </row>
    <row r="1255" spans="1:9" ht="15" x14ac:dyDescent="0.25">
      <c r="A1255" s="622" t="s">
        <v>4841</v>
      </c>
      <c r="B1255" s="623" t="str">
        <f>'Part 3 DA summary'!$X$41</f>
        <v/>
      </c>
      <c r="C1255" s="565" t="s">
        <v>2469</v>
      </c>
      <c r="D1255" s="631"/>
      <c r="E1255" s="631"/>
      <c r="F1255" s="563" t="s">
        <v>4854</v>
      </c>
      <c r="G1255" s="563" t="s">
        <v>4924</v>
      </c>
      <c r="H1255" s="563" t="s">
        <v>2462</v>
      </c>
      <c r="I1255" s="563">
        <v>41</v>
      </c>
    </row>
    <row r="1256" spans="1:9" ht="15" x14ac:dyDescent="0.25">
      <c r="A1256" s="622" t="s">
        <v>4842</v>
      </c>
      <c r="B1256" s="623" t="str">
        <f>'Part 3 DA summary'!$X$42</f>
        <v/>
      </c>
      <c r="C1256" s="565" t="s">
        <v>2469</v>
      </c>
      <c r="D1256" s="631"/>
      <c r="E1256" s="631"/>
      <c r="F1256" s="563" t="s">
        <v>4854</v>
      </c>
      <c r="G1256" s="563" t="s">
        <v>4925</v>
      </c>
      <c r="H1256" s="563" t="s">
        <v>2462</v>
      </c>
      <c r="I1256" s="563">
        <v>42</v>
      </c>
    </row>
    <row r="1257" spans="1:9" ht="15" x14ac:dyDescent="0.25">
      <c r="A1257" s="622" t="s">
        <v>4843</v>
      </c>
      <c r="B1257" s="623" t="str">
        <f>'Part 3 DA summary'!$X$43</f>
        <v/>
      </c>
      <c r="C1257" s="565" t="s">
        <v>2469</v>
      </c>
      <c r="D1257" s="631"/>
      <c r="E1257" s="631"/>
      <c r="F1257" s="563" t="s">
        <v>4854</v>
      </c>
      <c r="G1257" s="563" t="s">
        <v>4926</v>
      </c>
      <c r="H1257" s="563" t="s">
        <v>2462</v>
      </c>
      <c r="I1257" s="563">
        <v>43</v>
      </c>
    </row>
    <row r="1258" spans="1:9" ht="15" x14ac:dyDescent="0.25">
      <c r="A1258" s="622" t="s">
        <v>4844</v>
      </c>
      <c r="B1258" s="623" t="str">
        <f>'Part 3 DA summary'!$X$44</f>
        <v/>
      </c>
      <c r="C1258" s="565" t="s">
        <v>2469</v>
      </c>
      <c r="D1258" s="631"/>
      <c r="E1258" s="631"/>
      <c r="F1258" s="563" t="s">
        <v>4854</v>
      </c>
      <c r="G1258" s="563" t="s">
        <v>4927</v>
      </c>
      <c r="H1258" s="563" t="s">
        <v>2462</v>
      </c>
      <c r="I1258" s="563">
        <v>44</v>
      </c>
    </row>
    <row r="1259" spans="1:9" ht="15" x14ac:dyDescent="0.25">
      <c r="A1259" s="622" t="s">
        <v>4845</v>
      </c>
      <c r="B1259" s="623" t="str">
        <f>'Part 3 DA summary'!$X$45</f>
        <v/>
      </c>
      <c r="C1259" s="565" t="s">
        <v>2469</v>
      </c>
      <c r="D1259" s="631"/>
      <c r="E1259" s="631"/>
      <c r="F1259" s="563" t="s">
        <v>4854</v>
      </c>
      <c r="G1259" s="563" t="s">
        <v>4928</v>
      </c>
      <c r="H1259" s="563" t="s">
        <v>2462</v>
      </c>
      <c r="I1259" s="563">
        <v>45</v>
      </c>
    </row>
    <row r="1260" spans="1:9" ht="15" x14ac:dyDescent="0.25">
      <c r="A1260" s="622" t="s">
        <v>4846</v>
      </c>
      <c r="B1260" s="623" t="str">
        <f>'Part 3 DA summary'!$X$46</f>
        <v/>
      </c>
      <c r="C1260" s="565" t="s">
        <v>2469</v>
      </c>
      <c r="D1260" s="631"/>
      <c r="E1260" s="631"/>
      <c r="F1260" s="563" t="s">
        <v>4854</v>
      </c>
      <c r="G1260" s="563" t="s">
        <v>4929</v>
      </c>
      <c r="H1260" s="563" t="s">
        <v>2462</v>
      </c>
      <c r="I1260" s="563">
        <v>46</v>
      </c>
    </row>
    <row r="1261" spans="1:9" ht="15" x14ac:dyDescent="0.25">
      <c r="A1261" s="622" t="s">
        <v>4847</v>
      </c>
      <c r="B1261" s="623" t="str">
        <f>'Part 3 DA summary'!$X$47</f>
        <v/>
      </c>
      <c r="C1261" s="565" t="s">
        <v>2469</v>
      </c>
      <c r="D1261" s="631"/>
      <c r="E1261" s="631"/>
      <c r="F1261" s="563" t="s">
        <v>4854</v>
      </c>
      <c r="G1261" s="563" t="s">
        <v>4930</v>
      </c>
      <c r="H1261" s="563" t="s">
        <v>2462</v>
      </c>
      <c r="I1261" s="563">
        <v>47</v>
      </c>
    </row>
    <row r="1262" spans="1:9" ht="15" x14ac:dyDescent="0.25">
      <c r="A1262" s="622" t="s">
        <v>4848</v>
      </c>
      <c r="B1262" s="623" t="str">
        <f>'Part 3 DA summary'!$X$48</f>
        <v/>
      </c>
      <c r="C1262" s="565" t="s">
        <v>2469</v>
      </c>
      <c r="D1262" s="631"/>
      <c r="E1262" s="631"/>
      <c r="F1262" s="563" t="s">
        <v>4854</v>
      </c>
      <c r="G1262" s="563" t="s">
        <v>4931</v>
      </c>
      <c r="H1262" s="563" t="s">
        <v>2462</v>
      </c>
      <c r="I1262" s="563">
        <v>48</v>
      </c>
    </row>
    <row r="1263" spans="1:9" ht="15" x14ac:dyDescent="0.25">
      <c r="A1263" s="622" t="s">
        <v>4849</v>
      </c>
      <c r="B1263" s="623" t="str">
        <f>'Part 3 DA summary'!$X$49</f>
        <v/>
      </c>
      <c r="C1263" s="565" t="s">
        <v>2469</v>
      </c>
      <c r="D1263" s="631"/>
      <c r="E1263" s="631"/>
      <c r="F1263" s="563" t="s">
        <v>4854</v>
      </c>
      <c r="G1263" s="563" t="s">
        <v>4932</v>
      </c>
      <c r="H1263" s="563" t="s">
        <v>2462</v>
      </c>
      <c r="I1263" s="563">
        <v>49</v>
      </c>
    </row>
    <row r="1264" spans="1:9" ht="15" x14ac:dyDescent="0.25">
      <c r="A1264" s="622" t="s">
        <v>4850</v>
      </c>
      <c r="B1264" s="623" t="str">
        <f>'Part 3 DA summary'!$X$50</f>
        <v/>
      </c>
      <c r="C1264" s="565" t="s">
        <v>2469</v>
      </c>
      <c r="D1264" s="631"/>
      <c r="E1264" s="631"/>
      <c r="F1264" s="563" t="s">
        <v>4854</v>
      </c>
      <c r="G1264" s="563" t="s">
        <v>4933</v>
      </c>
      <c r="H1264" s="563" t="s">
        <v>2462</v>
      </c>
      <c r="I1264" s="563">
        <v>50</v>
      </c>
    </row>
    <row r="1265" spans="1:9" ht="15" x14ac:dyDescent="0.25">
      <c r="A1265" s="622" t="s">
        <v>4851</v>
      </c>
      <c r="B1265" s="623" t="str">
        <f>'Part 3 DA summary'!$X$51</f>
        <v/>
      </c>
      <c r="C1265" s="565" t="s">
        <v>2469</v>
      </c>
      <c r="D1265" s="631"/>
      <c r="E1265" s="631"/>
      <c r="F1265" s="563" t="s">
        <v>4854</v>
      </c>
      <c r="G1265" s="563" t="s">
        <v>4934</v>
      </c>
      <c r="H1265" s="563" t="s">
        <v>2462</v>
      </c>
      <c r="I1265" s="563">
        <v>51</v>
      </c>
    </row>
    <row r="1266" spans="1:9" ht="15" x14ac:dyDescent="0.25">
      <c r="A1266" s="622" t="s">
        <v>4852</v>
      </c>
      <c r="B1266" s="623" t="str">
        <f>'Part 3 DA summary'!$X$52</f>
        <v/>
      </c>
      <c r="C1266" s="565" t="s">
        <v>2469</v>
      </c>
      <c r="D1266" s="631"/>
      <c r="E1266" s="631"/>
      <c r="F1266" s="563" t="s">
        <v>4854</v>
      </c>
      <c r="G1266" s="563" t="s">
        <v>4935</v>
      </c>
      <c r="H1266" s="563" t="s">
        <v>2462</v>
      </c>
      <c r="I1266" s="563">
        <v>52</v>
      </c>
    </row>
    <row r="1267" spans="1:9" ht="15" x14ac:dyDescent="0.25">
      <c r="A1267" s="622" t="s">
        <v>4853</v>
      </c>
      <c r="B1267" s="623" t="str">
        <f>'Part 3 DA summary'!$X$53</f>
        <v/>
      </c>
      <c r="C1267" s="565" t="s">
        <v>2469</v>
      </c>
      <c r="D1267" s="631"/>
      <c r="E1267" s="631"/>
      <c r="F1267" s="563" t="s">
        <v>4854</v>
      </c>
      <c r="G1267" s="563" t="s">
        <v>4936</v>
      </c>
      <c r="H1267" s="563" t="s">
        <v>2462</v>
      </c>
      <c r="I1267" s="563">
        <v>53</v>
      </c>
    </row>
    <row r="1268" spans="1:9" ht="15" x14ac:dyDescent="0.25">
      <c r="A1268" s="1823" t="s">
        <v>5334</v>
      </c>
      <c r="B1268" s="1824" t="e">
        <f>'Main Validation'!G51</f>
        <v>#DIV/0!</v>
      </c>
      <c r="C1268" s="448" t="s">
        <v>2471</v>
      </c>
      <c r="F1268" s="620" t="s">
        <v>3994</v>
      </c>
      <c r="G1268" s="620" t="s">
        <v>5342</v>
      </c>
      <c r="H1268" s="575" t="s">
        <v>2463</v>
      </c>
    </row>
    <row r="1269" spans="1:9" x14ac:dyDescent="0.2">
      <c r="A1269" s="1823" t="s">
        <v>5335</v>
      </c>
      <c r="B1269" s="576">
        <f>'Main Validation'!H51</f>
        <v>0</v>
      </c>
      <c r="C1269" s="448" t="s">
        <v>2490</v>
      </c>
      <c r="F1269" s="549" t="s">
        <v>5274</v>
      </c>
      <c r="G1269" s="549" t="s">
        <v>5343</v>
      </c>
      <c r="H1269" s="575" t="s">
        <v>2463</v>
      </c>
    </row>
    <row r="1270" spans="1:9" x14ac:dyDescent="0.2">
      <c r="A1270" s="1823" t="s">
        <v>5336</v>
      </c>
      <c r="B1270" s="576" t="str">
        <f>'Main Validation'!M51</f>
        <v>Please comment</v>
      </c>
      <c r="C1270" s="560" t="s">
        <v>2469</v>
      </c>
      <c r="F1270" s="549" t="s">
        <v>3997</v>
      </c>
      <c r="G1270" s="549" t="s">
        <v>5342</v>
      </c>
      <c r="H1270" s="575" t="s">
        <v>2463</v>
      </c>
    </row>
    <row r="1271" spans="1:9" ht="15" x14ac:dyDescent="0.25">
      <c r="A1271" s="1823" t="s">
        <v>5337</v>
      </c>
      <c r="B1271" s="576">
        <f>'Main Validation'!O51</f>
        <v>0</v>
      </c>
      <c r="C1271" s="560" t="s">
        <v>2469</v>
      </c>
      <c r="F1271" s="620" t="s">
        <v>4000</v>
      </c>
      <c r="G1271" s="1210" t="s">
        <v>5344</v>
      </c>
      <c r="H1271" s="575" t="s">
        <v>2463</v>
      </c>
    </row>
    <row r="1272" spans="1:9" ht="15" x14ac:dyDescent="0.25">
      <c r="A1272" s="1823" t="s">
        <v>5338</v>
      </c>
      <c r="B1272" s="1824" t="e">
        <f>'Main Validation'!G52</f>
        <v>#DIV/0!</v>
      </c>
      <c r="C1272" s="448" t="s">
        <v>2471</v>
      </c>
      <c r="F1272" s="620" t="s">
        <v>4554</v>
      </c>
      <c r="G1272" s="620" t="s">
        <v>5345</v>
      </c>
      <c r="H1272" s="575" t="s">
        <v>2463</v>
      </c>
    </row>
    <row r="1273" spans="1:9" x14ac:dyDescent="0.2">
      <c r="A1273" s="1823" t="s">
        <v>5339</v>
      </c>
      <c r="B1273" s="576">
        <f>'Main Validation'!H52</f>
        <v>0</v>
      </c>
      <c r="C1273" s="448" t="s">
        <v>2490</v>
      </c>
      <c r="F1273" s="549" t="s">
        <v>4097</v>
      </c>
      <c r="G1273" s="549" t="s">
        <v>5346</v>
      </c>
      <c r="H1273" s="575" t="s">
        <v>2463</v>
      </c>
    </row>
    <row r="1274" spans="1:9" x14ac:dyDescent="0.2">
      <c r="A1274" s="1823" t="s">
        <v>5340</v>
      </c>
      <c r="B1274" s="576">
        <f>'Main Validation'!M52</f>
        <v>0</v>
      </c>
      <c r="C1274" s="560" t="s">
        <v>2469</v>
      </c>
      <c r="F1274" s="549" t="s">
        <v>4100</v>
      </c>
      <c r="G1274" s="549" t="s">
        <v>5345</v>
      </c>
      <c r="H1274" s="575" t="s">
        <v>2463</v>
      </c>
    </row>
    <row r="1275" spans="1:9" ht="15" x14ac:dyDescent="0.25">
      <c r="A1275" s="1823" t="s">
        <v>5341</v>
      </c>
      <c r="B1275" s="576">
        <f>'Main Validation'!O51</f>
        <v>0</v>
      </c>
      <c r="C1275" s="560" t="s">
        <v>2469</v>
      </c>
      <c r="F1275" s="620" t="s">
        <v>4103</v>
      </c>
      <c r="G1275" s="1210" t="s">
        <v>5347</v>
      </c>
      <c r="H1275" s="575" t="s">
        <v>2463</v>
      </c>
    </row>
  </sheetData>
  <sheetProtection sheet="1" objects="1" scenarios="1"/>
  <phoneticPr fontId="102" type="noConversion"/>
  <dataValidations disablePrompts="1" count="3">
    <dataValidation allowBlank="1" showInputMessage="1" showErrorMessage="1" prompt="Total compensation for cost of cap on 2014-15, 2015-16 and post-2018-19 and freezing of 2021-22, 2022-23, 2023-24 small business rates and standard business rates multipliers and the 2024-25, 2025-26 small business rates multiplier" sqref="A157:A162" xr:uid="{7F873509-EAAB-44B1-AF80-4DF837AEE5E1}"/>
    <dataValidation allowBlank="1" showInputMessage="1" showErrorMessage="1" prompt="This is a new relief added to this years form. This data is being taken from 'Part 2 - line 39', its then being used in 'Part 1 - line 40'_x000a_" sqref="A157:A162" xr:uid="{2B7B0A3E-BCA7-4DE8-8670-500EA56CC4E2}"/>
    <dataValidation allowBlank="1" showInputMessage="1" showErrorMessage="1" prompt="This was line 36 in the 2023-24 form._x000a_This is the sum of 'Part 1 - lines 27 : 39'." sqref="A169:A186" xr:uid="{8F8F055C-E521-43C6-B778-F0503D8B23AA}"/>
  </dataValidations>
  <pageMargins left="0.7" right="0.7" top="0.75" bottom="0.75" header="0.3" footer="0.3"/>
  <pageSetup paperSize="9" orientation="portrait" r:id="rId1"/>
  <headerFooter>
    <oddHeader>&amp;C&amp;"Calibri"&amp;10&amp;K000000 OFFICIAL&amp;1#_x000D_</oddHeader>
    <oddFooter>&amp;C_x000D_&amp;1#&amp;"Calibri"&amp;10&amp;K000000 OFFICIAL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pageSetUpPr autoPageBreaks="0" fitToPage="1"/>
  </sheetPr>
  <dimension ref="A1:AI555"/>
  <sheetViews>
    <sheetView workbookViewId="0"/>
  </sheetViews>
  <sheetFormatPr defaultColWidth="9.140625" defaultRowHeight="12.75" x14ac:dyDescent="0.2"/>
  <cols>
    <col min="2" max="2" width="6.5703125" style="96" customWidth="1"/>
    <col min="3" max="3" width="12.28515625" style="96" customWidth="1"/>
    <col min="4" max="4" width="25.7109375" bestFit="1" customWidth="1"/>
    <col min="5" max="5" width="54.5703125" customWidth="1"/>
    <col min="6" max="6" width="13.5703125" customWidth="1"/>
    <col min="7" max="7" width="23.7109375" style="246" customWidth="1"/>
    <col min="8" max="8" width="25.140625" style="246" customWidth="1"/>
    <col min="9" max="9" width="14.7109375" style="246" customWidth="1"/>
    <col min="10" max="10" width="14.28515625" style="246" bestFit="1" customWidth="1"/>
    <col min="11" max="11" width="14.7109375" customWidth="1"/>
    <col min="12" max="12" width="14.28515625" style="102" customWidth="1"/>
    <col min="13" max="13" width="15" style="102" customWidth="1"/>
    <col min="14" max="14" width="13.42578125" style="102" customWidth="1"/>
    <col min="15" max="15" width="14.140625" style="102" customWidth="1"/>
    <col min="16" max="16" width="15.28515625" style="102" customWidth="1"/>
    <col min="17" max="17" width="13" style="102" customWidth="1"/>
    <col min="18" max="18" width="14.140625" style="102" customWidth="1"/>
    <col min="19" max="35" width="9.140625" style="102"/>
  </cols>
  <sheetData>
    <row r="1" spans="1:18" ht="19.5" customHeight="1" thickBot="1" x14ac:dyDescent="0.25">
      <c r="B1" s="246" t="s">
        <v>1129</v>
      </c>
      <c r="D1" s="244"/>
      <c r="E1" s="244"/>
      <c r="F1" s="645"/>
      <c r="J1" s="246">
        <f>491/480</f>
        <v>1.0229166666666667</v>
      </c>
      <c r="K1" s="48">
        <f>499/491</f>
        <v>1.0162932790224033</v>
      </c>
      <c r="L1" s="246">
        <f>499/499</f>
        <v>1</v>
      </c>
      <c r="M1" s="102">
        <f>499/499</f>
        <v>1</v>
      </c>
      <c r="N1" s="246">
        <v>1</v>
      </c>
      <c r="O1" s="102">
        <f>499/499</f>
        <v>1</v>
      </c>
      <c r="P1" s="102">
        <v>1</v>
      </c>
      <c r="Q1" s="102">
        <f>555/546</f>
        <v>1.0164835164835164</v>
      </c>
    </row>
    <row r="2" spans="1:18" ht="18.75" customHeight="1" x14ac:dyDescent="0.2">
      <c r="D2" s="243">
        <v>1</v>
      </c>
      <c r="E2" s="243">
        <v>2</v>
      </c>
      <c r="F2" s="243"/>
      <c r="G2" s="246">
        <v>3</v>
      </c>
      <c r="H2" s="245">
        <v>4</v>
      </c>
      <c r="I2" s="246">
        <v>5</v>
      </c>
      <c r="J2" s="246">
        <v>6</v>
      </c>
      <c r="K2">
        <v>7</v>
      </c>
      <c r="L2" s="102">
        <v>8</v>
      </c>
      <c r="M2" s="102">
        <v>9</v>
      </c>
      <c r="N2" s="102">
        <v>10</v>
      </c>
      <c r="O2" s="102">
        <v>11</v>
      </c>
      <c r="P2" s="102">
        <v>12</v>
      </c>
      <c r="Q2" s="102">
        <v>13</v>
      </c>
      <c r="R2" s="102">
        <v>14</v>
      </c>
    </row>
    <row r="3" spans="1:18" ht="66.75" customHeight="1" x14ac:dyDescent="0.2">
      <c r="A3" s="270"/>
      <c r="B3" s="271" t="s">
        <v>892</v>
      </c>
      <c r="C3" s="271" t="s">
        <v>891</v>
      </c>
      <c r="D3" s="272" t="s">
        <v>687</v>
      </c>
      <c r="E3" s="272" t="s">
        <v>890</v>
      </c>
      <c r="F3" s="272" t="s">
        <v>4042</v>
      </c>
      <c r="G3" s="270" t="s">
        <v>1094</v>
      </c>
      <c r="H3" s="270" t="s">
        <v>1096</v>
      </c>
      <c r="I3" s="270" t="s">
        <v>1095</v>
      </c>
      <c r="J3" s="270" t="s">
        <v>1127</v>
      </c>
      <c r="K3" s="270" t="s">
        <v>1128</v>
      </c>
      <c r="L3" s="270" t="s">
        <v>1210</v>
      </c>
      <c r="M3" s="270" t="s">
        <v>1915</v>
      </c>
      <c r="N3" s="374" t="s">
        <v>2356</v>
      </c>
      <c r="O3" s="374" t="s">
        <v>2357</v>
      </c>
      <c r="P3" s="374" t="s">
        <v>4043</v>
      </c>
      <c r="Q3" s="374" t="s">
        <v>4044</v>
      </c>
      <c r="R3" s="374" t="s">
        <v>2433</v>
      </c>
    </row>
    <row r="4" spans="1:18" x14ac:dyDescent="0.2">
      <c r="A4" s="102">
        <v>1</v>
      </c>
      <c r="B4" s="212" t="str">
        <f>INDEX('LA List'!B:B,MATCH('EZ list'!D4,'LA List'!A:A,0))</f>
        <v>E3831</v>
      </c>
      <c r="C4" s="212" t="str">
        <f t="shared" ref="C4:C66" si="0">CONCATENATE(B4,"EZ",A4)</f>
        <v>E3831EZ1</v>
      </c>
      <c r="D4" s="102" t="s">
        <v>689</v>
      </c>
      <c r="E4" s="102" t="s">
        <v>1103</v>
      </c>
      <c r="F4" s="102" t="s">
        <v>1103</v>
      </c>
      <c r="G4" s="266" t="s">
        <v>1103</v>
      </c>
      <c r="H4" s="266" t="s">
        <v>1103</v>
      </c>
      <c r="I4" s="266" t="s">
        <v>1103</v>
      </c>
      <c r="J4" s="266" t="str">
        <f t="shared" ref="J4:J9" si="1">IF(I4="","",ROUND(I4*$J$1,0))</f>
        <v/>
      </c>
      <c r="K4" s="266" t="str">
        <f t="shared" ref="K4:K9" si="2">IF(J4="","",ROUND(J4*$K$1,0))</f>
        <v/>
      </c>
      <c r="L4" s="266" t="str">
        <f t="shared" ref="L4:L9" si="3">IF(K4="","",ROUND(K4*$L$1,0))</f>
        <v/>
      </c>
      <c r="N4" s="260" t="s">
        <v>1103</v>
      </c>
      <c r="O4" s="266" t="s">
        <v>1103</v>
      </c>
      <c r="P4" s="266" t="s">
        <v>1103</v>
      </c>
      <c r="Q4" s="266" t="s">
        <v>1103</v>
      </c>
      <c r="R4" s="646" t="str">
        <f t="shared" ref="R4:R67" si="4">IF($F4 = "","",
IF($F4&lt;2024,O4*$P$1,
IF($F4&gt;=2024,+P4+Q4)))</f>
        <v/>
      </c>
    </row>
    <row r="5" spans="1:18" x14ac:dyDescent="0.2">
      <c r="A5" s="102">
        <f t="shared" ref="A5:A70" si="5">IF(D5=D4,A4+1,1)</f>
        <v>1</v>
      </c>
      <c r="B5" s="212" t="str">
        <f>INDEX('LA List'!B:B,MATCH('EZ list'!D5,'LA List'!A:A,0))</f>
        <v>E1031</v>
      </c>
      <c r="C5" s="212" t="str">
        <f t="shared" si="0"/>
        <v>E1031EZ1</v>
      </c>
      <c r="D5" s="102" t="s">
        <v>691</v>
      </c>
      <c r="E5" s="102" t="s">
        <v>1103</v>
      </c>
      <c r="F5" s="102" t="s">
        <v>1103</v>
      </c>
      <c r="G5" s="266" t="s">
        <v>1103</v>
      </c>
      <c r="H5" s="266" t="s">
        <v>1103</v>
      </c>
      <c r="I5" s="266" t="s">
        <v>1103</v>
      </c>
      <c r="J5" s="266" t="str">
        <f t="shared" si="1"/>
        <v/>
      </c>
      <c r="K5" s="266" t="str">
        <f t="shared" si="2"/>
        <v/>
      </c>
      <c r="L5" s="266" t="str">
        <f t="shared" si="3"/>
        <v/>
      </c>
      <c r="N5" s="260" t="s">
        <v>1103</v>
      </c>
      <c r="O5" s="266" t="s">
        <v>1103</v>
      </c>
      <c r="P5" s="266" t="s">
        <v>1103</v>
      </c>
      <c r="Q5" s="266" t="s">
        <v>1103</v>
      </c>
      <c r="R5" s="646" t="str">
        <f t="shared" si="4"/>
        <v/>
      </c>
    </row>
    <row r="6" spans="1:18" x14ac:dyDescent="0.2">
      <c r="A6" s="102">
        <f t="shared" si="5"/>
        <v>1</v>
      </c>
      <c r="B6" s="212" t="str">
        <f>INDEX('LA List'!B:B,MATCH('EZ list'!D6,'LA List'!A:A,0))</f>
        <v>E3832</v>
      </c>
      <c r="C6" s="212" t="str">
        <f t="shared" si="0"/>
        <v>E3832EZ1</v>
      </c>
      <c r="D6" s="102" t="s">
        <v>693</v>
      </c>
      <c r="E6" s="102" t="s">
        <v>1103</v>
      </c>
      <c r="F6" s="102" t="s">
        <v>1103</v>
      </c>
      <c r="G6" s="266" t="s">
        <v>1103</v>
      </c>
      <c r="H6" s="266" t="s">
        <v>1103</v>
      </c>
      <c r="I6" s="266" t="s">
        <v>1103</v>
      </c>
      <c r="J6" s="266" t="str">
        <f t="shared" si="1"/>
        <v/>
      </c>
      <c r="K6" s="266" t="str">
        <f t="shared" si="2"/>
        <v/>
      </c>
      <c r="L6" s="266" t="str">
        <f t="shared" si="3"/>
        <v/>
      </c>
      <c r="N6" s="260" t="s">
        <v>1103</v>
      </c>
      <c r="O6" s="266" t="s">
        <v>1103</v>
      </c>
      <c r="P6" s="266" t="s">
        <v>1103</v>
      </c>
      <c r="Q6" s="266" t="s">
        <v>1103</v>
      </c>
      <c r="R6" s="646" t="str">
        <f t="shared" si="4"/>
        <v/>
      </c>
    </row>
    <row r="7" spans="1:18" x14ac:dyDescent="0.2">
      <c r="A7" s="102">
        <f t="shared" si="5"/>
        <v>1</v>
      </c>
      <c r="B7" s="212" t="str">
        <f>INDEX('LA List'!B:B,MATCH('EZ list'!D7,'LA List'!A:A,0))</f>
        <v>E3031</v>
      </c>
      <c r="C7" s="212" t="str">
        <f t="shared" si="0"/>
        <v>E3031EZ1</v>
      </c>
      <c r="D7" s="102" t="s">
        <v>695</v>
      </c>
      <c r="E7" s="102" t="s">
        <v>1103</v>
      </c>
      <c r="F7" s="102" t="s">
        <v>1103</v>
      </c>
      <c r="G7" s="266" t="s">
        <v>1103</v>
      </c>
      <c r="H7" s="266" t="s">
        <v>1103</v>
      </c>
      <c r="I7" s="266" t="s">
        <v>1103</v>
      </c>
      <c r="J7" s="266" t="str">
        <f t="shared" si="1"/>
        <v/>
      </c>
      <c r="K7" s="266" t="str">
        <f t="shared" si="2"/>
        <v/>
      </c>
      <c r="L7" s="266" t="str">
        <f t="shared" si="3"/>
        <v/>
      </c>
      <c r="N7" s="260" t="s">
        <v>1103</v>
      </c>
      <c r="O7" s="266" t="s">
        <v>1103</v>
      </c>
      <c r="P7" s="266" t="s">
        <v>1103</v>
      </c>
      <c r="Q7" s="266" t="s">
        <v>1103</v>
      </c>
      <c r="R7" s="646" t="str">
        <f t="shared" si="4"/>
        <v/>
      </c>
    </row>
    <row r="8" spans="1:18" x14ac:dyDescent="0.2">
      <c r="A8" s="102">
        <f t="shared" si="5"/>
        <v>1</v>
      </c>
      <c r="B8" s="212" t="str">
        <f>INDEX('LA List'!B:B,MATCH('EZ list'!D8,'LA List'!A:A,0))</f>
        <v>E2231</v>
      </c>
      <c r="C8" s="212" t="str">
        <f t="shared" si="0"/>
        <v>E2231EZ1</v>
      </c>
      <c r="D8" s="102" t="s">
        <v>697</v>
      </c>
      <c r="E8" s="102" t="s">
        <v>1103</v>
      </c>
      <c r="F8" s="102" t="s">
        <v>1103</v>
      </c>
      <c r="G8" s="266" t="s">
        <v>1103</v>
      </c>
      <c r="H8" s="266" t="s">
        <v>1103</v>
      </c>
      <c r="I8" s="266" t="s">
        <v>1103</v>
      </c>
      <c r="J8" s="266" t="str">
        <f t="shared" si="1"/>
        <v/>
      </c>
      <c r="K8" s="266" t="str">
        <f t="shared" si="2"/>
        <v/>
      </c>
      <c r="L8" s="266" t="str">
        <f t="shared" si="3"/>
        <v/>
      </c>
      <c r="N8" s="260" t="s">
        <v>1103</v>
      </c>
      <c r="O8" s="266" t="s">
        <v>1103</v>
      </c>
      <c r="P8" s="266" t="s">
        <v>1103</v>
      </c>
      <c r="Q8" s="266" t="s">
        <v>1103</v>
      </c>
      <c r="R8" s="646" t="str">
        <f t="shared" si="4"/>
        <v/>
      </c>
    </row>
    <row r="9" spans="1:18" ht="15" x14ac:dyDescent="0.25">
      <c r="A9" s="102">
        <f t="shared" si="5"/>
        <v>1</v>
      </c>
      <c r="B9" s="212" t="str">
        <f>INDEX('LA List'!B:B,MATCH('EZ list'!D9,'LA List'!A:A,0))</f>
        <v>E3531</v>
      </c>
      <c r="C9" s="212" t="str">
        <f t="shared" si="0"/>
        <v>E3531EZ1</v>
      </c>
      <c r="D9" s="102" t="s">
        <v>699</v>
      </c>
      <c r="E9" s="102" t="s">
        <v>1025</v>
      </c>
      <c r="F9" s="643">
        <v>2016</v>
      </c>
      <c r="G9" s="266">
        <v>0</v>
      </c>
      <c r="H9" s="266">
        <v>0</v>
      </c>
      <c r="I9" s="266">
        <v>0</v>
      </c>
      <c r="J9" s="266">
        <f t="shared" si="1"/>
        <v>0</v>
      </c>
      <c r="K9" s="266">
        <f t="shared" si="2"/>
        <v>0</v>
      </c>
      <c r="L9" s="266">
        <f t="shared" si="3"/>
        <v>0</v>
      </c>
      <c r="M9" s="266">
        <f>IF(L9="","",ROUND(L9*$M$1,0))</f>
        <v>0</v>
      </c>
      <c r="N9" s="260">
        <v>0</v>
      </c>
      <c r="O9" s="266">
        <v>0</v>
      </c>
      <c r="P9" s="266" t="s">
        <v>1103</v>
      </c>
      <c r="Q9" s="266" t="s">
        <v>1103</v>
      </c>
      <c r="R9" s="646">
        <f t="shared" si="4"/>
        <v>0</v>
      </c>
    </row>
    <row r="10" spans="1:18" ht="15" x14ac:dyDescent="0.25">
      <c r="A10" s="102">
        <f t="shared" si="5"/>
        <v>1</v>
      </c>
      <c r="B10" s="212" t="str">
        <f>INDEX('LA List'!B:B,MATCH('EZ list'!D10,'LA List'!A:A,0))</f>
        <v>E5030</v>
      </c>
      <c r="C10" s="212" t="str">
        <f t="shared" si="0"/>
        <v>E5030EZ1</v>
      </c>
      <c r="D10" s="102" t="s">
        <v>701</v>
      </c>
      <c r="E10" s="246" t="s">
        <v>4045</v>
      </c>
      <c r="F10" s="643">
        <v>2024</v>
      </c>
      <c r="G10" s="266">
        <v>0</v>
      </c>
      <c r="H10" s="266">
        <v>0</v>
      </c>
      <c r="I10" s="266">
        <v>0</v>
      </c>
      <c r="J10" s="266">
        <v>0</v>
      </c>
      <c r="K10" s="266">
        <v>0</v>
      </c>
      <c r="L10" s="266">
        <v>0</v>
      </c>
      <c r="M10" s="266">
        <v>3123740</v>
      </c>
      <c r="N10" s="260">
        <v>3123740</v>
      </c>
      <c r="O10" s="266">
        <v>3123740</v>
      </c>
      <c r="P10" s="266">
        <v>0</v>
      </c>
      <c r="Q10" s="266">
        <v>4045993</v>
      </c>
      <c r="R10" s="646">
        <f t="shared" si="4"/>
        <v>4045993</v>
      </c>
    </row>
    <row r="11" spans="1:18" ht="15" x14ac:dyDescent="0.25">
      <c r="A11" s="102">
        <f t="shared" si="5"/>
        <v>1</v>
      </c>
      <c r="B11" s="212" t="str">
        <f>INDEX('LA List'!B:B,MATCH('EZ list'!D11,'LA List'!A:A,0))</f>
        <v>E5031</v>
      </c>
      <c r="C11" s="212" t="str">
        <f t="shared" si="0"/>
        <v>E5031EZ1</v>
      </c>
      <c r="D11" s="102" t="s">
        <v>703</v>
      </c>
      <c r="E11" s="246" t="s">
        <v>1100</v>
      </c>
      <c r="F11" s="643">
        <v>2018</v>
      </c>
      <c r="G11" s="266">
        <v>0</v>
      </c>
      <c r="H11" s="266">
        <v>0</v>
      </c>
      <c r="I11" s="266">
        <v>20252290</v>
      </c>
      <c r="J11" s="266">
        <f t="shared" ref="J11:J22" si="6">IF(I11="","",ROUND(I11*$J$1,0))</f>
        <v>20716405</v>
      </c>
      <c r="K11" s="266">
        <f t="shared" ref="K11:K22" si="7">IF(J11="","",ROUND(J11*$K$1,0))</f>
        <v>21053943</v>
      </c>
      <c r="L11" s="266">
        <f t="shared" ref="L11:L22" si="8">IF(K11="","",ROUND(K11*$L$1,0))</f>
        <v>21053943</v>
      </c>
      <c r="M11" s="266">
        <f t="shared" ref="M11:M22" si="9">IF(L11="","",ROUND(L11*$M$1,0))</f>
        <v>21053943</v>
      </c>
      <c r="N11" s="260">
        <v>13587543</v>
      </c>
      <c r="O11" s="266">
        <v>13587543</v>
      </c>
      <c r="P11" s="266" t="s">
        <v>1103</v>
      </c>
      <c r="Q11" s="266" t="s">
        <v>1103</v>
      </c>
      <c r="R11" s="646">
        <f t="shared" si="4"/>
        <v>13587543</v>
      </c>
    </row>
    <row r="12" spans="1:18" ht="15" x14ac:dyDescent="0.25">
      <c r="A12" s="102">
        <f t="shared" si="5"/>
        <v>1</v>
      </c>
      <c r="B12" s="212" t="str">
        <f>INDEX('LA List'!B:B,MATCH('EZ list'!D12,'LA List'!A:A,0))</f>
        <v>E4401</v>
      </c>
      <c r="C12" s="212" t="str">
        <f t="shared" si="0"/>
        <v>E4401EZ1</v>
      </c>
      <c r="D12" s="102" t="s">
        <v>705</v>
      </c>
      <c r="E12" s="102" t="s">
        <v>803</v>
      </c>
      <c r="F12" s="643">
        <v>2013</v>
      </c>
      <c r="G12" s="266">
        <v>88251</v>
      </c>
      <c r="H12" s="266">
        <v>88251</v>
      </c>
      <c r="I12" s="266">
        <v>90902</v>
      </c>
      <c r="J12" s="266">
        <f t="shared" si="6"/>
        <v>92985</v>
      </c>
      <c r="K12" s="266">
        <f t="shared" si="7"/>
        <v>94500</v>
      </c>
      <c r="L12" s="266">
        <f t="shared" si="8"/>
        <v>94500</v>
      </c>
      <c r="M12" s="266">
        <f t="shared" si="9"/>
        <v>94500</v>
      </c>
      <c r="N12" s="260">
        <v>99424</v>
      </c>
      <c r="O12" s="266">
        <v>99424</v>
      </c>
      <c r="P12" s="266" t="s">
        <v>1103</v>
      </c>
      <c r="Q12" s="266" t="s">
        <v>1103</v>
      </c>
      <c r="R12" s="646">
        <f t="shared" si="4"/>
        <v>99424</v>
      </c>
    </row>
    <row r="13" spans="1:18" ht="15" x14ac:dyDescent="0.25">
      <c r="A13" s="102">
        <f t="shared" si="5"/>
        <v>1</v>
      </c>
      <c r="B13" s="212" t="str">
        <f>INDEX('LA List'!B:B,MATCH('EZ list'!D13,'LA List'!A:A,0))</f>
        <v>E1531</v>
      </c>
      <c r="C13" s="212" t="str">
        <f t="shared" si="0"/>
        <v>E1531EZ1</v>
      </c>
      <c r="D13" s="102" t="s">
        <v>707</v>
      </c>
      <c r="E13" s="102" t="s">
        <v>1103</v>
      </c>
      <c r="F13" s="643" t="s">
        <v>1103</v>
      </c>
      <c r="G13" s="266" t="s">
        <v>1103</v>
      </c>
      <c r="H13" s="266" t="s">
        <v>1103</v>
      </c>
      <c r="I13" s="266" t="s">
        <v>1103</v>
      </c>
      <c r="J13" s="266" t="str">
        <f t="shared" si="6"/>
        <v/>
      </c>
      <c r="K13" s="266" t="str">
        <f t="shared" si="7"/>
        <v/>
      </c>
      <c r="L13" s="266" t="str">
        <f t="shared" si="8"/>
        <v/>
      </c>
      <c r="M13" s="266" t="str">
        <f t="shared" si="9"/>
        <v/>
      </c>
      <c r="N13" s="260" t="s">
        <v>1103</v>
      </c>
      <c r="O13" s="266" t="s">
        <v>1103</v>
      </c>
      <c r="P13" s="266" t="s">
        <v>1103</v>
      </c>
      <c r="Q13" s="266" t="s">
        <v>1103</v>
      </c>
      <c r="R13" s="646" t="str">
        <f t="shared" si="4"/>
        <v/>
      </c>
    </row>
    <row r="14" spans="1:18" x14ac:dyDescent="0.2">
      <c r="A14" s="102">
        <f t="shared" si="5"/>
        <v>1</v>
      </c>
      <c r="B14" s="212" t="str">
        <f>INDEX('LA List'!B:B,MATCH('EZ list'!D14,'LA List'!A:A,0))</f>
        <v>E1731</v>
      </c>
      <c r="C14" s="212" t="str">
        <f t="shared" si="0"/>
        <v>E1731EZ1</v>
      </c>
      <c r="D14" s="102" t="s">
        <v>709</v>
      </c>
      <c r="E14" s="102" t="s">
        <v>925</v>
      </c>
      <c r="F14" s="102">
        <v>2017</v>
      </c>
      <c r="G14" s="266">
        <v>2131596</v>
      </c>
      <c r="H14" s="266">
        <v>2131596</v>
      </c>
      <c r="I14" s="266">
        <v>2195635</v>
      </c>
      <c r="J14" s="266">
        <f t="shared" si="6"/>
        <v>2245952</v>
      </c>
      <c r="K14" s="266">
        <f t="shared" si="7"/>
        <v>2282546</v>
      </c>
      <c r="L14" s="266">
        <f t="shared" si="8"/>
        <v>2282546</v>
      </c>
      <c r="M14" s="266">
        <f t="shared" si="9"/>
        <v>2282546</v>
      </c>
      <c r="N14" s="260">
        <v>3144053</v>
      </c>
      <c r="O14" s="266">
        <v>3144053</v>
      </c>
      <c r="P14" s="266" t="s">
        <v>1103</v>
      </c>
      <c r="Q14" s="266" t="s">
        <v>1103</v>
      </c>
      <c r="R14" s="646">
        <f t="shared" si="4"/>
        <v>3144053</v>
      </c>
    </row>
    <row r="15" spans="1:18" x14ac:dyDescent="0.2">
      <c r="A15" s="102">
        <f t="shared" si="5"/>
        <v>1</v>
      </c>
      <c r="B15" s="212" t="str">
        <f>INDEX('LA List'!B:B,MATCH('EZ list'!D15,'LA List'!A:A,0))</f>
        <v>E3032</v>
      </c>
      <c r="C15" s="212" t="str">
        <f t="shared" si="0"/>
        <v>E3032EZ1</v>
      </c>
      <c r="D15" s="102" t="s">
        <v>711</v>
      </c>
      <c r="E15" s="102" t="s">
        <v>1103</v>
      </c>
      <c r="F15" s="102" t="s">
        <v>1103</v>
      </c>
      <c r="G15" s="266" t="s">
        <v>1103</v>
      </c>
      <c r="H15" s="266" t="s">
        <v>1103</v>
      </c>
      <c r="I15" s="266" t="s">
        <v>1103</v>
      </c>
      <c r="J15" s="266" t="str">
        <f t="shared" si="6"/>
        <v/>
      </c>
      <c r="K15" s="266" t="str">
        <f t="shared" si="7"/>
        <v/>
      </c>
      <c r="L15" s="266" t="str">
        <f t="shared" si="8"/>
        <v/>
      </c>
      <c r="M15" s="266" t="str">
        <f t="shared" si="9"/>
        <v/>
      </c>
      <c r="N15" s="260" t="s">
        <v>1103</v>
      </c>
      <c r="O15" s="266" t="s">
        <v>1103</v>
      </c>
      <c r="P15" s="266" t="s">
        <v>1103</v>
      </c>
      <c r="Q15" s="266" t="s">
        <v>1103</v>
      </c>
      <c r="R15" s="646" t="str">
        <f t="shared" si="4"/>
        <v/>
      </c>
    </row>
    <row r="16" spans="1:18" x14ac:dyDescent="0.2">
      <c r="A16" s="102">
        <f t="shared" si="5"/>
        <v>1</v>
      </c>
      <c r="B16" s="212" t="str">
        <f>INDEX('LA List'!B:B,MATCH('EZ list'!D16,'LA List'!A:A,0))</f>
        <v>E0101</v>
      </c>
      <c r="C16" s="212" t="str">
        <f t="shared" si="0"/>
        <v>E0101EZ1</v>
      </c>
      <c r="D16" s="102" t="s">
        <v>713</v>
      </c>
      <c r="E16" s="102" t="s">
        <v>804</v>
      </c>
      <c r="F16" s="102">
        <v>2014</v>
      </c>
      <c r="G16" s="266">
        <v>5188300</v>
      </c>
      <c r="H16" s="266">
        <v>5188300</v>
      </c>
      <c r="I16" s="266">
        <v>5344172</v>
      </c>
      <c r="J16" s="266">
        <f t="shared" si="6"/>
        <v>5466643</v>
      </c>
      <c r="K16" s="266">
        <f t="shared" si="7"/>
        <v>5555713</v>
      </c>
      <c r="L16" s="266">
        <f t="shared" si="8"/>
        <v>5555713</v>
      </c>
      <c r="M16" s="266">
        <f t="shared" si="9"/>
        <v>5555713</v>
      </c>
      <c r="N16" s="260">
        <v>5530118</v>
      </c>
      <c r="O16" s="266">
        <v>5530118</v>
      </c>
      <c r="P16" s="266" t="s">
        <v>1103</v>
      </c>
      <c r="Q16" s="266" t="s">
        <v>1103</v>
      </c>
      <c r="R16" s="646">
        <f t="shared" si="4"/>
        <v>5530118</v>
      </c>
    </row>
    <row r="17" spans="1:35" ht="15" x14ac:dyDescent="0.25">
      <c r="A17" s="102">
        <f t="shared" si="5"/>
        <v>2</v>
      </c>
      <c r="B17" s="212" t="str">
        <f>INDEX('LA List'!B:B,MATCH('EZ list'!D17,'LA List'!A:A,0))</f>
        <v>E0101</v>
      </c>
      <c r="C17" s="212" t="str">
        <f t="shared" si="0"/>
        <v>E0101EZ2</v>
      </c>
      <c r="D17" s="102" t="s">
        <v>713</v>
      </c>
      <c r="E17" s="102" t="s">
        <v>926</v>
      </c>
      <c r="F17" s="643">
        <v>2017</v>
      </c>
      <c r="G17" s="266">
        <v>15431</v>
      </c>
      <c r="H17" s="266">
        <v>15431</v>
      </c>
      <c r="I17" s="266">
        <v>15895</v>
      </c>
      <c r="J17" s="266">
        <f t="shared" si="6"/>
        <v>16259</v>
      </c>
      <c r="K17" s="266">
        <f t="shared" si="7"/>
        <v>16524</v>
      </c>
      <c r="L17" s="266">
        <f t="shared" si="8"/>
        <v>16524</v>
      </c>
      <c r="M17" s="266">
        <f t="shared" si="9"/>
        <v>16524</v>
      </c>
      <c r="N17" s="260">
        <v>16448</v>
      </c>
      <c r="O17" s="266">
        <v>16448</v>
      </c>
      <c r="P17" s="266" t="s">
        <v>1103</v>
      </c>
      <c r="Q17" s="266" t="s">
        <v>1103</v>
      </c>
      <c r="R17" s="646">
        <f t="shared" si="4"/>
        <v>16448</v>
      </c>
    </row>
    <row r="18" spans="1:35" ht="15" x14ac:dyDescent="0.25">
      <c r="A18" s="102">
        <f t="shared" si="5"/>
        <v>3</v>
      </c>
      <c r="B18" s="212" t="str">
        <f>INDEX('LA List'!B:B,MATCH('EZ list'!D18,'LA List'!A:A,0))</f>
        <v>E0101</v>
      </c>
      <c r="C18" s="212" t="str">
        <f t="shared" si="0"/>
        <v>E0101EZ3</v>
      </c>
      <c r="D18" s="102" t="s">
        <v>713</v>
      </c>
      <c r="E18" s="102" t="s">
        <v>927</v>
      </c>
      <c r="F18" s="643">
        <v>2017</v>
      </c>
      <c r="G18" s="266">
        <v>0</v>
      </c>
      <c r="H18" s="266">
        <v>0</v>
      </c>
      <c r="I18" s="266">
        <v>0</v>
      </c>
      <c r="J18" s="266">
        <f t="shared" si="6"/>
        <v>0</v>
      </c>
      <c r="K18" s="266">
        <f t="shared" si="7"/>
        <v>0</v>
      </c>
      <c r="L18" s="266">
        <f t="shared" si="8"/>
        <v>0</v>
      </c>
      <c r="M18" s="266">
        <f t="shared" si="9"/>
        <v>0</v>
      </c>
      <c r="N18" s="260">
        <v>0</v>
      </c>
      <c r="O18" s="266">
        <v>0</v>
      </c>
      <c r="P18" s="266" t="s">
        <v>1103</v>
      </c>
      <c r="Q18" s="266" t="s">
        <v>1103</v>
      </c>
      <c r="R18" s="646">
        <f t="shared" si="4"/>
        <v>0</v>
      </c>
    </row>
    <row r="19" spans="1:35" x14ac:dyDescent="0.2">
      <c r="A19" s="102">
        <f t="shared" si="5"/>
        <v>1</v>
      </c>
      <c r="B19" s="212" t="str">
        <f>INDEX('LA List'!B:B,MATCH('EZ list'!D19,'LA List'!A:A,0))</f>
        <v>E0202</v>
      </c>
      <c r="C19" s="212" t="str">
        <f t="shared" si="0"/>
        <v>E0202EZ1</v>
      </c>
      <c r="D19" s="102" t="s">
        <v>715</v>
      </c>
      <c r="E19" s="102" t="s">
        <v>1103</v>
      </c>
      <c r="F19" s="102" t="s">
        <v>1103</v>
      </c>
      <c r="G19" s="266" t="s">
        <v>1103</v>
      </c>
      <c r="H19" s="266" t="s">
        <v>1103</v>
      </c>
      <c r="I19" s="266" t="s">
        <v>1103</v>
      </c>
      <c r="J19" s="266" t="str">
        <f t="shared" si="6"/>
        <v/>
      </c>
      <c r="K19" s="266" t="str">
        <f t="shared" si="7"/>
        <v/>
      </c>
      <c r="L19" s="266" t="str">
        <f t="shared" si="8"/>
        <v/>
      </c>
      <c r="M19" s="266" t="str">
        <f t="shared" si="9"/>
        <v/>
      </c>
      <c r="N19" s="260" t="s">
        <v>1103</v>
      </c>
      <c r="O19" s="266" t="s">
        <v>1103</v>
      </c>
      <c r="P19" s="266" t="s">
        <v>1103</v>
      </c>
      <c r="Q19" s="266" t="s">
        <v>1103</v>
      </c>
      <c r="R19" s="646" t="str">
        <f t="shared" si="4"/>
        <v/>
      </c>
    </row>
    <row r="20" spans="1:35" x14ac:dyDescent="0.2">
      <c r="A20" s="102">
        <f t="shared" si="5"/>
        <v>1</v>
      </c>
      <c r="B20" s="212" t="str">
        <f>INDEX('LA List'!B:B,MATCH('EZ list'!D20,'LA List'!A:A,0))</f>
        <v>E5032</v>
      </c>
      <c r="C20" s="212" t="str">
        <f t="shared" si="0"/>
        <v>E5032EZ1</v>
      </c>
      <c r="D20" s="102" t="s">
        <v>717</v>
      </c>
      <c r="E20" s="102" t="s">
        <v>1103</v>
      </c>
      <c r="F20" s="102" t="s">
        <v>1103</v>
      </c>
      <c r="G20" s="266" t="s">
        <v>1103</v>
      </c>
      <c r="H20" s="266" t="s">
        <v>1103</v>
      </c>
      <c r="I20" s="266" t="s">
        <v>1103</v>
      </c>
      <c r="J20" s="266" t="str">
        <f t="shared" si="6"/>
        <v/>
      </c>
      <c r="K20" s="266" t="str">
        <f t="shared" si="7"/>
        <v/>
      </c>
      <c r="L20" s="266" t="str">
        <f t="shared" si="8"/>
        <v/>
      </c>
      <c r="M20" s="266" t="str">
        <f t="shared" si="9"/>
        <v/>
      </c>
      <c r="N20" s="260" t="s">
        <v>1103</v>
      </c>
      <c r="O20" s="266" t="s">
        <v>1103</v>
      </c>
      <c r="P20" s="266" t="s">
        <v>1103</v>
      </c>
      <c r="Q20" s="266" t="s">
        <v>1103</v>
      </c>
      <c r="R20" s="646" t="str">
        <f t="shared" si="4"/>
        <v/>
      </c>
    </row>
    <row r="21" spans="1:35" ht="15" x14ac:dyDescent="0.25">
      <c r="A21" s="102">
        <f t="shared" si="5"/>
        <v>1</v>
      </c>
      <c r="B21" s="212" t="str">
        <f>INDEX('LA List'!B:B,MATCH('EZ list'!D21,'LA List'!A:A,0))</f>
        <v>E4601</v>
      </c>
      <c r="C21" s="212" t="str">
        <f t="shared" si="0"/>
        <v>E4601EZ1</v>
      </c>
      <c r="D21" s="102" t="s">
        <v>719</v>
      </c>
      <c r="E21" s="102" t="s">
        <v>845</v>
      </c>
      <c r="F21" s="643">
        <v>2013</v>
      </c>
      <c r="G21" s="266">
        <v>4087232</v>
      </c>
      <c r="H21" s="266">
        <v>4087232</v>
      </c>
      <c r="I21" s="266">
        <v>4210024</v>
      </c>
      <c r="J21" s="266">
        <f t="shared" si="6"/>
        <v>4306504</v>
      </c>
      <c r="K21" s="266">
        <f t="shared" si="7"/>
        <v>4376671</v>
      </c>
      <c r="L21" s="266">
        <f t="shared" si="8"/>
        <v>4376671</v>
      </c>
      <c r="M21" s="266">
        <f t="shared" si="9"/>
        <v>4376671</v>
      </c>
      <c r="N21" s="260">
        <v>4886827</v>
      </c>
      <c r="O21" s="266">
        <v>4886827</v>
      </c>
      <c r="P21" s="266" t="s">
        <v>1103</v>
      </c>
      <c r="Q21" s="266" t="s">
        <v>1103</v>
      </c>
      <c r="R21" s="646">
        <f t="shared" si="4"/>
        <v>4886827</v>
      </c>
    </row>
    <row r="22" spans="1:35" ht="15" x14ac:dyDescent="0.25">
      <c r="A22" s="102">
        <f t="shared" si="5"/>
        <v>2</v>
      </c>
      <c r="B22" s="212" t="str">
        <f>INDEX('LA List'!B:B,MATCH('EZ list'!D22,'LA List'!A:A,0))</f>
        <v>E4601</v>
      </c>
      <c r="C22" s="212" t="str">
        <f t="shared" si="0"/>
        <v>E4601EZ2</v>
      </c>
      <c r="D22" s="102" t="s">
        <v>719</v>
      </c>
      <c r="E22" s="102" t="s">
        <v>928</v>
      </c>
      <c r="F22" s="643">
        <v>2016</v>
      </c>
      <c r="G22" s="266">
        <v>6682049</v>
      </c>
      <c r="H22" s="266">
        <v>6682049</v>
      </c>
      <c r="I22" s="266">
        <v>6882797</v>
      </c>
      <c r="J22" s="266">
        <f t="shared" si="6"/>
        <v>7040528</v>
      </c>
      <c r="K22" s="266">
        <f t="shared" si="7"/>
        <v>7155241</v>
      </c>
      <c r="L22" s="266">
        <f t="shared" si="8"/>
        <v>7155241</v>
      </c>
      <c r="M22" s="266">
        <f t="shared" si="9"/>
        <v>7155241</v>
      </c>
      <c r="N22" s="260">
        <v>7989275</v>
      </c>
      <c r="O22" s="266">
        <v>7989275</v>
      </c>
      <c r="P22" s="266" t="s">
        <v>1103</v>
      </c>
      <c r="Q22" s="266" t="s">
        <v>1103</v>
      </c>
      <c r="R22" s="646">
        <f t="shared" si="4"/>
        <v>7989275</v>
      </c>
    </row>
    <row r="23" spans="1:35" ht="15" x14ac:dyDescent="0.25">
      <c r="A23" s="102">
        <f t="shared" si="5"/>
        <v>3</v>
      </c>
      <c r="B23" s="212" t="str">
        <f>INDEX('LA List'!B:B,MATCH('EZ list'!D23,'LA List'!A:A,0))</f>
        <v>E4601</v>
      </c>
      <c r="C23" s="212" t="str">
        <f t="shared" si="0"/>
        <v>E4601EZ3</v>
      </c>
      <c r="D23" s="102" t="s">
        <v>719</v>
      </c>
      <c r="E23" s="102" t="s">
        <v>4046</v>
      </c>
      <c r="F23" s="643">
        <v>2024</v>
      </c>
      <c r="G23" s="266"/>
      <c r="H23" s="266"/>
      <c r="I23" s="266"/>
      <c r="J23" s="266"/>
      <c r="K23" s="266"/>
      <c r="L23" s="266"/>
      <c r="M23" s="266"/>
      <c r="N23" s="260"/>
      <c r="O23" s="266">
        <v>8111502.62890625</v>
      </c>
      <c r="P23" s="266">
        <v>2937452</v>
      </c>
      <c r="Q23" s="266">
        <v>5259337</v>
      </c>
      <c r="R23" s="646">
        <f t="shared" si="4"/>
        <v>8196789</v>
      </c>
    </row>
    <row r="24" spans="1:35" ht="15" x14ac:dyDescent="0.25">
      <c r="A24" s="102">
        <f t="shared" si="5"/>
        <v>4</v>
      </c>
      <c r="B24" s="212" t="str">
        <f>INDEX('LA List'!B:B,MATCH('EZ list'!D24,'LA List'!A:A,0))</f>
        <v>E4601</v>
      </c>
      <c r="C24" s="212" t="str">
        <f t="shared" si="0"/>
        <v>E4601EZ4</v>
      </c>
      <c r="D24" s="102" t="s">
        <v>719</v>
      </c>
      <c r="E24" s="102" t="s">
        <v>4047</v>
      </c>
      <c r="F24" s="643">
        <v>2024</v>
      </c>
      <c r="G24" s="266"/>
      <c r="H24" s="266"/>
      <c r="I24" s="266"/>
      <c r="J24" s="266"/>
      <c r="K24" s="266"/>
      <c r="L24" s="266"/>
      <c r="M24" s="266"/>
      <c r="N24" s="260"/>
      <c r="O24" s="266">
        <v>8143163.4876609612</v>
      </c>
      <c r="P24" s="266">
        <v>2209930</v>
      </c>
      <c r="Q24" s="266">
        <v>6031034</v>
      </c>
      <c r="R24" s="646">
        <f t="shared" si="4"/>
        <v>8240964</v>
      </c>
    </row>
    <row r="25" spans="1:35" ht="15" x14ac:dyDescent="0.25">
      <c r="A25" s="102">
        <f t="shared" si="5"/>
        <v>1</v>
      </c>
      <c r="B25" s="212" t="str">
        <f>INDEX('LA List'!B:B,MATCH('EZ list'!D25,'LA List'!A:A,0))</f>
        <v>E2431</v>
      </c>
      <c r="C25" s="212" t="str">
        <f t="shared" si="0"/>
        <v>E2431EZ1</v>
      </c>
      <c r="D25" s="102" t="s">
        <v>721</v>
      </c>
      <c r="E25" s="102" t="s">
        <v>1103</v>
      </c>
      <c r="F25" s="643" t="s">
        <v>1103</v>
      </c>
      <c r="G25" s="266" t="s">
        <v>1103</v>
      </c>
      <c r="H25" s="266" t="s">
        <v>1103</v>
      </c>
      <c r="I25" s="266" t="s">
        <v>1103</v>
      </c>
      <c r="J25" s="266" t="str">
        <f t="shared" ref="J25:J88" si="10">IF(I25="","",ROUND(I25*$J$1,0))</f>
        <v/>
      </c>
      <c r="K25" s="266" t="str">
        <f t="shared" ref="K25:K88" si="11">IF(J25="","",ROUND(J25*$K$1,0))</f>
        <v/>
      </c>
      <c r="L25" s="266" t="str">
        <f t="shared" ref="L25:L88" si="12">IF(K25="","",ROUND(K25*$L$1,0))</f>
        <v/>
      </c>
      <c r="M25" s="266" t="str">
        <f t="shared" ref="M25:M88" si="13">IF(L25="","",ROUND(L25*$M$1,0))</f>
        <v/>
      </c>
      <c r="N25" s="260" t="s">
        <v>1103</v>
      </c>
      <c r="O25" s="266" t="s">
        <v>1103</v>
      </c>
      <c r="P25" s="266" t="s">
        <v>1103</v>
      </c>
      <c r="Q25" s="266" t="s">
        <v>1103</v>
      </c>
      <c r="R25" s="646" t="str">
        <f t="shared" si="4"/>
        <v/>
      </c>
    </row>
    <row r="26" spans="1:35" ht="15" x14ac:dyDescent="0.25">
      <c r="A26" s="102">
        <f t="shared" si="5"/>
        <v>1</v>
      </c>
      <c r="B26" s="212" t="str">
        <f>INDEX('LA List'!B:B,MATCH('EZ list'!D26,'LA List'!A:A,0))</f>
        <v>E2301</v>
      </c>
      <c r="C26" s="212" t="str">
        <f t="shared" si="0"/>
        <v>E2301EZ1</v>
      </c>
      <c r="D26" s="102" t="s">
        <v>723</v>
      </c>
      <c r="E26" s="102" t="s">
        <v>1103</v>
      </c>
      <c r="F26" s="643" t="s">
        <v>1103</v>
      </c>
      <c r="G26" s="266" t="s">
        <v>1103</v>
      </c>
      <c r="H26" s="266" t="s">
        <v>1103</v>
      </c>
      <c r="I26" s="266" t="s">
        <v>1103</v>
      </c>
      <c r="J26" s="266" t="str">
        <f t="shared" si="10"/>
        <v/>
      </c>
      <c r="K26" s="266" t="str">
        <f t="shared" si="11"/>
        <v/>
      </c>
      <c r="L26" s="266" t="str">
        <f t="shared" si="12"/>
        <v/>
      </c>
      <c r="M26" s="266" t="str">
        <f t="shared" si="13"/>
        <v/>
      </c>
      <c r="N26" s="260" t="s">
        <v>1103</v>
      </c>
      <c r="O26" s="266" t="s">
        <v>1103</v>
      </c>
      <c r="P26" s="266" t="s">
        <v>1103</v>
      </c>
      <c r="Q26" s="266" t="s">
        <v>1103</v>
      </c>
      <c r="R26" s="646" t="str">
        <f t="shared" si="4"/>
        <v/>
      </c>
    </row>
    <row r="27" spans="1:35" ht="15" x14ac:dyDescent="0.25">
      <c r="A27" s="102">
        <f t="shared" si="5"/>
        <v>1</v>
      </c>
      <c r="B27" s="212" t="str">
        <f>INDEX('LA List'!B:B,MATCH('EZ list'!D27,'LA List'!A:A,0))</f>
        <v>E2302</v>
      </c>
      <c r="C27" s="212" t="str">
        <f t="shared" si="0"/>
        <v>E2302EZ1</v>
      </c>
      <c r="D27" s="102" t="s">
        <v>725</v>
      </c>
      <c r="E27" s="102" t="s">
        <v>929</v>
      </c>
      <c r="F27" s="643">
        <v>2017</v>
      </c>
      <c r="G27" s="266">
        <v>1503000</v>
      </c>
      <c r="H27" s="266">
        <v>1503000</v>
      </c>
      <c r="I27" s="266">
        <v>1548155</v>
      </c>
      <c r="J27" s="266">
        <f t="shared" si="10"/>
        <v>1583634</v>
      </c>
      <c r="K27" s="266">
        <f t="shared" si="11"/>
        <v>1609437</v>
      </c>
      <c r="L27" s="266">
        <f t="shared" si="12"/>
        <v>1609437</v>
      </c>
      <c r="M27" s="266">
        <f t="shared" si="13"/>
        <v>1609437</v>
      </c>
      <c r="N27" s="260">
        <v>1917484</v>
      </c>
      <c r="O27" s="266">
        <v>1917484</v>
      </c>
      <c r="P27" s="266" t="s">
        <v>1103</v>
      </c>
      <c r="Q27" s="266" t="s">
        <v>1103</v>
      </c>
      <c r="R27" s="646">
        <f t="shared" si="4"/>
        <v>1917484</v>
      </c>
    </row>
    <row r="28" spans="1:35" ht="15" x14ac:dyDescent="0.25">
      <c r="A28" s="102">
        <f t="shared" si="5"/>
        <v>1</v>
      </c>
      <c r="B28" s="212" t="str">
        <f>INDEX('LA List'!B:B,MATCH('EZ list'!D28,'LA List'!A:A,0))</f>
        <v>E1032</v>
      </c>
      <c r="C28" s="212" t="str">
        <f t="shared" si="0"/>
        <v>E1032EZ1</v>
      </c>
      <c r="D28" s="102" t="s">
        <v>727</v>
      </c>
      <c r="E28" s="102" t="s">
        <v>1103</v>
      </c>
      <c r="F28" s="643" t="s">
        <v>1103</v>
      </c>
      <c r="G28" s="266" t="s">
        <v>1103</v>
      </c>
      <c r="H28" s="266" t="s">
        <v>1103</v>
      </c>
      <c r="I28" s="266" t="s">
        <v>1103</v>
      </c>
      <c r="J28" s="266" t="str">
        <f t="shared" si="10"/>
        <v/>
      </c>
      <c r="K28" s="266" t="str">
        <f t="shared" si="11"/>
        <v/>
      </c>
      <c r="L28" s="266" t="str">
        <f t="shared" si="12"/>
        <v/>
      </c>
      <c r="M28" s="266" t="str">
        <f t="shared" si="13"/>
        <v/>
      </c>
      <c r="N28" s="260" t="s">
        <v>1103</v>
      </c>
      <c r="O28" s="266" t="s">
        <v>1103</v>
      </c>
      <c r="P28" s="266" t="s">
        <v>1103</v>
      </c>
      <c r="Q28" s="266" t="s">
        <v>1103</v>
      </c>
      <c r="R28" s="646" t="str">
        <f t="shared" si="4"/>
        <v/>
      </c>
    </row>
    <row r="29" spans="1:35" ht="15" x14ac:dyDescent="0.25">
      <c r="A29" s="102">
        <f t="shared" si="5"/>
        <v>1</v>
      </c>
      <c r="B29" s="212" t="str">
        <f>INDEX('LA List'!B:B,MATCH('EZ list'!D29,'LA List'!A:A,0))</f>
        <v>E4201</v>
      </c>
      <c r="C29" s="212" t="str">
        <f t="shared" si="0"/>
        <v>E4201EZ1</v>
      </c>
      <c r="D29" s="102" t="s">
        <v>729</v>
      </c>
      <c r="E29" s="102" t="s">
        <v>1103</v>
      </c>
      <c r="F29" s="643" t="s">
        <v>1103</v>
      </c>
      <c r="G29" s="266" t="s">
        <v>1103</v>
      </c>
      <c r="H29" s="266" t="s">
        <v>1103</v>
      </c>
      <c r="I29" s="266" t="s">
        <v>1103</v>
      </c>
      <c r="J29" s="266" t="str">
        <f t="shared" si="10"/>
        <v/>
      </c>
      <c r="K29" s="266" t="str">
        <f t="shared" si="11"/>
        <v/>
      </c>
      <c r="L29" s="266" t="str">
        <f t="shared" si="12"/>
        <v/>
      </c>
      <c r="M29" s="266" t="str">
        <f t="shared" si="13"/>
        <v/>
      </c>
      <c r="N29" s="260" t="s">
        <v>1103</v>
      </c>
      <c r="O29" s="266" t="s">
        <v>1103</v>
      </c>
      <c r="P29" s="266" t="s">
        <v>1103</v>
      </c>
      <c r="Q29" s="266" t="s">
        <v>1103</v>
      </c>
      <c r="R29" s="646" t="str">
        <f t="shared" si="4"/>
        <v/>
      </c>
    </row>
    <row r="30" spans="1:35" x14ac:dyDescent="0.2">
      <c r="A30" s="102">
        <f t="shared" si="5"/>
        <v>1</v>
      </c>
      <c r="B30" s="212" t="str">
        <f>INDEX('LA List'!B:B,MATCH('EZ list'!D30,'LA List'!A:A,0))</f>
        <v>E2531</v>
      </c>
      <c r="C30" s="212" t="str">
        <f t="shared" si="0"/>
        <v>E2531EZ1</v>
      </c>
      <c r="D30" s="102" t="s">
        <v>731</v>
      </c>
      <c r="E30" s="102" t="s">
        <v>1103</v>
      </c>
      <c r="F30" s="102" t="s">
        <v>1103</v>
      </c>
      <c r="G30" s="266" t="s">
        <v>1103</v>
      </c>
      <c r="H30" s="266" t="s">
        <v>1103</v>
      </c>
      <c r="I30" s="266" t="s">
        <v>1103</v>
      </c>
      <c r="J30" s="266" t="str">
        <f t="shared" si="10"/>
        <v/>
      </c>
      <c r="K30" s="266" t="str">
        <f t="shared" si="11"/>
        <v/>
      </c>
      <c r="L30" s="266" t="str">
        <f t="shared" si="12"/>
        <v/>
      </c>
      <c r="M30" s="266" t="str">
        <f t="shared" si="13"/>
        <v/>
      </c>
      <c r="N30" s="260" t="s">
        <v>1103</v>
      </c>
      <c r="O30" s="266" t="s">
        <v>1103</v>
      </c>
      <c r="P30" s="266" t="s">
        <v>1103</v>
      </c>
      <c r="Q30" s="266" t="s">
        <v>1103</v>
      </c>
      <c r="R30" s="646" t="str">
        <f t="shared" si="4"/>
        <v/>
      </c>
    </row>
    <row r="31" spans="1:35" x14ac:dyDescent="0.2">
      <c r="A31" s="102">
        <f t="shared" si="5"/>
        <v>1</v>
      </c>
      <c r="B31" s="212" t="str">
        <f>INDEX('LA List'!B:B,MATCH('EZ list'!D31,'LA List'!A:A,0))</f>
        <v>E1204</v>
      </c>
      <c r="C31" s="212" t="str">
        <f t="shared" si="0"/>
        <v>E1204EZ1</v>
      </c>
      <c r="D31" s="246" t="s">
        <v>1119</v>
      </c>
      <c r="E31" s="102" t="s">
        <v>1103</v>
      </c>
      <c r="F31" s="102" t="s">
        <v>1103</v>
      </c>
      <c r="G31" s="266" t="s">
        <v>1103</v>
      </c>
      <c r="H31" s="266" t="s">
        <v>1103</v>
      </c>
      <c r="I31" s="266" t="s">
        <v>1103</v>
      </c>
      <c r="J31" s="266" t="str">
        <f t="shared" si="10"/>
        <v/>
      </c>
      <c r="K31" s="266" t="str">
        <f t="shared" si="11"/>
        <v/>
      </c>
      <c r="L31" s="266" t="str">
        <f t="shared" si="12"/>
        <v/>
      </c>
      <c r="M31" s="266" t="str">
        <f t="shared" si="13"/>
        <v/>
      </c>
      <c r="N31" s="260" t="s">
        <v>1103</v>
      </c>
      <c r="O31" s="266" t="s">
        <v>1103</v>
      </c>
      <c r="P31" s="266" t="s">
        <v>1103</v>
      </c>
      <c r="Q31" s="266" t="s">
        <v>1103</v>
      </c>
      <c r="R31" s="646" t="str">
        <f t="shared" si="4"/>
        <v/>
      </c>
    </row>
    <row r="32" spans="1:35" x14ac:dyDescent="0.2">
      <c r="A32" s="102">
        <f t="shared" si="5"/>
        <v>1</v>
      </c>
      <c r="B32" s="212" t="str">
        <f>INDEX('LA List'!B:B,MATCH('EZ list'!D32,'LA List'!A:A,0))</f>
        <v>E0301</v>
      </c>
      <c r="C32" s="212" t="str">
        <f t="shared" si="0"/>
        <v>E0301EZ1</v>
      </c>
      <c r="D32" s="102" t="s">
        <v>733</v>
      </c>
      <c r="E32" s="102" t="s">
        <v>1103</v>
      </c>
      <c r="F32" s="102" t="s">
        <v>1103</v>
      </c>
      <c r="G32" s="266" t="s">
        <v>1103</v>
      </c>
      <c r="H32" s="266" t="s">
        <v>1103</v>
      </c>
      <c r="I32" s="266" t="s">
        <v>1103</v>
      </c>
      <c r="J32" s="266" t="str">
        <f t="shared" si="10"/>
        <v/>
      </c>
      <c r="K32" s="266" t="str">
        <f t="shared" si="11"/>
        <v/>
      </c>
      <c r="L32" s="266" t="str">
        <f t="shared" si="12"/>
        <v/>
      </c>
      <c r="M32" s="266" t="str">
        <f t="shared" si="13"/>
        <v/>
      </c>
      <c r="N32" s="260" t="s">
        <v>1103</v>
      </c>
      <c r="O32" s="266" t="s">
        <v>1103</v>
      </c>
      <c r="P32" s="266" t="s">
        <v>1103</v>
      </c>
      <c r="Q32" s="266" t="s">
        <v>1103</v>
      </c>
      <c r="R32" s="646" t="str">
        <f t="shared" si="4"/>
        <v/>
      </c>
      <c r="S32"/>
      <c r="T32"/>
      <c r="U32"/>
      <c r="V32"/>
      <c r="W32"/>
      <c r="X32"/>
      <c r="Y32"/>
      <c r="Z32"/>
      <c r="AA32"/>
      <c r="AB32"/>
      <c r="AC32"/>
      <c r="AD32"/>
      <c r="AE32"/>
      <c r="AF32"/>
      <c r="AG32"/>
      <c r="AH32"/>
      <c r="AI32"/>
    </row>
    <row r="33" spans="1:18" x14ac:dyDescent="0.2">
      <c r="A33" s="102">
        <f t="shared" si="5"/>
        <v>1</v>
      </c>
      <c r="B33" s="212" t="str">
        <f>INDEX('LA List'!B:B,MATCH('EZ list'!D33,'LA List'!A:A,0))</f>
        <v>E4701</v>
      </c>
      <c r="C33" s="212" t="str">
        <f t="shared" si="0"/>
        <v>E4701EZ1</v>
      </c>
      <c r="D33" s="102" t="s">
        <v>735</v>
      </c>
      <c r="E33" s="102" t="s">
        <v>930</v>
      </c>
      <c r="F33" s="102">
        <v>2017</v>
      </c>
      <c r="G33" s="266">
        <v>0</v>
      </c>
      <c r="H33" s="266">
        <v>0</v>
      </c>
      <c r="I33" s="266">
        <v>0</v>
      </c>
      <c r="J33" s="266">
        <f t="shared" si="10"/>
        <v>0</v>
      </c>
      <c r="K33" s="266">
        <f t="shared" si="11"/>
        <v>0</v>
      </c>
      <c r="L33" s="266">
        <f t="shared" si="12"/>
        <v>0</v>
      </c>
      <c r="M33" s="266">
        <f t="shared" si="13"/>
        <v>0</v>
      </c>
      <c r="N33" s="260">
        <v>0</v>
      </c>
      <c r="O33" s="266">
        <v>0</v>
      </c>
      <c r="P33" s="266" t="s">
        <v>1103</v>
      </c>
      <c r="Q33" s="266" t="s">
        <v>1103</v>
      </c>
      <c r="R33" s="646">
        <f t="shared" si="4"/>
        <v>0</v>
      </c>
    </row>
    <row r="34" spans="1:18" x14ac:dyDescent="0.2">
      <c r="A34" s="102">
        <f t="shared" si="5"/>
        <v>2</v>
      </c>
      <c r="B34" s="212" t="str">
        <f>INDEX('LA List'!B:B,MATCH('EZ list'!D34,'LA List'!A:A,0))</f>
        <v>E4701</v>
      </c>
      <c r="C34" s="212" t="str">
        <f t="shared" si="0"/>
        <v>E4701EZ2</v>
      </c>
      <c r="D34" s="102" t="s">
        <v>735</v>
      </c>
      <c r="E34" s="102" t="s">
        <v>931</v>
      </c>
      <c r="F34" s="102">
        <v>2017</v>
      </c>
      <c r="G34" s="266">
        <v>0</v>
      </c>
      <c r="H34" s="266">
        <v>0</v>
      </c>
      <c r="I34" s="266">
        <v>0</v>
      </c>
      <c r="J34" s="266">
        <f t="shared" si="10"/>
        <v>0</v>
      </c>
      <c r="K34" s="266">
        <f t="shared" si="11"/>
        <v>0</v>
      </c>
      <c r="L34" s="266">
        <f t="shared" si="12"/>
        <v>0</v>
      </c>
      <c r="M34" s="266">
        <f t="shared" si="13"/>
        <v>0</v>
      </c>
      <c r="N34" s="260">
        <v>0</v>
      </c>
      <c r="O34" s="266">
        <v>0</v>
      </c>
      <c r="P34" s="266" t="s">
        <v>1103</v>
      </c>
      <c r="Q34" s="266" t="s">
        <v>1103</v>
      </c>
      <c r="R34" s="646">
        <f t="shared" si="4"/>
        <v>0</v>
      </c>
    </row>
    <row r="35" spans="1:18" x14ac:dyDescent="0.2">
      <c r="A35" s="102">
        <f t="shared" si="5"/>
        <v>3</v>
      </c>
      <c r="B35" s="212" t="str">
        <f>INDEX('LA List'!B:B,MATCH('EZ list'!D35,'LA List'!A:A,0))</f>
        <v>E4701</v>
      </c>
      <c r="C35" s="212" t="str">
        <f t="shared" si="0"/>
        <v>E4701EZ3</v>
      </c>
      <c r="D35" s="102" t="s">
        <v>735</v>
      </c>
      <c r="E35" s="102" t="s">
        <v>932</v>
      </c>
      <c r="F35" s="102">
        <v>2017</v>
      </c>
      <c r="G35" s="266">
        <v>0</v>
      </c>
      <c r="H35" s="266">
        <v>0</v>
      </c>
      <c r="I35" s="266">
        <v>0</v>
      </c>
      <c r="J35" s="266">
        <f t="shared" si="10"/>
        <v>0</v>
      </c>
      <c r="K35" s="266">
        <f t="shared" si="11"/>
        <v>0</v>
      </c>
      <c r="L35" s="266">
        <f t="shared" si="12"/>
        <v>0</v>
      </c>
      <c r="M35" s="266">
        <f t="shared" si="13"/>
        <v>0</v>
      </c>
      <c r="N35" s="260">
        <v>0</v>
      </c>
      <c r="O35" s="266">
        <v>0</v>
      </c>
      <c r="P35" s="266" t="s">
        <v>1103</v>
      </c>
      <c r="Q35" s="266" t="s">
        <v>1103</v>
      </c>
      <c r="R35" s="646">
        <f t="shared" si="4"/>
        <v>0</v>
      </c>
    </row>
    <row r="36" spans="1:18" x14ac:dyDescent="0.2">
      <c r="A36" s="102">
        <f t="shared" si="5"/>
        <v>1</v>
      </c>
      <c r="B36" s="212" t="str">
        <f>INDEX('LA List'!B:B,MATCH('EZ list'!D36,'LA List'!A:A,0))</f>
        <v>E1532</v>
      </c>
      <c r="C36" s="212" t="str">
        <f t="shared" si="0"/>
        <v>E1532EZ1</v>
      </c>
      <c r="D36" s="102" t="s">
        <v>737</v>
      </c>
      <c r="E36" s="102" t="s">
        <v>1103</v>
      </c>
      <c r="F36" s="102" t="s">
        <v>1103</v>
      </c>
      <c r="G36" s="266" t="s">
        <v>1103</v>
      </c>
      <c r="H36" s="266" t="s">
        <v>1103</v>
      </c>
      <c r="I36" s="266" t="s">
        <v>1103</v>
      </c>
      <c r="J36" s="266" t="str">
        <f t="shared" si="10"/>
        <v/>
      </c>
      <c r="K36" s="266" t="str">
        <f t="shared" si="11"/>
        <v/>
      </c>
      <c r="L36" s="266" t="str">
        <f t="shared" si="12"/>
        <v/>
      </c>
      <c r="M36" s="266" t="str">
        <f t="shared" si="13"/>
        <v/>
      </c>
      <c r="N36" s="260" t="s">
        <v>1103</v>
      </c>
      <c r="O36" s="266" t="s">
        <v>1103</v>
      </c>
      <c r="P36" s="266" t="s">
        <v>1103</v>
      </c>
      <c r="Q36" s="266" t="s">
        <v>1103</v>
      </c>
      <c r="R36" s="646" t="str">
        <f t="shared" si="4"/>
        <v/>
      </c>
    </row>
    <row r="37" spans="1:18" x14ac:dyDescent="0.2">
      <c r="A37" s="102">
        <f t="shared" si="5"/>
        <v>1</v>
      </c>
      <c r="B37" s="212" t="str">
        <f>INDEX('LA List'!B:B,MATCH('EZ list'!D37,'LA List'!A:A,0))</f>
        <v>E2631</v>
      </c>
      <c r="C37" s="212" t="str">
        <f t="shared" si="0"/>
        <v>E2631EZ1</v>
      </c>
      <c r="D37" s="102" t="s">
        <v>739</v>
      </c>
      <c r="E37" s="102" t="s">
        <v>1103</v>
      </c>
      <c r="F37" s="102" t="s">
        <v>1103</v>
      </c>
      <c r="G37" s="266" t="s">
        <v>1103</v>
      </c>
      <c r="H37" s="266" t="s">
        <v>1103</v>
      </c>
      <c r="I37" s="266" t="s">
        <v>1103</v>
      </c>
      <c r="J37" s="266" t="str">
        <f t="shared" si="10"/>
        <v/>
      </c>
      <c r="K37" s="266" t="str">
        <f t="shared" si="11"/>
        <v/>
      </c>
      <c r="L37" s="266" t="str">
        <f t="shared" si="12"/>
        <v/>
      </c>
      <c r="M37" s="266" t="str">
        <f t="shared" si="13"/>
        <v/>
      </c>
      <c r="N37" s="260" t="s">
        <v>1103</v>
      </c>
      <c r="O37" s="266" t="s">
        <v>1103</v>
      </c>
      <c r="P37" s="266" t="s">
        <v>1103</v>
      </c>
      <c r="Q37" s="266" t="s">
        <v>1103</v>
      </c>
      <c r="R37" s="646" t="str">
        <f t="shared" si="4"/>
        <v/>
      </c>
    </row>
    <row r="38" spans="1:18" x14ac:dyDescent="0.2">
      <c r="A38" s="102">
        <f t="shared" si="5"/>
        <v>1</v>
      </c>
      <c r="B38" s="212" t="str">
        <f>INDEX('LA List'!B:B,MATCH('EZ list'!D38,'LA List'!A:A,0))</f>
        <v>E5033</v>
      </c>
      <c r="C38" s="212" t="str">
        <f t="shared" si="0"/>
        <v>E5033EZ1</v>
      </c>
      <c r="D38" s="102" t="s">
        <v>741</v>
      </c>
      <c r="E38" s="102" t="s">
        <v>1103</v>
      </c>
      <c r="F38" s="102" t="s">
        <v>1103</v>
      </c>
      <c r="G38" s="266" t="s">
        <v>1103</v>
      </c>
      <c r="H38" s="266" t="s">
        <v>1103</v>
      </c>
      <c r="I38" s="266" t="s">
        <v>1103</v>
      </c>
      <c r="J38" s="266" t="str">
        <f t="shared" si="10"/>
        <v/>
      </c>
      <c r="K38" s="266" t="str">
        <f t="shared" si="11"/>
        <v/>
      </c>
      <c r="L38" s="266" t="str">
        <f t="shared" si="12"/>
        <v/>
      </c>
      <c r="M38" s="266" t="str">
        <f t="shared" si="13"/>
        <v/>
      </c>
      <c r="N38" s="260" t="s">
        <v>1103</v>
      </c>
      <c r="O38" s="266" t="s">
        <v>1103</v>
      </c>
      <c r="P38" s="266" t="s">
        <v>1103</v>
      </c>
      <c r="Q38" s="266" t="s">
        <v>1103</v>
      </c>
      <c r="R38" s="646" t="str">
        <f t="shared" si="4"/>
        <v/>
      </c>
    </row>
    <row r="39" spans="1:18" x14ac:dyDescent="0.2">
      <c r="A39" s="102">
        <f t="shared" si="5"/>
        <v>1</v>
      </c>
      <c r="B39" s="212" t="str">
        <f>INDEX('LA List'!B:B,MATCH('EZ list'!D39,'LA List'!A:A,0))</f>
        <v>E1533</v>
      </c>
      <c r="C39" s="212" t="str">
        <f t="shared" si="0"/>
        <v>E1533EZ1</v>
      </c>
      <c r="D39" s="102" t="s">
        <v>743</v>
      </c>
      <c r="E39" s="102" t="s">
        <v>1103</v>
      </c>
      <c r="F39" s="102" t="s">
        <v>1103</v>
      </c>
      <c r="G39" s="266" t="s">
        <v>1103</v>
      </c>
      <c r="H39" s="266" t="s">
        <v>1103</v>
      </c>
      <c r="I39" s="266" t="s">
        <v>1103</v>
      </c>
      <c r="J39" s="266" t="str">
        <f t="shared" si="10"/>
        <v/>
      </c>
      <c r="K39" s="266" t="str">
        <f t="shared" si="11"/>
        <v/>
      </c>
      <c r="L39" s="266" t="str">
        <f t="shared" si="12"/>
        <v/>
      </c>
      <c r="M39" s="266" t="str">
        <f t="shared" si="13"/>
        <v/>
      </c>
      <c r="N39" s="260" t="s">
        <v>1103</v>
      </c>
      <c r="O39" s="266" t="s">
        <v>1103</v>
      </c>
      <c r="P39" s="266" t="s">
        <v>1103</v>
      </c>
      <c r="Q39" s="266" t="s">
        <v>1103</v>
      </c>
      <c r="R39" s="646" t="str">
        <f t="shared" si="4"/>
        <v/>
      </c>
    </row>
    <row r="40" spans="1:18" x14ac:dyDescent="0.2">
      <c r="A40" s="102">
        <f t="shared" si="5"/>
        <v>1</v>
      </c>
      <c r="B40" s="212" t="str">
        <f>INDEX('LA List'!B:B,MATCH('EZ list'!D40,'LA List'!A:A,0))</f>
        <v>E1401</v>
      </c>
      <c r="C40" s="212" t="str">
        <f t="shared" si="0"/>
        <v>E1401EZ1</v>
      </c>
      <c r="D40" s="102" t="s">
        <v>745</v>
      </c>
      <c r="E40" s="102" t="s">
        <v>1103</v>
      </c>
      <c r="F40" s="102" t="s">
        <v>1103</v>
      </c>
      <c r="G40" s="266" t="s">
        <v>1103</v>
      </c>
      <c r="H40" s="266" t="s">
        <v>1103</v>
      </c>
      <c r="I40" s="266" t="s">
        <v>1103</v>
      </c>
      <c r="J40" s="266" t="str">
        <f t="shared" si="10"/>
        <v/>
      </c>
      <c r="K40" s="266" t="str">
        <f t="shared" si="11"/>
        <v/>
      </c>
      <c r="L40" s="266" t="str">
        <f t="shared" si="12"/>
        <v/>
      </c>
      <c r="M40" s="266" t="str">
        <f t="shared" si="13"/>
        <v/>
      </c>
      <c r="N40" s="260" t="s">
        <v>1103</v>
      </c>
      <c r="O40" s="266" t="s">
        <v>1103</v>
      </c>
      <c r="P40" s="266" t="s">
        <v>1103</v>
      </c>
      <c r="Q40" s="266" t="s">
        <v>1103</v>
      </c>
      <c r="R40" s="646" t="str">
        <f t="shared" si="4"/>
        <v/>
      </c>
    </row>
    <row r="41" spans="1:18" x14ac:dyDescent="0.2">
      <c r="A41" s="102">
        <f t="shared" si="5"/>
        <v>1</v>
      </c>
      <c r="B41" s="212" t="str">
        <f>INDEX('LA List'!B:B,MATCH('EZ list'!D41,'LA List'!A:A,0))</f>
        <v>E0102</v>
      </c>
      <c r="C41" s="212" t="str">
        <f t="shared" si="0"/>
        <v>E0102EZ1</v>
      </c>
      <c r="D41" s="102" t="s">
        <v>747</v>
      </c>
      <c r="E41" s="102" t="s">
        <v>805</v>
      </c>
      <c r="F41" s="102">
        <v>2013</v>
      </c>
      <c r="G41" s="266">
        <v>14097223</v>
      </c>
      <c r="H41" s="266">
        <v>14097223</v>
      </c>
      <c r="I41" s="266">
        <v>14520745</v>
      </c>
      <c r="J41" s="266">
        <f t="shared" si="10"/>
        <v>14853512</v>
      </c>
      <c r="K41" s="266">
        <f t="shared" si="11"/>
        <v>15095524</v>
      </c>
      <c r="L41" s="266">
        <f t="shared" si="12"/>
        <v>15095524</v>
      </c>
      <c r="M41" s="266">
        <f t="shared" si="13"/>
        <v>15095524</v>
      </c>
      <c r="N41" s="260">
        <v>16434332</v>
      </c>
      <c r="O41" s="266">
        <v>16434332</v>
      </c>
      <c r="P41" s="266" t="s">
        <v>1103</v>
      </c>
      <c r="Q41" s="266" t="s">
        <v>1103</v>
      </c>
      <c r="R41" s="646">
        <f t="shared" si="4"/>
        <v>16434332</v>
      </c>
    </row>
    <row r="42" spans="1:18" x14ac:dyDescent="0.2">
      <c r="A42" s="102">
        <f t="shared" si="5"/>
        <v>2</v>
      </c>
      <c r="B42" s="212" t="str">
        <f>INDEX('LA List'!B:B,MATCH('EZ list'!D42,'LA List'!A:A,0))</f>
        <v>E0102</v>
      </c>
      <c r="C42" s="212" t="str">
        <f t="shared" si="0"/>
        <v>E0102EZ2</v>
      </c>
      <c r="D42" s="102" t="s">
        <v>747</v>
      </c>
      <c r="E42" s="102" t="s">
        <v>804</v>
      </c>
      <c r="F42" s="102">
        <v>2014</v>
      </c>
      <c r="G42" s="266">
        <v>6924728</v>
      </c>
      <c r="H42" s="266">
        <v>6924728</v>
      </c>
      <c r="I42" s="266">
        <v>7132767</v>
      </c>
      <c r="J42" s="266">
        <f t="shared" si="10"/>
        <v>7296226</v>
      </c>
      <c r="K42" s="266">
        <f t="shared" si="11"/>
        <v>7415105</v>
      </c>
      <c r="L42" s="266">
        <f t="shared" si="12"/>
        <v>7415105</v>
      </c>
      <c r="M42" s="266">
        <f t="shared" si="13"/>
        <v>7415105</v>
      </c>
      <c r="N42" s="260">
        <v>9365077</v>
      </c>
      <c r="O42" s="266">
        <v>9365077</v>
      </c>
      <c r="P42" s="266" t="s">
        <v>1103</v>
      </c>
      <c r="Q42" s="266" t="s">
        <v>1103</v>
      </c>
      <c r="R42" s="646">
        <f t="shared" si="4"/>
        <v>9365077</v>
      </c>
    </row>
    <row r="43" spans="1:18" x14ac:dyDescent="0.2">
      <c r="A43" s="102">
        <f t="shared" si="5"/>
        <v>3</v>
      </c>
      <c r="B43" s="212" t="str">
        <f>INDEX('LA List'!B:B,MATCH('EZ list'!D43,'LA List'!A:A,0))</f>
        <v>E0102</v>
      </c>
      <c r="C43" s="212" t="str">
        <f t="shared" si="0"/>
        <v>E0102EZ3</v>
      </c>
      <c r="D43" s="102" t="s">
        <v>747</v>
      </c>
      <c r="E43" s="102" t="s">
        <v>933</v>
      </c>
      <c r="F43" s="102">
        <v>2017</v>
      </c>
      <c r="G43" s="266">
        <v>3812784</v>
      </c>
      <c r="H43" s="266">
        <v>3812784</v>
      </c>
      <c r="I43" s="266">
        <v>3927331</v>
      </c>
      <c r="J43" s="266">
        <f t="shared" si="10"/>
        <v>4017332</v>
      </c>
      <c r="K43" s="266">
        <f t="shared" si="11"/>
        <v>4082788</v>
      </c>
      <c r="L43" s="266">
        <f t="shared" si="12"/>
        <v>4082788</v>
      </c>
      <c r="M43" s="266">
        <f t="shared" si="13"/>
        <v>4082788</v>
      </c>
      <c r="N43" s="260">
        <v>4595633</v>
      </c>
      <c r="O43" s="266">
        <v>4595633</v>
      </c>
      <c r="P43" s="266" t="s">
        <v>1103</v>
      </c>
      <c r="Q43" s="266" t="s">
        <v>1103</v>
      </c>
      <c r="R43" s="646">
        <f t="shared" si="4"/>
        <v>4595633</v>
      </c>
    </row>
    <row r="44" spans="1:18" x14ac:dyDescent="0.2">
      <c r="A44" s="102">
        <f t="shared" si="5"/>
        <v>1</v>
      </c>
      <c r="B44" s="212" t="str">
        <f>INDEX('LA List'!B:B,MATCH('EZ list'!D44,'LA List'!A:A,0))</f>
        <v>E2632</v>
      </c>
      <c r="C44" s="212" t="str">
        <f t="shared" si="0"/>
        <v>E2632EZ1</v>
      </c>
      <c r="D44" s="102" t="s">
        <v>749</v>
      </c>
      <c r="E44" s="102" t="s">
        <v>1103</v>
      </c>
      <c r="F44" s="102" t="s">
        <v>1103</v>
      </c>
      <c r="G44" s="266" t="s">
        <v>1103</v>
      </c>
      <c r="H44" s="266" t="s">
        <v>1103</v>
      </c>
      <c r="I44" s="266" t="s">
        <v>1103</v>
      </c>
      <c r="J44" s="266" t="str">
        <f t="shared" si="10"/>
        <v/>
      </c>
      <c r="K44" s="266" t="str">
        <f t="shared" si="11"/>
        <v/>
      </c>
      <c r="L44" s="266" t="str">
        <f t="shared" si="12"/>
        <v/>
      </c>
      <c r="M44" s="266" t="str">
        <f t="shared" si="13"/>
        <v/>
      </c>
      <c r="N44" s="260" t="s">
        <v>1103</v>
      </c>
      <c r="O44" s="266" t="s">
        <v>1103</v>
      </c>
      <c r="P44" s="266" t="s">
        <v>1103</v>
      </c>
      <c r="Q44" s="266" t="s">
        <v>1103</v>
      </c>
      <c r="R44" s="646" t="str">
        <f t="shared" si="4"/>
        <v/>
      </c>
    </row>
    <row r="45" spans="1:18" x14ac:dyDescent="0.2">
      <c r="A45" s="102">
        <f t="shared" si="5"/>
        <v>1</v>
      </c>
      <c r="B45" s="212" t="str">
        <f>INDEX('LA List'!B:B,MATCH('EZ list'!D45,'LA List'!A:A,0))</f>
        <v>E5034</v>
      </c>
      <c r="C45" s="212" t="str">
        <f t="shared" si="0"/>
        <v>E5034EZ1</v>
      </c>
      <c r="D45" s="102" t="s">
        <v>751</v>
      </c>
      <c r="E45" s="102" t="s">
        <v>1103</v>
      </c>
      <c r="F45" s="102" t="s">
        <v>1103</v>
      </c>
      <c r="G45" s="266" t="s">
        <v>1103</v>
      </c>
      <c r="H45" s="266" t="s">
        <v>1103</v>
      </c>
      <c r="I45" s="266" t="s">
        <v>1103</v>
      </c>
      <c r="J45" s="266" t="str">
        <f t="shared" si="10"/>
        <v/>
      </c>
      <c r="K45" s="266" t="str">
        <f t="shared" si="11"/>
        <v/>
      </c>
      <c r="L45" s="266" t="str">
        <f t="shared" si="12"/>
        <v/>
      </c>
      <c r="M45" s="266" t="str">
        <f t="shared" si="13"/>
        <v/>
      </c>
      <c r="N45" s="260" t="s">
        <v>1103</v>
      </c>
      <c r="O45" s="266" t="s">
        <v>1103</v>
      </c>
      <c r="P45" s="266" t="s">
        <v>1103</v>
      </c>
      <c r="Q45" s="266" t="s">
        <v>1103</v>
      </c>
      <c r="R45" s="646" t="str">
        <f t="shared" si="4"/>
        <v/>
      </c>
    </row>
    <row r="46" spans="1:18" x14ac:dyDescent="0.2">
      <c r="A46" s="102">
        <f t="shared" si="5"/>
        <v>1</v>
      </c>
      <c r="B46" s="212" t="str">
        <f>INDEX('LA List'!B:B,MATCH('EZ list'!D46,'LA List'!A:A,0))</f>
        <v>E1831</v>
      </c>
      <c r="C46" s="212" t="str">
        <f t="shared" si="0"/>
        <v>E1831EZ1</v>
      </c>
      <c r="D46" s="102" t="s">
        <v>753</v>
      </c>
      <c r="E46" s="102" t="s">
        <v>1103</v>
      </c>
      <c r="F46" s="102" t="s">
        <v>1103</v>
      </c>
      <c r="G46" s="266" t="s">
        <v>1103</v>
      </c>
      <c r="H46" s="266" t="s">
        <v>1103</v>
      </c>
      <c r="I46" s="266" t="s">
        <v>1103</v>
      </c>
      <c r="J46" s="266" t="str">
        <f t="shared" si="10"/>
        <v/>
      </c>
      <c r="K46" s="266" t="str">
        <f t="shared" si="11"/>
        <v/>
      </c>
      <c r="L46" s="266" t="str">
        <f t="shared" si="12"/>
        <v/>
      </c>
      <c r="M46" s="266" t="str">
        <f t="shared" si="13"/>
        <v/>
      </c>
      <c r="N46" s="260" t="s">
        <v>1103</v>
      </c>
      <c r="O46" s="266" t="s">
        <v>1103</v>
      </c>
      <c r="P46" s="266" t="s">
        <v>1103</v>
      </c>
      <c r="Q46" s="266" t="s">
        <v>1103</v>
      </c>
      <c r="R46" s="646" t="str">
        <f t="shared" si="4"/>
        <v/>
      </c>
    </row>
    <row r="47" spans="1:18" x14ac:dyDescent="0.2">
      <c r="A47" s="102">
        <f t="shared" si="5"/>
        <v>1</v>
      </c>
      <c r="B47" s="212" t="str">
        <f>INDEX('LA List'!B:B,MATCH('EZ list'!D47,'LA List'!A:A,0))</f>
        <v>E1931</v>
      </c>
      <c r="C47" s="212" t="str">
        <f t="shared" si="0"/>
        <v>E1931EZ1</v>
      </c>
      <c r="D47" s="102" t="s">
        <v>755</v>
      </c>
      <c r="E47" s="102" t="s">
        <v>1103</v>
      </c>
      <c r="F47" s="102" t="s">
        <v>1103</v>
      </c>
      <c r="G47" s="266" t="s">
        <v>1103</v>
      </c>
      <c r="H47" s="266" t="s">
        <v>1103</v>
      </c>
      <c r="I47" s="266" t="s">
        <v>1103</v>
      </c>
      <c r="J47" s="266" t="str">
        <f t="shared" si="10"/>
        <v/>
      </c>
      <c r="K47" s="266" t="str">
        <f t="shared" si="11"/>
        <v/>
      </c>
      <c r="L47" s="266" t="str">
        <f t="shared" si="12"/>
        <v/>
      </c>
      <c r="M47" s="266" t="str">
        <f t="shared" si="13"/>
        <v/>
      </c>
      <c r="N47" s="260" t="s">
        <v>1103</v>
      </c>
      <c r="O47" s="266" t="s">
        <v>1103</v>
      </c>
      <c r="P47" s="266" t="s">
        <v>1103</v>
      </c>
      <c r="Q47" s="266" t="s">
        <v>1103</v>
      </c>
      <c r="R47" s="646" t="str">
        <f t="shared" si="4"/>
        <v/>
      </c>
    </row>
    <row r="48" spans="1:18" x14ac:dyDescent="0.2">
      <c r="A48" s="102">
        <f t="shared" si="5"/>
        <v>1</v>
      </c>
      <c r="B48" s="212" t="str">
        <f>INDEX('LA List'!B:B,MATCH('EZ list'!D48,'LA List'!A:A,0))</f>
        <v>E3033</v>
      </c>
      <c r="C48" s="212" t="str">
        <f t="shared" si="0"/>
        <v>E3033EZ1</v>
      </c>
      <c r="D48" s="102" t="s">
        <v>757</v>
      </c>
      <c r="E48" s="102" t="s">
        <v>806</v>
      </c>
      <c r="F48" s="102">
        <v>2013</v>
      </c>
      <c r="G48" s="266">
        <v>1182989</v>
      </c>
      <c r="H48" s="266">
        <v>1182989</v>
      </c>
      <c r="I48" s="266">
        <v>1218529</v>
      </c>
      <c r="J48" s="266">
        <f t="shared" si="10"/>
        <v>1246454</v>
      </c>
      <c r="K48" s="266">
        <f t="shared" si="11"/>
        <v>1266763</v>
      </c>
      <c r="L48" s="266">
        <f t="shared" si="12"/>
        <v>1266763</v>
      </c>
      <c r="M48" s="266">
        <f t="shared" si="13"/>
        <v>1266763</v>
      </c>
      <c r="N48" s="260">
        <v>1318907</v>
      </c>
      <c r="O48" s="266">
        <v>1318907</v>
      </c>
      <c r="P48" s="266" t="s">
        <v>1103</v>
      </c>
      <c r="Q48" s="266" t="s">
        <v>1103</v>
      </c>
      <c r="R48" s="646">
        <f t="shared" si="4"/>
        <v>1318907</v>
      </c>
    </row>
    <row r="49" spans="1:35" x14ac:dyDescent="0.2">
      <c r="A49" s="102">
        <f t="shared" si="5"/>
        <v>1</v>
      </c>
      <c r="B49" s="212" t="str">
        <f>INDEX('LA List'!B:B,MATCH('EZ list'!D49,'LA List'!A:A,0))</f>
        <v>E0402</v>
      </c>
      <c r="C49" s="212" t="str">
        <f t="shared" si="0"/>
        <v>E0402EZ1</v>
      </c>
      <c r="D49" s="246" t="s">
        <v>1132</v>
      </c>
      <c r="E49" s="102" t="s">
        <v>922</v>
      </c>
      <c r="F49" s="102">
        <v>2016</v>
      </c>
      <c r="G49" s="266">
        <v>0</v>
      </c>
      <c r="H49" s="266">
        <v>0</v>
      </c>
      <c r="I49" s="266">
        <v>0</v>
      </c>
      <c r="J49" s="266">
        <f t="shared" si="10"/>
        <v>0</v>
      </c>
      <c r="K49" s="266">
        <f t="shared" si="11"/>
        <v>0</v>
      </c>
      <c r="L49" s="266">
        <f t="shared" si="12"/>
        <v>0</v>
      </c>
      <c r="M49" s="266">
        <f t="shared" si="13"/>
        <v>0</v>
      </c>
      <c r="N49" s="260">
        <v>0</v>
      </c>
      <c r="O49" s="266">
        <v>0</v>
      </c>
      <c r="P49" s="266" t="s">
        <v>1103</v>
      </c>
      <c r="Q49" s="266" t="s">
        <v>1103</v>
      </c>
      <c r="R49" s="646">
        <f t="shared" si="4"/>
        <v>0</v>
      </c>
    </row>
    <row r="50" spans="1:35" x14ac:dyDescent="0.2">
      <c r="A50" s="102">
        <f t="shared" si="5"/>
        <v>2</v>
      </c>
      <c r="B50" s="212" t="str">
        <f>INDEX('LA List'!B:B,MATCH('EZ list'!D50,'LA List'!A:A,0))</f>
        <v>E0402</v>
      </c>
      <c r="C50" s="212" t="str">
        <f>CONCATENATE(B50,"EZ",A50)</f>
        <v>E0402EZ2</v>
      </c>
      <c r="D50" s="246" t="s">
        <v>1132</v>
      </c>
      <c r="E50" s="102" t="s">
        <v>923</v>
      </c>
      <c r="F50" s="102">
        <v>2016</v>
      </c>
      <c r="G50" s="266">
        <v>0</v>
      </c>
      <c r="H50" s="266">
        <v>0</v>
      </c>
      <c r="I50" s="266">
        <v>0</v>
      </c>
      <c r="J50" s="266">
        <f t="shared" si="10"/>
        <v>0</v>
      </c>
      <c r="K50" s="266">
        <f t="shared" si="11"/>
        <v>0</v>
      </c>
      <c r="L50" s="266">
        <f t="shared" si="12"/>
        <v>0</v>
      </c>
      <c r="M50" s="266">
        <f t="shared" si="13"/>
        <v>0</v>
      </c>
      <c r="N50" s="260">
        <v>0</v>
      </c>
      <c r="O50" s="266">
        <v>0</v>
      </c>
      <c r="P50" s="266" t="s">
        <v>1103</v>
      </c>
      <c r="Q50" s="266" t="s">
        <v>1103</v>
      </c>
      <c r="R50" s="646">
        <f t="shared" si="4"/>
        <v>0</v>
      </c>
      <c r="S50"/>
      <c r="T50"/>
      <c r="U50"/>
      <c r="V50"/>
      <c r="W50"/>
      <c r="X50"/>
      <c r="Y50"/>
      <c r="Z50"/>
      <c r="AA50"/>
      <c r="AB50"/>
      <c r="AC50"/>
      <c r="AD50"/>
      <c r="AE50"/>
      <c r="AF50"/>
      <c r="AG50"/>
      <c r="AH50"/>
      <c r="AI50"/>
    </row>
    <row r="51" spans="1:35" x14ac:dyDescent="0.2">
      <c r="A51" s="102">
        <f t="shared" si="5"/>
        <v>3</v>
      </c>
      <c r="B51" s="212" t="str">
        <f>INDEX('LA List'!B:B,MATCH('EZ list'!D51,'LA List'!A:A,0))</f>
        <v>E0402</v>
      </c>
      <c r="C51" s="212" t="str">
        <f>CONCATENATE(B51,"EZ",A51)</f>
        <v>E0402EZ3</v>
      </c>
      <c r="D51" s="246" t="s">
        <v>1132</v>
      </c>
      <c r="E51" s="102" t="s">
        <v>924</v>
      </c>
      <c r="F51" s="102">
        <v>2016</v>
      </c>
      <c r="G51" s="266">
        <v>24915</v>
      </c>
      <c r="H51" s="266">
        <v>24915</v>
      </c>
      <c r="I51" s="266">
        <v>25664</v>
      </c>
      <c r="J51" s="266">
        <f t="shared" si="10"/>
        <v>26252</v>
      </c>
      <c r="K51" s="266">
        <f t="shared" si="11"/>
        <v>26680</v>
      </c>
      <c r="L51" s="266">
        <f t="shared" si="12"/>
        <v>26680</v>
      </c>
      <c r="M51" s="266">
        <f t="shared" si="13"/>
        <v>26680</v>
      </c>
      <c r="N51" s="260">
        <v>32393</v>
      </c>
      <c r="O51" s="266">
        <v>32393</v>
      </c>
      <c r="P51" s="266" t="s">
        <v>1103</v>
      </c>
      <c r="Q51" s="266" t="s">
        <v>1103</v>
      </c>
      <c r="R51" s="646">
        <f t="shared" si="4"/>
        <v>32393</v>
      </c>
      <c r="S51"/>
      <c r="T51"/>
      <c r="U51"/>
      <c r="V51"/>
      <c r="W51"/>
      <c r="X51"/>
      <c r="Y51"/>
      <c r="Z51"/>
      <c r="AA51"/>
      <c r="AB51"/>
      <c r="AC51"/>
      <c r="AD51"/>
      <c r="AE51"/>
      <c r="AF51"/>
      <c r="AG51"/>
      <c r="AH51"/>
      <c r="AI51"/>
    </row>
    <row r="52" spans="1:35" x14ac:dyDescent="0.2">
      <c r="A52" s="102">
        <f t="shared" si="5"/>
        <v>1</v>
      </c>
      <c r="B52" s="212" t="str">
        <f>INDEX('LA List'!B:B,MATCH('EZ list'!D52,'LA List'!A:A,0))</f>
        <v>E2333</v>
      </c>
      <c r="C52" s="212" t="str">
        <f>CONCATENATE(B52,"EZ",A52)</f>
        <v>E2333EZ1</v>
      </c>
      <c r="D52" s="102" t="s">
        <v>759</v>
      </c>
      <c r="E52" s="102" t="s">
        <v>1103</v>
      </c>
      <c r="F52" s="102" t="s">
        <v>1103</v>
      </c>
      <c r="G52" s="266" t="s">
        <v>1103</v>
      </c>
      <c r="H52" s="266" t="s">
        <v>1103</v>
      </c>
      <c r="I52" s="266" t="s">
        <v>1103</v>
      </c>
      <c r="J52" s="266" t="str">
        <f t="shared" si="10"/>
        <v/>
      </c>
      <c r="K52" s="266" t="str">
        <f t="shared" si="11"/>
        <v/>
      </c>
      <c r="L52" s="266" t="str">
        <f t="shared" si="12"/>
        <v/>
      </c>
      <c r="M52" s="266" t="str">
        <f t="shared" si="13"/>
        <v/>
      </c>
      <c r="N52" s="260" t="s">
        <v>1103</v>
      </c>
      <c r="O52" s="266" t="s">
        <v>1103</v>
      </c>
      <c r="P52" s="266" t="s">
        <v>1103</v>
      </c>
      <c r="Q52" s="266" t="s">
        <v>1103</v>
      </c>
      <c r="R52" s="646" t="str">
        <f t="shared" si="4"/>
        <v/>
      </c>
      <c r="S52"/>
      <c r="T52"/>
      <c r="U52"/>
      <c r="V52"/>
      <c r="W52"/>
      <c r="X52"/>
      <c r="Y52"/>
      <c r="Z52"/>
      <c r="AA52"/>
      <c r="AB52"/>
      <c r="AC52"/>
      <c r="AD52"/>
      <c r="AE52"/>
      <c r="AF52"/>
      <c r="AG52"/>
      <c r="AH52"/>
      <c r="AI52"/>
    </row>
    <row r="53" spans="1:35" x14ac:dyDescent="0.2">
      <c r="A53" s="102">
        <f t="shared" si="5"/>
        <v>1</v>
      </c>
      <c r="B53" s="212" t="str">
        <f>INDEX('LA List'!B:B,MATCH('EZ list'!D53,'LA List'!A:A,0))</f>
        <v>E4202</v>
      </c>
      <c r="C53" s="212" t="str">
        <f t="shared" si="0"/>
        <v>E4202EZ1</v>
      </c>
      <c r="D53" s="102" t="s">
        <v>761</v>
      </c>
      <c r="E53" s="102" t="s">
        <v>4048</v>
      </c>
      <c r="F53" s="102">
        <v>2024</v>
      </c>
      <c r="G53" s="266" t="s">
        <v>1103</v>
      </c>
      <c r="H53" s="266" t="s">
        <v>1103</v>
      </c>
      <c r="I53" s="266" t="s">
        <v>1103</v>
      </c>
      <c r="J53" s="266" t="str">
        <f t="shared" si="10"/>
        <v/>
      </c>
      <c r="K53" s="266" t="str">
        <f t="shared" si="11"/>
        <v/>
      </c>
      <c r="L53" s="266" t="str">
        <f t="shared" si="12"/>
        <v/>
      </c>
      <c r="M53" s="266" t="str">
        <f t="shared" si="13"/>
        <v/>
      </c>
      <c r="N53" s="260" t="s">
        <v>1103</v>
      </c>
      <c r="O53" s="266">
        <v>0</v>
      </c>
      <c r="P53" s="266">
        <v>0</v>
      </c>
      <c r="Q53" s="266">
        <v>0</v>
      </c>
      <c r="R53" s="646">
        <f t="shared" si="4"/>
        <v>0</v>
      </c>
    </row>
    <row r="54" spans="1:35" x14ac:dyDescent="0.2">
      <c r="A54" s="102">
        <f t="shared" si="5"/>
        <v>1</v>
      </c>
      <c r="B54" s="212" t="str">
        <f>INDEX('LA List'!B:B,MATCH('EZ list'!D54,'LA List'!A:A,0))</f>
        <v>E4702</v>
      </c>
      <c r="C54" s="212" t="str">
        <f t="shared" si="0"/>
        <v>E4702EZ1</v>
      </c>
      <c r="D54" s="102" t="s">
        <v>763</v>
      </c>
      <c r="E54" s="102" t="s">
        <v>934</v>
      </c>
      <c r="F54" s="102">
        <v>2017</v>
      </c>
      <c r="G54" s="266">
        <v>0</v>
      </c>
      <c r="H54" s="266">
        <v>0</v>
      </c>
      <c r="I54" s="266">
        <v>0</v>
      </c>
      <c r="J54" s="266">
        <f t="shared" si="10"/>
        <v>0</v>
      </c>
      <c r="K54" s="266">
        <f t="shared" si="11"/>
        <v>0</v>
      </c>
      <c r="L54" s="266">
        <f t="shared" si="12"/>
        <v>0</v>
      </c>
      <c r="M54" s="266">
        <f t="shared" si="13"/>
        <v>0</v>
      </c>
      <c r="N54" s="260">
        <v>0</v>
      </c>
      <c r="O54" s="266">
        <v>0</v>
      </c>
      <c r="P54" s="266" t="s">
        <v>1103</v>
      </c>
      <c r="Q54" s="266" t="s">
        <v>1103</v>
      </c>
      <c r="R54" s="646">
        <f t="shared" si="4"/>
        <v>0</v>
      </c>
    </row>
    <row r="55" spans="1:35" x14ac:dyDescent="0.2">
      <c r="A55" s="102">
        <f t="shared" si="5"/>
        <v>1</v>
      </c>
      <c r="B55" s="212" t="str">
        <f>INDEX('LA List'!B:B,MATCH('EZ list'!D55,'LA List'!A:A,0))</f>
        <v>E0531</v>
      </c>
      <c r="C55" s="212" t="str">
        <f t="shared" si="0"/>
        <v>E0531EZ1</v>
      </c>
      <c r="D55" s="102" t="s">
        <v>765</v>
      </c>
      <c r="E55" s="102" t="s">
        <v>1103</v>
      </c>
      <c r="F55" s="102" t="s">
        <v>1103</v>
      </c>
      <c r="G55" s="266" t="s">
        <v>1103</v>
      </c>
      <c r="H55" s="266" t="s">
        <v>1103</v>
      </c>
      <c r="I55" s="266" t="s">
        <v>1103</v>
      </c>
      <c r="J55" s="266" t="str">
        <f t="shared" si="10"/>
        <v/>
      </c>
      <c r="K55" s="266" t="str">
        <f t="shared" si="11"/>
        <v/>
      </c>
      <c r="L55" s="266" t="str">
        <f t="shared" si="12"/>
        <v/>
      </c>
      <c r="M55" s="266" t="str">
        <f t="shared" si="13"/>
        <v/>
      </c>
      <c r="N55" s="260" t="s">
        <v>1103</v>
      </c>
      <c r="O55" s="266" t="s">
        <v>1103</v>
      </c>
      <c r="P55" s="266" t="s">
        <v>1103</v>
      </c>
      <c r="Q55" s="266" t="s">
        <v>1103</v>
      </c>
      <c r="R55" s="646" t="str">
        <f t="shared" si="4"/>
        <v/>
      </c>
    </row>
    <row r="56" spans="1:35" x14ac:dyDescent="0.2">
      <c r="A56" s="102">
        <f t="shared" si="5"/>
        <v>1</v>
      </c>
      <c r="B56" s="212" t="str">
        <f>INDEX('LA List'!B:B,MATCH('EZ list'!D56,'LA List'!A:A,0))</f>
        <v>E5011</v>
      </c>
      <c r="C56" s="212" t="str">
        <f t="shared" si="0"/>
        <v>E5011EZ1</v>
      </c>
      <c r="D56" s="102" t="s">
        <v>767</v>
      </c>
      <c r="E56" s="102" t="s">
        <v>1103</v>
      </c>
      <c r="F56" s="102" t="s">
        <v>1103</v>
      </c>
      <c r="G56" s="266" t="s">
        <v>1103</v>
      </c>
      <c r="H56" s="266" t="s">
        <v>1103</v>
      </c>
      <c r="I56" s="266" t="s">
        <v>1103</v>
      </c>
      <c r="J56" s="266" t="str">
        <f t="shared" si="10"/>
        <v/>
      </c>
      <c r="K56" s="266" t="str">
        <f t="shared" si="11"/>
        <v/>
      </c>
      <c r="L56" s="266" t="str">
        <f t="shared" si="12"/>
        <v/>
      </c>
      <c r="M56" s="266" t="str">
        <f t="shared" si="13"/>
        <v/>
      </c>
      <c r="N56" s="260" t="s">
        <v>1103</v>
      </c>
      <c r="O56" s="266" t="s">
        <v>1103</v>
      </c>
      <c r="P56" s="266" t="s">
        <v>1103</v>
      </c>
      <c r="Q56" s="266" t="s">
        <v>1103</v>
      </c>
      <c r="R56" s="646" t="str">
        <f t="shared" si="4"/>
        <v/>
      </c>
    </row>
    <row r="57" spans="1:35" x14ac:dyDescent="0.2">
      <c r="A57" s="102">
        <f t="shared" si="5"/>
        <v>1</v>
      </c>
      <c r="B57" s="212" t="str">
        <f>INDEX('LA List'!B:B,MATCH('EZ list'!D57,'LA List'!A:A,0))</f>
        <v>E3431</v>
      </c>
      <c r="C57" s="212" t="str">
        <f t="shared" si="0"/>
        <v>E3431EZ1</v>
      </c>
      <c r="D57" s="102" t="s">
        <v>769</v>
      </c>
      <c r="E57" s="102" t="s">
        <v>1103</v>
      </c>
      <c r="F57" s="102" t="s">
        <v>1103</v>
      </c>
      <c r="G57" s="266" t="s">
        <v>1103</v>
      </c>
      <c r="H57" s="266" t="s">
        <v>1103</v>
      </c>
      <c r="I57" s="266" t="s">
        <v>1103</v>
      </c>
      <c r="J57" s="266" t="str">
        <f t="shared" si="10"/>
        <v/>
      </c>
      <c r="K57" s="266" t="str">
        <f t="shared" si="11"/>
        <v/>
      </c>
      <c r="L57" s="266" t="str">
        <f t="shared" si="12"/>
        <v/>
      </c>
      <c r="M57" s="266" t="str">
        <f t="shared" si="13"/>
        <v/>
      </c>
      <c r="N57" s="260" t="s">
        <v>1103</v>
      </c>
      <c r="O57" s="266" t="s">
        <v>1103</v>
      </c>
      <c r="P57" s="266" t="s">
        <v>1103</v>
      </c>
      <c r="Q57" s="266" t="s">
        <v>1103</v>
      </c>
      <c r="R57" s="646" t="str">
        <f t="shared" si="4"/>
        <v/>
      </c>
    </row>
    <row r="58" spans="1:35" x14ac:dyDescent="0.2">
      <c r="A58" s="102">
        <f t="shared" si="5"/>
        <v>1</v>
      </c>
      <c r="B58" s="212" t="str">
        <f>INDEX('LA List'!B:B,MATCH('EZ list'!D58,'LA List'!A:A,0))</f>
        <v>E2232</v>
      </c>
      <c r="C58" s="212" t="str">
        <f t="shared" si="0"/>
        <v>E2232EZ1</v>
      </c>
      <c r="D58" s="102" t="s">
        <v>771</v>
      </c>
      <c r="E58" s="102" t="s">
        <v>1103</v>
      </c>
      <c r="F58" s="102" t="s">
        <v>1103</v>
      </c>
      <c r="G58" s="266" t="s">
        <v>1103</v>
      </c>
      <c r="H58" s="266" t="s">
        <v>1103</v>
      </c>
      <c r="I58" s="266" t="s">
        <v>1103</v>
      </c>
      <c r="J58" s="266" t="str">
        <f t="shared" si="10"/>
        <v/>
      </c>
      <c r="K58" s="266" t="str">
        <f t="shared" si="11"/>
        <v/>
      </c>
      <c r="L58" s="266" t="str">
        <f t="shared" si="12"/>
        <v/>
      </c>
      <c r="M58" s="266" t="str">
        <f t="shared" si="13"/>
        <v/>
      </c>
      <c r="N58" s="260" t="s">
        <v>1103</v>
      </c>
      <c r="O58" s="266" t="s">
        <v>1103</v>
      </c>
      <c r="P58" s="266" t="s">
        <v>1103</v>
      </c>
      <c r="Q58" s="266" t="s">
        <v>1103</v>
      </c>
      <c r="R58" s="646" t="str">
        <f t="shared" si="4"/>
        <v/>
      </c>
    </row>
    <row r="59" spans="1:35" x14ac:dyDescent="0.2">
      <c r="A59" s="102">
        <f t="shared" si="5"/>
        <v>1</v>
      </c>
      <c r="B59" s="212" t="str">
        <f>INDEX('LA List'!B:B,MATCH('EZ list'!D59,'LA List'!A:A,0))</f>
        <v>E1534</v>
      </c>
      <c r="C59" s="212" t="str">
        <f t="shared" si="0"/>
        <v>E1534EZ1</v>
      </c>
      <c r="D59" s="102" t="s">
        <v>773</v>
      </c>
      <c r="E59" s="102" t="s">
        <v>1103</v>
      </c>
      <c r="F59" s="102" t="s">
        <v>1103</v>
      </c>
      <c r="G59" s="266" t="s">
        <v>1103</v>
      </c>
      <c r="H59" s="266" t="s">
        <v>1103</v>
      </c>
      <c r="I59" s="266" t="s">
        <v>1103</v>
      </c>
      <c r="J59" s="266" t="str">
        <f t="shared" si="10"/>
        <v/>
      </c>
      <c r="K59" s="266" t="str">
        <f t="shared" si="11"/>
        <v/>
      </c>
      <c r="L59" s="266" t="str">
        <f t="shared" si="12"/>
        <v/>
      </c>
      <c r="M59" s="266" t="str">
        <f t="shared" si="13"/>
        <v/>
      </c>
      <c r="N59" s="260" t="s">
        <v>1103</v>
      </c>
      <c r="O59" s="266" t="s">
        <v>1103</v>
      </c>
      <c r="P59" s="266" t="s">
        <v>1103</v>
      </c>
      <c r="Q59" s="266" t="s">
        <v>1103</v>
      </c>
      <c r="R59" s="646" t="str">
        <f t="shared" si="4"/>
        <v/>
      </c>
    </row>
    <row r="60" spans="1:35" x14ac:dyDescent="0.2">
      <c r="A60" s="102">
        <f t="shared" si="5"/>
        <v>1</v>
      </c>
      <c r="B60" s="212" t="str">
        <f>INDEX('LA List'!B:B,MATCH('EZ list'!D60,'LA List'!A:A,0))</f>
        <v>E0203</v>
      </c>
      <c r="C60" s="212" t="str">
        <f t="shared" si="0"/>
        <v>E0203EZ1</v>
      </c>
      <c r="D60" s="102" t="s">
        <v>775</v>
      </c>
      <c r="E60" s="102" t="s">
        <v>1103</v>
      </c>
      <c r="F60" s="102" t="s">
        <v>1103</v>
      </c>
      <c r="G60" s="266" t="s">
        <v>1103</v>
      </c>
      <c r="H60" s="266" t="s">
        <v>1103</v>
      </c>
      <c r="I60" s="266" t="s">
        <v>1103</v>
      </c>
      <c r="J60" s="266" t="str">
        <f t="shared" si="10"/>
        <v/>
      </c>
      <c r="K60" s="266" t="str">
        <f t="shared" si="11"/>
        <v/>
      </c>
      <c r="L60" s="266" t="str">
        <f t="shared" si="12"/>
        <v/>
      </c>
      <c r="M60" s="266" t="str">
        <f t="shared" si="13"/>
        <v/>
      </c>
      <c r="N60" s="260" t="s">
        <v>1103</v>
      </c>
      <c r="O60" s="266" t="s">
        <v>1103</v>
      </c>
      <c r="P60" s="266" t="s">
        <v>1103</v>
      </c>
      <c r="Q60" s="266" t="s">
        <v>1103</v>
      </c>
      <c r="R60" s="646" t="str">
        <f t="shared" si="4"/>
        <v/>
      </c>
    </row>
    <row r="61" spans="1:35" x14ac:dyDescent="0.2">
      <c r="A61" s="102">
        <f t="shared" si="5"/>
        <v>1</v>
      </c>
      <c r="B61" s="212" t="str">
        <f>INDEX('LA List'!B:B,MATCH('EZ list'!D61,'LA List'!A:A,0))</f>
        <v>E2432</v>
      </c>
      <c r="C61" s="212" t="str">
        <f t="shared" si="0"/>
        <v>E2432EZ1</v>
      </c>
      <c r="D61" s="102" t="s">
        <v>777</v>
      </c>
      <c r="E61" s="102" t="s">
        <v>936</v>
      </c>
      <c r="F61" s="102">
        <v>2017</v>
      </c>
      <c r="G61" s="266">
        <v>0</v>
      </c>
      <c r="H61" s="266">
        <v>0</v>
      </c>
      <c r="I61" s="266">
        <v>0</v>
      </c>
      <c r="J61" s="266">
        <f t="shared" si="10"/>
        <v>0</v>
      </c>
      <c r="K61" s="266">
        <f t="shared" si="11"/>
        <v>0</v>
      </c>
      <c r="L61" s="266">
        <f t="shared" si="12"/>
        <v>0</v>
      </c>
      <c r="M61" s="266">
        <f t="shared" si="13"/>
        <v>0</v>
      </c>
      <c r="N61" s="260">
        <v>0</v>
      </c>
      <c r="O61" s="266">
        <v>0</v>
      </c>
      <c r="P61" s="266" t="s">
        <v>1103</v>
      </c>
      <c r="Q61" s="266" t="s">
        <v>1103</v>
      </c>
      <c r="R61" s="646">
        <f t="shared" si="4"/>
        <v>0</v>
      </c>
    </row>
    <row r="62" spans="1:35" x14ac:dyDescent="0.2">
      <c r="A62" s="102">
        <f t="shared" si="5"/>
        <v>2</v>
      </c>
      <c r="B62" s="212" t="str">
        <f>INDEX('LA List'!B:B,MATCH('EZ list'!D62,'LA List'!A:A,0))</f>
        <v>E2432</v>
      </c>
      <c r="C62" s="212" t="str">
        <f t="shared" si="0"/>
        <v>E2432EZ2</v>
      </c>
      <c r="D62" s="102" t="s">
        <v>777</v>
      </c>
      <c r="E62" s="102" t="s">
        <v>937</v>
      </c>
      <c r="F62" s="102">
        <v>2017</v>
      </c>
      <c r="G62" s="266">
        <v>119000</v>
      </c>
      <c r="H62" s="266">
        <v>119000</v>
      </c>
      <c r="I62" s="266">
        <v>122575</v>
      </c>
      <c r="J62" s="266">
        <f t="shared" si="10"/>
        <v>125384</v>
      </c>
      <c r="K62" s="266">
        <f t="shared" si="11"/>
        <v>127427</v>
      </c>
      <c r="L62" s="266">
        <f t="shared" si="12"/>
        <v>127427</v>
      </c>
      <c r="M62" s="266">
        <f t="shared" si="13"/>
        <v>127427</v>
      </c>
      <c r="N62" s="260">
        <v>122719</v>
      </c>
      <c r="O62" s="266">
        <v>122719</v>
      </c>
      <c r="P62" s="266" t="s">
        <v>1103</v>
      </c>
      <c r="Q62" s="266" t="s">
        <v>1103</v>
      </c>
      <c r="R62" s="646">
        <f t="shared" si="4"/>
        <v>122719</v>
      </c>
    </row>
    <row r="63" spans="1:35" x14ac:dyDescent="0.2">
      <c r="A63" s="102">
        <f t="shared" si="5"/>
        <v>1</v>
      </c>
      <c r="B63" s="212" t="str">
        <f>INDEX('LA List'!B:B,MATCH('EZ list'!D63,'LA List'!A:A,0))</f>
        <v>E1535</v>
      </c>
      <c r="C63" s="212" t="str">
        <f t="shared" si="0"/>
        <v>E1535EZ1</v>
      </c>
      <c r="D63" s="102" t="s">
        <v>779</v>
      </c>
      <c r="E63" s="102" t="s">
        <v>1103</v>
      </c>
      <c r="F63" s="102" t="s">
        <v>1103</v>
      </c>
      <c r="G63" s="266" t="s">
        <v>1103</v>
      </c>
      <c r="H63" s="266" t="s">
        <v>1103</v>
      </c>
      <c r="I63" s="266" t="s">
        <v>1103</v>
      </c>
      <c r="J63" s="266" t="str">
        <f t="shared" si="10"/>
        <v/>
      </c>
      <c r="K63" s="266" t="str">
        <f t="shared" si="11"/>
        <v/>
      </c>
      <c r="L63" s="266" t="str">
        <f t="shared" si="12"/>
        <v/>
      </c>
      <c r="M63" s="266" t="str">
        <f t="shared" si="13"/>
        <v/>
      </c>
      <c r="N63" s="260" t="s">
        <v>1103</v>
      </c>
      <c r="O63" s="266" t="s">
        <v>1103</v>
      </c>
      <c r="P63" s="266" t="s">
        <v>1103</v>
      </c>
      <c r="Q63" s="266" t="s">
        <v>1103</v>
      </c>
      <c r="R63" s="646" t="str">
        <f t="shared" si="4"/>
        <v/>
      </c>
    </row>
    <row r="64" spans="1:35" x14ac:dyDescent="0.2">
      <c r="A64" s="102">
        <f t="shared" si="5"/>
        <v>1</v>
      </c>
      <c r="B64" s="212" t="str">
        <f>INDEX('LA List'!B:B,MATCH('EZ list'!D64,'LA List'!A:A,0))</f>
        <v>E1631</v>
      </c>
      <c r="C64" s="212" t="str">
        <f t="shared" si="0"/>
        <v>E1631EZ1</v>
      </c>
      <c r="D64" s="102" t="s">
        <v>781</v>
      </c>
      <c r="E64" s="102" t="s">
        <v>1103</v>
      </c>
      <c r="F64" s="102" t="s">
        <v>1103</v>
      </c>
      <c r="G64" s="266" t="s">
        <v>1103</v>
      </c>
      <c r="H64" s="266" t="s">
        <v>1103</v>
      </c>
      <c r="I64" s="266" t="s">
        <v>1103</v>
      </c>
      <c r="J64" s="266" t="str">
        <f t="shared" si="10"/>
        <v/>
      </c>
      <c r="K64" s="266" t="str">
        <f t="shared" si="11"/>
        <v/>
      </c>
      <c r="L64" s="266" t="str">
        <f t="shared" si="12"/>
        <v/>
      </c>
      <c r="M64" s="266" t="str">
        <f t="shared" si="13"/>
        <v/>
      </c>
      <c r="N64" s="260" t="s">
        <v>1103</v>
      </c>
      <c r="O64" s="266" t="s">
        <v>1103</v>
      </c>
      <c r="P64" s="266" t="s">
        <v>1103</v>
      </c>
      <c r="Q64" s="266" t="s">
        <v>1103</v>
      </c>
      <c r="R64" s="646" t="str">
        <f t="shared" si="4"/>
        <v/>
      </c>
    </row>
    <row r="65" spans="1:18" x14ac:dyDescent="0.2">
      <c r="A65" s="102">
        <f t="shared" si="5"/>
        <v>1</v>
      </c>
      <c r="B65" s="212" t="str">
        <f>INDEX('LA List'!B:B,MATCH('EZ list'!D65,'LA List'!A:A,0))</f>
        <v>E3131</v>
      </c>
      <c r="C65" s="212" t="str">
        <f t="shared" si="0"/>
        <v>E3131EZ1</v>
      </c>
      <c r="D65" s="102" t="s">
        <v>783</v>
      </c>
      <c r="E65" s="102" t="s">
        <v>1103</v>
      </c>
      <c r="F65" s="102" t="s">
        <v>1103</v>
      </c>
      <c r="G65" s="266" t="s">
        <v>1103</v>
      </c>
      <c r="H65" s="266" t="s">
        <v>1103</v>
      </c>
      <c r="I65" s="266" t="s">
        <v>1103</v>
      </c>
      <c r="J65" s="266" t="str">
        <f t="shared" si="10"/>
        <v/>
      </c>
      <c r="K65" s="266" t="str">
        <f t="shared" si="11"/>
        <v/>
      </c>
      <c r="L65" s="266" t="str">
        <f t="shared" si="12"/>
        <v/>
      </c>
      <c r="M65" s="266" t="str">
        <f t="shared" si="13"/>
        <v/>
      </c>
      <c r="N65" s="260" t="s">
        <v>1103</v>
      </c>
      <c r="O65" s="266" t="s">
        <v>1103</v>
      </c>
      <c r="P65" s="266" t="s">
        <v>1103</v>
      </c>
      <c r="Q65" s="266" t="s">
        <v>1103</v>
      </c>
      <c r="R65" s="646" t="str">
        <f t="shared" si="4"/>
        <v/>
      </c>
    </row>
    <row r="66" spans="1:18" x14ac:dyDescent="0.2">
      <c r="A66" s="102">
        <f t="shared" si="5"/>
        <v>1</v>
      </c>
      <c r="B66" s="212" t="str">
        <f>INDEX('LA List'!B:B,MATCH('EZ list'!D66,'LA List'!A:A,0))</f>
        <v>E0603</v>
      </c>
      <c r="C66" s="212" t="str">
        <f t="shared" si="0"/>
        <v>E0603EZ1</v>
      </c>
      <c r="D66" s="102" t="s">
        <v>785</v>
      </c>
      <c r="E66" s="102" t="s">
        <v>938</v>
      </c>
      <c r="F66" s="102">
        <v>2016</v>
      </c>
      <c r="G66" s="266">
        <v>2253425</v>
      </c>
      <c r="H66" s="266">
        <v>2253425</v>
      </c>
      <c r="I66" s="266">
        <v>2321124</v>
      </c>
      <c r="J66" s="266">
        <f t="shared" si="10"/>
        <v>2374316</v>
      </c>
      <c r="K66" s="266">
        <f t="shared" si="11"/>
        <v>2413001</v>
      </c>
      <c r="L66" s="266">
        <f t="shared" si="12"/>
        <v>2413001</v>
      </c>
      <c r="M66" s="266">
        <f t="shared" si="13"/>
        <v>2413001</v>
      </c>
      <c r="N66" s="260">
        <v>1932743</v>
      </c>
      <c r="O66" s="266">
        <v>1932743</v>
      </c>
      <c r="P66" s="266" t="s">
        <v>1103</v>
      </c>
      <c r="Q66" s="266" t="s">
        <v>1103</v>
      </c>
      <c r="R66" s="646">
        <f t="shared" si="4"/>
        <v>1932743</v>
      </c>
    </row>
    <row r="67" spans="1:18" x14ac:dyDescent="0.2">
      <c r="A67" s="102">
        <f t="shared" si="5"/>
        <v>1</v>
      </c>
      <c r="B67" s="212" t="str">
        <f>INDEX('LA List'!B:B,MATCH('EZ list'!D67,'LA List'!A:A,0))</f>
        <v>E0604</v>
      </c>
      <c r="C67" s="212" t="str">
        <f t="shared" ref="C67:C125" si="14">CONCATENATE(B67,"EZ",A67)</f>
        <v>E0604EZ1</v>
      </c>
      <c r="D67" s="102" t="s">
        <v>527</v>
      </c>
      <c r="E67" s="102" t="s">
        <v>939</v>
      </c>
      <c r="F67" s="102">
        <v>2016</v>
      </c>
      <c r="G67" s="266">
        <v>143520</v>
      </c>
      <c r="H67" s="266">
        <v>143520</v>
      </c>
      <c r="I67" s="266">
        <v>147832</v>
      </c>
      <c r="J67" s="266">
        <f t="shared" si="10"/>
        <v>151220</v>
      </c>
      <c r="K67" s="266">
        <f t="shared" si="11"/>
        <v>153684</v>
      </c>
      <c r="L67" s="266">
        <f t="shared" si="12"/>
        <v>153684</v>
      </c>
      <c r="M67" s="266">
        <f t="shared" si="13"/>
        <v>153684</v>
      </c>
      <c r="N67" s="260">
        <v>195959</v>
      </c>
      <c r="O67" s="266">
        <v>195959</v>
      </c>
      <c r="P67" s="266" t="s">
        <v>1103</v>
      </c>
      <c r="Q67" s="266" t="s">
        <v>1103</v>
      </c>
      <c r="R67" s="646">
        <f t="shared" si="4"/>
        <v>195959</v>
      </c>
    </row>
    <row r="68" spans="1:18" x14ac:dyDescent="0.2">
      <c r="A68" s="102">
        <f t="shared" si="5"/>
        <v>2</v>
      </c>
      <c r="B68" s="212" t="str">
        <f>INDEX('LA List'!B:B,MATCH('EZ list'!D68,'LA List'!A:A,0))</f>
        <v>E0604</v>
      </c>
      <c r="C68" s="212" t="str">
        <f t="shared" si="14"/>
        <v>E0604EZ2</v>
      </c>
      <c r="D68" s="102" t="s">
        <v>527</v>
      </c>
      <c r="E68" s="102" t="s">
        <v>940</v>
      </c>
      <c r="F68" s="102">
        <v>2016</v>
      </c>
      <c r="G68" s="266">
        <v>0</v>
      </c>
      <c r="H68" s="266">
        <v>0</v>
      </c>
      <c r="I68" s="266">
        <v>0</v>
      </c>
      <c r="J68" s="266">
        <f t="shared" si="10"/>
        <v>0</v>
      </c>
      <c r="K68" s="266">
        <f t="shared" si="11"/>
        <v>0</v>
      </c>
      <c r="L68" s="266">
        <f t="shared" si="12"/>
        <v>0</v>
      </c>
      <c r="M68" s="266">
        <f t="shared" si="13"/>
        <v>0</v>
      </c>
      <c r="N68" s="260">
        <v>0</v>
      </c>
      <c r="O68" s="266">
        <v>0</v>
      </c>
      <c r="P68" s="266" t="s">
        <v>1103</v>
      </c>
      <c r="Q68" s="266" t="s">
        <v>1103</v>
      </c>
      <c r="R68" s="646">
        <f t="shared" ref="R68:R131" si="15">IF($F68 = "","",
IF($F68&lt;2024,O68*$P$1,
IF($F68&gt;=2024,+P68+Q68)))</f>
        <v>0</v>
      </c>
    </row>
    <row r="69" spans="1:18" x14ac:dyDescent="0.2">
      <c r="A69" s="102">
        <f t="shared" si="5"/>
        <v>3</v>
      </c>
      <c r="B69" s="212" t="str">
        <f>INDEX('LA List'!B:B,MATCH('EZ list'!D69,'LA List'!A:A,0))</f>
        <v>E0604</v>
      </c>
      <c r="C69" s="212" t="str">
        <f t="shared" si="14"/>
        <v>E0604EZ3</v>
      </c>
      <c r="D69" s="102" t="s">
        <v>527</v>
      </c>
      <c r="E69" s="102" t="s">
        <v>941</v>
      </c>
      <c r="F69" s="102">
        <v>2016</v>
      </c>
      <c r="G69" s="266">
        <v>0</v>
      </c>
      <c r="H69" s="266">
        <v>0</v>
      </c>
      <c r="I69" s="266">
        <v>0</v>
      </c>
      <c r="J69" s="266">
        <f t="shared" si="10"/>
        <v>0</v>
      </c>
      <c r="K69" s="266">
        <f t="shared" si="11"/>
        <v>0</v>
      </c>
      <c r="L69" s="266">
        <f t="shared" si="12"/>
        <v>0</v>
      </c>
      <c r="M69" s="266">
        <f t="shared" si="13"/>
        <v>0</v>
      </c>
      <c r="N69" s="260">
        <v>0</v>
      </c>
      <c r="O69" s="266">
        <v>0</v>
      </c>
      <c r="P69" s="266" t="s">
        <v>1103</v>
      </c>
      <c r="Q69" s="266" t="s">
        <v>1103</v>
      </c>
      <c r="R69" s="646">
        <f t="shared" si="15"/>
        <v>0</v>
      </c>
    </row>
    <row r="70" spans="1:18" x14ac:dyDescent="0.2">
      <c r="A70" s="102">
        <f t="shared" si="5"/>
        <v>4</v>
      </c>
      <c r="B70" s="212" t="str">
        <f>INDEX('LA List'!B:B,MATCH('EZ list'!D70,'LA List'!A:A,0))</f>
        <v>E0604</v>
      </c>
      <c r="C70" s="212" t="str">
        <f t="shared" si="14"/>
        <v>E0604EZ4</v>
      </c>
      <c r="D70" s="102" t="s">
        <v>527</v>
      </c>
      <c r="E70" s="102" t="s">
        <v>942</v>
      </c>
      <c r="F70" s="102">
        <v>2016</v>
      </c>
      <c r="G70" s="266">
        <v>0</v>
      </c>
      <c r="H70" s="266">
        <v>0</v>
      </c>
      <c r="I70" s="266">
        <v>0</v>
      </c>
      <c r="J70" s="266">
        <f t="shared" si="10"/>
        <v>0</v>
      </c>
      <c r="K70" s="266">
        <f t="shared" si="11"/>
        <v>0</v>
      </c>
      <c r="L70" s="266">
        <f t="shared" si="12"/>
        <v>0</v>
      </c>
      <c r="M70" s="266">
        <f t="shared" si="13"/>
        <v>0</v>
      </c>
      <c r="N70" s="260">
        <v>0</v>
      </c>
      <c r="O70" s="266">
        <v>0</v>
      </c>
      <c r="P70" s="266" t="s">
        <v>1103</v>
      </c>
      <c r="Q70" s="266" t="s">
        <v>1103</v>
      </c>
      <c r="R70" s="646">
        <f t="shared" si="15"/>
        <v>0</v>
      </c>
    </row>
    <row r="71" spans="1:18" x14ac:dyDescent="0.2">
      <c r="A71" s="102">
        <f t="shared" ref="A71:A134" si="16">IF(D71=D70,A70+1,1)</f>
        <v>5</v>
      </c>
      <c r="B71" s="212" t="str">
        <f>INDEX('LA List'!B:B,MATCH('EZ list'!D71,'LA List'!A:A,0))</f>
        <v>E0604</v>
      </c>
      <c r="C71" s="212" t="str">
        <f t="shared" si="14"/>
        <v>E0604EZ5</v>
      </c>
      <c r="D71" s="102" t="s">
        <v>527</v>
      </c>
      <c r="E71" s="102" t="s">
        <v>943</v>
      </c>
      <c r="F71" s="102">
        <v>2016</v>
      </c>
      <c r="G71" s="266">
        <v>0</v>
      </c>
      <c r="H71" s="266">
        <v>0</v>
      </c>
      <c r="I71" s="266">
        <v>0</v>
      </c>
      <c r="J71" s="266">
        <f t="shared" si="10"/>
        <v>0</v>
      </c>
      <c r="K71" s="266">
        <f t="shared" si="11"/>
        <v>0</v>
      </c>
      <c r="L71" s="266">
        <f t="shared" si="12"/>
        <v>0</v>
      </c>
      <c r="M71" s="266">
        <f t="shared" si="13"/>
        <v>0</v>
      </c>
      <c r="N71" s="260">
        <v>0</v>
      </c>
      <c r="O71" s="266">
        <v>0</v>
      </c>
      <c r="P71" s="266" t="s">
        <v>1103</v>
      </c>
      <c r="Q71" s="266" t="s">
        <v>1103</v>
      </c>
      <c r="R71" s="646">
        <f t="shared" si="15"/>
        <v>0</v>
      </c>
    </row>
    <row r="72" spans="1:18" x14ac:dyDescent="0.2">
      <c r="A72" s="102">
        <f t="shared" si="16"/>
        <v>6</v>
      </c>
      <c r="B72" s="212" t="str">
        <f>INDEX('LA List'!B:B,MATCH('EZ list'!D72,'LA List'!A:A,0))</f>
        <v>E0604</v>
      </c>
      <c r="C72" s="212" t="str">
        <f t="shared" si="14"/>
        <v>E0604EZ6</v>
      </c>
      <c r="D72" s="102" t="s">
        <v>527</v>
      </c>
      <c r="E72" s="102" t="s">
        <v>944</v>
      </c>
      <c r="F72" s="102">
        <v>2016</v>
      </c>
      <c r="G72" s="266">
        <v>0</v>
      </c>
      <c r="H72" s="266">
        <v>0</v>
      </c>
      <c r="I72" s="266">
        <v>0</v>
      </c>
      <c r="J72" s="266">
        <f t="shared" si="10"/>
        <v>0</v>
      </c>
      <c r="K72" s="266">
        <f t="shared" si="11"/>
        <v>0</v>
      </c>
      <c r="L72" s="266">
        <f t="shared" si="12"/>
        <v>0</v>
      </c>
      <c r="M72" s="266">
        <f t="shared" si="13"/>
        <v>0</v>
      </c>
      <c r="N72" s="260">
        <v>0</v>
      </c>
      <c r="O72" s="266">
        <v>0</v>
      </c>
      <c r="P72" s="266" t="s">
        <v>1103</v>
      </c>
      <c r="Q72" s="266" t="s">
        <v>1103</v>
      </c>
      <c r="R72" s="646">
        <f t="shared" si="15"/>
        <v>0</v>
      </c>
    </row>
    <row r="73" spans="1:18" x14ac:dyDescent="0.2">
      <c r="A73" s="102">
        <f t="shared" si="16"/>
        <v>7</v>
      </c>
      <c r="B73" s="212" t="str">
        <f>INDEX('LA List'!B:B,MATCH('EZ list'!D73,'LA List'!A:A,0))</f>
        <v>E0604</v>
      </c>
      <c r="C73" s="212" t="str">
        <f t="shared" si="14"/>
        <v>E0604EZ7</v>
      </c>
      <c r="D73" s="102" t="s">
        <v>527</v>
      </c>
      <c r="E73" s="102" t="s">
        <v>945</v>
      </c>
      <c r="F73" s="102">
        <v>2016</v>
      </c>
      <c r="G73" s="266">
        <v>0</v>
      </c>
      <c r="H73" s="266">
        <v>0</v>
      </c>
      <c r="I73" s="266">
        <v>0</v>
      </c>
      <c r="J73" s="266">
        <f t="shared" si="10"/>
        <v>0</v>
      </c>
      <c r="K73" s="266">
        <f t="shared" si="11"/>
        <v>0</v>
      </c>
      <c r="L73" s="266">
        <f t="shared" si="12"/>
        <v>0</v>
      </c>
      <c r="M73" s="266">
        <f t="shared" si="13"/>
        <v>0</v>
      </c>
      <c r="N73" s="260">
        <v>0</v>
      </c>
      <c r="O73" s="266">
        <v>0</v>
      </c>
      <c r="P73" s="266" t="s">
        <v>1103</v>
      </c>
      <c r="Q73" s="266" t="s">
        <v>1103</v>
      </c>
      <c r="R73" s="646">
        <f t="shared" si="15"/>
        <v>0</v>
      </c>
    </row>
    <row r="74" spans="1:18" x14ac:dyDescent="0.2">
      <c r="A74" s="102">
        <f t="shared" si="16"/>
        <v>8</v>
      </c>
      <c r="B74" s="212" t="str">
        <f>INDEX('LA List'!B:B,MATCH('EZ list'!D74,'LA List'!A:A,0))</f>
        <v>E0604</v>
      </c>
      <c r="C74" s="212" t="str">
        <f t="shared" si="14"/>
        <v>E0604EZ8</v>
      </c>
      <c r="D74" s="102" t="s">
        <v>527</v>
      </c>
      <c r="E74" s="102" t="s">
        <v>946</v>
      </c>
      <c r="F74" s="102">
        <v>2016</v>
      </c>
      <c r="G74" s="266">
        <v>23901</v>
      </c>
      <c r="H74" s="266">
        <v>23901</v>
      </c>
      <c r="I74" s="266">
        <v>24619</v>
      </c>
      <c r="J74" s="266">
        <f t="shared" si="10"/>
        <v>25183</v>
      </c>
      <c r="K74" s="266">
        <f t="shared" si="11"/>
        <v>25593</v>
      </c>
      <c r="L74" s="266">
        <f t="shared" si="12"/>
        <v>25593</v>
      </c>
      <c r="M74" s="266">
        <f t="shared" si="13"/>
        <v>25593</v>
      </c>
      <c r="N74" s="260">
        <v>20227</v>
      </c>
      <c r="O74" s="266">
        <v>20227</v>
      </c>
      <c r="P74" s="266" t="s">
        <v>1103</v>
      </c>
      <c r="Q74" s="266" t="s">
        <v>1103</v>
      </c>
      <c r="R74" s="646">
        <f t="shared" si="15"/>
        <v>20227</v>
      </c>
    </row>
    <row r="75" spans="1:18" x14ac:dyDescent="0.2">
      <c r="A75" s="102">
        <f t="shared" si="16"/>
        <v>9</v>
      </c>
      <c r="B75" s="212" t="str">
        <f>INDEX('LA List'!B:B,MATCH('EZ list'!D75,'LA List'!A:A,0))</f>
        <v>E0604</v>
      </c>
      <c r="C75" s="212" t="str">
        <f t="shared" si="14"/>
        <v>E0604EZ9</v>
      </c>
      <c r="D75" s="102" t="s">
        <v>527</v>
      </c>
      <c r="E75" s="102" t="s">
        <v>947</v>
      </c>
      <c r="F75" s="102">
        <v>2016</v>
      </c>
      <c r="G75" s="266">
        <v>0</v>
      </c>
      <c r="H75" s="266">
        <v>0</v>
      </c>
      <c r="I75" s="266">
        <v>0</v>
      </c>
      <c r="J75" s="266">
        <f t="shared" si="10"/>
        <v>0</v>
      </c>
      <c r="K75" s="266">
        <f t="shared" si="11"/>
        <v>0</v>
      </c>
      <c r="L75" s="266">
        <f t="shared" si="12"/>
        <v>0</v>
      </c>
      <c r="M75" s="266">
        <f t="shared" si="13"/>
        <v>0</v>
      </c>
      <c r="N75" s="260">
        <v>0</v>
      </c>
      <c r="O75" s="266">
        <v>0</v>
      </c>
      <c r="P75" s="266" t="s">
        <v>1103</v>
      </c>
      <c r="Q75" s="266" t="s">
        <v>1103</v>
      </c>
      <c r="R75" s="646">
        <f t="shared" si="15"/>
        <v>0</v>
      </c>
    </row>
    <row r="76" spans="1:18" x14ac:dyDescent="0.2">
      <c r="A76" s="102">
        <f t="shared" si="16"/>
        <v>10</v>
      </c>
      <c r="B76" s="212" t="str">
        <f>INDEX('LA List'!B:B,MATCH('EZ list'!D76,'LA List'!A:A,0))</f>
        <v>E0604</v>
      </c>
      <c r="C76" s="212" t="str">
        <f t="shared" si="14"/>
        <v>E0604EZ10</v>
      </c>
      <c r="D76" s="102" t="s">
        <v>527</v>
      </c>
      <c r="E76" s="102" t="s">
        <v>948</v>
      </c>
      <c r="F76" s="102">
        <v>2016</v>
      </c>
      <c r="G76" s="266">
        <v>0</v>
      </c>
      <c r="H76" s="266">
        <v>0</v>
      </c>
      <c r="I76" s="266">
        <v>0</v>
      </c>
      <c r="J76" s="266">
        <f t="shared" si="10"/>
        <v>0</v>
      </c>
      <c r="K76" s="266">
        <f t="shared" si="11"/>
        <v>0</v>
      </c>
      <c r="L76" s="266">
        <f t="shared" si="12"/>
        <v>0</v>
      </c>
      <c r="M76" s="266">
        <f t="shared" si="13"/>
        <v>0</v>
      </c>
      <c r="N76" s="260">
        <v>0</v>
      </c>
      <c r="O76" s="266">
        <v>0</v>
      </c>
      <c r="P76" s="266" t="s">
        <v>1103</v>
      </c>
      <c r="Q76" s="266" t="s">
        <v>1103</v>
      </c>
      <c r="R76" s="646">
        <f t="shared" si="15"/>
        <v>0</v>
      </c>
    </row>
    <row r="77" spans="1:18" x14ac:dyDescent="0.2">
      <c r="A77" s="102">
        <f t="shared" si="16"/>
        <v>1</v>
      </c>
      <c r="B77" s="212" t="str">
        <f>INDEX('LA List'!B:B,MATCH('EZ list'!D77,'LA List'!A:A,0))</f>
        <v>E1033</v>
      </c>
      <c r="C77" s="212" t="str">
        <f t="shared" si="14"/>
        <v>E1033EZ1</v>
      </c>
      <c r="D77" s="102" t="s">
        <v>788</v>
      </c>
      <c r="E77" s="102" t="s">
        <v>807</v>
      </c>
      <c r="F77" s="102">
        <v>2013</v>
      </c>
      <c r="G77" s="266">
        <v>0</v>
      </c>
      <c r="H77" s="266">
        <v>0</v>
      </c>
      <c r="I77" s="266">
        <v>0</v>
      </c>
      <c r="J77" s="266">
        <f t="shared" si="10"/>
        <v>0</v>
      </c>
      <c r="K77" s="266">
        <f t="shared" si="11"/>
        <v>0</v>
      </c>
      <c r="L77" s="266">
        <f t="shared" si="12"/>
        <v>0</v>
      </c>
      <c r="M77" s="266">
        <f t="shared" si="13"/>
        <v>0</v>
      </c>
      <c r="N77" s="260">
        <v>39820</v>
      </c>
      <c r="O77" s="266">
        <v>39820</v>
      </c>
      <c r="P77" s="266" t="s">
        <v>1103</v>
      </c>
      <c r="Q77" s="266" t="s">
        <v>1103</v>
      </c>
      <c r="R77" s="646">
        <f t="shared" si="15"/>
        <v>39820</v>
      </c>
    </row>
    <row r="78" spans="1:18" x14ac:dyDescent="0.2">
      <c r="A78" s="102">
        <f t="shared" si="16"/>
        <v>2</v>
      </c>
      <c r="B78" s="212" t="str">
        <f>INDEX('LA List'!B:B,MATCH('EZ list'!D78,'LA List'!A:A,0))</f>
        <v>E1033</v>
      </c>
      <c r="C78" s="212" t="str">
        <f t="shared" si="14"/>
        <v>E1033EZ2</v>
      </c>
      <c r="D78" s="102" t="s">
        <v>788</v>
      </c>
      <c r="E78" s="102" t="s">
        <v>4049</v>
      </c>
      <c r="F78" s="102">
        <v>2025</v>
      </c>
      <c r="G78" s="266"/>
      <c r="H78" s="266"/>
      <c r="I78" s="266"/>
      <c r="J78" s="266"/>
      <c r="K78" s="266"/>
      <c r="L78" s="266"/>
      <c r="M78" s="266"/>
      <c r="N78" s="260"/>
      <c r="O78" s="266"/>
      <c r="P78" s="266">
        <v>13772.4</v>
      </c>
      <c r="Q78" s="266">
        <v>0</v>
      </c>
      <c r="R78" s="646">
        <f t="shared" si="15"/>
        <v>13772.4</v>
      </c>
    </row>
    <row r="79" spans="1:18" x14ac:dyDescent="0.2">
      <c r="A79" s="102">
        <f t="shared" si="16"/>
        <v>1</v>
      </c>
      <c r="B79" s="212" t="str">
        <f>INDEX('LA List'!B:B,MATCH('EZ list'!D79,'LA List'!A:A,0))</f>
        <v>E3833</v>
      </c>
      <c r="C79" s="212" t="str">
        <f t="shared" si="14"/>
        <v>E3833EZ1</v>
      </c>
      <c r="D79" s="102" t="s">
        <v>790</v>
      </c>
      <c r="E79" s="102" t="s">
        <v>1103</v>
      </c>
      <c r="F79" s="102" t="s">
        <v>1103</v>
      </c>
      <c r="G79" s="266" t="s">
        <v>1103</v>
      </c>
      <c r="H79" s="266" t="s">
        <v>1103</v>
      </c>
      <c r="I79" s="266" t="s">
        <v>1103</v>
      </c>
      <c r="J79" s="266" t="str">
        <f t="shared" si="10"/>
        <v/>
      </c>
      <c r="K79" s="266" t="str">
        <f t="shared" si="11"/>
        <v/>
      </c>
      <c r="L79" s="266" t="str">
        <f t="shared" si="12"/>
        <v/>
      </c>
      <c r="M79" s="266" t="str">
        <f t="shared" si="13"/>
        <v/>
      </c>
      <c r="N79" s="260" t="s">
        <v>1103</v>
      </c>
      <c r="O79" s="266" t="s">
        <v>1103</v>
      </c>
      <c r="P79" s="266" t="s">
        <v>1103</v>
      </c>
      <c r="Q79" s="266" t="s">
        <v>1103</v>
      </c>
      <c r="R79" s="646" t="str">
        <f t="shared" si="15"/>
        <v/>
      </c>
    </row>
    <row r="80" spans="1:18" x14ac:dyDescent="0.2">
      <c r="A80" s="102">
        <f t="shared" si="16"/>
        <v>1</v>
      </c>
      <c r="B80" s="212" t="str">
        <f>INDEX('LA List'!B:B,MATCH('EZ list'!D80,'LA List'!A:A,0))</f>
        <v>E2334</v>
      </c>
      <c r="C80" s="212" t="str">
        <f t="shared" si="14"/>
        <v>E2334EZ1</v>
      </c>
      <c r="D80" s="102" t="s">
        <v>792</v>
      </c>
      <c r="E80" s="102" t="s">
        <v>1103</v>
      </c>
      <c r="F80" s="102" t="s">
        <v>1103</v>
      </c>
      <c r="G80" s="266" t="s">
        <v>1103</v>
      </c>
      <c r="H80" s="266" t="s">
        <v>1103</v>
      </c>
      <c r="I80" s="266" t="s">
        <v>1103</v>
      </c>
      <c r="J80" s="266" t="str">
        <f t="shared" si="10"/>
        <v/>
      </c>
      <c r="K80" s="266" t="str">
        <f t="shared" si="11"/>
        <v/>
      </c>
      <c r="L80" s="266" t="str">
        <f t="shared" si="12"/>
        <v/>
      </c>
      <c r="M80" s="266" t="str">
        <f t="shared" si="13"/>
        <v/>
      </c>
      <c r="N80" s="260" t="s">
        <v>1103</v>
      </c>
      <c r="O80" s="266" t="s">
        <v>1103</v>
      </c>
      <c r="P80" s="266" t="s">
        <v>1103</v>
      </c>
      <c r="Q80" s="266" t="s">
        <v>1103</v>
      </c>
      <c r="R80" s="646" t="str">
        <f t="shared" si="15"/>
        <v/>
      </c>
    </row>
    <row r="81" spans="1:18" x14ac:dyDescent="0.2">
      <c r="A81" s="102">
        <f t="shared" si="16"/>
        <v>1</v>
      </c>
      <c r="B81" s="212" t="str">
        <f>INDEX('LA List'!B:B,MATCH('EZ list'!D81,'LA List'!A:A,0))</f>
        <v>E5010</v>
      </c>
      <c r="C81" s="212" t="str">
        <f t="shared" si="14"/>
        <v>E5010EZ1</v>
      </c>
      <c r="D81" s="102" t="s">
        <v>794</v>
      </c>
      <c r="E81" s="102" t="s">
        <v>1103</v>
      </c>
      <c r="F81" s="102" t="s">
        <v>1103</v>
      </c>
      <c r="G81" s="266" t="s">
        <v>1103</v>
      </c>
      <c r="H81" s="266" t="s">
        <v>1103</v>
      </c>
      <c r="I81" s="266" t="s">
        <v>1103</v>
      </c>
      <c r="J81" s="266" t="str">
        <f t="shared" si="10"/>
        <v/>
      </c>
      <c r="K81" s="266" t="str">
        <f t="shared" si="11"/>
        <v/>
      </c>
      <c r="L81" s="266" t="str">
        <f t="shared" si="12"/>
        <v/>
      </c>
      <c r="M81" s="266" t="str">
        <f t="shared" si="13"/>
        <v/>
      </c>
      <c r="N81" s="260" t="s">
        <v>1103</v>
      </c>
      <c r="O81" s="266" t="s">
        <v>1103</v>
      </c>
      <c r="P81" s="266" t="s">
        <v>1103</v>
      </c>
      <c r="Q81" s="266" t="s">
        <v>1103</v>
      </c>
      <c r="R81" s="646" t="str">
        <f t="shared" si="15"/>
        <v/>
      </c>
    </row>
    <row r="82" spans="1:18" x14ac:dyDescent="0.2">
      <c r="A82" s="102">
        <f t="shared" si="16"/>
        <v>1</v>
      </c>
      <c r="B82" s="212" t="str">
        <f>INDEX('LA List'!B:B,MATCH('EZ list'!D82,'LA List'!A:A,0))</f>
        <v>E1536</v>
      </c>
      <c r="C82" s="212" t="str">
        <f t="shared" si="14"/>
        <v>E1536EZ1</v>
      </c>
      <c r="D82" s="102" t="s">
        <v>1</v>
      </c>
      <c r="E82" s="102" t="s">
        <v>1103</v>
      </c>
      <c r="F82" s="102" t="s">
        <v>1103</v>
      </c>
      <c r="G82" s="266" t="s">
        <v>1103</v>
      </c>
      <c r="H82" s="266" t="s">
        <v>1103</v>
      </c>
      <c r="I82" s="266" t="s">
        <v>1103</v>
      </c>
      <c r="J82" s="266" t="str">
        <f t="shared" si="10"/>
        <v/>
      </c>
      <c r="K82" s="266" t="str">
        <f t="shared" si="11"/>
        <v/>
      </c>
      <c r="L82" s="266" t="str">
        <f t="shared" si="12"/>
        <v/>
      </c>
      <c r="M82" s="266" t="str">
        <f t="shared" si="13"/>
        <v/>
      </c>
      <c r="N82" s="260" t="s">
        <v>1103</v>
      </c>
      <c r="O82" s="266" t="s">
        <v>1103</v>
      </c>
      <c r="P82" s="266" t="s">
        <v>1103</v>
      </c>
      <c r="Q82" s="266" t="s">
        <v>1103</v>
      </c>
      <c r="R82" s="646" t="str">
        <f t="shared" si="15"/>
        <v/>
      </c>
    </row>
    <row r="83" spans="1:18" x14ac:dyDescent="0.2">
      <c r="A83" s="102">
        <f t="shared" si="16"/>
        <v>1</v>
      </c>
      <c r="B83" s="212" t="str">
        <f>INDEX('LA List'!B:B,MATCH('EZ list'!D83,'LA List'!A:A,0))</f>
        <v>E0801</v>
      </c>
      <c r="C83" s="212" t="str">
        <f t="shared" si="14"/>
        <v>E0801EZ1</v>
      </c>
      <c r="D83" s="102" t="s">
        <v>3</v>
      </c>
      <c r="E83" s="102" t="s">
        <v>808</v>
      </c>
      <c r="F83" s="102">
        <v>2013</v>
      </c>
      <c r="G83" s="266">
        <v>506696</v>
      </c>
      <c r="H83" s="266">
        <v>506696</v>
      </c>
      <c r="I83" s="266">
        <v>521919</v>
      </c>
      <c r="J83" s="266">
        <f t="shared" si="10"/>
        <v>533880</v>
      </c>
      <c r="K83" s="266">
        <f t="shared" si="11"/>
        <v>542579</v>
      </c>
      <c r="L83" s="266">
        <f t="shared" si="12"/>
        <v>542579</v>
      </c>
      <c r="M83" s="266">
        <f t="shared" si="13"/>
        <v>542579</v>
      </c>
      <c r="N83" s="260">
        <v>518319</v>
      </c>
      <c r="O83" s="266">
        <v>518319</v>
      </c>
      <c r="P83" s="266" t="s">
        <v>1103</v>
      </c>
      <c r="Q83" s="266" t="s">
        <v>1103</v>
      </c>
      <c r="R83" s="646">
        <f t="shared" si="15"/>
        <v>518319</v>
      </c>
    </row>
    <row r="84" spans="1:18" x14ac:dyDescent="0.2">
      <c r="A84" s="102">
        <f t="shared" si="16"/>
        <v>2</v>
      </c>
      <c r="B84" s="212" t="str">
        <f>INDEX('LA List'!B:B,MATCH('EZ list'!D84,'LA List'!A:A,0))</f>
        <v>E0801</v>
      </c>
      <c r="C84" s="212" t="str">
        <f t="shared" si="14"/>
        <v>E0801EZ2</v>
      </c>
      <c r="D84" s="102" t="s">
        <v>3</v>
      </c>
      <c r="E84" s="102" t="s">
        <v>949</v>
      </c>
      <c r="F84" s="102">
        <v>2016</v>
      </c>
      <c r="G84" s="266">
        <v>68686</v>
      </c>
      <c r="H84" s="266">
        <v>68686</v>
      </c>
      <c r="I84" s="266">
        <v>70750</v>
      </c>
      <c r="J84" s="266">
        <f t="shared" si="10"/>
        <v>72371</v>
      </c>
      <c r="K84" s="266">
        <f t="shared" si="11"/>
        <v>73550</v>
      </c>
      <c r="L84" s="266">
        <f t="shared" si="12"/>
        <v>73550</v>
      </c>
      <c r="M84" s="266">
        <f t="shared" si="13"/>
        <v>73550</v>
      </c>
      <c r="N84" s="260">
        <v>82881</v>
      </c>
      <c r="O84" s="266">
        <v>82881</v>
      </c>
      <c r="P84" s="266" t="s">
        <v>1103</v>
      </c>
      <c r="Q84" s="266" t="s">
        <v>1103</v>
      </c>
      <c r="R84" s="646">
        <f t="shared" si="15"/>
        <v>82881</v>
      </c>
    </row>
    <row r="85" spans="1:18" x14ac:dyDescent="0.2">
      <c r="A85" s="102">
        <f t="shared" si="16"/>
        <v>3</v>
      </c>
      <c r="B85" s="212" t="str">
        <f>INDEX('LA List'!B:B,MATCH('EZ list'!D85,'LA List'!A:A,0))</f>
        <v>E0801</v>
      </c>
      <c r="C85" s="212" t="str">
        <f t="shared" si="14"/>
        <v>E0801EZ3</v>
      </c>
      <c r="D85" s="102" t="s">
        <v>3</v>
      </c>
      <c r="E85" s="102" t="s">
        <v>950</v>
      </c>
      <c r="F85" s="102">
        <v>2017</v>
      </c>
      <c r="G85" s="266">
        <v>73887</v>
      </c>
      <c r="H85" s="266">
        <v>73887</v>
      </c>
      <c r="I85" s="266">
        <v>76107</v>
      </c>
      <c r="J85" s="266">
        <f t="shared" si="10"/>
        <v>77851</v>
      </c>
      <c r="K85" s="266">
        <f t="shared" si="11"/>
        <v>79119</v>
      </c>
      <c r="L85" s="266">
        <f t="shared" si="12"/>
        <v>79119</v>
      </c>
      <c r="M85" s="266">
        <f t="shared" si="13"/>
        <v>79119</v>
      </c>
      <c r="N85" s="260">
        <v>80254</v>
      </c>
      <c r="O85" s="266">
        <v>80254</v>
      </c>
      <c r="P85" s="266" t="s">
        <v>1103</v>
      </c>
      <c r="Q85" s="266" t="s">
        <v>1103</v>
      </c>
      <c r="R85" s="646">
        <f t="shared" si="15"/>
        <v>80254</v>
      </c>
    </row>
    <row r="86" spans="1:18" x14ac:dyDescent="0.2">
      <c r="A86" s="102">
        <f t="shared" si="16"/>
        <v>4</v>
      </c>
      <c r="B86" s="212" t="str">
        <f>INDEX('LA List'!B:B,MATCH('EZ list'!D86,'LA List'!A:A,0))</f>
        <v>E0801</v>
      </c>
      <c r="C86" s="212" t="str">
        <f t="shared" si="14"/>
        <v>E0801EZ4</v>
      </c>
      <c r="D86" s="102" t="s">
        <v>3</v>
      </c>
      <c r="E86" s="102" t="s">
        <v>951</v>
      </c>
      <c r="F86" s="102">
        <v>2017</v>
      </c>
      <c r="G86" s="266">
        <v>0</v>
      </c>
      <c r="H86" s="266">
        <v>0</v>
      </c>
      <c r="I86" s="266">
        <v>0</v>
      </c>
      <c r="J86" s="266">
        <f t="shared" si="10"/>
        <v>0</v>
      </c>
      <c r="K86" s="266">
        <f t="shared" si="11"/>
        <v>0</v>
      </c>
      <c r="L86" s="266">
        <f t="shared" si="12"/>
        <v>0</v>
      </c>
      <c r="M86" s="266">
        <f t="shared" si="13"/>
        <v>0</v>
      </c>
      <c r="N86" s="260">
        <v>0</v>
      </c>
      <c r="O86" s="266">
        <v>0</v>
      </c>
      <c r="P86" s="266" t="s">
        <v>1103</v>
      </c>
      <c r="Q86" s="266" t="s">
        <v>1103</v>
      </c>
      <c r="R86" s="646">
        <f t="shared" si="15"/>
        <v>0</v>
      </c>
    </row>
    <row r="87" spans="1:18" x14ac:dyDescent="0.2">
      <c r="A87" s="102">
        <f t="shared" si="16"/>
        <v>5</v>
      </c>
      <c r="B87" s="212" t="str">
        <f>INDEX('LA List'!B:B,MATCH('EZ list'!D87,'LA List'!A:A,0))</f>
        <v>E0801</v>
      </c>
      <c r="C87" s="212" t="str">
        <f t="shared" si="14"/>
        <v>E0801EZ5</v>
      </c>
      <c r="D87" s="102" t="s">
        <v>3</v>
      </c>
      <c r="E87" s="102" t="s">
        <v>952</v>
      </c>
      <c r="F87" s="102">
        <v>2017</v>
      </c>
      <c r="G87" s="266">
        <v>11855</v>
      </c>
      <c r="H87" s="266">
        <v>11855</v>
      </c>
      <c r="I87" s="266">
        <v>12211</v>
      </c>
      <c r="J87" s="266">
        <f t="shared" si="10"/>
        <v>12491</v>
      </c>
      <c r="K87" s="266">
        <f t="shared" si="11"/>
        <v>12695</v>
      </c>
      <c r="L87" s="266">
        <f t="shared" si="12"/>
        <v>12695</v>
      </c>
      <c r="M87" s="266">
        <f t="shared" si="13"/>
        <v>12695</v>
      </c>
      <c r="N87" s="260">
        <v>0</v>
      </c>
      <c r="O87" s="266">
        <v>0</v>
      </c>
      <c r="P87" s="266" t="s">
        <v>1103</v>
      </c>
      <c r="Q87" s="266" t="s">
        <v>1103</v>
      </c>
      <c r="R87" s="646">
        <f t="shared" si="15"/>
        <v>0</v>
      </c>
    </row>
    <row r="88" spans="1:18" x14ac:dyDescent="0.2">
      <c r="A88" s="102">
        <f t="shared" si="16"/>
        <v>1</v>
      </c>
      <c r="B88" s="212" t="str">
        <f>INDEX('LA List'!B:B,MATCH('EZ list'!D88,'LA List'!A:A,0))</f>
        <v>E1632</v>
      </c>
      <c r="C88" s="212" t="str">
        <f t="shared" si="14"/>
        <v>E1632EZ1</v>
      </c>
      <c r="D88" s="102" t="s">
        <v>5</v>
      </c>
      <c r="E88" s="102" t="s">
        <v>1103</v>
      </c>
      <c r="F88" s="102" t="s">
        <v>1103</v>
      </c>
      <c r="G88" s="266" t="s">
        <v>1103</v>
      </c>
      <c r="H88" s="266" t="s">
        <v>1103</v>
      </c>
      <c r="I88" s="266" t="s">
        <v>1103</v>
      </c>
      <c r="J88" s="266" t="str">
        <f t="shared" si="10"/>
        <v/>
      </c>
      <c r="K88" s="266" t="str">
        <f t="shared" si="11"/>
        <v/>
      </c>
      <c r="L88" s="266" t="str">
        <f t="shared" si="12"/>
        <v/>
      </c>
      <c r="M88" s="266" t="str">
        <f t="shared" si="13"/>
        <v/>
      </c>
      <c r="N88" s="260" t="s">
        <v>1103</v>
      </c>
      <c r="O88" s="266" t="s">
        <v>1103</v>
      </c>
      <c r="P88" s="266" t="s">
        <v>1103</v>
      </c>
      <c r="Q88" s="266" t="s">
        <v>1103</v>
      </c>
      <c r="R88" s="646" t="str">
        <f t="shared" si="15"/>
        <v/>
      </c>
    </row>
    <row r="89" spans="1:18" x14ac:dyDescent="0.2">
      <c r="A89" s="102">
        <f t="shared" si="16"/>
        <v>1</v>
      </c>
      <c r="B89" s="212" t="str">
        <f>INDEX('LA List'!B:B,MATCH('EZ list'!D89,'LA List'!A:A,0))</f>
        <v>E4602</v>
      </c>
      <c r="C89" s="212" t="str">
        <f t="shared" si="14"/>
        <v>E4602EZ1</v>
      </c>
      <c r="D89" s="102" t="s">
        <v>7</v>
      </c>
      <c r="E89" s="102" t="s">
        <v>4050</v>
      </c>
      <c r="F89" s="102">
        <v>2024</v>
      </c>
      <c r="G89" s="266" t="s">
        <v>1103</v>
      </c>
      <c r="H89" s="266" t="s">
        <v>1103</v>
      </c>
      <c r="I89" s="266" t="s">
        <v>1103</v>
      </c>
      <c r="J89" s="266" t="str">
        <f>IF(I89="","",ROUND(I89*$J$1,0))</f>
        <v/>
      </c>
      <c r="K89" s="266" t="str">
        <f t="shared" ref="K89:K109" si="17">IF(J89="","",ROUND(J89*$K$1,0))</f>
        <v/>
      </c>
      <c r="L89" s="266" t="str">
        <f t="shared" ref="L89:L109" si="18">IF(K89="","",ROUND(K89*$L$1,0))</f>
        <v/>
      </c>
      <c r="M89" s="266" t="str">
        <f t="shared" ref="M89:M109" si="19">IF(L89="","",ROUND(L89*$M$1,0))</f>
        <v/>
      </c>
      <c r="N89" s="260" t="s">
        <v>1103</v>
      </c>
      <c r="O89" s="266">
        <v>1043</v>
      </c>
      <c r="P89" s="266">
        <v>1043</v>
      </c>
      <c r="Q89" s="266">
        <v>0</v>
      </c>
      <c r="R89" s="646">
        <f t="shared" si="15"/>
        <v>1043</v>
      </c>
    </row>
    <row r="90" spans="1:18" x14ac:dyDescent="0.2">
      <c r="A90" s="102">
        <f t="shared" si="16"/>
        <v>1</v>
      </c>
      <c r="B90" s="212" t="str">
        <f>INDEX('LA List'!B:B,MATCH('EZ list'!D90,'LA List'!A:A,0))</f>
        <v>E3834</v>
      </c>
      <c r="C90" s="212" t="str">
        <f t="shared" si="14"/>
        <v>E3834EZ1</v>
      </c>
      <c r="D90" s="102" t="s">
        <v>9</v>
      </c>
      <c r="E90" s="102" t="s">
        <v>1103</v>
      </c>
      <c r="F90" s="102" t="s">
        <v>1103</v>
      </c>
      <c r="G90" s="266" t="s">
        <v>1103</v>
      </c>
      <c r="H90" s="266" t="s">
        <v>1103</v>
      </c>
      <c r="I90" s="266" t="s">
        <v>1103</v>
      </c>
      <c r="J90" s="266" t="str">
        <f>IF(I90="","",ROUND(I90*$J$1,0))</f>
        <v/>
      </c>
      <c r="K90" s="266" t="str">
        <f t="shared" si="17"/>
        <v/>
      </c>
      <c r="L90" s="266" t="str">
        <f t="shared" si="18"/>
        <v/>
      </c>
      <c r="M90" s="266" t="str">
        <f t="shared" si="19"/>
        <v/>
      </c>
      <c r="N90" s="260" t="s">
        <v>1103</v>
      </c>
      <c r="O90" s="266" t="s">
        <v>1103</v>
      </c>
      <c r="P90" s="266" t="s">
        <v>1103</v>
      </c>
      <c r="Q90" s="266" t="s">
        <v>1103</v>
      </c>
      <c r="R90" s="646" t="str">
        <f t="shared" si="15"/>
        <v/>
      </c>
    </row>
    <row r="91" spans="1:18" x14ac:dyDescent="0.2">
      <c r="A91" s="102">
        <f t="shared" si="16"/>
        <v>1</v>
      </c>
      <c r="B91" s="212" t="str">
        <f>INDEX('LA List'!B:B,MATCH('EZ list'!D91,'LA List'!A:A,0))</f>
        <v>E5035</v>
      </c>
      <c r="C91" s="212" t="str">
        <f t="shared" si="14"/>
        <v>E5035EZ1</v>
      </c>
      <c r="D91" s="102" t="s">
        <v>11</v>
      </c>
      <c r="E91" s="246" t="s">
        <v>1101</v>
      </c>
      <c r="F91" s="246">
        <v>2018</v>
      </c>
      <c r="G91" s="266">
        <v>0</v>
      </c>
      <c r="H91" s="266">
        <v>0</v>
      </c>
      <c r="I91" s="266">
        <v>19952122</v>
      </c>
      <c r="J91" s="266">
        <f>IF(I91="","",ROUND(I91*$J$1,0))</f>
        <v>20409358</v>
      </c>
      <c r="K91" s="266">
        <f t="shared" si="17"/>
        <v>20741893</v>
      </c>
      <c r="L91" s="266">
        <f t="shared" si="18"/>
        <v>20741893</v>
      </c>
      <c r="M91" s="266">
        <f t="shared" si="19"/>
        <v>20741893</v>
      </c>
      <c r="N91" s="260">
        <v>20508150</v>
      </c>
      <c r="O91" s="266">
        <v>20508150</v>
      </c>
      <c r="P91" s="266" t="s">
        <v>1103</v>
      </c>
      <c r="Q91" s="266" t="s">
        <v>1103</v>
      </c>
      <c r="R91" s="646">
        <f t="shared" si="15"/>
        <v>20508150</v>
      </c>
    </row>
    <row r="92" spans="1:18" x14ac:dyDescent="0.2">
      <c r="A92" s="102">
        <f t="shared" si="16"/>
        <v>1</v>
      </c>
      <c r="B92" s="212" t="str">
        <f>INDEX('LA List'!B:B,MATCH('EZ list'!D92,'LA List'!A:A,0))</f>
        <v>E0901</v>
      </c>
      <c r="C92" s="212" t="str">
        <f>CONCATENATE(B92,"EZ",A92)</f>
        <v>E0901EZ1</v>
      </c>
      <c r="D92" s="246" t="s">
        <v>1977</v>
      </c>
      <c r="E92" s="102" t="s">
        <v>935</v>
      </c>
      <c r="F92" s="102">
        <v>2016</v>
      </c>
      <c r="G92" s="266">
        <v>1536785</v>
      </c>
      <c r="H92" s="266">
        <v>1536785</v>
      </c>
      <c r="I92" s="266">
        <v>1582955</v>
      </c>
      <c r="J92" s="266">
        <v>1715250</v>
      </c>
      <c r="K92" s="266">
        <f t="shared" si="17"/>
        <v>1743197</v>
      </c>
      <c r="L92" s="266">
        <f t="shared" si="18"/>
        <v>1743197</v>
      </c>
      <c r="M92" s="266">
        <f t="shared" si="19"/>
        <v>1743197</v>
      </c>
      <c r="N92" s="260">
        <v>1914375</v>
      </c>
      <c r="O92" s="266">
        <v>1914375</v>
      </c>
      <c r="P92" s="266" t="s">
        <v>1103</v>
      </c>
      <c r="Q92" s="266" t="s">
        <v>1103</v>
      </c>
      <c r="R92" s="646">
        <f t="shared" si="15"/>
        <v>1914375</v>
      </c>
    </row>
    <row r="93" spans="1:18" x14ac:dyDescent="0.2">
      <c r="A93" s="102">
        <f t="shared" si="16"/>
        <v>1</v>
      </c>
      <c r="B93" s="212" t="str">
        <f>INDEX('LA List'!B:B,MATCH('EZ list'!D93,'LA List'!A:A,0))</f>
        <v>E1932</v>
      </c>
      <c r="C93" s="212" t="str">
        <f t="shared" si="14"/>
        <v>E1932EZ1</v>
      </c>
      <c r="D93" s="102" t="s">
        <v>13</v>
      </c>
      <c r="E93" s="102" t="s">
        <v>953</v>
      </c>
      <c r="F93" s="102">
        <v>2017</v>
      </c>
      <c r="G93" s="266">
        <v>0</v>
      </c>
      <c r="H93" s="266">
        <v>0</v>
      </c>
      <c r="I93" s="266">
        <v>0</v>
      </c>
      <c r="J93" s="266">
        <f t="shared" ref="J93:J109" si="20">IF(I93="","",ROUND(I93*$J$1,0))</f>
        <v>0</v>
      </c>
      <c r="K93" s="266">
        <f t="shared" si="17"/>
        <v>0</v>
      </c>
      <c r="L93" s="266">
        <f t="shared" si="18"/>
        <v>0</v>
      </c>
      <c r="M93" s="266">
        <f t="shared" si="19"/>
        <v>0</v>
      </c>
      <c r="N93" s="260">
        <v>0</v>
      </c>
      <c r="O93" s="266">
        <v>0</v>
      </c>
      <c r="P93" s="266" t="s">
        <v>1103</v>
      </c>
      <c r="Q93" s="266" t="s">
        <v>1103</v>
      </c>
      <c r="R93" s="646">
        <f t="shared" si="15"/>
        <v>0</v>
      </c>
    </row>
    <row r="94" spans="1:18" x14ac:dyDescent="0.2">
      <c r="A94" s="102">
        <f t="shared" si="16"/>
        <v>2</v>
      </c>
      <c r="B94" s="212" t="str">
        <f>INDEX('LA List'!B:B,MATCH('EZ list'!D94,'LA List'!A:A,0))</f>
        <v>E1932</v>
      </c>
      <c r="C94" s="212" t="str">
        <f t="shared" si="14"/>
        <v>E1932EZ2</v>
      </c>
      <c r="D94" s="102" t="s">
        <v>13</v>
      </c>
      <c r="E94" s="102" t="s">
        <v>954</v>
      </c>
      <c r="F94" s="102">
        <v>2017</v>
      </c>
      <c r="G94" s="266">
        <v>0</v>
      </c>
      <c r="H94" s="266">
        <v>0</v>
      </c>
      <c r="I94" s="266">
        <v>0</v>
      </c>
      <c r="J94" s="266">
        <f t="shared" si="20"/>
        <v>0</v>
      </c>
      <c r="K94" s="266">
        <f t="shared" si="17"/>
        <v>0</v>
      </c>
      <c r="L94" s="266">
        <f t="shared" si="18"/>
        <v>0</v>
      </c>
      <c r="M94" s="266">
        <f t="shared" si="19"/>
        <v>0</v>
      </c>
      <c r="N94" s="260">
        <v>0</v>
      </c>
      <c r="O94" s="266">
        <v>0</v>
      </c>
      <c r="P94" s="266" t="s">
        <v>1103</v>
      </c>
      <c r="Q94" s="266" t="s">
        <v>1103</v>
      </c>
      <c r="R94" s="646">
        <f t="shared" si="15"/>
        <v>0</v>
      </c>
    </row>
    <row r="95" spans="1:18" x14ac:dyDescent="0.2">
      <c r="A95" s="102">
        <f t="shared" si="16"/>
        <v>3</v>
      </c>
      <c r="B95" s="212" t="str">
        <f>INDEX('LA List'!B:B,MATCH('EZ list'!D95,'LA List'!A:A,0))</f>
        <v>E1932</v>
      </c>
      <c r="C95" s="212" t="str">
        <f t="shared" si="14"/>
        <v>E1932EZ3</v>
      </c>
      <c r="D95" s="102" t="s">
        <v>13</v>
      </c>
      <c r="E95" s="102" t="s">
        <v>955</v>
      </c>
      <c r="F95" s="102">
        <v>2017</v>
      </c>
      <c r="G95" s="266">
        <v>0</v>
      </c>
      <c r="H95" s="266">
        <v>0</v>
      </c>
      <c r="I95" s="266">
        <v>0</v>
      </c>
      <c r="J95" s="266">
        <f t="shared" si="20"/>
        <v>0</v>
      </c>
      <c r="K95" s="266">
        <f t="shared" si="17"/>
        <v>0</v>
      </c>
      <c r="L95" s="266">
        <f t="shared" si="18"/>
        <v>0</v>
      </c>
      <c r="M95" s="266">
        <f t="shared" si="19"/>
        <v>0</v>
      </c>
      <c r="N95" s="260">
        <v>0</v>
      </c>
      <c r="O95" s="266">
        <v>0</v>
      </c>
      <c r="P95" s="266" t="s">
        <v>1103</v>
      </c>
      <c r="Q95" s="266" t="s">
        <v>1103</v>
      </c>
      <c r="R95" s="646">
        <f t="shared" si="15"/>
        <v>0</v>
      </c>
    </row>
    <row r="96" spans="1:18" x14ac:dyDescent="0.2">
      <c r="A96" s="102">
        <f t="shared" si="16"/>
        <v>4</v>
      </c>
      <c r="B96" s="212" t="str">
        <f>INDEX('LA List'!B:B,MATCH('EZ list'!D96,'LA List'!A:A,0))</f>
        <v>E1932</v>
      </c>
      <c r="C96" s="212" t="str">
        <f t="shared" si="14"/>
        <v>E1932EZ4</v>
      </c>
      <c r="D96" s="102" t="s">
        <v>13</v>
      </c>
      <c r="E96" s="102" t="s">
        <v>956</v>
      </c>
      <c r="F96" s="102">
        <v>2017</v>
      </c>
      <c r="G96" s="266">
        <v>61283</v>
      </c>
      <c r="H96" s="266">
        <v>61283</v>
      </c>
      <c r="I96" s="266">
        <v>63124</v>
      </c>
      <c r="J96" s="266">
        <f t="shared" si="20"/>
        <v>64571</v>
      </c>
      <c r="K96" s="266">
        <f t="shared" si="17"/>
        <v>65623</v>
      </c>
      <c r="L96" s="266">
        <f t="shared" si="18"/>
        <v>65623</v>
      </c>
      <c r="M96" s="266">
        <f t="shared" si="19"/>
        <v>65623</v>
      </c>
      <c r="N96" s="260">
        <v>125041</v>
      </c>
      <c r="O96" s="266">
        <v>125041</v>
      </c>
      <c r="P96" s="266" t="s">
        <v>1103</v>
      </c>
      <c r="Q96" s="266" t="s">
        <v>1103</v>
      </c>
      <c r="R96" s="646">
        <f t="shared" si="15"/>
        <v>125041</v>
      </c>
    </row>
    <row r="97" spans="1:18" x14ac:dyDescent="0.2">
      <c r="A97" s="102">
        <f t="shared" si="16"/>
        <v>1</v>
      </c>
      <c r="B97" s="212" t="str">
        <f>INDEX('LA List'!B:B,MATCH('EZ list'!D97,'LA List'!A:A,0))</f>
        <v>E1301</v>
      </c>
      <c r="C97" s="212" t="str">
        <f t="shared" si="14"/>
        <v>E1301EZ1</v>
      </c>
      <c r="D97" s="102" t="s">
        <v>15</v>
      </c>
      <c r="E97" s="102" t="s">
        <v>957</v>
      </c>
      <c r="F97" s="102">
        <v>2016</v>
      </c>
      <c r="G97" s="266">
        <v>28576</v>
      </c>
      <c r="H97" s="266">
        <v>28576</v>
      </c>
      <c r="I97" s="266">
        <v>29435</v>
      </c>
      <c r="J97" s="266">
        <f t="shared" si="20"/>
        <v>30110</v>
      </c>
      <c r="K97" s="266">
        <f t="shared" si="17"/>
        <v>30601</v>
      </c>
      <c r="L97" s="266">
        <f t="shared" si="18"/>
        <v>30601</v>
      </c>
      <c r="M97" s="266">
        <f t="shared" si="19"/>
        <v>30601</v>
      </c>
      <c r="N97" s="260">
        <v>30761</v>
      </c>
      <c r="O97" s="266">
        <v>30761</v>
      </c>
      <c r="P97" s="266" t="s">
        <v>1103</v>
      </c>
      <c r="Q97" s="266" t="s">
        <v>1103</v>
      </c>
      <c r="R97" s="646">
        <f t="shared" si="15"/>
        <v>30761</v>
      </c>
    </row>
    <row r="98" spans="1:18" x14ac:dyDescent="0.2">
      <c r="A98" s="102">
        <f t="shared" si="16"/>
        <v>1</v>
      </c>
      <c r="B98" s="212" t="str">
        <f>INDEX('LA List'!B:B,MATCH('EZ list'!D98,'LA List'!A:A,0))</f>
        <v>E2233</v>
      </c>
      <c r="C98" s="212" t="str">
        <f t="shared" si="14"/>
        <v>E2233EZ1</v>
      </c>
      <c r="D98" s="102" t="s">
        <v>17</v>
      </c>
      <c r="E98" s="102" t="s">
        <v>958</v>
      </c>
      <c r="F98" s="102">
        <v>2017</v>
      </c>
      <c r="G98" s="266">
        <v>0</v>
      </c>
      <c r="H98" s="266">
        <v>0</v>
      </c>
      <c r="I98" s="266">
        <v>0</v>
      </c>
      <c r="J98" s="266">
        <f t="shared" si="20"/>
        <v>0</v>
      </c>
      <c r="K98" s="266">
        <f t="shared" si="17"/>
        <v>0</v>
      </c>
      <c r="L98" s="266">
        <f t="shared" si="18"/>
        <v>0</v>
      </c>
      <c r="M98" s="266">
        <f t="shared" si="19"/>
        <v>0</v>
      </c>
      <c r="N98" s="260">
        <v>0</v>
      </c>
      <c r="O98" s="266">
        <v>0</v>
      </c>
      <c r="P98" s="266" t="s">
        <v>1103</v>
      </c>
      <c r="Q98" s="266" t="s">
        <v>1103</v>
      </c>
      <c r="R98" s="646">
        <f t="shared" si="15"/>
        <v>0</v>
      </c>
    </row>
    <row r="99" spans="1:18" x14ac:dyDescent="0.2">
      <c r="A99" s="102">
        <f t="shared" si="16"/>
        <v>1</v>
      </c>
      <c r="B99" s="212" t="str">
        <f>INDEX('LA List'!B:B,MATCH('EZ list'!D99,'LA List'!A:A,0))</f>
        <v>E1001</v>
      </c>
      <c r="C99" s="212" t="str">
        <f t="shared" si="14"/>
        <v>E1001EZ1</v>
      </c>
      <c r="D99" s="102" t="s">
        <v>19</v>
      </c>
      <c r="E99" s="102" t="s">
        <v>4051</v>
      </c>
      <c r="F99" s="102">
        <v>2015</v>
      </c>
      <c r="G99" s="266">
        <v>0</v>
      </c>
      <c r="H99" s="266">
        <v>0</v>
      </c>
      <c r="I99" s="266">
        <v>0</v>
      </c>
      <c r="J99" s="266">
        <f t="shared" si="20"/>
        <v>0</v>
      </c>
      <c r="K99" s="266">
        <f t="shared" si="17"/>
        <v>0</v>
      </c>
      <c r="L99" s="266">
        <f t="shared" si="18"/>
        <v>0</v>
      </c>
      <c r="M99" s="266">
        <f t="shared" si="19"/>
        <v>0</v>
      </c>
      <c r="N99" s="260">
        <v>0</v>
      </c>
      <c r="O99" s="266">
        <v>0</v>
      </c>
      <c r="P99" s="266" t="s">
        <v>1103</v>
      </c>
      <c r="Q99" s="266" t="s">
        <v>1103</v>
      </c>
      <c r="R99" s="646">
        <f t="shared" si="15"/>
        <v>0</v>
      </c>
    </row>
    <row r="100" spans="1:18" x14ac:dyDescent="0.2">
      <c r="A100" s="102">
        <f t="shared" si="16"/>
        <v>2</v>
      </c>
      <c r="B100" s="212" t="str">
        <f>INDEX('LA List'!B:B,MATCH('EZ list'!D100,'LA List'!A:A,0))</f>
        <v>E1001</v>
      </c>
      <c r="C100" s="212" t="str">
        <f t="shared" si="14"/>
        <v>E1001EZ2</v>
      </c>
      <c r="D100" s="102" t="s">
        <v>19</v>
      </c>
      <c r="E100" s="102" t="s">
        <v>4052</v>
      </c>
      <c r="F100" s="102">
        <v>2025</v>
      </c>
      <c r="G100" s="266"/>
      <c r="H100" s="266"/>
      <c r="I100" s="266"/>
      <c r="J100" s="266"/>
      <c r="K100" s="266"/>
      <c r="L100" s="266"/>
      <c r="M100" s="266"/>
      <c r="N100" s="260"/>
      <c r="O100" s="266"/>
      <c r="P100" s="266">
        <v>0</v>
      </c>
      <c r="Q100" s="266">
        <v>0</v>
      </c>
      <c r="R100" s="646">
        <f t="shared" si="15"/>
        <v>0</v>
      </c>
    </row>
    <row r="101" spans="1:18" x14ac:dyDescent="0.2">
      <c r="A101" s="102">
        <f t="shared" si="16"/>
        <v>1</v>
      </c>
      <c r="B101" s="212" t="str">
        <f>INDEX('LA List'!B:B,MATCH('EZ list'!D101,'LA List'!A:A,0))</f>
        <v>E1035</v>
      </c>
      <c r="C101" s="212" t="str">
        <f t="shared" si="14"/>
        <v>E1035EZ1</v>
      </c>
      <c r="D101" s="102" t="s">
        <v>21</v>
      </c>
      <c r="E101" s="102" t="s">
        <v>1103</v>
      </c>
      <c r="F101" s="102" t="s">
        <v>1103</v>
      </c>
      <c r="G101" s="266" t="s">
        <v>1103</v>
      </c>
      <c r="H101" s="266" t="s">
        <v>1103</v>
      </c>
      <c r="I101" s="266" t="s">
        <v>1103</v>
      </c>
      <c r="J101" s="266" t="str">
        <f t="shared" si="20"/>
        <v/>
      </c>
      <c r="K101" s="266" t="str">
        <f t="shared" si="17"/>
        <v/>
      </c>
      <c r="L101" s="266" t="str">
        <f t="shared" si="18"/>
        <v/>
      </c>
      <c r="M101" s="266" t="str">
        <f t="shared" si="19"/>
        <v/>
      </c>
      <c r="N101" s="260" t="s">
        <v>1103</v>
      </c>
      <c r="O101" s="266" t="s">
        <v>1103</v>
      </c>
      <c r="P101" s="266" t="s">
        <v>1103</v>
      </c>
      <c r="Q101" s="266" t="s">
        <v>1103</v>
      </c>
      <c r="R101" s="646" t="str">
        <f t="shared" si="15"/>
        <v/>
      </c>
    </row>
    <row r="102" spans="1:18" x14ac:dyDescent="0.2">
      <c r="A102" s="102">
        <f t="shared" si="16"/>
        <v>1</v>
      </c>
      <c r="B102" s="212" t="str">
        <f>INDEX('LA List'!B:B,MATCH('EZ list'!D102,'LA List'!A:A,0))</f>
        <v>E4402</v>
      </c>
      <c r="C102" s="212" t="str">
        <f t="shared" si="14"/>
        <v>E4402EZ1</v>
      </c>
      <c r="D102" s="102" t="s">
        <v>23</v>
      </c>
      <c r="E102" s="102" t="s">
        <v>4053</v>
      </c>
      <c r="F102" s="102">
        <v>2024</v>
      </c>
      <c r="G102" s="266" t="s">
        <v>1103</v>
      </c>
      <c r="H102" s="266" t="s">
        <v>1103</v>
      </c>
      <c r="I102" s="266" t="s">
        <v>1103</v>
      </c>
      <c r="J102" s="266" t="str">
        <f t="shared" si="20"/>
        <v/>
      </c>
      <c r="K102" s="266" t="str">
        <f t="shared" si="17"/>
        <v/>
      </c>
      <c r="L102" s="266" t="str">
        <f t="shared" si="18"/>
        <v/>
      </c>
      <c r="M102" s="266" t="str">
        <f t="shared" si="19"/>
        <v/>
      </c>
      <c r="N102" s="260" t="s">
        <v>1103</v>
      </c>
      <c r="O102" s="266">
        <v>0</v>
      </c>
      <c r="P102" s="266">
        <v>0</v>
      </c>
      <c r="Q102" s="266">
        <v>0</v>
      </c>
      <c r="R102" s="646">
        <f t="shared" si="15"/>
        <v>0</v>
      </c>
    </row>
    <row r="103" spans="1:18" s="102" customFormat="1" x14ac:dyDescent="0.2">
      <c r="A103" s="102">
        <f t="shared" si="16"/>
        <v>1</v>
      </c>
      <c r="B103" s="212" t="str">
        <f>INDEX('LA List'!B:B,MATCH('EZ list'!D103,'LA List'!A:A,0))</f>
        <v>E1203</v>
      </c>
      <c r="C103" s="212" t="str">
        <f t="shared" si="14"/>
        <v>E1203EZ1</v>
      </c>
      <c r="D103" s="246" t="s">
        <v>1111</v>
      </c>
      <c r="E103" s="102" t="s">
        <v>1044</v>
      </c>
      <c r="F103" s="102">
        <v>2017</v>
      </c>
      <c r="G103" s="266">
        <v>263396</v>
      </c>
      <c r="H103" s="266">
        <v>263396</v>
      </c>
      <c r="I103" s="266">
        <v>271309</v>
      </c>
      <c r="J103" s="266">
        <f t="shared" si="20"/>
        <v>277526</v>
      </c>
      <c r="K103" s="266">
        <f t="shared" si="17"/>
        <v>282048</v>
      </c>
      <c r="L103" s="266">
        <f t="shared" si="18"/>
        <v>282048</v>
      </c>
      <c r="M103" s="266">
        <f t="shared" si="19"/>
        <v>282048</v>
      </c>
      <c r="N103" s="260">
        <v>310705</v>
      </c>
      <c r="O103" s="266">
        <v>310705</v>
      </c>
      <c r="P103" s="266" t="s">
        <v>1103</v>
      </c>
      <c r="Q103" s="266" t="s">
        <v>1103</v>
      </c>
      <c r="R103" s="646">
        <f t="shared" si="15"/>
        <v>310705</v>
      </c>
    </row>
    <row r="104" spans="1:18" x14ac:dyDescent="0.2">
      <c r="A104" s="102">
        <f t="shared" si="16"/>
        <v>1</v>
      </c>
      <c r="B104" s="212" t="str">
        <f>INDEX('LA List'!B:B,MATCH('EZ list'!D104,'LA List'!A:A,0))</f>
        <v>E2234</v>
      </c>
      <c r="C104" s="212" t="str">
        <f t="shared" si="14"/>
        <v>E2234EZ1</v>
      </c>
      <c r="D104" s="102" t="s">
        <v>32</v>
      </c>
      <c r="E104" s="102" t="s">
        <v>1103</v>
      </c>
      <c r="F104" s="102" t="s">
        <v>1103</v>
      </c>
      <c r="G104" s="266" t="s">
        <v>1103</v>
      </c>
      <c r="H104" s="266" t="s">
        <v>1103</v>
      </c>
      <c r="I104" s="266" t="s">
        <v>1103</v>
      </c>
      <c r="J104" s="266" t="str">
        <f t="shared" si="20"/>
        <v/>
      </c>
      <c r="K104" s="266" t="str">
        <f t="shared" si="17"/>
        <v/>
      </c>
      <c r="L104" s="266" t="str">
        <f t="shared" si="18"/>
        <v/>
      </c>
      <c r="M104" s="266" t="str">
        <f t="shared" si="19"/>
        <v/>
      </c>
      <c r="N104" s="260" t="s">
        <v>1103</v>
      </c>
      <c r="O104" s="266" t="s">
        <v>1103</v>
      </c>
      <c r="P104" s="266" t="s">
        <v>1103</v>
      </c>
      <c r="Q104" s="266" t="s">
        <v>1103</v>
      </c>
      <c r="R104" s="646" t="str">
        <f t="shared" si="15"/>
        <v/>
      </c>
    </row>
    <row r="105" spans="1:18" x14ac:dyDescent="0.2">
      <c r="A105" s="102">
        <f t="shared" si="16"/>
        <v>1</v>
      </c>
      <c r="B105" s="212" t="str">
        <f>INDEX('LA List'!B:B,MATCH('EZ list'!D105,'LA List'!A:A,0))</f>
        <v>E4603</v>
      </c>
      <c r="C105" s="212" t="str">
        <f t="shared" si="14"/>
        <v>E4603EZ1</v>
      </c>
      <c r="D105" s="102" t="s">
        <v>34</v>
      </c>
      <c r="E105" s="102" t="s">
        <v>959</v>
      </c>
      <c r="F105" s="102">
        <v>2017</v>
      </c>
      <c r="G105" s="266">
        <v>14726</v>
      </c>
      <c r="H105" s="266">
        <v>14726</v>
      </c>
      <c r="I105" s="266">
        <v>15168</v>
      </c>
      <c r="J105" s="266">
        <f t="shared" si="20"/>
        <v>15516</v>
      </c>
      <c r="K105" s="266">
        <f t="shared" si="17"/>
        <v>15769</v>
      </c>
      <c r="L105" s="266">
        <f t="shared" si="18"/>
        <v>15769</v>
      </c>
      <c r="M105" s="266">
        <f t="shared" si="19"/>
        <v>15769</v>
      </c>
      <c r="N105" s="260">
        <v>29325</v>
      </c>
      <c r="O105" s="266">
        <v>29325</v>
      </c>
      <c r="P105" s="266" t="s">
        <v>1103</v>
      </c>
      <c r="Q105" s="266" t="s">
        <v>1103</v>
      </c>
      <c r="R105" s="646">
        <f t="shared" si="15"/>
        <v>29325</v>
      </c>
    </row>
    <row r="106" spans="1:18" x14ac:dyDescent="0.2">
      <c r="A106" s="102">
        <f t="shared" si="16"/>
        <v>2</v>
      </c>
      <c r="B106" s="212" t="str">
        <f>INDEX('LA List'!B:B,MATCH('EZ list'!D106,'LA List'!A:A,0))</f>
        <v>E4603</v>
      </c>
      <c r="C106" s="212" t="str">
        <f t="shared" si="14"/>
        <v>E4603EZ2</v>
      </c>
      <c r="D106" s="102" t="s">
        <v>34</v>
      </c>
      <c r="E106" s="102" t="s">
        <v>960</v>
      </c>
      <c r="F106" s="102">
        <v>2017</v>
      </c>
      <c r="G106" s="266">
        <v>19222</v>
      </c>
      <c r="H106" s="266">
        <v>19222</v>
      </c>
      <c r="I106" s="266">
        <v>19799</v>
      </c>
      <c r="J106" s="266">
        <f t="shared" si="20"/>
        <v>20253</v>
      </c>
      <c r="K106" s="266">
        <f t="shared" si="17"/>
        <v>20583</v>
      </c>
      <c r="L106" s="266">
        <f t="shared" si="18"/>
        <v>20583</v>
      </c>
      <c r="M106" s="266">
        <f t="shared" si="19"/>
        <v>20583</v>
      </c>
      <c r="N106" s="260">
        <v>32104</v>
      </c>
      <c r="O106" s="266">
        <v>32104</v>
      </c>
      <c r="P106" s="266" t="s">
        <v>1103</v>
      </c>
      <c r="Q106" s="266" t="s">
        <v>1103</v>
      </c>
      <c r="R106" s="646">
        <f t="shared" si="15"/>
        <v>32104</v>
      </c>
    </row>
    <row r="107" spans="1:18" x14ac:dyDescent="0.2">
      <c r="A107" s="102">
        <f t="shared" si="16"/>
        <v>3</v>
      </c>
      <c r="B107" s="212" t="str">
        <f>INDEX('LA List'!B:B,MATCH('EZ list'!D107,'LA List'!A:A,0))</f>
        <v>E4603</v>
      </c>
      <c r="C107" s="212" t="str">
        <f t="shared" si="14"/>
        <v>E4603EZ3</v>
      </c>
      <c r="D107" s="102" t="s">
        <v>34</v>
      </c>
      <c r="E107" s="102" t="s">
        <v>961</v>
      </c>
      <c r="F107" s="102">
        <v>2017</v>
      </c>
      <c r="G107" s="266">
        <v>0</v>
      </c>
      <c r="H107" s="266">
        <v>0</v>
      </c>
      <c r="I107" s="266">
        <v>0</v>
      </c>
      <c r="J107" s="266">
        <f t="shared" si="20"/>
        <v>0</v>
      </c>
      <c r="K107" s="266">
        <f t="shared" si="17"/>
        <v>0</v>
      </c>
      <c r="L107" s="266">
        <f t="shared" si="18"/>
        <v>0</v>
      </c>
      <c r="M107" s="266">
        <f t="shared" si="19"/>
        <v>0</v>
      </c>
      <c r="N107" s="260">
        <v>0</v>
      </c>
      <c r="O107" s="266">
        <v>0</v>
      </c>
      <c r="P107" s="266" t="s">
        <v>1103</v>
      </c>
      <c r="Q107" s="266" t="s">
        <v>1103</v>
      </c>
      <c r="R107" s="646">
        <f t="shared" si="15"/>
        <v>0</v>
      </c>
    </row>
    <row r="108" spans="1:18" x14ac:dyDescent="0.2">
      <c r="A108" s="102">
        <f t="shared" si="16"/>
        <v>4</v>
      </c>
      <c r="B108" s="212" t="str">
        <f>INDEX('LA List'!B:B,MATCH('EZ list'!D108,'LA List'!A:A,0))</f>
        <v>E4603</v>
      </c>
      <c r="C108" s="212" t="str">
        <f t="shared" si="14"/>
        <v>E4603EZ4</v>
      </c>
      <c r="D108" s="102" t="s">
        <v>34</v>
      </c>
      <c r="E108" s="102" t="s">
        <v>962</v>
      </c>
      <c r="F108" s="102">
        <v>2017</v>
      </c>
      <c r="G108" s="266">
        <v>16574</v>
      </c>
      <c r="H108" s="266">
        <v>16574</v>
      </c>
      <c r="I108" s="266">
        <v>17072</v>
      </c>
      <c r="J108" s="266">
        <f t="shared" si="20"/>
        <v>17463</v>
      </c>
      <c r="K108" s="266">
        <f t="shared" si="17"/>
        <v>17748</v>
      </c>
      <c r="L108" s="266">
        <f t="shared" si="18"/>
        <v>17748</v>
      </c>
      <c r="M108" s="266">
        <f t="shared" si="19"/>
        <v>17748</v>
      </c>
      <c r="N108" s="260">
        <v>0</v>
      </c>
      <c r="O108" s="266">
        <v>0</v>
      </c>
      <c r="P108" s="266" t="s">
        <v>1103</v>
      </c>
      <c r="Q108" s="266" t="s">
        <v>1103</v>
      </c>
      <c r="R108" s="646">
        <f t="shared" si="15"/>
        <v>0</v>
      </c>
    </row>
    <row r="109" spans="1:18" x14ac:dyDescent="0.2">
      <c r="A109" s="102">
        <f t="shared" si="16"/>
        <v>5</v>
      </c>
      <c r="B109" s="212" t="str">
        <f>INDEX('LA List'!B:B,MATCH('EZ list'!D109,'LA List'!A:A,0))</f>
        <v>E4603</v>
      </c>
      <c r="C109" s="212" t="str">
        <f t="shared" si="14"/>
        <v>E4603EZ5</v>
      </c>
      <c r="D109" s="102" t="s">
        <v>34</v>
      </c>
      <c r="E109" s="102" t="s">
        <v>963</v>
      </c>
      <c r="F109" s="102">
        <v>2017</v>
      </c>
      <c r="G109" s="266">
        <v>92812</v>
      </c>
      <c r="H109" s="266">
        <v>92812</v>
      </c>
      <c r="I109" s="266">
        <v>95600</v>
      </c>
      <c r="J109" s="266">
        <f t="shared" si="20"/>
        <v>97791</v>
      </c>
      <c r="K109" s="266">
        <f t="shared" si="17"/>
        <v>99384</v>
      </c>
      <c r="L109" s="266">
        <f t="shared" si="18"/>
        <v>99384</v>
      </c>
      <c r="M109" s="266">
        <f t="shared" si="19"/>
        <v>99384</v>
      </c>
      <c r="N109" s="260">
        <v>177637</v>
      </c>
      <c r="O109" s="266">
        <v>177637</v>
      </c>
      <c r="P109" s="266" t="s">
        <v>1103</v>
      </c>
      <c r="Q109" s="266" t="s">
        <v>1103</v>
      </c>
      <c r="R109" s="646">
        <f t="shared" si="15"/>
        <v>177637</v>
      </c>
    </row>
    <row r="110" spans="1:18" x14ac:dyDescent="0.2">
      <c r="A110" s="102">
        <f t="shared" si="16"/>
        <v>6</v>
      </c>
      <c r="B110" s="212" t="str">
        <f>INDEX('LA List'!B:B,MATCH('EZ list'!D110,'LA List'!A:A,0))</f>
        <v>E4603</v>
      </c>
      <c r="C110" s="212" t="str">
        <f t="shared" si="14"/>
        <v>E4603EZ6</v>
      </c>
      <c r="D110" s="102" t="s">
        <v>34</v>
      </c>
      <c r="E110" s="102" t="s">
        <v>2422</v>
      </c>
      <c r="F110" s="102">
        <v>2024</v>
      </c>
      <c r="G110" s="266"/>
      <c r="H110" s="266"/>
      <c r="I110" s="266"/>
      <c r="J110" s="266"/>
      <c r="K110" s="266"/>
      <c r="L110" s="266"/>
      <c r="M110" s="266"/>
      <c r="N110" s="260"/>
      <c r="O110" s="266">
        <v>42270.923231984831</v>
      </c>
      <c r="P110" s="266">
        <v>42176</v>
      </c>
      <c r="Q110" s="266">
        <v>96</v>
      </c>
      <c r="R110" s="646">
        <f t="shared" si="15"/>
        <v>42272</v>
      </c>
    </row>
    <row r="111" spans="1:18" x14ac:dyDescent="0.2">
      <c r="A111" s="102">
        <f t="shared" si="16"/>
        <v>1</v>
      </c>
      <c r="B111" s="212" t="str">
        <f>INDEX('LA List'!B:B,MATCH('EZ list'!D111,'LA List'!A:A,0))</f>
        <v>E1302</v>
      </c>
      <c r="C111" s="212" t="str">
        <f>CONCATENATE(B111,"EZ",A111)</f>
        <v>E1302EZ1</v>
      </c>
      <c r="D111" s="102" t="s">
        <v>36</v>
      </c>
      <c r="E111" s="102" t="s">
        <v>964</v>
      </c>
      <c r="F111" s="102">
        <v>2017</v>
      </c>
      <c r="G111" s="266">
        <v>0</v>
      </c>
      <c r="H111" s="266">
        <v>0</v>
      </c>
      <c r="I111" s="266">
        <v>0</v>
      </c>
      <c r="J111" s="266">
        <f t="shared" ref="J111:J127" si="21">IF(I111="","",ROUND(I111*$J$1,0))</f>
        <v>0</v>
      </c>
      <c r="K111" s="266">
        <f t="shared" ref="K111:K127" si="22">IF(J111="","",ROUND(J111*$K$1,0))</f>
        <v>0</v>
      </c>
      <c r="L111" s="266">
        <f t="shared" ref="L111:L127" si="23">IF(K111="","",ROUND(K111*$L$1,0))</f>
        <v>0</v>
      </c>
      <c r="M111" s="266">
        <f t="shared" ref="M111:M127" si="24">IF(L111="","",ROUND(L111*$M$1,0))</f>
        <v>0</v>
      </c>
      <c r="N111" s="260">
        <v>450098</v>
      </c>
      <c r="O111" s="266">
        <v>450098</v>
      </c>
      <c r="P111" s="266" t="s">
        <v>1103</v>
      </c>
      <c r="Q111" s="266" t="s">
        <v>1103</v>
      </c>
      <c r="R111" s="646">
        <v>0</v>
      </c>
    </row>
    <row r="112" spans="1:18" x14ac:dyDescent="0.2">
      <c r="A112" s="102">
        <f t="shared" si="16"/>
        <v>1</v>
      </c>
      <c r="B112" s="212" t="str">
        <f>INDEX('LA List'!B:B,MATCH('EZ list'!D112,'LA List'!A:A,0))</f>
        <v>E5036</v>
      </c>
      <c r="C112" s="212" t="str">
        <f t="shared" si="14"/>
        <v>E5036EZ1</v>
      </c>
      <c r="D112" s="102" t="s">
        <v>38</v>
      </c>
      <c r="E112" s="102" t="s">
        <v>1103</v>
      </c>
      <c r="F112" s="102" t="s">
        <v>1103</v>
      </c>
      <c r="G112" s="266" t="s">
        <v>1103</v>
      </c>
      <c r="H112" s="266" t="s">
        <v>1103</v>
      </c>
      <c r="I112" s="266" t="s">
        <v>1103</v>
      </c>
      <c r="J112" s="266" t="str">
        <f t="shared" si="21"/>
        <v/>
      </c>
      <c r="K112" s="266" t="str">
        <f t="shared" si="22"/>
        <v/>
      </c>
      <c r="L112" s="266" t="str">
        <f t="shared" si="23"/>
        <v/>
      </c>
      <c r="M112" s="266" t="str">
        <f t="shared" si="24"/>
        <v/>
      </c>
      <c r="N112" s="260" t="s">
        <v>1103</v>
      </c>
      <c r="O112" s="266" t="s">
        <v>1103</v>
      </c>
      <c r="P112" s="266" t="s">
        <v>1103</v>
      </c>
      <c r="Q112" s="266" t="s">
        <v>1103</v>
      </c>
      <c r="R112" s="646" t="str">
        <f t="shared" si="15"/>
        <v/>
      </c>
    </row>
    <row r="113" spans="1:18" x14ac:dyDescent="0.2">
      <c r="A113" s="102">
        <f t="shared" si="16"/>
        <v>1</v>
      </c>
      <c r="B113" s="212" t="str">
        <f>INDEX('LA List'!B:B,MATCH('EZ list'!D113,'LA List'!A:A,0))</f>
        <v>E0532</v>
      </c>
      <c r="C113" s="212" t="str">
        <f t="shared" si="14"/>
        <v>E0532EZ1</v>
      </c>
      <c r="D113" s="102" t="s">
        <v>40</v>
      </c>
      <c r="E113" s="102" t="s">
        <v>965</v>
      </c>
      <c r="F113" s="102">
        <v>2016</v>
      </c>
      <c r="G113" s="266">
        <v>0</v>
      </c>
      <c r="H113" s="266">
        <v>195432</v>
      </c>
      <c r="I113" s="266">
        <v>201303</v>
      </c>
      <c r="J113" s="266">
        <f t="shared" si="21"/>
        <v>205916</v>
      </c>
      <c r="K113" s="266">
        <f t="shared" si="22"/>
        <v>209271</v>
      </c>
      <c r="L113" s="266">
        <f t="shared" si="23"/>
        <v>209271</v>
      </c>
      <c r="M113" s="266">
        <f t="shared" si="24"/>
        <v>209271</v>
      </c>
      <c r="N113" s="260">
        <v>227789</v>
      </c>
      <c r="O113" s="266">
        <v>227789</v>
      </c>
      <c r="P113" s="266" t="s">
        <v>1103</v>
      </c>
      <c r="Q113" s="266" t="s">
        <v>1103</v>
      </c>
      <c r="R113" s="646">
        <f t="shared" si="15"/>
        <v>227789</v>
      </c>
    </row>
    <row r="114" spans="1:18" x14ac:dyDescent="0.2">
      <c r="A114" s="102">
        <f t="shared" si="16"/>
        <v>1</v>
      </c>
      <c r="B114" s="212" t="str">
        <f>INDEX('LA List'!B:B,MATCH('EZ list'!D114,'LA List'!A:A,0))</f>
        <v>E1131</v>
      </c>
      <c r="C114" s="212" t="str">
        <f t="shared" si="14"/>
        <v>E1131EZ1</v>
      </c>
      <c r="D114" s="102" t="s">
        <v>42</v>
      </c>
      <c r="E114" s="102" t="s">
        <v>966</v>
      </c>
      <c r="F114" s="102">
        <v>2017</v>
      </c>
      <c r="G114" s="266">
        <v>237466</v>
      </c>
      <c r="H114" s="266">
        <v>237466</v>
      </c>
      <c r="I114" s="266">
        <v>244600</v>
      </c>
      <c r="J114" s="266">
        <f t="shared" si="21"/>
        <v>250205</v>
      </c>
      <c r="K114" s="266">
        <f t="shared" si="22"/>
        <v>254282</v>
      </c>
      <c r="L114" s="266">
        <f t="shared" si="23"/>
        <v>254282</v>
      </c>
      <c r="M114" s="266">
        <f t="shared" si="24"/>
        <v>254282</v>
      </c>
      <c r="N114" s="260">
        <v>300501</v>
      </c>
      <c r="O114" s="266">
        <v>300501</v>
      </c>
      <c r="P114" s="266" t="s">
        <v>1103</v>
      </c>
      <c r="Q114" s="266" t="s">
        <v>1103</v>
      </c>
      <c r="R114" s="646">
        <f t="shared" si="15"/>
        <v>300501</v>
      </c>
    </row>
    <row r="115" spans="1:18" x14ac:dyDescent="0.2">
      <c r="A115" s="102">
        <f t="shared" si="16"/>
        <v>2</v>
      </c>
      <c r="B115" s="212" t="str">
        <f>INDEX('LA List'!B:B,MATCH('EZ list'!D115,'LA List'!A:A,0))</f>
        <v>E1131</v>
      </c>
      <c r="C115" s="212" t="str">
        <f t="shared" si="14"/>
        <v>E1131EZ2</v>
      </c>
      <c r="D115" s="102" t="s">
        <v>42</v>
      </c>
      <c r="E115" s="102" t="s">
        <v>967</v>
      </c>
      <c r="F115" s="102">
        <v>2017</v>
      </c>
      <c r="G115" s="266">
        <v>401476</v>
      </c>
      <c r="H115" s="266">
        <v>401476</v>
      </c>
      <c r="I115" s="266">
        <v>413538</v>
      </c>
      <c r="J115" s="266">
        <f t="shared" si="21"/>
        <v>423015</v>
      </c>
      <c r="K115" s="266">
        <f t="shared" si="22"/>
        <v>429907</v>
      </c>
      <c r="L115" s="266">
        <f t="shared" si="23"/>
        <v>429907</v>
      </c>
      <c r="M115" s="266">
        <f t="shared" si="24"/>
        <v>429907</v>
      </c>
      <c r="N115" s="260">
        <v>508049</v>
      </c>
      <c r="O115" s="266">
        <v>508049</v>
      </c>
      <c r="P115" s="266" t="s">
        <v>1103</v>
      </c>
      <c r="Q115" s="266" t="s">
        <v>1103</v>
      </c>
      <c r="R115" s="646">
        <f t="shared" si="15"/>
        <v>508049</v>
      </c>
    </row>
    <row r="116" spans="1:18" x14ac:dyDescent="0.2">
      <c r="A116" s="102">
        <f t="shared" si="16"/>
        <v>3</v>
      </c>
      <c r="B116" s="212" t="str">
        <f>INDEX('LA List'!B:B,MATCH('EZ list'!D116,'LA List'!A:A,0))</f>
        <v>E1131</v>
      </c>
      <c r="C116" s="212" t="str">
        <f t="shared" si="14"/>
        <v>E1131EZ3</v>
      </c>
      <c r="D116" s="102" t="s">
        <v>42</v>
      </c>
      <c r="E116" s="102" t="s">
        <v>968</v>
      </c>
      <c r="F116" s="102">
        <v>2017</v>
      </c>
      <c r="G116" s="266">
        <v>0</v>
      </c>
      <c r="H116" s="266">
        <v>0</v>
      </c>
      <c r="I116" s="266">
        <v>0</v>
      </c>
      <c r="J116" s="266">
        <f t="shared" si="21"/>
        <v>0</v>
      </c>
      <c r="K116" s="266">
        <f t="shared" si="22"/>
        <v>0</v>
      </c>
      <c r="L116" s="266">
        <f t="shared" si="23"/>
        <v>0</v>
      </c>
      <c r="M116" s="266">
        <f t="shared" si="24"/>
        <v>0</v>
      </c>
      <c r="N116" s="260">
        <v>0</v>
      </c>
      <c r="O116" s="266">
        <v>0</v>
      </c>
      <c r="P116" s="266" t="s">
        <v>1103</v>
      </c>
      <c r="Q116" s="266" t="s">
        <v>1103</v>
      </c>
      <c r="R116" s="646">
        <f t="shared" si="15"/>
        <v>0</v>
      </c>
    </row>
    <row r="117" spans="1:18" x14ac:dyDescent="0.2">
      <c r="A117" s="102">
        <f t="shared" si="16"/>
        <v>4</v>
      </c>
      <c r="B117" s="212" t="str">
        <f>INDEX('LA List'!B:B,MATCH('EZ list'!D117,'LA List'!A:A,0))</f>
        <v>E1131</v>
      </c>
      <c r="C117" s="212" t="str">
        <f t="shared" si="14"/>
        <v>E1131EZ4</v>
      </c>
      <c r="D117" s="102" t="s">
        <v>42</v>
      </c>
      <c r="E117" s="102" t="s">
        <v>969</v>
      </c>
      <c r="F117" s="102">
        <v>2017</v>
      </c>
      <c r="G117" s="266">
        <v>0</v>
      </c>
      <c r="H117" s="266">
        <v>0</v>
      </c>
      <c r="I117" s="266">
        <v>0</v>
      </c>
      <c r="J117" s="266">
        <f t="shared" si="21"/>
        <v>0</v>
      </c>
      <c r="K117" s="266">
        <f t="shared" si="22"/>
        <v>0</v>
      </c>
      <c r="L117" s="266">
        <f t="shared" si="23"/>
        <v>0</v>
      </c>
      <c r="M117" s="266">
        <f t="shared" si="24"/>
        <v>0</v>
      </c>
      <c r="N117" s="260">
        <v>0</v>
      </c>
      <c r="O117" s="266">
        <v>0</v>
      </c>
      <c r="P117" s="266" t="s">
        <v>1103</v>
      </c>
      <c r="Q117" s="266" t="s">
        <v>1103</v>
      </c>
      <c r="R117" s="646">
        <f t="shared" si="15"/>
        <v>0</v>
      </c>
    </row>
    <row r="118" spans="1:18" x14ac:dyDescent="0.2">
      <c r="A118" s="102">
        <f t="shared" si="16"/>
        <v>1</v>
      </c>
      <c r="B118" s="212" t="str">
        <f>INDEX('LA List'!B:B,MATCH('EZ list'!D118,'LA List'!A:A,0))</f>
        <v>E1732</v>
      </c>
      <c r="C118" s="212" t="str">
        <f t="shared" si="14"/>
        <v>E1732EZ1</v>
      </c>
      <c r="D118" s="102" t="s">
        <v>44</v>
      </c>
      <c r="E118" s="102" t="s">
        <v>970</v>
      </c>
      <c r="F118" s="102">
        <v>2017</v>
      </c>
      <c r="G118" s="266">
        <v>0</v>
      </c>
      <c r="H118" s="266">
        <v>0</v>
      </c>
      <c r="I118" s="266">
        <v>0</v>
      </c>
      <c r="J118" s="266">
        <f t="shared" si="21"/>
        <v>0</v>
      </c>
      <c r="K118" s="266">
        <f t="shared" si="22"/>
        <v>0</v>
      </c>
      <c r="L118" s="266">
        <f t="shared" si="23"/>
        <v>0</v>
      </c>
      <c r="M118" s="266">
        <f t="shared" si="24"/>
        <v>0</v>
      </c>
      <c r="N118" s="260">
        <v>219350</v>
      </c>
      <c r="O118" s="266">
        <v>219350</v>
      </c>
      <c r="P118" s="266" t="s">
        <v>1103</v>
      </c>
      <c r="Q118" s="266" t="s">
        <v>1103</v>
      </c>
      <c r="R118" s="646">
        <f t="shared" si="15"/>
        <v>219350</v>
      </c>
    </row>
    <row r="119" spans="1:18" x14ac:dyDescent="0.2">
      <c r="A119" s="102">
        <f t="shared" si="16"/>
        <v>1</v>
      </c>
      <c r="B119" s="212" t="str">
        <f>INDEX('LA List'!B:B,MATCH('EZ list'!D119,'LA List'!A:A,0))</f>
        <v>E1933</v>
      </c>
      <c r="C119" s="212" t="str">
        <f t="shared" si="14"/>
        <v>E1933EZ1</v>
      </c>
      <c r="D119" s="102" t="s">
        <v>46</v>
      </c>
      <c r="E119" s="102" t="s">
        <v>1103</v>
      </c>
      <c r="F119" s="102" t="s">
        <v>1103</v>
      </c>
      <c r="G119" s="266" t="s">
        <v>1103</v>
      </c>
      <c r="H119" s="266" t="s">
        <v>1103</v>
      </c>
      <c r="I119" s="266" t="s">
        <v>1103</v>
      </c>
      <c r="J119" s="266" t="str">
        <f t="shared" si="21"/>
        <v/>
      </c>
      <c r="K119" s="266" t="str">
        <f t="shared" si="22"/>
        <v/>
      </c>
      <c r="L119" s="266" t="str">
        <f t="shared" si="23"/>
        <v/>
      </c>
      <c r="M119" s="266" t="str">
        <f t="shared" si="24"/>
        <v/>
      </c>
      <c r="N119" s="260" t="s">
        <v>1103</v>
      </c>
      <c r="O119" s="266" t="s">
        <v>1103</v>
      </c>
      <c r="P119" s="266" t="s">
        <v>1103</v>
      </c>
      <c r="Q119" s="266" t="s">
        <v>1103</v>
      </c>
      <c r="R119" s="646" t="str">
        <f t="shared" si="15"/>
        <v/>
      </c>
    </row>
    <row r="120" spans="1:18" x14ac:dyDescent="0.2">
      <c r="A120" s="102">
        <f t="shared" si="16"/>
        <v>1</v>
      </c>
      <c r="B120" s="212" t="str">
        <f>INDEX('LA List'!B:B,MATCH('EZ list'!D120,'LA List'!A:A,0))</f>
        <v>E2532</v>
      </c>
      <c r="C120" s="212" t="str">
        <f t="shared" si="14"/>
        <v>E2532EZ1</v>
      </c>
      <c r="D120" s="102" t="s">
        <v>48</v>
      </c>
      <c r="E120" s="102" t="s">
        <v>1103</v>
      </c>
      <c r="F120" s="102" t="s">
        <v>1103</v>
      </c>
      <c r="G120" s="266" t="s">
        <v>1103</v>
      </c>
      <c r="H120" s="266" t="s">
        <v>1103</v>
      </c>
      <c r="I120" s="266" t="s">
        <v>1103</v>
      </c>
      <c r="J120" s="266" t="str">
        <f t="shared" si="21"/>
        <v/>
      </c>
      <c r="K120" s="266" t="str">
        <f t="shared" si="22"/>
        <v/>
      </c>
      <c r="L120" s="266" t="str">
        <f t="shared" si="23"/>
        <v/>
      </c>
      <c r="M120" s="266" t="str">
        <f t="shared" si="24"/>
        <v/>
      </c>
      <c r="N120" s="260" t="s">
        <v>1103</v>
      </c>
      <c r="O120" s="266" t="s">
        <v>1103</v>
      </c>
      <c r="P120" s="266" t="s">
        <v>1103</v>
      </c>
      <c r="Q120" s="266" t="s">
        <v>1103</v>
      </c>
      <c r="R120" s="646" t="str">
        <f t="shared" si="15"/>
        <v/>
      </c>
    </row>
    <row r="121" spans="1:18" x14ac:dyDescent="0.2">
      <c r="A121" s="102">
        <f t="shared" si="16"/>
        <v>1</v>
      </c>
      <c r="B121" s="212" t="str">
        <f>INDEX('LA List'!B:B,MATCH('EZ list'!D121,'LA List'!A:A,0))</f>
        <v>E2001</v>
      </c>
      <c r="C121" s="212" t="str">
        <f t="shared" si="14"/>
        <v>E2001EZ1</v>
      </c>
      <c r="D121" s="102" t="s">
        <v>50</v>
      </c>
      <c r="E121" s="102" t="s">
        <v>809</v>
      </c>
      <c r="F121" s="102">
        <v>2013</v>
      </c>
      <c r="G121" s="266">
        <v>0</v>
      </c>
      <c r="H121" s="266">
        <v>0</v>
      </c>
      <c r="I121" s="266">
        <v>0</v>
      </c>
      <c r="J121" s="266">
        <f t="shared" si="21"/>
        <v>0</v>
      </c>
      <c r="K121" s="266">
        <f t="shared" si="22"/>
        <v>0</v>
      </c>
      <c r="L121" s="266">
        <f t="shared" si="23"/>
        <v>0</v>
      </c>
      <c r="M121" s="266">
        <f t="shared" si="24"/>
        <v>0</v>
      </c>
      <c r="N121" s="260">
        <v>0</v>
      </c>
      <c r="O121" s="266">
        <v>0</v>
      </c>
      <c r="P121" s="266" t="s">
        <v>1103</v>
      </c>
      <c r="Q121" s="266" t="s">
        <v>1103</v>
      </c>
      <c r="R121" s="646">
        <f t="shared" si="15"/>
        <v>0</v>
      </c>
    </row>
    <row r="122" spans="1:18" x14ac:dyDescent="0.2">
      <c r="A122" s="102">
        <f t="shared" si="16"/>
        <v>2</v>
      </c>
      <c r="B122" s="212" t="str">
        <f>INDEX('LA List'!B:B,MATCH('EZ list'!D122,'LA List'!A:A,0))</f>
        <v>E2001</v>
      </c>
      <c r="C122" s="212" t="str">
        <f t="shared" si="14"/>
        <v>E2001EZ2</v>
      </c>
      <c r="D122" s="102" t="s">
        <v>50</v>
      </c>
      <c r="E122" s="102" t="s">
        <v>810</v>
      </c>
      <c r="F122" s="102">
        <v>2013</v>
      </c>
      <c r="G122" s="266">
        <v>136350</v>
      </c>
      <c r="H122" s="266">
        <v>136350</v>
      </c>
      <c r="I122" s="266">
        <v>140446</v>
      </c>
      <c r="J122" s="266">
        <f t="shared" si="21"/>
        <v>143665</v>
      </c>
      <c r="K122" s="266">
        <f t="shared" si="22"/>
        <v>146006</v>
      </c>
      <c r="L122" s="266">
        <f t="shared" si="23"/>
        <v>146006</v>
      </c>
      <c r="M122" s="266">
        <f t="shared" si="24"/>
        <v>146006</v>
      </c>
      <c r="N122" s="260">
        <v>165165</v>
      </c>
      <c r="O122" s="266">
        <v>165165</v>
      </c>
      <c r="P122" s="266" t="s">
        <v>1103</v>
      </c>
      <c r="Q122" s="266" t="s">
        <v>1103</v>
      </c>
      <c r="R122" s="646">
        <f t="shared" si="15"/>
        <v>165165</v>
      </c>
    </row>
    <row r="123" spans="1:18" x14ac:dyDescent="0.2">
      <c r="A123" s="102">
        <f t="shared" si="16"/>
        <v>3</v>
      </c>
      <c r="B123" s="212" t="str">
        <f>INDEX('LA List'!B:B,MATCH('EZ list'!D123,'LA List'!A:A,0))</f>
        <v>E2001</v>
      </c>
      <c r="C123" s="212" t="str">
        <f t="shared" si="14"/>
        <v>E2001EZ3</v>
      </c>
      <c r="D123" s="102" t="s">
        <v>50</v>
      </c>
      <c r="E123" s="102" t="s">
        <v>971</v>
      </c>
      <c r="F123" s="102">
        <v>2016</v>
      </c>
      <c r="G123" s="266">
        <v>0</v>
      </c>
      <c r="H123" s="266">
        <v>0</v>
      </c>
      <c r="I123" s="266">
        <v>0</v>
      </c>
      <c r="J123" s="266">
        <f t="shared" si="21"/>
        <v>0</v>
      </c>
      <c r="K123" s="266">
        <f t="shared" si="22"/>
        <v>0</v>
      </c>
      <c r="L123" s="266">
        <f t="shared" si="23"/>
        <v>0</v>
      </c>
      <c r="M123" s="266">
        <f t="shared" si="24"/>
        <v>0</v>
      </c>
      <c r="N123" s="260">
        <v>0</v>
      </c>
      <c r="O123" s="266">
        <v>0</v>
      </c>
      <c r="P123" s="266" t="s">
        <v>1103</v>
      </c>
      <c r="Q123" s="266" t="s">
        <v>1103</v>
      </c>
      <c r="R123" s="646">
        <f t="shared" si="15"/>
        <v>0</v>
      </c>
    </row>
    <row r="124" spans="1:18" x14ac:dyDescent="0.2">
      <c r="A124" s="102">
        <f t="shared" si="16"/>
        <v>4</v>
      </c>
      <c r="B124" s="212" t="str">
        <f>INDEX('LA List'!B:B,MATCH('EZ list'!D124,'LA List'!A:A,0))</f>
        <v>E2001</v>
      </c>
      <c r="C124" s="212" t="str">
        <f t="shared" si="14"/>
        <v>E2001EZ4</v>
      </c>
      <c r="D124" s="102" t="s">
        <v>50</v>
      </c>
      <c r="E124" s="102" t="s">
        <v>972</v>
      </c>
      <c r="F124" s="102">
        <v>2016</v>
      </c>
      <c r="G124" s="266">
        <v>0</v>
      </c>
      <c r="H124" s="266">
        <v>0</v>
      </c>
      <c r="I124" s="266">
        <v>0</v>
      </c>
      <c r="J124" s="266">
        <f t="shared" si="21"/>
        <v>0</v>
      </c>
      <c r="K124" s="266">
        <f t="shared" si="22"/>
        <v>0</v>
      </c>
      <c r="L124" s="266">
        <f t="shared" si="23"/>
        <v>0</v>
      </c>
      <c r="M124" s="266">
        <f t="shared" si="24"/>
        <v>0</v>
      </c>
      <c r="N124" s="260">
        <v>0</v>
      </c>
      <c r="O124" s="266">
        <v>0</v>
      </c>
      <c r="P124" s="266" t="s">
        <v>1103</v>
      </c>
      <c r="Q124" s="266" t="s">
        <v>1103</v>
      </c>
      <c r="R124" s="646">
        <f t="shared" si="15"/>
        <v>0</v>
      </c>
    </row>
    <row r="125" spans="1:18" x14ac:dyDescent="0.2">
      <c r="A125" s="102">
        <f t="shared" si="16"/>
        <v>5</v>
      </c>
      <c r="B125" s="212" t="str">
        <f>INDEX('LA List'!B:B,MATCH('EZ list'!D125,'LA List'!A:A,0))</f>
        <v>E2001</v>
      </c>
      <c r="C125" s="212" t="str">
        <f t="shared" si="14"/>
        <v>E2001EZ5</v>
      </c>
      <c r="D125" s="102" t="s">
        <v>50</v>
      </c>
      <c r="E125" s="102" t="s">
        <v>973</v>
      </c>
      <c r="F125" s="102">
        <v>2016</v>
      </c>
      <c r="G125" s="266">
        <v>0</v>
      </c>
      <c r="H125" s="266">
        <v>0</v>
      </c>
      <c r="I125" s="266">
        <v>0</v>
      </c>
      <c r="J125" s="266">
        <f t="shared" si="21"/>
        <v>0</v>
      </c>
      <c r="K125" s="266">
        <f t="shared" si="22"/>
        <v>0</v>
      </c>
      <c r="L125" s="266">
        <f t="shared" si="23"/>
        <v>0</v>
      </c>
      <c r="M125" s="266">
        <f t="shared" si="24"/>
        <v>0</v>
      </c>
      <c r="N125" s="260">
        <v>0</v>
      </c>
      <c r="O125" s="266">
        <v>0</v>
      </c>
      <c r="P125" s="266" t="s">
        <v>1103</v>
      </c>
      <c r="Q125" s="266" t="s">
        <v>1103</v>
      </c>
      <c r="R125" s="646">
        <f t="shared" si="15"/>
        <v>0</v>
      </c>
    </row>
    <row r="126" spans="1:18" x14ac:dyDescent="0.2">
      <c r="A126" s="102">
        <f t="shared" si="16"/>
        <v>6</v>
      </c>
      <c r="B126" s="212" t="str">
        <f>INDEX('LA List'!B:B,MATCH('EZ list'!D126,'LA List'!A:A,0))</f>
        <v>E2001</v>
      </c>
      <c r="C126" s="212" t="str">
        <f t="shared" ref="C126:C193" si="25">CONCATENATE(B126,"EZ",A126)</f>
        <v>E2001EZ6</v>
      </c>
      <c r="D126" s="102" t="s">
        <v>50</v>
      </c>
      <c r="E126" s="102" t="s">
        <v>974</v>
      </c>
      <c r="F126" s="102">
        <v>2016</v>
      </c>
      <c r="G126" s="266">
        <v>0</v>
      </c>
      <c r="H126" s="266">
        <v>0</v>
      </c>
      <c r="I126" s="266">
        <v>0</v>
      </c>
      <c r="J126" s="266">
        <f t="shared" si="21"/>
        <v>0</v>
      </c>
      <c r="K126" s="266">
        <f t="shared" si="22"/>
        <v>0</v>
      </c>
      <c r="L126" s="266">
        <f t="shared" si="23"/>
        <v>0</v>
      </c>
      <c r="M126" s="266">
        <f t="shared" si="24"/>
        <v>0</v>
      </c>
      <c r="N126" s="260">
        <v>0</v>
      </c>
      <c r="O126" s="266">
        <v>0</v>
      </c>
      <c r="P126" s="266" t="s">
        <v>1103</v>
      </c>
      <c r="Q126" s="266" t="s">
        <v>1103</v>
      </c>
      <c r="R126" s="646">
        <f t="shared" si="15"/>
        <v>0</v>
      </c>
    </row>
    <row r="127" spans="1:18" x14ac:dyDescent="0.2">
      <c r="A127" s="102">
        <f t="shared" si="16"/>
        <v>7</v>
      </c>
      <c r="B127" s="212" t="str">
        <f>INDEX('LA List'!B:B,MATCH('EZ list'!D127,'LA List'!A:A,0))</f>
        <v>E2001</v>
      </c>
      <c r="C127" s="212" t="str">
        <f t="shared" si="25"/>
        <v>E2001EZ7</v>
      </c>
      <c r="D127" s="102" t="s">
        <v>50</v>
      </c>
      <c r="E127" s="102" t="s">
        <v>975</v>
      </c>
      <c r="F127" s="102">
        <v>2016</v>
      </c>
      <c r="G127" s="266">
        <v>0</v>
      </c>
      <c r="H127" s="266">
        <v>0</v>
      </c>
      <c r="I127" s="266">
        <v>0</v>
      </c>
      <c r="J127" s="266">
        <f t="shared" si="21"/>
        <v>0</v>
      </c>
      <c r="K127" s="266">
        <f t="shared" si="22"/>
        <v>0</v>
      </c>
      <c r="L127" s="266">
        <f t="shared" si="23"/>
        <v>0</v>
      </c>
      <c r="M127" s="266">
        <f t="shared" si="24"/>
        <v>0</v>
      </c>
      <c r="N127" s="260">
        <v>0</v>
      </c>
      <c r="O127" s="266">
        <v>0</v>
      </c>
      <c r="P127" s="266" t="s">
        <v>1103</v>
      </c>
      <c r="Q127" s="266" t="s">
        <v>1103</v>
      </c>
      <c r="R127" s="646">
        <f t="shared" si="15"/>
        <v>0</v>
      </c>
    </row>
    <row r="128" spans="1:18" x14ac:dyDescent="0.2">
      <c r="A128" s="102">
        <f t="shared" si="16"/>
        <v>8</v>
      </c>
      <c r="B128" s="212" t="str">
        <f>INDEX('LA List'!B:B,MATCH('EZ list'!D128,'LA List'!A:A,0))</f>
        <v>E2001</v>
      </c>
      <c r="C128" s="212" t="str">
        <f t="shared" si="25"/>
        <v>E2001EZ8</v>
      </c>
      <c r="D128" s="246" t="s">
        <v>50</v>
      </c>
      <c r="E128" s="246" t="s">
        <v>4054</v>
      </c>
      <c r="F128" s="246">
        <v>2024</v>
      </c>
      <c r="G128" s="266"/>
      <c r="H128" s="266"/>
      <c r="I128" s="266"/>
      <c r="J128" s="266"/>
      <c r="K128" s="266"/>
      <c r="L128" s="266"/>
      <c r="M128" s="266"/>
      <c r="N128" s="260"/>
      <c r="O128" s="266">
        <v>0</v>
      </c>
      <c r="P128" s="266">
        <v>0</v>
      </c>
      <c r="Q128" s="266">
        <v>0</v>
      </c>
      <c r="R128" s="646">
        <f t="shared" si="15"/>
        <v>0</v>
      </c>
    </row>
    <row r="129" spans="1:18" x14ac:dyDescent="0.2">
      <c r="A129" s="102">
        <f t="shared" si="16"/>
        <v>9</v>
      </c>
      <c r="B129" s="212" t="str">
        <f>INDEX('LA List'!B:B,MATCH('EZ list'!D129,'LA List'!A:A,0))</f>
        <v>E2001</v>
      </c>
      <c r="C129" s="212" t="str">
        <f>CONCATENATE(B129,"EZ",A129)</f>
        <v>E2001EZ9</v>
      </c>
      <c r="D129" s="246" t="s">
        <v>50</v>
      </c>
      <c r="E129" s="246" t="s">
        <v>4055</v>
      </c>
      <c r="F129" s="246">
        <v>2024</v>
      </c>
      <c r="G129" s="266"/>
      <c r="H129" s="266"/>
      <c r="I129" s="266"/>
      <c r="J129" s="266"/>
      <c r="K129" s="266"/>
      <c r="L129" s="266"/>
      <c r="M129" s="266"/>
      <c r="N129" s="260"/>
      <c r="O129" s="266">
        <v>425900.26171875</v>
      </c>
      <c r="P129" s="266">
        <v>0</v>
      </c>
      <c r="Q129" s="266">
        <v>432921</v>
      </c>
      <c r="R129" s="646">
        <f t="shared" si="15"/>
        <v>432921</v>
      </c>
    </row>
    <row r="130" spans="1:18" x14ac:dyDescent="0.2">
      <c r="A130" s="102">
        <f t="shared" si="16"/>
        <v>1</v>
      </c>
      <c r="B130" s="212" t="str">
        <f>INDEX('LA List'!B:B,MATCH('EZ list'!D130,'LA List'!A:A,0))</f>
        <v>E3432</v>
      </c>
      <c r="C130" s="212" t="str">
        <f>CONCATENATE(B130,"EZ",A130)</f>
        <v>E3432EZ1</v>
      </c>
      <c r="D130" s="102" t="s">
        <v>54</v>
      </c>
      <c r="E130" s="102" t="s">
        <v>1103</v>
      </c>
      <c r="F130" s="102" t="s">
        <v>1103</v>
      </c>
      <c r="G130" s="266" t="s">
        <v>1103</v>
      </c>
      <c r="H130" s="266" t="s">
        <v>1103</v>
      </c>
      <c r="I130" s="266" t="s">
        <v>1103</v>
      </c>
      <c r="J130" s="266" t="str">
        <f>IF(I130="","",ROUND(I130*$J$1,0))</f>
        <v/>
      </c>
      <c r="K130" s="266" t="str">
        <f>IF(J130="","",ROUND(J130*$K$1,0))</f>
        <v/>
      </c>
      <c r="L130" s="266" t="str">
        <f>IF(K130="","",ROUND(K130*$L$1,0))</f>
        <v/>
      </c>
      <c r="M130" s="266" t="str">
        <f>IF(L130="","",ROUND(L130*$M$1,0))</f>
        <v/>
      </c>
      <c r="N130" s="260" t="s">
        <v>1103</v>
      </c>
      <c r="O130" s="266" t="s">
        <v>1103</v>
      </c>
      <c r="P130" s="266" t="s">
        <v>1103</v>
      </c>
      <c r="Q130" s="266" t="s">
        <v>1103</v>
      </c>
      <c r="R130" s="646" t="str">
        <f t="shared" si="15"/>
        <v/>
      </c>
    </row>
    <row r="131" spans="1:18" x14ac:dyDescent="0.2">
      <c r="A131" s="102">
        <f t="shared" si="16"/>
        <v>1</v>
      </c>
      <c r="B131" s="212" t="str">
        <f>INDEX('LA List'!B:B,MATCH('EZ list'!D131,'LA List'!A:A,0))</f>
        <v>E3538</v>
      </c>
      <c r="C131" s="212" t="str">
        <f t="shared" si="25"/>
        <v>E3538EZ1</v>
      </c>
      <c r="D131" s="246" t="s">
        <v>1113</v>
      </c>
      <c r="E131" s="102" t="s">
        <v>814</v>
      </c>
      <c r="F131" s="102">
        <v>2013</v>
      </c>
      <c r="G131" s="266">
        <v>0</v>
      </c>
      <c r="H131" s="266">
        <v>0</v>
      </c>
      <c r="I131" s="266">
        <v>0</v>
      </c>
      <c r="J131" s="266">
        <f>IF(I131="","",ROUND(I131*$J$1,0))</f>
        <v>0</v>
      </c>
      <c r="K131" s="266">
        <f>IF(J131="","",ROUND(J131*$K$1,0))</f>
        <v>0</v>
      </c>
      <c r="L131" s="266">
        <f>IF(K131="","",ROUND(K131*$L$1,0))</f>
        <v>0</v>
      </c>
      <c r="M131" s="266">
        <f>IF(L131="","",ROUND(L131*$M$1,0))</f>
        <v>0</v>
      </c>
      <c r="N131" s="260">
        <v>0</v>
      </c>
      <c r="O131" s="266">
        <v>0</v>
      </c>
      <c r="P131" s="266" t="s">
        <v>1103</v>
      </c>
      <c r="Q131" s="266" t="s">
        <v>1103</v>
      </c>
      <c r="R131" s="646">
        <f t="shared" si="15"/>
        <v>0</v>
      </c>
    </row>
    <row r="132" spans="1:18" s="102" customFormat="1" x14ac:dyDescent="0.2">
      <c r="A132" s="102">
        <f t="shared" si="16"/>
        <v>2</v>
      </c>
      <c r="B132" s="212" t="str">
        <f>INDEX('LA List'!B:B,MATCH('EZ list'!D132,'LA List'!A:A,0))</f>
        <v>E3538</v>
      </c>
      <c r="C132" s="212" t="str">
        <f>CONCATENATE(B132,"EZ",A132)</f>
        <v>E3538EZ2</v>
      </c>
      <c r="D132" s="246" t="s">
        <v>1113</v>
      </c>
      <c r="E132" s="102" t="s">
        <v>1082</v>
      </c>
      <c r="F132" s="102">
        <v>2017</v>
      </c>
      <c r="G132" s="266">
        <v>13863</v>
      </c>
      <c r="H132" s="266">
        <v>13863</v>
      </c>
      <c r="I132" s="266">
        <v>14279</v>
      </c>
      <c r="J132" s="266">
        <f>IF(I132="","",ROUND(I132*$J$1,0))</f>
        <v>14606</v>
      </c>
      <c r="K132" s="266">
        <f>IF(J132="","",ROUND(J132*$K$1,0))</f>
        <v>14844</v>
      </c>
      <c r="L132" s="266">
        <f>IF(K132="","",ROUND(K132*$L$1,0))</f>
        <v>14844</v>
      </c>
      <c r="M132" s="266">
        <f>IF(L132="","",ROUND(L132*$M$1,0))</f>
        <v>14844</v>
      </c>
      <c r="N132" s="260">
        <v>14844</v>
      </c>
      <c r="O132" s="266">
        <v>14844</v>
      </c>
      <c r="P132" s="266" t="s">
        <v>1103</v>
      </c>
      <c r="Q132" s="266" t="s">
        <v>1103</v>
      </c>
      <c r="R132" s="646">
        <f t="shared" ref="R132:R195" si="26">IF($F132 = "","",
IF($F132&lt;2024,O132*$P$1,
IF($F132&gt;=2024,+P132+Q132)))</f>
        <v>14844</v>
      </c>
    </row>
    <row r="133" spans="1:18" s="102" customFormat="1" x14ac:dyDescent="0.2">
      <c r="A133" s="102">
        <f t="shared" si="16"/>
        <v>3</v>
      </c>
      <c r="B133" s="212" t="str">
        <f>INDEX('LA List'!B:B,MATCH('EZ list'!D133,'LA List'!A:A,0))</f>
        <v>E3538</v>
      </c>
      <c r="C133" s="212" t="str">
        <f>CONCATENATE(B133,"EZ",A133)</f>
        <v>E3538EZ3</v>
      </c>
      <c r="D133" s="246" t="s">
        <v>1113</v>
      </c>
      <c r="E133" s="102" t="s">
        <v>1083</v>
      </c>
      <c r="F133" s="102">
        <v>2017</v>
      </c>
      <c r="G133" s="266">
        <v>28979</v>
      </c>
      <c r="H133" s="266">
        <v>28979</v>
      </c>
      <c r="I133" s="266">
        <v>29850</v>
      </c>
      <c r="J133" s="266">
        <f>IF(I133="","",ROUND(I133*$J$1,0))</f>
        <v>30534</v>
      </c>
      <c r="K133" s="266">
        <f>IF(J133="","",ROUND(J133*$K$1,0))</f>
        <v>31031</v>
      </c>
      <c r="L133" s="266">
        <f>IF(K133="","",ROUND(K133*$L$1,0))</f>
        <v>31031</v>
      </c>
      <c r="M133" s="266">
        <f>IF(L133="","",ROUND(L133*$M$1,0))</f>
        <v>31031</v>
      </c>
      <c r="N133" s="260">
        <v>37090</v>
      </c>
      <c r="O133" s="266">
        <v>37090</v>
      </c>
      <c r="P133" s="266" t="s">
        <v>1103</v>
      </c>
      <c r="Q133" s="266" t="s">
        <v>1103</v>
      </c>
      <c r="R133" s="646">
        <f t="shared" si="26"/>
        <v>37090</v>
      </c>
    </row>
    <row r="134" spans="1:18" s="102" customFormat="1" x14ac:dyDescent="0.2">
      <c r="A134" s="102">
        <f t="shared" si="16"/>
        <v>4</v>
      </c>
      <c r="B134" s="212" t="str">
        <f>INDEX('LA List'!B:B,MATCH('EZ list'!D134,'LA List'!A:A,0))</f>
        <v>E3538</v>
      </c>
      <c r="C134" s="212" t="str">
        <f>CONCATENATE(B134,"EZ",A134)</f>
        <v>E3538EZ4</v>
      </c>
      <c r="D134" s="246" t="s">
        <v>1113</v>
      </c>
      <c r="E134" s="246" t="s">
        <v>4056</v>
      </c>
      <c r="F134" s="246">
        <v>2023</v>
      </c>
      <c r="G134" s="266">
        <v>0</v>
      </c>
      <c r="H134" s="266">
        <v>0</v>
      </c>
      <c r="I134" s="266">
        <v>0</v>
      </c>
      <c r="J134" s="266">
        <v>0</v>
      </c>
      <c r="K134" s="266">
        <v>0</v>
      </c>
      <c r="L134" s="266">
        <v>0</v>
      </c>
      <c r="M134" s="266">
        <v>86372.47</v>
      </c>
      <c r="N134" s="260">
        <v>1000985</v>
      </c>
      <c r="O134" s="266">
        <v>1000985</v>
      </c>
      <c r="P134" s="266" t="s">
        <v>1103</v>
      </c>
      <c r="Q134" s="266" t="s">
        <v>1103</v>
      </c>
      <c r="R134" s="646">
        <f t="shared" si="26"/>
        <v>1000985</v>
      </c>
    </row>
    <row r="135" spans="1:18" s="102" customFormat="1" x14ac:dyDescent="0.2">
      <c r="A135" s="102">
        <f t="shared" ref="A135:A198" si="27">IF(D135=D134,A134+1,1)</f>
        <v>1</v>
      </c>
      <c r="B135" s="212" t="str">
        <f>INDEX('LA List'!B:B,MATCH('EZ list'!D135,'LA List'!A:A,0))</f>
        <v>E1432</v>
      </c>
      <c r="C135" s="212" t="str">
        <f>CONCATENATE(B135,"EZ",A135)</f>
        <v>E1432EZ1</v>
      </c>
      <c r="D135" s="102" t="s">
        <v>56</v>
      </c>
      <c r="E135" s="102" t="s">
        <v>1103</v>
      </c>
      <c r="F135" s="102" t="s">
        <v>1103</v>
      </c>
      <c r="G135" s="266" t="s">
        <v>1103</v>
      </c>
      <c r="H135" s="266" t="s">
        <v>1103</v>
      </c>
      <c r="I135" s="266" t="s">
        <v>1103</v>
      </c>
      <c r="J135" s="266" t="str">
        <f t="shared" ref="J135:J164" si="28">IF(I135="","",ROUND(I135*$J$1,0))</f>
        <v/>
      </c>
      <c r="K135" s="266" t="str">
        <f t="shared" ref="K135:K164" si="29">IF(J135="","",ROUND(J135*$K$1,0))</f>
        <v/>
      </c>
      <c r="L135" s="266" t="str">
        <f t="shared" ref="L135:L164" si="30">IF(K135="","",ROUND(K135*$L$1,0))</f>
        <v/>
      </c>
      <c r="M135" s="266" t="str">
        <f t="shared" ref="M135:M164" si="31">IF(L135="","",ROUND(L135*$M$1,0))</f>
        <v/>
      </c>
      <c r="N135" s="260" t="s">
        <v>1103</v>
      </c>
      <c r="O135" s="266" t="s">
        <v>1103</v>
      </c>
      <c r="P135" s="266" t="s">
        <v>1103</v>
      </c>
      <c r="Q135" s="266" t="s">
        <v>1103</v>
      </c>
      <c r="R135" s="646" t="str">
        <f t="shared" si="26"/>
        <v/>
      </c>
    </row>
    <row r="136" spans="1:18" x14ac:dyDescent="0.2">
      <c r="A136" s="102">
        <f t="shared" si="27"/>
        <v>1</v>
      </c>
      <c r="B136" s="212" t="str">
        <f>INDEX('LA List'!B:B,MATCH('EZ list'!D136,'LA List'!A:A,0))</f>
        <v>E1733</v>
      </c>
      <c r="C136" s="212" t="str">
        <f>CONCATENATE(B136,"EZ",A136)</f>
        <v>E1733EZ1</v>
      </c>
      <c r="D136" s="102" t="s">
        <v>58</v>
      </c>
      <c r="E136" s="246" t="s">
        <v>4057</v>
      </c>
      <c r="F136" s="246">
        <v>2023</v>
      </c>
      <c r="G136" s="266">
        <v>0</v>
      </c>
      <c r="H136" s="266">
        <v>0</v>
      </c>
      <c r="I136" s="266">
        <v>0</v>
      </c>
      <c r="J136" s="266">
        <f t="shared" si="28"/>
        <v>0</v>
      </c>
      <c r="K136" s="266">
        <f t="shared" si="29"/>
        <v>0</v>
      </c>
      <c r="L136" s="266">
        <f t="shared" si="30"/>
        <v>0</v>
      </c>
      <c r="M136" s="266">
        <f t="shared" si="31"/>
        <v>0</v>
      </c>
      <c r="N136" s="260">
        <v>0</v>
      </c>
      <c r="O136" s="266">
        <v>0</v>
      </c>
      <c r="P136" s="266" t="s">
        <v>1103</v>
      </c>
      <c r="Q136" s="266" t="s">
        <v>1103</v>
      </c>
      <c r="R136" s="646">
        <f t="shared" si="26"/>
        <v>0</v>
      </c>
    </row>
    <row r="137" spans="1:18" x14ac:dyDescent="0.2">
      <c r="A137" s="102">
        <f t="shared" si="27"/>
        <v>1</v>
      </c>
      <c r="B137" s="212" t="str">
        <f>INDEX('LA List'!B:B,MATCH('EZ list'!D137,'LA List'!A:A,0))</f>
        <v>E3631</v>
      </c>
      <c r="C137" s="212" t="str">
        <f t="shared" si="25"/>
        <v>E3631EZ1</v>
      </c>
      <c r="D137" s="102" t="s">
        <v>60</v>
      </c>
      <c r="E137" s="102" t="s">
        <v>1103</v>
      </c>
      <c r="F137" s="102" t="s">
        <v>1103</v>
      </c>
      <c r="G137" s="266" t="s">
        <v>1103</v>
      </c>
      <c r="H137" s="266" t="s">
        <v>1103</v>
      </c>
      <c r="I137" s="266" t="s">
        <v>1103</v>
      </c>
      <c r="J137" s="266" t="str">
        <f t="shared" si="28"/>
        <v/>
      </c>
      <c r="K137" s="266" t="str">
        <f t="shared" si="29"/>
        <v/>
      </c>
      <c r="L137" s="266" t="str">
        <f t="shared" si="30"/>
        <v/>
      </c>
      <c r="M137" s="266" t="str">
        <f t="shared" si="31"/>
        <v/>
      </c>
      <c r="N137" s="260" t="s">
        <v>1103</v>
      </c>
      <c r="O137" s="266" t="s">
        <v>1103</v>
      </c>
      <c r="P137" s="266" t="s">
        <v>1103</v>
      </c>
      <c r="Q137" s="266" t="s">
        <v>1103</v>
      </c>
      <c r="R137" s="646" t="str">
        <f t="shared" si="26"/>
        <v/>
      </c>
    </row>
    <row r="138" spans="1:18" x14ac:dyDescent="0.2">
      <c r="A138" s="102">
        <f t="shared" si="27"/>
        <v>1</v>
      </c>
      <c r="B138" s="212" t="str">
        <f>INDEX('LA List'!B:B,MATCH('EZ list'!D138,'LA List'!A:A,0))</f>
        <v>E5037</v>
      </c>
      <c r="C138" s="212" t="str">
        <f t="shared" si="25"/>
        <v>E5037EZ1</v>
      </c>
      <c r="D138" s="102" t="s">
        <v>62</v>
      </c>
      <c r="E138" s="102" t="s">
        <v>1103</v>
      </c>
      <c r="F138" s="102" t="s">
        <v>1103</v>
      </c>
      <c r="G138" s="266" t="s">
        <v>1103</v>
      </c>
      <c r="H138" s="266" t="s">
        <v>1103</v>
      </c>
      <c r="I138" s="266" t="s">
        <v>1103</v>
      </c>
      <c r="J138" s="266" t="str">
        <f t="shared" si="28"/>
        <v/>
      </c>
      <c r="K138" s="266" t="str">
        <f t="shared" si="29"/>
        <v/>
      </c>
      <c r="L138" s="266" t="str">
        <f t="shared" si="30"/>
        <v/>
      </c>
      <c r="M138" s="266" t="str">
        <f t="shared" si="31"/>
        <v/>
      </c>
      <c r="N138" s="260" t="s">
        <v>1103</v>
      </c>
      <c r="O138" s="266" t="s">
        <v>1103</v>
      </c>
      <c r="P138" s="266" t="s">
        <v>1103</v>
      </c>
      <c r="Q138" s="266" t="s">
        <v>1103</v>
      </c>
      <c r="R138" s="646" t="str">
        <f t="shared" si="26"/>
        <v/>
      </c>
    </row>
    <row r="139" spans="1:18" x14ac:dyDescent="0.2">
      <c r="A139" s="102">
        <f t="shared" si="27"/>
        <v>1</v>
      </c>
      <c r="B139" s="212" t="str">
        <f>INDEX('LA List'!B:B,MATCH('EZ list'!D139,'LA List'!A:A,0))</f>
        <v>E1537</v>
      </c>
      <c r="C139" s="212" t="str">
        <f t="shared" si="25"/>
        <v>E1537EZ1</v>
      </c>
      <c r="D139" s="102" t="s">
        <v>64</v>
      </c>
      <c r="E139" s="102" t="s">
        <v>1103</v>
      </c>
      <c r="F139" s="102" t="s">
        <v>1103</v>
      </c>
      <c r="G139" s="266" t="s">
        <v>1103</v>
      </c>
      <c r="H139" s="266" t="s">
        <v>1103</v>
      </c>
      <c r="I139" s="266" t="s">
        <v>1103</v>
      </c>
      <c r="J139" s="266" t="str">
        <f t="shared" si="28"/>
        <v/>
      </c>
      <c r="K139" s="266" t="str">
        <f t="shared" si="29"/>
        <v/>
      </c>
      <c r="L139" s="266" t="str">
        <f t="shared" si="30"/>
        <v/>
      </c>
      <c r="M139" s="266" t="str">
        <f t="shared" si="31"/>
        <v/>
      </c>
      <c r="N139" s="260" t="s">
        <v>1103</v>
      </c>
      <c r="O139" s="266" t="s">
        <v>1103</v>
      </c>
      <c r="P139" s="266" t="s">
        <v>1103</v>
      </c>
      <c r="Q139" s="266" t="s">
        <v>1103</v>
      </c>
      <c r="R139" s="646" t="str">
        <f t="shared" si="26"/>
        <v/>
      </c>
    </row>
    <row r="140" spans="1:18" x14ac:dyDescent="0.2">
      <c r="A140" s="102">
        <f t="shared" si="27"/>
        <v>1</v>
      </c>
      <c r="B140" s="212" t="str">
        <f>INDEX('LA List'!B:B,MATCH('EZ list'!D140,'LA List'!A:A,0))</f>
        <v>E3632</v>
      </c>
      <c r="C140" s="212" t="str">
        <f t="shared" si="25"/>
        <v>E3632EZ1</v>
      </c>
      <c r="D140" s="102" t="s">
        <v>66</v>
      </c>
      <c r="E140" s="102" t="s">
        <v>1103</v>
      </c>
      <c r="F140" s="102" t="s">
        <v>1103</v>
      </c>
      <c r="G140" s="266" t="s">
        <v>1103</v>
      </c>
      <c r="H140" s="266" t="s">
        <v>1103</v>
      </c>
      <c r="I140" s="266" t="s">
        <v>1103</v>
      </c>
      <c r="J140" s="266" t="str">
        <f t="shared" si="28"/>
        <v/>
      </c>
      <c r="K140" s="266" t="str">
        <f t="shared" si="29"/>
        <v/>
      </c>
      <c r="L140" s="266" t="str">
        <f t="shared" si="30"/>
        <v/>
      </c>
      <c r="M140" s="266" t="str">
        <f t="shared" si="31"/>
        <v/>
      </c>
      <c r="N140" s="260" t="s">
        <v>1103</v>
      </c>
      <c r="O140" s="266" t="s">
        <v>1103</v>
      </c>
      <c r="P140" s="266" t="s">
        <v>1103</v>
      </c>
      <c r="Q140" s="266" t="s">
        <v>1103</v>
      </c>
      <c r="R140" s="646" t="str">
        <f t="shared" si="26"/>
        <v/>
      </c>
    </row>
    <row r="141" spans="1:18" x14ac:dyDescent="0.2">
      <c r="A141" s="102">
        <f t="shared" si="27"/>
        <v>1</v>
      </c>
      <c r="B141" s="212" t="str">
        <f>INDEX('LA List'!B:B,MATCH('EZ list'!D141,'LA List'!A:A,0))</f>
        <v>E1036</v>
      </c>
      <c r="C141" s="212" t="str">
        <f t="shared" si="25"/>
        <v>E1036EZ1</v>
      </c>
      <c r="D141" s="102" t="s">
        <v>68</v>
      </c>
      <c r="E141" s="102" t="s">
        <v>1103</v>
      </c>
      <c r="F141" s="102" t="s">
        <v>1103</v>
      </c>
      <c r="G141" s="266" t="s">
        <v>1103</v>
      </c>
      <c r="H141" s="266" t="s">
        <v>1103</v>
      </c>
      <c r="I141" s="266" t="s">
        <v>1103</v>
      </c>
      <c r="J141" s="266" t="str">
        <f t="shared" si="28"/>
        <v/>
      </c>
      <c r="K141" s="266" t="str">
        <f t="shared" si="29"/>
        <v/>
      </c>
      <c r="L141" s="266" t="str">
        <f t="shared" si="30"/>
        <v/>
      </c>
      <c r="M141" s="266" t="str">
        <f t="shared" si="31"/>
        <v/>
      </c>
      <c r="N141" s="260" t="s">
        <v>1103</v>
      </c>
      <c r="O141" s="266" t="s">
        <v>1103</v>
      </c>
      <c r="P141" s="266" t="s">
        <v>1103</v>
      </c>
      <c r="Q141" s="266" t="s">
        <v>1103</v>
      </c>
      <c r="R141" s="646" t="str">
        <f t="shared" si="26"/>
        <v/>
      </c>
    </row>
    <row r="142" spans="1:18" x14ac:dyDescent="0.2">
      <c r="A142" s="102">
        <f t="shared" si="27"/>
        <v>1</v>
      </c>
      <c r="B142" s="212" t="str">
        <f>INDEX('LA List'!B:B,MATCH('EZ list'!D142,'LA List'!A:A,0))</f>
        <v>E1132</v>
      </c>
      <c r="C142" s="212" t="str">
        <f t="shared" si="25"/>
        <v>E1132EZ1</v>
      </c>
      <c r="D142" s="102" t="s">
        <v>70</v>
      </c>
      <c r="E142" s="102" t="s">
        <v>1103</v>
      </c>
      <c r="F142" s="102" t="s">
        <v>1103</v>
      </c>
      <c r="G142" s="266" t="s">
        <v>1103</v>
      </c>
      <c r="H142" s="266" t="s">
        <v>1103</v>
      </c>
      <c r="I142" s="266" t="s">
        <v>1103</v>
      </c>
      <c r="J142" s="266" t="str">
        <f t="shared" si="28"/>
        <v/>
      </c>
      <c r="K142" s="266" t="str">
        <f t="shared" si="29"/>
        <v/>
      </c>
      <c r="L142" s="266" t="str">
        <f t="shared" si="30"/>
        <v/>
      </c>
      <c r="M142" s="266" t="str">
        <f t="shared" si="31"/>
        <v/>
      </c>
      <c r="N142" s="260" t="s">
        <v>1103</v>
      </c>
      <c r="O142" s="266" t="s">
        <v>1103</v>
      </c>
      <c r="P142" s="266" t="s">
        <v>1103</v>
      </c>
      <c r="Q142" s="266" t="s">
        <v>1103</v>
      </c>
      <c r="R142" s="646" t="str">
        <f t="shared" si="26"/>
        <v/>
      </c>
    </row>
    <row r="143" spans="1:18" x14ac:dyDescent="0.2">
      <c r="A143" s="102">
        <f t="shared" si="27"/>
        <v>1</v>
      </c>
      <c r="B143" s="212" t="str">
        <f>INDEX('LA List'!B:B,MATCH('EZ list'!D143,'LA List'!A:A,0))</f>
        <v>E1734</v>
      </c>
      <c r="C143" s="212" t="str">
        <f t="shared" si="25"/>
        <v>E1734EZ1</v>
      </c>
      <c r="D143" s="102" t="s">
        <v>72</v>
      </c>
      <c r="E143" s="102" t="s">
        <v>811</v>
      </c>
      <c r="F143" s="102">
        <v>2013</v>
      </c>
      <c r="G143" s="266">
        <v>108208</v>
      </c>
      <c r="H143" s="266">
        <v>108208</v>
      </c>
      <c r="I143" s="266">
        <v>111459</v>
      </c>
      <c r="J143" s="266">
        <f t="shared" si="28"/>
        <v>114013</v>
      </c>
      <c r="K143" s="266">
        <f t="shared" si="29"/>
        <v>115871</v>
      </c>
      <c r="L143" s="266">
        <f t="shared" si="30"/>
        <v>115871</v>
      </c>
      <c r="M143" s="266">
        <f t="shared" si="31"/>
        <v>115871</v>
      </c>
      <c r="N143" s="260">
        <v>152498</v>
      </c>
      <c r="O143" s="266">
        <v>152498</v>
      </c>
      <c r="P143" s="266" t="s">
        <v>1103</v>
      </c>
      <c r="Q143" s="266" t="s">
        <v>1103</v>
      </c>
      <c r="R143" s="646">
        <f t="shared" si="26"/>
        <v>152498</v>
      </c>
    </row>
    <row r="144" spans="1:18" x14ac:dyDescent="0.2">
      <c r="A144" s="102">
        <f t="shared" si="27"/>
        <v>1</v>
      </c>
      <c r="B144" s="212" t="str">
        <f>INDEX('LA List'!B:B,MATCH('EZ list'!D144,'LA List'!A:A,0))</f>
        <v>E0533</v>
      </c>
      <c r="C144" s="212" t="str">
        <f t="shared" si="25"/>
        <v>E0533EZ1</v>
      </c>
      <c r="D144" s="102" t="s">
        <v>74</v>
      </c>
      <c r="E144" s="102" t="s">
        <v>1103</v>
      </c>
      <c r="F144" s="102" t="s">
        <v>1103</v>
      </c>
      <c r="G144" s="266" t="s">
        <v>1103</v>
      </c>
      <c r="H144" s="266" t="s">
        <v>1103</v>
      </c>
      <c r="I144" s="266" t="s">
        <v>1103</v>
      </c>
      <c r="J144" s="266" t="str">
        <f t="shared" si="28"/>
        <v/>
      </c>
      <c r="K144" s="266" t="str">
        <f t="shared" si="29"/>
        <v/>
      </c>
      <c r="L144" s="266" t="str">
        <f t="shared" si="30"/>
        <v/>
      </c>
      <c r="M144" s="266" t="str">
        <f t="shared" si="31"/>
        <v/>
      </c>
      <c r="N144" s="260" t="s">
        <v>1103</v>
      </c>
      <c r="O144" s="266" t="s">
        <v>1103</v>
      </c>
      <c r="P144" s="266" t="s">
        <v>1103</v>
      </c>
      <c r="Q144" s="266" t="s">
        <v>1103</v>
      </c>
      <c r="R144" s="646" t="str">
        <f t="shared" si="26"/>
        <v/>
      </c>
    </row>
    <row r="145" spans="1:18" x14ac:dyDescent="0.2">
      <c r="A145" s="102">
        <f t="shared" si="27"/>
        <v>1</v>
      </c>
      <c r="B145" s="212" t="str">
        <f>INDEX('LA List'!B:B,MATCH('EZ list'!D145,'LA List'!A:A,0))</f>
        <v>E1633</v>
      </c>
      <c r="C145" s="212" t="str">
        <f t="shared" si="25"/>
        <v>E1633EZ1</v>
      </c>
      <c r="D145" s="102" t="s">
        <v>76</v>
      </c>
      <c r="E145" s="102" t="s">
        <v>1103</v>
      </c>
      <c r="F145" s="102" t="s">
        <v>1103</v>
      </c>
      <c r="G145" s="266" t="s">
        <v>1103</v>
      </c>
      <c r="H145" s="266" t="s">
        <v>1103</v>
      </c>
      <c r="I145" s="266" t="s">
        <v>1103</v>
      </c>
      <c r="J145" s="266" t="str">
        <f t="shared" si="28"/>
        <v/>
      </c>
      <c r="K145" s="266" t="str">
        <f t="shared" si="29"/>
        <v/>
      </c>
      <c r="L145" s="266" t="str">
        <f t="shared" si="30"/>
        <v/>
      </c>
      <c r="M145" s="266" t="str">
        <f t="shared" si="31"/>
        <v/>
      </c>
      <c r="N145" s="260" t="s">
        <v>1103</v>
      </c>
      <c r="O145" s="266" t="s">
        <v>1103</v>
      </c>
      <c r="P145" s="266" t="s">
        <v>1103</v>
      </c>
      <c r="Q145" s="266" t="s">
        <v>1103</v>
      </c>
      <c r="R145" s="646" t="str">
        <f t="shared" si="26"/>
        <v/>
      </c>
    </row>
    <row r="146" spans="1:18" x14ac:dyDescent="0.2">
      <c r="A146" s="102">
        <f t="shared" si="27"/>
        <v>1</v>
      </c>
      <c r="B146" s="212" t="str">
        <f>INDEX('LA List'!B:B,MATCH('EZ list'!D146,'LA List'!A:A,0))</f>
        <v>E2335</v>
      </c>
      <c r="C146" s="212" t="str">
        <f t="shared" si="25"/>
        <v>E2335EZ1</v>
      </c>
      <c r="D146" s="102" t="s">
        <v>78</v>
      </c>
      <c r="E146" s="102" t="s">
        <v>812</v>
      </c>
      <c r="F146" s="102">
        <v>2013</v>
      </c>
      <c r="G146" s="266">
        <v>1993624</v>
      </c>
      <c r="H146" s="266">
        <v>1993624</v>
      </c>
      <c r="I146" s="266">
        <v>2053518</v>
      </c>
      <c r="J146" s="266">
        <f t="shared" si="28"/>
        <v>2100578</v>
      </c>
      <c r="K146" s="266">
        <f t="shared" si="29"/>
        <v>2134803</v>
      </c>
      <c r="L146" s="266">
        <f t="shared" si="30"/>
        <v>2134803</v>
      </c>
      <c r="M146" s="266">
        <f t="shared" si="31"/>
        <v>2134803</v>
      </c>
      <c r="N146" s="260">
        <v>2358454</v>
      </c>
      <c r="O146" s="266">
        <v>2358454</v>
      </c>
      <c r="P146" s="266" t="s">
        <v>1103</v>
      </c>
      <c r="Q146" s="266" t="s">
        <v>1103</v>
      </c>
      <c r="R146" s="646">
        <f t="shared" si="26"/>
        <v>2358454</v>
      </c>
    </row>
    <row r="147" spans="1:18" x14ac:dyDescent="0.2">
      <c r="A147" s="102">
        <f t="shared" si="27"/>
        <v>2</v>
      </c>
      <c r="B147" s="212" t="str">
        <f>INDEX('LA List'!B:B,MATCH('EZ list'!D147,'LA List'!A:A,0))</f>
        <v>E2335</v>
      </c>
      <c r="C147" s="212" t="str">
        <f t="shared" si="25"/>
        <v>E2335EZ2</v>
      </c>
      <c r="D147" s="102" t="s">
        <v>78</v>
      </c>
      <c r="E147" s="102" t="s">
        <v>929</v>
      </c>
      <c r="F147" s="102">
        <v>2017</v>
      </c>
      <c r="G147" s="266">
        <v>870000</v>
      </c>
      <c r="H147" s="266">
        <v>870000</v>
      </c>
      <c r="I147" s="266">
        <v>896137</v>
      </c>
      <c r="J147" s="266">
        <f t="shared" si="28"/>
        <v>916673</v>
      </c>
      <c r="K147" s="266">
        <f t="shared" si="29"/>
        <v>931609</v>
      </c>
      <c r="L147" s="266">
        <f t="shared" si="30"/>
        <v>931609</v>
      </c>
      <c r="M147" s="266">
        <f t="shared" si="31"/>
        <v>931609</v>
      </c>
      <c r="N147" s="260">
        <v>974213</v>
      </c>
      <c r="O147" s="266">
        <v>974213</v>
      </c>
      <c r="P147" s="266" t="s">
        <v>1103</v>
      </c>
      <c r="Q147" s="266" t="s">
        <v>1103</v>
      </c>
      <c r="R147" s="646">
        <f t="shared" si="26"/>
        <v>974213</v>
      </c>
    </row>
    <row r="148" spans="1:18" x14ac:dyDescent="0.2">
      <c r="A148" s="102">
        <f t="shared" si="27"/>
        <v>1</v>
      </c>
      <c r="B148" s="212" t="str">
        <f>INDEX('LA List'!B:B,MATCH('EZ list'!D148,'LA List'!A:A,0))</f>
        <v>E4501</v>
      </c>
      <c r="C148" s="212" t="str">
        <f t="shared" si="25"/>
        <v>E4501EZ1</v>
      </c>
      <c r="D148" s="102" t="s">
        <v>80</v>
      </c>
      <c r="E148" s="246" t="s">
        <v>1097</v>
      </c>
      <c r="F148" s="246">
        <v>2013</v>
      </c>
      <c r="G148" s="266">
        <v>1339272</v>
      </c>
      <c r="H148" s="266">
        <v>1339272</v>
      </c>
      <c r="I148" s="266">
        <v>1379508</v>
      </c>
      <c r="J148" s="266">
        <f t="shared" si="28"/>
        <v>1411122</v>
      </c>
      <c r="K148" s="266">
        <f t="shared" si="29"/>
        <v>1434114</v>
      </c>
      <c r="L148" s="266">
        <f t="shared" si="30"/>
        <v>1434114</v>
      </c>
      <c r="M148" s="266">
        <f t="shared" si="31"/>
        <v>1434114</v>
      </c>
      <c r="N148" s="260">
        <v>1480333</v>
      </c>
      <c r="O148" s="266">
        <v>1480333</v>
      </c>
      <c r="P148" s="266" t="s">
        <v>1103</v>
      </c>
      <c r="Q148" s="266" t="s">
        <v>1103</v>
      </c>
      <c r="R148" s="646">
        <f t="shared" si="26"/>
        <v>1480333</v>
      </c>
    </row>
    <row r="149" spans="1:18" x14ac:dyDescent="0.2">
      <c r="A149" s="102">
        <f t="shared" si="27"/>
        <v>2</v>
      </c>
      <c r="B149" s="212" t="str">
        <f>INDEX('LA List'!B:B,MATCH('EZ list'!D149,'LA List'!A:A,0))</f>
        <v>E4501</v>
      </c>
      <c r="C149" s="212" t="str">
        <f t="shared" si="25"/>
        <v>E4501EZ2</v>
      </c>
      <c r="D149" s="102" t="s">
        <v>80</v>
      </c>
      <c r="E149" s="102" t="s">
        <v>976</v>
      </c>
      <c r="F149" s="102">
        <v>2017</v>
      </c>
      <c r="G149" s="266">
        <v>0</v>
      </c>
      <c r="H149" s="266">
        <v>0</v>
      </c>
      <c r="I149" s="266">
        <v>0</v>
      </c>
      <c r="J149" s="266">
        <f t="shared" si="28"/>
        <v>0</v>
      </c>
      <c r="K149" s="266">
        <f t="shared" si="29"/>
        <v>0</v>
      </c>
      <c r="L149" s="266">
        <f t="shared" si="30"/>
        <v>0</v>
      </c>
      <c r="M149" s="266">
        <f t="shared" si="31"/>
        <v>0</v>
      </c>
      <c r="N149" s="260">
        <v>0</v>
      </c>
      <c r="O149" s="266">
        <v>0</v>
      </c>
      <c r="P149" s="266" t="s">
        <v>1103</v>
      </c>
      <c r="Q149" s="266" t="s">
        <v>1103</v>
      </c>
      <c r="R149" s="646">
        <f t="shared" si="26"/>
        <v>0</v>
      </c>
    </row>
    <row r="150" spans="1:18" x14ac:dyDescent="0.2">
      <c r="A150" s="102">
        <f t="shared" si="27"/>
        <v>1</v>
      </c>
      <c r="B150" s="212" t="str">
        <f>INDEX('LA List'!B:B,MATCH('EZ list'!D150,'LA List'!A:A,0))</f>
        <v>E3034</v>
      </c>
      <c r="C150" s="212" t="str">
        <f t="shared" si="25"/>
        <v>E3034EZ1</v>
      </c>
      <c r="D150" s="102" t="s">
        <v>82</v>
      </c>
      <c r="E150" s="102" t="s">
        <v>1103</v>
      </c>
      <c r="F150" s="102" t="s">
        <v>1103</v>
      </c>
      <c r="G150" s="266" t="s">
        <v>1103</v>
      </c>
      <c r="H150" s="266" t="s">
        <v>1103</v>
      </c>
      <c r="I150" s="266" t="s">
        <v>1103</v>
      </c>
      <c r="J150" s="266" t="str">
        <f t="shared" si="28"/>
        <v/>
      </c>
      <c r="K150" s="266" t="str">
        <f t="shared" si="29"/>
        <v/>
      </c>
      <c r="L150" s="266" t="str">
        <f t="shared" si="30"/>
        <v/>
      </c>
      <c r="M150" s="266" t="str">
        <f t="shared" si="31"/>
        <v/>
      </c>
      <c r="N150" s="260" t="s">
        <v>1103</v>
      </c>
      <c r="O150" s="266" t="s">
        <v>1103</v>
      </c>
      <c r="P150" s="266" t="s">
        <v>1103</v>
      </c>
      <c r="Q150" s="266" t="s">
        <v>1103</v>
      </c>
      <c r="R150" s="646" t="str">
        <f t="shared" si="26"/>
        <v/>
      </c>
    </row>
    <row r="151" spans="1:18" x14ac:dyDescent="0.2">
      <c r="A151" s="102">
        <f t="shared" si="27"/>
        <v>1</v>
      </c>
      <c r="B151" s="212" t="str">
        <f>INDEX('LA List'!B:B,MATCH('EZ list'!D151,'LA List'!A:A,0))</f>
        <v>E1634</v>
      </c>
      <c r="C151" s="212" t="str">
        <f t="shared" si="25"/>
        <v>E1634EZ1</v>
      </c>
      <c r="D151" s="102" t="s">
        <v>84</v>
      </c>
      <c r="E151" s="102" t="s">
        <v>1103</v>
      </c>
      <c r="F151" s="102" t="s">
        <v>1103</v>
      </c>
      <c r="G151" s="266" t="s">
        <v>1103</v>
      </c>
      <c r="H151" s="266" t="s">
        <v>1103</v>
      </c>
      <c r="I151" s="266" t="s">
        <v>1103</v>
      </c>
      <c r="J151" s="266" t="str">
        <f t="shared" si="28"/>
        <v/>
      </c>
      <c r="K151" s="266" t="str">
        <f t="shared" si="29"/>
        <v/>
      </c>
      <c r="L151" s="266" t="str">
        <f t="shared" si="30"/>
        <v/>
      </c>
      <c r="M151" s="266" t="str">
        <f t="shared" si="31"/>
        <v/>
      </c>
      <c r="N151" s="260" t="s">
        <v>1103</v>
      </c>
      <c r="O151" s="266" t="s">
        <v>1103</v>
      </c>
      <c r="P151" s="266" t="s">
        <v>1103</v>
      </c>
      <c r="Q151" s="266" t="s">
        <v>1103</v>
      </c>
      <c r="R151" s="646" t="str">
        <f t="shared" si="26"/>
        <v/>
      </c>
    </row>
    <row r="152" spans="1:18" x14ac:dyDescent="0.2">
      <c r="A152" s="102">
        <f t="shared" si="27"/>
        <v>1</v>
      </c>
      <c r="B152" s="212" t="str">
        <f>INDEX('LA List'!B:B,MATCH('EZ list'!D152,'LA List'!A:A,0))</f>
        <v>E1735</v>
      </c>
      <c r="C152" s="212" t="str">
        <f t="shared" si="25"/>
        <v>E1735EZ1</v>
      </c>
      <c r="D152" s="102" t="s">
        <v>86</v>
      </c>
      <c r="E152" s="102" t="s">
        <v>811</v>
      </c>
      <c r="F152" s="102">
        <v>2013</v>
      </c>
      <c r="G152" s="266">
        <v>396937</v>
      </c>
      <c r="H152" s="266">
        <v>396937</v>
      </c>
      <c r="I152" s="266">
        <v>408862</v>
      </c>
      <c r="J152" s="266">
        <f t="shared" si="28"/>
        <v>418232</v>
      </c>
      <c r="K152" s="266">
        <f t="shared" si="29"/>
        <v>425046</v>
      </c>
      <c r="L152" s="266">
        <f t="shared" si="30"/>
        <v>425046</v>
      </c>
      <c r="M152" s="266">
        <f t="shared" si="31"/>
        <v>425046</v>
      </c>
      <c r="N152" s="260">
        <v>588887</v>
      </c>
      <c r="O152" s="266">
        <v>588887</v>
      </c>
      <c r="P152" s="266" t="s">
        <v>1103</v>
      </c>
      <c r="Q152" s="266" t="s">
        <v>1103</v>
      </c>
      <c r="R152" s="646">
        <f t="shared" si="26"/>
        <v>588887</v>
      </c>
    </row>
    <row r="153" spans="1:18" x14ac:dyDescent="0.2">
      <c r="A153" s="102">
        <f t="shared" si="27"/>
        <v>1</v>
      </c>
      <c r="B153" s="212" t="str">
        <f>INDEX('LA List'!B:B,MATCH('EZ list'!D153,'LA List'!A:A,0))</f>
        <v>E2236</v>
      </c>
      <c r="C153" s="212" t="str">
        <f t="shared" si="25"/>
        <v>E2236EZ1</v>
      </c>
      <c r="D153" s="102" t="s">
        <v>88</v>
      </c>
      <c r="E153" s="102" t="s">
        <v>977</v>
      </c>
      <c r="F153" s="102">
        <v>2017</v>
      </c>
      <c r="G153" s="266">
        <v>0</v>
      </c>
      <c r="H153" s="266">
        <v>0</v>
      </c>
      <c r="I153" s="266">
        <v>0</v>
      </c>
      <c r="J153" s="266">
        <f t="shared" si="28"/>
        <v>0</v>
      </c>
      <c r="K153" s="266">
        <f t="shared" si="29"/>
        <v>0</v>
      </c>
      <c r="L153" s="266">
        <f t="shared" si="30"/>
        <v>0</v>
      </c>
      <c r="M153" s="266">
        <f t="shared" si="31"/>
        <v>0</v>
      </c>
      <c r="N153" s="260">
        <v>0</v>
      </c>
      <c r="O153" s="266">
        <v>0</v>
      </c>
      <c r="P153" s="266" t="s">
        <v>1103</v>
      </c>
      <c r="Q153" s="266" t="s">
        <v>1103</v>
      </c>
      <c r="R153" s="646">
        <f t="shared" si="26"/>
        <v>0</v>
      </c>
    </row>
    <row r="154" spans="1:18" x14ac:dyDescent="0.2">
      <c r="A154" s="102">
        <f t="shared" si="27"/>
        <v>2</v>
      </c>
      <c r="B154" s="212" t="str">
        <f>INDEX('LA List'!B:B,MATCH('EZ list'!D154,'LA List'!A:A,0))</f>
        <v>E2236</v>
      </c>
      <c r="C154" s="212" t="str">
        <f t="shared" si="25"/>
        <v>E2236EZ2</v>
      </c>
      <c r="D154" s="102" t="s">
        <v>88</v>
      </c>
      <c r="E154" s="102" t="s">
        <v>978</v>
      </c>
      <c r="F154" s="102">
        <v>2017</v>
      </c>
      <c r="G154" s="266">
        <v>0</v>
      </c>
      <c r="H154" s="266">
        <v>0</v>
      </c>
      <c r="I154" s="266">
        <v>0</v>
      </c>
      <c r="J154" s="266">
        <f t="shared" si="28"/>
        <v>0</v>
      </c>
      <c r="K154" s="266">
        <f t="shared" si="29"/>
        <v>0</v>
      </c>
      <c r="L154" s="266">
        <f t="shared" si="30"/>
        <v>0</v>
      </c>
      <c r="M154" s="266">
        <f t="shared" si="31"/>
        <v>0</v>
      </c>
      <c r="N154" s="260">
        <v>0</v>
      </c>
      <c r="O154" s="266">
        <v>0</v>
      </c>
      <c r="P154" s="266" t="s">
        <v>1103</v>
      </c>
      <c r="Q154" s="266" t="s">
        <v>1103</v>
      </c>
      <c r="R154" s="646">
        <f t="shared" si="26"/>
        <v>0</v>
      </c>
    </row>
    <row r="155" spans="1:18" x14ac:dyDescent="0.2">
      <c r="A155" s="102">
        <f t="shared" si="27"/>
        <v>3</v>
      </c>
      <c r="B155" s="212" t="str">
        <f>INDEX('LA List'!B:B,MATCH('EZ list'!D155,'LA List'!A:A,0))</f>
        <v>E2236</v>
      </c>
      <c r="C155" s="212" t="str">
        <f t="shared" si="25"/>
        <v>E2236EZ3</v>
      </c>
      <c r="D155" s="102" t="s">
        <v>88</v>
      </c>
      <c r="E155" s="102" t="s">
        <v>958</v>
      </c>
      <c r="F155" s="102">
        <v>2017</v>
      </c>
      <c r="G155" s="266">
        <v>0</v>
      </c>
      <c r="H155" s="266">
        <v>0</v>
      </c>
      <c r="I155" s="266">
        <v>0</v>
      </c>
      <c r="J155" s="266">
        <f t="shared" si="28"/>
        <v>0</v>
      </c>
      <c r="K155" s="266">
        <f t="shared" si="29"/>
        <v>0</v>
      </c>
      <c r="L155" s="266">
        <f t="shared" si="30"/>
        <v>0</v>
      </c>
      <c r="M155" s="266">
        <f t="shared" si="31"/>
        <v>0</v>
      </c>
      <c r="N155" s="260">
        <v>0</v>
      </c>
      <c r="O155" s="266">
        <v>0</v>
      </c>
      <c r="P155" s="266" t="s">
        <v>1103</v>
      </c>
      <c r="Q155" s="266" t="s">
        <v>1103</v>
      </c>
      <c r="R155" s="646">
        <f t="shared" si="26"/>
        <v>0</v>
      </c>
    </row>
    <row r="156" spans="1:18" x14ac:dyDescent="0.2">
      <c r="A156" s="102">
        <f t="shared" si="27"/>
        <v>1</v>
      </c>
      <c r="B156" s="212" t="str">
        <f>INDEX('LA List'!B:B,MATCH('EZ list'!D156,'LA List'!A:A,0))</f>
        <v>E2633</v>
      </c>
      <c r="C156" s="212" t="str">
        <f t="shared" si="25"/>
        <v>E2633EZ1</v>
      </c>
      <c r="D156" s="102" t="s">
        <v>90</v>
      </c>
      <c r="E156" s="102" t="s">
        <v>814</v>
      </c>
      <c r="F156" s="102">
        <v>2013</v>
      </c>
      <c r="G156" s="266">
        <v>293707</v>
      </c>
      <c r="H156" s="266">
        <v>293707</v>
      </c>
      <c r="I156" s="266">
        <v>302531</v>
      </c>
      <c r="J156" s="266">
        <f t="shared" si="28"/>
        <v>309464</v>
      </c>
      <c r="K156" s="266">
        <f t="shared" si="29"/>
        <v>314506</v>
      </c>
      <c r="L156" s="266">
        <f t="shared" si="30"/>
        <v>314506</v>
      </c>
      <c r="M156" s="266">
        <f t="shared" si="31"/>
        <v>314506</v>
      </c>
      <c r="N156" s="260">
        <v>460446</v>
      </c>
      <c r="O156" s="266">
        <v>460446</v>
      </c>
      <c r="P156" s="266" t="s">
        <v>1103</v>
      </c>
      <c r="Q156" s="266" t="s">
        <v>1103</v>
      </c>
      <c r="R156" s="646">
        <f t="shared" si="26"/>
        <v>460446</v>
      </c>
    </row>
    <row r="157" spans="1:18" x14ac:dyDescent="0.2">
      <c r="A157" s="102">
        <f t="shared" si="27"/>
        <v>2</v>
      </c>
      <c r="B157" s="212" t="str">
        <f>INDEX('LA List'!B:B,MATCH('EZ list'!D157,'LA List'!A:A,0))</f>
        <v>E2633</v>
      </c>
      <c r="C157" s="212" t="str">
        <f t="shared" si="25"/>
        <v>E2633EZ2</v>
      </c>
      <c r="D157" s="102" t="s">
        <v>90</v>
      </c>
      <c r="E157" s="102" t="s">
        <v>979</v>
      </c>
      <c r="F157" s="102">
        <v>2017</v>
      </c>
      <c r="G157" s="266">
        <v>0</v>
      </c>
      <c r="H157" s="266">
        <v>0</v>
      </c>
      <c r="I157" s="266">
        <v>0</v>
      </c>
      <c r="J157" s="266">
        <f t="shared" si="28"/>
        <v>0</v>
      </c>
      <c r="K157" s="266">
        <f t="shared" si="29"/>
        <v>0</v>
      </c>
      <c r="L157" s="266">
        <f t="shared" si="30"/>
        <v>0</v>
      </c>
      <c r="M157" s="266">
        <f t="shared" si="31"/>
        <v>0</v>
      </c>
      <c r="N157" s="260">
        <v>0</v>
      </c>
      <c r="O157" s="266">
        <v>0</v>
      </c>
      <c r="P157" s="266" t="s">
        <v>1103</v>
      </c>
      <c r="Q157" s="266" t="s">
        <v>1103</v>
      </c>
      <c r="R157" s="646">
        <f t="shared" si="26"/>
        <v>0</v>
      </c>
    </row>
    <row r="158" spans="1:18" x14ac:dyDescent="0.2">
      <c r="A158" s="102">
        <f t="shared" si="27"/>
        <v>3</v>
      </c>
      <c r="B158" s="212" t="str">
        <f>INDEX('LA List'!B:B,MATCH('EZ list'!D158,'LA List'!A:A,0))</f>
        <v>E2633</v>
      </c>
      <c r="C158" s="212" t="str">
        <f t="shared" si="25"/>
        <v>E2633EZ3</v>
      </c>
      <c r="D158" s="102" t="s">
        <v>90</v>
      </c>
      <c r="E158" s="102" t="s">
        <v>980</v>
      </c>
      <c r="F158" s="102">
        <v>2017</v>
      </c>
      <c r="G158" s="266">
        <v>6535</v>
      </c>
      <c r="H158" s="266">
        <v>6535</v>
      </c>
      <c r="I158" s="266">
        <v>6731</v>
      </c>
      <c r="J158" s="266">
        <f t="shared" si="28"/>
        <v>6885</v>
      </c>
      <c r="K158" s="266">
        <f t="shared" si="29"/>
        <v>6997</v>
      </c>
      <c r="L158" s="266">
        <f t="shared" si="30"/>
        <v>6997</v>
      </c>
      <c r="M158" s="266">
        <f t="shared" si="31"/>
        <v>6997</v>
      </c>
      <c r="N158" s="260">
        <v>0</v>
      </c>
      <c r="O158" s="266">
        <v>0</v>
      </c>
      <c r="P158" s="266" t="s">
        <v>1103</v>
      </c>
      <c r="Q158" s="266" t="s">
        <v>1103</v>
      </c>
      <c r="R158" s="646">
        <f t="shared" si="26"/>
        <v>0</v>
      </c>
    </row>
    <row r="159" spans="1:18" x14ac:dyDescent="0.2">
      <c r="A159" s="102">
        <f t="shared" si="27"/>
        <v>4</v>
      </c>
      <c r="B159" s="212" t="str">
        <f>INDEX('LA List'!B:B,MATCH('EZ list'!D159,'LA List'!A:A,0))</f>
        <v>E2633</v>
      </c>
      <c r="C159" s="212" t="str">
        <f t="shared" si="25"/>
        <v>E2633EZ4</v>
      </c>
      <c r="D159" s="102" t="s">
        <v>90</v>
      </c>
      <c r="E159" s="102" t="s">
        <v>981</v>
      </c>
      <c r="F159" s="102">
        <v>2017</v>
      </c>
      <c r="G159" s="266">
        <v>2709</v>
      </c>
      <c r="H159" s="266">
        <v>2709</v>
      </c>
      <c r="I159" s="266">
        <v>2790</v>
      </c>
      <c r="J159" s="266">
        <f t="shared" si="28"/>
        <v>2854</v>
      </c>
      <c r="K159" s="266">
        <f t="shared" si="29"/>
        <v>2901</v>
      </c>
      <c r="L159" s="266">
        <f t="shared" si="30"/>
        <v>2901</v>
      </c>
      <c r="M159" s="266">
        <f t="shared" si="31"/>
        <v>2901</v>
      </c>
      <c r="N159" s="260">
        <v>0</v>
      </c>
      <c r="O159" s="266">
        <v>0</v>
      </c>
      <c r="P159" s="266" t="s">
        <v>1103</v>
      </c>
      <c r="Q159" s="266" t="s">
        <v>1103</v>
      </c>
      <c r="R159" s="646">
        <f t="shared" si="26"/>
        <v>0</v>
      </c>
    </row>
    <row r="160" spans="1:18" x14ac:dyDescent="0.2">
      <c r="A160" s="102">
        <f t="shared" si="27"/>
        <v>5</v>
      </c>
      <c r="B160" s="212" t="str">
        <f>INDEX('LA List'!B:B,MATCH('EZ list'!D160,'LA List'!A:A,0))</f>
        <v>E2633</v>
      </c>
      <c r="C160" s="212" t="str">
        <f t="shared" si="25"/>
        <v>E2633EZ5</v>
      </c>
      <c r="D160" s="102" t="s">
        <v>90</v>
      </c>
      <c r="E160" s="102" t="s">
        <v>982</v>
      </c>
      <c r="F160" s="102">
        <v>2017</v>
      </c>
      <c r="G160" s="266">
        <v>2115</v>
      </c>
      <c r="H160" s="266">
        <v>2115</v>
      </c>
      <c r="I160" s="266">
        <v>2179</v>
      </c>
      <c r="J160" s="266">
        <f t="shared" si="28"/>
        <v>2229</v>
      </c>
      <c r="K160" s="266">
        <f t="shared" si="29"/>
        <v>2265</v>
      </c>
      <c r="L160" s="266">
        <f t="shared" si="30"/>
        <v>2265</v>
      </c>
      <c r="M160" s="266">
        <f t="shared" si="31"/>
        <v>2265</v>
      </c>
      <c r="N160" s="260">
        <v>0</v>
      </c>
      <c r="O160" s="266">
        <v>0</v>
      </c>
      <c r="P160" s="266" t="s">
        <v>1103</v>
      </c>
      <c r="Q160" s="266" t="s">
        <v>1103</v>
      </c>
      <c r="R160" s="646">
        <f t="shared" si="26"/>
        <v>0</v>
      </c>
    </row>
    <row r="161" spans="1:18" x14ac:dyDescent="0.2">
      <c r="A161" s="102">
        <f t="shared" si="27"/>
        <v>1</v>
      </c>
      <c r="B161" s="212" t="str">
        <f>INDEX('LA List'!B:B,MATCH('EZ list'!D161,'LA List'!A:A,0))</f>
        <v>E5012</v>
      </c>
      <c r="C161" s="212" t="str">
        <f t="shared" si="25"/>
        <v>E5012EZ1</v>
      </c>
      <c r="D161" s="102" t="s">
        <v>92</v>
      </c>
      <c r="E161" s="102" t="s">
        <v>1103</v>
      </c>
      <c r="F161" s="102" t="s">
        <v>1103</v>
      </c>
      <c r="G161" s="266" t="s">
        <v>1103</v>
      </c>
      <c r="H161" s="266" t="s">
        <v>1103</v>
      </c>
      <c r="I161" s="266" t="s">
        <v>1103</v>
      </c>
      <c r="J161" s="266" t="str">
        <f t="shared" si="28"/>
        <v/>
      </c>
      <c r="K161" s="266" t="str">
        <f t="shared" si="29"/>
        <v/>
      </c>
      <c r="L161" s="266" t="str">
        <f t="shared" si="30"/>
        <v/>
      </c>
      <c r="M161" s="266" t="str">
        <f t="shared" si="31"/>
        <v/>
      </c>
      <c r="N161" s="260" t="s">
        <v>1103</v>
      </c>
      <c r="O161" s="266" t="s">
        <v>1103</v>
      </c>
      <c r="P161" s="266" t="s">
        <v>1103</v>
      </c>
      <c r="Q161" s="266" t="s">
        <v>1103</v>
      </c>
      <c r="R161" s="646" t="str">
        <f t="shared" si="26"/>
        <v/>
      </c>
    </row>
    <row r="162" spans="1:18" x14ac:dyDescent="0.2">
      <c r="A162" s="102">
        <f t="shared" si="27"/>
        <v>1</v>
      </c>
      <c r="B162" s="212" t="str">
        <f>INDEX('LA List'!B:B,MATCH('EZ list'!D162,'LA List'!A:A,0))</f>
        <v>E3633</v>
      </c>
      <c r="C162" s="212" t="str">
        <f t="shared" si="25"/>
        <v>E3633EZ1</v>
      </c>
      <c r="D162" s="102" t="s">
        <v>94</v>
      </c>
      <c r="E162" s="102" t="s">
        <v>1103</v>
      </c>
      <c r="F162" s="102" t="s">
        <v>1103</v>
      </c>
      <c r="G162" s="266" t="s">
        <v>1103</v>
      </c>
      <c r="H162" s="266" t="s">
        <v>1103</v>
      </c>
      <c r="I162" s="266" t="s">
        <v>1103</v>
      </c>
      <c r="J162" s="266" t="str">
        <f t="shared" si="28"/>
        <v/>
      </c>
      <c r="K162" s="266" t="str">
        <f t="shared" si="29"/>
        <v/>
      </c>
      <c r="L162" s="266" t="str">
        <f t="shared" si="30"/>
        <v/>
      </c>
      <c r="M162" s="266" t="str">
        <f t="shared" si="31"/>
        <v/>
      </c>
      <c r="N162" s="260" t="s">
        <v>1103</v>
      </c>
      <c r="O162" s="266" t="s">
        <v>1103</v>
      </c>
      <c r="P162" s="266" t="s">
        <v>1103</v>
      </c>
      <c r="Q162" s="266" t="s">
        <v>1103</v>
      </c>
      <c r="R162" s="646" t="str">
        <f t="shared" si="26"/>
        <v/>
      </c>
    </row>
    <row r="163" spans="1:18" x14ac:dyDescent="0.2">
      <c r="A163" s="102">
        <f t="shared" si="27"/>
        <v>1</v>
      </c>
      <c r="B163" s="212" t="str">
        <f>INDEX('LA List'!B:B,MATCH('EZ list'!D163,'LA List'!A:A,0))</f>
        <v>E5013</v>
      </c>
      <c r="C163" s="212" t="str">
        <f t="shared" si="25"/>
        <v>E5013EZ1</v>
      </c>
      <c r="D163" s="102" t="s">
        <v>96</v>
      </c>
      <c r="E163" s="102" t="s">
        <v>1103</v>
      </c>
      <c r="F163" s="102" t="s">
        <v>1103</v>
      </c>
      <c r="G163" s="266" t="s">
        <v>1103</v>
      </c>
      <c r="H163" s="266" t="s">
        <v>1103</v>
      </c>
      <c r="I163" s="266" t="s">
        <v>1103</v>
      </c>
      <c r="J163" s="266" t="str">
        <f t="shared" si="28"/>
        <v/>
      </c>
      <c r="K163" s="266" t="str">
        <f t="shared" si="29"/>
        <v/>
      </c>
      <c r="L163" s="266" t="str">
        <f t="shared" si="30"/>
        <v/>
      </c>
      <c r="M163" s="266" t="str">
        <f t="shared" si="31"/>
        <v/>
      </c>
      <c r="N163" s="260" t="s">
        <v>1103</v>
      </c>
      <c r="O163" s="266" t="s">
        <v>1103</v>
      </c>
      <c r="P163" s="266" t="s">
        <v>1103</v>
      </c>
      <c r="Q163" s="266" t="s">
        <v>1103</v>
      </c>
      <c r="R163" s="646" t="str">
        <f t="shared" si="26"/>
        <v/>
      </c>
    </row>
    <row r="164" spans="1:18" x14ac:dyDescent="0.2">
      <c r="A164" s="102">
        <f t="shared" si="27"/>
        <v>1</v>
      </c>
      <c r="B164" s="212" t="str">
        <f>INDEX('LA List'!B:B,MATCH('EZ list'!D164,'LA List'!A:A,0))</f>
        <v>E0601</v>
      </c>
      <c r="C164" s="212" t="str">
        <f t="shared" si="25"/>
        <v>E0601EZ1</v>
      </c>
      <c r="D164" s="102" t="s">
        <v>98</v>
      </c>
      <c r="E164" s="102" t="s">
        <v>815</v>
      </c>
      <c r="F164" s="102">
        <v>2013</v>
      </c>
      <c r="G164" s="266">
        <v>32282</v>
      </c>
      <c r="H164" s="266">
        <v>32282</v>
      </c>
      <c r="I164" s="266">
        <v>33252</v>
      </c>
      <c r="J164" s="266">
        <f t="shared" si="28"/>
        <v>34014</v>
      </c>
      <c r="K164" s="266">
        <f t="shared" si="29"/>
        <v>34568</v>
      </c>
      <c r="L164" s="266">
        <f t="shared" si="30"/>
        <v>34568</v>
      </c>
      <c r="M164" s="266">
        <f t="shared" si="31"/>
        <v>34568</v>
      </c>
      <c r="N164" s="260">
        <v>34568</v>
      </c>
      <c r="O164" s="266">
        <v>34568</v>
      </c>
      <c r="P164" s="266" t="s">
        <v>1103</v>
      </c>
      <c r="Q164" s="266" t="s">
        <v>1103</v>
      </c>
      <c r="R164" s="646">
        <f t="shared" si="26"/>
        <v>34568</v>
      </c>
    </row>
    <row r="165" spans="1:18" x14ac:dyDescent="0.2">
      <c r="A165" s="102">
        <f t="shared" si="27"/>
        <v>2</v>
      </c>
      <c r="B165" s="212" t="str">
        <f>INDEX('LA List'!B:B,MATCH('EZ list'!D165,'LA List'!A:A,0))</f>
        <v>E0601</v>
      </c>
      <c r="C165" s="212" t="str">
        <f t="shared" si="25"/>
        <v>E0601EZ2</v>
      </c>
      <c r="D165" s="102" t="s">
        <v>98</v>
      </c>
      <c r="E165" s="246" t="s">
        <v>4058</v>
      </c>
      <c r="F165" s="246">
        <v>2023</v>
      </c>
      <c r="G165" s="266">
        <v>0</v>
      </c>
      <c r="H165" s="266">
        <v>0</v>
      </c>
      <c r="I165" s="266">
        <v>0</v>
      </c>
      <c r="J165" s="266">
        <v>0</v>
      </c>
      <c r="K165" s="266">
        <v>0</v>
      </c>
      <c r="L165" s="266">
        <v>0</v>
      </c>
      <c r="M165" s="266">
        <v>0</v>
      </c>
      <c r="N165" s="260">
        <v>0</v>
      </c>
      <c r="O165" s="266">
        <v>0</v>
      </c>
      <c r="P165" s="266" t="s">
        <v>1103</v>
      </c>
      <c r="Q165" s="266" t="s">
        <v>1103</v>
      </c>
      <c r="R165" s="646">
        <f t="shared" si="26"/>
        <v>0</v>
      </c>
    </row>
    <row r="166" spans="1:18" x14ac:dyDescent="0.2">
      <c r="A166" s="102">
        <f t="shared" si="27"/>
        <v>1</v>
      </c>
      <c r="B166" s="212" t="str">
        <f>INDEX('LA List'!B:B,MATCH('EZ list'!D166,'LA List'!A:A,0))</f>
        <v>E5014</v>
      </c>
      <c r="C166" s="212" t="str">
        <f>CONCATENATE(B166,"EZ",A166)</f>
        <v>E5014EZ1</v>
      </c>
      <c r="D166" s="102" t="s">
        <v>100</v>
      </c>
      <c r="E166" s="102" t="s">
        <v>1103</v>
      </c>
      <c r="F166" s="102" t="s">
        <v>1103</v>
      </c>
      <c r="G166" s="266" t="s">
        <v>1103</v>
      </c>
      <c r="H166" s="266" t="s">
        <v>1103</v>
      </c>
      <c r="I166" s="266" t="s">
        <v>1103</v>
      </c>
      <c r="J166" s="266" t="str">
        <f t="shared" ref="J166:J229" si="32">IF(I166="","",ROUND(I166*$J$1,0))</f>
        <v/>
      </c>
      <c r="K166" s="266" t="str">
        <f t="shared" ref="K166:K229" si="33">IF(J166="","",ROUND(J166*$K$1,0))</f>
        <v/>
      </c>
      <c r="L166" s="266" t="str">
        <f t="shared" ref="L166:L229" si="34">IF(K166="","",ROUND(K166*$L$1,0))</f>
        <v/>
      </c>
      <c r="M166" s="266" t="str">
        <f t="shared" ref="M166:M229" si="35">IF(L166="","",ROUND(L166*$M$1,0))</f>
        <v/>
      </c>
      <c r="N166" s="260" t="s">
        <v>1103</v>
      </c>
      <c r="O166" s="266" t="s">
        <v>1103</v>
      </c>
      <c r="P166" s="266" t="s">
        <v>1103</v>
      </c>
      <c r="Q166" s="266" t="s">
        <v>1103</v>
      </c>
      <c r="R166" s="646" t="str">
        <f t="shared" si="26"/>
        <v/>
      </c>
    </row>
    <row r="167" spans="1:18" x14ac:dyDescent="0.2">
      <c r="A167" s="102">
        <f t="shared" si="27"/>
        <v>1</v>
      </c>
      <c r="B167" s="212" t="str">
        <f>INDEX('LA List'!B:B,MATCH('EZ list'!D167,'LA List'!A:A,0))</f>
        <v>E2433</v>
      </c>
      <c r="C167" s="212" t="str">
        <f t="shared" si="25"/>
        <v>E2433EZ1</v>
      </c>
      <c r="D167" s="102" t="s">
        <v>102</v>
      </c>
      <c r="E167" s="102" t="s">
        <v>1103</v>
      </c>
      <c r="F167" s="102" t="s">
        <v>1103</v>
      </c>
      <c r="G167" s="266" t="s">
        <v>1103</v>
      </c>
      <c r="H167" s="266" t="s">
        <v>1103</v>
      </c>
      <c r="I167" s="266" t="s">
        <v>1103</v>
      </c>
      <c r="J167" s="266" t="str">
        <f t="shared" si="32"/>
        <v/>
      </c>
      <c r="K167" s="266" t="str">
        <f t="shared" si="33"/>
        <v/>
      </c>
      <c r="L167" s="266" t="str">
        <f t="shared" si="34"/>
        <v/>
      </c>
      <c r="M167" s="266" t="str">
        <f t="shared" si="35"/>
        <v/>
      </c>
      <c r="N167" s="260" t="s">
        <v>1103</v>
      </c>
      <c r="O167" s="266" t="s">
        <v>1103</v>
      </c>
      <c r="P167" s="266" t="s">
        <v>1103</v>
      </c>
      <c r="Q167" s="266" t="s">
        <v>1103</v>
      </c>
      <c r="R167" s="646" t="str">
        <f t="shared" si="26"/>
        <v/>
      </c>
    </row>
    <row r="168" spans="1:18" x14ac:dyDescent="0.2">
      <c r="A168" s="102">
        <f t="shared" si="27"/>
        <v>1</v>
      </c>
      <c r="B168" s="212" t="str">
        <f>INDEX('LA List'!B:B,MATCH('EZ list'!D168,'LA List'!A:A,0))</f>
        <v>E5038</v>
      </c>
      <c r="C168" s="212" t="str">
        <f t="shared" si="25"/>
        <v>E5038EZ1</v>
      </c>
      <c r="D168" s="102" t="s">
        <v>104</v>
      </c>
      <c r="E168" s="102" t="s">
        <v>1103</v>
      </c>
      <c r="F168" s="102" t="s">
        <v>1103</v>
      </c>
      <c r="G168" s="266" t="s">
        <v>1103</v>
      </c>
      <c r="H168" s="266" t="s">
        <v>1103</v>
      </c>
      <c r="I168" s="266" t="s">
        <v>1103</v>
      </c>
      <c r="J168" s="266" t="str">
        <f t="shared" si="32"/>
        <v/>
      </c>
      <c r="K168" s="266" t="str">
        <f t="shared" si="33"/>
        <v/>
      </c>
      <c r="L168" s="266" t="str">
        <f t="shared" si="34"/>
        <v/>
      </c>
      <c r="M168" s="266" t="str">
        <f t="shared" si="35"/>
        <v/>
      </c>
      <c r="N168" s="260" t="s">
        <v>1103</v>
      </c>
      <c r="O168" s="266" t="s">
        <v>1103</v>
      </c>
      <c r="P168" s="266" t="s">
        <v>1103</v>
      </c>
      <c r="Q168" s="266" t="s">
        <v>1103</v>
      </c>
      <c r="R168" s="646" t="str">
        <f t="shared" si="26"/>
        <v/>
      </c>
    </row>
    <row r="169" spans="1:18" x14ac:dyDescent="0.2">
      <c r="A169" s="102">
        <f t="shared" si="27"/>
        <v>1</v>
      </c>
      <c r="B169" s="212" t="str">
        <f>INDEX('LA List'!B:B,MATCH('EZ list'!D169,'LA List'!A:A,0))</f>
        <v>E1538</v>
      </c>
      <c r="C169" s="212" t="str">
        <f t="shared" si="25"/>
        <v>E1538EZ1</v>
      </c>
      <c r="D169" s="102" t="s">
        <v>106</v>
      </c>
      <c r="E169" s="102" t="s">
        <v>106</v>
      </c>
      <c r="F169" s="102">
        <v>2013</v>
      </c>
      <c r="G169" s="266">
        <v>3169844</v>
      </c>
      <c r="H169" s="266">
        <v>3169844</v>
      </c>
      <c r="I169" s="266">
        <v>3265075</v>
      </c>
      <c r="J169" s="266">
        <f t="shared" si="32"/>
        <v>3339900</v>
      </c>
      <c r="K169" s="266">
        <f t="shared" si="33"/>
        <v>3394318</v>
      </c>
      <c r="L169" s="266">
        <f t="shared" si="34"/>
        <v>3394318</v>
      </c>
      <c r="M169" s="266">
        <f t="shared" si="35"/>
        <v>3394318</v>
      </c>
      <c r="N169" s="260">
        <v>4349466</v>
      </c>
      <c r="O169" s="266">
        <v>4349466</v>
      </c>
      <c r="P169" s="266" t="s">
        <v>1103</v>
      </c>
      <c r="Q169" s="266" t="s">
        <v>1103</v>
      </c>
      <c r="R169" s="646">
        <f t="shared" si="26"/>
        <v>4349466</v>
      </c>
    </row>
    <row r="170" spans="1:18" x14ac:dyDescent="0.2">
      <c r="A170" s="102">
        <f t="shared" si="27"/>
        <v>1</v>
      </c>
      <c r="B170" s="212" t="str">
        <f>INDEX('LA List'!B:B,MATCH('EZ list'!D170,'LA List'!A:A,0))</f>
        <v>E5039</v>
      </c>
      <c r="C170" s="212" t="str">
        <f t="shared" si="25"/>
        <v>E5039EZ1</v>
      </c>
      <c r="D170" s="102" t="s">
        <v>108</v>
      </c>
      <c r="E170" s="102" t="s">
        <v>1103</v>
      </c>
      <c r="F170" s="102" t="s">
        <v>1103</v>
      </c>
      <c r="G170" s="266" t="s">
        <v>1103</v>
      </c>
      <c r="H170" s="266" t="s">
        <v>1103</v>
      </c>
      <c r="I170" s="266" t="s">
        <v>1103</v>
      </c>
      <c r="J170" s="266" t="str">
        <f t="shared" si="32"/>
        <v/>
      </c>
      <c r="K170" s="266" t="str">
        <f t="shared" si="33"/>
        <v/>
      </c>
      <c r="L170" s="266" t="str">
        <f t="shared" si="34"/>
        <v/>
      </c>
      <c r="M170" s="266" t="str">
        <f t="shared" si="35"/>
        <v/>
      </c>
      <c r="N170" s="260" t="s">
        <v>1103</v>
      </c>
      <c r="O170" s="266" t="s">
        <v>1103</v>
      </c>
      <c r="P170" s="266" t="s">
        <v>1103</v>
      </c>
      <c r="Q170" s="266" t="s">
        <v>1103</v>
      </c>
      <c r="R170" s="646" t="str">
        <f t="shared" si="26"/>
        <v/>
      </c>
    </row>
    <row r="171" spans="1:18" x14ac:dyDescent="0.2">
      <c r="A171" s="102">
        <f t="shared" si="27"/>
        <v>1</v>
      </c>
      <c r="B171" s="212" t="str">
        <f>INDEX('LA List'!B:B,MATCH('EZ list'!D171,'LA List'!A:A,0))</f>
        <v>E1736</v>
      </c>
      <c r="C171" s="212" t="str">
        <f t="shared" si="25"/>
        <v>E1736EZ1</v>
      </c>
      <c r="D171" s="102" t="s">
        <v>110</v>
      </c>
      <c r="E171" s="102" t="s">
        <v>1103</v>
      </c>
      <c r="F171" s="102" t="s">
        <v>1103</v>
      </c>
      <c r="G171" s="266" t="s">
        <v>1103</v>
      </c>
      <c r="H171" s="266" t="s">
        <v>1103</v>
      </c>
      <c r="I171" s="266" t="s">
        <v>1103</v>
      </c>
      <c r="J171" s="266" t="str">
        <f t="shared" si="32"/>
        <v/>
      </c>
      <c r="K171" s="266" t="str">
        <f t="shared" si="33"/>
        <v/>
      </c>
      <c r="L171" s="266" t="str">
        <f t="shared" si="34"/>
        <v/>
      </c>
      <c r="M171" s="266" t="str">
        <f t="shared" si="35"/>
        <v/>
      </c>
      <c r="N171" s="260" t="s">
        <v>1103</v>
      </c>
      <c r="O171" s="266" t="s">
        <v>1103</v>
      </c>
      <c r="P171" s="266" t="s">
        <v>1103</v>
      </c>
      <c r="Q171" s="266" t="s">
        <v>1103</v>
      </c>
      <c r="R171" s="646" t="str">
        <f t="shared" si="26"/>
        <v/>
      </c>
    </row>
    <row r="172" spans="1:18" x14ac:dyDescent="0.2">
      <c r="A172" s="102">
        <f t="shared" si="27"/>
        <v>1</v>
      </c>
      <c r="B172" s="212" t="str">
        <f>INDEX('LA List'!B:B,MATCH('EZ list'!D172,'LA List'!A:A,0))</f>
        <v>E0701</v>
      </c>
      <c r="C172" s="212" t="str">
        <f t="shared" si="25"/>
        <v>E0701EZ1</v>
      </c>
      <c r="D172" s="102" t="s">
        <v>112</v>
      </c>
      <c r="E172" s="102" t="s">
        <v>816</v>
      </c>
      <c r="F172" s="102">
        <v>2013</v>
      </c>
      <c r="G172" s="266">
        <v>0</v>
      </c>
      <c r="H172" s="266">
        <v>0</v>
      </c>
      <c r="I172" s="266">
        <v>0</v>
      </c>
      <c r="J172" s="266">
        <f t="shared" si="32"/>
        <v>0</v>
      </c>
      <c r="K172" s="266">
        <f t="shared" si="33"/>
        <v>0</v>
      </c>
      <c r="L172" s="266">
        <f t="shared" si="34"/>
        <v>0</v>
      </c>
      <c r="M172" s="266">
        <f t="shared" si="35"/>
        <v>0</v>
      </c>
      <c r="N172" s="260">
        <v>0</v>
      </c>
      <c r="O172" s="266">
        <v>0</v>
      </c>
      <c r="P172" s="266" t="s">
        <v>1103</v>
      </c>
      <c r="Q172" s="266" t="s">
        <v>1103</v>
      </c>
      <c r="R172" s="646">
        <f t="shared" si="26"/>
        <v>0</v>
      </c>
    </row>
    <row r="173" spans="1:18" x14ac:dyDescent="0.2">
      <c r="A173" s="102">
        <v>2</v>
      </c>
      <c r="B173" s="212" t="str">
        <f>INDEX('LA List'!B:B,MATCH('EZ list'!D173,'LA List'!A:A,0))</f>
        <v>E0701</v>
      </c>
      <c r="C173" s="212" t="str">
        <f t="shared" ref="C173" si="36">CONCATENATE(B173,"EZ",A173)</f>
        <v>E0701EZ2</v>
      </c>
      <c r="D173" s="102" t="s">
        <v>112</v>
      </c>
      <c r="E173" s="246" t="s">
        <v>4686</v>
      </c>
      <c r="F173" s="212">
        <v>2025</v>
      </c>
      <c r="G173" s="266">
        <v>0</v>
      </c>
      <c r="H173" s="266">
        <v>0</v>
      </c>
      <c r="I173" s="266">
        <v>0</v>
      </c>
      <c r="J173" s="266">
        <v>0</v>
      </c>
      <c r="K173" s="266">
        <v>0</v>
      </c>
      <c r="L173" s="266">
        <v>0</v>
      </c>
      <c r="M173" s="266">
        <v>0</v>
      </c>
      <c r="N173" s="266">
        <v>0</v>
      </c>
      <c r="O173" s="266">
        <v>0</v>
      </c>
      <c r="P173" s="266">
        <v>695027</v>
      </c>
      <c r="Q173" s="1347">
        <v>1388596</v>
      </c>
      <c r="R173" s="646">
        <f t="shared" si="26"/>
        <v>2083623</v>
      </c>
    </row>
    <row r="174" spans="1:18" x14ac:dyDescent="0.2">
      <c r="A174" s="102">
        <f>IF(D174=D172,A172+1,1)</f>
        <v>1</v>
      </c>
      <c r="B174" s="212" t="str">
        <f>INDEX('LA List'!B:B,MATCH('EZ list'!D174,'LA List'!A:A,0))</f>
        <v>E1433</v>
      </c>
      <c r="C174" s="212" t="str">
        <f t="shared" si="25"/>
        <v>E1433EZ1</v>
      </c>
      <c r="D174" s="102" t="s">
        <v>114</v>
      </c>
      <c r="E174" s="102" t="s">
        <v>1103</v>
      </c>
      <c r="F174" s="102" t="s">
        <v>1103</v>
      </c>
      <c r="G174" s="266" t="s">
        <v>1103</v>
      </c>
      <c r="H174" s="266" t="s">
        <v>1103</v>
      </c>
      <c r="I174" s="266" t="s">
        <v>1103</v>
      </c>
      <c r="J174" s="266" t="str">
        <f t="shared" si="32"/>
        <v/>
      </c>
      <c r="K174" s="266" t="str">
        <f t="shared" si="33"/>
        <v/>
      </c>
      <c r="L174" s="266" t="str">
        <f t="shared" si="34"/>
        <v/>
      </c>
      <c r="M174" s="266" t="str">
        <f t="shared" si="35"/>
        <v/>
      </c>
      <c r="N174" s="260" t="s">
        <v>1103</v>
      </c>
      <c r="O174" s="266" t="s">
        <v>1103</v>
      </c>
      <c r="P174" s="266" t="s">
        <v>1103</v>
      </c>
      <c r="Q174" s="266" t="s">
        <v>1103</v>
      </c>
      <c r="R174" s="646" t="str">
        <f t="shared" si="26"/>
        <v/>
      </c>
    </row>
    <row r="175" spans="1:18" x14ac:dyDescent="0.2">
      <c r="A175" s="102">
        <f t="shared" si="27"/>
        <v>1</v>
      </c>
      <c r="B175" s="212" t="str">
        <f>INDEX('LA List'!B:B,MATCH('EZ list'!D175,'LA List'!A:A,0))</f>
        <v>E1737</v>
      </c>
      <c r="C175" s="212" t="str">
        <f t="shared" si="25"/>
        <v>E1737EZ1</v>
      </c>
      <c r="D175" s="102" t="s">
        <v>116</v>
      </c>
      <c r="E175" s="246" t="s">
        <v>4059</v>
      </c>
      <c r="F175" s="246">
        <v>2023</v>
      </c>
      <c r="G175" s="266">
        <v>0</v>
      </c>
      <c r="H175" s="266">
        <v>0</v>
      </c>
      <c r="I175" s="266">
        <v>0</v>
      </c>
      <c r="J175" s="266">
        <f t="shared" si="32"/>
        <v>0</v>
      </c>
      <c r="K175" s="266">
        <f t="shared" si="33"/>
        <v>0</v>
      </c>
      <c r="L175" s="266">
        <f t="shared" si="34"/>
        <v>0</v>
      </c>
      <c r="M175" s="266">
        <f t="shared" si="35"/>
        <v>0</v>
      </c>
      <c r="N175" s="260">
        <v>2396500</v>
      </c>
      <c r="O175" s="266">
        <v>2396500</v>
      </c>
      <c r="P175" s="266" t="s">
        <v>1103</v>
      </c>
      <c r="Q175" s="266" t="s">
        <v>1103</v>
      </c>
      <c r="R175" s="646">
        <f t="shared" si="26"/>
        <v>2396500</v>
      </c>
    </row>
    <row r="176" spans="1:18" x14ac:dyDescent="0.2">
      <c r="A176" s="102">
        <f t="shared" si="27"/>
        <v>1</v>
      </c>
      <c r="B176" s="212" t="str">
        <f>INDEX('LA List'!B:B,MATCH('EZ list'!D176,'LA List'!A:A,0))</f>
        <v>E5040</v>
      </c>
      <c r="C176" s="212" t="str">
        <f t="shared" si="25"/>
        <v>E5040EZ1</v>
      </c>
      <c r="D176" s="102" t="s">
        <v>118</v>
      </c>
      <c r="E176" s="102" t="s">
        <v>1103</v>
      </c>
      <c r="F176" s="102" t="s">
        <v>1103</v>
      </c>
      <c r="G176" s="266" t="s">
        <v>1103</v>
      </c>
      <c r="H176" s="266" t="s">
        <v>1103</v>
      </c>
      <c r="I176" s="266" t="s">
        <v>1103</v>
      </c>
      <c r="J176" s="266" t="str">
        <f t="shared" si="32"/>
        <v/>
      </c>
      <c r="K176" s="266" t="str">
        <f t="shared" si="33"/>
        <v/>
      </c>
      <c r="L176" s="266" t="str">
        <f t="shared" si="34"/>
        <v/>
      </c>
      <c r="M176" s="266" t="str">
        <f t="shared" si="35"/>
        <v/>
      </c>
      <c r="N176" s="260" t="s">
        <v>1103</v>
      </c>
      <c r="O176" s="266" t="s">
        <v>1103</v>
      </c>
      <c r="P176" s="266" t="s">
        <v>1103</v>
      </c>
      <c r="Q176" s="266" t="s">
        <v>1103</v>
      </c>
      <c r="R176" s="646" t="str">
        <f t="shared" si="26"/>
        <v/>
      </c>
    </row>
    <row r="177" spans="1:18" x14ac:dyDescent="0.2">
      <c r="A177" s="102">
        <f t="shared" si="27"/>
        <v>1</v>
      </c>
      <c r="B177" s="212" t="str">
        <f>INDEX('LA List'!B:B,MATCH('EZ list'!D177,'LA List'!A:A,0))</f>
        <v>E1801</v>
      </c>
      <c r="C177" s="212" t="str">
        <f t="shared" si="25"/>
        <v>E1801EZ1</v>
      </c>
      <c r="D177" s="102" t="s">
        <v>120</v>
      </c>
      <c r="E177" s="102" t="s">
        <v>817</v>
      </c>
      <c r="F177" s="102">
        <v>2013</v>
      </c>
      <c r="G177" s="266">
        <v>237033</v>
      </c>
      <c r="H177" s="266">
        <v>237033</v>
      </c>
      <c r="I177" s="266">
        <v>244154</v>
      </c>
      <c r="J177" s="266">
        <f t="shared" si="32"/>
        <v>249749</v>
      </c>
      <c r="K177" s="266">
        <f t="shared" si="33"/>
        <v>253818</v>
      </c>
      <c r="L177" s="266">
        <f t="shared" si="34"/>
        <v>253818</v>
      </c>
      <c r="M177" s="266">
        <f t="shared" si="35"/>
        <v>253818</v>
      </c>
      <c r="N177" s="260">
        <v>300000</v>
      </c>
      <c r="O177" s="266">
        <v>300000</v>
      </c>
      <c r="P177" s="266" t="s">
        <v>1103</v>
      </c>
      <c r="Q177" s="266" t="s">
        <v>1103</v>
      </c>
      <c r="R177" s="646">
        <f t="shared" si="26"/>
        <v>300000</v>
      </c>
    </row>
    <row r="178" spans="1:18" x14ac:dyDescent="0.2">
      <c r="A178" s="102">
        <f t="shared" si="27"/>
        <v>1</v>
      </c>
      <c r="B178" s="212" t="str">
        <f>INDEX('LA List'!B:B,MATCH('EZ list'!D178,'LA List'!A:A,0))</f>
        <v>E1934</v>
      </c>
      <c r="C178" s="212" t="str">
        <f t="shared" si="25"/>
        <v>E1934EZ1</v>
      </c>
      <c r="D178" s="102" t="s">
        <v>122</v>
      </c>
      <c r="E178" s="102" t="s">
        <v>1103</v>
      </c>
      <c r="F178" s="102" t="s">
        <v>1103</v>
      </c>
      <c r="G178" s="266" t="s">
        <v>1103</v>
      </c>
      <c r="H178" s="266" t="s">
        <v>1103</v>
      </c>
      <c r="I178" s="266" t="s">
        <v>1103</v>
      </c>
      <c r="J178" s="266" t="str">
        <f t="shared" si="32"/>
        <v/>
      </c>
      <c r="K178" s="266" t="str">
        <f t="shared" si="33"/>
        <v/>
      </c>
      <c r="L178" s="266" t="str">
        <f t="shared" si="34"/>
        <v/>
      </c>
      <c r="M178" s="266" t="str">
        <f t="shared" si="35"/>
        <v/>
      </c>
      <c r="N178" s="260" t="s">
        <v>1103</v>
      </c>
      <c r="O178" s="266" t="s">
        <v>1103</v>
      </c>
      <c r="P178" s="266" t="s">
        <v>1103</v>
      </c>
      <c r="Q178" s="266" t="s">
        <v>1103</v>
      </c>
      <c r="R178" s="646" t="str">
        <f t="shared" si="26"/>
        <v/>
      </c>
    </row>
    <row r="179" spans="1:18" x14ac:dyDescent="0.2">
      <c r="A179" s="102">
        <f t="shared" si="27"/>
        <v>1</v>
      </c>
      <c r="B179" s="212" t="str">
        <f>INDEX('LA List'!B:B,MATCH('EZ list'!D179,'LA List'!A:A,0))</f>
        <v>E1037</v>
      </c>
      <c r="C179" s="212" t="str">
        <f t="shared" si="25"/>
        <v>E1037EZ1</v>
      </c>
      <c r="D179" s="102" t="s">
        <v>124</v>
      </c>
      <c r="E179" s="102" t="s">
        <v>1103</v>
      </c>
      <c r="F179" s="102" t="s">
        <v>1103</v>
      </c>
      <c r="G179" s="266" t="s">
        <v>1103</v>
      </c>
      <c r="H179" s="266" t="s">
        <v>1103</v>
      </c>
      <c r="I179" s="266" t="s">
        <v>1103</v>
      </c>
      <c r="J179" s="266" t="str">
        <f t="shared" si="32"/>
        <v/>
      </c>
      <c r="K179" s="266" t="str">
        <f t="shared" si="33"/>
        <v/>
      </c>
      <c r="L179" s="266" t="str">
        <f t="shared" si="34"/>
        <v/>
      </c>
      <c r="M179" s="266" t="str">
        <f t="shared" si="35"/>
        <v/>
      </c>
      <c r="N179" s="260" t="s">
        <v>1103</v>
      </c>
      <c r="O179" s="266" t="s">
        <v>1103</v>
      </c>
      <c r="P179" s="266" t="s">
        <v>1103</v>
      </c>
      <c r="Q179" s="266" t="s">
        <v>1103</v>
      </c>
      <c r="R179" s="646" t="str">
        <f t="shared" si="26"/>
        <v/>
      </c>
    </row>
    <row r="180" spans="1:18" x14ac:dyDescent="0.2">
      <c r="A180" s="102">
        <f t="shared" si="27"/>
        <v>1</v>
      </c>
      <c r="B180" s="212" t="str">
        <f>INDEX('LA List'!B:B,MATCH('EZ list'!D180,'LA List'!A:A,0))</f>
        <v>E5041</v>
      </c>
      <c r="C180" s="212" t="str">
        <f t="shared" si="25"/>
        <v>E5041EZ1</v>
      </c>
      <c r="D180" s="102" t="s">
        <v>126</v>
      </c>
      <c r="E180" s="102" t="s">
        <v>1103</v>
      </c>
      <c r="F180" s="102" t="s">
        <v>1103</v>
      </c>
      <c r="G180" s="266" t="s">
        <v>1103</v>
      </c>
      <c r="H180" s="266" t="s">
        <v>1103</v>
      </c>
      <c r="I180" s="266" t="s">
        <v>1103</v>
      </c>
      <c r="J180" s="266" t="str">
        <f t="shared" si="32"/>
        <v/>
      </c>
      <c r="K180" s="266" t="str">
        <f t="shared" si="33"/>
        <v/>
      </c>
      <c r="L180" s="266" t="str">
        <f t="shared" si="34"/>
        <v/>
      </c>
      <c r="M180" s="266" t="str">
        <f t="shared" si="35"/>
        <v/>
      </c>
      <c r="N180" s="260" t="s">
        <v>1103</v>
      </c>
      <c r="O180" s="266" t="s">
        <v>1103</v>
      </c>
      <c r="P180" s="266" t="s">
        <v>1103</v>
      </c>
      <c r="Q180" s="266" t="s">
        <v>1103</v>
      </c>
      <c r="R180" s="646" t="str">
        <f t="shared" si="26"/>
        <v/>
      </c>
    </row>
    <row r="181" spans="1:18" x14ac:dyDescent="0.2">
      <c r="A181" s="102">
        <f t="shared" si="27"/>
        <v>1</v>
      </c>
      <c r="B181" s="212" t="str">
        <f>INDEX('LA List'!B:B,MATCH('EZ list'!D181,'LA List'!A:A,0))</f>
        <v>E2434</v>
      </c>
      <c r="C181" s="212" t="str">
        <f t="shared" si="25"/>
        <v>E2434EZ1</v>
      </c>
      <c r="D181" s="102" t="s">
        <v>128</v>
      </c>
      <c r="E181" s="102" t="s">
        <v>818</v>
      </c>
      <c r="F181" s="102">
        <v>2013</v>
      </c>
      <c r="G181" s="266">
        <v>843916</v>
      </c>
      <c r="H181" s="266">
        <v>843916</v>
      </c>
      <c r="I181" s="266">
        <v>869270</v>
      </c>
      <c r="J181" s="266">
        <f t="shared" si="32"/>
        <v>889191</v>
      </c>
      <c r="K181" s="266">
        <f t="shared" si="33"/>
        <v>903679</v>
      </c>
      <c r="L181" s="266">
        <f t="shared" si="34"/>
        <v>903679</v>
      </c>
      <c r="M181" s="266">
        <f t="shared" si="35"/>
        <v>903679</v>
      </c>
      <c r="N181" s="260">
        <v>1154319</v>
      </c>
      <c r="O181" s="266">
        <v>1154319</v>
      </c>
      <c r="P181" s="266" t="s">
        <v>1103</v>
      </c>
      <c r="Q181" s="266" t="s">
        <v>1103</v>
      </c>
      <c r="R181" s="646">
        <f t="shared" si="26"/>
        <v>1154319</v>
      </c>
    </row>
    <row r="182" spans="1:18" x14ac:dyDescent="0.2">
      <c r="A182" s="102">
        <f t="shared" si="27"/>
        <v>2</v>
      </c>
      <c r="B182" s="212" t="str">
        <f>INDEX('LA List'!B:B,MATCH('EZ list'!D182,'LA List'!A:A,0))</f>
        <v>E2434</v>
      </c>
      <c r="C182" s="212" t="str">
        <f t="shared" si="25"/>
        <v>E2434EZ2</v>
      </c>
      <c r="D182" s="102" t="s">
        <v>128</v>
      </c>
      <c r="E182" s="102" t="s">
        <v>882</v>
      </c>
      <c r="F182" s="102">
        <v>2016</v>
      </c>
      <c r="G182" s="266">
        <v>0</v>
      </c>
      <c r="H182" s="266">
        <v>0</v>
      </c>
      <c r="I182" s="266">
        <v>0</v>
      </c>
      <c r="J182" s="266">
        <f t="shared" si="32"/>
        <v>0</v>
      </c>
      <c r="K182" s="266">
        <f t="shared" si="33"/>
        <v>0</v>
      </c>
      <c r="L182" s="266">
        <f t="shared" si="34"/>
        <v>0</v>
      </c>
      <c r="M182" s="266">
        <f t="shared" si="35"/>
        <v>0</v>
      </c>
      <c r="N182" s="260">
        <v>0</v>
      </c>
      <c r="O182" s="266">
        <v>0</v>
      </c>
      <c r="P182" s="266" t="s">
        <v>1103</v>
      </c>
      <c r="Q182" s="266" t="s">
        <v>1103</v>
      </c>
      <c r="R182" s="646">
        <f t="shared" si="26"/>
        <v>0</v>
      </c>
    </row>
    <row r="183" spans="1:18" x14ac:dyDescent="0.2">
      <c r="A183" s="102">
        <f t="shared" si="27"/>
        <v>1</v>
      </c>
      <c r="B183" s="212" t="str">
        <f>INDEX('LA List'!B:B,MATCH('EZ list'!D183,'LA List'!A:A,0))</f>
        <v>E3835</v>
      </c>
      <c r="C183" s="212" t="str">
        <f t="shared" si="25"/>
        <v>E3835EZ1</v>
      </c>
      <c r="D183" s="102" t="s">
        <v>130</v>
      </c>
      <c r="E183" s="102" t="s">
        <v>1103</v>
      </c>
      <c r="F183" s="102" t="s">
        <v>1103</v>
      </c>
      <c r="G183" s="266" t="s">
        <v>1103</v>
      </c>
      <c r="H183" s="266" t="s">
        <v>1103</v>
      </c>
      <c r="I183" s="266" t="s">
        <v>1103</v>
      </c>
      <c r="J183" s="266" t="str">
        <f t="shared" si="32"/>
        <v/>
      </c>
      <c r="K183" s="266" t="str">
        <f t="shared" si="33"/>
        <v/>
      </c>
      <c r="L183" s="266" t="str">
        <f t="shared" si="34"/>
        <v/>
      </c>
      <c r="M183" s="266" t="str">
        <f t="shared" si="35"/>
        <v/>
      </c>
      <c r="N183" s="260" t="s">
        <v>1103</v>
      </c>
      <c r="O183" s="266" t="s">
        <v>1103</v>
      </c>
      <c r="P183" s="266" t="s">
        <v>1103</v>
      </c>
      <c r="Q183" s="266" t="s">
        <v>1103</v>
      </c>
      <c r="R183" s="646" t="str">
        <f t="shared" si="26"/>
        <v/>
      </c>
    </row>
    <row r="184" spans="1:18" x14ac:dyDescent="0.2">
      <c r="A184" s="102">
        <f t="shared" si="27"/>
        <v>1</v>
      </c>
      <c r="B184" s="212" t="str">
        <f>INDEX('LA List'!B:B,MATCH('EZ list'!D184,'LA List'!A:A,0))</f>
        <v>E5042</v>
      </c>
      <c r="C184" s="212" t="str">
        <f t="shared" si="25"/>
        <v>E5042EZ1</v>
      </c>
      <c r="D184" s="102" t="s">
        <v>132</v>
      </c>
      <c r="E184" s="102" t="s">
        <v>1103</v>
      </c>
      <c r="F184" s="102" t="s">
        <v>1103</v>
      </c>
      <c r="G184" s="266" t="s">
        <v>1103</v>
      </c>
      <c r="H184" s="266" t="s">
        <v>1103</v>
      </c>
      <c r="I184" s="266" t="s">
        <v>1103</v>
      </c>
      <c r="J184" s="266" t="str">
        <f t="shared" si="32"/>
        <v/>
      </c>
      <c r="K184" s="266" t="str">
        <f t="shared" si="33"/>
        <v/>
      </c>
      <c r="L184" s="266" t="str">
        <f t="shared" si="34"/>
        <v/>
      </c>
      <c r="M184" s="266" t="str">
        <f t="shared" si="35"/>
        <v/>
      </c>
      <c r="N184" s="260" t="s">
        <v>1103</v>
      </c>
      <c r="O184" s="266" t="s">
        <v>1103</v>
      </c>
      <c r="P184" s="266" t="s">
        <v>1103</v>
      </c>
      <c r="Q184" s="266" t="s">
        <v>1103</v>
      </c>
      <c r="R184" s="646" t="str">
        <f t="shared" si="26"/>
        <v/>
      </c>
    </row>
    <row r="185" spans="1:18" x14ac:dyDescent="0.2">
      <c r="A185" s="102">
        <f t="shared" si="27"/>
        <v>1</v>
      </c>
      <c r="B185" s="212" t="str">
        <f>INDEX('LA List'!B:B,MATCH('EZ list'!D185,'LA List'!A:A,0))</f>
        <v>E0551</v>
      </c>
      <c r="C185" s="212" t="str">
        <f t="shared" si="25"/>
        <v>E0551EZ1</v>
      </c>
      <c r="D185" s="102" t="s">
        <v>134</v>
      </c>
      <c r="E185" s="102" t="s">
        <v>819</v>
      </c>
      <c r="F185" s="102">
        <v>2013</v>
      </c>
      <c r="G185" s="266">
        <v>735767</v>
      </c>
      <c r="H185" s="266">
        <v>735767</v>
      </c>
      <c r="I185" s="266">
        <v>757872</v>
      </c>
      <c r="J185" s="266">
        <f t="shared" si="32"/>
        <v>775240</v>
      </c>
      <c r="K185" s="266">
        <f t="shared" si="33"/>
        <v>787871</v>
      </c>
      <c r="L185" s="266">
        <f t="shared" si="34"/>
        <v>787871</v>
      </c>
      <c r="M185" s="266">
        <f t="shared" si="35"/>
        <v>787871</v>
      </c>
      <c r="N185" s="260">
        <v>1006270</v>
      </c>
      <c r="O185" s="266">
        <v>1006270</v>
      </c>
      <c r="P185" s="266" t="s">
        <v>1103</v>
      </c>
      <c r="Q185" s="266" t="s">
        <v>1103</v>
      </c>
      <c r="R185" s="646">
        <f t="shared" si="26"/>
        <v>1006270</v>
      </c>
    </row>
    <row r="186" spans="1:18" x14ac:dyDescent="0.2">
      <c r="A186" s="102">
        <f t="shared" si="27"/>
        <v>1</v>
      </c>
      <c r="B186" s="212" t="str">
        <f>INDEX('LA List'!B:B,MATCH('EZ list'!D186,'LA List'!A:A,0))</f>
        <v>E2336</v>
      </c>
      <c r="C186" s="212" t="str">
        <f t="shared" si="25"/>
        <v>E2336EZ1</v>
      </c>
      <c r="D186" s="102" t="s">
        <v>136</v>
      </c>
      <c r="E186" s="102" t="s">
        <v>1103</v>
      </c>
      <c r="F186" s="102" t="s">
        <v>1103</v>
      </c>
      <c r="G186" s="266" t="s">
        <v>1103</v>
      </c>
      <c r="H186" s="266" t="s">
        <v>1103</v>
      </c>
      <c r="I186" s="266" t="s">
        <v>1103</v>
      </c>
      <c r="J186" s="266" t="str">
        <f t="shared" si="32"/>
        <v/>
      </c>
      <c r="K186" s="266" t="str">
        <f t="shared" si="33"/>
        <v/>
      </c>
      <c r="L186" s="266" t="str">
        <f t="shared" si="34"/>
        <v/>
      </c>
      <c r="M186" s="266" t="str">
        <f t="shared" si="35"/>
        <v/>
      </c>
      <c r="N186" s="260" t="s">
        <v>1103</v>
      </c>
      <c r="O186" s="266" t="s">
        <v>1103</v>
      </c>
      <c r="P186" s="266" t="s">
        <v>1103</v>
      </c>
      <c r="Q186" s="266" t="s">
        <v>1103</v>
      </c>
      <c r="R186" s="646" t="str">
        <f t="shared" si="26"/>
        <v/>
      </c>
    </row>
    <row r="187" spans="1:18" x14ac:dyDescent="0.2">
      <c r="A187" s="102">
        <f t="shared" si="27"/>
        <v>1</v>
      </c>
      <c r="B187" s="212" t="str">
        <f>INDEX('LA List'!B:B,MATCH('EZ list'!D187,'LA List'!A:A,0))</f>
        <v>E3533</v>
      </c>
      <c r="C187" s="212" t="str">
        <f t="shared" si="25"/>
        <v>E3533EZ1</v>
      </c>
      <c r="D187" s="102" t="s">
        <v>138</v>
      </c>
      <c r="E187" s="102" t="s">
        <v>983</v>
      </c>
      <c r="F187" s="102">
        <v>2016</v>
      </c>
      <c r="G187" s="266">
        <v>0</v>
      </c>
      <c r="H187" s="266">
        <v>0</v>
      </c>
      <c r="I187" s="266">
        <v>0</v>
      </c>
      <c r="J187" s="266">
        <f t="shared" si="32"/>
        <v>0</v>
      </c>
      <c r="K187" s="266">
        <f t="shared" si="33"/>
        <v>0</v>
      </c>
      <c r="L187" s="266">
        <f t="shared" si="34"/>
        <v>0</v>
      </c>
      <c r="M187" s="266">
        <f t="shared" si="35"/>
        <v>0</v>
      </c>
      <c r="N187" s="260">
        <v>0</v>
      </c>
      <c r="O187" s="266">
        <v>0</v>
      </c>
      <c r="P187" s="266" t="s">
        <v>1103</v>
      </c>
      <c r="Q187" s="266" t="s">
        <v>1103</v>
      </c>
      <c r="R187" s="646">
        <f t="shared" si="26"/>
        <v>0</v>
      </c>
    </row>
    <row r="188" spans="1:18" x14ac:dyDescent="0.2">
      <c r="A188" s="102">
        <f t="shared" si="27"/>
        <v>2</v>
      </c>
      <c r="B188" s="212" t="str">
        <f>INDEX('LA List'!B:B,MATCH('EZ list'!D188,'LA List'!A:A,0))</f>
        <v>E3533</v>
      </c>
      <c r="C188" s="212" t="str">
        <f t="shared" si="25"/>
        <v>E3533EZ2</v>
      </c>
      <c r="D188" s="102" t="s">
        <v>138</v>
      </c>
      <c r="E188" s="102" t="s">
        <v>984</v>
      </c>
      <c r="F188" s="102">
        <v>2016</v>
      </c>
      <c r="G188" s="266">
        <v>192558</v>
      </c>
      <c r="H188" s="266">
        <v>192558</v>
      </c>
      <c r="I188" s="266">
        <v>198343</v>
      </c>
      <c r="J188" s="266">
        <f t="shared" si="32"/>
        <v>202888</v>
      </c>
      <c r="K188" s="266">
        <f t="shared" si="33"/>
        <v>206194</v>
      </c>
      <c r="L188" s="266">
        <f t="shared" si="34"/>
        <v>206194</v>
      </c>
      <c r="M188" s="266">
        <f t="shared" si="35"/>
        <v>206194</v>
      </c>
      <c r="N188" s="260">
        <v>201633</v>
      </c>
      <c r="O188" s="266">
        <v>201633</v>
      </c>
      <c r="P188" s="266" t="s">
        <v>1103</v>
      </c>
      <c r="Q188" s="266" t="s">
        <v>1103</v>
      </c>
      <c r="R188" s="646">
        <f t="shared" si="26"/>
        <v>201633</v>
      </c>
    </row>
    <row r="189" spans="1:18" x14ac:dyDescent="0.2">
      <c r="A189" s="102">
        <f t="shared" si="27"/>
        <v>3</v>
      </c>
      <c r="B189" s="212" t="str">
        <f>INDEX('LA List'!B:B,MATCH('EZ list'!D189,'LA List'!A:A,0))</f>
        <v>E3533</v>
      </c>
      <c r="C189" s="212" t="str">
        <f t="shared" si="25"/>
        <v>E3533EZ3</v>
      </c>
      <c r="D189" s="102" t="s">
        <v>138</v>
      </c>
      <c r="E189" s="102" t="s">
        <v>985</v>
      </c>
      <c r="F189" s="102">
        <v>2016</v>
      </c>
      <c r="G189" s="266">
        <v>0</v>
      </c>
      <c r="H189" s="266">
        <v>0</v>
      </c>
      <c r="I189" s="266">
        <v>0</v>
      </c>
      <c r="J189" s="266">
        <f t="shared" si="32"/>
        <v>0</v>
      </c>
      <c r="K189" s="266">
        <f t="shared" si="33"/>
        <v>0</v>
      </c>
      <c r="L189" s="266">
        <f t="shared" si="34"/>
        <v>0</v>
      </c>
      <c r="M189" s="266">
        <f t="shared" si="35"/>
        <v>0</v>
      </c>
      <c r="N189" s="260">
        <v>0</v>
      </c>
      <c r="O189" s="266">
        <v>0</v>
      </c>
      <c r="P189" s="266" t="s">
        <v>1103</v>
      </c>
      <c r="Q189" s="266" t="s">
        <v>1103</v>
      </c>
      <c r="R189" s="646">
        <f t="shared" si="26"/>
        <v>0</v>
      </c>
    </row>
    <row r="190" spans="1:18" x14ac:dyDescent="0.2">
      <c r="A190" s="102">
        <f t="shared" si="27"/>
        <v>1</v>
      </c>
      <c r="B190" s="212" t="str">
        <f>INDEX('LA List'!B:B,MATCH('EZ list'!D190,'LA List'!A:A,0))</f>
        <v>E2101</v>
      </c>
      <c r="C190" s="212" t="str">
        <f t="shared" si="25"/>
        <v>E2101EZ1</v>
      </c>
      <c r="D190" s="102" t="s">
        <v>140</v>
      </c>
      <c r="E190" s="102" t="s">
        <v>1103</v>
      </c>
      <c r="F190" s="102" t="s">
        <v>1103</v>
      </c>
      <c r="G190" s="266" t="s">
        <v>1103</v>
      </c>
      <c r="H190" s="266" t="s">
        <v>1103</v>
      </c>
      <c r="I190" s="266" t="s">
        <v>1103</v>
      </c>
      <c r="J190" s="266" t="str">
        <f t="shared" si="32"/>
        <v/>
      </c>
      <c r="K190" s="266" t="str">
        <f t="shared" si="33"/>
        <v/>
      </c>
      <c r="L190" s="266" t="str">
        <f t="shared" si="34"/>
        <v/>
      </c>
      <c r="M190" s="266" t="str">
        <f t="shared" si="35"/>
        <v/>
      </c>
      <c r="N190" s="260" t="s">
        <v>1103</v>
      </c>
      <c r="O190" s="266" t="s">
        <v>1103</v>
      </c>
      <c r="P190" s="266" t="s">
        <v>1103</v>
      </c>
      <c r="Q190" s="266" t="s">
        <v>1103</v>
      </c>
      <c r="R190" s="646" t="str">
        <f t="shared" si="26"/>
        <v/>
      </c>
    </row>
    <row r="191" spans="1:18" x14ac:dyDescent="0.2">
      <c r="A191" s="102">
        <f t="shared" si="27"/>
        <v>1</v>
      </c>
      <c r="B191" s="212" t="str">
        <f>INDEX('LA List'!B:B,MATCH('EZ list'!D191,'LA List'!A:A,0))</f>
        <v>E4001</v>
      </c>
      <c r="C191" s="212" t="str">
        <f t="shared" si="25"/>
        <v>E4001EZ1</v>
      </c>
      <c r="D191" s="102" t="s">
        <v>142</v>
      </c>
      <c r="E191" s="102" t="s">
        <v>1103</v>
      </c>
      <c r="F191" s="102" t="s">
        <v>1103</v>
      </c>
      <c r="G191" s="266" t="s">
        <v>1103</v>
      </c>
      <c r="H191" s="266" t="s">
        <v>1103</v>
      </c>
      <c r="I191" s="266" t="s">
        <v>1103</v>
      </c>
      <c r="J191" s="266" t="str">
        <f t="shared" si="32"/>
        <v/>
      </c>
      <c r="K191" s="266" t="str">
        <f t="shared" si="33"/>
        <v/>
      </c>
      <c r="L191" s="266" t="str">
        <f t="shared" si="34"/>
        <v/>
      </c>
      <c r="M191" s="266" t="str">
        <f t="shared" si="35"/>
        <v/>
      </c>
      <c r="N191" s="260" t="s">
        <v>1103</v>
      </c>
      <c r="O191" s="266" t="s">
        <v>1103</v>
      </c>
      <c r="P191" s="266" t="s">
        <v>1103</v>
      </c>
      <c r="Q191" s="266" t="s">
        <v>1103</v>
      </c>
      <c r="R191" s="646" t="str">
        <f t="shared" si="26"/>
        <v/>
      </c>
    </row>
    <row r="192" spans="1:18" x14ac:dyDescent="0.2">
      <c r="A192" s="102">
        <f t="shared" si="27"/>
        <v>1</v>
      </c>
      <c r="B192" s="212" t="str">
        <f>INDEX('LA List'!B:B,MATCH('EZ list'!D192,'LA List'!A:A,0))</f>
        <v>E5015</v>
      </c>
      <c r="C192" s="212" t="str">
        <f t="shared" si="25"/>
        <v>E5015EZ1</v>
      </c>
      <c r="D192" s="102" t="s">
        <v>144</v>
      </c>
      <c r="E192" s="102" t="s">
        <v>1103</v>
      </c>
      <c r="F192" s="102" t="s">
        <v>1103</v>
      </c>
      <c r="G192" s="266" t="s">
        <v>1103</v>
      </c>
      <c r="H192" s="266" t="s">
        <v>1103</v>
      </c>
      <c r="I192" s="266" t="s">
        <v>1103</v>
      </c>
      <c r="J192" s="266" t="str">
        <f t="shared" si="32"/>
        <v/>
      </c>
      <c r="K192" s="266" t="str">
        <f t="shared" si="33"/>
        <v/>
      </c>
      <c r="L192" s="266" t="str">
        <f t="shared" si="34"/>
        <v/>
      </c>
      <c r="M192" s="266" t="str">
        <f t="shared" si="35"/>
        <v/>
      </c>
      <c r="N192" s="260" t="s">
        <v>1103</v>
      </c>
      <c r="O192" s="266" t="s">
        <v>1103</v>
      </c>
      <c r="P192" s="266" t="s">
        <v>1103</v>
      </c>
      <c r="Q192" s="266" t="s">
        <v>1103</v>
      </c>
      <c r="R192" s="646" t="str">
        <f t="shared" si="26"/>
        <v/>
      </c>
    </row>
    <row r="193" spans="1:18" x14ac:dyDescent="0.2">
      <c r="A193" s="102">
        <f t="shared" si="27"/>
        <v>1</v>
      </c>
      <c r="B193" s="212" t="str">
        <f>INDEX('LA List'!B:B,MATCH('EZ list'!D193,'LA List'!A:A,0))</f>
        <v>E5016</v>
      </c>
      <c r="C193" s="212" t="str">
        <f t="shared" si="25"/>
        <v>E5016EZ1</v>
      </c>
      <c r="D193" s="102" t="s">
        <v>146</v>
      </c>
      <c r="E193" s="102" t="s">
        <v>1103</v>
      </c>
      <c r="F193" s="102" t="s">
        <v>1103</v>
      </c>
      <c r="G193" s="266" t="s">
        <v>1103</v>
      </c>
      <c r="H193" s="266" t="s">
        <v>1103</v>
      </c>
      <c r="I193" s="266" t="s">
        <v>1103</v>
      </c>
      <c r="J193" s="266" t="str">
        <f t="shared" si="32"/>
        <v/>
      </c>
      <c r="K193" s="266" t="str">
        <f t="shared" si="33"/>
        <v/>
      </c>
      <c r="L193" s="266" t="str">
        <f t="shared" si="34"/>
        <v/>
      </c>
      <c r="M193" s="266" t="str">
        <f t="shared" si="35"/>
        <v/>
      </c>
      <c r="N193" s="260" t="s">
        <v>1103</v>
      </c>
      <c r="O193" s="266" t="s">
        <v>1103</v>
      </c>
      <c r="P193" s="266" t="s">
        <v>1103</v>
      </c>
      <c r="Q193" s="266" t="s">
        <v>1103</v>
      </c>
      <c r="R193" s="646" t="str">
        <f t="shared" si="26"/>
        <v/>
      </c>
    </row>
    <row r="194" spans="1:18" x14ac:dyDescent="0.2">
      <c r="A194" s="102">
        <f t="shared" si="27"/>
        <v>1</v>
      </c>
      <c r="B194" s="212" t="str">
        <f>INDEX('LA List'!B:B,MATCH('EZ list'!D194,'LA List'!A:A,0))</f>
        <v>E2634</v>
      </c>
      <c r="C194" s="212" t="str">
        <f t="shared" ref="C194:C258" si="37">CONCATENATE(B194,"EZ",A194)</f>
        <v>E2634EZ1</v>
      </c>
      <c r="D194" s="102" t="s">
        <v>148</v>
      </c>
      <c r="E194" s="102" t="s">
        <v>986</v>
      </c>
      <c r="F194" s="102">
        <v>2016</v>
      </c>
      <c r="G194" s="266">
        <v>0</v>
      </c>
      <c r="H194" s="266">
        <v>0</v>
      </c>
      <c r="I194" s="266">
        <v>0</v>
      </c>
      <c r="J194" s="266">
        <f t="shared" si="32"/>
        <v>0</v>
      </c>
      <c r="K194" s="266">
        <f t="shared" si="33"/>
        <v>0</v>
      </c>
      <c r="L194" s="266">
        <f t="shared" si="34"/>
        <v>0</v>
      </c>
      <c r="M194" s="266">
        <f t="shared" si="35"/>
        <v>0</v>
      </c>
      <c r="N194" s="260">
        <v>0</v>
      </c>
      <c r="O194" s="266">
        <v>0</v>
      </c>
      <c r="P194" s="266" t="s">
        <v>1103</v>
      </c>
      <c r="Q194" s="266" t="s">
        <v>1103</v>
      </c>
      <c r="R194" s="646">
        <f t="shared" si="26"/>
        <v>0</v>
      </c>
    </row>
    <row r="195" spans="1:18" x14ac:dyDescent="0.2">
      <c r="A195" s="102">
        <f t="shared" si="27"/>
        <v>1</v>
      </c>
      <c r="B195" s="212" t="str">
        <f>INDEX('LA List'!B:B,MATCH('EZ list'!D195,'LA List'!A:A,0))</f>
        <v>E2002</v>
      </c>
      <c r="C195" s="212" t="str">
        <f t="shared" si="37"/>
        <v>E2002EZ1</v>
      </c>
      <c r="D195" s="102" t="s">
        <v>150</v>
      </c>
      <c r="E195" s="102" t="s">
        <v>809</v>
      </c>
      <c r="F195" s="102">
        <v>2013</v>
      </c>
      <c r="G195" s="266">
        <v>0</v>
      </c>
      <c r="H195" s="266">
        <v>0</v>
      </c>
      <c r="I195" s="266">
        <v>0</v>
      </c>
      <c r="J195" s="266">
        <f t="shared" si="32"/>
        <v>0</v>
      </c>
      <c r="K195" s="266">
        <f t="shared" si="33"/>
        <v>0</v>
      </c>
      <c r="L195" s="266">
        <f t="shared" si="34"/>
        <v>0</v>
      </c>
      <c r="M195" s="266">
        <f t="shared" si="35"/>
        <v>0</v>
      </c>
      <c r="N195" s="260">
        <v>0</v>
      </c>
      <c r="O195" s="266">
        <v>0</v>
      </c>
      <c r="P195" s="266" t="s">
        <v>1103</v>
      </c>
      <c r="Q195" s="266" t="s">
        <v>1103</v>
      </c>
      <c r="R195" s="646">
        <f t="shared" si="26"/>
        <v>0</v>
      </c>
    </row>
    <row r="196" spans="1:18" x14ac:dyDescent="0.2">
      <c r="A196" s="102">
        <f t="shared" si="27"/>
        <v>2</v>
      </c>
      <c r="B196" s="212" t="str">
        <f>INDEX('LA List'!B:B,MATCH('EZ list'!D196,'LA List'!A:A,0))</f>
        <v>E2002</v>
      </c>
      <c r="C196" s="212" t="str">
        <f t="shared" si="37"/>
        <v>E2002EZ2</v>
      </c>
      <c r="D196" s="102" t="s">
        <v>150</v>
      </c>
      <c r="E196" s="102" t="s">
        <v>810</v>
      </c>
      <c r="F196" s="102">
        <v>2013</v>
      </c>
      <c r="G196" s="266">
        <v>163232</v>
      </c>
      <c r="H196" s="266">
        <v>163232</v>
      </c>
      <c r="I196" s="266">
        <v>168136</v>
      </c>
      <c r="J196" s="266">
        <f t="shared" si="32"/>
        <v>171989</v>
      </c>
      <c r="K196" s="266">
        <f t="shared" si="33"/>
        <v>174791</v>
      </c>
      <c r="L196" s="266">
        <f t="shared" si="34"/>
        <v>174791</v>
      </c>
      <c r="M196" s="266">
        <f t="shared" si="35"/>
        <v>174791</v>
      </c>
      <c r="N196" s="260">
        <v>185278</v>
      </c>
      <c r="O196" s="266">
        <v>185278</v>
      </c>
      <c r="P196" s="266" t="s">
        <v>1103</v>
      </c>
      <c r="Q196" s="266" t="s">
        <v>1103</v>
      </c>
      <c r="R196" s="646">
        <f t="shared" ref="R196:R259" si="38">IF($F196 = "","",
IF($F196&lt;2024,O196*$P$1,
IF($F196&gt;=2024,+P196+Q196)))</f>
        <v>185278</v>
      </c>
    </row>
    <row r="197" spans="1:18" x14ac:dyDescent="0.2">
      <c r="A197" s="102">
        <f t="shared" si="27"/>
        <v>3</v>
      </c>
      <c r="B197" s="212" t="str">
        <f>INDEX('LA List'!B:B,MATCH('EZ list'!D197,'LA List'!A:A,0))</f>
        <v>E2002</v>
      </c>
      <c r="C197" s="212" t="str">
        <f t="shared" si="37"/>
        <v>E2002EZ3</v>
      </c>
      <c r="D197" s="102" t="s">
        <v>150</v>
      </c>
      <c r="E197" s="102" t="s">
        <v>987</v>
      </c>
      <c r="F197" s="102">
        <v>2016</v>
      </c>
      <c r="G197" s="266">
        <v>0</v>
      </c>
      <c r="H197" s="266">
        <v>0</v>
      </c>
      <c r="I197" s="266">
        <v>0</v>
      </c>
      <c r="J197" s="266">
        <f t="shared" si="32"/>
        <v>0</v>
      </c>
      <c r="K197" s="266">
        <f t="shared" si="33"/>
        <v>0</v>
      </c>
      <c r="L197" s="266">
        <f t="shared" si="34"/>
        <v>0</v>
      </c>
      <c r="M197" s="266">
        <f t="shared" si="35"/>
        <v>0</v>
      </c>
      <c r="N197" s="260">
        <v>0</v>
      </c>
      <c r="O197" s="266">
        <v>0</v>
      </c>
      <c r="P197" s="266" t="s">
        <v>1103</v>
      </c>
      <c r="Q197" s="266" t="s">
        <v>1103</v>
      </c>
      <c r="R197" s="646">
        <f t="shared" si="38"/>
        <v>0</v>
      </c>
    </row>
    <row r="198" spans="1:18" x14ac:dyDescent="0.2">
      <c r="A198" s="102">
        <f t="shared" si="27"/>
        <v>4</v>
      </c>
      <c r="B198" s="212" t="str">
        <f>INDEX('LA List'!B:B,MATCH('EZ list'!D198,'LA List'!A:A,0))</f>
        <v>E2002</v>
      </c>
      <c r="C198" s="212" t="str">
        <f t="shared" si="37"/>
        <v>E2002EZ4</v>
      </c>
      <c r="D198" s="102" t="s">
        <v>150</v>
      </c>
      <c r="E198" s="102" t="s">
        <v>988</v>
      </c>
      <c r="F198" s="102">
        <v>2016</v>
      </c>
      <c r="G198" s="266">
        <v>0</v>
      </c>
      <c r="H198" s="266">
        <v>0</v>
      </c>
      <c r="I198" s="266">
        <v>0</v>
      </c>
      <c r="J198" s="266">
        <f t="shared" si="32"/>
        <v>0</v>
      </c>
      <c r="K198" s="266">
        <f t="shared" si="33"/>
        <v>0</v>
      </c>
      <c r="L198" s="266">
        <f t="shared" si="34"/>
        <v>0</v>
      </c>
      <c r="M198" s="266">
        <f t="shared" si="35"/>
        <v>0</v>
      </c>
      <c r="N198" s="260">
        <v>0</v>
      </c>
      <c r="O198" s="266">
        <v>0</v>
      </c>
      <c r="P198" s="266" t="s">
        <v>1103</v>
      </c>
      <c r="Q198" s="266" t="s">
        <v>1103</v>
      </c>
      <c r="R198" s="646">
        <f t="shared" si="38"/>
        <v>0</v>
      </c>
    </row>
    <row r="199" spans="1:18" x14ac:dyDescent="0.2">
      <c r="A199" s="102">
        <f t="shared" ref="A199:A262" si="39">IF(D199=D198,A198+1,1)</f>
        <v>5</v>
      </c>
      <c r="B199" s="212" t="str">
        <f>INDEX('LA List'!B:B,MATCH('EZ list'!D199,'LA List'!A:A,0))</f>
        <v>E2002</v>
      </c>
      <c r="C199" s="212" t="str">
        <f t="shared" si="37"/>
        <v>E2002EZ5</v>
      </c>
      <c r="D199" s="102" t="s">
        <v>150</v>
      </c>
      <c r="E199" s="102" t="s">
        <v>989</v>
      </c>
      <c r="F199" s="102">
        <v>2016</v>
      </c>
      <c r="G199" s="266">
        <v>0</v>
      </c>
      <c r="H199" s="266">
        <v>0</v>
      </c>
      <c r="I199" s="266">
        <v>0</v>
      </c>
      <c r="J199" s="266">
        <f t="shared" si="32"/>
        <v>0</v>
      </c>
      <c r="K199" s="266">
        <f t="shared" si="33"/>
        <v>0</v>
      </c>
      <c r="L199" s="266">
        <f t="shared" si="34"/>
        <v>0</v>
      </c>
      <c r="M199" s="266">
        <f t="shared" si="35"/>
        <v>0</v>
      </c>
      <c r="N199" s="260">
        <v>0</v>
      </c>
      <c r="O199" s="266">
        <v>0</v>
      </c>
      <c r="P199" s="266" t="s">
        <v>1103</v>
      </c>
      <c r="Q199" s="266" t="s">
        <v>1103</v>
      </c>
      <c r="R199" s="646">
        <f t="shared" si="38"/>
        <v>0</v>
      </c>
    </row>
    <row r="200" spans="1:18" x14ac:dyDescent="0.2">
      <c r="A200" s="102">
        <f t="shared" si="39"/>
        <v>6</v>
      </c>
      <c r="B200" s="212" t="str">
        <f>INDEX('LA List'!B:B,MATCH('EZ list'!D200,'LA List'!A:A,0))</f>
        <v>E2002</v>
      </c>
      <c r="C200" s="212" t="str">
        <f t="shared" si="37"/>
        <v>E2002EZ6</v>
      </c>
      <c r="D200" s="102" t="s">
        <v>150</v>
      </c>
      <c r="E200" s="102" t="s">
        <v>990</v>
      </c>
      <c r="F200" s="102">
        <v>2016</v>
      </c>
      <c r="G200" s="266">
        <v>16969</v>
      </c>
      <c r="H200" s="266">
        <v>16969</v>
      </c>
      <c r="I200" s="266">
        <v>17479</v>
      </c>
      <c r="J200" s="266">
        <f t="shared" si="32"/>
        <v>17880</v>
      </c>
      <c r="K200" s="266">
        <f t="shared" si="33"/>
        <v>18171</v>
      </c>
      <c r="L200" s="266">
        <f t="shared" si="34"/>
        <v>18171</v>
      </c>
      <c r="M200" s="266">
        <f t="shared" si="35"/>
        <v>18171</v>
      </c>
      <c r="N200" s="260">
        <v>19261</v>
      </c>
      <c r="O200" s="266">
        <v>19261</v>
      </c>
      <c r="P200" s="266" t="s">
        <v>1103</v>
      </c>
      <c r="Q200" s="266" t="s">
        <v>1103</v>
      </c>
      <c r="R200" s="646">
        <f t="shared" si="38"/>
        <v>19261</v>
      </c>
    </row>
    <row r="201" spans="1:18" x14ac:dyDescent="0.2">
      <c r="A201" s="102">
        <f t="shared" si="39"/>
        <v>7</v>
      </c>
      <c r="B201" s="212" t="str">
        <f>INDEX('LA List'!B:B,MATCH('EZ list'!D201,'LA List'!A:A,0))</f>
        <v>E2002</v>
      </c>
      <c r="C201" s="212" t="str">
        <f t="shared" si="37"/>
        <v>E2002EZ7</v>
      </c>
      <c r="D201" s="102" t="s">
        <v>150</v>
      </c>
      <c r="E201" s="102" t="s">
        <v>991</v>
      </c>
      <c r="F201" s="102">
        <v>2016</v>
      </c>
      <c r="G201" s="266">
        <v>0</v>
      </c>
      <c r="H201" s="266">
        <v>0</v>
      </c>
      <c r="I201" s="266">
        <v>0</v>
      </c>
      <c r="J201" s="266">
        <f t="shared" si="32"/>
        <v>0</v>
      </c>
      <c r="K201" s="266">
        <f t="shared" si="33"/>
        <v>0</v>
      </c>
      <c r="L201" s="266">
        <f t="shared" si="34"/>
        <v>0</v>
      </c>
      <c r="M201" s="266">
        <f t="shared" si="35"/>
        <v>0</v>
      </c>
      <c r="N201" s="260">
        <v>0</v>
      </c>
      <c r="O201" s="266">
        <v>0</v>
      </c>
      <c r="P201" s="266" t="s">
        <v>1103</v>
      </c>
      <c r="Q201" s="266" t="s">
        <v>1103</v>
      </c>
      <c r="R201" s="646">
        <f t="shared" si="38"/>
        <v>0</v>
      </c>
    </row>
    <row r="202" spans="1:18" x14ac:dyDescent="0.2">
      <c r="A202" s="102">
        <f t="shared" si="39"/>
        <v>8</v>
      </c>
      <c r="B202" s="212" t="str">
        <f>INDEX('LA List'!B:B,MATCH('EZ list'!D202,'LA List'!A:A,0))</f>
        <v>E2002</v>
      </c>
      <c r="C202" s="212" t="str">
        <f t="shared" si="37"/>
        <v>E2002EZ8</v>
      </c>
      <c r="D202" s="102" t="s">
        <v>150</v>
      </c>
      <c r="E202" s="102" t="s">
        <v>992</v>
      </c>
      <c r="F202" s="102">
        <v>2016</v>
      </c>
      <c r="G202" s="266">
        <v>3328</v>
      </c>
      <c r="H202" s="266">
        <v>3328</v>
      </c>
      <c r="I202" s="266">
        <v>3428</v>
      </c>
      <c r="J202" s="266">
        <f t="shared" si="32"/>
        <v>3507</v>
      </c>
      <c r="K202" s="266">
        <f t="shared" si="33"/>
        <v>3564</v>
      </c>
      <c r="L202" s="266">
        <f t="shared" si="34"/>
        <v>3564</v>
      </c>
      <c r="M202" s="266">
        <f t="shared" si="35"/>
        <v>3564</v>
      </c>
      <c r="N202" s="260">
        <v>3777</v>
      </c>
      <c r="O202" s="266">
        <v>3777</v>
      </c>
      <c r="P202" s="266" t="s">
        <v>1103</v>
      </c>
      <c r="Q202" s="266" t="s">
        <v>1103</v>
      </c>
      <c r="R202" s="646">
        <f t="shared" si="38"/>
        <v>3777</v>
      </c>
    </row>
    <row r="203" spans="1:18" x14ac:dyDescent="0.2">
      <c r="A203" s="102">
        <f t="shared" si="39"/>
        <v>9</v>
      </c>
      <c r="B203" s="212" t="str">
        <f>INDEX('LA List'!B:B,MATCH('EZ list'!D203,'LA List'!A:A,0))</f>
        <v>E2002</v>
      </c>
      <c r="C203" s="212" t="str">
        <f t="shared" si="37"/>
        <v>E2002EZ9</v>
      </c>
      <c r="D203" s="102" t="s">
        <v>150</v>
      </c>
      <c r="E203" s="102" t="s">
        <v>993</v>
      </c>
      <c r="F203" s="102">
        <v>2016</v>
      </c>
      <c r="G203" s="266">
        <v>31212</v>
      </c>
      <c r="H203" s="266">
        <v>31212</v>
      </c>
      <c r="I203" s="266">
        <v>32150</v>
      </c>
      <c r="J203" s="266">
        <f t="shared" si="32"/>
        <v>32887</v>
      </c>
      <c r="K203" s="266">
        <f t="shared" si="33"/>
        <v>33423</v>
      </c>
      <c r="L203" s="266">
        <f t="shared" si="34"/>
        <v>33423</v>
      </c>
      <c r="M203" s="266">
        <f t="shared" si="35"/>
        <v>33423</v>
      </c>
      <c r="N203" s="260">
        <v>35428</v>
      </c>
      <c r="O203" s="266">
        <v>35428</v>
      </c>
      <c r="P203" s="266" t="s">
        <v>1103</v>
      </c>
      <c r="Q203" s="266" t="s">
        <v>1103</v>
      </c>
      <c r="R203" s="646">
        <f t="shared" si="38"/>
        <v>35428</v>
      </c>
    </row>
    <row r="204" spans="1:18" x14ac:dyDescent="0.2">
      <c r="A204" s="102">
        <f t="shared" si="39"/>
        <v>10</v>
      </c>
      <c r="B204" s="212" t="str">
        <f>INDEX('LA List'!B:B,MATCH('EZ list'!D204,'LA List'!A:A,0))</f>
        <v>E2002</v>
      </c>
      <c r="C204" s="212" t="str">
        <f t="shared" si="37"/>
        <v>E2002EZ10</v>
      </c>
      <c r="D204" s="102" t="s">
        <v>150</v>
      </c>
      <c r="E204" s="102" t="s">
        <v>994</v>
      </c>
      <c r="F204" s="102">
        <v>2016</v>
      </c>
      <c r="G204" s="266">
        <v>5842</v>
      </c>
      <c r="H204" s="266">
        <v>5842</v>
      </c>
      <c r="I204" s="266">
        <v>6018</v>
      </c>
      <c r="J204" s="266">
        <f t="shared" si="32"/>
        <v>6156</v>
      </c>
      <c r="K204" s="266">
        <f t="shared" si="33"/>
        <v>6256</v>
      </c>
      <c r="L204" s="266">
        <f t="shared" si="34"/>
        <v>6256</v>
      </c>
      <c r="M204" s="266">
        <f t="shared" si="35"/>
        <v>6256</v>
      </c>
      <c r="N204" s="260">
        <v>6631</v>
      </c>
      <c r="O204" s="266">
        <v>6631</v>
      </c>
      <c r="P204" s="266" t="s">
        <v>1103</v>
      </c>
      <c r="Q204" s="266" t="s">
        <v>1103</v>
      </c>
      <c r="R204" s="646">
        <f t="shared" si="38"/>
        <v>6631</v>
      </c>
    </row>
    <row r="205" spans="1:18" x14ac:dyDescent="0.2">
      <c r="A205" s="102">
        <f t="shared" si="39"/>
        <v>11</v>
      </c>
      <c r="B205" s="212" t="str">
        <f>INDEX('LA List'!B:B,MATCH('EZ list'!D205,'LA List'!A:A,0))</f>
        <v>E2002</v>
      </c>
      <c r="C205" s="212" t="str">
        <f t="shared" si="37"/>
        <v>E2002EZ11</v>
      </c>
      <c r="D205" s="102" t="s">
        <v>150</v>
      </c>
      <c r="E205" s="102" t="s">
        <v>995</v>
      </c>
      <c r="F205" s="102">
        <v>2016</v>
      </c>
      <c r="G205" s="266">
        <v>7456</v>
      </c>
      <c r="H205" s="266">
        <v>7456</v>
      </c>
      <c r="I205" s="266">
        <v>7680</v>
      </c>
      <c r="J205" s="266">
        <f t="shared" si="32"/>
        <v>7856</v>
      </c>
      <c r="K205" s="266">
        <f t="shared" si="33"/>
        <v>7984</v>
      </c>
      <c r="L205" s="266">
        <f t="shared" si="34"/>
        <v>7984</v>
      </c>
      <c r="M205" s="266">
        <f t="shared" si="35"/>
        <v>7984</v>
      </c>
      <c r="N205" s="260">
        <v>8463</v>
      </c>
      <c r="O205" s="266">
        <v>8463</v>
      </c>
      <c r="P205" s="266" t="s">
        <v>1103</v>
      </c>
      <c r="Q205" s="266" t="s">
        <v>1103</v>
      </c>
      <c r="R205" s="646">
        <f t="shared" si="38"/>
        <v>8463</v>
      </c>
    </row>
    <row r="206" spans="1:18" x14ac:dyDescent="0.2">
      <c r="A206" s="102">
        <f t="shared" si="39"/>
        <v>12</v>
      </c>
      <c r="B206" s="212" t="str">
        <f>INDEX('LA List'!B:B,MATCH('EZ list'!D206,'LA List'!A:A,0))</f>
        <v>E2002</v>
      </c>
      <c r="C206" s="212" t="str">
        <f t="shared" si="37"/>
        <v>E2002EZ12</v>
      </c>
      <c r="D206" s="102" t="s">
        <v>150</v>
      </c>
      <c r="E206" s="102" t="s">
        <v>996</v>
      </c>
      <c r="F206" s="102">
        <v>2016</v>
      </c>
      <c r="G206" s="266">
        <v>3448</v>
      </c>
      <c r="H206" s="266">
        <v>3448</v>
      </c>
      <c r="I206" s="266">
        <v>3552</v>
      </c>
      <c r="J206" s="266">
        <f t="shared" si="32"/>
        <v>3633</v>
      </c>
      <c r="K206" s="266">
        <f t="shared" si="33"/>
        <v>3692</v>
      </c>
      <c r="L206" s="266">
        <f t="shared" si="34"/>
        <v>3692</v>
      </c>
      <c r="M206" s="266">
        <f t="shared" si="35"/>
        <v>3692</v>
      </c>
      <c r="N206" s="260">
        <v>3914</v>
      </c>
      <c r="O206" s="266">
        <v>3914</v>
      </c>
      <c r="P206" s="266" t="s">
        <v>1103</v>
      </c>
      <c r="Q206" s="266" t="s">
        <v>1103</v>
      </c>
      <c r="R206" s="646">
        <f t="shared" si="38"/>
        <v>3914</v>
      </c>
    </row>
    <row r="207" spans="1:18" x14ac:dyDescent="0.2">
      <c r="A207" s="102">
        <f t="shared" si="39"/>
        <v>13</v>
      </c>
      <c r="B207" s="212" t="str">
        <f>INDEX('LA List'!B:B,MATCH('EZ list'!D207,'LA List'!A:A,0))</f>
        <v>E2002</v>
      </c>
      <c r="C207" s="212" t="str">
        <f t="shared" si="37"/>
        <v>E2002EZ13</v>
      </c>
      <c r="D207" s="102" t="s">
        <v>150</v>
      </c>
      <c r="E207" s="102" t="s">
        <v>997</v>
      </c>
      <c r="F207" s="102">
        <v>2016</v>
      </c>
      <c r="G207" s="266">
        <v>18771</v>
      </c>
      <c r="H207" s="266">
        <v>18771</v>
      </c>
      <c r="I207" s="266">
        <v>19335</v>
      </c>
      <c r="J207" s="266">
        <f t="shared" si="32"/>
        <v>19778</v>
      </c>
      <c r="K207" s="266">
        <f t="shared" si="33"/>
        <v>20100</v>
      </c>
      <c r="L207" s="266">
        <f t="shared" si="34"/>
        <v>20100</v>
      </c>
      <c r="M207" s="266">
        <f t="shared" si="35"/>
        <v>20100</v>
      </c>
      <c r="N207" s="260">
        <v>31306</v>
      </c>
      <c r="O207" s="266">
        <v>31306</v>
      </c>
      <c r="P207" s="266" t="s">
        <v>1103</v>
      </c>
      <c r="Q207" s="266" t="s">
        <v>1103</v>
      </c>
      <c r="R207" s="646">
        <f t="shared" si="38"/>
        <v>31306</v>
      </c>
    </row>
    <row r="208" spans="1:18" x14ac:dyDescent="0.2">
      <c r="A208" s="102">
        <f t="shared" si="39"/>
        <v>14</v>
      </c>
      <c r="B208" s="212" t="str">
        <f>INDEX('LA List'!B:B,MATCH('EZ list'!D208,'LA List'!A:A,0))</f>
        <v>E2002</v>
      </c>
      <c r="C208" s="212" t="str">
        <f t="shared" si="37"/>
        <v>E2002EZ14</v>
      </c>
      <c r="D208" s="102" t="s">
        <v>150</v>
      </c>
      <c r="E208" s="102" t="s">
        <v>998</v>
      </c>
      <c r="F208" s="102">
        <v>2016</v>
      </c>
      <c r="G208" s="266">
        <v>0</v>
      </c>
      <c r="H208" s="266">
        <v>0</v>
      </c>
      <c r="I208" s="266">
        <v>0</v>
      </c>
      <c r="J208" s="266">
        <f t="shared" si="32"/>
        <v>0</v>
      </c>
      <c r="K208" s="266">
        <f t="shared" si="33"/>
        <v>0</v>
      </c>
      <c r="L208" s="266">
        <f t="shared" si="34"/>
        <v>0</v>
      </c>
      <c r="M208" s="266">
        <f t="shared" si="35"/>
        <v>0</v>
      </c>
      <c r="N208" s="260">
        <v>0</v>
      </c>
      <c r="O208" s="266">
        <v>0</v>
      </c>
      <c r="P208" s="266" t="s">
        <v>1103</v>
      </c>
      <c r="Q208" s="266" t="s">
        <v>1103</v>
      </c>
      <c r="R208" s="646">
        <f t="shared" si="38"/>
        <v>0</v>
      </c>
    </row>
    <row r="209" spans="1:18" x14ac:dyDescent="0.2">
      <c r="A209" s="102">
        <f t="shared" si="39"/>
        <v>15</v>
      </c>
      <c r="B209" s="212" t="str">
        <f>INDEX('LA List'!B:B,MATCH('EZ list'!D209,'LA List'!A:A,0))</f>
        <v>E2002</v>
      </c>
      <c r="C209" s="212" t="str">
        <f t="shared" si="37"/>
        <v>E2002EZ15</v>
      </c>
      <c r="D209" s="102" t="s">
        <v>150</v>
      </c>
      <c r="E209" s="102" t="s">
        <v>999</v>
      </c>
      <c r="F209" s="102">
        <v>2016</v>
      </c>
      <c r="G209" s="266">
        <v>4730</v>
      </c>
      <c r="H209" s="266">
        <v>4730</v>
      </c>
      <c r="I209" s="266">
        <v>4872</v>
      </c>
      <c r="J209" s="266">
        <f t="shared" si="32"/>
        <v>4984</v>
      </c>
      <c r="K209" s="266">
        <f t="shared" si="33"/>
        <v>5065</v>
      </c>
      <c r="L209" s="266">
        <f t="shared" si="34"/>
        <v>5065</v>
      </c>
      <c r="M209" s="266">
        <f t="shared" si="35"/>
        <v>5065</v>
      </c>
      <c r="N209" s="260">
        <v>5369</v>
      </c>
      <c r="O209" s="266">
        <v>5369</v>
      </c>
      <c r="P209" s="266" t="s">
        <v>1103</v>
      </c>
      <c r="Q209" s="266" t="s">
        <v>1103</v>
      </c>
      <c r="R209" s="646">
        <f t="shared" si="38"/>
        <v>5369</v>
      </c>
    </row>
    <row r="210" spans="1:18" x14ac:dyDescent="0.2">
      <c r="A210" s="102">
        <f t="shared" si="39"/>
        <v>16</v>
      </c>
      <c r="B210" s="212" t="str">
        <f>INDEX('LA List'!B:B,MATCH('EZ list'!D210,'LA List'!A:A,0))</f>
        <v>E2002</v>
      </c>
      <c r="C210" s="212" t="str">
        <f t="shared" si="37"/>
        <v>E2002EZ16</v>
      </c>
      <c r="D210" s="102" t="s">
        <v>150</v>
      </c>
      <c r="E210" s="102" t="s">
        <v>1000</v>
      </c>
      <c r="F210" s="102">
        <v>2016</v>
      </c>
      <c r="G210" s="266">
        <v>7698</v>
      </c>
      <c r="H210" s="266">
        <v>7698</v>
      </c>
      <c r="I210" s="266">
        <v>7929</v>
      </c>
      <c r="J210" s="266">
        <f t="shared" si="32"/>
        <v>8111</v>
      </c>
      <c r="K210" s="266">
        <f t="shared" si="33"/>
        <v>8243</v>
      </c>
      <c r="L210" s="266">
        <f t="shared" si="34"/>
        <v>8243</v>
      </c>
      <c r="M210" s="266">
        <f t="shared" si="35"/>
        <v>8243</v>
      </c>
      <c r="N210" s="260">
        <v>8738</v>
      </c>
      <c r="O210" s="266">
        <v>8738</v>
      </c>
      <c r="P210" s="266" t="s">
        <v>1103</v>
      </c>
      <c r="Q210" s="266" t="s">
        <v>1103</v>
      </c>
      <c r="R210" s="646">
        <f t="shared" si="38"/>
        <v>8738</v>
      </c>
    </row>
    <row r="211" spans="1:18" x14ac:dyDescent="0.2">
      <c r="A211" s="102">
        <f t="shared" si="39"/>
        <v>17</v>
      </c>
      <c r="B211" s="212" t="str">
        <f>INDEX('LA List'!B:B,MATCH('EZ list'!D211,'LA List'!A:A,0))</f>
        <v>E2002</v>
      </c>
      <c r="C211" s="212" t="str">
        <f t="shared" si="37"/>
        <v>E2002EZ17</v>
      </c>
      <c r="D211" s="102" t="s">
        <v>150</v>
      </c>
      <c r="E211" s="102" t="s">
        <v>1001</v>
      </c>
      <c r="F211" s="102">
        <v>2016</v>
      </c>
      <c r="G211" s="266">
        <v>0</v>
      </c>
      <c r="H211" s="266">
        <v>0</v>
      </c>
      <c r="I211" s="266">
        <v>0</v>
      </c>
      <c r="J211" s="266">
        <f t="shared" si="32"/>
        <v>0</v>
      </c>
      <c r="K211" s="266">
        <f t="shared" si="33"/>
        <v>0</v>
      </c>
      <c r="L211" s="266">
        <f t="shared" si="34"/>
        <v>0</v>
      </c>
      <c r="M211" s="266">
        <f t="shared" si="35"/>
        <v>0</v>
      </c>
      <c r="N211" s="260">
        <v>0</v>
      </c>
      <c r="O211" s="266">
        <v>0</v>
      </c>
      <c r="P211" s="266" t="s">
        <v>1103</v>
      </c>
      <c r="Q211" s="266" t="s">
        <v>1103</v>
      </c>
      <c r="R211" s="646">
        <f t="shared" si="38"/>
        <v>0</v>
      </c>
    </row>
    <row r="212" spans="1:18" x14ac:dyDescent="0.2">
      <c r="A212" s="102">
        <f t="shared" si="39"/>
        <v>18</v>
      </c>
      <c r="B212" s="212" t="str">
        <f>INDEX('LA List'!B:B,MATCH('EZ list'!D212,'LA List'!A:A,0))</f>
        <v>E2002</v>
      </c>
      <c r="C212" s="212" t="str">
        <f t="shared" si="37"/>
        <v>E2002EZ18</v>
      </c>
      <c r="D212" s="102" t="s">
        <v>150</v>
      </c>
      <c r="E212" s="102" t="s">
        <v>1002</v>
      </c>
      <c r="F212" s="102">
        <v>2016</v>
      </c>
      <c r="G212" s="266">
        <v>0</v>
      </c>
      <c r="H212" s="266">
        <v>0</v>
      </c>
      <c r="I212" s="266">
        <v>0</v>
      </c>
      <c r="J212" s="266">
        <f t="shared" si="32"/>
        <v>0</v>
      </c>
      <c r="K212" s="266">
        <f t="shared" si="33"/>
        <v>0</v>
      </c>
      <c r="L212" s="266">
        <f t="shared" si="34"/>
        <v>0</v>
      </c>
      <c r="M212" s="266">
        <f t="shared" si="35"/>
        <v>0</v>
      </c>
      <c r="N212" s="260">
        <v>0</v>
      </c>
      <c r="O212" s="266">
        <v>0</v>
      </c>
      <c r="P212" s="266" t="s">
        <v>1103</v>
      </c>
      <c r="Q212" s="266" t="s">
        <v>1103</v>
      </c>
      <c r="R212" s="646">
        <f t="shared" si="38"/>
        <v>0</v>
      </c>
    </row>
    <row r="213" spans="1:18" x14ac:dyDescent="0.2">
      <c r="A213" s="102">
        <f t="shared" si="39"/>
        <v>19</v>
      </c>
      <c r="B213" s="212" t="str">
        <f>INDEX('LA List'!B:B,MATCH('EZ list'!D213,'LA List'!A:A,0))</f>
        <v>E2002</v>
      </c>
      <c r="C213" s="212" t="str">
        <f t="shared" si="37"/>
        <v>E2002EZ19</v>
      </c>
      <c r="D213" s="102" t="s">
        <v>150</v>
      </c>
      <c r="E213" s="102" t="s">
        <v>1003</v>
      </c>
      <c r="F213" s="102">
        <v>2016</v>
      </c>
      <c r="G213" s="266">
        <v>21006</v>
      </c>
      <c r="H213" s="266">
        <v>21006</v>
      </c>
      <c r="I213" s="266">
        <v>21637</v>
      </c>
      <c r="J213" s="266">
        <f t="shared" si="32"/>
        <v>22133</v>
      </c>
      <c r="K213" s="266">
        <f t="shared" si="33"/>
        <v>22494</v>
      </c>
      <c r="L213" s="266">
        <f t="shared" si="34"/>
        <v>22494</v>
      </c>
      <c r="M213" s="266">
        <f t="shared" si="35"/>
        <v>22494</v>
      </c>
      <c r="N213" s="260">
        <v>23844</v>
      </c>
      <c r="O213" s="266">
        <v>23844</v>
      </c>
      <c r="P213" s="266" t="s">
        <v>1103</v>
      </c>
      <c r="Q213" s="266" t="s">
        <v>1103</v>
      </c>
      <c r="R213" s="646">
        <f t="shared" si="38"/>
        <v>23844</v>
      </c>
    </row>
    <row r="214" spans="1:18" x14ac:dyDescent="0.2">
      <c r="A214" s="102">
        <f t="shared" si="39"/>
        <v>20</v>
      </c>
      <c r="B214" s="212" t="str">
        <f>INDEX('LA List'!B:B,MATCH('EZ list'!D214,'LA List'!A:A,0))</f>
        <v>E2002</v>
      </c>
      <c r="C214" s="212" t="str">
        <f t="shared" si="37"/>
        <v>E2002EZ20</v>
      </c>
      <c r="D214" s="102" t="s">
        <v>150</v>
      </c>
      <c r="E214" s="102" t="s">
        <v>1004</v>
      </c>
      <c r="F214" s="102">
        <v>2016</v>
      </c>
      <c r="G214" s="266">
        <v>3262</v>
      </c>
      <c r="H214" s="266">
        <v>3262</v>
      </c>
      <c r="I214" s="266">
        <v>3360</v>
      </c>
      <c r="J214" s="266">
        <f t="shared" si="32"/>
        <v>3437</v>
      </c>
      <c r="K214" s="266">
        <f t="shared" si="33"/>
        <v>3493</v>
      </c>
      <c r="L214" s="266">
        <f t="shared" si="34"/>
        <v>3493</v>
      </c>
      <c r="M214" s="266">
        <f t="shared" si="35"/>
        <v>3493</v>
      </c>
      <c r="N214" s="260">
        <v>3703</v>
      </c>
      <c r="O214" s="266">
        <v>3703</v>
      </c>
      <c r="P214" s="266" t="s">
        <v>1103</v>
      </c>
      <c r="Q214" s="266" t="s">
        <v>1103</v>
      </c>
      <c r="R214" s="646">
        <f t="shared" si="38"/>
        <v>3703</v>
      </c>
    </row>
    <row r="215" spans="1:18" x14ac:dyDescent="0.2">
      <c r="A215" s="102">
        <f t="shared" si="39"/>
        <v>21</v>
      </c>
      <c r="B215" s="212" t="str">
        <f>INDEX('LA List'!B:B,MATCH('EZ list'!D215,'LA List'!A:A,0))</f>
        <v>E2002</v>
      </c>
      <c r="C215" s="212" t="str">
        <f t="shared" si="37"/>
        <v>E2002EZ21</v>
      </c>
      <c r="D215" s="102" t="s">
        <v>150</v>
      </c>
      <c r="E215" s="102" t="s">
        <v>1005</v>
      </c>
      <c r="F215" s="102">
        <v>2016</v>
      </c>
      <c r="G215" s="266">
        <v>47520</v>
      </c>
      <c r="H215" s="266">
        <v>47520</v>
      </c>
      <c r="I215" s="266">
        <v>48948</v>
      </c>
      <c r="J215" s="266">
        <f t="shared" si="32"/>
        <v>50070</v>
      </c>
      <c r="K215" s="266">
        <f t="shared" si="33"/>
        <v>50886</v>
      </c>
      <c r="L215" s="266">
        <f t="shared" si="34"/>
        <v>50886</v>
      </c>
      <c r="M215" s="266">
        <f t="shared" si="35"/>
        <v>50886</v>
      </c>
      <c r="N215" s="260">
        <v>53939</v>
      </c>
      <c r="O215" s="266">
        <v>53939</v>
      </c>
      <c r="P215" s="266" t="s">
        <v>1103</v>
      </c>
      <c r="Q215" s="266" t="s">
        <v>1103</v>
      </c>
      <c r="R215" s="646">
        <f t="shared" si="38"/>
        <v>53939</v>
      </c>
    </row>
    <row r="216" spans="1:18" x14ac:dyDescent="0.2">
      <c r="A216" s="102">
        <f t="shared" si="39"/>
        <v>22</v>
      </c>
      <c r="B216" s="212" t="str">
        <f>INDEX('LA List'!B:B,MATCH('EZ list'!D216,'LA List'!A:A,0))</f>
        <v>E2002</v>
      </c>
      <c r="C216" s="212" t="str">
        <f t="shared" si="37"/>
        <v>E2002EZ22</v>
      </c>
      <c r="D216" s="102" t="s">
        <v>150</v>
      </c>
      <c r="E216" s="102" t="s">
        <v>1006</v>
      </c>
      <c r="F216" s="102">
        <v>2016</v>
      </c>
      <c r="G216" s="266">
        <v>0</v>
      </c>
      <c r="H216" s="266">
        <v>0</v>
      </c>
      <c r="I216" s="266">
        <v>0</v>
      </c>
      <c r="J216" s="266">
        <f t="shared" si="32"/>
        <v>0</v>
      </c>
      <c r="K216" s="266">
        <f t="shared" si="33"/>
        <v>0</v>
      </c>
      <c r="L216" s="266">
        <f t="shared" si="34"/>
        <v>0</v>
      </c>
      <c r="M216" s="266">
        <f t="shared" si="35"/>
        <v>0</v>
      </c>
      <c r="N216" s="260">
        <v>0</v>
      </c>
      <c r="O216" s="266">
        <v>0</v>
      </c>
      <c r="P216" s="266" t="s">
        <v>1103</v>
      </c>
      <c r="Q216" s="266" t="s">
        <v>1103</v>
      </c>
      <c r="R216" s="646">
        <f t="shared" si="38"/>
        <v>0</v>
      </c>
    </row>
    <row r="217" spans="1:18" x14ac:dyDescent="0.2">
      <c r="A217" s="102">
        <f t="shared" si="39"/>
        <v>1</v>
      </c>
      <c r="B217" s="212" t="str">
        <f>INDEX('LA List'!B:B,MATCH('EZ list'!D217,'LA List'!A:A,0))</f>
        <v>E5043</v>
      </c>
      <c r="C217" s="212" t="str">
        <f>CONCATENATE(B217,"EZ",A217)</f>
        <v>E5043EZ1</v>
      </c>
      <c r="D217" s="102" t="s">
        <v>152</v>
      </c>
      <c r="E217" s="102" t="s">
        <v>1103</v>
      </c>
      <c r="F217" s="102" t="s">
        <v>1103</v>
      </c>
      <c r="G217" s="266" t="s">
        <v>1103</v>
      </c>
      <c r="H217" s="266" t="s">
        <v>1103</v>
      </c>
      <c r="I217" s="266" t="s">
        <v>1103</v>
      </c>
      <c r="J217" s="266" t="str">
        <f t="shared" si="32"/>
        <v/>
      </c>
      <c r="K217" s="266" t="str">
        <f t="shared" si="33"/>
        <v/>
      </c>
      <c r="L217" s="266" t="str">
        <f t="shared" si="34"/>
        <v/>
      </c>
      <c r="M217" s="266" t="str">
        <f t="shared" si="35"/>
        <v/>
      </c>
      <c r="N217" s="260" t="s">
        <v>1103</v>
      </c>
      <c r="O217" s="266" t="s">
        <v>1103</v>
      </c>
      <c r="P217" s="266" t="s">
        <v>1103</v>
      </c>
      <c r="Q217" s="266" t="s">
        <v>1103</v>
      </c>
      <c r="R217" s="646" t="str">
        <f t="shared" si="38"/>
        <v/>
      </c>
    </row>
    <row r="218" spans="1:18" x14ac:dyDescent="0.2">
      <c r="A218" s="102">
        <f t="shared" si="39"/>
        <v>1</v>
      </c>
      <c r="B218" s="212" t="str">
        <f>INDEX('LA List'!B:B,MATCH('EZ list'!D218,'LA List'!A:A,0))</f>
        <v>E4703</v>
      </c>
      <c r="C218" s="212" t="str">
        <f t="shared" si="37"/>
        <v>E4703EZ1</v>
      </c>
      <c r="D218" s="102" t="s">
        <v>154</v>
      </c>
      <c r="E218" s="102" t="s">
        <v>1007</v>
      </c>
      <c r="F218" s="102">
        <v>2017</v>
      </c>
      <c r="G218" s="266">
        <v>0</v>
      </c>
      <c r="H218" s="266">
        <v>0</v>
      </c>
      <c r="I218" s="266">
        <v>0</v>
      </c>
      <c r="J218" s="266">
        <f t="shared" si="32"/>
        <v>0</v>
      </c>
      <c r="K218" s="266">
        <f t="shared" si="33"/>
        <v>0</v>
      </c>
      <c r="L218" s="266">
        <f t="shared" si="34"/>
        <v>0</v>
      </c>
      <c r="M218" s="266">
        <f t="shared" si="35"/>
        <v>0</v>
      </c>
      <c r="N218" s="260">
        <v>0</v>
      </c>
      <c r="O218" s="266">
        <v>0</v>
      </c>
      <c r="P218" s="266" t="s">
        <v>1103</v>
      </c>
      <c r="Q218" s="266" t="s">
        <v>1103</v>
      </c>
      <c r="R218" s="646">
        <f t="shared" si="38"/>
        <v>0</v>
      </c>
    </row>
    <row r="219" spans="1:18" x14ac:dyDescent="0.2">
      <c r="A219" s="102">
        <f t="shared" si="39"/>
        <v>2</v>
      </c>
      <c r="B219" s="212" t="str">
        <f>INDEX('LA List'!B:B,MATCH('EZ list'!D219,'LA List'!A:A,0))</f>
        <v>E4703</v>
      </c>
      <c r="C219" s="212" t="str">
        <f t="shared" si="37"/>
        <v>E4703EZ2</v>
      </c>
      <c r="D219" s="102" t="s">
        <v>154</v>
      </c>
      <c r="E219" s="102" t="s">
        <v>1008</v>
      </c>
      <c r="F219" s="102">
        <v>2017</v>
      </c>
      <c r="G219" s="266">
        <v>0</v>
      </c>
      <c r="H219" s="266">
        <v>0</v>
      </c>
      <c r="I219" s="266">
        <v>0</v>
      </c>
      <c r="J219" s="266">
        <f t="shared" si="32"/>
        <v>0</v>
      </c>
      <c r="K219" s="266">
        <f t="shared" si="33"/>
        <v>0</v>
      </c>
      <c r="L219" s="266">
        <f t="shared" si="34"/>
        <v>0</v>
      </c>
      <c r="M219" s="266">
        <f t="shared" si="35"/>
        <v>0</v>
      </c>
      <c r="N219" s="260">
        <v>0</v>
      </c>
      <c r="O219" s="266">
        <v>0</v>
      </c>
      <c r="P219" s="266" t="s">
        <v>1103</v>
      </c>
      <c r="Q219" s="266" t="s">
        <v>1103</v>
      </c>
      <c r="R219" s="646">
        <f t="shared" si="38"/>
        <v>0</v>
      </c>
    </row>
    <row r="220" spans="1:18" x14ac:dyDescent="0.2">
      <c r="A220" s="102">
        <f t="shared" si="39"/>
        <v>3</v>
      </c>
      <c r="B220" s="212" t="str">
        <f>INDEX('LA List'!B:B,MATCH('EZ list'!D220,'LA List'!A:A,0))</f>
        <v>E4703</v>
      </c>
      <c r="C220" s="212" t="str">
        <f t="shared" si="37"/>
        <v>E4703EZ3</v>
      </c>
      <c r="D220" s="102" t="s">
        <v>154</v>
      </c>
      <c r="E220" s="102" t="s">
        <v>1009</v>
      </c>
      <c r="F220" s="102">
        <v>2017</v>
      </c>
      <c r="G220" s="266">
        <v>0</v>
      </c>
      <c r="H220" s="266">
        <v>0</v>
      </c>
      <c r="I220" s="266">
        <v>0</v>
      </c>
      <c r="J220" s="266">
        <f t="shared" si="32"/>
        <v>0</v>
      </c>
      <c r="K220" s="266">
        <f t="shared" si="33"/>
        <v>0</v>
      </c>
      <c r="L220" s="266">
        <f t="shared" si="34"/>
        <v>0</v>
      </c>
      <c r="M220" s="266">
        <f t="shared" si="35"/>
        <v>0</v>
      </c>
      <c r="N220" s="260">
        <v>0</v>
      </c>
      <c r="O220" s="266">
        <v>0</v>
      </c>
      <c r="P220" s="266" t="s">
        <v>1103</v>
      </c>
      <c r="Q220" s="266" t="s">
        <v>1103</v>
      </c>
      <c r="R220" s="646">
        <f t="shared" si="38"/>
        <v>0</v>
      </c>
    </row>
    <row r="221" spans="1:18" x14ac:dyDescent="0.2">
      <c r="A221" s="102">
        <f t="shared" si="39"/>
        <v>1</v>
      </c>
      <c r="B221" s="212" t="str">
        <f>INDEX('LA List'!B:B,MATCH('EZ list'!D221,'LA List'!A:A,0))</f>
        <v>E4301</v>
      </c>
      <c r="C221" s="212" t="str">
        <f t="shared" si="37"/>
        <v>E4301EZ1</v>
      </c>
      <c r="D221" s="102" t="s">
        <v>156</v>
      </c>
      <c r="E221" s="102" t="s">
        <v>1103</v>
      </c>
      <c r="F221" s="102" t="s">
        <v>1103</v>
      </c>
      <c r="G221" s="266" t="s">
        <v>1103</v>
      </c>
      <c r="H221" s="266" t="s">
        <v>1103</v>
      </c>
      <c r="I221" s="266" t="s">
        <v>1103</v>
      </c>
      <c r="J221" s="266" t="str">
        <f t="shared" si="32"/>
        <v/>
      </c>
      <c r="K221" s="266" t="str">
        <f t="shared" si="33"/>
        <v/>
      </c>
      <c r="L221" s="266" t="str">
        <f t="shared" si="34"/>
        <v/>
      </c>
      <c r="M221" s="266" t="str">
        <f t="shared" si="35"/>
        <v/>
      </c>
      <c r="N221" s="260" t="s">
        <v>1103</v>
      </c>
      <c r="O221" s="266" t="s">
        <v>1103</v>
      </c>
      <c r="P221" s="266" t="s">
        <v>1103</v>
      </c>
      <c r="Q221" s="266" t="s">
        <v>1103</v>
      </c>
      <c r="R221" s="646" t="str">
        <f t="shared" si="38"/>
        <v/>
      </c>
    </row>
    <row r="222" spans="1:18" x14ac:dyDescent="0.2">
      <c r="A222" s="102">
        <f t="shared" si="39"/>
        <v>1</v>
      </c>
      <c r="B222" s="212" t="str">
        <f>INDEX('LA List'!B:B,MATCH('EZ list'!D222,'LA List'!A:A,0))</f>
        <v>E5017</v>
      </c>
      <c r="C222" s="212" t="str">
        <f t="shared" si="37"/>
        <v>E5017EZ1</v>
      </c>
      <c r="D222" s="102" t="s">
        <v>158</v>
      </c>
      <c r="E222" s="102" t="s">
        <v>885</v>
      </c>
      <c r="F222" s="102">
        <v>2015</v>
      </c>
      <c r="G222" s="266">
        <v>1605555</v>
      </c>
      <c r="H222" s="266">
        <v>1605555</v>
      </c>
      <c r="I222" s="266">
        <v>1653791</v>
      </c>
      <c r="J222" s="266">
        <f t="shared" si="32"/>
        <v>1691690</v>
      </c>
      <c r="K222" s="266">
        <f t="shared" si="33"/>
        <v>1719253</v>
      </c>
      <c r="L222" s="266">
        <f t="shared" si="34"/>
        <v>1719253</v>
      </c>
      <c r="M222" s="266">
        <f t="shared" si="35"/>
        <v>1719253</v>
      </c>
      <c r="N222" s="260">
        <v>1466410</v>
      </c>
      <c r="O222" s="266">
        <v>1466410</v>
      </c>
      <c r="P222" s="266" t="s">
        <v>1103</v>
      </c>
      <c r="Q222" s="266" t="s">
        <v>1103</v>
      </c>
      <c r="R222" s="646">
        <f t="shared" si="38"/>
        <v>1466410</v>
      </c>
    </row>
    <row r="223" spans="1:18" x14ac:dyDescent="0.2">
      <c r="A223" s="102">
        <f t="shared" si="39"/>
        <v>1</v>
      </c>
      <c r="B223" s="212" t="str">
        <f>INDEX('LA List'!B:B,MATCH('EZ list'!D223,'LA List'!A:A,0))</f>
        <v>E2337</v>
      </c>
      <c r="C223" s="212" t="str">
        <f t="shared" si="37"/>
        <v>E2337EZ1</v>
      </c>
      <c r="D223" s="102" t="s">
        <v>160</v>
      </c>
      <c r="E223" s="102" t="s">
        <v>1103</v>
      </c>
      <c r="F223" s="102" t="s">
        <v>1103</v>
      </c>
      <c r="G223" s="266" t="s">
        <v>1103</v>
      </c>
      <c r="H223" s="266" t="s">
        <v>1103</v>
      </c>
      <c r="I223" s="266" t="s">
        <v>1103</v>
      </c>
      <c r="J223" s="266" t="str">
        <f t="shared" si="32"/>
        <v/>
      </c>
      <c r="K223" s="266" t="str">
        <f t="shared" si="33"/>
        <v/>
      </c>
      <c r="L223" s="266" t="str">
        <f t="shared" si="34"/>
        <v/>
      </c>
      <c r="M223" s="266" t="str">
        <f t="shared" si="35"/>
        <v/>
      </c>
      <c r="N223" s="260" t="s">
        <v>1103</v>
      </c>
      <c r="O223" s="266" t="s">
        <v>1103</v>
      </c>
      <c r="P223" s="266" t="s">
        <v>1103</v>
      </c>
      <c r="Q223" s="266" t="s">
        <v>1103</v>
      </c>
      <c r="R223" s="646" t="str">
        <f t="shared" si="38"/>
        <v/>
      </c>
    </row>
    <row r="224" spans="1:18" x14ac:dyDescent="0.2">
      <c r="A224" s="102">
        <f t="shared" si="39"/>
        <v>1</v>
      </c>
      <c r="B224" s="212" t="str">
        <f>INDEX('LA List'!B:B,MATCH('EZ list'!D224,'LA List'!A:A,0))</f>
        <v>E4704</v>
      </c>
      <c r="C224" s="212" t="str">
        <f t="shared" si="37"/>
        <v>E4704EZ1</v>
      </c>
      <c r="D224" s="102" t="s">
        <v>162</v>
      </c>
      <c r="E224" s="102" t="s">
        <v>820</v>
      </c>
      <c r="F224" s="102">
        <v>2013</v>
      </c>
      <c r="G224" s="266">
        <v>982004</v>
      </c>
      <c r="H224" s="266">
        <v>982004</v>
      </c>
      <c r="I224" s="266">
        <v>1011506</v>
      </c>
      <c r="J224" s="266">
        <f t="shared" si="32"/>
        <v>1034686</v>
      </c>
      <c r="K224" s="266">
        <f t="shared" si="33"/>
        <v>1051544</v>
      </c>
      <c r="L224" s="266">
        <f t="shared" si="34"/>
        <v>1051544</v>
      </c>
      <c r="M224" s="266">
        <f t="shared" si="35"/>
        <v>1051544</v>
      </c>
      <c r="N224" s="260">
        <v>1402322</v>
      </c>
      <c r="O224" s="266">
        <v>1402322</v>
      </c>
      <c r="P224" s="266" t="s">
        <v>1103</v>
      </c>
      <c r="Q224" s="266" t="s">
        <v>1103</v>
      </c>
      <c r="R224" s="646">
        <f t="shared" si="38"/>
        <v>1402322</v>
      </c>
    </row>
    <row r="225" spans="1:18" x14ac:dyDescent="0.2">
      <c r="A225" s="102">
        <f t="shared" si="39"/>
        <v>1</v>
      </c>
      <c r="B225" s="212" t="str">
        <f>INDEX('LA List'!B:B,MATCH('EZ list'!D225,'LA List'!A:A,0))</f>
        <v>E2401</v>
      </c>
      <c r="C225" s="212" t="str">
        <f t="shared" si="37"/>
        <v>E2401EZ1</v>
      </c>
      <c r="D225" s="102" t="s">
        <v>164</v>
      </c>
      <c r="E225" s="102" t="s">
        <v>1010</v>
      </c>
      <c r="F225" s="102">
        <v>2017</v>
      </c>
      <c r="G225" s="266">
        <v>2334075</v>
      </c>
      <c r="H225" s="266">
        <v>2334075</v>
      </c>
      <c r="I225" s="266">
        <v>2404197</v>
      </c>
      <c r="J225" s="266">
        <f t="shared" si="32"/>
        <v>2459293</v>
      </c>
      <c r="K225" s="266">
        <f t="shared" si="33"/>
        <v>2499363</v>
      </c>
      <c r="L225" s="266">
        <f t="shared" si="34"/>
        <v>2499363</v>
      </c>
      <c r="M225" s="266">
        <f t="shared" si="35"/>
        <v>2499363</v>
      </c>
      <c r="N225" s="260">
        <v>2761219</v>
      </c>
      <c r="O225" s="266">
        <v>2761219</v>
      </c>
      <c r="P225" s="266" t="s">
        <v>1103</v>
      </c>
      <c r="Q225" s="266" t="s">
        <v>1103</v>
      </c>
      <c r="R225" s="646">
        <f t="shared" si="38"/>
        <v>2761219</v>
      </c>
    </row>
    <row r="226" spans="1:18" x14ac:dyDescent="0.2">
      <c r="A226" s="102">
        <f t="shared" si="39"/>
        <v>1</v>
      </c>
      <c r="B226" s="212" t="str">
        <f>INDEX('LA List'!B:B,MATCH('EZ list'!D226,'LA List'!A:A,0))</f>
        <v>E1435</v>
      </c>
      <c r="C226" s="212" t="str">
        <f t="shared" si="37"/>
        <v>E1435EZ1</v>
      </c>
      <c r="D226" s="102" t="s">
        <v>166</v>
      </c>
      <c r="E226" s="102" t="s">
        <v>1011</v>
      </c>
      <c r="F226" s="102">
        <v>2017</v>
      </c>
      <c r="G226" s="266">
        <v>249858</v>
      </c>
      <c r="H226" s="266">
        <v>249858</v>
      </c>
      <c r="I226" s="266">
        <v>257364</v>
      </c>
      <c r="J226" s="266">
        <f t="shared" si="32"/>
        <v>263262</v>
      </c>
      <c r="K226" s="266">
        <f t="shared" si="33"/>
        <v>267551</v>
      </c>
      <c r="L226" s="266">
        <f t="shared" si="34"/>
        <v>267551</v>
      </c>
      <c r="M226" s="266">
        <f t="shared" si="35"/>
        <v>267551</v>
      </c>
      <c r="N226" s="260">
        <v>178538</v>
      </c>
      <c r="O226" s="266">
        <v>178538</v>
      </c>
      <c r="P226" s="266" t="s">
        <v>1103</v>
      </c>
      <c r="Q226" s="266" t="s">
        <v>1103</v>
      </c>
      <c r="R226" s="646">
        <f t="shared" si="38"/>
        <v>178538</v>
      </c>
    </row>
    <row r="227" spans="1:18" x14ac:dyDescent="0.2">
      <c r="A227" s="102">
        <f t="shared" si="39"/>
        <v>2</v>
      </c>
      <c r="B227" s="212" t="str">
        <f>INDEX('LA List'!B:B,MATCH('EZ list'!D227,'LA List'!A:A,0))</f>
        <v>E1435</v>
      </c>
      <c r="C227" s="212" t="str">
        <f t="shared" si="37"/>
        <v>E1435EZ2</v>
      </c>
      <c r="D227" s="102" t="s">
        <v>166</v>
      </c>
      <c r="E227" s="102" t="s">
        <v>1012</v>
      </c>
      <c r="F227" s="102">
        <v>2017</v>
      </c>
      <c r="G227" s="266">
        <v>0</v>
      </c>
      <c r="H227" s="266">
        <v>0</v>
      </c>
      <c r="I227" s="266">
        <v>0</v>
      </c>
      <c r="J227" s="266">
        <f t="shared" si="32"/>
        <v>0</v>
      </c>
      <c r="K227" s="266">
        <f t="shared" si="33"/>
        <v>0</v>
      </c>
      <c r="L227" s="266">
        <f t="shared" si="34"/>
        <v>0</v>
      </c>
      <c r="M227" s="266">
        <f t="shared" si="35"/>
        <v>0</v>
      </c>
      <c r="N227" s="260">
        <v>0</v>
      </c>
      <c r="O227" s="266">
        <v>0</v>
      </c>
      <c r="P227" s="266" t="s">
        <v>1103</v>
      </c>
      <c r="Q227" s="266" t="s">
        <v>1103</v>
      </c>
      <c r="R227" s="646">
        <f t="shared" si="38"/>
        <v>0</v>
      </c>
    </row>
    <row r="228" spans="1:18" x14ac:dyDescent="0.2">
      <c r="A228" s="102">
        <f t="shared" si="39"/>
        <v>3</v>
      </c>
      <c r="B228" s="212" t="str">
        <f>INDEX('LA List'!B:B,MATCH('EZ list'!D228,'LA List'!A:A,0))</f>
        <v>E1435</v>
      </c>
      <c r="C228" s="212" t="str">
        <f t="shared" si="37"/>
        <v>E1435EZ3</v>
      </c>
      <c r="D228" s="102" t="s">
        <v>166</v>
      </c>
      <c r="E228" s="102" t="s">
        <v>1013</v>
      </c>
      <c r="F228" s="102">
        <v>2017</v>
      </c>
      <c r="G228" s="266">
        <v>0</v>
      </c>
      <c r="H228" s="266">
        <v>0</v>
      </c>
      <c r="I228" s="266">
        <v>0</v>
      </c>
      <c r="J228" s="266">
        <f t="shared" si="32"/>
        <v>0</v>
      </c>
      <c r="K228" s="266">
        <f t="shared" si="33"/>
        <v>0</v>
      </c>
      <c r="L228" s="266">
        <f t="shared" si="34"/>
        <v>0</v>
      </c>
      <c r="M228" s="266">
        <f t="shared" si="35"/>
        <v>0</v>
      </c>
      <c r="N228" s="260">
        <v>0</v>
      </c>
      <c r="O228" s="266">
        <v>0</v>
      </c>
      <c r="P228" s="266" t="s">
        <v>1103</v>
      </c>
      <c r="Q228" s="266" t="s">
        <v>1103</v>
      </c>
      <c r="R228" s="646">
        <f t="shared" si="38"/>
        <v>0</v>
      </c>
    </row>
    <row r="229" spans="1:18" x14ac:dyDescent="0.2">
      <c r="A229" s="102">
        <f t="shared" si="39"/>
        <v>4</v>
      </c>
      <c r="B229" s="212" t="str">
        <f>INDEX('LA List'!B:B,MATCH('EZ list'!D229,'LA List'!A:A,0))</f>
        <v>E1435</v>
      </c>
      <c r="C229" s="212" t="str">
        <f t="shared" si="37"/>
        <v>E1435EZ4</v>
      </c>
      <c r="D229" s="102" t="s">
        <v>166</v>
      </c>
      <c r="E229" s="102" t="s">
        <v>1014</v>
      </c>
      <c r="F229" s="102">
        <v>2017</v>
      </c>
      <c r="G229" s="266">
        <v>169680</v>
      </c>
      <c r="H229" s="266">
        <v>169680</v>
      </c>
      <c r="I229" s="266">
        <v>174778</v>
      </c>
      <c r="J229" s="266">
        <f t="shared" si="32"/>
        <v>178783</v>
      </c>
      <c r="K229" s="266">
        <f t="shared" si="33"/>
        <v>181696</v>
      </c>
      <c r="L229" s="266">
        <f t="shared" si="34"/>
        <v>181696</v>
      </c>
      <c r="M229" s="266">
        <f t="shared" si="35"/>
        <v>181696</v>
      </c>
      <c r="N229" s="260">
        <v>225551</v>
      </c>
      <c r="O229" s="266">
        <v>225551</v>
      </c>
      <c r="P229" s="266" t="s">
        <v>1103</v>
      </c>
      <c r="Q229" s="266" t="s">
        <v>1103</v>
      </c>
      <c r="R229" s="646">
        <f t="shared" si="38"/>
        <v>225551</v>
      </c>
    </row>
    <row r="230" spans="1:18" x14ac:dyDescent="0.2">
      <c r="A230" s="102">
        <f t="shared" si="39"/>
        <v>5</v>
      </c>
      <c r="B230" s="212" t="str">
        <f>INDEX('LA List'!B:B,MATCH('EZ list'!D230,'LA List'!A:A,0))</f>
        <v>E1435</v>
      </c>
      <c r="C230" s="212" t="str">
        <f t="shared" si="37"/>
        <v>E1435EZ5</v>
      </c>
      <c r="D230" s="102" t="s">
        <v>166</v>
      </c>
      <c r="E230" s="102" t="s">
        <v>1015</v>
      </c>
      <c r="F230" s="102">
        <v>2017</v>
      </c>
      <c r="G230" s="266">
        <v>1291</v>
      </c>
      <c r="H230" s="266">
        <v>1291</v>
      </c>
      <c r="I230" s="266">
        <v>1330</v>
      </c>
      <c r="J230" s="266">
        <f t="shared" ref="J230:J246" si="40">IF(I230="","",ROUND(I230*$J$1,0))</f>
        <v>1360</v>
      </c>
      <c r="K230" s="266">
        <f t="shared" ref="K230:K246" si="41">IF(J230="","",ROUND(J230*$K$1,0))</f>
        <v>1382</v>
      </c>
      <c r="L230" s="266">
        <f t="shared" ref="L230:L246" si="42">IF(K230="","",ROUND(K230*$L$1,0))</f>
        <v>1382</v>
      </c>
      <c r="M230" s="266">
        <f t="shared" ref="M230:M246" si="43">IF(L230="","",ROUND(L230*$M$1,0))</f>
        <v>1382</v>
      </c>
      <c r="N230" s="260">
        <v>1479</v>
      </c>
      <c r="O230" s="266">
        <v>1479</v>
      </c>
      <c r="P230" s="266" t="s">
        <v>1103</v>
      </c>
      <c r="Q230" s="266" t="s">
        <v>1103</v>
      </c>
      <c r="R230" s="646">
        <f t="shared" si="38"/>
        <v>1479</v>
      </c>
    </row>
    <row r="231" spans="1:18" x14ac:dyDescent="0.2">
      <c r="A231" s="102">
        <f t="shared" si="39"/>
        <v>6</v>
      </c>
      <c r="B231" s="212" t="str">
        <f>INDEX('LA List'!B:B,MATCH('EZ list'!D231,'LA List'!A:A,0))</f>
        <v>E1435</v>
      </c>
      <c r="C231" s="212" t="str">
        <f t="shared" si="37"/>
        <v>E1435EZ6</v>
      </c>
      <c r="D231" s="102" t="s">
        <v>166</v>
      </c>
      <c r="E231" s="102" t="s">
        <v>1016</v>
      </c>
      <c r="F231" s="102">
        <v>2017</v>
      </c>
      <c r="G231" s="266">
        <v>61903</v>
      </c>
      <c r="H231" s="266">
        <v>61903</v>
      </c>
      <c r="I231" s="266">
        <v>63763</v>
      </c>
      <c r="J231" s="266">
        <f t="shared" si="40"/>
        <v>65224</v>
      </c>
      <c r="K231" s="266">
        <f t="shared" si="41"/>
        <v>66287</v>
      </c>
      <c r="L231" s="266">
        <f t="shared" si="42"/>
        <v>66287</v>
      </c>
      <c r="M231" s="266">
        <f t="shared" si="43"/>
        <v>66287</v>
      </c>
      <c r="N231" s="260">
        <v>82380</v>
      </c>
      <c r="O231" s="266">
        <v>82380</v>
      </c>
      <c r="P231" s="266" t="s">
        <v>1103</v>
      </c>
      <c r="Q231" s="266" t="s">
        <v>1103</v>
      </c>
      <c r="R231" s="646">
        <f t="shared" si="38"/>
        <v>82380</v>
      </c>
    </row>
    <row r="232" spans="1:18" x14ac:dyDescent="0.2">
      <c r="A232" s="102">
        <f t="shared" si="39"/>
        <v>7</v>
      </c>
      <c r="B232" s="212" t="str">
        <f>INDEX('LA List'!B:B,MATCH('EZ list'!D232,'LA List'!A:A,0))</f>
        <v>E1435</v>
      </c>
      <c r="C232" s="212" t="str">
        <f t="shared" si="37"/>
        <v>E1435EZ7</v>
      </c>
      <c r="D232" s="102" t="s">
        <v>166</v>
      </c>
      <c r="E232" s="102" t="s">
        <v>1017</v>
      </c>
      <c r="F232" s="102">
        <v>2017</v>
      </c>
      <c r="G232" s="266">
        <v>290163</v>
      </c>
      <c r="H232" s="266">
        <v>290163</v>
      </c>
      <c r="I232" s="266">
        <v>298880</v>
      </c>
      <c r="J232" s="266">
        <f t="shared" si="40"/>
        <v>305729</v>
      </c>
      <c r="K232" s="266">
        <f t="shared" si="41"/>
        <v>310710</v>
      </c>
      <c r="L232" s="266">
        <f t="shared" si="42"/>
        <v>310710</v>
      </c>
      <c r="M232" s="266">
        <f t="shared" si="43"/>
        <v>310710</v>
      </c>
      <c r="N232" s="260">
        <v>25103</v>
      </c>
      <c r="O232" s="266">
        <v>25103</v>
      </c>
      <c r="P232" s="266" t="s">
        <v>1103</v>
      </c>
      <c r="Q232" s="266" t="s">
        <v>1103</v>
      </c>
      <c r="R232" s="646">
        <f t="shared" si="38"/>
        <v>25103</v>
      </c>
    </row>
    <row r="233" spans="1:18" x14ac:dyDescent="0.2">
      <c r="A233" s="102">
        <f t="shared" si="39"/>
        <v>8</v>
      </c>
      <c r="B233" s="212" t="str">
        <f>INDEX('LA List'!B:B,MATCH('EZ list'!D233,'LA List'!A:A,0))</f>
        <v>E1435</v>
      </c>
      <c r="C233" s="212" t="str">
        <f t="shared" si="37"/>
        <v>E1435EZ8</v>
      </c>
      <c r="D233" s="102" t="s">
        <v>166</v>
      </c>
      <c r="E233" s="102" t="s">
        <v>1018</v>
      </c>
      <c r="F233" s="102">
        <v>2017</v>
      </c>
      <c r="G233" s="266">
        <v>1226456</v>
      </c>
      <c r="H233" s="266">
        <v>1226456</v>
      </c>
      <c r="I233" s="266">
        <v>1263302</v>
      </c>
      <c r="J233" s="266">
        <f t="shared" si="40"/>
        <v>1292253</v>
      </c>
      <c r="K233" s="266">
        <f t="shared" si="41"/>
        <v>1313308</v>
      </c>
      <c r="L233" s="266">
        <f t="shared" si="42"/>
        <v>1313308</v>
      </c>
      <c r="M233" s="266">
        <f t="shared" si="43"/>
        <v>1313308</v>
      </c>
      <c r="N233" s="260">
        <v>1974290</v>
      </c>
      <c r="O233" s="266">
        <v>1974290</v>
      </c>
      <c r="P233" s="266" t="s">
        <v>1103</v>
      </c>
      <c r="Q233" s="266" t="s">
        <v>1103</v>
      </c>
      <c r="R233" s="646">
        <f t="shared" si="38"/>
        <v>1974290</v>
      </c>
    </row>
    <row r="234" spans="1:18" x14ac:dyDescent="0.2">
      <c r="A234" s="102">
        <f t="shared" si="39"/>
        <v>1</v>
      </c>
      <c r="B234" s="212" t="str">
        <f>INDEX('LA List'!B:B,MATCH('EZ list'!D234,'LA List'!A:A,0))</f>
        <v>E5018</v>
      </c>
      <c r="C234" s="212" t="str">
        <f t="shared" si="37"/>
        <v>E5018EZ1</v>
      </c>
      <c r="D234" s="102" t="s">
        <v>168</v>
      </c>
      <c r="E234" s="102" t="s">
        <v>1103</v>
      </c>
      <c r="F234" s="102" t="s">
        <v>1103</v>
      </c>
      <c r="G234" s="266" t="s">
        <v>1103</v>
      </c>
      <c r="H234" s="266" t="s">
        <v>1103</v>
      </c>
      <c r="I234" s="266" t="s">
        <v>1103</v>
      </c>
      <c r="J234" s="266" t="str">
        <f t="shared" si="40"/>
        <v/>
      </c>
      <c r="K234" s="266" t="str">
        <f t="shared" si="41"/>
        <v/>
      </c>
      <c r="L234" s="266" t="str">
        <f t="shared" si="42"/>
        <v/>
      </c>
      <c r="M234" s="266" t="str">
        <f t="shared" si="43"/>
        <v/>
      </c>
      <c r="N234" s="260" t="s">
        <v>1103</v>
      </c>
      <c r="O234" s="266" t="s">
        <v>1103</v>
      </c>
      <c r="P234" s="266" t="s">
        <v>1103</v>
      </c>
      <c r="Q234" s="266" t="s">
        <v>1103</v>
      </c>
      <c r="R234" s="646" t="str">
        <f t="shared" si="38"/>
        <v/>
      </c>
    </row>
    <row r="235" spans="1:18" x14ac:dyDescent="0.2">
      <c r="A235" s="102">
        <f t="shared" si="39"/>
        <v>1</v>
      </c>
      <c r="B235" s="212" t="str">
        <f>INDEX('LA List'!B:B,MATCH('EZ list'!D235,'LA List'!A:A,0))</f>
        <v>E3433</v>
      </c>
      <c r="C235" s="212" t="str">
        <f t="shared" si="37"/>
        <v>E3433EZ1</v>
      </c>
      <c r="D235" s="102" t="s">
        <v>170</v>
      </c>
      <c r="E235" s="102" t="s">
        <v>1103</v>
      </c>
      <c r="F235" s="102" t="s">
        <v>1103</v>
      </c>
      <c r="G235" s="266" t="s">
        <v>1103</v>
      </c>
      <c r="H235" s="266" t="s">
        <v>1103</v>
      </c>
      <c r="I235" s="266" t="s">
        <v>1103</v>
      </c>
      <c r="J235" s="266" t="str">
        <f t="shared" si="40"/>
        <v/>
      </c>
      <c r="K235" s="266" t="str">
        <f t="shared" si="41"/>
        <v/>
      </c>
      <c r="L235" s="266" t="str">
        <f t="shared" si="42"/>
        <v/>
      </c>
      <c r="M235" s="266" t="str">
        <f t="shared" si="43"/>
        <v/>
      </c>
      <c r="N235" s="260" t="s">
        <v>1103</v>
      </c>
      <c r="O235" s="266" t="s">
        <v>1103</v>
      </c>
      <c r="P235" s="266" t="s">
        <v>1103</v>
      </c>
      <c r="Q235" s="266" t="s">
        <v>1103</v>
      </c>
      <c r="R235" s="646" t="str">
        <f t="shared" si="38"/>
        <v/>
      </c>
    </row>
    <row r="236" spans="1:18" x14ac:dyDescent="0.2">
      <c r="A236" s="102">
        <f t="shared" si="39"/>
        <v>1</v>
      </c>
      <c r="B236" s="212" t="str">
        <f>INDEX('LA List'!B:B,MATCH('EZ list'!D236,'LA List'!A:A,0))</f>
        <v>E2533</v>
      </c>
      <c r="C236" s="212" t="str">
        <f t="shared" si="37"/>
        <v>E2533EZ1</v>
      </c>
      <c r="D236" s="102" t="s">
        <v>172</v>
      </c>
      <c r="E236" s="102" t="s">
        <v>1103</v>
      </c>
      <c r="F236" s="102" t="s">
        <v>1103</v>
      </c>
      <c r="G236" s="266" t="s">
        <v>1103</v>
      </c>
      <c r="H236" s="266" t="s">
        <v>1103</v>
      </c>
      <c r="I236" s="266" t="s">
        <v>1103</v>
      </c>
      <c r="J236" s="266" t="str">
        <f t="shared" si="40"/>
        <v/>
      </c>
      <c r="K236" s="266" t="str">
        <f t="shared" si="41"/>
        <v/>
      </c>
      <c r="L236" s="266" t="str">
        <f t="shared" si="42"/>
        <v/>
      </c>
      <c r="M236" s="266" t="str">
        <f t="shared" si="43"/>
        <v/>
      </c>
      <c r="N236" s="260" t="s">
        <v>1103</v>
      </c>
      <c r="O236" s="266" t="s">
        <v>1103</v>
      </c>
      <c r="P236" s="266" t="s">
        <v>1103</v>
      </c>
      <c r="Q236" s="266" t="s">
        <v>1103</v>
      </c>
      <c r="R236" s="646" t="str">
        <f t="shared" si="38"/>
        <v/>
      </c>
    </row>
    <row r="237" spans="1:18" x14ac:dyDescent="0.2">
      <c r="A237" s="102">
        <f t="shared" si="39"/>
        <v>1</v>
      </c>
      <c r="B237" s="212" t="str">
        <f>INDEX('LA List'!B:B,MATCH('EZ list'!D237,'LA List'!A:A,0))</f>
        <v>E4302</v>
      </c>
      <c r="C237" s="212" t="str">
        <f t="shared" si="37"/>
        <v>E4302EZ1</v>
      </c>
      <c r="D237" s="102" t="s">
        <v>174</v>
      </c>
      <c r="E237" s="102" t="s">
        <v>821</v>
      </c>
      <c r="F237" s="102">
        <v>2013</v>
      </c>
      <c r="G237" s="266">
        <v>3434396</v>
      </c>
      <c r="H237" s="266">
        <v>3434396</v>
      </c>
      <c r="I237" s="266">
        <v>3537575</v>
      </c>
      <c r="J237" s="266">
        <f t="shared" si="40"/>
        <v>3618644</v>
      </c>
      <c r="K237" s="266">
        <f t="shared" si="41"/>
        <v>3677604</v>
      </c>
      <c r="L237" s="266">
        <f t="shared" si="42"/>
        <v>3677604</v>
      </c>
      <c r="M237" s="266">
        <f t="shared" si="43"/>
        <v>3677604</v>
      </c>
      <c r="N237" s="260">
        <v>3677604</v>
      </c>
      <c r="O237" s="266">
        <v>3677604</v>
      </c>
      <c r="P237" s="266" t="s">
        <v>1103</v>
      </c>
      <c r="Q237" s="266" t="s">
        <v>1103</v>
      </c>
      <c r="R237" s="646">
        <f t="shared" si="38"/>
        <v>3677604</v>
      </c>
    </row>
    <row r="238" spans="1:18" x14ac:dyDescent="0.2">
      <c r="A238" s="102">
        <f t="shared" si="39"/>
        <v>2</v>
      </c>
      <c r="B238" s="212" t="str">
        <f>INDEX('LA List'!B:B,MATCH('EZ list'!D238,'LA List'!A:A,0))</f>
        <v>E4302</v>
      </c>
      <c r="C238" s="212" t="str">
        <f t="shared" si="37"/>
        <v>E4302EZ2</v>
      </c>
      <c r="D238" s="102" t="s">
        <v>174</v>
      </c>
      <c r="E238" s="102" t="s">
        <v>822</v>
      </c>
      <c r="F238" s="102">
        <v>2013</v>
      </c>
      <c r="G238" s="266">
        <v>29424797</v>
      </c>
      <c r="H238" s="266">
        <v>29424797</v>
      </c>
      <c r="I238" s="266">
        <v>30308804</v>
      </c>
      <c r="J238" s="266">
        <f t="shared" si="40"/>
        <v>31003381</v>
      </c>
      <c r="K238" s="266">
        <f t="shared" si="41"/>
        <v>31508528</v>
      </c>
      <c r="L238" s="266">
        <f t="shared" si="42"/>
        <v>31508528</v>
      </c>
      <c r="M238" s="266">
        <f t="shared" si="43"/>
        <v>31508528</v>
      </c>
      <c r="N238" s="260">
        <v>31508528</v>
      </c>
      <c r="O238" s="266">
        <v>31508528</v>
      </c>
      <c r="P238" s="266" t="s">
        <v>1103</v>
      </c>
      <c r="Q238" s="266" t="s">
        <v>1103</v>
      </c>
      <c r="R238" s="646">
        <f t="shared" si="38"/>
        <v>31508528</v>
      </c>
    </row>
    <row r="239" spans="1:18" x14ac:dyDescent="0.2">
      <c r="A239" s="102">
        <f t="shared" si="39"/>
        <v>1</v>
      </c>
      <c r="B239" s="212" t="str">
        <f>INDEX('LA List'!B:B,MATCH('EZ list'!D239,'LA List'!A:A,0))</f>
        <v>E0201</v>
      </c>
      <c r="C239" s="212" t="str">
        <f t="shared" si="37"/>
        <v>E0201EZ1</v>
      </c>
      <c r="D239" s="102" t="s">
        <v>176</v>
      </c>
      <c r="E239" s="102" t="s">
        <v>1019</v>
      </c>
      <c r="F239" s="102">
        <v>2016</v>
      </c>
      <c r="G239" s="266">
        <v>4525992</v>
      </c>
      <c r="H239" s="266">
        <v>4525992</v>
      </c>
      <c r="I239" s="266">
        <v>4661966</v>
      </c>
      <c r="J239" s="266">
        <f t="shared" si="40"/>
        <v>4768803</v>
      </c>
      <c r="K239" s="266">
        <f t="shared" si="41"/>
        <v>4846502</v>
      </c>
      <c r="L239" s="266">
        <f t="shared" si="42"/>
        <v>4846502</v>
      </c>
      <c r="M239" s="266">
        <f t="shared" si="43"/>
        <v>4846502</v>
      </c>
      <c r="N239" s="260">
        <v>5544581</v>
      </c>
      <c r="O239" s="266">
        <v>5544581</v>
      </c>
      <c r="P239" s="266" t="s">
        <v>1103</v>
      </c>
      <c r="Q239" s="266" t="s">
        <v>1103</v>
      </c>
      <c r="R239" s="646">
        <f t="shared" si="38"/>
        <v>5544581</v>
      </c>
    </row>
    <row r="240" spans="1:18" x14ac:dyDescent="0.2">
      <c r="A240" s="102">
        <f t="shared" si="39"/>
        <v>1</v>
      </c>
      <c r="B240" s="212" t="str">
        <f>INDEX('LA List'!B:B,MATCH('EZ list'!D240,'LA List'!A:A,0))</f>
        <v>E2237</v>
      </c>
      <c r="C240" s="212" t="str">
        <f t="shared" si="37"/>
        <v>E2237EZ1</v>
      </c>
      <c r="D240" s="102" t="s">
        <v>178</v>
      </c>
      <c r="E240" s="102" t="s">
        <v>1020</v>
      </c>
      <c r="F240" s="102">
        <v>2017</v>
      </c>
      <c r="G240" s="266">
        <v>0</v>
      </c>
      <c r="H240" s="266">
        <v>0</v>
      </c>
      <c r="I240" s="266">
        <v>0</v>
      </c>
      <c r="J240" s="266">
        <f t="shared" si="40"/>
        <v>0</v>
      </c>
      <c r="K240" s="266">
        <f t="shared" si="41"/>
        <v>0</v>
      </c>
      <c r="L240" s="266">
        <f t="shared" si="42"/>
        <v>0</v>
      </c>
      <c r="M240" s="266">
        <f t="shared" si="43"/>
        <v>0</v>
      </c>
      <c r="N240" s="260">
        <v>1</v>
      </c>
      <c r="O240" s="266">
        <v>1</v>
      </c>
      <c r="P240" s="266" t="s">
        <v>1103</v>
      </c>
      <c r="Q240" s="266" t="s">
        <v>1103</v>
      </c>
      <c r="R240" s="646">
        <f t="shared" si="38"/>
        <v>1</v>
      </c>
    </row>
    <row r="241" spans="1:18" x14ac:dyDescent="0.2">
      <c r="A241" s="102">
        <f t="shared" si="39"/>
        <v>1</v>
      </c>
      <c r="B241" s="212" t="str">
        <f>INDEX('LA List'!B:B,MATCH('EZ list'!D241,'LA List'!A:A,0))</f>
        <v>E1539</v>
      </c>
      <c r="C241" s="212" t="str">
        <f t="shared" si="37"/>
        <v>E1539EZ1</v>
      </c>
      <c r="D241" s="102" t="s">
        <v>180</v>
      </c>
      <c r="E241" s="102" t="s">
        <v>1103</v>
      </c>
      <c r="F241" s="102" t="s">
        <v>1103</v>
      </c>
      <c r="G241" s="266" t="s">
        <v>1103</v>
      </c>
      <c r="H241" s="266" t="s">
        <v>1103</v>
      </c>
      <c r="I241" s="266" t="s">
        <v>1103</v>
      </c>
      <c r="J241" s="266" t="str">
        <f t="shared" si="40"/>
        <v/>
      </c>
      <c r="K241" s="266" t="str">
        <f t="shared" si="41"/>
        <v/>
      </c>
      <c r="L241" s="266" t="str">
        <f t="shared" si="42"/>
        <v/>
      </c>
      <c r="M241" s="266" t="str">
        <f t="shared" si="43"/>
        <v/>
      </c>
      <c r="N241" s="260" t="s">
        <v>1103</v>
      </c>
      <c r="O241" s="266" t="s">
        <v>1103</v>
      </c>
      <c r="P241" s="266" t="s">
        <v>1103</v>
      </c>
      <c r="Q241" s="266" t="s">
        <v>1103</v>
      </c>
      <c r="R241" s="646" t="str">
        <f t="shared" si="38"/>
        <v/>
      </c>
    </row>
    <row r="242" spans="1:18" x14ac:dyDescent="0.2">
      <c r="A242" s="102">
        <f t="shared" si="39"/>
        <v>1</v>
      </c>
      <c r="B242" s="212" t="str">
        <f>INDEX('LA List'!B:B,MATCH('EZ list'!D242,'LA List'!A:A,0))</f>
        <v>E1851</v>
      </c>
      <c r="C242" s="212" t="str">
        <f t="shared" si="37"/>
        <v>E1851EZ1</v>
      </c>
      <c r="D242" s="102" t="s">
        <v>182</v>
      </c>
      <c r="E242" s="102" t="s">
        <v>1103</v>
      </c>
      <c r="F242" s="102" t="s">
        <v>1103</v>
      </c>
      <c r="G242" s="266" t="s">
        <v>1103</v>
      </c>
      <c r="H242" s="266" t="s">
        <v>1103</v>
      </c>
      <c r="I242" s="266" t="s">
        <v>1103</v>
      </c>
      <c r="J242" s="266" t="str">
        <f t="shared" si="40"/>
        <v/>
      </c>
      <c r="K242" s="266" t="str">
        <f t="shared" si="41"/>
        <v/>
      </c>
      <c r="L242" s="266" t="str">
        <f t="shared" si="42"/>
        <v/>
      </c>
      <c r="M242" s="266" t="str">
        <f t="shared" si="43"/>
        <v/>
      </c>
      <c r="N242" s="260" t="s">
        <v>1103</v>
      </c>
      <c r="O242" s="266" t="s">
        <v>1103</v>
      </c>
      <c r="P242" s="266" t="s">
        <v>1103</v>
      </c>
      <c r="Q242" s="266" t="s">
        <v>1103</v>
      </c>
      <c r="R242" s="646" t="str">
        <f t="shared" si="38"/>
        <v/>
      </c>
    </row>
    <row r="243" spans="1:18" x14ac:dyDescent="0.2">
      <c r="A243" s="102">
        <f t="shared" si="39"/>
        <v>1</v>
      </c>
      <c r="B243" s="212" t="str">
        <f>INDEX('LA List'!B:B,MATCH('EZ list'!D243,'LA List'!A:A,0))</f>
        <v>E4203</v>
      </c>
      <c r="C243" s="212" t="str">
        <f t="shared" si="37"/>
        <v>E4203EZ1</v>
      </c>
      <c r="D243" s="102" t="s">
        <v>184</v>
      </c>
      <c r="E243" s="102" t="s">
        <v>1021</v>
      </c>
      <c r="F243" s="102">
        <v>2013</v>
      </c>
      <c r="G243" s="266">
        <v>5378269</v>
      </c>
      <c r="H243" s="266">
        <v>5378269</v>
      </c>
      <c r="I243" s="266">
        <v>5539848</v>
      </c>
      <c r="J243" s="266">
        <f t="shared" si="40"/>
        <v>5666803</v>
      </c>
      <c r="K243" s="266">
        <f t="shared" si="41"/>
        <v>5759134</v>
      </c>
      <c r="L243" s="266">
        <f t="shared" si="42"/>
        <v>5759134</v>
      </c>
      <c r="M243" s="266">
        <f t="shared" si="43"/>
        <v>5759134</v>
      </c>
      <c r="N243" s="260">
        <v>7499070</v>
      </c>
      <c r="O243" s="266">
        <v>7499070</v>
      </c>
      <c r="P243" s="266" t="s">
        <v>1103</v>
      </c>
      <c r="Q243" s="266" t="s">
        <v>1103</v>
      </c>
      <c r="R243" s="646">
        <f t="shared" si="38"/>
        <v>7499070</v>
      </c>
    </row>
    <row r="244" spans="1:18" x14ac:dyDescent="0.2">
      <c r="A244" s="102">
        <f t="shared" si="39"/>
        <v>2</v>
      </c>
      <c r="B244" s="212" t="str">
        <f>INDEX('LA List'!B:B,MATCH('EZ list'!D244,'LA List'!A:A,0))</f>
        <v>E4203</v>
      </c>
      <c r="C244" s="212" t="str">
        <f t="shared" si="37"/>
        <v>E4203EZ2</v>
      </c>
      <c r="D244" s="102" t="s">
        <v>184</v>
      </c>
      <c r="E244" s="102" t="s">
        <v>1022</v>
      </c>
      <c r="F244" s="102">
        <v>2016</v>
      </c>
      <c r="G244" s="266">
        <v>731916</v>
      </c>
      <c r="H244" s="266">
        <v>731916</v>
      </c>
      <c r="I244" s="266">
        <v>753905</v>
      </c>
      <c r="J244" s="266">
        <f t="shared" si="40"/>
        <v>771182</v>
      </c>
      <c r="K244" s="266">
        <f t="shared" si="41"/>
        <v>783747</v>
      </c>
      <c r="L244" s="266">
        <f t="shared" si="42"/>
        <v>783747</v>
      </c>
      <c r="M244" s="266">
        <f t="shared" si="43"/>
        <v>783747</v>
      </c>
      <c r="N244" s="260">
        <v>935933</v>
      </c>
      <c r="O244" s="266">
        <v>935933</v>
      </c>
      <c r="P244" s="266" t="s">
        <v>1103</v>
      </c>
      <c r="Q244" s="266" t="s">
        <v>1103</v>
      </c>
      <c r="R244" s="646">
        <f t="shared" si="38"/>
        <v>935933</v>
      </c>
    </row>
    <row r="245" spans="1:18" x14ac:dyDescent="0.2">
      <c r="A245" s="102">
        <f t="shared" si="39"/>
        <v>3</v>
      </c>
      <c r="B245" s="212" t="str">
        <f>INDEX('LA List'!B:B,MATCH('EZ list'!D245,'LA List'!A:A,0))</f>
        <v>E4203</v>
      </c>
      <c r="C245" s="212" t="str">
        <f t="shared" si="37"/>
        <v>E4203EZ3</v>
      </c>
      <c r="D245" s="102" t="s">
        <v>184</v>
      </c>
      <c r="E245" s="102" t="s">
        <v>1023</v>
      </c>
      <c r="F245" s="102">
        <v>2016</v>
      </c>
      <c r="G245" s="266">
        <v>4953780</v>
      </c>
      <c r="H245" s="266">
        <v>4953780</v>
      </c>
      <c r="I245" s="266">
        <v>5102606</v>
      </c>
      <c r="J245" s="266">
        <f t="shared" si="40"/>
        <v>5219541</v>
      </c>
      <c r="K245" s="266">
        <f t="shared" si="41"/>
        <v>5304584</v>
      </c>
      <c r="L245" s="266">
        <f t="shared" si="42"/>
        <v>5304584</v>
      </c>
      <c r="M245" s="266">
        <f t="shared" si="43"/>
        <v>5304584</v>
      </c>
      <c r="N245" s="260">
        <v>6490726</v>
      </c>
      <c r="O245" s="266">
        <v>6490726</v>
      </c>
      <c r="P245" s="266" t="s">
        <v>1103</v>
      </c>
      <c r="Q245" s="266" t="s">
        <v>1103</v>
      </c>
      <c r="R245" s="646">
        <f t="shared" si="38"/>
        <v>6490726</v>
      </c>
    </row>
    <row r="246" spans="1:18" x14ac:dyDescent="0.2">
      <c r="A246" s="102">
        <f t="shared" si="39"/>
        <v>4</v>
      </c>
      <c r="B246" s="212" t="str">
        <f>INDEX('LA List'!B:B,MATCH('EZ list'!D246,'LA List'!A:A,0))</f>
        <v>E4203</v>
      </c>
      <c r="C246" s="212" t="str">
        <f t="shared" si="37"/>
        <v>E4203EZ4</v>
      </c>
      <c r="D246" s="102" t="s">
        <v>184</v>
      </c>
      <c r="E246" s="102" t="s">
        <v>1098</v>
      </c>
      <c r="F246" s="102">
        <v>2016</v>
      </c>
      <c r="G246" s="266">
        <v>688519</v>
      </c>
      <c r="H246" s="266">
        <v>688519</v>
      </c>
      <c r="I246" s="266">
        <v>709204</v>
      </c>
      <c r="J246" s="266">
        <f t="shared" si="40"/>
        <v>725457</v>
      </c>
      <c r="K246" s="266">
        <f t="shared" si="41"/>
        <v>737277</v>
      </c>
      <c r="L246" s="266">
        <f t="shared" si="42"/>
        <v>737277</v>
      </c>
      <c r="M246" s="266">
        <f t="shared" si="43"/>
        <v>737277</v>
      </c>
      <c r="N246" s="260">
        <v>1024334</v>
      </c>
      <c r="O246" s="266">
        <v>1024334</v>
      </c>
      <c r="P246" s="266" t="s">
        <v>1103</v>
      </c>
      <c r="Q246" s="266" t="s">
        <v>1103</v>
      </c>
      <c r="R246" s="646">
        <f t="shared" si="38"/>
        <v>1024334</v>
      </c>
    </row>
    <row r="247" spans="1:18" x14ac:dyDescent="0.2">
      <c r="A247" s="102">
        <f t="shared" si="39"/>
        <v>5</v>
      </c>
      <c r="B247" s="212" t="str">
        <f>INDEX('LA List'!B:B,MATCH('EZ list'!D247,'LA List'!A:A,0))</f>
        <v>E4203</v>
      </c>
      <c r="C247" s="212" t="str">
        <f t="shared" si="37"/>
        <v>E4203EZ5</v>
      </c>
      <c r="D247" s="102" t="s">
        <v>184</v>
      </c>
      <c r="E247" s="102" t="s">
        <v>4060</v>
      </c>
      <c r="F247" s="102">
        <v>2024</v>
      </c>
      <c r="G247" s="266"/>
      <c r="H247" s="266"/>
      <c r="I247" s="266"/>
      <c r="J247" s="266"/>
      <c r="K247" s="266"/>
      <c r="L247" s="266"/>
      <c r="M247" s="266"/>
      <c r="N247" s="260"/>
      <c r="O247" s="266">
        <v>16703077.370265592</v>
      </c>
      <c r="P247" s="266">
        <v>2701045</v>
      </c>
      <c r="Q247" s="266">
        <v>14232835</v>
      </c>
      <c r="R247" s="646">
        <f t="shared" si="38"/>
        <v>16933880</v>
      </c>
    </row>
    <row r="248" spans="1:18" x14ac:dyDescent="0.2">
      <c r="A248" s="102">
        <f t="shared" si="39"/>
        <v>6</v>
      </c>
      <c r="B248" s="212" t="str">
        <f>INDEX('LA List'!B:B,MATCH('EZ list'!D248,'LA List'!A:A,0))</f>
        <v>E4203</v>
      </c>
      <c r="C248" s="212" t="str">
        <f>CONCATENATE(B248,"EZ",A248)</f>
        <v>E4203EZ6</v>
      </c>
      <c r="D248" s="102" t="s">
        <v>184</v>
      </c>
      <c r="E248" s="102" t="s">
        <v>4061</v>
      </c>
      <c r="F248" s="102">
        <v>2024</v>
      </c>
      <c r="G248" s="266"/>
      <c r="H248" s="266"/>
      <c r="I248" s="266"/>
      <c r="J248" s="266"/>
      <c r="K248" s="266"/>
      <c r="L248" s="266"/>
      <c r="M248" s="266"/>
      <c r="N248" s="260"/>
      <c r="O248" s="266">
        <v>22464354.198375072</v>
      </c>
      <c r="P248" s="266">
        <v>3626815</v>
      </c>
      <c r="Q248" s="266">
        <v>19148048</v>
      </c>
      <c r="R248" s="646">
        <f t="shared" si="38"/>
        <v>22774863</v>
      </c>
    </row>
    <row r="249" spans="1:18" x14ac:dyDescent="0.2">
      <c r="A249" s="102">
        <f t="shared" si="39"/>
        <v>1</v>
      </c>
      <c r="B249" s="212" t="str">
        <f>INDEX('LA List'!B:B,MATCH('EZ list'!D249,'LA List'!A:A,0))</f>
        <v>E3035</v>
      </c>
      <c r="C249" s="212" t="str">
        <f>CONCATENATE(B249,"EZ",A249)</f>
        <v>E3035EZ1</v>
      </c>
      <c r="D249" s="102" t="s">
        <v>186</v>
      </c>
      <c r="E249" s="102" t="s">
        <v>1103</v>
      </c>
      <c r="F249" s="102" t="s">
        <v>1103</v>
      </c>
      <c r="G249" s="266" t="s">
        <v>1103</v>
      </c>
      <c r="H249" s="266" t="s">
        <v>1103</v>
      </c>
      <c r="I249" s="266" t="s">
        <v>1103</v>
      </c>
      <c r="J249" s="266" t="str">
        <f t="shared" ref="J249:J254" si="44">IF(I249="","",ROUND(I249*$J$1,0))</f>
        <v/>
      </c>
      <c r="K249" s="266" t="str">
        <f t="shared" ref="K249:K254" si="45">IF(J249="","",ROUND(J249*$K$1,0))</f>
        <v/>
      </c>
      <c r="L249" s="266" t="str">
        <f t="shared" ref="L249:L254" si="46">IF(K249="","",ROUND(K249*$L$1,0))</f>
        <v/>
      </c>
      <c r="M249" s="266" t="str">
        <f t="shared" ref="M249:M254" si="47">IF(L249="","",ROUND(L249*$M$1,0))</f>
        <v/>
      </c>
      <c r="N249" s="260" t="s">
        <v>1103</v>
      </c>
      <c r="O249" s="266" t="s">
        <v>1103</v>
      </c>
      <c r="P249" s="266" t="s">
        <v>1103</v>
      </c>
      <c r="Q249" s="266" t="s">
        <v>1103</v>
      </c>
      <c r="R249" s="646" t="str">
        <f t="shared" si="38"/>
        <v/>
      </c>
    </row>
    <row r="250" spans="1:18" x14ac:dyDescent="0.2">
      <c r="A250" s="102">
        <f t="shared" si="39"/>
        <v>1</v>
      </c>
      <c r="B250" s="212" t="str">
        <f>INDEX('LA List'!B:B,MATCH('EZ list'!D250,'LA List'!A:A,0))</f>
        <v>E2201</v>
      </c>
      <c r="C250" s="212" t="str">
        <f t="shared" si="37"/>
        <v>E2201EZ1</v>
      </c>
      <c r="D250" s="102" t="s">
        <v>188</v>
      </c>
      <c r="E250" s="102" t="s">
        <v>1024</v>
      </c>
      <c r="F250" s="102">
        <v>2017</v>
      </c>
      <c r="G250" s="266">
        <v>10890</v>
      </c>
      <c r="H250" s="266">
        <v>10890</v>
      </c>
      <c r="I250" s="266">
        <v>11217</v>
      </c>
      <c r="J250" s="266">
        <f t="shared" si="44"/>
        <v>11474</v>
      </c>
      <c r="K250" s="266">
        <f t="shared" si="45"/>
        <v>11661</v>
      </c>
      <c r="L250" s="266">
        <f t="shared" si="46"/>
        <v>11661</v>
      </c>
      <c r="M250" s="266">
        <f t="shared" si="47"/>
        <v>11661</v>
      </c>
      <c r="N250" s="260">
        <v>16342</v>
      </c>
      <c r="O250" s="266">
        <v>16342</v>
      </c>
      <c r="P250" s="266" t="s">
        <v>1103</v>
      </c>
      <c r="Q250" s="266" t="s">
        <v>1103</v>
      </c>
      <c r="R250" s="646">
        <f t="shared" si="38"/>
        <v>16342</v>
      </c>
    </row>
    <row r="251" spans="1:18" x14ac:dyDescent="0.2">
      <c r="A251" s="102">
        <f t="shared" si="39"/>
        <v>1</v>
      </c>
      <c r="B251" s="212" t="str">
        <f>INDEX('LA List'!B:B,MATCH('EZ list'!D251,'LA List'!A:A,0))</f>
        <v>E2436</v>
      </c>
      <c r="C251" s="212" t="str">
        <f t="shared" si="37"/>
        <v>E2436EZ1</v>
      </c>
      <c r="D251" s="102" t="s">
        <v>190</v>
      </c>
      <c r="E251" s="102" t="s">
        <v>1103</v>
      </c>
      <c r="F251" s="102" t="s">
        <v>1103</v>
      </c>
      <c r="G251" s="266" t="s">
        <v>1103</v>
      </c>
      <c r="H251" s="266" t="s">
        <v>1103</v>
      </c>
      <c r="I251" s="266" t="s">
        <v>1103</v>
      </c>
      <c r="J251" s="266" t="str">
        <f t="shared" si="44"/>
        <v/>
      </c>
      <c r="K251" s="266" t="str">
        <f t="shared" si="45"/>
        <v/>
      </c>
      <c r="L251" s="266" t="str">
        <f t="shared" si="46"/>
        <v/>
      </c>
      <c r="M251" s="266" t="str">
        <f t="shared" si="47"/>
        <v/>
      </c>
      <c r="N251" s="260" t="s">
        <v>1103</v>
      </c>
      <c r="O251" s="266" t="s">
        <v>1103</v>
      </c>
      <c r="P251" s="266" t="s">
        <v>1103</v>
      </c>
      <c r="Q251" s="266" t="s">
        <v>1103</v>
      </c>
      <c r="R251" s="646" t="str">
        <f t="shared" si="38"/>
        <v/>
      </c>
    </row>
    <row r="252" spans="1:18" x14ac:dyDescent="0.2">
      <c r="A252" s="102">
        <f t="shared" si="39"/>
        <v>1</v>
      </c>
      <c r="B252" s="212" t="str">
        <f>INDEX('LA List'!B:B,MATCH('EZ list'!D252,'LA List'!A:A,0))</f>
        <v>E5044</v>
      </c>
      <c r="C252" s="212" t="str">
        <f t="shared" si="37"/>
        <v>E5044EZ1</v>
      </c>
      <c r="D252" s="102" t="s">
        <v>192</v>
      </c>
      <c r="E252" s="102" t="s">
        <v>1103</v>
      </c>
      <c r="F252" s="102" t="s">
        <v>1103</v>
      </c>
      <c r="G252" s="266" t="s">
        <v>1103</v>
      </c>
      <c r="H252" s="266" t="s">
        <v>1103</v>
      </c>
      <c r="I252" s="266" t="s">
        <v>1103</v>
      </c>
      <c r="J252" s="266" t="str">
        <f t="shared" si="44"/>
        <v/>
      </c>
      <c r="K252" s="266" t="str">
        <f t="shared" si="45"/>
        <v/>
      </c>
      <c r="L252" s="266" t="str">
        <f t="shared" si="46"/>
        <v/>
      </c>
      <c r="M252" s="266" t="str">
        <f t="shared" si="47"/>
        <v/>
      </c>
      <c r="N252" s="260" t="s">
        <v>1103</v>
      </c>
      <c r="O252" s="266" t="s">
        <v>1103</v>
      </c>
      <c r="P252" s="266" t="s">
        <v>1103</v>
      </c>
      <c r="Q252" s="266" t="s">
        <v>1103</v>
      </c>
      <c r="R252" s="646" t="str">
        <f t="shared" si="38"/>
        <v/>
      </c>
    </row>
    <row r="253" spans="1:18" x14ac:dyDescent="0.2">
      <c r="A253" s="102">
        <f t="shared" si="39"/>
        <v>1</v>
      </c>
      <c r="B253" s="212" t="str">
        <f>INDEX('LA List'!B:B,MATCH('EZ list'!D253,'LA List'!A:A,0))</f>
        <v>E1133</v>
      </c>
      <c r="C253" s="212" t="str">
        <f t="shared" si="37"/>
        <v>E1133EZ1</v>
      </c>
      <c r="D253" s="102" t="s">
        <v>194</v>
      </c>
      <c r="E253" s="102" t="s">
        <v>1103</v>
      </c>
      <c r="F253" s="102" t="s">
        <v>1103</v>
      </c>
      <c r="G253" s="266" t="s">
        <v>1103</v>
      </c>
      <c r="H253" s="266" t="s">
        <v>1103</v>
      </c>
      <c r="I253" s="266" t="s">
        <v>1103</v>
      </c>
      <c r="J253" s="266" t="str">
        <f t="shared" si="44"/>
        <v/>
      </c>
      <c r="K253" s="266" t="str">
        <f t="shared" si="45"/>
        <v/>
      </c>
      <c r="L253" s="266" t="str">
        <f t="shared" si="46"/>
        <v/>
      </c>
      <c r="M253" s="266" t="str">
        <f t="shared" si="47"/>
        <v/>
      </c>
      <c r="N253" s="260" t="s">
        <v>1103</v>
      </c>
      <c r="O253" s="266" t="s">
        <v>1103</v>
      </c>
      <c r="P253" s="266" t="s">
        <v>1103</v>
      </c>
      <c r="Q253" s="266" t="s">
        <v>1103</v>
      </c>
      <c r="R253" s="646" t="str">
        <f t="shared" si="38"/>
        <v/>
      </c>
    </row>
    <row r="254" spans="1:18" x14ac:dyDescent="0.2">
      <c r="A254" s="102">
        <f t="shared" si="39"/>
        <v>1</v>
      </c>
      <c r="B254" s="212" t="str">
        <f>INDEX('LA List'!B:B,MATCH('EZ list'!D254,'LA List'!A:A,0))</f>
        <v>E3534</v>
      </c>
      <c r="C254" s="212" t="str">
        <f t="shared" si="37"/>
        <v>E3534EZ1</v>
      </c>
      <c r="D254" s="102" t="s">
        <v>196</v>
      </c>
      <c r="E254" s="102" t="s">
        <v>1026</v>
      </c>
      <c r="F254" s="102">
        <v>2016</v>
      </c>
      <c r="G254" s="266">
        <v>0</v>
      </c>
      <c r="H254" s="266">
        <v>0</v>
      </c>
      <c r="I254" s="266">
        <v>0</v>
      </c>
      <c r="J254" s="266">
        <f t="shared" si="44"/>
        <v>0</v>
      </c>
      <c r="K254" s="266">
        <f t="shared" si="45"/>
        <v>0</v>
      </c>
      <c r="L254" s="266">
        <f t="shared" si="46"/>
        <v>0</v>
      </c>
      <c r="M254" s="266">
        <f t="shared" si="47"/>
        <v>0</v>
      </c>
      <c r="N254" s="260">
        <v>0</v>
      </c>
      <c r="O254" s="266">
        <v>0</v>
      </c>
      <c r="P254" s="266" t="s">
        <v>1103</v>
      </c>
      <c r="Q254" s="266" t="s">
        <v>1103</v>
      </c>
      <c r="R254" s="646">
        <f t="shared" si="38"/>
        <v>0</v>
      </c>
    </row>
    <row r="255" spans="1:18" x14ac:dyDescent="0.2">
      <c r="A255" s="102">
        <f t="shared" si="39"/>
        <v>2</v>
      </c>
      <c r="B255" s="212" t="str">
        <f>INDEX('LA List'!B:B,MATCH('EZ list'!D255,'LA List'!A:A,0))</f>
        <v>E3534</v>
      </c>
      <c r="C255" s="212" t="str">
        <f t="shared" si="37"/>
        <v>E3534EZ2</v>
      </c>
      <c r="D255" s="102" t="s">
        <v>196</v>
      </c>
      <c r="E255" s="246" t="s">
        <v>4062</v>
      </c>
      <c r="F255" s="246">
        <v>2023</v>
      </c>
      <c r="G255" s="266">
        <v>0</v>
      </c>
      <c r="H255" s="266">
        <v>0</v>
      </c>
      <c r="I255" s="266">
        <v>0</v>
      </c>
      <c r="J255" s="266">
        <v>0</v>
      </c>
      <c r="K255" s="266">
        <v>0</v>
      </c>
      <c r="L255" s="266">
        <v>0</v>
      </c>
      <c r="M255" s="266">
        <v>0</v>
      </c>
      <c r="N255" s="260">
        <v>0</v>
      </c>
      <c r="O255" s="266">
        <v>0</v>
      </c>
      <c r="P255" s="266" t="s">
        <v>1103</v>
      </c>
      <c r="Q255" s="266" t="s">
        <v>1103</v>
      </c>
      <c r="R255" s="646">
        <f t="shared" si="38"/>
        <v>0</v>
      </c>
    </row>
    <row r="256" spans="1:18" x14ac:dyDescent="0.2">
      <c r="A256" s="102">
        <f t="shared" si="39"/>
        <v>1</v>
      </c>
      <c r="B256" s="212" t="str">
        <f>INDEX('LA List'!B:B,MATCH('EZ list'!D256,'LA List'!A:A,0))</f>
        <v>E3836</v>
      </c>
      <c r="C256" s="212" t="str">
        <f>CONCATENATE(B256,"EZ",A256)</f>
        <v>E3836EZ1</v>
      </c>
      <c r="D256" s="102" t="s">
        <v>198</v>
      </c>
      <c r="E256" s="102" t="s">
        <v>1103</v>
      </c>
      <c r="F256" s="102" t="s">
        <v>1103</v>
      </c>
      <c r="G256" s="266" t="s">
        <v>1103</v>
      </c>
      <c r="H256" s="266" t="s">
        <v>1103</v>
      </c>
      <c r="I256" s="266" t="s">
        <v>1103</v>
      </c>
      <c r="J256" s="266" t="str">
        <f>IF(I256="","",ROUND(I256*$J$1,0))</f>
        <v/>
      </c>
      <c r="K256" s="266" t="str">
        <f>IF(J256="","",ROUND(J256*$K$1,0))</f>
        <v/>
      </c>
      <c r="L256" s="266" t="str">
        <f>IF(K256="","",ROUND(K256*$L$1,0))</f>
        <v/>
      </c>
      <c r="M256" s="266" t="str">
        <f>IF(L256="","",ROUND(L256*$M$1,0))</f>
        <v/>
      </c>
      <c r="N256" s="260" t="s">
        <v>1103</v>
      </c>
      <c r="O256" s="266" t="s">
        <v>1103</v>
      </c>
      <c r="P256" s="266" t="s">
        <v>1103</v>
      </c>
      <c r="Q256" s="266" t="s">
        <v>1103</v>
      </c>
      <c r="R256" s="646" t="str">
        <f t="shared" si="38"/>
        <v/>
      </c>
    </row>
    <row r="257" spans="1:18" x14ac:dyDescent="0.2">
      <c r="A257" s="102">
        <f t="shared" si="39"/>
        <v>1</v>
      </c>
      <c r="B257" s="212" t="str">
        <f>INDEX('LA List'!B:B,MATCH('EZ list'!D257,'LA List'!A:A,0))</f>
        <v>E0702</v>
      </c>
      <c r="C257" s="212" t="str">
        <f>CONCATENATE(B257,"EZ",A257)</f>
        <v>E0702EZ1</v>
      </c>
      <c r="D257" s="102" t="s">
        <v>200</v>
      </c>
      <c r="E257" s="102" t="s">
        <v>816</v>
      </c>
      <c r="F257" s="102">
        <v>2013</v>
      </c>
      <c r="G257" s="266">
        <v>0</v>
      </c>
      <c r="H257" s="266">
        <v>0</v>
      </c>
      <c r="I257" s="266">
        <v>0</v>
      </c>
      <c r="J257" s="266">
        <f>IF(I257="","",ROUND(I257*$J$1,0))</f>
        <v>0</v>
      </c>
      <c r="K257" s="266">
        <f>IF(J257="","",ROUND(J257*$K$1,0))</f>
        <v>0</v>
      </c>
      <c r="L257" s="266">
        <f>IF(K257="","",ROUND(K257*$L$1,0))</f>
        <v>0</v>
      </c>
      <c r="M257" s="266">
        <f>IF(L257="","",ROUND(L257*$M$1,0))</f>
        <v>0</v>
      </c>
      <c r="N257" s="260">
        <v>0</v>
      </c>
      <c r="O257" s="266">
        <v>0</v>
      </c>
      <c r="P257" s="266" t="s">
        <v>1103</v>
      </c>
      <c r="Q257" s="266" t="s">
        <v>1103</v>
      </c>
      <c r="R257" s="646">
        <f t="shared" si="38"/>
        <v>0</v>
      </c>
    </row>
    <row r="258" spans="1:18" x14ac:dyDescent="0.2">
      <c r="A258" s="102">
        <f t="shared" si="39"/>
        <v>2</v>
      </c>
      <c r="B258" s="212" t="str">
        <f>INDEX('LA List'!B:B,MATCH('EZ list'!D258,'LA List'!A:A,0))</f>
        <v>E0702</v>
      </c>
      <c r="C258" s="212" t="str">
        <f t="shared" si="37"/>
        <v>E0702EZ2</v>
      </c>
      <c r="D258" s="102" t="s">
        <v>200</v>
      </c>
      <c r="E258" s="102" t="s">
        <v>1027</v>
      </c>
      <c r="F258" s="102">
        <v>2016</v>
      </c>
      <c r="G258" s="266">
        <v>2781145</v>
      </c>
      <c r="H258" s="266">
        <v>2781145</v>
      </c>
      <c r="I258" s="266">
        <v>2864699</v>
      </c>
      <c r="J258" s="266">
        <f>IF(I258="","",ROUND(I258*$J$1,0))</f>
        <v>2930348</v>
      </c>
      <c r="K258" s="266">
        <f>IF(J258="","",ROUND(J258*$K$1,0))</f>
        <v>2978093</v>
      </c>
      <c r="L258" s="266">
        <f>IF(K258="","",ROUND(K258*$L$1,0))</f>
        <v>2978093</v>
      </c>
      <c r="M258" s="266">
        <f>IF(L258="","",ROUND(L258*$M$1,0))</f>
        <v>2978093</v>
      </c>
      <c r="N258" s="260">
        <v>2449017</v>
      </c>
      <c r="O258" s="266">
        <v>2449017</v>
      </c>
      <c r="P258" s="266" t="s">
        <v>1103</v>
      </c>
      <c r="Q258" s="266" t="s">
        <v>1103</v>
      </c>
      <c r="R258" s="646">
        <f t="shared" si="38"/>
        <v>2449017</v>
      </c>
    </row>
    <row r="259" spans="1:18" x14ac:dyDescent="0.2">
      <c r="A259" s="102">
        <v>3</v>
      </c>
      <c r="B259" s="212" t="str">
        <f>INDEX('LA List'!B:B,MATCH('EZ list'!D259,'LA List'!A:A,0))</f>
        <v>E0702</v>
      </c>
      <c r="C259" s="212" t="str">
        <f t="shared" ref="C259" si="48">CONCATENATE(B259,"EZ",A259)</f>
        <v>E0702EZ3</v>
      </c>
      <c r="D259" s="102" t="s">
        <v>200</v>
      </c>
      <c r="E259" s="246" t="s">
        <v>4687</v>
      </c>
      <c r="F259" s="212">
        <v>2025</v>
      </c>
      <c r="G259" s="266">
        <v>0</v>
      </c>
      <c r="H259" s="266">
        <v>0</v>
      </c>
      <c r="I259" s="266">
        <v>0</v>
      </c>
      <c r="J259" s="266">
        <v>0</v>
      </c>
      <c r="K259" s="266">
        <v>0</v>
      </c>
      <c r="L259" s="266">
        <v>0</v>
      </c>
      <c r="M259" s="266">
        <v>0</v>
      </c>
      <c r="N259" s="266">
        <v>0</v>
      </c>
      <c r="O259" s="266">
        <v>0</v>
      </c>
      <c r="P259" s="266">
        <v>1205870</v>
      </c>
      <c r="Q259" s="266">
        <v>3925803</v>
      </c>
      <c r="R259" s="646">
        <f t="shared" si="38"/>
        <v>5131673</v>
      </c>
    </row>
    <row r="260" spans="1:18" x14ac:dyDescent="0.2">
      <c r="A260" s="102">
        <f>IF(D260=D258,A258+1,1)</f>
        <v>1</v>
      </c>
      <c r="B260" s="212" t="str">
        <f>INDEX('LA List'!B:B,MATCH('EZ list'!D260,'LA List'!A:A,0))</f>
        <v>E0401</v>
      </c>
      <c r="C260" s="212" t="str">
        <f t="shared" ref="C260:C325" si="49">CONCATENATE(B260,"EZ",A260)</f>
        <v>E0401EZ1</v>
      </c>
      <c r="D260" s="102" t="s">
        <v>202</v>
      </c>
      <c r="E260" s="102" t="s">
        <v>1103</v>
      </c>
      <c r="F260" s="102" t="s">
        <v>1103</v>
      </c>
      <c r="G260" s="266" t="s">
        <v>1103</v>
      </c>
      <c r="H260" s="266" t="s">
        <v>1103</v>
      </c>
      <c r="I260" s="266" t="s">
        <v>1103</v>
      </c>
      <c r="J260" s="266" t="str">
        <f>IF(I260="","",ROUND(I260*$J$1,0))</f>
        <v/>
      </c>
      <c r="K260" s="266" t="str">
        <f>IF(J260="","",ROUND(J260*$K$1,0))</f>
        <v/>
      </c>
      <c r="L260" s="266" t="str">
        <f>IF(K260="","",ROUND(K260*$L$1,0))</f>
        <v/>
      </c>
      <c r="M260" s="266" t="str">
        <f>IF(L260="","",ROUND(L260*$M$1,0))</f>
        <v/>
      </c>
      <c r="N260" s="260" t="s">
        <v>1103</v>
      </c>
      <c r="O260" s="266" t="s">
        <v>1103</v>
      </c>
      <c r="P260" s="266" t="s">
        <v>1103</v>
      </c>
      <c r="Q260" s="266" t="s">
        <v>1103</v>
      </c>
      <c r="R260" s="646" t="str">
        <f>IF($F260 = "","",
IF($F260&lt;2024,O260*$P$1,
IF($F260&gt;=2024,+P260+Q260)))</f>
        <v/>
      </c>
    </row>
    <row r="261" spans="1:18" x14ac:dyDescent="0.2">
      <c r="A261" s="102">
        <f t="shared" si="39"/>
        <v>1</v>
      </c>
      <c r="B261" s="212" t="str">
        <f>INDEX('LA List'!B:B,MATCH('EZ list'!D261,'LA List'!A:A,0))</f>
        <v>E3634</v>
      </c>
      <c r="C261" s="212" t="str">
        <f t="shared" si="49"/>
        <v>E3634EZ1</v>
      </c>
      <c r="D261" s="102" t="s">
        <v>204</v>
      </c>
      <c r="E261" s="102" t="s">
        <v>1103</v>
      </c>
      <c r="F261" s="102" t="s">
        <v>1103</v>
      </c>
      <c r="G261" s="266" t="s">
        <v>1103</v>
      </c>
      <c r="H261" s="266" t="s">
        <v>1103</v>
      </c>
      <c r="I261" s="266" t="s">
        <v>1103</v>
      </c>
      <c r="J261" s="266" t="str">
        <f>IF(I261="","",ROUND(I261*$J$1,0))</f>
        <v/>
      </c>
      <c r="K261" s="266" t="str">
        <f>IF(J261="","",ROUND(J261*$K$1,0))</f>
        <v/>
      </c>
      <c r="L261" s="266" t="str">
        <f>IF(K261="","",ROUND(K261*$L$1,0))</f>
        <v/>
      </c>
      <c r="M261" s="266" t="str">
        <f>IF(L261="","",ROUND(L261*$M$1,0))</f>
        <v/>
      </c>
      <c r="N261" s="260" t="s">
        <v>1103</v>
      </c>
      <c r="O261" s="266" t="s">
        <v>1103</v>
      </c>
      <c r="P261" s="266" t="s">
        <v>1103</v>
      </c>
      <c r="Q261" s="266" t="s">
        <v>1103</v>
      </c>
      <c r="R261" s="646" t="str">
        <f>IF($F261 = "","",
IF($F261&lt;2024,O261*$P$1,
IF($F261&gt;=2024,+P261+Q261)))</f>
        <v/>
      </c>
    </row>
    <row r="262" spans="1:18" ht="15" x14ac:dyDescent="0.25">
      <c r="A262" s="102">
        <f t="shared" si="39"/>
        <v>1</v>
      </c>
      <c r="B262" s="212" t="str">
        <f>INDEX('LA List'!B:B,MATCH('EZ list'!D262,'LA List'!A:A,0))</f>
        <v>E1738</v>
      </c>
      <c r="C262" s="212" t="str">
        <f t="shared" si="49"/>
        <v>E1738EZ1</v>
      </c>
      <c r="D262" s="102" t="s">
        <v>206</v>
      </c>
      <c r="E262" s="644" t="s">
        <v>4063</v>
      </c>
      <c r="F262" s="246">
        <v>2023</v>
      </c>
      <c r="G262" s="266">
        <v>0</v>
      </c>
      <c r="H262" s="266">
        <v>0</v>
      </c>
      <c r="I262" s="266">
        <v>0</v>
      </c>
      <c r="J262" s="266">
        <v>0</v>
      </c>
      <c r="K262" s="266">
        <v>0</v>
      </c>
      <c r="L262" s="266">
        <v>0</v>
      </c>
      <c r="M262" s="266">
        <v>2194853</v>
      </c>
      <c r="N262" s="260">
        <v>2450317</v>
      </c>
      <c r="O262" s="266">
        <f>IF(N262="","",ROUND(N262*$N$1,0))</f>
        <v>2450317</v>
      </c>
      <c r="P262" s="266" t="s">
        <v>1103</v>
      </c>
      <c r="Q262" s="266" t="s">
        <v>1103</v>
      </c>
      <c r="R262" s="646">
        <v>712532</v>
      </c>
    </row>
    <row r="263" spans="1:18" ht="15" x14ac:dyDescent="0.25">
      <c r="A263" s="102">
        <f t="shared" ref="A263:A326" si="50">IF(D263=D262,A262+1,1)</f>
        <v>2</v>
      </c>
      <c r="B263" s="212" t="str">
        <f>INDEX('LA List'!B:B,MATCH('EZ list'!D263,'LA List'!A:A,0))</f>
        <v>E1738</v>
      </c>
      <c r="C263" s="212" t="str">
        <f t="shared" si="49"/>
        <v>E1738EZ2</v>
      </c>
      <c r="D263" s="102" t="s">
        <v>206</v>
      </c>
      <c r="E263" s="644" t="s">
        <v>4064</v>
      </c>
      <c r="F263" s="246">
        <v>2023</v>
      </c>
      <c r="G263" s="266"/>
      <c r="H263" s="266"/>
      <c r="I263" s="266"/>
      <c r="J263" s="266"/>
      <c r="K263" s="266"/>
      <c r="L263" s="266"/>
      <c r="M263" s="266"/>
      <c r="N263" s="260"/>
      <c r="O263" s="266"/>
      <c r="P263" s="266" t="s">
        <v>1103</v>
      </c>
      <c r="Q263" s="266" t="s">
        <v>1103</v>
      </c>
      <c r="R263" s="646">
        <v>577085</v>
      </c>
    </row>
    <row r="264" spans="1:18" ht="15" x14ac:dyDescent="0.25">
      <c r="A264" s="102">
        <f t="shared" si="50"/>
        <v>3</v>
      </c>
      <c r="B264" s="212" t="str">
        <f>INDEX('LA List'!B:B,MATCH('EZ list'!D264,'LA List'!A:A,0))</f>
        <v>E1738</v>
      </c>
      <c r="C264" s="212" t="str">
        <f t="shared" si="49"/>
        <v>E1738EZ3</v>
      </c>
      <c r="D264" s="102" t="s">
        <v>206</v>
      </c>
      <c r="E264" s="644" t="s">
        <v>4065</v>
      </c>
      <c r="F264" s="246">
        <v>2023</v>
      </c>
      <c r="G264" s="266"/>
      <c r="H264" s="266"/>
      <c r="I264" s="266"/>
      <c r="J264" s="266"/>
      <c r="K264" s="266"/>
      <c r="L264" s="266"/>
      <c r="M264" s="266"/>
      <c r="N264" s="260"/>
      <c r="O264" s="266"/>
      <c r="P264" s="266" t="s">
        <v>1103</v>
      </c>
      <c r="Q264" s="266" t="s">
        <v>1103</v>
      </c>
      <c r="R264" s="646">
        <v>1167360</v>
      </c>
    </row>
    <row r="265" spans="1:18" x14ac:dyDescent="0.2">
      <c r="A265" s="102">
        <f t="shared" si="50"/>
        <v>1</v>
      </c>
      <c r="B265" s="212" t="str">
        <f>INDEX('LA List'!B:B,MATCH('EZ list'!D265,'LA List'!A:A,0))</f>
        <v>E3036</v>
      </c>
      <c r="C265" s="212" t="str">
        <f t="shared" si="49"/>
        <v>E3036EZ1</v>
      </c>
      <c r="D265" s="102" t="s">
        <v>208</v>
      </c>
      <c r="E265" s="102" t="s">
        <v>1103</v>
      </c>
      <c r="F265" s="102" t="s">
        <v>1103</v>
      </c>
      <c r="G265" s="266" t="s">
        <v>1103</v>
      </c>
      <c r="H265" s="266" t="s">
        <v>1103</v>
      </c>
      <c r="I265" s="266" t="s">
        <v>1103</v>
      </c>
      <c r="J265" s="266" t="str">
        <f t="shared" ref="J265:J284" si="51">IF(I265="","",ROUND(I265*$J$1,0))</f>
        <v/>
      </c>
      <c r="K265" s="266" t="str">
        <f t="shared" ref="K265:K284" si="52">IF(J265="","",ROUND(J265*$K$1,0))</f>
        <v/>
      </c>
      <c r="L265" s="266" t="str">
        <f t="shared" ref="L265:L284" si="53">IF(K265="","",ROUND(K265*$L$1,0))</f>
        <v/>
      </c>
      <c r="M265" s="266" t="str">
        <f t="shared" ref="M265:M284" si="54">IF(L265="","",ROUND(L265*$M$1,0))</f>
        <v/>
      </c>
      <c r="N265" s="260" t="s">
        <v>1103</v>
      </c>
      <c r="O265" s="266" t="s">
        <v>1103</v>
      </c>
      <c r="P265" s="266" t="s">
        <v>1103</v>
      </c>
      <c r="Q265" s="266" t="s">
        <v>1103</v>
      </c>
      <c r="R265" s="646" t="str">
        <f t="shared" ref="R265:R328" si="55">IF($F265 = "","",
IF($F265&lt;2024,O265*$P$1,
IF($F265&gt;=2024,+P265+Q265)))</f>
        <v/>
      </c>
    </row>
    <row r="266" spans="1:18" x14ac:dyDescent="0.2">
      <c r="A266" s="102">
        <f t="shared" si="50"/>
        <v>1</v>
      </c>
      <c r="B266" s="212" t="str">
        <f>INDEX('LA List'!B:B,MATCH('EZ list'!D266,'LA List'!A:A,0))</f>
        <v>E4502</v>
      </c>
      <c r="C266" s="212" t="str">
        <f t="shared" si="49"/>
        <v>E4502EZ1</v>
      </c>
      <c r="D266" s="102" t="s">
        <v>883</v>
      </c>
      <c r="E266" s="102" t="s">
        <v>823</v>
      </c>
      <c r="F266" s="102">
        <v>2013</v>
      </c>
      <c r="G266" s="266">
        <v>85221</v>
      </c>
      <c r="H266" s="266">
        <v>85221</v>
      </c>
      <c r="I266" s="266">
        <v>87781</v>
      </c>
      <c r="J266" s="266">
        <f t="shared" si="51"/>
        <v>89793</v>
      </c>
      <c r="K266" s="266">
        <f t="shared" si="52"/>
        <v>91256</v>
      </c>
      <c r="L266" s="266">
        <f t="shared" si="53"/>
        <v>91256</v>
      </c>
      <c r="M266" s="266">
        <f t="shared" si="54"/>
        <v>91256</v>
      </c>
      <c r="N266" s="260">
        <v>110048</v>
      </c>
      <c r="O266" s="266">
        <v>110048</v>
      </c>
      <c r="P266" s="266" t="s">
        <v>1103</v>
      </c>
      <c r="Q266" s="266" t="s">
        <v>1103</v>
      </c>
      <c r="R266" s="646">
        <f t="shared" si="55"/>
        <v>110048</v>
      </c>
    </row>
    <row r="267" spans="1:18" x14ac:dyDescent="0.2">
      <c r="A267" s="102">
        <f t="shared" si="50"/>
        <v>2</v>
      </c>
      <c r="B267" s="212" t="str">
        <f>INDEX('LA List'!B:B,MATCH('EZ list'!D267,'LA List'!A:A,0))</f>
        <v>E4502</v>
      </c>
      <c r="C267" s="212" t="str">
        <f t="shared" si="49"/>
        <v>E4502EZ2</v>
      </c>
      <c r="D267" s="102" t="s">
        <v>883</v>
      </c>
      <c r="E267" s="102" t="s">
        <v>813</v>
      </c>
      <c r="F267" s="102">
        <v>2013</v>
      </c>
      <c r="G267" s="266">
        <v>5183149</v>
      </c>
      <c r="H267" s="266">
        <v>5183149</v>
      </c>
      <c r="I267" s="266">
        <v>5338866</v>
      </c>
      <c r="J267" s="266">
        <f t="shared" si="51"/>
        <v>5461215</v>
      </c>
      <c r="K267" s="266">
        <f t="shared" si="52"/>
        <v>5550196</v>
      </c>
      <c r="L267" s="266">
        <f t="shared" si="53"/>
        <v>5550196</v>
      </c>
      <c r="M267" s="266">
        <f t="shared" si="54"/>
        <v>5550196</v>
      </c>
      <c r="N267" s="260">
        <v>5839874</v>
      </c>
      <c r="O267" s="266">
        <v>5839874</v>
      </c>
      <c r="P267" s="266" t="s">
        <v>1103</v>
      </c>
      <c r="Q267" s="266" t="s">
        <v>1103</v>
      </c>
      <c r="R267" s="646">
        <f t="shared" si="55"/>
        <v>5839874</v>
      </c>
    </row>
    <row r="268" spans="1:18" x14ac:dyDescent="0.2">
      <c r="A268" s="102">
        <f t="shared" si="50"/>
        <v>3</v>
      </c>
      <c r="B268" s="212" t="str">
        <f>INDEX('LA List'!B:B,MATCH('EZ list'!D268,'LA List'!A:A,0))</f>
        <v>E4502</v>
      </c>
      <c r="C268" s="212" t="str">
        <f t="shared" si="49"/>
        <v>E4502EZ3</v>
      </c>
      <c r="D268" s="102" t="s">
        <v>883</v>
      </c>
      <c r="E268" s="102" t="s">
        <v>1029</v>
      </c>
      <c r="F268" s="102">
        <v>2017</v>
      </c>
      <c r="G268" s="266">
        <v>0</v>
      </c>
      <c r="H268" s="266">
        <v>0</v>
      </c>
      <c r="I268" s="266">
        <v>0</v>
      </c>
      <c r="J268" s="266">
        <f t="shared" si="51"/>
        <v>0</v>
      </c>
      <c r="K268" s="266">
        <f t="shared" si="52"/>
        <v>0</v>
      </c>
      <c r="L268" s="266">
        <f t="shared" si="53"/>
        <v>0</v>
      </c>
      <c r="M268" s="266">
        <f t="shared" si="54"/>
        <v>0</v>
      </c>
      <c r="N268" s="260">
        <v>0</v>
      </c>
      <c r="O268" s="266">
        <v>0</v>
      </c>
      <c r="P268" s="266" t="s">
        <v>1103</v>
      </c>
      <c r="Q268" s="266" t="s">
        <v>1103</v>
      </c>
      <c r="R268" s="646">
        <f t="shared" si="55"/>
        <v>0</v>
      </c>
    </row>
    <row r="269" spans="1:18" x14ac:dyDescent="0.2">
      <c r="A269" s="102">
        <f t="shared" si="50"/>
        <v>4</v>
      </c>
      <c r="B269" s="212" t="str">
        <f>INDEX('LA List'!B:B,MATCH('EZ list'!D269,'LA List'!A:A,0))</f>
        <v>E4502</v>
      </c>
      <c r="C269" s="212" t="str">
        <f t="shared" si="49"/>
        <v>E4502EZ4</v>
      </c>
      <c r="D269" s="102" t="s">
        <v>883</v>
      </c>
      <c r="E269" s="102" t="s">
        <v>1030</v>
      </c>
      <c r="F269" s="102">
        <v>2017</v>
      </c>
      <c r="G269" s="266">
        <v>0</v>
      </c>
      <c r="H269" s="266">
        <v>0</v>
      </c>
      <c r="I269" s="266">
        <v>0</v>
      </c>
      <c r="J269" s="266">
        <f t="shared" si="51"/>
        <v>0</v>
      </c>
      <c r="K269" s="266">
        <f t="shared" si="52"/>
        <v>0</v>
      </c>
      <c r="L269" s="266">
        <f t="shared" si="53"/>
        <v>0</v>
      </c>
      <c r="M269" s="266">
        <f t="shared" si="54"/>
        <v>0</v>
      </c>
      <c r="N269" s="260">
        <v>0</v>
      </c>
      <c r="O269" s="266">
        <v>0</v>
      </c>
      <c r="P269" s="266" t="s">
        <v>1103</v>
      </c>
      <c r="Q269" s="266" t="s">
        <v>1103</v>
      </c>
      <c r="R269" s="646">
        <f t="shared" si="55"/>
        <v>0</v>
      </c>
    </row>
    <row r="270" spans="1:18" x14ac:dyDescent="0.2">
      <c r="A270" s="102">
        <f t="shared" si="50"/>
        <v>1</v>
      </c>
      <c r="B270" s="212" t="str">
        <f>INDEX('LA List'!B:B,MATCH('EZ list'!D270,'LA List'!A:A,0))</f>
        <v>E3434</v>
      </c>
      <c r="C270" s="212" t="str">
        <f t="shared" si="49"/>
        <v>E3434EZ1</v>
      </c>
      <c r="D270" s="102" t="s">
        <v>212</v>
      </c>
      <c r="E270" s="102" t="s">
        <v>1028</v>
      </c>
      <c r="F270" s="102">
        <v>2016</v>
      </c>
      <c r="G270" s="266">
        <v>0</v>
      </c>
      <c r="H270" s="266">
        <v>0</v>
      </c>
      <c r="I270" s="266">
        <v>0</v>
      </c>
      <c r="J270" s="266">
        <f t="shared" si="51"/>
        <v>0</v>
      </c>
      <c r="K270" s="266">
        <f t="shared" si="52"/>
        <v>0</v>
      </c>
      <c r="L270" s="266">
        <f t="shared" si="53"/>
        <v>0</v>
      </c>
      <c r="M270" s="266">
        <f t="shared" si="54"/>
        <v>0</v>
      </c>
      <c r="N270" s="260">
        <v>0</v>
      </c>
      <c r="O270" s="266">
        <v>0</v>
      </c>
      <c r="P270" s="266" t="s">
        <v>1103</v>
      </c>
      <c r="Q270" s="266" t="s">
        <v>1103</v>
      </c>
      <c r="R270" s="646">
        <f t="shared" si="55"/>
        <v>0</v>
      </c>
    </row>
    <row r="271" spans="1:18" x14ac:dyDescent="0.2">
      <c r="A271" s="102">
        <f t="shared" si="50"/>
        <v>1</v>
      </c>
      <c r="B271" s="212" t="str">
        <f>INDEX('LA List'!B:B,MATCH('EZ list'!D271,'LA List'!A:A,0))</f>
        <v>E5045</v>
      </c>
      <c r="C271" s="212" t="str">
        <f t="shared" si="49"/>
        <v>E5045EZ1</v>
      </c>
      <c r="D271" s="102" t="s">
        <v>214</v>
      </c>
      <c r="E271" s="102" t="s">
        <v>824</v>
      </c>
      <c r="F271" s="102">
        <v>2013</v>
      </c>
      <c r="G271" s="266">
        <v>230835</v>
      </c>
      <c r="H271" s="266">
        <v>230835</v>
      </c>
      <c r="I271" s="266">
        <v>237770</v>
      </c>
      <c r="J271" s="266">
        <f t="shared" si="51"/>
        <v>243219</v>
      </c>
      <c r="K271" s="266">
        <f t="shared" si="52"/>
        <v>247182</v>
      </c>
      <c r="L271" s="266">
        <f t="shared" si="53"/>
        <v>247182</v>
      </c>
      <c r="M271" s="266">
        <f t="shared" si="54"/>
        <v>247182</v>
      </c>
      <c r="N271" s="260">
        <v>308907</v>
      </c>
      <c r="O271" s="266">
        <v>308907</v>
      </c>
      <c r="P271" s="266" t="s">
        <v>1103</v>
      </c>
      <c r="Q271" s="266" t="s">
        <v>1103</v>
      </c>
      <c r="R271" s="646">
        <f t="shared" si="55"/>
        <v>308907</v>
      </c>
    </row>
    <row r="272" spans="1:18" x14ac:dyDescent="0.2">
      <c r="A272" s="102">
        <f t="shared" si="50"/>
        <v>1</v>
      </c>
      <c r="B272" s="212" t="str">
        <f>INDEX('LA List'!B:B,MATCH('EZ list'!D272,'LA List'!A:A,0))</f>
        <v>E1134</v>
      </c>
      <c r="C272" s="212" t="str">
        <f t="shared" si="49"/>
        <v>E1134EZ1</v>
      </c>
      <c r="D272" s="102" t="s">
        <v>216</v>
      </c>
      <c r="E272" s="102" t="s">
        <v>1103</v>
      </c>
      <c r="F272" s="102" t="s">
        <v>1103</v>
      </c>
      <c r="G272" s="266" t="s">
        <v>1103</v>
      </c>
      <c r="H272" s="266" t="s">
        <v>1103</v>
      </c>
      <c r="I272" s="266" t="s">
        <v>1103</v>
      </c>
      <c r="J272" s="266" t="str">
        <f t="shared" si="51"/>
        <v/>
      </c>
      <c r="K272" s="266" t="str">
        <f t="shared" si="52"/>
        <v/>
      </c>
      <c r="L272" s="266" t="str">
        <f t="shared" si="53"/>
        <v/>
      </c>
      <c r="M272" s="266" t="str">
        <f t="shared" si="54"/>
        <v/>
      </c>
      <c r="N272" s="260" t="s">
        <v>1103</v>
      </c>
      <c r="O272" s="266" t="s">
        <v>1103</v>
      </c>
      <c r="P272" s="266" t="s">
        <v>1103</v>
      </c>
      <c r="Q272" s="266" t="s">
        <v>1103</v>
      </c>
      <c r="R272" s="646" t="str">
        <f t="shared" si="55"/>
        <v/>
      </c>
    </row>
    <row r="273" spans="1:18" x14ac:dyDescent="0.2">
      <c r="A273" s="102">
        <f t="shared" si="50"/>
        <v>1</v>
      </c>
      <c r="B273" s="212" t="str">
        <f>INDEX('LA List'!B:B,MATCH('EZ list'!D273,'LA List'!A:A,0))</f>
        <v>E1038</v>
      </c>
      <c r="C273" s="212" t="str">
        <f t="shared" si="49"/>
        <v>E1038EZ1</v>
      </c>
      <c r="D273" s="102" t="s">
        <v>218</v>
      </c>
      <c r="E273" s="102" t="s">
        <v>1103</v>
      </c>
      <c r="F273" s="102" t="s">
        <v>1103</v>
      </c>
      <c r="G273" s="266" t="s">
        <v>1103</v>
      </c>
      <c r="H273" s="266" t="s">
        <v>1103</v>
      </c>
      <c r="I273" s="266" t="s">
        <v>1103</v>
      </c>
      <c r="J273" s="266" t="str">
        <f t="shared" si="51"/>
        <v/>
      </c>
      <c r="K273" s="266" t="str">
        <f t="shared" si="52"/>
        <v/>
      </c>
      <c r="L273" s="266" t="str">
        <f t="shared" si="53"/>
        <v/>
      </c>
      <c r="M273" s="266" t="str">
        <f t="shared" si="54"/>
        <v/>
      </c>
      <c r="N273" s="260" t="s">
        <v>1103</v>
      </c>
      <c r="O273" s="266" t="s">
        <v>1103</v>
      </c>
      <c r="P273" s="266" t="s">
        <v>1103</v>
      </c>
      <c r="Q273" s="266" t="s">
        <v>1103</v>
      </c>
      <c r="R273" s="646" t="str">
        <f t="shared" si="55"/>
        <v/>
      </c>
    </row>
    <row r="274" spans="1:18" x14ac:dyDescent="0.2">
      <c r="A274" s="102">
        <f t="shared" si="50"/>
        <v>1</v>
      </c>
      <c r="B274" s="212" t="str">
        <f>INDEX('LA List'!B:B,MATCH('EZ list'!D274,'LA List'!A:A,0))</f>
        <v>E2003</v>
      </c>
      <c r="C274" s="212" t="str">
        <f t="shared" si="49"/>
        <v>E2003EZ1</v>
      </c>
      <c r="D274" s="102" t="s">
        <v>220</v>
      </c>
      <c r="E274" s="102" t="s">
        <v>809</v>
      </c>
      <c r="F274" s="102">
        <v>2013</v>
      </c>
      <c r="G274" s="266">
        <v>0</v>
      </c>
      <c r="H274" s="266">
        <v>0</v>
      </c>
      <c r="I274" s="266">
        <v>0</v>
      </c>
      <c r="J274" s="266">
        <f t="shared" si="51"/>
        <v>0</v>
      </c>
      <c r="K274" s="266">
        <f t="shared" si="52"/>
        <v>0</v>
      </c>
      <c r="L274" s="266">
        <f t="shared" si="53"/>
        <v>0</v>
      </c>
      <c r="M274" s="266">
        <f t="shared" si="54"/>
        <v>0</v>
      </c>
      <c r="N274" s="260">
        <v>1</v>
      </c>
      <c r="O274" s="266">
        <v>1</v>
      </c>
      <c r="P274" s="266" t="s">
        <v>1103</v>
      </c>
      <c r="Q274" s="266" t="s">
        <v>1103</v>
      </c>
      <c r="R274" s="646">
        <f t="shared" si="55"/>
        <v>1</v>
      </c>
    </row>
    <row r="275" spans="1:18" x14ac:dyDescent="0.2">
      <c r="A275" s="102">
        <f t="shared" si="50"/>
        <v>2</v>
      </c>
      <c r="B275" s="212" t="str">
        <f>INDEX('LA List'!B:B,MATCH('EZ list'!D275,'LA List'!A:A,0))</f>
        <v>E2003</v>
      </c>
      <c r="C275" s="212" t="str">
        <f t="shared" si="49"/>
        <v>E2003EZ2</v>
      </c>
      <c r="D275" s="102" t="s">
        <v>220</v>
      </c>
      <c r="E275" s="102" t="s">
        <v>1031</v>
      </c>
      <c r="F275" s="102">
        <v>2016</v>
      </c>
      <c r="G275" s="266">
        <v>0</v>
      </c>
      <c r="H275" s="266">
        <v>0</v>
      </c>
      <c r="I275" s="266">
        <v>0</v>
      </c>
      <c r="J275" s="266">
        <f t="shared" si="51"/>
        <v>0</v>
      </c>
      <c r="K275" s="266">
        <f t="shared" si="52"/>
        <v>0</v>
      </c>
      <c r="L275" s="266">
        <f t="shared" si="53"/>
        <v>0</v>
      </c>
      <c r="M275" s="266">
        <f t="shared" si="54"/>
        <v>0</v>
      </c>
      <c r="N275" s="260">
        <v>0</v>
      </c>
      <c r="O275" s="266">
        <v>0</v>
      </c>
      <c r="P275" s="266" t="s">
        <v>1103</v>
      </c>
      <c r="Q275" s="266" t="s">
        <v>1103</v>
      </c>
      <c r="R275" s="646">
        <f t="shared" si="55"/>
        <v>0</v>
      </c>
    </row>
    <row r="276" spans="1:18" x14ac:dyDescent="0.2">
      <c r="A276" s="102">
        <f t="shared" si="50"/>
        <v>3</v>
      </c>
      <c r="B276" s="212" t="str">
        <f>INDEX('LA List'!B:B,MATCH('EZ list'!D276,'LA List'!A:A,0))</f>
        <v>E2003</v>
      </c>
      <c r="C276" s="212" t="str">
        <f t="shared" si="49"/>
        <v>E2003EZ3</v>
      </c>
      <c r="D276" s="102" t="s">
        <v>220</v>
      </c>
      <c r="E276" s="102" t="s">
        <v>1032</v>
      </c>
      <c r="F276" s="102">
        <v>2016</v>
      </c>
      <c r="G276" s="266">
        <v>0</v>
      </c>
      <c r="H276" s="266">
        <v>0</v>
      </c>
      <c r="I276" s="266">
        <v>0</v>
      </c>
      <c r="J276" s="266">
        <f t="shared" si="51"/>
        <v>0</v>
      </c>
      <c r="K276" s="266">
        <f t="shared" si="52"/>
        <v>0</v>
      </c>
      <c r="L276" s="266">
        <f t="shared" si="53"/>
        <v>0</v>
      </c>
      <c r="M276" s="266">
        <f t="shared" si="54"/>
        <v>0</v>
      </c>
      <c r="N276" s="260">
        <v>1</v>
      </c>
      <c r="O276" s="266">
        <v>1</v>
      </c>
      <c r="P276" s="266" t="s">
        <v>1103</v>
      </c>
      <c r="Q276" s="266" t="s">
        <v>1103</v>
      </c>
      <c r="R276" s="646">
        <f t="shared" si="55"/>
        <v>1</v>
      </c>
    </row>
    <row r="277" spans="1:18" x14ac:dyDescent="0.2">
      <c r="A277" s="102">
        <f t="shared" si="50"/>
        <v>4</v>
      </c>
      <c r="B277" s="212" t="str">
        <f>INDEX('LA List'!B:B,MATCH('EZ list'!D277,'LA List'!A:A,0))</f>
        <v>E2003</v>
      </c>
      <c r="C277" s="212" t="str">
        <f t="shared" si="49"/>
        <v>E2003EZ4</v>
      </c>
      <c r="D277" s="102" t="s">
        <v>220</v>
      </c>
      <c r="E277" s="102" t="s">
        <v>1033</v>
      </c>
      <c r="F277" s="102">
        <v>2016</v>
      </c>
      <c r="G277" s="266">
        <v>0</v>
      </c>
      <c r="H277" s="266">
        <v>0</v>
      </c>
      <c r="I277" s="266">
        <v>0</v>
      </c>
      <c r="J277" s="266">
        <f t="shared" si="51"/>
        <v>0</v>
      </c>
      <c r="K277" s="266">
        <f t="shared" si="52"/>
        <v>0</v>
      </c>
      <c r="L277" s="266">
        <f t="shared" si="53"/>
        <v>0</v>
      </c>
      <c r="M277" s="266">
        <f t="shared" si="54"/>
        <v>0</v>
      </c>
      <c r="N277" s="260">
        <v>0</v>
      </c>
      <c r="O277" s="266">
        <v>0</v>
      </c>
      <c r="P277" s="266" t="s">
        <v>1103</v>
      </c>
      <c r="Q277" s="266" t="s">
        <v>1103</v>
      </c>
      <c r="R277" s="646">
        <f t="shared" si="55"/>
        <v>0</v>
      </c>
    </row>
    <row r="278" spans="1:18" x14ac:dyDescent="0.2">
      <c r="A278" s="102">
        <f t="shared" si="50"/>
        <v>5</v>
      </c>
      <c r="B278" s="212" t="str">
        <f>INDEX('LA List'!B:B,MATCH('EZ list'!D278,'LA List'!A:A,0))</f>
        <v>E2003</v>
      </c>
      <c r="C278" s="212" t="str">
        <f t="shared" si="49"/>
        <v>E2003EZ5</v>
      </c>
      <c r="D278" s="102" t="s">
        <v>220</v>
      </c>
      <c r="E278" s="102" t="s">
        <v>1034</v>
      </c>
      <c r="F278" s="102">
        <v>2016</v>
      </c>
      <c r="G278" s="266">
        <v>0</v>
      </c>
      <c r="H278" s="266">
        <v>0</v>
      </c>
      <c r="I278" s="266">
        <v>0</v>
      </c>
      <c r="J278" s="266">
        <f t="shared" si="51"/>
        <v>0</v>
      </c>
      <c r="K278" s="266">
        <f t="shared" si="52"/>
        <v>0</v>
      </c>
      <c r="L278" s="266">
        <f t="shared" si="53"/>
        <v>0</v>
      </c>
      <c r="M278" s="266">
        <f t="shared" si="54"/>
        <v>0</v>
      </c>
      <c r="N278" s="260">
        <v>1</v>
      </c>
      <c r="O278" s="266">
        <v>1</v>
      </c>
      <c r="P278" s="266" t="s">
        <v>1103</v>
      </c>
      <c r="Q278" s="266" t="s">
        <v>1103</v>
      </c>
      <c r="R278" s="646">
        <f t="shared" si="55"/>
        <v>1</v>
      </c>
    </row>
    <row r="279" spans="1:18" x14ac:dyDescent="0.2">
      <c r="A279" s="102">
        <f t="shared" si="50"/>
        <v>6</v>
      </c>
      <c r="B279" s="212" t="str">
        <f>INDEX('LA List'!B:B,MATCH('EZ list'!D279,'LA List'!A:A,0))</f>
        <v>E2003</v>
      </c>
      <c r="C279" s="212" t="str">
        <f t="shared" si="49"/>
        <v>E2003EZ6</v>
      </c>
      <c r="D279" s="102" t="s">
        <v>220</v>
      </c>
      <c r="E279" s="102" t="s">
        <v>1035</v>
      </c>
      <c r="F279" s="102">
        <v>2016</v>
      </c>
      <c r="G279" s="266">
        <v>0</v>
      </c>
      <c r="H279" s="266">
        <v>0</v>
      </c>
      <c r="I279" s="266">
        <v>0</v>
      </c>
      <c r="J279" s="266">
        <f t="shared" si="51"/>
        <v>0</v>
      </c>
      <c r="K279" s="266">
        <f t="shared" si="52"/>
        <v>0</v>
      </c>
      <c r="L279" s="266">
        <f t="shared" si="53"/>
        <v>0</v>
      </c>
      <c r="M279" s="266">
        <f t="shared" si="54"/>
        <v>0</v>
      </c>
      <c r="N279" s="260">
        <v>0</v>
      </c>
      <c r="O279" s="266">
        <v>0</v>
      </c>
      <c r="P279" s="266" t="s">
        <v>1103</v>
      </c>
      <c r="Q279" s="266" t="s">
        <v>1103</v>
      </c>
      <c r="R279" s="646">
        <f t="shared" si="55"/>
        <v>0</v>
      </c>
    </row>
    <row r="280" spans="1:18" x14ac:dyDescent="0.2">
      <c r="A280" s="102">
        <f t="shared" si="50"/>
        <v>7</v>
      </c>
      <c r="B280" s="212" t="str">
        <f>INDEX('LA List'!B:B,MATCH('EZ list'!D280,'LA List'!A:A,0))</f>
        <v>E2003</v>
      </c>
      <c r="C280" s="212" t="str">
        <f t="shared" si="49"/>
        <v>E2003EZ7</v>
      </c>
      <c r="D280" s="102" t="s">
        <v>220</v>
      </c>
      <c r="E280" s="102" t="s">
        <v>1036</v>
      </c>
      <c r="F280" s="102">
        <v>2016</v>
      </c>
      <c r="G280" s="266">
        <v>0</v>
      </c>
      <c r="H280" s="266">
        <v>0</v>
      </c>
      <c r="I280" s="266">
        <v>0</v>
      </c>
      <c r="J280" s="266">
        <f t="shared" si="51"/>
        <v>0</v>
      </c>
      <c r="K280" s="266">
        <f t="shared" si="52"/>
        <v>0</v>
      </c>
      <c r="L280" s="266">
        <f t="shared" si="53"/>
        <v>0</v>
      </c>
      <c r="M280" s="266">
        <f t="shared" si="54"/>
        <v>0</v>
      </c>
      <c r="N280" s="260">
        <v>0</v>
      </c>
      <c r="O280" s="266">
        <v>0</v>
      </c>
      <c r="P280" s="266" t="s">
        <v>1103</v>
      </c>
      <c r="Q280" s="266" t="s">
        <v>1103</v>
      </c>
      <c r="R280" s="646">
        <f t="shared" si="55"/>
        <v>0</v>
      </c>
    </row>
    <row r="281" spans="1:18" x14ac:dyDescent="0.2">
      <c r="A281" s="102">
        <f t="shared" si="50"/>
        <v>1</v>
      </c>
      <c r="B281" s="212" t="str">
        <f>INDEX('LA List'!B:B,MATCH('EZ list'!D281,'LA List'!A:A,0))</f>
        <v>E1935</v>
      </c>
      <c r="C281" s="212" t="str">
        <f t="shared" si="49"/>
        <v>E1935EZ1</v>
      </c>
      <c r="D281" s="102" t="s">
        <v>222</v>
      </c>
      <c r="E281" s="102" t="s">
        <v>1103</v>
      </c>
      <c r="F281" s="102" t="s">
        <v>1103</v>
      </c>
      <c r="G281" s="266" t="s">
        <v>1103</v>
      </c>
      <c r="H281" s="266" t="s">
        <v>1103</v>
      </c>
      <c r="I281" s="266" t="s">
        <v>1103</v>
      </c>
      <c r="J281" s="266" t="str">
        <f t="shared" si="51"/>
        <v/>
      </c>
      <c r="K281" s="266" t="str">
        <f t="shared" si="52"/>
        <v/>
      </c>
      <c r="L281" s="266" t="str">
        <f t="shared" si="53"/>
        <v/>
      </c>
      <c r="M281" s="266" t="str">
        <f t="shared" si="54"/>
        <v/>
      </c>
      <c r="N281" s="260" t="s">
        <v>1103</v>
      </c>
      <c r="O281" s="266" t="s">
        <v>1103</v>
      </c>
      <c r="P281" s="266" t="s">
        <v>1103</v>
      </c>
      <c r="Q281" s="266" t="s">
        <v>1103</v>
      </c>
      <c r="R281" s="646" t="str">
        <f t="shared" si="55"/>
        <v/>
      </c>
    </row>
    <row r="282" spans="1:18" x14ac:dyDescent="0.2">
      <c r="A282" s="102">
        <f t="shared" si="50"/>
        <v>1</v>
      </c>
      <c r="B282" s="212" t="str">
        <f>INDEX('LA List'!B:B,MATCH('EZ list'!D282,'LA List'!A:A,0))</f>
        <v>E2534</v>
      </c>
      <c r="C282" s="212" t="str">
        <f t="shared" si="49"/>
        <v>E2534EZ1</v>
      </c>
      <c r="D282" s="102" t="s">
        <v>224</v>
      </c>
      <c r="E282" s="102" t="s">
        <v>1103</v>
      </c>
      <c r="F282" s="102" t="s">
        <v>1103</v>
      </c>
      <c r="G282" s="266" t="s">
        <v>1103</v>
      </c>
      <c r="H282" s="266" t="s">
        <v>1103</v>
      </c>
      <c r="I282" s="266" t="s">
        <v>1103</v>
      </c>
      <c r="J282" s="266" t="str">
        <f t="shared" si="51"/>
        <v/>
      </c>
      <c r="K282" s="266" t="str">
        <f t="shared" si="52"/>
        <v/>
      </c>
      <c r="L282" s="266" t="str">
        <f t="shared" si="53"/>
        <v/>
      </c>
      <c r="M282" s="266" t="str">
        <f t="shared" si="54"/>
        <v/>
      </c>
      <c r="N282" s="260" t="s">
        <v>1103</v>
      </c>
      <c r="O282" s="266" t="s">
        <v>1103</v>
      </c>
      <c r="P282" s="266" t="s">
        <v>1103</v>
      </c>
      <c r="Q282" s="266" t="s">
        <v>1103</v>
      </c>
      <c r="R282" s="646" t="str">
        <f t="shared" si="55"/>
        <v/>
      </c>
    </row>
    <row r="283" spans="1:18" x14ac:dyDescent="0.2">
      <c r="A283" s="102">
        <f t="shared" si="50"/>
        <v>1</v>
      </c>
      <c r="B283" s="212" t="str">
        <f>INDEX('LA List'!B:B,MATCH('EZ list'!D283,'LA List'!A:A,0))</f>
        <v>E2004</v>
      </c>
      <c r="C283" s="212" t="str">
        <f t="shared" si="49"/>
        <v>E2004EZ1</v>
      </c>
      <c r="D283" s="102" t="s">
        <v>226</v>
      </c>
      <c r="E283" s="102" t="s">
        <v>810</v>
      </c>
      <c r="F283" s="102">
        <v>2013</v>
      </c>
      <c r="G283" s="266">
        <v>899022</v>
      </c>
      <c r="H283" s="266">
        <v>899022</v>
      </c>
      <c r="I283" s="266">
        <v>926031</v>
      </c>
      <c r="J283" s="266">
        <f t="shared" si="51"/>
        <v>947253</v>
      </c>
      <c r="K283" s="266">
        <f t="shared" si="52"/>
        <v>962687</v>
      </c>
      <c r="L283" s="266">
        <f t="shared" si="53"/>
        <v>962687</v>
      </c>
      <c r="M283" s="266">
        <f t="shared" si="54"/>
        <v>962687</v>
      </c>
      <c r="N283" s="260">
        <v>1136281</v>
      </c>
      <c r="O283" s="266">
        <v>1136281</v>
      </c>
      <c r="P283" s="266" t="s">
        <v>1103</v>
      </c>
      <c r="Q283" s="266" t="s">
        <v>1103</v>
      </c>
      <c r="R283" s="646">
        <f t="shared" si="55"/>
        <v>1136281</v>
      </c>
    </row>
    <row r="284" spans="1:18" x14ac:dyDescent="0.2">
      <c r="A284" s="102">
        <f t="shared" si="50"/>
        <v>2</v>
      </c>
      <c r="B284" s="212" t="str">
        <f>INDEX('LA List'!B:B,MATCH('EZ list'!D284,'LA List'!A:A,0))</f>
        <v>E2004</v>
      </c>
      <c r="C284" s="212" t="str">
        <f>CONCATENATE(B284,"EZ",A284)</f>
        <v>E2004EZ2</v>
      </c>
      <c r="D284" s="102" t="s">
        <v>226</v>
      </c>
      <c r="E284" s="102" t="s">
        <v>1037</v>
      </c>
      <c r="F284" s="102">
        <v>2016</v>
      </c>
      <c r="G284" s="266">
        <v>892897</v>
      </c>
      <c r="H284" s="266">
        <v>17957</v>
      </c>
      <c r="I284" s="266">
        <v>18496</v>
      </c>
      <c r="J284" s="266">
        <f t="shared" si="51"/>
        <v>18920</v>
      </c>
      <c r="K284" s="266">
        <f t="shared" si="52"/>
        <v>19228</v>
      </c>
      <c r="L284" s="266">
        <f t="shared" si="53"/>
        <v>19228</v>
      </c>
      <c r="M284" s="266">
        <f t="shared" si="54"/>
        <v>19228</v>
      </c>
      <c r="N284" s="260">
        <v>16160</v>
      </c>
      <c r="O284" s="266">
        <v>16160</v>
      </c>
      <c r="P284" s="266" t="s">
        <v>1103</v>
      </c>
      <c r="Q284" s="266" t="s">
        <v>1103</v>
      </c>
      <c r="R284" s="646">
        <f t="shared" si="55"/>
        <v>16160</v>
      </c>
    </row>
    <row r="285" spans="1:18" x14ac:dyDescent="0.2">
      <c r="A285" s="102">
        <f t="shared" si="50"/>
        <v>3</v>
      </c>
      <c r="B285" s="212" t="str">
        <f>INDEX('LA List'!B:B,MATCH('EZ list'!D285,'LA List'!A:A,0))</f>
        <v>E2004</v>
      </c>
      <c r="C285" s="212" t="str">
        <f t="shared" si="49"/>
        <v>E2004EZ3</v>
      </c>
      <c r="D285" s="102" t="s">
        <v>226</v>
      </c>
      <c r="E285" s="246" t="s">
        <v>4066</v>
      </c>
      <c r="F285" s="246">
        <v>2024</v>
      </c>
      <c r="G285" s="266">
        <v>0</v>
      </c>
      <c r="H285" s="266">
        <v>0</v>
      </c>
      <c r="I285" s="266">
        <v>0</v>
      </c>
      <c r="J285" s="266">
        <v>0</v>
      </c>
      <c r="K285" s="266">
        <v>0</v>
      </c>
      <c r="L285" s="266">
        <v>0</v>
      </c>
      <c r="M285" s="266">
        <v>109531.26</v>
      </c>
      <c r="N285" s="260">
        <v>23694</v>
      </c>
      <c r="O285" s="266">
        <v>22207</v>
      </c>
      <c r="P285" s="266">
        <v>22207</v>
      </c>
      <c r="Q285" s="266">
        <v>0</v>
      </c>
      <c r="R285" s="646">
        <f t="shared" si="55"/>
        <v>22207</v>
      </c>
    </row>
    <row r="286" spans="1:18" x14ac:dyDescent="0.2">
      <c r="A286" s="102">
        <f t="shared" si="50"/>
        <v>1</v>
      </c>
      <c r="B286" s="212" t="str">
        <f>INDEX('LA List'!B:B,MATCH('EZ list'!D286,'LA List'!A:A,0))</f>
        <v>E2635</v>
      </c>
      <c r="C286" s="212" t="str">
        <f t="shared" si="49"/>
        <v>E2635EZ1</v>
      </c>
      <c r="D286" s="102" t="s">
        <v>228</v>
      </c>
      <c r="E286" s="102" t="s">
        <v>1038</v>
      </c>
      <c r="F286" s="102">
        <v>2016</v>
      </c>
      <c r="G286" s="266">
        <v>0</v>
      </c>
      <c r="H286" s="266">
        <v>0</v>
      </c>
      <c r="I286" s="266">
        <v>0</v>
      </c>
      <c r="J286" s="266">
        <f t="shared" ref="J286:J292" si="56">IF(I286="","",ROUND(I286*$J$1,0))</f>
        <v>0</v>
      </c>
      <c r="K286" s="266">
        <f t="shared" ref="K286:K292" si="57">IF(J286="","",ROUND(J286*$K$1,0))</f>
        <v>0</v>
      </c>
      <c r="L286" s="266">
        <f t="shared" ref="L286:L292" si="58">IF(K286="","",ROUND(K286*$L$1,0))</f>
        <v>0</v>
      </c>
      <c r="M286" s="266">
        <f t="shared" ref="M286:M292" si="59">IF(L286="","",ROUND(L286*$M$1,0))</f>
        <v>0</v>
      </c>
      <c r="N286" s="260">
        <v>0</v>
      </c>
      <c r="O286" s="266">
        <v>0</v>
      </c>
      <c r="P286" s="266" t="s">
        <v>1103</v>
      </c>
      <c r="Q286" s="266" t="s">
        <v>1103</v>
      </c>
      <c r="R286" s="646">
        <f t="shared" si="55"/>
        <v>0</v>
      </c>
    </row>
    <row r="287" spans="1:18" x14ac:dyDescent="0.2">
      <c r="A287" s="102">
        <f t="shared" si="50"/>
        <v>2</v>
      </c>
      <c r="B287" s="212" t="str">
        <f>INDEX('LA List'!B:B,MATCH('EZ list'!D287,'LA List'!A:A,0))</f>
        <v>E2635</v>
      </c>
      <c r="C287" s="212" t="str">
        <f>CONCATENATE(B287,"EZ",A287)</f>
        <v>E2635EZ2</v>
      </c>
      <c r="D287" s="102" t="s">
        <v>228</v>
      </c>
      <c r="E287" s="102" t="s">
        <v>1039</v>
      </c>
      <c r="F287" s="102">
        <v>2016</v>
      </c>
      <c r="G287" s="266">
        <v>0</v>
      </c>
      <c r="H287" s="266">
        <v>0</v>
      </c>
      <c r="I287" s="266">
        <v>0</v>
      </c>
      <c r="J287" s="266">
        <f t="shared" si="56"/>
        <v>0</v>
      </c>
      <c r="K287" s="266">
        <f t="shared" si="57"/>
        <v>0</v>
      </c>
      <c r="L287" s="266">
        <f t="shared" si="58"/>
        <v>0</v>
      </c>
      <c r="M287" s="266">
        <f t="shared" si="59"/>
        <v>0</v>
      </c>
      <c r="N287" s="260">
        <v>0</v>
      </c>
      <c r="O287" s="266">
        <v>0</v>
      </c>
      <c r="P287" s="266" t="s">
        <v>1103</v>
      </c>
      <c r="Q287" s="266" t="s">
        <v>1103</v>
      </c>
      <c r="R287" s="646">
        <f t="shared" si="55"/>
        <v>0</v>
      </c>
    </row>
    <row r="288" spans="1:18" x14ac:dyDescent="0.2">
      <c r="A288" s="102">
        <f t="shared" si="50"/>
        <v>1</v>
      </c>
      <c r="B288" s="212" t="str">
        <f>INDEX('LA List'!B:B,MATCH('EZ list'!D288,'LA List'!A:A,0))</f>
        <v>E2801</v>
      </c>
      <c r="C288" s="212" t="str">
        <f t="shared" si="49"/>
        <v>E2801EZ1</v>
      </c>
      <c r="D288" s="246" t="s">
        <v>1205</v>
      </c>
      <c r="E288" s="102" t="s">
        <v>1103</v>
      </c>
      <c r="F288" s="102" t="s">
        <v>1103</v>
      </c>
      <c r="G288" s="266" t="s">
        <v>1103</v>
      </c>
      <c r="H288" s="266" t="s">
        <v>1103</v>
      </c>
      <c r="I288" s="266" t="s">
        <v>1103</v>
      </c>
      <c r="J288" s="266" t="str">
        <f t="shared" si="56"/>
        <v/>
      </c>
      <c r="K288" s="266" t="str">
        <f t="shared" si="57"/>
        <v/>
      </c>
      <c r="L288" s="266" t="str">
        <f t="shared" si="58"/>
        <v/>
      </c>
      <c r="M288" s="266" t="str">
        <f t="shared" si="59"/>
        <v/>
      </c>
      <c r="N288" s="260" t="s">
        <v>1103</v>
      </c>
      <c r="O288" s="266" t="s">
        <v>1103</v>
      </c>
      <c r="P288" s="266" t="s">
        <v>1103</v>
      </c>
      <c r="Q288" s="266" t="s">
        <v>1103</v>
      </c>
      <c r="R288" s="646" t="str">
        <f t="shared" si="55"/>
        <v/>
      </c>
    </row>
    <row r="289" spans="1:18" x14ac:dyDescent="0.2">
      <c r="A289" s="102">
        <f t="shared" si="50"/>
        <v>1</v>
      </c>
      <c r="B289" s="212" t="str">
        <f>INDEX('LA List'!B:B,MATCH('EZ list'!D289,'LA List'!A:A,0))</f>
        <v>E0104</v>
      </c>
      <c r="C289" s="212" t="str">
        <f t="shared" si="49"/>
        <v>E0104EZ1</v>
      </c>
      <c r="D289" s="102" t="s">
        <v>230</v>
      </c>
      <c r="E289" s="102" t="s">
        <v>804</v>
      </c>
      <c r="F289" s="102">
        <v>2014</v>
      </c>
      <c r="G289" s="266">
        <v>184016</v>
      </c>
      <c r="H289" s="266">
        <v>184016</v>
      </c>
      <c r="I289" s="266">
        <v>189544</v>
      </c>
      <c r="J289" s="266">
        <f t="shared" si="56"/>
        <v>193888</v>
      </c>
      <c r="K289" s="266">
        <f t="shared" si="57"/>
        <v>197047</v>
      </c>
      <c r="L289" s="266">
        <f t="shared" si="58"/>
        <v>197047</v>
      </c>
      <c r="M289" s="266">
        <f t="shared" si="59"/>
        <v>197047</v>
      </c>
      <c r="N289" s="260">
        <v>250536</v>
      </c>
      <c r="O289" s="266">
        <v>250536</v>
      </c>
      <c r="P289" s="266" t="s">
        <v>1103</v>
      </c>
      <c r="Q289" s="266" t="s">
        <v>1103</v>
      </c>
      <c r="R289" s="646">
        <f t="shared" si="55"/>
        <v>250536</v>
      </c>
    </row>
    <row r="290" spans="1:18" x14ac:dyDescent="0.2">
      <c r="A290" s="102">
        <f t="shared" si="50"/>
        <v>1</v>
      </c>
      <c r="B290" s="212" t="str">
        <f>INDEX('LA List'!B:B,MATCH('EZ list'!D290,'LA List'!A:A,0))</f>
        <v>E4503</v>
      </c>
      <c r="C290" s="212" t="str">
        <f t="shared" si="49"/>
        <v>E4503EZ1</v>
      </c>
      <c r="D290" s="102" t="s">
        <v>232</v>
      </c>
      <c r="E290" s="102" t="s">
        <v>825</v>
      </c>
      <c r="F290" s="102">
        <v>2013</v>
      </c>
      <c r="G290" s="266">
        <v>582378</v>
      </c>
      <c r="H290" s="266">
        <v>582378</v>
      </c>
      <c r="I290" s="266">
        <v>599874</v>
      </c>
      <c r="J290" s="266">
        <f t="shared" si="56"/>
        <v>613621</v>
      </c>
      <c r="K290" s="266">
        <f t="shared" si="57"/>
        <v>623619</v>
      </c>
      <c r="L290" s="266">
        <f t="shared" si="58"/>
        <v>623619</v>
      </c>
      <c r="M290" s="266">
        <f t="shared" si="59"/>
        <v>623619</v>
      </c>
      <c r="N290" s="260">
        <v>636654</v>
      </c>
      <c r="O290" s="266">
        <v>636654</v>
      </c>
      <c r="P290" s="266" t="s">
        <v>1103</v>
      </c>
      <c r="Q290" s="266" t="s">
        <v>1103</v>
      </c>
      <c r="R290" s="646">
        <f t="shared" si="55"/>
        <v>636654</v>
      </c>
    </row>
    <row r="291" spans="1:18" x14ac:dyDescent="0.2">
      <c r="A291" s="102">
        <f t="shared" si="50"/>
        <v>1</v>
      </c>
      <c r="B291" s="212" t="str">
        <f>INDEX('LA List'!B:B,MATCH('EZ list'!D291,'LA List'!A:A,0))</f>
        <v>E3731</v>
      </c>
      <c r="C291" s="212" t="str">
        <f t="shared" si="49"/>
        <v>E3731EZ1</v>
      </c>
      <c r="D291" s="102" t="s">
        <v>234</v>
      </c>
      <c r="E291" s="102" t="s">
        <v>1103</v>
      </c>
      <c r="F291" s="102" t="s">
        <v>1103</v>
      </c>
      <c r="G291" s="266" t="s">
        <v>1103</v>
      </c>
      <c r="H291" s="266" t="s">
        <v>1103</v>
      </c>
      <c r="I291" s="266" t="s">
        <v>1103</v>
      </c>
      <c r="J291" s="266" t="str">
        <f t="shared" si="56"/>
        <v/>
      </c>
      <c r="K291" s="266" t="str">
        <f t="shared" si="57"/>
        <v/>
      </c>
      <c r="L291" s="266" t="str">
        <f t="shared" si="58"/>
        <v/>
      </c>
      <c r="M291" s="266" t="str">
        <f t="shared" si="59"/>
        <v/>
      </c>
      <c r="N291" s="260" t="s">
        <v>1103</v>
      </c>
      <c r="O291" s="266" t="s">
        <v>1103</v>
      </c>
      <c r="P291" s="266" t="s">
        <v>1103</v>
      </c>
      <c r="Q291" s="266" t="s">
        <v>1103</v>
      </c>
      <c r="R291" s="646" t="str">
        <f t="shared" si="55"/>
        <v/>
      </c>
    </row>
    <row r="292" spans="1:18" x14ac:dyDescent="0.2">
      <c r="A292" s="102">
        <f t="shared" si="50"/>
        <v>1</v>
      </c>
      <c r="B292" s="212" t="str">
        <f>INDEX('LA List'!B:B,MATCH('EZ list'!D292,'LA List'!A:A,0))</f>
        <v>E2437</v>
      </c>
      <c r="C292" s="212" t="str">
        <f>CONCATENATE(B292,"EZ",A292)</f>
        <v>E2437EZ1</v>
      </c>
      <c r="D292" s="102" t="s">
        <v>241</v>
      </c>
      <c r="E292" s="246" t="s">
        <v>4067</v>
      </c>
      <c r="F292" s="246">
        <v>2023</v>
      </c>
      <c r="G292" s="266">
        <v>0</v>
      </c>
      <c r="H292" s="266">
        <v>0</v>
      </c>
      <c r="I292" s="266">
        <v>0</v>
      </c>
      <c r="J292" s="266">
        <f t="shared" si="56"/>
        <v>0</v>
      </c>
      <c r="K292" s="266">
        <f t="shared" si="57"/>
        <v>0</v>
      </c>
      <c r="L292" s="266">
        <f t="shared" si="58"/>
        <v>0</v>
      </c>
      <c r="M292" s="266">
        <f t="shared" si="59"/>
        <v>0</v>
      </c>
      <c r="N292" s="260">
        <v>1104705</v>
      </c>
      <c r="O292" s="266">
        <v>1104705</v>
      </c>
      <c r="P292" s="266" t="s">
        <v>1103</v>
      </c>
      <c r="Q292" s="266" t="s">
        <v>1103</v>
      </c>
      <c r="R292" s="646">
        <f t="shared" si="55"/>
        <v>1104705</v>
      </c>
    </row>
    <row r="293" spans="1:18" x14ac:dyDescent="0.2">
      <c r="A293" s="102">
        <f t="shared" si="50"/>
        <v>1</v>
      </c>
      <c r="B293" s="212" t="str">
        <f>INDEX('LA List'!B:B,MATCH('EZ list'!D293,'LA List'!A:A,0))</f>
        <v>E2702</v>
      </c>
      <c r="C293" s="212" t="str">
        <f t="shared" si="49"/>
        <v>E2702EZ1</v>
      </c>
      <c r="D293" s="246" t="s">
        <v>608</v>
      </c>
      <c r="E293" s="102" t="s">
        <v>1103</v>
      </c>
      <c r="F293" s="102" t="s">
        <v>1103</v>
      </c>
      <c r="G293" s="266"/>
      <c r="H293" s="266"/>
      <c r="I293" s="266"/>
      <c r="J293" s="266"/>
      <c r="K293" s="266"/>
      <c r="L293" s="266"/>
      <c r="M293" s="266"/>
      <c r="N293" s="260" t="s">
        <v>1103</v>
      </c>
      <c r="O293" s="266" t="s">
        <v>1103</v>
      </c>
      <c r="P293" s="266" t="s">
        <v>1103</v>
      </c>
      <c r="Q293" s="266" t="s">
        <v>1103</v>
      </c>
      <c r="R293" s="646" t="str">
        <f t="shared" si="55"/>
        <v/>
      </c>
    </row>
    <row r="294" spans="1:18" x14ac:dyDescent="0.2">
      <c r="A294" s="102">
        <f t="shared" si="50"/>
        <v>1</v>
      </c>
      <c r="B294" s="212" t="str">
        <f>INDEX('LA List'!B:B,MATCH('EZ list'!D294,'LA List'!A:A,0))</f>
        <v>E2901</v>
      </c>
      <c r="C294" s="212" t="str">
        <f t="shared" si="49"/>
        <v>E2901EZ1</v>
      </c>
      <c r="D294" s="102" t="s">
        <v>243</v>
      </c>
      <c r="E294" s="102" t="s">
        <v>827</v>
      </c>
      <c r="F294" s="102">
        <v>2013</v>
      </c>
      <c r="G294" s="266">
        <v>14511</v>
      </c>
      <c r="H294" s="266">
        <v>14511</v>
      </c>
      <c r="I294" s="266">
        <v>14947</v>
      </c>
      <c r="J294" s="266">
        <f>IF(I294="","",ROUND(I294*$J$1,0))</f>
        <v>15290</v>
      </c>
      <c r="K294" s="266">
        <f>IF(J294="","",ROUND(J294*$K$1,0))</f>
        <v>15539</v>
      </c>
      <c r="L294" s="266">
        <f>IF(K294="","",ROUND(K294*$L$1,0))</f>
        <v>15539</v>
      </c>
      <c r="M294" s="266">
        <f>IF(L294="","",ROUND(L294*$M$1,0))</f>
        <v>15539</v>
      </c>
      <c r="N294" s="260">
        <v>17246</v>
      </c>
      <c r="O294" s="266">
        <v>17246</v>
      </c>
      <c r="P294" s="266" t="s">
        <v>1103</v>
      </c>
      <c r="Q294" s="266" t="s">
        <v>1103</v>
      </c>
      <c r="R294" s="646">
        <f t="shared" si="55"/>
        <v>17246</v>
      </c>
    </row>
    <row r="295" spans="1:18" x14ac:dyDescent="0.2">
      <c r="A295" s="102">
        <f t="shared" si="50"/>
        <v>2</v>
      </c>
      <c r="B295" s="212" t="str">
        <f>INDEX('LA List'!B:B,MATCH('EZ list'!D295,'LA List'!A:A,0))</f>
        <v>E2901</v>
      </c>
      <c r="C295" s="212" t="str">
        <f t="shared" si="49"/>
        <v>E2901EZ2</v>
      </c>
      <c r="D295" s="102" t="s">
        <v>243</v>
      </c>
      <c r="E295" s="102" t="s">
        <v>1040</v>
      </c>
      <c r="F295" s="102">
        <v>2017</v>
      </c>
      <c r="G295" s="266">
        <v>0</v>
      </c>
      <c r="H295" s="266">
        <v>0</v>
      </c>
      <c r="I295" s="266">
        <v>0</v>
      </c>
      <c r="J295" s="266">
        <f>IF(I295="","",ROUND(I295*$J$1,0))</f>
        <v>0</v>
      </c>
      <c r="K295" s="266">
        <f>IF(J295="","",ROUND(J295*$K$1,0))</f>
        <v>0</v>
      </c>
      <c r="L295" s="266">
        <f>IF(K295="","",ROUND(K295*$L$1,0))</f>
        <v>0</v>
      </c>
      <c r="M295" s="266">
        <f>IF(L295="","",ROUND(L295*$M$1,0))</f>
        <v>0</v>
      </c>
      <c r="N295" s="260">
        <v>0</v>
      </c>
      <c r="O295" s="266">
        <v>0</v>
      </c>
      <c r="P295" s="266" t="s">
        <v>1103</v>
      </c>
      <c r="Q295" s="266" t="s">
        <v>1103</v>
      </c>
      <c r="R295" s="646">
        <f t="shared" si="55"/>
        <v>0</v>
      </c>
    </row>
    <row r="296" spans="1:18" x14ac:dyDescent="0.2">
      <c r="A296" s="102">
        <f t="shared" si="50"/>
        <v>3</v>
      </c>
      <c r="B296" s="212" t="str">
        <f>INDEX('LA List'!B:B,MATCH('EZ list'!D296,'LA List'!A:A,0))</f>
        <v>E2901</v>
      </c>
      <c r="C296" s="212" t="str">
        <f t="shared" si="49"/>
        <v>E2901EZ3</v>
      </c>
      <c r="D296" s="102" t="s">
        <v>243</v>
      </c>
      <c r="E296" s="102" t="s">
        <v>1041</v>
      </c>
      <c r="F296" s="102">
        <v>2017</v>
      </c>
      <c r="G296" s="266">
        <v>0</v>
      </c>
      <c r="H296" s="266">
        <v>0</v>
      </c>
      <c r="I296" s="266">
        <v>0</v>
      </c>
      <c r="J296" s="266">
        <f>IF(I296="","",ROUND(I296*$J$1,0))</f>
        <v>0</v>
      </c>
      <c r="K296" s="266">
        <f>IF(J296="","",ROUND(J296*$K$1,0))</f>
        <v>0</v>
      </c>
      <c r="L296" s="266">
        <f>IF(K296="","",ROUND(K296*$L$1,0))</f>
        <v>0</v>
      </c>
      <c r="M296" s="266">
        <f>IF(L296="","",ROUND(L296*$M$1,0))</f>
        <v>0</v>
      </c>
      <c r="N296" s="260">
        <v>0</v>
      </c>
      <c r="O296" s="266">
        <v>0</v>
      </c>
      <c r="P296" s="266" t="s">
        <v>1103</v>
      </c>
      <c r="Q296" s="266" t="s">
        <v>1103</v>
      </c>
      <c r="R296" s="646">
        <f t="shared" si="55"/>
        <v>0</v>
      </c>
    </row>
    <row r="297" spans="1:18" x14ac:dyDescent="0.2">
      <c r="A297" s="102">
        <f t="shared" si="50"/>
        <v>4</v>
      </c>
      <c r="B297" s="212" t="str">
        <f>INDEX('LA List'!B:B,MATCH('EZ list'!D297,'LA List'!A:A,0))</f>
        <v>E2901</v>
      </c>
      <c r="C297" s="212" t="str">
        <f>CONCATENATE(B297,"EZ",A297)</f>
        <v>E2901EZ4</v>
      </c>
      <c r="D297" s="102" t="s">
        <v>243</v>
      </c>
      <c r="E297" s="102" t="s">
        <v>1042</v>
      </c>
      <c r="F297" s="102">
        <v>2017</v>
      </c>
      <c r="G297" s="266">
        <v>19858</v>
      </c>
      <c r="H297" s="266">
        <v>19858</v>
      </c>
      <c r="I297" s="266">
        <v>20455</v>
      </c>
      <c r="J297" s="266">
        <f>IF(I297="","",ROUND(I297*$J$1,0))</f>
        <v>20924</v>
      </c>
      <c r="K297" s="266">
        <f>IF(J297="","",ROUND(J297*$K$1,0))</f>
        <v>21265</v>
      </c>
      <c r="L297" s="266">
        <f>IF(K297="","",ROUND(K297*$L$1,0))</f>
        <v>21265</v>
      </c>
      <c r="M297" s="266">
        <f>IF(L297="","",ROUND(L297*$M$1,0))</f>
        <v>21265</v>
      </c>
      <c r="N297" s="260">
        <v>23364</v>
      </c>
      <c r="O297" s="266">
        <v>23364</v>
      </c>
      <c r="P297" s="266" t="s">
        <v>1103</v>
      </c>
      <c r="Q297" s="266" t="s">
        <v>1103</v>
      </c>
      <c r="R297" s="646">
        <f t="shared" si="55"/>
        <v>23364</v>
      </c>
    </row>
    <row r="298" spans="1:18" x14ac:dyDescent="0.2">
      <c r="A298" s="102">
        <f t="shared" si="50"/>
        <v>5</v>
      </c>
      <c r="B298" s="212" t="str">
        <f>INDEX('LA List'!B:B,MATCH('EZ list'!D298,'LA List'!A:A,0))</f>
        <v>E2901</v>
      </c>
      <c r="C298" s="212" t="str">
        <f t="shared" si="49"/>
        <v>E2901EZ5</v>
      </c>
      <c r="D298" s="102" t="s">
        <v>243</v>
      </c>
      <c r="E298" s="102" t="s">
        <v>4068</v>
      </c>
      <c r="F298" s="102">
        <v>2024</v>
      </c>
      <c r="G298" s="266"/>
      <c r="H298" s="266"/>
      <c r="I298" s="266"/>
      <c r="J298" s="266"/>
      <c r="K298" s="266"/>
      <c r="L298" s="266"/>
      <c r="M298" s="266"/>
      <c r="N298" s="260"/>
      <c r="O298" s="266">
        <v>131069</v>
      </c>
      <c r="P298" s="266">
        <v>24326</v>
      </c>
      <c r="Q298" s="266">
        <v>108503</v>
      </c>
      <c r="R298" s="646">
        <f t="shared" si="55"/>
        <v>132829</v>
      </c>
    </row>
    <row r="299" spans="1:18" x14ac:dyDescent="0.2">
      <c r="A299" s="102">
        <f t="shared" si="50"/>
        <v>1</v>
      </c>
      <c r="B299" s="212" t="str">
        <f>INDEX('LA List'!B:B,MATCH('EZ list'!D299,'LA List'!A:A,0))</f>
        <v>E2636</v>
      </c>
      <c r="C299" s="212" t="str">
        <f t="shared" si="49"/>
        <v>E2636EZ1</v>
      </c>
      <c r="D299" s="102" t="s">
        <v>245</v>
      </c>
      <c r="E299" s="102" t="s">
        <v>1103</v>
      </c>
      <c r="F299" s="102" t="s">
        <v>1103</v>
      </c>
      <c r="G299" s="266" t="s">
        <v>1103</v>
      </c>
      <c r="H299" s="266" t="s">
        <v>1103</v>
      </c>
      <c r="I299" s="266" t="s">
        <v>1103</v>
      </c>
      <c r="J299" s="266" t="str">
        <f t="shared" ref="J299:J308" si="60">IF(I299="","",ROUND(I299*$J$1,0))</f>
        <v/>
      </c>
      <c r="K299" s="266" t="str">
        <f t="shared" ref="K299:K308" si="61">IF(J299="","",ROUND(J299*$K$1,0))</f>
        <v/>
      </c>
      <c r="L299" s="266" t="str">
        <f t="shared" ref="L299:L308" si="62">IF(K299="","",ROUND(K299*$L$1,0))</f>
        <v/>
      </c>
      <c r="M299" s="266" t="str">
        <f t="shared" ref="M299:M308" si="63">IF(L299="","",ROUND(L299*$M$1,0))</f>
        <v/>
      </c>
      <c r="N299" s="260" t="s">
        <v>1103</v>
      </c>
      <c r="O299" s="266" t="s">
        <v>1103</v>
      </c>
      <c r="P299" s="266" t="s">
        <v>1103</v>
      </c>
      <c r="Q299" s="266" t="s">
        <v>1103</v>
      </c>
      <c r="R299" s="646" t="str">
        <f t="shared" si="55"/>
        <v/>
      </c>
    </row>
    <row r="300" spans="1:18" x14ac:dyDescent="0.2">
      <c r="A300" s="102">
        <f t="shared" si="50"/>
        <v>1</v>
      </c>
      <c r="B300" s="212" t="str">
        <f>INDEX('LA List'!B:B,MATCH('EZ list'!D300,'LA List'!A:A,0))</f>
        <v>E3001</v>
      </c>
      <c r="C300" s="212" t="str">
        <f t="shared" si="49"/>
        <v>E3001EZ1</v>
      </c>
      <c r="D300" s="102" t="s">
        <v>247</v>
      </c>
      <c r="E300" s="102" t="s">
        <v>828</v>
      </c>
      <c r="F300" s="102">
        <v>2013</v>
      </c>
      <c r="G300" s="266">
        <v>3980501</v>
      </c>
      <c r="H300" s="266">
        <v>3980501</v>
      </c>
      <c r="I300" s="266">
        <v>4100087</v>
      </c>
      <c r="J300" s="266">
        <f t="shared" si="60"/>
        <v>4194047</v>
      </c>
      <c r="K300" s="266">
        <f t="shared" si="61"/>
        <v>4262382</v>
      </c>
      <c r="L300" s="266">
        <f t="shared" si="62"/>
        <v>4262382</v>
      </c>
      <c r="M300" s="266">
        <f t="shared" si="63"/>
        <v>4262382</v>
      </c>
      <c r="N300" s="260">
        <v>4564154</v>
      </c>
      <c r="O300" s="266">
        <v>4564154</v>
      </c>
      <c r="P300" s="266" t="s">
        <v>1103</v>
      </c>
      <c r="Q300" s="266" t="s">
        <v>1103</v>
      </c>
      <c r="R300" s="646">
        <f t="shared" si="55"/>
        <v>4564154</v>
      </c>
    </row>
    <row r="301" spans="1:18" x14ac:dyDescent="0.2">
      <c r="A301" s="102">
        <f t="shared" si="50"/>
        <v>2</v>
      </c>
      <c r="B301" s="212" t="str">
        <f>INDEX('LA List'!B:B,MATCH('EZ list'!D301,'LA List'!A:A,0))</f>
        <v>E3001</v>
      </c>
      <c r="C301" s="212" t="str">
        <f t="shared" si="49"/>
        <v>E3001EZ2</v>
      </c>
      <c r="D301" s="102" t="s">
        <v>247</v>
      </c>
      <c r="E301" s="102" t="s">
        <v>829</v>
      </c>
      <c r="F301" s="102">
        <v>2013</v>
      </c>
      <c r="G301" s="266">
        <v>6955778</v>
      </c>
      <c r="H301" s="266">
        <v>6955778</v>
      </c>
      <c r="I301" s="266">
        <v>7164750</v>
      </c>
      <c r="J301" s="266">
        <f t="shared" si="60"/>
        <v>7328942</v>
      </c>
      <c r="K301" s="266">
        <f t="shared" si="61"/>
        <v>7448354</v>
      </c>
      <c r="L301" s="266">
        <f t="shared" si="62"/>
        <v>7448354</v>
      </c>
      <c r="M301" s="266">
        <f t="shared" si="63"/>
        <v>7448354</v>
      </c>
      <c r="N301" s="260">
        <v>7757493</v>
      </c>
      <c r="O301" s="266">
        <v>7757493</v>
      </c>
      <c r="P301" s="266" t="s">
        <v>1103</v>
      </c>
      <c r="Q301" s="266" t="s">
        <v>1103</v>
      </c>
      <c r="R301" s="646">
        <f t="shared" si="55"/>
        <v>7757493</v>
      </c>
    </row>
    <row r="302" spans="1:18" x14ac:dyDescent="0.2">
      <c r="A302" s="102">
        <f t="shared" si="50"/>
        <v>1</v>
      </c>
      <c r="B302" s="212" t="str">
        <f>INDEX('LA List'!B:B,MATCH('EZ list'!D302,'LA List'!A:A,0))</f>
        <v>E3732</v>
      </c>
      <c r="C302" s="212" t="str">
        <f t="shared" si="49"/>
        <v>E3732EZ1</v>
      </c>
      <c r="D302" s="102" t="s">
        <v>249</v>
      </c>
      <c r="E302" s="102" t="s">
        <v>1103</v>
      </c>
      <c r="F302" s="102" t="s">
        <v>1103</v>
      </c>
      <c r="G302" s="266" t="s">
        <v>1103</v>
      </c>
      <c r="H302" s="266" t="s">
        <v>1103</v>
      </c>
      <c r="I302" s="266" t="s">
        <v>1103</v>
      </c>
      <c r="J302" s="266" t="str">
        <f t="shared" si="60"/>
        <v/>
      </c>
      <c r="K302" s="266" t="str">
        <f t="shared" si="61"/>
        <v/>
      </c>
      <c r="L302" s="266" t="str">
        <f t="shared" si="62"/>
        <v/>
      </c>
      <c r="M302" s="266" t="str">
        <f t="shared" si="63"/>
        <v/>
      </c>
      <c r="N302" s="260" t="s">
        <v>1103</v>
      </c>
      <c r="O302" s="266" t="s">
        <v>1103</v>
      </c>
      <c r="P302" s="266" t="s">
        <v>1103</v>
      </c>
      <c r="Q302" s="266" t="s">
        <v>1103</v>
      </c>
      <c r="R302" s="646" t="str">
        <f t="shared" si="55"/>
        <v/>
      </c>
    </row>
    <row r="303" spans="1:18" x14ac:dyDescent="0.2">
      <c r="A303" s="102">
        <f t="shared" si="50"/>
        <v>1</v>
      </c>
      <c r="B303" s="212" t="str">
        <f>INDEX('LA List'!B:B,MATCH('EZ list'!D303,'LA List'!A:A,0))</f>
        <v>E2438</v>
      </c>
      <c r="C303" s="212" t="str">
        <f t="shared" si="49"/>
        <v>E2438EZ1</v>
      </c>
      <c r="D303" s="102" t="s">
        <v>251</v>
      </c>
      <c r="E303" s="102" t="s">
        <v>1103</v>
      </c>
      <c r="F303" s="102" t="s">
        <v>1103</v>
      </c>
      <c r="G303" s="266" t="s">
        <v>1103</v>
      </c>
      <c r="H303" s="266" t="s">
        <v>1103</v>
      </c>
      <c r="I303" s="266" t="s">
        <v>1103</v>
      </c>
      <c r="J303" s="266" t="str">
        <f t="shared" si="60"/>
        <v/>
      </c>
      <c r="K303" s="266" t="str">
        <f t="shared" si="61"/>
        <v/>
      </c>
      <c r="L303" s="266" t="str">
        <f t="shared" si="62"/>
        <v/>
      </c>
      <c r="M303" s="266" t="str">
        <f t="shared" si="63"/>
        <v/>
      </c>
      <c r="N303" s="260" t="s">
        <v>1103</v>
      </c>
      <c r="O303" s="266" t="s">
        <v>1103</v>
      </c>
      <c r="P303" s="266" t="s">
        <v>1103</v>
      </c>
      <c r="Q303" s="266" t="s">
        <v>1103</v>
      </c>
      <c r="R303" s="646" t="str">
        <f t="shared" si="55"/>
        <v/>
      </c>
    </row>
    <row r="304" spans="1:18" x14ac:dyDescent="0.2">
      <c r="A304" s="102">
        <f t="shared" si="50"/>
        <v>1</v>
      </c>
      <c r="B304" s="212" t="str">
        <f>INDEX('LA List'!B:B,MATCH('EZ list'!D304,'LA List'!A:A,0))</f>
        <v>E4204</v>
      </c>
      <c r="C304" s="212" t="str">
        <f t="shared" si="49"/>
        <v>E4204EZ1</v>
      </c>
      <c r="D304" s="102" t="s">
        <v>253</v>
      </c>
      <c r="E304" s="102" t="s">
        <v>1103</v>
      </c>
      <c r="F304" s="102" t="s">
        <v>1103</v>
      </c>
      <c r="G304" s="266" t="s">
        <v>1103</v>
      </c>
      <c r="H304" s="266" t="s">
        <v>1103</v>
      </c>
      <c r="I304" s="266" t="s">
        <v>1103</v>
      </c>
      <c r="J304" s="266" t="str">
        <f t="shared" si="60"/>
        <v/>
      </c>
      <c r="K304" s="266" t="str">
        <f t="shared" si="61"/>
        <v/>
      </c>
      <c r="L304" s="266" t="str">
        <f t="shared" si="62"/>
        <v/>
      </c>
      <c r="M304" s="266" t="str">
        <f t="shared" si="63"/>
        <v/>
      </c>
      <c r="N304" s="260" t="s">
        <v>1103</v>
      </c>
      <c r="O304" s="266" t="s">
        <v>1103</v>
      </c>
      <c r="P304" s="266" t="s">
        <v>1103</v>
      </c>
      <c r="Q304" s="266" t="s">
        <v>1103</v>
      </c>
      <c r="R304" s="646" t="str">
        <f t="shared" si="55"/>
        <v/>
      </c>
    </row>
    <row r="305" spans="1:18" x14ac:dyDescent="0.2">
      <c r="A305" s="102">
        <f t="shared" si="50"/>
        <v>1</v>
      </c>
      <c r="B305" s="212" t="str">
        <f>INDEX('LA List'!B:B,MATCH('EZ list'!D305,'LA List'!A:A,0))</f>
        <v>E3132</v>
      </c>
      <c r="C305" s="212" t="str">
        <f t="shared" si="49"/>
        <v>E3132EZ1</v>
      </c>
      <c r="D305" s="102" t="s">
        <v>255</v>
      </c>
      <c r="E305" s="102" t="s">
        <v>1103</v>
      </c>
      <c r="F305" s="102" t="s">
        <v>1103</v>
      </c>
      <c r="G305" s="266" t="s">
        <v>1103</v>
      </c>
      <c r="H305" s="266" t="s">
        <v>1103</v>
      </c>
      <c r="I305" s="266" t="s">
        <v>1103</v>
      </c>
      <c r="J305" s="266" t="str">
        <f t="shared" si="60"/>
        <v/>
      </c>
      <c r="K305" s="266" t="str">
        <f t="shared" si="61"/>
        <v/>
      </c>
      <c r="L305" s="266" t="str">
        <f t="shared" si="62"/>
        <v/>
      </c>
      <c r="M305" s="266" t="str">
        <f t="shared" si="63"/>
        <v/>
      </c>
      <c r="N305" s="260" t="s">
        <v>1103</v>
      </c>
      <c r="O305" s="266" t="s">
        <v>1103</v>
      </c>
      <c r="P305" s="266" t="s">
        <v>1103</v>
      </c>
      <c r="Q305" s="266" t="s">
        <v>1103</v>
      </c>
      <c r="R305" s="646" t="str">
        <f t="shared" si="55"/>
        <v/>
      </c>
    </row>
    <row r="306" spans="1:18" x14ac:dyDescent="0.2">
      <c r="A306" s="102">
        <f t="shared" si="50"/>
        <v>1</v>
      </c>
      <c r="B306" s="212" t="str">
        <f>INDEX('LA List'!B:B,MATCH('EZ list'!D306,'LA List'!A:A,0))</f>
        <v>E2338</v>
      </c>
      <c r="C306" s="212" t="str">
        <f t="shared" si="49"/>
        <v>E2338EZ1</v>
      </c>
      <c r="D306" s="102" t="s">
        <v>257</v>
      </c>
      <c r="E306" s="102" t="s">
        <v>1103</v>
      </c>
      <c r="F306" s="102" t="s">
        <v>1103</v>
      </c>
      <c r="G306" s="266" t="s">
        <v>1103</v>
      </c>
      <c r="H306" s="266" t="s">
        <v>1103</v>
      </c>
      <c r="I306" s="266" t="s">
        <v>1103</v>
      </c>
      <c r="J306" s="266" t="str">
        <f t="shared" si="60"/>
        <v/>
      </c>
      <c r="K306" s="266" t="str">
        <f t="shared" si="61"/>
        <v/>
      </c>
      <c r="L306" s="266" t="str">
        <f t="shared" si="62"/>
        <v/>
      </c>
      <c r="M306" s="266" t="str">
        <f t="shared" si="63"/>
        <v/>
      </c>
      <c r="N306" s="260" t="s">
        <v>1103</v>
      </c>
      <c r="O306" s="266" t="s">
        <v>1103</v>
      </c>
      <c r="P306" s="266" t="s">
        <v>1103</v>
      </c>
      <c r="Q306" s="266" t="s">
        <v>1103</v>
      </c>
      <c r="R306" s="646" t="str">
        <f t="shared" si="55"/>
        <v/>
      </c>
    </row>
    <row r="307" spans="1:18" x14ac:dyDescent="0.2">
      <c r="A307" s="102">
        <f t="shared" si="50"/>
        <v>1</v>
      </c>
      <c r="B307" s="212" t="str">
        <f>INDEX('LA List'!B:B,MATCH('EZ list'!D307,'LA List'!A:A,0))</f>
        <v>E0501</v>
      </c>
      <c r="C307" s="212" t="str">
        <f t="shared" si="49"/>
        <v>E0501EZ1</v>
      </c>
      <c r="D307" s="102" t="s">
        <v>259</v>
      </c>
      <c r="E307" s="102" t="s">
        <v>1103</v>
      </c>
      <c r="F307" s="102" t="s">
        <v>1103</v>
      </c>
      <c r="G307" s="266" t="s">
        <v>1103</v>
      </c>
      <c r="H307" s="266" t="s">
        <v>1103</v>
      </c>
      <c r="I307" s="266" t="s">
        <v>1103</v>
      </c>
      <c r="J307" s="266" t="str">
        <f t="shared" si="60"/>
        <v/>
      </c>
      <c r="K307" s="266" t="str">
        <f t="shared" si="61"/>
        <v/>
      </c>
      <c r="L307" s="266" t="str">
        <f t="shared" si="62"/>
        <v/>
      </c>
      <c r="M307" s="266" t="str">
        <f t="shared" si="63"/>
        <v/>
      </c>
      <c r="N307" s="260" t="s">
        <v>1103</v>
      </c>
      <c r="O307" s="266" t="s">
        <v>1103</v>
      </c>
      <c r="P307" s="266" t="s">
        <v>1103</v>
      </c>
      <c r="Q307" s="266" t="s">
        <v>1103</v>
      </c>
      <c r="R307" s="646" t="str">
        <f t="shared" si="55"/>
        <v/>
      </c>
    </row>
    <row r="308" spans="1:18" x14ac:dyDescent="0.2">
      <c r="A308" s="102">
        <f t="shared" si="50"/>
        <v>1</v>
      </c>
      <c r="B308" s="212" t="str">
        <f>INDEX('LA List'!B:B,MATCH('EZ list'!D308,'LA List'!A:A,0))</f>
        <v>E1101</v>
      </c>
      <c r="C308" s="212" t="str">
        <f>CONCATENATE(B308,"EZ",A308)</f>
        <v>E1101EZ1</v>
      </c>
      <c r="D308" s="102" t="s">
        <v>261</v>
      </c>
      <c r="E308" s="102" t="s">
        <v>1043</v>
      </c>
      <c r="F308" s="102">
        <v>2017</v>
      </c>
      <c r="G308" s="266">
        <v>528465</v>
      </c>
      <c r="H308" s="266">
        <v>528465</v>
      </c>
      <c r="I308" s="266">
        <v>544342</v>
      </c>
      <c r="J308" s="266">
        <f t="shared" si="60"/>
        <v>556817</v>
      </c>
      <c r="K308" s="266">
        <f t="shared" si="61"/>
        <v>565889</v>
      </c>
      <c r="L308" s="266">
        <f t="shared" si="62"/>
        <v>565889</v>
      </c>
      <c r="M308" s="266">
        <f t="shared" si="63"/>
        <v>565889</v>
      </c>
      <c r="N308" s="260">
        <v>550351</v>
      </c>
      <c r="O308" s="266">
        <v>550351</v>
      </c>
      <c r="P308" s="266" t="s">
        <v>1103</v>
      </c>
      <c r="Q308" s="266" t="s">
        <v>1103</v>
      </c>
      <c r="R308" s="646">
        <f t="shared" si="55"/>
        <v>550351</v>
      </c>
    </row>
    <row r="309" spans="1:18" x14ac:dyDescent="0.2">
      <c r="A309" s="102">
        <f t="shared" si="50"/>
        <v>2</v>
      </c>
      <c r="B309" s="212" t="str">
        <f>INDEX('LA List'!B:B,MATCH('EZ list'!D309,'LA List'!A:A,0))</f>
        <v>E1101</v>
      </c>
      <c r="C309" s="212" t="str">
        <f t="shared" si="49"/>
        <v>E1101EZ2</v>
      </c>
      <c r="D309" s="246" t="s">
        <v>261</v>
      </c>
      <c r="E309" s="246" t="s">
        <v>4069</v>
      </c>
      <c r="F309" s="246">
        <v>2023</v>
      </c>
      <c r="G309" s="266">
        <v>0</v>
      </c>
      <c r="H309" s="266">
        <v>0</v>
      </c>
      <c r="I309" s="266">
        <v>0</v>
      </c>
      <c r="J309" s="266">
        <v>0</v>
      </c>
      <c r="K309" s="266">
        <v>0</v>
      </c>
      <c r="L309" s="266">
        <v>0</v>
      </c>
      <c r="M309" s="266">
        <v>0</v>
      </c>
      <c r="N309" s="260">
        <v>0</v>
      </c>
      <c r="O309" s="266">
        <v>0</v>
      </c>
      <c r="P309" s="266" t="s">
        <v>1103</v>
      </c>
      <c r="Q309" s="266" t="s">
        <v>1103</v>
      </c>
      <c r="R309" s="646">
        <f t="shared" si="55"/>
        <v>0</v>
      </c>
    </row>
    <row r="310" spans="1:18" x14ac:dyDescent="0.2">
      <c r="A310" s="102">
        <f t="shared" si="50"/>
        <v>1</v>
      </c>
      <c r="B310" s="212" t="str">
        <f>INDEX('LA List'!B:B,MATCH('EZ list'!D310,'LA List'!A:A,0))</f>
        <v>E1701</v>
      </c>
      <c r="C310" s="212" t="str">
        <f t="shared" si="49"/>
        <v>E1701EZ1</v>
      </c>
      <c r="D310" s="102" t="s">
        <v>263</v>
      </c>
      <c r="E310" s="102" t="s">
        <v>1103</v>
      </c>
      <c r="F310" s="102" t="s">
        <v>1103</v>
      </c>
      <c r="G310" s="266" t="s">
        <v>1103</v>
      </c>
      <c r="H310" s="266" t="s">
        <v>1103</v>
      </c>
      <c r="I310" s="266" t="s">
        <v>1103</v>
      </c>
      <c r="J310" s="266" t="str">
        <f>IF(I310="","",ROUND(I310*$J$1,0))</f>
        <v/>
      </c>
      <c r="K310" s="266" t="str">
        <f t="shared" ref="K310:K315" si="64">IF(J310="","",ROUND(J310*$K$1,0))</f>
        <v/>
      </c>
      <c r="L310" s="266" t="str">
        <f>IF(K310="","",ROUND(K310*$L$1,0))</f>
        <v/>
      </c>
      <c r="M310" s="266" t="str">
        <f t="shared" ref="M310:M315" si="65">IF(L310="","",ROUND(L310*$M$1,0))</f>
        <v/>
      </c>
      <c r="N310" s="260" t="s">
        <v>1103</v>
      </c>
      <c r="O310" s="266" t="s">
        <v>1103</v>
      </c>
      <c r="P310" s="266" t="s">
        <v>1103</v>
      </c>
      <c r="Q310" s="266" t="s">
        <v>1103</v>
      </c>
      <c r="R310" s="646" t="str">
        <f t="shared" si="55"/>
        <v/>
      </c>
    </row>
    <row r="311" spans="1:18" x14ac:dyDescent="0.2">
      <c r="A311" s="102">
        <f t="shared" si="50"/>
        <v>1</v>
      </c>
      <c r="B311" s="212" t="str">
        <f>INDEX('LA List'!B:B,MATCH('EZ list'!D311,'LA List'!A:A,0))</f>
        <v>E2339</v>
      </c>
      <c r="C311" s="212" t="str">
        <f t="shared" si="49"/>
        <v>E2339EZ1</v>
      </c>
      <c r="D311" s="102" t="s">
        <v>265</v>
      </c>
      <c r="E311" s="102" t="s">
        <v>1103</v>
      </c>
      <c r="F311" s="102" t="s">
        <v>1103</v>
      </c>
      <c r="G311" s="266" t="s">
        <v>1103</v>
      </c>
      <c r="H311" s="266" t="s">
        <v>1103</v>
      </c>
      <c r="I311" s="266" t="s">
        <v>1103</v>
      </c>
      <c r="J311" s="266" t="str">
        <f>IF(I311="","",ROUND(I311*$J$1,0))</f>
        <v/>
      </c>
      <c r="K311" s="266" t="str">
        <f t="shared" si="64"/>
        <v/>
      </c>
      <c r="L311" s="266" t="str">
        <f>IF(K311="","",ROUND(K311*$L$1,0))</f>
        <v/>
      </c>
      <c r="M311" s="266" t="str">
        <f t="shared" si="65"/>
        <v/>
      </c>
      <c r="N311" s="260" t="s">
        <v>1103</v>
      </c>
      <c r="O311" s="266" t="s">
        <v>1103</v>
      </c>
      <c r="P311" s="266" t="s">
        <v>1103</v>
      </c>
      <c r="Q311" s="266" t="s">
        <v>1103</v>
      </c>
      <c r="R311" s="646" t="str">
        <f t="shared" si="55"/>
        <v/>
      </c>
    </row>
    <row r="312" spans="1:18" x14ac:dyDescent="0.2">
      <c r="A312" s="102">
        <f t="shared" si="50"/>
        <v>1</v>
      </c>
      <c r="B312" s="212" t="str">
        <f>INDEX('LA List'!B:B,MATCH('EZ list'!D312,'LA List'!A:A,0))</f>
        <v>E0303</v>
      </c>
      <c r="C312" s="212" t="str">
        <f t="shared" si="49"/>
        <v>E0303EZ1</v>
      </c>
      <c r="D312" s="102" t="s">
        <v>267</v>
      </c>
      <c r="E312" s="102" t="s">
        <v>1103</v>
      </c>
      <c r="F312" s="102" t="s">
        <v>1103</v>
      </c>
      <c r="G312" s="266" t="s">
        <v>1103</v>
      </c>
      <c r="H312" s="266" t="s">
        <v>1103</v>
      </c>
      <c r="I312" s="266" t="s">
        <v>1103</v>
      </c>
      <c r="J312" s="266" t="str">
        <f>IF(I312="","",ROUND(I312*$J$1,0))</f>
        <v/>
      </c>
      <c r="K312" s="266" t="str">
        <f t="shared" si="64"/>
        <v/>
      </c>
      <c r="L312" s="266" t="str">
        <f>IF(K312="","",ROUND(K312*$L$1,0))</f>
        <v/>
      </c>
      <c r="M312" s="266" t="str">
        <f t="shared" si="65"/>
        <v/>
      </c>
      <c r="N312" s="260" t="s">
        <v>1103</v>
      </c>
      <c r="O312" s="266" t="s">
        <v>1103</v>
      </c>
      <c r="P312" s="266" t="s">
        <v>1103</v>
      </c>
      <c r="Q312" s="266" t="s">
        <v>1103</v>
      </c>
      <c r="R312" s="646" t="str">
        <f t="shared" si="55"/>
        <v/>
      </c>
    </row>
    <row r="313" spans="1:18" x14ac:dyDescent="0.2">
      <c r="A313" s="102">
        <f t="shared" si="50"/>
        <v>1</v>
      </c>
      <c r="B313" s="212" t="str">
        <f>INDEX('LA List'!B:B,MATCH('EZ list'!D313,'LA List'!A:A,0))</f>
        <v>E5046</v>
      </c>
      <c r="C313" s="212" t="str">
        <f t="shared" si="49"/>
        <v>E5046EZ1</v>
      </c>
      <c r="D313" s="102" t="s">
        <v>269</v>
      </c>
      <c r="E313" s="102" t="s">
        <v>1103</v>
      </c>
      <c r="F313" s="102" t="s">
        <v>1103</v>
      </c>
      <c r="G313" s="266" t="s">
        <v>1103</v>
      </c>
      <c r="H313" s="266" t="s">
        <v>1103</v>
      </c>
      <c r="I313" s="266" t="s">
        <v>1103</v>
      </c>
      <c r="J313" s="266" t="str">
        <f>IF(I313="","",ROUND(I313*$J$1,0))</f>
        <v/>
      </c>
      <c r="K313" s="266" t="str">
        <f t="shared" si="64"/>
        <v/>
      </c>
      <c r="L313" s="266" t="str">
        <f>IF(K313="","",ROUND(K313*$L$1,0))</f>
        <v/>
      </c>
      <c r="M313" s="266" t="str">
        <f t="shared" si="65"/>
        <v/>
      </c>
      <c r="N313" s="260" t="s">
        <v>1103</v>
      </c>
      <c r="O313" s="266" t="s">
        <v>1103</v>
      </c>
      <c r="P313" s="266" t="s">
        <v>1103</v>
      </c>
      <c r="Q313" s="266" t="s">
        <v>1103</v>
      </c>
      <c r="R313" s="646" t="str">
        <f t="shared" si="55"/>
        <v/>
      </c>
    </row>
    <row r="314" spans="1:18" x14ac:dyDescent="0.2">
      <c r="A314" s="102">
        <f t="shared" si="50"/>
        <v>1</v>
      </c>
      <c r="B314" s="212" t="str">
        <f>INDEX('LA List'!B:B,MATCH('EZ list'!D314,'LA List'!A:A,0))</f>
        <v>E0703</v>
      </c>
      <c r="C314" s="212" t="str">
        <f t="shared" si="49"/>
        <v>E0703EZ1</v>
      </c>
      <c r="D314" s="102" t="s">
        <v>271</v>
      </c>
      <c r="E314" s="102" t="s">
        <v>816</v>
      </c>
      <c r="F314" s="102">
        <v>2013</v>
      </c>
      <c r="G314" s="266">
        <v>0</v>
      </c>
      <c r="H314" s="266">
        <v>0</v>
      </c>
      <c r="I314" s="266">
        <v>0</v>
      </c>
      <c r="J314" s="266">
        <f>IF(I314="","",ROUND(I314*$J$1,0))</f>
        <v>0</v>
      </c>
      <c r="K314" s="266">
        <f t="shared" si="64"/>
        <v>0</v>
      </c>
      <c r="L314" s="266">
        <f>IF(K314="","",ROUND(K314*$L$1,0))</f>
        <v>0</v>
      </c>
      <c r="M314" s="266">
        <f t="shared" si="65"/>
        <v>0</v>
      </c>
      <c r="N314" s="260">
        <v>0</v>
      </c>
      <c r="O314" s="266">
        <v>0</v>
      </c>
      <c r="P314" s="266" t="s">
        <v>1103</v>
      </c>
      <c r="Q314" s="266" t="s">
        <v>1103</v>
      </c>
      <c r="R314" s="646">
        <f t="shared" si="55"/>
        <v>0</v>
      </c>
    </row>
    <row r="315" spans="1:18" x14ac:dyDescent="0.2">
      <c r="A315" s="102">
        <f t="shared" si="50"/>
        <v>2</v>
      </c>
      <c r="B315" s="212" t="str">
        <f>INDEX('LA List'!B:B,MATCH('EZ list'!D315,'LA List'!A:A,0))</f>
        <v>E0703</v>
      </c>
      <c r="C315" s="212" t="str">
        <f>CONCATENATE(B315,"EZ",A315)</f>
        <v>E0703EZ2</v>
      </c>
      <c r="D315" s="102" t="s">
        <v>271</v>
      </c>
      <c r="E315" s="246" t="s">
        <v>1909</v>
      </c>
      <c r="F315" s="246">
        <v>2021</v>
      </c>
      <c r="G315" s="266">
        <v>0</v>
      </c>
      <c r="H315" s="266">
        <v>0</v>
      </c>
      <c r="I315" s="266">
        <v>0</v>
      </c>
      <c r="J315" s="266">
        <v>0</v>
      </c>
      <c r="K315" s="266">
        <f t="shared" si="64"/>
        <v>0</v>
      </c>
      <c r="L315" s="266">
        <v>6927193</v>
      </c>
      <c r="M315" s="266">
        <f t="shared" si="65"/>
        <v>6927193</v>
      </c>
      <c r="N315" s="260">
        <v>9178891</v>
      </c>
      <c r="O315" s="266">
        <v>9178891</v>
      </c>
      <c r="P315" s="266" t="s">
        <v>1103</v>
      </c>
      <c r="Q315" s="266" t="s">
        <v>1103</v>
      </c>
      <c r="R315" s="646">
        <f t="shared" si="55"/>
        <v>9178891</v>
      </c>
    </row>
    <row r="316" spans="1:18" x14ac:dyDescent="0.2">
      <c r="A316" s="102">
        <f t="shared" si="50"/>
        <v>3</v>
      </c>
      <c r="B316" s="212" t="str">
        <f>INDEX('LA List'!B:B,MATCH('EZ list'!D316,'LA List'!A:A,0))</f>
        <v>E0703</v>
      </c>
      <c r="C316" s="212" t="str">
        <f t="shared" si="49"/>
        <v>E0703EZ3</v>
      </c>
      <c r="D316" s="102" t="s">
        <v>271</v>
      </c>
      <c r="E316" s="246" t="s">
        <v>4070</v>
      </c>
      <c r="F316" s="246">
        <v>2023</v>
      </c>
      <c r="G316" s="266"/>
      <c r="H316" s="266"/>
      <c r="I316" s="266"/>
      <c r="J316" s="266"/>
      <c r="K316" s="266"/>
      <c r="L316" s="266"/>
      <c r="M316" s="266"/>
      <c r="N316" s="260"/>
      <c r="O316" s="266"/>
      <c r="P316" s="266" t="s">
        <v>1103</v>
      </c>
      <c r="Q316" s="266" t="s">
        <v>1103</v>
      </c>
      <c r="R316" s="646">
        <f t="shared" si="55"/>
        <v>0</v>
      </c>
    </row>
    <row r="317" spans="1:18" x14ac:dyDescent="0.2">
      <c r="A317" s="102">
        <f t="shared" si="50"/>
        <v>4</v>
      </c>
      <c r="B317" s="212" t="str">
        <f>INDEX('LA List'!B:B,MATCH('EZ list'!D317,'LA List'!A:A,0))</f>
        <v>E0703</v>
      </c>
      <c r="C317" s="212" t="str">
        <f t="shared" si="49"/>
        <v>E0703EZ4</v>
      </c>
      <c r="D317" s="102" t="s">
        <v>271</v>
      </c>
      <c r="E317" s="246" t="s">
        <v>4071</v>
      </c>
      <c r="F317" s="246">
        <v>2023</v>
      </c>
      <c r="G317" s="266"/>
      <c r="H317" s="266"/>
      <c r="I317" s="266"/>
      <c r="J317" s="266"/>
      <c r="K317" s="266"/>
      <c r="L317" s="266"/>
      <c r="M317" s="266"/>
      <c r="N317" s="260"/>
      <c r="O317" s="266"/>
      <c r="P317" s="266" t="s">
        <v>1103</v>
      </c>
      <c r="Q317" s="266" t="s">
        <v>1103</v>
      </c>
      <c r="R317" s="646">
        <f t="shared" si="55"/>
        <v>0</v>
      </c>
    </row>
    <row r="318" spans="1:18" x14ac:dyDescent="0.2">
      <c r="A318" s="102">
        <f t="shared" si="50"/>
        <v>5</v>
      </c>
      <c r="B318" s="212" t="str">
        <f>INDEX('LA List'!B:B,MATCH('EZ list'!D318,'LA List'!A:A,0))</f>
        <v>E0703</v>
      </c>
      <c r="C318" s="212" t="str">
        <f t="shared" si="49"/>
        <v>E0703EZ5</v>
      </c>
      <c r="D318" s="102" t="s">
        <v>271</v>
      </c>
      <c r="E318" s="246" t="s">
        <v>4072</v>
      </c>
      <c r="F318" s="246">
        <v>2023</v>
      </c>
      <c r="G318" s="266"/>
      <c r="H318" s="266"/>
      <c r="I318" s="266"/>
      <c r="J318" s="266"/>
      <c r="K318" s="266"/>
      <c r="L318" s="266"/>
      <c r="M318" s="266"/>
      <c r="N318" s="260"/>
      <c r="O318" s="266"/>
      <c r="P318" s="266" t="s">
        <v>1103</v>
      </c>
      <c r="Q318" s="266" t="s">
        <v>1103</v>
      </c>
      <c r="R318" s="646">
        <f t="shared" si="55"/>
        <v>0</v>
      </c>
    </row>
    <row r="319" spans="1:18" x14ac:dyDescent="0.2">
      <c r="A319" s="102">
        <f t="shared" si="50"/>
        <v>1</v>
      </c>
      <c r="B319" s="212" t="str">
        <f>INDEX('LA List'!B:B,MATCH('EZ list'!D319,'LA List'!A:A,0))</f>
        <v>E1835</v>
      </c>
      <c r="C319" s="212" t="str">
        <f t="shared" si="49"/>
        <v>E1835EZ1</v>
      </c>
      <c r="D319" s="102" t="s">
        <v>273</v>
      </c>
      <c r="E319" s="102" t="s">
        <v>1103</v>
      </c>
      <c r="F319" s="102" t="s">
        <v>1103</v>
      </c>
      <c r="G319" s="266" t="s">
        <v>1103</v>
      </c>
      <c r="H319" s="266" t="s">
        <v>1103</v>
      </c>
      <c r="I319" s="266" t="s">
        <v>1103</v>
      </c>
      <c r="J319" s="266" t="str">
        <f t="shared" ref="J319:J333" si="66">IF(I319="","",ROUND(I319*$J$1,0))</f>
        <v/>
      </c>
      <c r="K319" s="266" t="str">
        <f t="shared" ref="K319:K333" si="67">IF(J319="","",ROUND(J319*$K$1,0))</f>
        <v/>
      </c>
      <c r="L319" s="266" t="str">
        <f t="shared" ref="L319:L333" si="68">IF(K319="","",ROUND(K319*$L$1,0))</f>
        <v/>
      </c>
      <c r="M319" s="266" t="str">
        <f t="shared" ref="M319:M333" si="69">IF(L319="","",ROUND(L319*$M$1,0))</f>
        <v/>
      </c>
      <c r="N319" s="260" t="s">
        <v>1103</v>
      </c>
      <c r="O319" s="266" t="s">
        <v>1103</v>
      </c>
      <c r="P319" s="266" t="s">
        <v>1103</v>
      </c>
      <c r="Q319" s="266" t="s">
        <v>1103</v>
      </c>
      <c r="R319" s="646" t="str">
        <f t="shared" si="55"/>
        <v/>
      </c>
    </row>
    <row r="320" spans="1:18" x14ac:dyDescent="0.2">
      <c r="A320" s="102">
        <f t="shared" si="50"/>
        <v>1</v>
      </c>
      <c r="B320" s="212" t="str">
        <f>INDEX('LA List'!B:B,MATCH('EZ list'!D320,'LA List'!A:A,0))</f>
        <v>E3635</v>
      </c>
      <c r="C320" s="212" t="str">
        <f t="shared" si="49"/>
        <v>E3635EZ1</v>
      </c>
      <c r="D320" s="102" t="s">
        <v>275</v>
      </c>
      <c r="E320" s="102" t="s">
        <v>1103</v>
      </c>
      <c r="F320" s="102" t="s">
        <v>1103</v>
      </c>
      <c r="G320" s="266" t="s">
        <v>1103</v>
      </c>
      <c r="H320" s="266" t="s">
        <v>1103</v>
      </c>
      <c r="I320" s="266" t="s">
        <v>1103</v>
      </c>
      <c r="J320" s="266" t="str">
        <f t="shared" si="66"/>
        <v/>
      </c>
      <c r="K320" s="266" t="str">
        <f t="shared" si="67"/>
        <v/>
      </c>
      <c r="L320" s="266" t="str">
        <f t="shared" si="68"/>
        <v/>
      </c>
      <c r="M320" s="266" t="str">
        <f t="shared" si="69"/>
        <v/>
      </c>
      <c r="N320" s="260" t="s">
        <v>1103</v>
      </c>
      <c r="O320" s="266" t="s">
        <v>1103</v>
      </c>
      <c r="P320" s="266" t="s">
        <v>1103</v>
      </c>
      <c r="Q320" s="266" t="s">
        <v>1103</v>
      </c>
      <c r="R320" s="646" t="str">
        <f t="shared" si="55"/>
        <v/>
      </c>
    </row>
    <row r="321" spans="1:18" x14ac:dyDescent="0.2">
      <c r="A321" s="102">
        <f t="shared" si="50"/>
        <v>1</v>
      </c>
      <c r="B321" s="212" t="str">
        <f>INDEX('LA List'!B:B,MATCH('EZ list'!D321,'LA List'!A:A,0))</f>
        <v>E2340</v>
      </c>
      <c r="C321" s="212" t="str">
        <f t="shared" si="49"/>
        <v>E2340EZ1</v>
      </c>
      <c r="D321" s="102" t="s">
        <v>277</v>
      </c>
      <c r="E321" s="102" t="s">
        <v>812</v>
      </c>
      <c r="F321" s="102">
        <v>2013</v>
      </c>
      <c r="G321" s="266">
        <v>1840050</v>
      </c>
      <c r="H321" s="266">
        <v>1840050</v>
      </c>
      <c r="I321" s="266">
        <v>1895330</v>
      </c>
      <c r="J321" s="266">
        <f t="shared" si="66"/>
        <v>1938765</v>
      </c>
      <c r="K321" s="266">
        <f t="shared" si="67"/>
        <v>1970354</v>
      </c>
      <c r="L321" s="266">
        <f t="shared" si="68"/>
        <v>1970354</v>
      </c>
      <c r="M321" s="266">
        <f t="shared" si="69"/>
        <v>1970354</v>
      </c>
      <c r="N321" s="260">
        <v>2168472</v>
      </c>
      <c r="O321" s="266">
        <v>2168472</v>
      </c>
      <c r="P321" s="266" t="s">
        <v>1103</v>
      </c>
      <c r="Q321" s="266" t="s">
        <v>1103</v>
      </c>
      <c r="R321" s="646">
        <f t="shared" si="55"/>
        <v>2168472</v>
      </c>
    </row>
    <row r="322" spans="1:18" x14ac:dyDescent="0.2">
      <c r="A322" s="102">
        <f t="shared" si="50"/>
        <v>1</v>
      </c>
      <c r="B322" s="212" t="str">
        <f>INDEX('LA List'!B:B,MATCH('EZ list'!D322,'LA List'!A:A,0))</f>
        <v>E5047</v>
      </c>
      <c r="C322" s="212" t="str">
        <f t="shared" si="49"/>
        <v>E5047EZ1</v>
      </c>
      <c r="D322" s="102" t="s">
        <v>279</v>
      </c>
      <c r="E322" s="102" t="s">
        <v>1103</v>
      </c>
      <c r="F322" s="102" t="s">
        <v>1103</v>
      </c>
      <c r="G322" s="266" t="s">
        <v>1103</v>
      </c>
      <c r="H322" s="266" t="s">
        <v>1103</v>
      </c>
      <c r="I322" s="266" t="s">
        <v>1103</v>
      </c>
      <c r="J322" s="266" t="str">
        <f t="shared" si="66"/>
        <v/>
      </c>
      <c r="K322" s="266" t="str">
        <f t="shared" si="67"/>
        <v/>
      </c>
      <c r="L322" s="266" t="str">
        <f t="shared" si="68"/>
        <v/>
      </c>
      <c r="M322" s="266" t="str">
        <f t="shared" si="69"/>
        <v/>
      </c>
      <c r="N322" s="260" t="s">
        <v>1103</v>
      </c>
      <c r="O322" s="266" t="s">
        <v>1103</v>
      </c>
      <c r="P322" s="266" t="s">
        <v>1103</v>
      </c>
      <c r="Q322" s="266" t="s">
        <v>1103</v>
      </c>
      <c r="R322" s="646" t="str">
        <f t="shared" si="55"/>
        <v/>
      </c>
    </row>
    <row r="323" spans="1:18" x14ac:dyDescent="0.2">
      <c r="A323" s="102">
        <f t="shared" si="50"/>
        <v>1</v>
      </c>
      <c r="B323" s="212" t="str">
        <f>INDEX('LA List'!B:B,MATCH('EZ list'!D323,'LA List'!A:A,0))</f>
        <v>E4205</v>
      </c>
      <c r="C323" s="212" t="str">
        <f t="shared" si="49"/>
        <v>E4205EZ1</v>
      </c>
      <c r="D323" s="102" t="s">
        <v>281</v>
      </c>
      <c r="E323" s="102" t="s">
        <v>4073</v>
      </c>
      <c r="F323" s="102">
        <v>2024</v>
      </c>
      <c r="G323" s="266" t="s">
        <v>1103</v>
      </c>
      <c r="H323" s="266" t="s">
        <v>1103</v>
      </c>
      <c r="I323" s="266" t="s">
        <v>1103</v>
      </c>
      <c r="J323" s="266" t="str">
        <f t="shared" si="66"/>
        <v/>
      </c>
      <c r="K323" s="266" t="str">
        <f t="shared" si="67"/>
        <v/>
      </c>
      <c r="L323" s="266" t="str">
        <f t="shared" si="68"/>
        <v/>
      </c>
      <c r="M323" s="266" t="str">
        <f t="shared" si="69"/>
        <v/>
      </c>
      <c r="N323" s="260" t="s">
        <v>1103</v>
      </c>
      <c r="O323" s="266">
        <v>0</v>
      </c>
      <c r="P323" s="266">
        <v>0</v>
      </c>
      <c r="Q323" s="266">
        <v>0</v>
      </c>
      <c r="R323" s="646">
        <f t="shared" si="55"/>
        <v>0</v>
      </c>
    </row>
    <row r="324" spans="1:18" x14ac:dyDescent="0.2">
      <c r="A324" s="102">
        <f t="shared" si="50"/>
        <v>1</v>
      </c>
      <c r="B324" s="212" t="str">
        <f>INDEX('LA List'!B:B,MATCH('EZ list'!D324,'LA List'!A:A,0))</f>
        <v>E1540</v>
      </c>
      <c r="C324" s="212" t="str">
        <f t="shared" si="49"/>
        <v>E1540EZ1</v>
      </c>
      <c r="D324" s="102" t="s">
        <v>283</v>
      </c>
      <c r="E324" s="102" t="s">
        <v>1103</v>
      </c>
      <c r="F324" s="102" t="s">
        <v>1103</v>
      </c>
      <c r="G324" s="266" t="s">
        <v>1103</v>
      </c>
      <c r="H324" s="266" t="s">
        <v>1103</v>
      </c>
      <c r="I324" s="266" t="s">
        <v>1103</v>
      </c>
      <c r="J324" s="266" t="str">
        <f t="shared" si="66"/>
        <v/>
      </c>
      <c r="K324" s="266" t="str">
        <f t="shared" si="67"/>
        <v/>
      </c>
      <c r="L324" s="266" t="str">
        <f t="shared" si="68"/>
        <v/>
      </c>
      <c r="M324" s="266" t="str">
        <f t="shared" si="69"/>
        <v/>
      </c>
      <c r="N324" s="260" t="s">
        <v>1103</v>
      </c>
      <c r="O324" s="266" t="s">
        <v>1103</v>
      </c>
      <c r="P324" s="266" t="s">
        <v>1103</v>
      </c>
      <c r="Q324" s="266" t="s">
        <v>1103</v>
      </c>
      <c r="R324" s="646" t="str">
        <f t="shared" si="55"/>
        <v/>
      </c>
    </row>
    <row r="325" spans="1:18" x14ac:dyDescent="0.2">
      <c r="A325" s="102">
        <f t="shared" si="50"/>
        <v>1</v>
      </c>
      <c r="B325" s="212" t="str">
        <f>INDEX('LA List'!B:B,MATCH('EZ list'!D325,'LA List'!A:A,0))</f>
        <v>E2341</v>
      </c>
      <c r="C325" s="212" t="str">
        <f t="shared" si="49"/>
        <v>E2341EZ1</v>
      </c>
      <c r="D325" s="102" t="s">
        <v>285</v>
      </c>
      <c r="E325" s="102" t="s">
        <v>1103</v>
      </c>
      <c r="F325" s="102" t="s">
        <v>1103</v>
      </c>
      <c r="G325" s="266" t="s">
        <v>1103</v>
      </c>
      <c r="H325" s="266" t="s">
        <v>1103</v>
      </c>
      <c r="I325" s="266" t="s">
        <v>1103</v>
      </c>
      <c r="J325" s="266" t="str">
        <f t="shared" si="66"/>
        <v/>
      </c>
      <c r="K325" s="266" t="str">
        <f t="shared" si="67"/>
        <v/>
      </c>
      <c r="L325" s="266" t="str">
        <f t="shared" si="68"/>
        <v/>
      </c>
      <c r="M325" s="266" t="str">
        <f t="shared" si="69"/>
        <v/>
      </c>
      <c r="N325" s="260" t="s">
        <v>1103</v>
      </c>
      <c r="O325" s="266" t="s">
        <v>1103</v>
      </c>
      <c r="P325" s="266" t="s">
        <v>1103</v>
      </c>
      <c r="Q325" s="266" t="s">
        <v>1103</v>
      </c>
      <c r="R325" s="646" t="str">
        <f t="shared" si="55"/>
        <v/>
      </c>
    </row>
    <row r="326" spans="1:18" x14ac:dyDescent="0.2">
      <c r="A326" s="102">
        <f t="shared" si="50"/>
        <v>1</v>
      </c>
      <c r="B326" s="212" t="str">
        <f>INDEX('LA List'!B:B,MATCH('EZ list'!D326,'LA List'!A:A,0))</f>
        <v>E1436</v>
      </c>
      <c r="C326" s="212" t="str">
        <f t="shared" ref="C326:C384" si="70">CONCATENATE(B326,"EZ",A326)</f>
        <v>E1436EZ1</v>
      </c>
      <c r="D326" s="102" t="s">
        <v>287</v>
      </c>
      <c r="E326" s="102" t="s">
        <v>1103</v>
      </c>
      <c r="F326" s="102" t="s">
        <v>1103</v>
      </c>
      <c r="G326" s="266" t="s">
        <v>1103</v>
      </c>
      <c r="H326" s="266" t="s">
        <v>1103</v>
      </c>
      <c r="I326" s="266" t="s">
        <v>1103</v>
      </c>
      <c r="J326" s="266" t="str">
        <f t="shared" si="66"/>
        <v/>
      </c>
      <c r="K326" s="266" t="str">
        <f t="shared" si="67"/>
        <v/>
      </c>
      <c r="L326" s="266" t="str">
        <f t="shared" si="68"/>
        <v/>
      </c>
      <c r="M326" s="266" t="str">
        <f t="shared" si="69"/>
        <v/>
      </c>
      <c r="N326" s="260" t="s">
        <v>1103</v>
      </c>
      <c r="O326" s="266" t="s">
        <v>1103</v>
      </c>
      <c r="P326" s="266" t="s">
        <v>1103</v>
      </c>
      <c r="Q326" s="266" t="s">
        <v>1103</v>
      </c>
      <c r="R326" s="646" t="str">
        <f t="shared" si="55"/>
        <v/>
      </c>
    </row>
    <row r="327" spans="1:18" x14ac:dyDescent="0.2">
      <c r="A327" s="102">
        <f t="shared" ref="A327:A390" si="71">IF(D327=D326,A326+1,1)</f>
        <v>1</v>
      </c>
      <c r="B327" s="212" t="str">
        <f>INDEX('LA List'!B:B,MATCH('EZ list'!D327,'LA List'!A:A,0))</f>
        <v>E4403</v>
      </c>
      <c r="C327" s="212" t="str">
        <f t="shared" si="70"/>
        <v>E4403EZ1</v>
      </c>
      <c r="D327" s="102" t="s">
        <v>289</v>
      </c>
      <c r="E327" s="102" t="s">
        <v>807</v>
      </c>
      <c r="F327" s="102">
        <v>2013</v>
      </c>
      <c r="G327" s="266">
        <v>321615</v>
      </c>
      <c r="H327" s="266">
        <v>321615</v>
      </c>
      <c r="I327" s="266">
        <v>331277</v>
      </c>
      <c r="J327" s="266">
        <f t="shared" si="66"/>
        <v>338869</v>
      </c>
      <c r="K327" s="266">
        <f t="shared" si="67"/>
        <v>344390</v>
      </c>
      <c r="L327" s="266">
        <f t="shared" si="68"/>
        <v>344390</v>
      </c>
      <c r="M327" s="266">
        <f t="shared" si="69"/>
        <v>344390</v>
      </c>
      <c r="N327" s="260">
        <v>414276</v>
      </c>
      <c r="O327" s="266">
        <v>414276</v>
      </c>
      <c r="P327" s="266" t="s">
        <v>1103</v>
      </c>
      <c r="Q327" s="266" t="s">
        <v>1103</v>
      </c>
      <c r="R327" s="646">
        <f t="shared" si="55"/>
        <v>414276</v>
      </c>
    </row>
    <row r="328" spans="1:18" x14ac:dyDescent="0.2">
      <c r="A328" s="102">
        <f t="shared" si="71"/>
        <v>1</v>
      </c>
      <c r="B328" s="212" t="str">
        <f>INDEX('LA List'!B:B,MATCH('EZ list'!D328,'LA List'!A:A,0))</f>
        <v>E3733</v>
      </c>
      <c r="C328" s="212" t="str">
        <f t="shared" si="70"/>
        <v>E3733EZ1</v>
      </c>
      <c r="D328" s="102" t="s">
        <v>291</v>
      </c>
      <c r="E328" s="102" t="s">
        <v>1103</v>
      </c>
      <c r="F328" s="102" t="s">
        <v>1103</v>
      </c>
      <c r="G328" s="266" t="s">
        <v>1103</v>
      </c>
      <c r="H328" s="266" t="s">
        <v>1103</v>
      </c>
      <c r="I328" s="266" t="s">
        <v>1103</v>
      </c>
      <c r="J328" s="266" t="str">
        <f t="shared" si="66"/>
        <v/>
      </c>
      <c r="K328" s="266" t="str">
        <f t="shared" si="67"/>
        <v/>
      </c>
      <c r="L328" s="266" t="str">
        <f t="shared" si="68"/>
        <v/>
      </c>
      <c r="M328" s="266" t="str">
        <f t="shared" si="69"/>
        <v/>
      </c>
      <c r="N328" s="260" t="s">
        <v>1103</v>
      </c>
      <c r="O328" s="266" t="s">
        <v>1103</v>
      </c>
      <c r="P328" s="266" t="s">
        <v>1103</v>
      </c>
      <c r="Q328" s="266" t="s">
        <v>1103</v>
      </c>
      <c r="R328" s="646" t="str">
        <f t="shared" si="55"/>
        <v/>
      </c>
    </row>
    <row r="329" spans="1:18" x14ac:dyDescent="0.2">
      <c r="A329" s="102">
        <f t="shared" si="71"/>
        <v>1</v>
      </c>
      <c r="B329" s="212" t="str">
        <f>INDEX('LA List'!B:B,MATCH('EZ list'!D329,'LA List'!A:A,0))</f>
        <v>E3636</v>
      </c>
      <c r="C329" s="212" t="str">
        <f t="shared" si="70"/>
        <v>E3636EZ1</v>
      </c>
      <c r="D329" s="102" t="s">
        <v>293</v>
      </c>
      <c r="E329" s="102" t="s">
        <v>1045</v>
      </c>
      <c r="F329" s="102">
        <v>2017</v>
      </c>
      <c r="G329" s="266">
        <v>602682</v>
      </c>
      <c r="H329" s="266">
        <v>602682</v>
      </c>
      <c r="I329" s="266">
        <v>620788</v>
      </c>
      <c r="J329" s="266">
        <f t="shared" si="66"/>
        <v>635014</v>
      </c>
      <c r="K329" s="266">
        <f t="shared" si="67"/>
        <v>645360</v>
      </c>
      <c r="L329" s="266">
        <f t="shared" si="68"/>
        <v>645360</v>
      </c>
      <c r="M329" s="266">
        <f t="shared" si="69"/>
        <v>645360</v>
      </c>
      <c r="N329" s="260">
        <v>795116</v>
      </c>
      <c r="O329" s="266">
        <v>795116</v>
      </c>
      <c r="P329" s="266" t="s">
        <v>1103</v>
      </c>
      <c r="Q329" s="266" t="s">
        <v>1103</v>
      </c>
      <c r="R329" s="646">
        <f t="shared" ref="R329:R392" si="72">IF($F329 = "","",
IF($F329&lt;2024,O329*$P$1,
IF($F329&gt;=2024,+P329+Q329)))</f>
        <v>795116</v>
      </c>
    </row>
    <row r="330" spans="1:18" x14ac:dyDescent="0.2">
      <c r="A330" s="102">
        <f t="shared" si="71"/>
        <v>1</v>
      </c>
      <c r="B330" s="212" t="str">
        <f>INDEX('LA List'!B:B,MATCH('EZ list'!D330,'LA List'!A:A,0))</f>
        <v>E3038</v>
      </c>
      <c r="C330" s="212" t="str">
        <f t="shared" si="70"/>
        <v>E3038EZ1</v>
      </c>
      <c r="D330" s="102" t="s">
        <v>295</v>
      </c>
      <c r="E330" s="246" t="s">
        <v>4074</v>
      </c>
      <c r="F330" s="246">
        <v>2023</v>
      </c>
      <c r="G330" s="266">
        <v>0</v>
      </c>
      <c r="H330" s="266">
        <v>0</v>
      </c>
      <c r="I330" s="266">
        <v>0</v>
      </c>
      <c r="J330" s="266">
        <f t="shared" si="66"/>
        <v>0</v>
      </c>
      <c r="K330" s="266">
        <f t="shared" si="67"/>
        <v>0</v>
      </c>
      <c r="L330" s="266">
        <f t="shared" si="68"/>
        <v>0</v>
      </c>
      <c r="M330" s="266">
        <f t="shared" si="69"/>
        <v>0</v>
      </c>
      <c r="N330" s="260">
        <v>0</v>
      </c>
      <c r="O330" s="266">
        <v>0</v>
      </c>
      <c r="P330" s="266" t="s">
        <v>1103</v>
      </c>
      <c r="Q330" s="266" t="s">
        <v>1103</v>
      </c>
      <c r="R330" s="646">
        <f t="shared" si="72"/>
        <v>0</v>
      </c>
    </row>
    <row r="331" spans="1:18" x14ac:dyDescent="0.2">
      <c r="A331" s="102">
        <f t="shared" si="71"/>
        <v>1</v>
      </c>
      <c r="B331" s="212" t="str">
        <f>INDEX('LA List'!B:B,MATCH('EZ list'!D331,'LA List'!A:A,0))</f>
        <v>E1740</v>
      </c>
      <c r="C331" s="212" t="str">
        <f>CONCATENATE(B331,"EZ",A331)</f>
        <v>E1740EZ1</v>
      </c>
      <c r="D331" s="102" t="s">
        <v>297</v>
      </c>
      <c r="E331" s="102" t="s">
        <v>1103</v>
      </c>
      <c r="F331" s="102" t="s">
        <v>1103</v>
      </c>
      <c r="G331" s="266" t="s">
        <v>1103</v>
      </c>
      <c r="H331" s="266" t="s">
        <v>1103</v>
      </c>
      <c r="I331" s="266" t="s">
        <v>1103</v>
      </c>
      <c r="J331" s="266" t="str">
        <f t="shared" si="66"/>
        <v/>
      </c>
      <c r="K331" s="266" t="str">
        <f t="shared" si="67"/>
        <v/>
      </c>
      <c r="L331" s="266" t="str">
        <f t="shared" si="68"/>
        <v/>
      </c>
      <c r="M331" s="266" t="str">
        <f t="shared" si="69"/>
        <v/>
      </c>
      <c r="N331" s="260" t="s">
        <v>1103</v>
      </c>
      <c r="O331" s="266" t="s">
        <v>1103</v>
      </c>
      <c r="P331" s="266" t="s">
        <v>1103</v>
      </c>
      <c r="Q331" s="266" t="s">
        <v>1103</v>
      </c>
      <c r="R331" s="646" t="str">
        <f t="shared" si="72"/>
        <v/>
      </c>
    </row>
    <row r="332" spans="1:18" x14ac:dyDescent="0.2">
      <c r="A332" s="102">
        <f t="shared" si="71"/>
        <v>1</v>
      </c>
      <c r="B332" s="212" t="str">
        <f>INDEX('LA List'!B:B,MATCH('EZ list'!D332,'LA List'!A:A,0))</f>
        <v>E2402</v>
      </c>
      <c r="C332" s="212" t="str">
        <f>CONCATENATE(B332,"EZ",A332)</f>
        <v>E2402EZ1</v>
      </c>
      <c r="D332" s="102" t="s">
        <v>299</v>
      </c>
      <c r="E332" s="102" t="s">
        <v>1103</v>
      </c>
      <c r="F332" s="102" t="s">
        <v>1103</v>
      </c>
      <c r="G332" s="266" t="s">
        <v>1103</v>
      </c>
      <c r="H332" s="266" t="s">
        <v>1103</v>
      </c>
      <c r="I332" s="266" t="s">
        <v>1103</v>
      </c>
      <c r="J332" s="266" t="str">
        <f t="shared" si="66"/>
        <v/>
      </c>
      <c r="K332" s="266" t="str">
        <f t="shared" si="67"/>
        <v/>
      </c>
      <c r="L332" s="266" t="str">
        <f t="shared" si="68"/>
        <v/>
      </c>
      <c r="M332" s="266" t="str">
        <f t="shared" si="69"/>
        <v/>
      </c>
      <c r="N332" s="260" t="s">
        <v>1103</v>
      </c>
      <c r="O332" s="266" t="s">
        <v>1103</v>
      </c>
      <c r="P332" s="266" t="s">
        <v>1103</v>
      </c>
      <c r="Q332" s="266" t="s">
        <v>1103</v>
      </c>
      <c r="R332" s="646" t="str">
        <f t="shared" si="72"/>
        <v/>
      </c>
    </row>
    <row r="333" spans="1:18" x14ac:dyDescent="0.2">
      <c r="A333" s="102">
        <f t="shared" si="71"/>
        <v>1</v>
      </c>
      <c r="B333" s="212" t="str">
        <f>INDEX('LA List'!B:B,MATCH('EZ list'!D333,'LA List'!A:A,0))</f>
        <v>E4206</v>
      </c>
      <c r="C333" s="212" t="str">
        <f t="shared" si="70"/>
        <v>E4206EZ1</v>
      </c>
      <c r="D333" s="102" t="s">
        <v>301</v>
      </c>
      <c r="E333" s="102" t="s">
        <v>4061</v>
      </c>
      <c r="F333" s="102">
        <v>2024</v>
      </c>
      <c r="G333" s="266" t="s">
        <v>1103</v>
      </c>
      <c r="H333" s="266" t="s">
        <v>1103</v>
      </c>
      <c r="I333" s="266" t="s">
        <v>1103</v>
      </c>
      <c r="J333" s="266" t="str">
        <f t="shared" si="66"/>
        <v/>
      </c>
      <c r="K333" s="266" t="str">
        <f t="shared" si="67"/>
        <v/>
      </c>
      <c r="L333" s="266" t="str">
        <f t="shared" si="68"/>
        <v/>
      </c>
      <c r="M333" s="266" t="str">
        <f t="shared" si="69"/>
        <v/>
      </c>
      <c r="N333" s="260" t="s">
        <v>1103</v>
      </c>
      <c r="O333" s="266">
        <v>2280639.59375</v>
      </c>
      <c r="P333" s="266">
        <v>299726</v>
      </c>
      <c r="Q333" s="266">
        <v>2013566</v>
      </c>
      <c r="R333" s="646">
        <f t="shared" si="72"/>
        <v>2313292</v>
      </c>
    </row>
    <row r="334" spans="1:18" x14ac:dyDescent="0.2">
      <c r="A334" s="102">
        <f t="shared" si="71"/>
        <v>2</v>
      </c>
      <c r="B334" s="212" t="str">
        <f>INDEX('LA List'!B:B,MATCH('EZ list'!D334,'LA List'!A:A,0))</f>
        <v>E4206</v>
      </c>
      <c r="C334" s="212" t="str">
        <f t="shared" si="70"/>
        <v>E4206EZ2</v>
      </c>
      <c r="D334" s="102" t="s">
        <v>301</v>
      </c>
      <c r="E334" s="102" t="s">
        <v>4075</v>
      </c>
      <c r="F334" s="102">
        <v>2024</v>
      </c>
      <c r="G334" s="266"/>
      <c r="H334" s="266"/>
      <c r="I334" s="266"/>
      <c r="J334" s="266"/>
      <c r="K334" s="266"/>
      <c r="L334" s="266"/>
      <c r="M334" s="266"/>
      <c r="N334" s="260"/>
      <c r="O334" s="266">
        <v>24916674.16015625</v>
      </c>
      <c r="P334" s="266">
        <v>4033649</v>
      </c>
      <c r="Q334" s="266">
        <v>21227251</v>
      </c>
      <c r="R334" s="646">
        <f t="shared" si="72"/>
        <v>25260900</v>
      </c>
    </row>
    <row r="335" spans="1:18" x14ac:dyDescent="0.2">
      <c r="A335" s="102">
        <f t="shared" si="71"/>
        <v>3</v>
      </c>
      <c r="B335" s="212" t="str">
        <f>INDEX('LA List'!B:B,MATCH('EZ list'!D335,'LA List'!A:A,0))</f>
        <v>E4206</v>
      </c>
      <c r="C335" s="212" t="str">
        <f t="shared" si="70"/>
        <v>E4206EZ3</v>
      </c>
      <c r="D335" s="102" t="s">
        <v>301</v>
      </c>
      <c r="E335" s="102" t="s">
        <v>4076</v>
      </c>
      <c r="F335" s="102">
        <v>2024</v>
      </c>
      <c r="G335" s="266"/>
      <c r="H335" s="266"/>
      <c r="I335" s="266"/>
      <c r="J335" s="266"/>
      <c r="K335" s="266"/>
      <c r="L335" s="266"/>
      <c r="M335" s="266"/>
      <c r="N335" s="260"/>
      <c r="O335" s="266">
        <v>4007364.609375</v>
      </c>
      <c r="P335" s="266">
        <v>1025151</v>
      </c>
      <c r="Q335" s="266">
        <v>3031371</v>
      </c>
      <c r="R335" s="646">
        <f t="shared" si="72"/>
        <v>4056522</v>
      </c>
    </row>
    <row r="336" spans="1:18" x14ac:dyDescent="0.2">
      <c r="A336" s="102">
        <f t="shared" si="71"/>
        <v>1</v>
      </c>
      <c r="B336" s="212" t="str">
        <f>INDEX('LA List'!B:B,MATCH('EZ list'!D336,'LA List'!A:A,0))</f>
        <v>E4604</v>
      </c>
      <c r="C336" s="212" t="str">
        <f t="shared" si="70"/>
        <v>E4604EZ1</v>
      </c>
      <c r="D336" s="102" t="s">
        <v>303</v>
      </c>
      <c r="E336" s="102" t="s">
        <v>4077</v>
      </c>
      <c r="F336" s="102">
        <v>2024</v>
      </c>
      <c r="G336" s="266" t="s">
        <v>1103</v>
      </c>
      <c r="H336" s="266" t="s">
        <v>1103</v>
      </c>
      <c r="I336" s="266" t="s">
        <v>1103</v>
      </c>
      <c r="J336" s="266" t="str">
        <f>IF(I336="","",ROUND(I336*$J$1,0))</f>
        <v/>
      </c>
      <c r="K336" s="266" t="str">
        <f>IF(J336="","",ROUND(J336*$K$1,0))</f>
        <v/>
      </c>
      <c r="L336" s="266" t="str">
        <f>IF(K336="","",ROUND(K336*$L$1,0))</f>
        <v/>
      </c>
      <c r="M336" s="266" t="str">
        <f>IF(L336="","",ROUND(L336*$M$1,0))</f>
        <v/>
      </c>
      <c r="N336" s="260" t="s">
        <v>1103</v>
      </c>
      <c r="O336" s="266">
        <v>469633.7442578125</v>
      </c>
      <c r="P336" s="266">
        <v>80607</v>
      </c>
      <c r="Q336" s="266">
        <v>395440</v>
      </c>
      <c r="R336" s="646">
        <f t="shared" si="72"/>
        <v>476047</v>
      </c>
    </row>
    <row r="337" spans="1:18" x14ac:dyDescent="0.2">
      <c r="A337" s="102">
        <f t="shared" si="71"/>
        <v>1</v>
      </c>
      <c r="B337" s="212" t="str">
        <f>INDEX('LA List'!B:B,MATCH('EZ list'!D337,'LA List'!A:A,0))</f>
        <v>E4304</v>
      </c>
      <c r="C337" s="212" t="str">
        <f t="shared" si="70"/>
        <v>E4304EZ1</v>
      </c>
      <c r="D337" s="102" t="s">
        <v>305</v>
      </c>
      <c r="E337" s="102" t="s">
        <v>1103</v>
      </c>
      <c r="F337" s="102" t="s">
        <v>1103</v>
      </c>
      <c r="G337" s="266" t="s">
        <v>1103</v>
      </c>
      <c r="H337" s="266" t="s">
        <v>1103</v>
      </c>
      <c r="I337" s="266" t="s">
        <v>1103</v>
      </c>
      <c r="J337" s="266" t="str">
        <f>IF(I337="","",ROUND(I337*$J$1,0))</f>
        <v/>
      </c>
      <c r="K337" s="266" t="str">
        <f>IF(J337="","",ROUND(J337*$K$1,0))</f>
        <v/>
      </c>
      <c r="L337" s="266" t="str">
        <f>IF(K337="","",ROUND(K337*$L$1,0))</f>
        <v/>
      </c>
      <c r="M337" s="266" t="str">
        <f>IF(L337="","",ROUND(L337*$M$1,0))</f>
        <v/>
      </c>
      <c r="N337" s="260" t="s">
        <v>1103</v>
      </c>
      <c r="O337" s="266" t="s">
        <v>1103</v>
      </c>
      <c r="P337" s="266" t="s">
        <v>1103</v>
      </c>
      <c r="Q337" s="266" t="s">
        <v>1103</v>
      </c>
      <c r="R337" s="646" t="str">
        <f t="shared" si="72"/>
        <v/>
      </c>
    </row>
    <row r="338" spans="1:18" x14ac:dyDescent="0.2">
      <c r="A338" s="102">
        <f t="shared" si="71"/>
        <v>1</v>
      </c>
      <c r="B338" s="212" t="str">
        <f>INDEX('LA List'!B:B,MATCH('EZ list'!D338,'LA List'!A:A,0))</f>
        <v>E2239</v>
      </c>
      <c r="C338" s="212" t="str">
        <f>CONCATENATE(B338,"EZ",A338)</f>
        <v>E2239EZ1</v>
      </c>
      <c r="D338" s="102" t="s">
        <v>307</v>
      </c>
      <c r="E338" s="102" t="s">
        <v>1103</v>
      </c>
      <c r="F338" s="102" t="s">
        <v>1103</v>
      </c>
      <c r="G338" s="266" t="s">
        <v>1103</v>
      </c>
      <c r="H338" s="266" t="s">
        <v>1103</v>
      </c>
      <c r="I338" s="266" t="s">
        <v>1103</v>
      </c>
      <c r="J338" s="266" t="str">
        <f>IF(I338="","",ROUND(I338*$J$1,0))</f>
        <v/>
      </c>
      <c r="K338" s="266" t="str">
        <f>IF(J338="","",ROUND(J338*$K$1,0))</f>
        <v/>
      </c>
      <c r="L338" s="266" t="str">
        <f>IF(K338="","",ROUND(K338*$L$1,0))</f>
        <v/>
      </c>
      <c r="M338" s="266" t="str">
        <f>IF(L338="","",ROUND(L338*$M$1,0))</f>
        <v/>
      </c>
      <c r="N338" s="260" t="s">
        <v>1103</v>
      </c>
      <c r="O338" s="266" t="s">
        <v>1103</v>
      </c>
      <c r="P338" s="266" t="s">
        <v>1103</v>
      </c>
      <c r="Q338" s="266" t="s">
        <v>1103</v>
      </c>
      <c r="R338" s="646" t="str">
        <f t="shared" si="72"/>
        <v/>
      </c>
    </row>
    <row r="339" spans="1:18" x14ac:dyDescent="0.2">
      <c r="A339" s="102">
        <f t="shared" si="71"/>
        <v>1</v>
      </c>
      <c r="B339" s="212" t="str">
        <f>INDEX('LA List'!B:B,MATCH('EZ list'!D339,'LA List'!A:A,0))</f>
        <v>E4404</v>
      </c>
      <c r="C339" s="212" t="str">
        <f t="shared" si="70"/>
        <v>E4404EZ1</v>
      </c>
      <c r="D339" s="102" t="s">
        <v>309</v>
      </c>
      <c r="E339" s="102" t="s">
        <v>807</v>
      </c>
      <c r="F339" s="102">
        <v>2013</v>
      </c>
      <c r="G339" s="266">
        <v>1708539</v>
      </c>
      <c r="H339" s="266">
        <v>1708539</v>
      </c>
      <c r="I339" s="266">
        <v>1759868</v>
      </c>
      <c r="J339" s="266">
        <f>IF(I339="","",ROUND(I339*$J$1,0))</f>
        <v>1800198</v>
      </c>
      <c r="K339" s="266">
        <f>IF(J339="","",ROUND(J339*$K$1,0))</f>
        <v>1829529</v>
      </c>
      <c r="L339" s="266">
        <f>IF(K339="","",ROUND(K339*$L$1,0))</f>
        <v>1829529</v>
      </c>
      <c r="M339" s="266">
        <f>IF(L339="","",ROUND(L339*$M$1,0))</f>
        <v>1829529</v>
      </c>
      <c r="N339" s="260">
        <v>2520547</v>
      </c>
      <c r="O339" s="266">
        <v>2520547</v>
      </c>
      <c r="P339" s="266" t="s">
        <v>1103</v>
      </c>
      <c r="Q339" s="266" t="s">
        <v>1103</v>
      </c>
      <c r="R339" s="646">
        <f t="shared" si="72"/>
        <v>2520547</v>
      </c>
    </row>
    <row r="340" spans="1:18" x14ac:dyDescent="0.2">
      <c r="A340" s="102">
        <f t="shared" si="71"/>
        <v>2</v>
      </c>
      <c r="B340" s="212" t="str">
        <f>INDEX('LA List'!B:B,MATCH('EZ list'!D340,'LA List'!A:A,0))</f>
        <v>E4404</v>
      </c>
      <c r="C340" s="212" t="str">
        <f t="shared" si="70"/>
        <v>E4404EZ2</v>
      </c>
      <c r="D340" s="102" t="s">
        <v>309</v>
      </c>
      <c r="E340" s="102" t="s">
        <v>813</v>
      </c>
      <c r="F340" s="102">
        <v>2013</v>
      </c>
      <c r="G340" s="266">
        <v>1604725</v>
      </c>
      <c r="H340" s="266">
        <v>1604725</v>
      </c>
      <c r="I340" s="266">
        <v>1652936</v>
      </c>
      <c r="J340" s="266">
        <f>IF(I340="","",ROUND(I340*$J$1,0))</f>
        <v>1690816</v>
      </c>
      <c r="K340" s="266">
        <f>IF(J340="","",ROUND(J340*$K$1,0))</f>
        <v>1718365</v>
      </c>
      <c r="L340" s="266">
        <f>IF(K340="","",ROUND(K340*$L$1,0))</f>
        <v>1718365</v>
      </c>
      <c r="M340" s="266">
        <f>IF(L340="","",ROUND(L340*$M$1,0))</f>
        <v>1718365</v>
      </c>
      <c r="N340" s="260">
        <v>1665601</v>
      </c>
      <c r="O340" s="266">
        <v>1665601</v>
      </c>
      <c r="P340" s="266" t="s">
        <v>1103</v>
      </c>
      <c r="Q340" s="266" t="s">
        <v>1103</v>
      </c>
      <c r="R340" s="646">
        <f t="shared" si="72"/>
        <v>1665601</v>
      </c>
    </row>
    <row r="341" spans="1:18" x14ac:dyDescent="0.2">
      <c r="A341" s="102">
        <f t="shared" si="71"/>
        <v>3</v>
      </c>
      <c r="B341" s="212" t="str">
        <f>INDEX('LA List'!B:B,MATCH('EZ list'!D341,'LA List'!A:A,0))</f>
        <v>E4404</v>
      </c>
      <c r="C341" s="212" t="str">
        <f t="shared" si="70"/>
        <v>E4404EZ3</v>
      </c>
      <c r="D341" s="102" t="s">
        <v>309</v>
      </c>
      <c r="E341" s="102" t="s">
        <v>4078</v>
      </c>
      <c r="F341" s="102">
        <v>2024</v>
      </c>
      <c r="G341" s="266"/>
      <c r="H341" s="266"/>
      <c r="I341" s="266"/>
      <c r="J341" s="266"/>
      <c r="K341" s="266"/>
      <c r="L341" s="266"/>
      <c r="M341" s="266"/>
      <c r="N341" s="260"/>
      <c r="O341" s="266">
        <v>3498088.0625</v>
      </c>
      <c r="P341" s="266">
        <v>956441</v>
      </c>
      <c r="Q341" s="266">
        <v>2583542</v>
      </c>
      <c r="R341" s="646">
        <f t="shared" si="72"/>
        <v>3539983</v>
      </c>
    </row>
    <row r="342" spans="1:18" x14ac:dyDescent="0.2">
      <c r="A342" s="102">
        <f t="shared" si="71"/>
        <v>1</v>
      </c>
      <c r="B342" s="212" t="str">
        <f>INDEX('LA List'!B:B,MATCH('EZ list'!D342,'LA List'!A:A,0))</f>
        <v>E2240</v>
      </c>
      <c r="C342" s="212" t="str">
        <f t="shared" si="70"/>
        <v>E2240EZ1</v>
      </c>
      <c r="D342" s="102" t="s">
        <v>311</v>
      </c>
      <c r="E342" s="102" t="s">
        <v>1103</v>
      </c>
      <c r="F342" s="102" t="s">
        <v>1103</v>
      </c>
      <c r="G342" s="266" t="s">
        <v>1103</v>
      </c>
      <c r="H342" s="266" t="s">
        <v>1103</v>
      </c>
      <c r="I342" s="266" t="s">
        <v>1103</v>
      </c>
      <c r="J342" s="266" t="str">
        <f t="shared" ref="J342:J349" si="73">IF(I342="","",ROUND(I342*$J$1,0))</f>
        <v/>
      </c>
      <c r="K342" s="266" t="str">
        <f t="shared" ref="K342:K349" si="74">IF(J342="","",ROUND(J342*$K$1,0))</f>
        <v/>
      </c>
      <c r="L342" s="266" t="str">
        <f t="shared" ref="L342:L349" si="75">IF(K342="","",ROUND(K342*$L$1,0))</f>
        <v/>
      </c>
      <c r="M342" s="266" t="str">
        <f t="shared" ref="M342:M349" si="76">IF(L342="","",ROUND(L342*$M$1,0))</f>
        <v/>
      </c>
      <c r="N342" s="260" t="s">
        <v>1103</v>
      </c>
      <c r="O342" s="266" t="s">
        <v>1103</v>
      </c>
      <c r="P342" s="266" t="s">
        <v>1103</v>
      </c>
      <c r="Q342" s="266" t="s">
        <v>1103</v>
      </c>
      <c r="R342" s="646" t="str">
        <f t="shared" si="72"/>
        <v/>
      </c>
    </row>
    <row r="343" spans="1:18" s="102" customFormat="1" x14ac:dyDescent="0.2">
      <c r="A343" s="102">
        <f t="shared" si="71"/>
        <v>1</v>
      </c>
      <c r="B343" s="212" t="str">
        <f>INDEX('LA List'!B:B,MATCH('EZ list'!D343,'LA List'!A:A,0))</f>
        <v>E3202</v>
      </c>
      <c r="C343" s="212" t="str">
        <f>CONCATENATE(B343,"EZ",A343)</f>
        <v>E3202EZ1</v>
      </c>
      <c r="D343" s="102" t="s">
        <v>313</v>
      </c>
      <c r="E343" s="102" t="s">
        <v>1103</v>
      </c>
      <c r="F343" s="102" t="s">
        <v>1103</v>
      </c>
      <c r="G343" s="266" t="s">
        <v>1103</v>
      </c>
      <c r="H343" s="266" t="s">
        <v>1103</v>
      </c>
      <c r="I343" s="266" t="s">
        <v>1103</v>
      </c>
      <c r="J343" s="266" t="str">
        <f t="shared" si="73"/>
        <v/>
      </c>
      <c r="K343" s="266" t="str">
        <f t="shared" si="74"/>
        <v/>
      </c>
      <c r="L343" s="266" t="str">
        <f t="shared" si="75"/>
        <v/>
      </c>
      <c r="M343" s="266" t="str">
        <f t="shared" si="76"/>
        <v/>
      </c>
      <c r="N343" s="260" t="s">
        <v>1103</v>
      </c>
      <c r="O343" s="266" t="s">
        <v>1103</v>
      </c>
      <c r="P343" s="266" t="s">
        <v>1103</v>
      </c>
      <c r="Q343" s="266" t="s">
        <v>1103</v>
      </c>
      <c r="R343" s="646" t="str">
        <f t="shared" si="72"/>
        <v/>
      </c>
    </row>
    <row r="344" spans="1:18" x14ac:dyDescent="0.2">
      <c r="A344" s="102">
        <f t="shared" si="71"/>
        <v>1</v>
      </c>
      <c r="B344" s="212" t="str">
        <f>INDEX('LA List'!B:B,MATCH('EZ list'!D344,'LA List'!A:A,0))</f>
        <v>E0304</v>
      </c>
      <c r="C344" s="212" t="str">
        <f t="shared" si="70"/>
        <v>E0304EZ1</v>
      </c>
      <c r="D344" s="102" t="s">
        <v>315</v>
      </c>
      <c r="E344" s="102" t="s">
        <v>1103</v>
      </c>
      <c r="F344" s="102" t="s">
        <v>1103</v>
      </c>
      <c r="G344" s="266" t="s">
        <v>1103</v>
      </c>
      <c r="H344" s="266" t="s">
        <v>1103</v>
      </c>
      <c r="I344" s="266" t="s">
        <v>1103</v>
      </c>
      <c r="J344" s="266" t="str">
        <f t="shared" si="73"/>
        <v/>
      </c>
      <c r="K344" s="266" t="str">
        <f t="shared" si="74"/>
        <v/>
      </c>
      <c r="L344" s="266" t="str">
        <f t="shared" si="75"/>
        <v/>
      </c>
      <c r="M344" s="266" t="str">
        <f t="shared" si="76"/>
        <v/>
      </c>
      <c r="N344" s="260" t="s">
        <v>1103</v>
      </c>
      <c r="O344" s="266" t="s">
        <v>1103</v>
      </c>
      <c r="P344" s="266" t="s">
        <v>1103</v>
      </c>
      <c r="Q344" s="266" t="s">
        <v>1103</v>
      </c>
      <c r="R344" s="646" t="str">
        <f t="shared" si="72"/>
        <v/>
      </c>
    </row>
    <row r="345" spans="1:18" x14ac:dyDescent="0.2">
      <c r="A345" s="102">
        <f t="shared" si="71"/>
        <v>1</v>
      </c>
      <c r="B345" s="212" t="str">
        <f>INDEX('LA List'!B:B,MATCH('EZ list'!D345,'LA List'!A:A,0))</f>
        <v>E4605</v>
      </c>
      <c r="C345" s="212" t="str">
        <f t="shared" si="70"/>
        <v>E4605EZ1</v>
      </c>
      <c r="D345" s="102" t="s">
        <v>317</v>
      </c>
      <c r="E345" s="102" t="s">
        <v>4047</v>
      </c>
      <c r="F345" s="102">
        <v>2024</v>
      </c>
      <c r="G345" s="266" t="s">
        <v>1103</v>
      </c>
      <c r="H345" s="266" t="s">
        <v>1103</v>
      </c>
      <c r="I345" s="266" t="s">
        <v>1103</v>
      </c>
      <c r="J345" s="266" t="str">
        <f t="shared" si="73"/>
        <v/>
      </c>
      <c r="K345" s="266" t="str">
        <f t="shared" si="74"/>
        <v/>
      </c>
      <c r="L345" s="266" t="str">
        <f t="shared" si="75"/>
        <v/>
      </c>
      <c r="M345" s="266" t="str">
        <f t="shared" si="76"/>
        <v/>
      </c>
      <c r="N345" s="260" t="s">
        <v>1103</v>
      </c>
      <c r="O345" s="266">
        <v>267152.23828125</v>
      </c>
      <c r="P345" s="266">
        <v>51366</v>
      </c>
      <c r="Q345" s="266">
        <v>219343</v>
      </c>
      <c r="R345" s="646">
        <f t="shared" si="72"/>
        <v>270709</v>
      </c>
    </row>
    <row r="346" spans="1:18" x14ac:dyDescent="0.2">
      <c r="A346" s="102">
        <f t="shared" si="71"/>
        <v>1</v>
      </c>
      <c r="B346" s="212" t="str">
        <f>INDEX('LA List'!B:B,MATCH('EZ list'!D346,'LA List'!A:A,0))</f>
        <v>E3301</v>
      </c>
      <c r="C346" s="212" t="str">
        <f t="shared" si="70"/>
        <v>E3301EZ1</v>
      </c>
      <c r="D346" s="246" t="s">
        <v>620</v>
      </c>
      <c r="E346" s="102" t="s">
        <v>1046</v>
      </c>
      <c r="F346" s="102">
        <v>2017</v>
      </c>
      <c r="G346" s="266">
        <v>20741</v>
      </c>
      <c r="H346" s="266">
        <v>20741</v>
      </c>
      <c r="I346" s="266">
        <v>21364</v>
      </c>
      <c r="J346" s="266">
        <f t="shared" si="73"/>
        <v>21854</v>
      </c>
      <c r="K346" s="266">
        <f t="shared" si="74"/>
        <v>22210</v>
      </c>
      <c r="L346" s="266">
        <f t="shared" si="75"/>
        <v>22210</v>
      </c>
      <c r="M346" s="266">
        <f t="shared" si="76"/>
        <v>22210</v>
      </c>
      <c r="N346" s="260">
        <v>26880</v>
      </c>
      <c r="O346" s="266">
        <v>26880</v>
      </c>
      <c r="P346" s="266" t="s">
        <v>1103</v>
      </c>
      <c r="Q346" s="266" t="s">
        <v>1103</v>
      </c>
      <c r="R346" s="646">
        <f t="shared" si="72"/>
        <v>26880</v>
      </c>
    </row>
    <row r="347" spans="1:18" x14ac:dyDescent="0.2">
      <c r="A347" s="102">
        <f t="shared" si="71"/>
        <v>1</v>
      </c>
      <c r="B347" s="212" t="str">
        <f>INDEX('LA List'!B:B,MATCH('EZ list'!D347,'LA List'!A:A,0))</f>
        <v>E0536</v>
      </c>
      <c r="C347" s="212" t="str">
        <f t="shared" si="70"/>
        <v>E0536EZ1</v>
      </c>
      <c r="D347" s="102" t="s">
        <v>319</v>
      </c>
      <c r="E347" s="102" t="s">
        <v>1047</v>
      </c>
      <c r="F347" s="102">
        <v>2016</v>
      </c>
      <c r="G347" s="266">
        <v>0</v>
      </c>
      <c r="H347" s="266">
        <v>0</v>
      </c>
      <c r="I347" s="266">
        <v>0</v>
      </c>
      <c r="J347" s="266">
        <f t="shared" si="73"/>
        <v>0</v>
      </c>
      <c r="K347" s="266">
        <f t="shared" si="74"/>
        <v>0</v>
      </c>
      <c r="L347" s="266">
        <f t="shared" si="75"/>
        <v>0</v>
      </c>
      <c r="M347" s="266">
        <f t="shared" si="76"/>
        <v>0</v>
      </c>
      <c r="N347" s="260">
        <v>0</v>
      </c>
      <c r="O347" s="266">
        <v>0</v>
      </c>
      <c r="P347" s="266" t="s">
        <v>1103</v>
      </c>
      <c r="Q347" s="266" t="s">
        <v>1103</v>
      </c>
      <c r="R347" s="646">
        <f t="shared" si="72"/>
        <v>0</v>
      </c>
    </row>
    <row r="348" spans="1:18" x14ac:dyDescent="0.2">
      <c r="A348" s="102">
        <f t="shared" si="71"/>
        <v>2</v>
      </c>
      <c r="B348" s="212" t="str">
        <f>INDEX('LA List'!B:B,MATCH('EZ list'!D348,'LA List'!A:A,0))</f>
        <v>E0536</v>
      </c>
      <c r="C348" s="212" t="str">
        <f t="shared" si="70"/>
        <v>E0536EZ2</v>
      </c>
      <c r="D348" s="102" t="s">
        <v>319</v>
      </c>
      <c r="E348" s="102" t="s">
        <v>1048</v>
      </c>
      <c r="F348" s="102">
        <v>2016</v>
      </c>
      <c r="G348" s="266">
        <v>0</v>
      </c>
      <c r="H348" s="266">
        <v>0</v>
      </c>
      <c r="I348" s="266">
        <v>0</v>
      </c>
      <c r="J348" s="266">
        <f t="shared" si="73"/>
        <v>0</v>
      </c>
      <c r="K348" s="266">
        <f t="shared" si="74"/>
        <v>0</v>
      </c>
      <c r="L348" s="266">
        <f t="shared" si="75"/>
        <v>0</v>
      </c>
      <c r="M348" s="266">
        <f t="shared" si="76"/>
        <v>0</v>
      </c>
      <c r="N348" s="260">
        <v>0</v>
      </c>
      <c r="O348" s="266">
        <v>0</v>
      </c>
      <c r="P348" s="266" t="s">
        <v>1103</v>
      </c>
      <c r="Q348" s="266" t="s">
        <v>1103</v>
      </c>
      <c r="R348" s="646">
        <f t="shared" si="72"/>
        <v>0</v>
      </c>
    </row>
    <row r="349" spans="1:18" x14ac:dyDescent="0.2">
      <c r="A349" s="102">
        <f t="shared" si="71"/>
        <v>3</v>
      </c>
      <c r="B349" s="212" t="str">
        <f>INDEX('LA List'!B:B,MATCH('EZ list'!D349,'LA List'!A:A,0))</f>
        <v>E0536</v>
      </c>
      <c r="C349" s="212" t="str">
        <f t="shared" si="70"/>
        <v>E0536EZ3</v>
      </c>
      <c r="D349" s="102" t="s">
        <v>319</v>
      </c>
      <c r="E349" s="102" t="s">
        <v>1049</v>
      </c>
      <c r="F349" s="102">
        <v>2016</v>
      </c>
      <c r="G349" s="266">
        <v>0</v>
      </c>
      <c r="H349" s="266">
        <v>0</v>
      </c>
      <c r="I349" s="266">
        <v>0</v>
      </c>
      <c r="J349" s="266">
        <f t="shared" si="73"/>
        <v>0</v>
      </c>
      <c r="K349" s="266">
        <f t="shared" si="74"/>
        <v>0</v>
      </c>
      <c r="L349" s="266">
        <f t="shared" si="75"/>
        <v>0</v>
      </c>
      <c r="M349" s="266">
        <f t="shared" si="76"/>
        <v>0</v>
      </c>
      <c r="N349" s="260">
        <v>0</v>
      </c>
      <c r="O349" s="266">
        <v>0</v>
      </c>
      <c r="P349" s="266" t="s">
        <v>1103</v>
      </c>
      <c r="Q349" s="266" t="s">
        <v>1103</v>
      </c>
      <c r="R349" s="646">
        <f t="shared" si="72"/>
        <v>0</v>
      </c>
    </row>
    <row r="350" spans="1:18" x14ac:dyDescent="0.2">
      <c r="A350" s="102">
        <f t="shared" si="71"/>
        <v>1</v>
      </c>
      <c r="B350" s="212" t="str">
        <f>INDEX('LA List'!B:B,MATCH('EZ list'!D350,'LA List'!A:A,0))</f>
        <v>E1039</v>
      </c>
      <c r="C350" s="212" t="str">
        <f t="shared" si="70"/>
        <v>E1039EZ1</v>
      </c>
      <c r="D350" s="102" t="s">
        <v>321</v>
      </c>
      <c r="E350" s="246" t="s">
        <v>4079</v>
      </c>
      <c r="F350" s="246">
        <v>2023</v>
      </c>
      <c r="G350" s="266">
        <v>0</v>
      </c>
      <c r="H350" s="266">
        <v>0</v>
      </c>
      <c r="I350" s="266">
        <v>0</v>
      </c>
      <c r="J350" s="266">
        <v>0</v>
      </c>
      <c r="K350" s="266">
        <v>0</v>
      </c>
      <c r="L350" s="266">
        <v>0</v>
      </c>
      <c r="M350" s="266">
        <v>21457</v>
      </c>
      <c r="N350" s="260">
        <v>22330</v>
      </c>
      <c r="O350" s="266">
        <v>22330</v>
      </c>
      <c r="P350" s="266" t="s">
        <v>1103</v>
      </c>
      <c r="Q350" s="266" t="s">
        <v>1103</v>
      </c>
      <c r="R350" s="646">
        <f t="shared" si="72"/>
        <v>22330</v>
      </c>
    </row>
    <row r="351" spans="1:18" x14ac:dyDescent="0.2">
      <c r="A351" s="102">
        <f t="shared" si="71"/>
        <v>2</v>
      </c>
      <c r="B351" s="212" t="str">
        <f>INDEX('LA List'!B:B,MATCH('EZ list'!D351,'LA List'!A:A,0))</f>
        <v>E1039</v>
      </c>
      <c r="C351" s="212" t="str">
        <f t="shared" si="70"/>
        <v>E1039EZ2</v>
      </c>
      <c r="D351" s="102" t="s">
        <v>321</v>
      </c>
      <c r="E351" s="246" t="s">
        <v>4052</v>
      </c>
      <c r="F351" s="246">
        <v>2025</v>
      </c>
      <c r="G351" s="266"/>
      <c r="H351" s="266"/>
      <c r="I351" s="266"/>
      <c r="J351" s="266"/>
      <c r="K351" s="266"/>
      <c r="L351" s="266"/>
      <c r="M351" s="266"/>
      <c r="N351" s="260"/>
      <c r="O351" s="266"/>
      <c r="P351" s="266">
        <v>6861</v>
      </c>
      <c r="Q351" s="266">
        <v>0</v>
      </c>
      <c r="R351" s="646">
        <f t="shared" si="72"/>
        <v>6861</v>
      </c>
    </row>
    <row r="352" spans="1:18" x14ac:dyDescent="0.2">
      <c r="A352" s="102">
        <f t="shared" si="71"/>
        <v>1</v>
      </c>
      <c r="B352" s="212" t="str">
        <f>INDEX('LA List'!B:B,MATCH('EZ list'!D352,'LA List'!A:A,0))</f>
        <v>E0103</v>
      </c>
      <c r="C352" s="212" t="str">
        <f t="shared" si="70"/>
        <v>E0103EZ1</v>
      </c>
      <c r="D352" s="102" t="s">
        <v>323</v>
      </c>
      <c r="E352" s="102" t="s">
        <v>804</v>
      </c>
      <c r="F352" s="102">
        <v>2014</v>
      </c>
      <c r="G352" s="266">
        <v>693418</v>
      </c>
      <c r="H352" s="266">
        <v>693418</v>
      </c>
      <c r="I352" s="266">
        <v>714250</v>
      </c>
      <c r="J352" s="266">
        <f>IF(I352="","",ROUND(I352*$J$1,0))</f>
        <v>730618</v>
      </c>
      <c r="K352" s="266">
        <f>IF(J352="","",ROUND(J352*$K$1,0))</f>
        <v>742522</v>
      </c>
      <c r="L352" s="266">
        <f>IF(K352="","",ROUND(K352*$L$1,0))</f>
        <v>742522</v>
      </c>
      <c r="M352" s="266">
        <f>IF(L352="","",ROUND(L352*$M$1,0))</f>
        <v>742522</v>
      </c>
      <c r="N352" s="260">
        <v>887637</v>
      </c>
      <c r="O352" s="266">
        <v>887637</v>
      </c>
      <c r="P352" s="266" t="s">
        <v>1103</v>
      </c>
      <c r="Q352" s="266" t="s">
        <v>1103</v>
      </c>
      <c r="R352" s="646">
        <f t="shared" si="72"/>
        <v>887637</v>
      </c>
    </row>
    <row r="353" spans="1:18" x14ac:dyDescent="0.2">
      <c r="A353" s="102">
        <f t="shared" si="71"/>
        <v>1</v>
      </c>
      <c r="B353" s="212" t="str">
        <f>INDEX('LA List'!B:B,MATCH('EZ list'!D353,'LA List'!A:A,0))</f>
        <v>E1136</v>
      </c>
      <c r="C353" s="212" t="str">
        <f t="shared" si="70"/>
        <v>E1136EZ1</v>
      </c>
      <c r="D353" s="102" t="s">
        <v>325</v>
      </c>
      <c r="E353" s="246" t="s">
        <v>4080</v>
      </c>
      <c r="F353" s="246">
        <v>2023</v>
      </c>
      <c r="G353" s="266"/>
      <c r="H353" s="266"/>
      <c r="I353" s="266"/>
      <c r="J353" s="266"/>
      <c r="K353" s="266"/>
      <c r="L353" s="266"/>
      <c r="M353" s="266"/>
      <c r="N353" s="260"/>
      <c r="O353" s="266"/>
      <c r="P353" s="266" t="s">
        <v>1103</v>
      </c>
      <c r="Q353" s="266" t="s">
        <v>1103</v>
      </c>
      <c r="R353" s="646">
        <f t="shared" si="72"/>
        <v>0</v>
      </c>
    </row>
    <row r="354" spans="1:18" x14ac:dyDescent="0.2">
      <c r="A354" s="102">
        <f t="shared" si="71"/>
        <v>2</v>
      </c>
      <c r="B354" s="212" t="str">
        <f>INDEX('LA List'!B:B,MATCH('EZ list'!D354,'LA List'!A:A,0))</f>
        <v>E1136</v>
      </c>
      <c r="C354" s="212" t="str">
        <f t="shared" si="70"/>
        <v>E1136EZ2</v>
      </c>
      <c r="D354" s="102" t="s">
        <v>325</v>
      </c>
      <c r="E354" s="246" t="s">
        <v>4081</v>
      </c>
      <c r="F354" s="246">
        <v>2023</v>
      </c>
      <c r="G354" s="266"/>
      <c r="H354" s="266"/>
      <c r="I354" s="266"/>
      <c r="J354" s="266"/>
      <c r="K354" s="266"/>
      <c r="L354" s="266"/>
      <c r="M354" s="266"/>
      <c r="N354" s="260"/>
      <c r="O354" s="266"/>
      <c r="P354" s="266" t="s">
        <v>1103</v>
      </c>
      <c r="Q354" s="266" t="s">
        <v>1103</v>
      </c>
      <c r="R354" s="646">
        <f t="shared" si="72"/>
        <v>0</v>
      </c>
    </row>
    <row r="355" spans="1:18" x14ac:dyDescent="0.2">
      <c r="A355" s="102">
        <f t="shared" si="71"/>
        <v>1</v>
      </c>
      <c r="B355" s="212" t="str">
        <f>INDEX('LA List'!B:B,MATCH('EZ list'!D355,'LA List'!A:A,0))</f>
        <v>E2535</v>
      </c>
      <c r="C355" s="212" t="str">
        <f t="shared" si="70"/>
        <v>E2535EZ1</v>
      </c>
      <c r="D355" s="102" t="s">
        <v>327</v>
      </c>
      <c r="E355" s="102" t="s">
        <v>1103</v>
      </c>
      <c r="F355" s="102" t="s">
        <v>1103</v>
      </c>
      <c r="G355" s="266" t="s">
        <v>1103</v>
      </c>
      <c r="H355" s="266" t="s">
        <v>1103</v>
      </c>
      <c r="I355" s="266" t="s">
        <v>1103</v>
      </c>
      <c r="J355" s="266" t="str">
        <f t="shared" ref="J355:J365" si="77">IF(I355="","",ROUND(I355*$J$1,0))</f>
        <v/>
      </c>
      <c r="K355" s="266" t="str">
        <f t="shared" ref="K355:K365" si="78">IF(J355="","",ROUND(J355*$K$1,0))</f>
        <v/>
      </c>
      <c r="L355" s="266" t="str">
        <f t="shared" ref="L355:L365" si="79">IF(K355="","",ROUND(K355*$L$1,0))</f>
        <v/>
      </c>
      <c r="M355" s="266" t="str">
        <f t="shared" ref="M355:M365" si="80">IF(L355="","",ROUND(L355*$M$1,0))</f>
        <v/>
      </c>
      <c r="N355" s="260" t="s">
        <v>1103</v>
      </c>
      <c r="O355" s="266" t="s">
        <v>1103</v>
      </c>
      <c r="P355" s="266" t="s">
        <v>1103</v>
      </c>
      <c r="Q355" s="266" t="s">
        <v>1103</v>
      </c>
      <c r="R355" s="646" t="str">
        <f t="shared" si="72"/>
        <v/>
      </c>
    </row>
    <row r="356" spans="1:18" x14ac:dyDescent="0.2">
      <c r="A356" s="102">
        <f t="shared" si="71"/>
        <v>1</v>
      </c>
      <c r="B356" s="212" t="str">
        <f>INDEX('LA List'!B:B,MATCH('EZ list'!D356,'LA List'!A:A,0))</f>
        <v>E2536</v>
      </c>
      <c r="C356" s="212" t="str">
        <f t="shared" si="70"/>
        <v>E2536EZ1</v>
      </c>
      <c r="D356" s="102" t="s">
        <v>329</v>
      </c>
      <c r="E356" s="102" t="s">
        <v>1103</v>
      </c>
      <c r="F356" s="102" t="s">
        <v>1103</v>
      </c>
      <c r="G356" s="266" t="s">
        <v>1103</v>
      </c>
      <c r="H356" s="266" t="s">
        <v>1103</v>
      </c>
      <c r="I356" s="266" t="s">
        <v>1103</v>
      </c>
      <c r="J356" s="266" t="str">
        <f t="shared" si="77"/>
        <v/>
      </c>
      <c r="K356" s="266" t="str">
        <f t="shared" si="78"/>
        <v/>
      </c>
      <c r="L356" s="266" t="str">
        <f t="shared" si="79"/>
        <v/>
      </c>
      <c r="M356" s="266" t="str">
        <f t="shared" si="80"/>
        <v/>
      </c>
      <c r="N356" s="260" t="s">
        <v>1103</v>
      </c>
      <c r="O356" s="266" t="s">
        <v>1103</v>
      </c>
      <c r="P356" s="266" t="s">
        <v>1103</v>
      </c>
      <c r="Q356" s="266" t="s">
        <v>1103</v>
      </c>
      <c r="R356" s="646" t="str">
        <f t="shared" si="72"/>
        <v/>
      </c>
    </row>
    <row r="357" spans="1:18" x14ac:dyDescent="0.2">
      <c r="A357" s="102">
        <f t="shared" si="71"/>
        <v>1</v>
      </c>
      <c r="B357" s="212" t="str">
        <f>INDEX('LA List'!B:B,MATCH('EZ list'!D357,'LA List'!A:A,0))</f>
        <v>E2637</v>
      </c>
      <c r="C357" s="212" t="str">
        <f t="shared" si="70"/>
        <v>E2637EZ1</v>
      </c>
      <c r="D357" s="102" t="s">
        <v>331</v>
      </c>
      <c r="E357" s="102" t="s">
        <v>1050</v>
      </c>
      <c r="F357" s="102">
        <v>2016</v>
      </c>
      <c r="G357" s="266">
        <v>197644</v>
      </c>
      <c r="H357" s="266">
        <v>197644</v>
      </c>
      <c r="I357" s="266">
        <v>203582</v>
      </c>
      <c r="J357" s="266">
        <f t="shared" si="77"/>
        <v>208247</v>
      </c>
      <c r="K357" s="266">
        <f t="shared" si="78"/>
        <v>211640</v>
      </c>
      <c r="L357" s="266">
        <f t="shared" si="79"/>
        <v>211640</v>
      </c>
      <c r="M357" s="266">
        <f t="shared" si="80"/>
        <v>211640</v>
      </c>
      <c r="N357" s="260">
        <v>202967</v>
      </c>
      <c r="O357" s="266">
        <v>202967</v>
      </c>
      <c r="P357" s="266" t="s">
        <v>1103</v>
      </c>
      <c r="Q357" s="266" t="s">
        <v>1103</v>
      </c>
      <c r="R357" s="646">
        <f t="shared" si="72"/>
        <v>202967</v>
      </c>
    </row>
    <row r="358" spans="1:18" x14ac:dyDescent="0.2">
      <c r="A358" s="102">
        <f t="shared" si="71"/>
        <v>1</v>
      </c>
      <c r="B358" s="212" t="str">
        <f>INDEX('LA List'!B:B,MATCH('EZ list'!D358,'LA List'!A:A,0))</f>
        <v>E3133</v>
      </c>
      <c r="C358" s="212" t="str">
        <f t="shared" si="70"/>
        <v>E3133EZ1</v>
      </c>
      <c r="D358" s="102" t="s">
        <v>333</v>
      </c>
      <c r="E358" s="102" t="s">
        <v>1051</v>
      </c>
      <c r="F358" s="102">
        <v>2016</v>
      </c>
      <c r="G358" s="266">
        <v>0</v>
      </c>
      <c r="H358" s="266">
        <v>0</v>
      </c>
      <c r="I358" s="266">
        <v>0</v>
      </c>
      <c r="J358" s="266">
        <f t="shared" si="77"/>
        <v>0</v>
      </c>
      <c r="K358" s="266">
        <f t="shared" si="78"/>
        <v>0</v>
      </c>
      <c r="L358" s="266">
        <f t="shared" si="79"/>
        <v>0</v>
      </c>
      <c r="M358" s="266">
        <f t="shared" si="80"/>
        <v>0</v>
      </c>
      <c r="N358" s="260">
        <v>0</v>
      </c>
      <c r="O358" s="266">
        <v>0</v>
      </c>
      <c r="P358" s="266" t="s">
        <v>1103</v>
      </c>
      <c r="Q358" s="266" t="s">
        <v>1103</v>
      </c>
      <c r="R358" s="646">
        <f t="shared" si="72"/>
        <v>0</v>
      </c>
    </row>
    <row r="359" spans="1:18" x14ac:dyDescent="0.2">
      <c r="A359" s="102">
        <f t="shared" si="71"/>
        <v>2</v>
      </c>
      <c r="B359" s="212" t="str">
        <f>INDEX('LA List'!B:B,MATCH('EZ list'!D359,'LA List'!A:A,0))</f>
        <v>E3133</v>
      </c>
      <c r="C359" s="212" t="str">
        <f t="shared" si="70"/>
        <v>E3133EZ2</v>
      </c>
      <c r="D359" s="102" t="s">
        <v>333</v>
      </c>
      <c r="E359" s="102" t="s">
        <v>1052</v>
      </c>
      <c r="F359" s="102">
        <v>2016</v>
      </c>
      <c r="G359" s="266">
        <v>43554</v>
      </c>
      <c r="H359" s="266">
        <v>43554</v>
      </c>
      <c r="I359" s="266">
        <v>44862</v>
      </c>
      <c r="J359" s="266">
        <f t="shared" si="77"/>
        <v>45890</v>
      </c>
      <c r="K359" s="266">
        <f t="shared" si="78"/>
        <v>46638</v>
      </c>
      <c r="L359" s="266">
        <f t="shared" si="79"/>
        <v>46638</v>
      </c>
      <c r="M359" s="266">
        <f t="shared" si="80"/>
        <v>46638</v>
      </c>
      <c r="N359" s="260">
        <v>57913</v>
      </c>
      <c r="O359" s="266">
        <v>57913</v>
      </c>
      <c r="P359" s="266" t="s">
        <v>1103</v>
      </c>
      <c r="Q359" s="266" t="s">
        <v>1103</v>
      </c>
      <c r="R359" s="646">
        <f t="shared" si="72"/>
        <v>57913</v>
      </c>
    </row>
    <row r="360" spans="1:18" x14ac:dyDescent="0.2">
      <c r="A360" s="102">
        <f t="shared" si="71"/>
        <v>3</v>
      </c>
      <c r="B360" s="212" t="str">
        <f>INDEX('LA List'!B:B,MATCH('EZ list'!D360,'LA List'!A:A,0))</f>
        <v>E3133</v>
      </c>
      <c r="C360" s="212" t="str">
        <f t="shared" si="70"/>
        <v>E3133EZ3</v>
      </c>
      <c r="D360" s="102" t="s">
        <v>333</v>
      </c>
      <c r="E360" s="102" t="s">
        <v>1053</v>
      </c>
      <c r="F360" s="102">
        <v>2016</v>
      </c>
      <c r="G360" s="266">
        <v>0</v>
      </c>
      <c r="H360" s="266">
        <v>0</v>
      </c>
      <c r="I360" s="266">
        <v>0</v>
      </c>
      <c r="J360" s="266">
        <f t="shared" si="77"/>
        <v>0</v>
      </c>
      <c r="K360" s="266">
        <f t="shared" si="78"/>
        <v>0</v>
      </c>
      <c r="L360" s="266">
        <f t="shared" si="79"/>
        <v>0</v>
      </c>
      <c r="M360" s="266">
        <f t="shared" si="80"/>
        <v>0</v>
      </c>
      <c r="N360" s="260">
        <v>0</v>
      </c>
      <c r="O360" s="266">
        <v>0</v>
      </c>
      <c r="P360" s="266" t="s">
        <v>1103</v>
      </c>
      <c r="Q360" s="266" t="s">
        <v>1103</v>
      </c>
      <c r="R360" s="646">
        <f t="shared" si="72"/>
        <v>0</v>
      </c>
    </row>
    <row r="361" spans="1:18" x14ac:dyDescent="0.2">
      <c r="A361" s="102">
        <f t="shared" si="71"/>
        <v>4</v>
      </c>
      <c r="B361" s="212" t="str">
        <f>INDEX('LA List'!B:B,MATCH('EZ list'!D361,'LA List'!A:A,0))</f>
        <v>E3133</v>
      </c>
      <c r="C361" s="212" t="str">
        <f>CONCATENATE(B361,"EZ",A361)</f>
        <v>E3133EZ4</v>
      </c>
      <c r="D361" s="102" t="s">
        <v>333</v>
      </c>
      <c r="E361" s="102" t="s">
        <v>1054</v>
      </c>
      <c r="F361" s="102">
        <v>2016</v>
      </c>
      <c r="G361" s="266">
        <v>139361</v>
      </c>
      <c r="H361" s="266">
        <v>139361</v>
      </c>
      <c r="I361" s="266">
        <v>143548</v>
      </c>
      <c r="J361" s="266">
        <f t="shared" si="77"/>
        <v>146838</v>
      </c>
      <c r="K361" s="266">
        <f t="shared" si="78"/>
        <v>149230</v>
      </c>
      <c r="L361" s="266">
        <f t="shared" si="79"/>
        <v>149230</v>
      </c>
      <c r="M361" s="266">
        <f t="shared" si="80"/>
        <v>149230</v>
      </c>
      <c r="N361" s="260">
        <v>189841</v>
      </c>
      <c r="O361" s="266">
        <v>189841</v>
      </c>
      <c r="P361" s="266" t="s">
        <v>1103</v>
      </c>
      <c r="Q361" s="266" t="s">
        <v>1103</v>
      </c>
      <c r="R361" s="646">
        <f t="shared" si="72"/>
        <v>189841</v>
      </c>
    </row>
    <row r="362" spans="1:18" x14ac:dyDescent="0.2">
      <c r="A362" s="102">
        <f t="shared" si="71"/>
        <v>1</v>
      </c>
      <c r="B362" s="212" t="str">
        <f>INDEX('LA List'!B:B,MATCH('EZ list'!D362,'LA List'!A:A,0))</f>
        <v>E2342</v>
      </c>
      <c r="C362" s="212" t="str">
        <f t="shared" si="70"/>
        <v>E2342EZ1</v>
      </c>
      <c r="D362" s="102" t="s">
        <v>335</v>
      </c>
      <c r="E362" s="102" t="s">
        <v>812</v>
      </c>
      <c r="F362" s="102">
        <v>2013</v>
      </c>
      <c r="G362" s="266">
        <v>0</v>
      </c>
      <c r="H362" s="266">
        <v>0</v>
      </c>
      <c r="I362" s="266">
        <v>0</v>
      </c>
      <c r="J362" s="266">
        <f t="shared" si="77"/>
        <v>0</v>
      </c>
      <c r="K362" s="266">
        <f t="shared" si="78"/>
        <v>0</v>
      </c>
      <c r="L362" s="266">
        <f t="shared" si="79"/>
        <v>0</v>
      </c>
      <c r="M362" s="266">
        <f t="shared" si="80"/>
        <v>0</v>
      </c>
      <c r="N362" s="260">
        <v>0</v>
      </c>
      <c r="O362" s="266">
        <v>0</v>
      </c>
      <c r="P362" s="266" t="s">
        <v>1103</v>
      </c>
      <c r="Q362" s="266" t="s">
        <v>1103</v>
      </c>
      <c r="R362" s="646">
        <f t="shared" si="72"/>
        <v>0</v>
      </c>
    </row>
    <row r="363" spans="1:18" x14ac:dyDescent="0.2">
      <c r="A363" s="102">
        <f t="shared" si="71"/>
        <v>1</v>
      </c>
      <c r="B363" s="212" t="str">
        <f>INDEX('LA List'!B:B,MATCH('EZ list'!D363,'LA List'!A:A,0))</f>
        <v>E3435</v>
      </c>
      <c r="C363" s="212" t="str">
        <f t="shared" si="70"/>
        <v>E3435EZ1</v>
      </c>
      <c r="D363" s="102" t="s">
        <v>337</v>
      </c>
      <c r="E363" s="102" t="s">
        <v>830</v>
      </c>
      <c r="F363" s="102">
        <v>2013</v>
      </c>
      <c r="G363" s="266">
        <v>0</v>
      </c>
      <c r="H363" s="266">
        <v>0</v>
      </c>
      <c r="I363" s="266">
        <v>0</v>
      </c>
      <c r="J363" s="266">
        <f t="shared" si="77"/>
        <v>0</v>
      </c>
      <c r="K363" s="266">
        <f t="shared" si="78"/>
        <v>0</v>
      </c>
      <c r="L363" s="266">
        <f t="shared" si="79"/>
        <v>0</v>
      </c>
      <c r="M363" s="266">
        <f t="shared" si="80"/>
        <v>0</v>
      </c>
      <c r="N363" s="260">
        <v>0</v>
      </c>
      <c r="O363" s="266">
        <v>0</v>
      </c>
      <c r="P363" s="266" t="s">
        <v>1103</v>
      </c>
      <c r="Q363" s="266" t="s">
        <v>1103</v>
      </c>
      <c r="R363" s="646">
        <f t="shared" si="72"/>
        <v>0</v>
      </c>
    </row>
    <row r="364" spans="1:18" x14ac:dyDescent="0.2">
      <c r="A364" s="102">
        <f t="shared" si="71"/>
        <v>1</v>
      </c>
      <c r="B364" s="212" t="str">
        <f>INDEX('LA List'!B:B,MATCH('EZ list'!D364,'LA List'!A:A,0))</f>
        <v>E4504</v>
      </c>
      <c r="C364" s="212" t="str">
        <f t="shared" si="70"/>
        <v>E4504EZ1</v>
      </c>
      <c r="D364" s="102" t="s">
        <v>339</v>
      </c>
      <c r="E364" s="102" t="s">
        <v>1055</v>
      </c>
      <c r="F364" s="102">
        <v>2017</v>
      </c>
      <c r="G364" s="266">
        <v>0</v>
      </c>
      <c r="H364" s="266">
        <v>0</v>
      </c>
      <c r="I364" s="266">
        <v>0</v>
      </c>
      <c r="J364" s="266">
        <f t="shared" si="77"/>
        <v>0</v>
      </c>
      <c r="K364" s="266">
        <f t="shared" si="78"/>
        <v>0</v>
      </c>
      <c r="L364" s="266">
        <f t="shared" si="79"/>
        <v>0</v>
      </c>
      <c r="M364" s="266">
        <f t="shared" si="80"/>
        <v>0</v>
      </c>
      <c r="N364" s="260">
        <v>0</v>
      </c>
      <c r="O364" s="266">
        <v>0</v>
      </c>
      <c r="P364" s="266" t="s">
        <v>1103</v>
      </c>
      <c r="Q364" s="266" t="s">
        <v>1103</v>
      </c>
      <c r="R364" s="646">
        <f t="shared" si="72"/>
        <v>0</v>
      </c>
    </row>
    <row r="365" spans="1:18" x14ac:dyDescent="0.2">
      <c r="A365" s="102">
        <f t="shared" si="71"/>
        <v>2</v>
      </c>
      <c r="B365" s="212" t="str">
        <f>INDEX('LA List'!B:B,MATCH('EZ list'!D365,'LA List'!A:A,0))</f>
        <v>E4504</v>
      </c>
      <c r="C365" s="212" t="str">
        <f t="shared" si="70"/>
        <v>E4504EZ2</v>
      </c>
      <c r="D365" s="102" t="s">
        <v>339</v>
      </c>
      <c r="E365" s="102" t="s">
        <v>1056</v>
      </c>
      <c r="F365" s="102">
        <v>2017</v>
      </c>
      <c r="G365" s="266">
        <v>0</v>
      </c>
      <c r="H365" s="266">
        <v>0</v>
      </c>
      <c r="I365" s="266">
        <v>0</v>
      </c>
      <c r="J365" s="266">
        <f t="shared" si="77"/>
        <v>0</v>
      </c>
      <c r="K365" s="266">
        <f t="shared" si="78"/>
        <v>0</v>
      </c>
      <c r="L365" s="266">
        <f t="shared" si="79"/>
        <v>0</v>
      </c>
      <c r="M365" s="266">
        <f t="shared" si="80"/>
        <v>0</v>
      </c>
      <c r="N365" s="260">
        <v>0</v>
      </c>
      <c r="O365" s="266">
        <v>0</v>
      </c>
      <c r="P365" s="266" t="s">
        <v>1103</v>
      </c>
      <c r="Q365" s="266" t="s">
        <v>1103</v>
      </c>
      <c r="R365" s="646">
        <f t="shared" si="72"/>
        <v>0</v>
      </c>
    </row>
    <row r="366" spans="1:18" x14ac:dyDescent="0.2">
      <c r="A366" s="102">
        <f t="shared" si="71"/>
        <v>3</v>
      </c>
      <c r="B366" s="212" t="str">
        <f>INDEX('LA List'!B:B,MATCH('EZ list'!D366,'LA List'!A:A,0))</f>
        <v>E4504</v>
      </c>
      <c r="C366" s="212" t="str">
        <f t="shared" si="70"/>
        <v>E4504EZ3</v>
      </c>
      <c r="D366" s="102" t="s">
        <v>339</v>
      </c>
      <c r="E366" s="102" t="s">
        <v>4082</v>
      </c>
      <c r="F366" s="102">
        <v>2024</v>
      </c>
      <c r="G366" s="266"/>
      <c r="H366" s="266"/>
      <c r="I366" s="266"/>
      <c r="J366" s="266"/>
      <c r="K366" s="266"/>
      <c r="L366" s="266"/>
      <c r="M366" s="266"/>
      <c r="N366" s="260"/>
      <c r="O366" s="266">
        <v>0</v>
      </c>
      <c r="P366" s="266">
        <v>0</v>
      </c>
      <c r="Q366" s="266">
        <v>0</v>
      </c>
      <c r="R366" s="646">
        <f t="shared" si="72"/>
        <v>0</v>
      </c>
    </row>
    <row r="367" spans="1:18" x14ac:dyDescent="0.2">
      <c r="A367" s="102">
        <f t="shared" si="71"/>
        <v>1</v>
      </c>
      <c r="B367" s="212" t="str">
        <f>INDEX('LA List'!B:B,MATCH('EZ list'!D367,'LA List'!A:A,0))</f>
        <v>E1702</v>
      </c>
      <c r="C367" s="212" t="str">
        <f t="shared" si="70"/>
        <v>E1702EZ1</v>
      </c>
      <c r="D367" s="102" t="s">
        <v>341</v>
      </c>
      <c r="E367" s="246" t="s">
        <v>4083</v>
      </c>
      <c r="F367" s="246">
        <v>2023</v>
      </c>
      <c r="G367" s="266">
        <v>0</v>
      </c>
      <c r="H367" s="266">
        <v>0</v>
      </c>
      <c r="I367" s="266">
        <v>0</v>
      </c>
      <c r="J367" s="266">
        <v>0</v>
      </c>
      <c r="K367" s="266">
        <v>0</v>
      </c>
      <c r="L367" s="266">
        <f t="shared" ref="L367:L373" si="81">IF(K367="","",ROUND(K367*$L$1,0))</f>
        <v>0</v>
      </c>
      <c r="M367" s="266">
        <v>542114</v>
      </c>
      <c r="N367" s="260">
        <v>770158</v>
      </c>
      <c r="O367" s="266">
        <v>770158</v>
      </c>
      <c r="P367" s="266" t="s">
        <v>1103</v>
      </c>
      <c r="Q367" s="266" t="s">
        <v>1103</v>
      </c>
      <c r="R367" s="646">
        <f t="shared" si="72"/>
        <v>770158</v>
      </c>
    </row>
    <row r="368" spans="1:18" x14ac:dyDescent="0.2">
      <c r="A368" s="102">
        <f t="shared" si="71"/>
        <v>1</v>
      </c>
      <c r="B368" s="212" t="str">
        <f>INDEX('LA List'!B:B,MATCH('EZ list'!D368,'LA List'!A:A,0))</f>
        <v>E1501</v>
      </c>
      <c r="C368" s="212" t="str">
        <f t="shared" si="70"/>
        <v>E1501EZ1</v>
      </c>
      <c r="D368" s="102" t="s">
        <v>343</v>
      </c>
      <c r="E368" s="102" t="s">
        <v>1103</v>
      </c>
      <c r="F368" s="102" t="s">
        <v>1103</v>
      </c>
      <c r="G368" s="266" t="s">
        <v>1103</v>
      </c>
      <c r="H368" s="266" t="s">
        <v>1103</v>
      </c>
      <c r="I368" s="266" t="s">
        <v>1103</v>
      </c>
      <c r="J368" s="266" t="str">
        <f t="shared" ref="J368:J373" si="82">IF(I368="","",ROUND(I368*$J$1,0))</f>
        <v/>
      </c>
      <c r="K368" s="266" t="str">
        <f t="shared" ref="K368:K373" si="83">IF(J368="","",ROUND(J368*$K$1,0))</f>
        <v/>
      </c>
      <c r="L368" s="266" t="str">
        <f t="shared" si="81"/>
        <v/>
      </c>
      <c r="M368" s="266" t="str">
        <f t="shared" ref="M368:M373" si="84">IF(L368="","",ROUND(L368*$M$1,0))</f>
        <v/>
      </c>
      <c r="N368" s="260" t="s">
        <v>1103</v>
      </c>
      <c r="O368" s="266" t="s">
        <v>1103</v>
      </c>
      <c r="P368" s="266" t="s">
        <v>1103</v>
      </c>
      <c r="Q368" s="266" t="s">
        <v>1103</v>
      </c>
      <c r="R368" s="646" t="str">
        <f t="shared" si="72"/>
        <v/>
      </c>
    </row>
    <row r="369" spans="1:18" x14ac:dyDescent="0.2">
      <c r="A369" s="102">
        <f t="shared" si="71"/>
        <v>1</v>
      </c>
      <c r="B369" s="212" t="str">
        <f>INDEX('LA List'!B:B,MATCH('EZ list'!D369,'LA List'!A:A,0))</f>
        <v>E5019</v>
      </c>
      <c r="C369" s="212" t="str">
        <f t="shared" si="70"/>
        <v>E5019EZ1</v>
      </c>
      <c r="D369" s="102" t="s">
        <v>345</v>
      </c>
      <c r="E369" s="102" t="s">
        <v>1103</v>
      </c>
      <c r="F369" s="102" t="s">
        <v>1103</v>
      </c>
      <c r="G369" s="266" t="s">
        <v>1103</v>
      </c>
      <c r="H369" s="266" t="s">
        <v>1103</v>
      </c>
      <c r="I369" s="266" t="s">
        <v>1103</v>
      </c>
      <c r="J369" s="266" t="str">
        <f t="shared" si="82"/>
        <v/>
      </c>
      <c r="K369" s="266" t="str">
        <f t="shared" si="83"/>
        <v/>
      </c>
      <c r="L369" s="266" t="str">
        <f t="shared" si="81"/>
        <v/>
      </c>
      <c r="M369" s="266" t="str">
        <f t="shared" si="84"/>
        <v/>
      </c>
      <c r="N369" s="260" t="s">
        <v>1103</v>
      </c>
      <c r="O369" s="266" t="s">
        <v>1103</v>
      </c>
      <c r="P369" s="266" t="s">
        <v>1103</v>
      </c>
      <c r="Q369" s="266" t="s">
        <v>1103</v>
      </c>
      <c r="R369" s="646" t="str">
        <f t="shared" si="72"/>
        <v/>
      </c>
    </row>
    <row r="370" spans="1:18" x14ac:dyDescent="0.2">
      <c r="A370" s="102">
        <f t="shared" si="71"/>
        <v>1</v>
      </c>
      <c r="B370" s="212" t="str">
        <f>INDEX('LA List'!B:B,MATCH('EZ list'!D370,'LA List'!A:A,0))</f>
        <v>E3637</v>
      </c>
      <c r="C370" s="212" t="str">
        <f>CONCATENATE(B370,"EZ",A370)</f>
        <v>E3637EZ1</v>
      </c>
      <c r="D370" s="102" t="s">
        <v>347</v>
      </c>
      <c r="E370" s="102" t="s">
        <v>1103</v>
      </c>
      <c r="F370" s="102" t="s">
        <v>1103</v>
      </c>
      <c r="G370" s="266" t="s">
        <v>1103</v>
      </c>
      <c r="H370" s="266" t="s">
        <v>1103</v>
      </c>
      <c r="I370" s="266" t="s">
        <v>1103</v>
      </c>
      <c r="J370" s="266" t="str">
        <f t="shared" si="82"/>
        <v/>
      </c>
      <c r="K370" s="266" t="str">
        <f t="shared" si="83"/>
        <v/>
      </c>
      <c r="L370" s="266" t="str">
        <f t="shared" si="81"/>
        <v/>
      </c>
      <c r="M370" s="266" t="str">
        <f t="shared" si="84"/>
        <v/>
      </c>
      <c r="N370" s="260" t="s">
        <v>1103</v>
      </c>
      <c r="O370" s="266" t="s">
        <v>1103</v>
      </c>
      <c r="P370" s="266" t="s">
        <v>1103</v>
      </c>
      <c r="Q370" s="266" t="s">
        <v>1103</v>
      </c>
      <c r="R370" s="646" t="str">
        <f t="shared" si="72"/>
        <v/>
      </c>
    </row>
    <row r="371" spans="1:18" x14ac:dyDescent="0.2">
      <c r="A371" s="102">
        <f t="shared" si="71"/>
        <v>1</v>
      </c>
      <c r="B371" s="212" t="str">
        <f>INDEX('LA List'!B:B,MATCH('EZ list'!D371,'LA List'!A:A,0))</f>
        <v>E1936</v>
      </c>
      <c r="C371" s="212" t="str">
        <f t="shared" si="70"/>
        <v>E1936EZ1</v>
      </c>
      <c r="D371" s="102" t="s">
        <v>349</v>
      </c>
      <c r="E371" s="102" t="s">
        <v>1057</v>
      </c>
      <c r="F371" s="102">
        <v>2017</v>
      </c>
      <c r="G371" s="266">
        <v>40656</v>
      </c>
      <c r="H371" s="266">
        <v>40656</v>
      </c>
      <c r="I371" s="266">
        <v>41877</v>
      </c>
      <c r="J371" s="266">
        <f t="shared" si="82"/>
        <v>42837</v>
      </c>
      <c r="K371" s="266">
        <f t="shared" si="83"/>
        <v>43535</v>
      </c>
      <c r="L371" s="266">
        <f t="shared" si="81"/>
        <v>43535</v>
      </c>
      <c r="M371" s="266">
        <f t="shared" si="84"/>
        <v>43535</v>
      </c>
      <c r="N371" s="260">
        <v>100000</v>
      </c>
      <c r="O371" s="266">
        <v>100000</v>
      </c>
      <c r="P371" s="266" t="s">
        <v>1103</v>
      </c>
      <c r="Q371" s="266" t="s">
        <v>1103</v>
      </c>
      <c r="R371" s="646">
        <f t="shared" si="72"/>
        <v>100000</v>
      </c>
    </row>
    <row r="372" spans="1:18" x14ac:dyDescent="0.2">
      <c r="A372" s="102">
        <f t="shared" si="71"/>
        <v>2</v>
      </c>
      <c r="B372" s="212" t="str">
        <f>INDEX('LA List'!B:B,MATCH('EZ list'!D372,'LA List'!A:A,0))</f>
        <v>E1936</v>
      </c>
      <c r="C372" s="212" t="str">
        <f t="shared" si="70"/>
        <v>E1936EZ2</v>
      </c>
      <c r="D372" s="102" t="s">
        <v>349</v>
      </c>
      <c r="E372" s="102" t="s">
        <v>1058</v>
      </c>
      <c r="F372" s="102">
        <v>2017</v>
      </c>
      <c r="G372" s="266">
        <v>865737</v>
      </c>
      <c r="H372" s="266">
        <v>865737</v>
      </c>
      <c r="I372" s="266">
        <v>891746</v>
      </c>
      <c r="J372" s="266">
        <f t="shared" si="82"/>
        <v>912182</v>
      </c>
      <c r="K372" s="266">
        <f t="shared" si="83"/>
        <v>927044</v>
      </c>
      <c r="L372" s="266">
        <f t="shared" si="81"/>
        <v>927044</v>
      </c>
      <c r="M372" s="266">
        <f t="shared" si="84"/>
        <v>927044</v>
      </c>
      <c r="N372" s="260">
        <v>400000</v>
      </c>
      <c r="O372" s="266">
        <v>400000</v>
      </c>
      <c r="P372" s="266" t="s">
        <v>1103</v>
      </c>
      <c r="Q372" s="266" t="s">
        <v>1103</v>
      </c>
      <c r="R372" s="646">
        <f t="shared" si="72"/>
        <v>400000</v>
      </c>
    </row>
    <row r="373" spans="1:18" x14ac:dyDescent="0.2">
      <c r="A373" s="102">
        <f t="shared" si="71"/>
        <v>3</v>
      </c>
      <c r="B373" s="212" t="str">
        <f>INDEX('LA List'!B:B,MATCH('EZ list'!D373,'LA List'!A:A,0))</f>
        <v>E1936</v>
      </c>
      <c r="C373" s="212" t="str">
        <f t="shared" si="70"/>
        <v>E1936EZ3</v>
      </c>
      <c r="D373" s="102" t="s">
        <v>349</v>
      </c>
      <c r="E373" s="102" t="s">
        <v>1059</v>
      </c>
      <c r="F373" s="102">
        <v>2017</v>
      </c>
      <c r="G373" s="266">
        <v>90719</v>
      </c>
      <c r="H373" s="266">
        <v>90719</v>
      </c>
      <c r="I373" s="266">
        <v>93444</v>
      </c>
      <c r="J373" s="266">
        <f t="shared" si="82"/>
        <v>95585</v>
      </c>
      <c r="K373" s="266">
        <f t="shared" si="83"/>
        <v>97142</v>
      </c>
      <c r="L373" s="266">
        <f t="shared" si="81"/>
        <v>97142</v>
      </c>
      <c r="M373" s="266">
        <f t="shared" si="84"/>
        <v>97142</v>
      </c>
      <c r="N373" s="260">
        <v>700000</v>
      </c>
      <c r="O373" s="266">
        <v>700000</v>
      </c>
      <c r="P373" s="266" t="s">
        <v>1103</v>
      </c>
      <c r="Q373" s="266" t="s">
        <v>1103</v>
      </c>
      <c r="R373" s="646">
        <f t="shared" si="72"/>
        <v>700000</v>
      </c>
    </row>
    <row r="374" spans="1:18" x14ac:dyDescent="0.2">
      <c r="A374" s="102">
        <f t="shared" si="71"/>
        <v>1</v>
      </c>
      <c r="B374" s="212" t="str">
        <f>INDEX('LA List'!B:B,MATCH('EZ list'!D374,'LA List'!A:A,0))</f>
        <v>E4303</v>
      </c>
      <c r="C374" s="212" t="str">
        <f t="shared" si="70"/>
        <v>E4303EZ1</v>
      </c>
      <c r="D374" s="102" t="s">
        <v>351</v>
      </c>
      <c r="E374" s="246" t="s">
        <v>4084</v>
      </c>
      <c r="F374" s="246">
        <v>2023</v>
      </c>
      <c r="G374" s="266">
        <v>0</v>
      </c>
      <c r="H374" s="266">
        <v>0</v>
      </c>
      <c r="I374" s="266">
        <v>0</v>
      </c>
      <c r="J374" s="266">
        <v>0</v>
      </c>
      <c r="K374" s="266">
        <v>0</v>
      </c>
      <c r="L374" s="266">
        <v>0</v>
      </c>
      <c r="M374" s="266">
        <v>0</v>
      </c>
      <c r="N374" s="260">
        <v>0</v>
      </c>
      <c r="O374" s="266">
        <v>0</v>
      </c>
      <c r="P374" s="266" t="s">
        <v>1103</v>
      </c>
      <c r="Q374" s="266" t="s">
        <v>1103</v>
      </c>
      <c r="R374" s="646">
        <f t="shared" si="72"/>
        <v>0</v>
      </c>
    </row>
    <row r="375" spans="1:18" x14ac:dyDescent="0.2">
      <c r="A375" s="102">
        <f t="shared" si="71"/>
        <v>2</v>
      </c>
      <c r="B375" s="212" t="str">
        <f>INDEX('LA List'!B:B,MATCH('EZ list'!D375,'LA List'!A:A,0))</f>
        <v>E4303</v>
      </c>
      <c r="C375" s="212" t="str">
        <f t="shared" si="70"/>
        <v>E4303EZ2</v>
      </c>
      <c r="D375" s="102" t="s">
        <v>351</v>
      </c>
      <c r="E375" s="246" t="s">
        <v>4085</v>
      </c>
      <c r="F375" s="246">
        <v>2024</v>
      </c>
      <c r="G375" s="266"/>
      <c r="H375" s="266"/>
      <c r="I375" s="266"/>
      <c r="J375" s="266"/>
      <c r="K375" s="266"/>
      <c r="L375" s="266"/>
      <c r="M375" s="266"/>
      <c r="N375" s="260"/>
      <c r="O375" s="266">
        <v>555680.8359375</v>
      </c>
      <c r="P375" s="266">
        <v>0</v>
      </c>
      <c r="Q375" s="266">
        <v>564840</v>
      </c>
      <c r="R375" s="646">
        <f t="shared" si="72"/>
        <v>564840</v>
      </c>
    </row>
    <row r="376" spans="1:18" x14ac:dyDescent="0.2">
      <c r="A376" s="102">
        <f t="shared" si="71"/>
        <v>1</v>
      </c>
      <c r="B376" s="212" t="str">
        <f>INDEX('LA List'!B:B,MATCH('EZ list'!D376,'LA List'!A:A,0))</f>
        <v>E3436</v>
      </c>
      <c r="C376" s="212" t="str">
        <f t="shared" si="70"/>
        <v>E3436EZ1</v>
      </c>
      <c r="D376" s="102" t="s">
        <v>353</v>
      </c>
      <c r="E376" s="102" t="s">
        <v>1103</v>
      </c>
      <c r="F376" s="102" t="s">
        <v>1103</v>
      </c>
      <c r="G376" s="266" t="s">
        <v>1103</v>
      </c>
      <c r="H376" s="266" t="s">
        <v>1103</v>
      </c>
      <c r="I376" s="266" t="s">
        <v>1103</v>
      </c>
      <c r="J376" s="266" t="str">
        <f>IF(I376="","",ROUND(I376*$J$1,0))</f>
        <v/>
      </c>
      <c r="K376" s="266" t="str">
        <f>IF(J376="","",ROUND(J376*$K$1,0))</f>
        <v/>
      </c>
      <c r="L376" s="266" t="str">
        <f>IF(K376="","",ROUND(K376*$L$1,0))</f>
        <v/>
      </c>
      <c r="M376" s="266" t="str">
        <f>IF(L376="","",ROUND(L376*$M$1,0))</f>
        <v/>
      </c>
      <c r="N376" s="260" t="s">
        <v>1103</v>
      </c>
      <c r="O376" s="266" t="s">
        <v>1103</v>
      </c>
      <c r="P376" s="266" t="s">
        <v>1103</v>
      </c>
      <c r="Q376" s="266" t="s">
        <v>1103</v>
      </c>
      <c r="R376" s="646" t="str">
        <f t="shared" si="72"/>
        <v/>
      </c>
    </row>
    <row r="377" spans="1:18" x14ac:dyDescent="0.2">
      <c r="A377" s="102">
        <f t="shared" si="71"/>
        <v>1</v>
      </c>
      <c r="B377" s="212" t="str">
        <f>INDEX('LA List'!B:B,MATCH('EZ list'!D377,'LA List'!A:A,0))</f>
        <v>E3437</v>
      </c>
      <c r="C377" s="212" t="str">
        <f t="shared" si="70"/>
        <v>E3437EZ1</v>
      </c>
      <c r="D377" s="102" t="s">
        <v>355</v>
      </c>
      <c r="E377" s="102" t="s">
        <v>1103</v>
      </c>
      <c r="F377" s="102" t="s">
        <v>1103</v>
      </c>
      <c r="G377" s="266" t="s">
        <v>1103</v>
      </c>
      <c r="H377" s="266" t="s">
        <v>1103</v>
      </c>
      <c r="I377" s="266" t="s">
        <v>1103</v>
      </c>
      <c r="J377" s="266" t="str">
        <f>IF(I377="","",ROUND(I377*$J$1,0))</f>
        <v/>
      </c>
      <c r="K377" s="266" t="str">
        <f>IF(J377="","",ROUND(J377*$K$1,0))</f>
        <v/>
      </c>
      <c r="L377" s="266" t="str">
        <f>IF(K377="","",ROUND(K377*$L$1,0))</f>
        <v/>
      </c>
      <c r="M377" s="266" t="str">
        <f>IF(L377="","",ROUND(L377*$M$1,0))</f>
        <v/>
      </c>
      <c r="N377" s="260" t="s">
        <v>1103</v>
      </c>
      <c r="O377" s="266" t="s">
        <v>1103</v>
      </c>
      <c r="P377" s="266" t="s">
        <v>1103</v>
      </c>
      <c r="Q377" s="266" t="s">
        <v>1103</v>
      </c>
      <c r="R377" s="646" t="str">
        <f t="shared" si="72"/>
        <v/>
      </c>
    </row>
    <row r="378" spans="1:18" x14ac:dyDescent="0.2">
      <c r="A378" s="102">
        <f t="shared" si="71"/>
        <v>1</v>
      </c>
      <c r="B378" s="212" t="str">
        <f>INDEX('LA List'!B:B,MATCH('EZ list'!D378,'LA List'!A:A,0))</f>
        <v>E1937</v>
      </c>
      <c r="C378" s="212" t="str">
        <f t="shared" si="70"/>
        <v>E1937EZ1</v>
      </c>
      <c r="D378" s="102" t="s">
        <v>357</v>
      </c>
      <c r="E378" s="102" t="s">
        <v>1103</v>
      </c>
      <c r="F378" s="102" t="s">
        <v>1103</v>
      </c>
      <c r="G378" s="266" t="s">
        <v>1103</v>
      </c>
      <c r="H378" s="266" t="s">
        <v>1103</v>
      </c>
      <c r="I378" s="266" t="s">
        <v>1103</v>
      </c>
      <c r="J378" s="266" t="str">
        <f>IF(I378="","",ROUND(I378*$J$1,0))</f>
        <v/>
      </c>
      <c r="K378" s="266" t="str">
        <f>IF(J378="","",ROUND(J378*$K$1,0))</f>
        <v/>
      </c>
      <c r="L378" s="266" t="str">
        <f>IF(K378="","",ROUND(K378*$L$1,0))</f>
        <v/>
      </c>
      <c r="M378" s="266" t="str">
        <f>IF(L378="","",ROUND(L378*$M$1,0))</f>
        <v/>
      </c>
      <c r="N378" s="260" t="s">
        <v>1103</v>
      </c>
      <c r="O378" s="266" t="s">
        <v>1103</v>
      </c>
      <c r="P378" s="266" t="s">
        <v>1103</v>
      </c>
      <c r="Q378" s="266" t="s">
        <v>1103</v>
      </c>
      <c r="R378" s="646" t="str">
        <f t="shared" si="72"/>
        <v/>
      </c>
    </row>
    <row r="379" spans="1:18" x14ac:dyDescent="0.2">
      <c r="A379" s="102">
        <f t="shared" si="71"/>
        <v>1</v>
      </c>
      <c r="B379" s="212" t="str">
        <f>INDEX('LA List'!B:B,MATCH('EZ list'!D379,'LA List'!A:A,0))</f>
        <v>E4207</v>
      </c>
      <c r="C379" s="212" t="str">
        <f t="shared" si="70"/>
        <v>E4207EZ1</v>
      </c>
      <c r="D379" s="102" t="s">
        <v>359</v>
      </c>
      <c r="E379" s="102" t="s">
        <v>1103</v>
      </c>
      <c r="F379" s="102"/>
      <c r="G379" s="266"/>
      <c r="H379" s="266"/>
      <c r="I379" s="266"/>
      <c r="J379" s="266"/>
      <c r="K379" s="266"/>
      <c r="L379" s="266"/>
      <c r="M379" s="266"/>
      <c r="N379" s="260"/>
      <c r="O379" s="266"/>
      <c r="P379" s="266" t="s">
        <v>1103</v>
      </c>
      <c r="Q379" s="266" t="s">
        <v>1103</v>
      </c>
      <c r="R379" s="646" t="str">
        <f t="shared" si="72"/>
        <v/>
      </c>
    </row>
    <row r="380" spans="1:18" x14ac:dyDescent="0.2">
      <c r="A380" s="102">
        <f t="shared" si="71"/>
        <v>1</v>
      </c>
      <c r="B380" s="212" t="str">
        <f>INDEX('LA List'!B:B,MATCH('EZ list'!D380,'LA List'!A:A,0))</f>
        <v>E0704</v>
      </c>
      <c r="C380" s="212" t="str">
        <f t="shared" si="70"/>
        <v>E0704EZ1</v>
      </c>
      <c r="D380" s="102" t="s">
        <v>361</v>
      </c>
      <c r="E380" s="102" t="s">
        <v>816</v>
      </c>
      <c r="F380" s="102">
        <v>2013</v>
      </c>
      <c r="G380" s="266">
        <v>0</v>
      </c>
      <c r="H380" s="266">
        <v>0</v>
      </c>
      <c r="I380" s="266">
        <v>0</v>
      </c>
      <c r="J380" s="266">
        <f t="shared" ref="J380:J388" si="85">IF(I380="","",ROUND(I380*$J$1,0))</f>
        <v>0</v>
      </c>
      <c r="K380" s="266">
        <f t="shared" ref="K380:K388" si="86">IF(J380="","",ROUND(J380*$K$1,0))</f>
        <v>0</v>
      </c>
      <c r="L380" s="266">
        <f t="shared" ref="L380:L388" si="87">IF(K380="","",ROUND(K380*$L$1,0))</f>
        <v>0</v>
      </c>
      <c r="M380" s="266">
        <f t="shared" ref="M380:M388" si="88">IF(L380="","",ROUND(L380*$M$1,0))</f>
        <v>0</v>
      </c>
      <c r="N380" s="260">
        <v>0</v>
      </c>
      <c r="O380" s="266">
        <v>0</v>
      </c>
      <c r="P380" s="266" t="s">
        <v>1103</v>
      </c>
      <c r="Q380" s="266" t="s">
        <v>1103</v>
      </c>
      <c r="R380" s="646">
        <f t="shared" si="72"/>
        <v>0</v>
      </c>
    </row>
    <row r="381" spans="1:18" x14ac:dyDescent="0.2">
      <c r="A381" s="102">
        <f t="shared" si="71"/>
        <v>2</v>
      </c>
      <c r="B381" s="212" t="str">
        <f>INDEX('LA List'!B:B,MATCH('EZ list'!D381,'LA List'!A:A,0))</f>
        <v>E0704</v>
      </c>
      <c r="C381" s="212" t="str">
        <f t="shared" si="70"/>
        <v>E0704EZ2</v>
      </c>
      <c r="D381" s="102" t="s">
        <v>361</v>
      </c>
      <c r="E381" s="102" t="s">
        <v>1062</v>
      </c>
      <c r="F381" s="102">
        <v>2016</v>
      </c>
      <c r="G381" s="266">
        <v>72460</v>
      </c>
      <c r="H381" s="266">
        <v>72460</v>
      </c>
      <c r="I381" s="266">
        <v>74637</v>
      </c>
      <c r="J381" s="266">
        <f t="shared" si="85"/>
        <v>76347</v>
      </c>
      <c r="K381" s="266">
        <f t="shared" si="86"/>
        <v>77591</v>
      </c>
      <c r="L381" s="266">
        <f t="shared" si="87"/>
        <v>77591</v>
      </c>
      <c r="M381" s="266">
        <f t="shared" si="88"/>
        <v>77591</v>
      </c>
      <c r="N381" s="260">
        <v>81315</v>
      </c>
      <c r="O381" s="266">
        <v>81315</v>
      </c>
      <c r="P381" s="266" t="s">
        <v>1103</v>
      </c>
      <c r="Q381" s="266" t="s">
        <v>1103</v>
      </c>
      <c r="R381" s="646">
        <f t="shared" si="72"/>
        <v>81315</v>
      </c>
    </row>
    <row r="382" spans="1:18" x14ac:dyDescent="0.2">
      <c r="A382" s="102">
        <f t="shared" si="71"/>
        <v>1</v>
      </c>
      <c r="B382" s="212" t="str">
        <f>INDEX('LA List'!B:B,MATCH('EZ list'!D382,'LA List'!A:A,0))</f>
        <v>E3401</v>
      </c>
      <c r="C382" s="212" t="str">
        <f t="shared" si="70"/>
        <v>E3401EZ1</v>
      </c>
      <c r="D382" s="102" t="s">
        <v>363</v>
      </c>
      <c r="E382" s="102" t="s">
        <v>1063</v>
      </c>
      <c r="F382" s="102">
        <v>2016</v>
      </c>
      <c r="G382" s="266">
        <v>271200</v>
      </c>
      <c r="H382" s="266">
        <v>271200</v>
      </c>
      <c r="I382" s="266">
        <v>279348</v>
      </c>
      <c r="J382" s="266">
        <f t="shared" si="85"/>
        <v>285750</v>
      </c>
      <c r="K382" s="266">
        <f t="shared" si="86"/>
        <v>290406</v>
      </c>
      <c r="L382" s="266">
        <f t="shared" si="87"/>
        <v>290406</v>
      </c>
      <c r="M382" s="266">
        <f t="shared" si="88"/>
        <v>290406</v>
      </c>
      <c r="N382" s="260">
        <v>290406</v>
      </c>
      <c r="O382" s="266">
        <v>290406</v>
      </c>
      <c r="P382" s="266" t="s">
        <v>1103</v>
      </c>
      <c r="Q382" s="266" t="s">
        <v>1103</v>
      </c>
      <c r="R382" s="646">
        <f t="shared" si="72"/>
        <v>290406</v>
      </c>
    </row>
    <row r="383" spans="1:18" x14ac:dyDescent="0.2">
      <c r="A383" s="102">
        <f t="shared" si="71"/>
        <v>2</v>
      </c>
      <c r="B383" s="212" t="str">
        <f>INDEX('LA List'!B:B,MATCH('EZ list'!D383,'LA List'!A:A,0))</f>
        <v>E3401</v>
      </c>
      <c r="C383" s="212" t="str">
        <f t="shared" si="70"/>
        <v>E3401EZ2</v>
      </c>
      <c r="D383" s="102" t="s">
        <v>363</v>
      </c>
      <c r="E383" s="102" t="s">
        <v>1064</v>
      </c>
      <c r="F383" s="102">
        <v>2016</v>
      </c>
      <c r="G383" s="266">
        <v>0</v>
      </c>
      <c r="H383" s="266">
        <v>0</v>
      </c>
      <c r="I383" s="266">
        <v>0</v>
      </c>
      <c r="J383" s="266">
        <f t="shared" si="85"/>
        <v>0</v>
      </c>
      <c r="K383" s="266">
        <f t="shared" si="86"/>
        <v>0</v>
      </c>
      <c r="L383" s="266">
        <f t="shared" si="87"/>
        <v>0</v>
      </c>
      <c r="M383" s="266">
        <f t="shared" si="88"/>
        <v>0</v>
      </c>
      <c r="N383" s="260">
        <v>0</v>
      </c>
      <c r="O383" s="266">
        <v>0</v>
      </c>
      <c r="P383" s="266" t="s">
        <v>1103</v>
      </c>
      <c r="Q383" s="266" t="s">
        <v>1103</v>
      </c>
      <c r="R383" s="646">
        <f t="shared" si="72"/>
        <v>0</v>
      </c>
    </row>
    <row r="384" spans="1:18" x14ac:dyDescent="0.2">
      <c r="A384" s="102">
        <f t="shared" si="71"/>
        <v>3</v>
      </c>
      <c r="B384" s="212" t="str">
        <f>INDEX('LA List'!B:B,MATCH('EZ list'!D384,'LA List'!A:A,0))</f>
        <v>E3401</v>
      </c>
      <c r="C384" s="212" t="str">
        <f t="shared" si="70"/>
        <v>E3401EZ3</v>
      </c>
      <c r="D384" s="102" t="s">
        <v>363</v>
      </c>
      <c r="E384" s="102" t="s">
        <v>1065</v>
      </c>
      <c r="F384" s="102">
        <v>2016</v>
      </c>
      <c r="G384" s="266">
        <v>47823</v>
      </c>
      <c r="H384" s="266">
        <v>47823</v>
      </c>
      <c r="I384" s="266">
        <v>49260</v>
      </c>
      <c r="J384" s="266">
        <f t="shared" si="85"/>
        <v>50389</v>
      </c>
      <c r="K384" s="266">
        <f t="shared" si="86"/>
        <v>51210</v>
      </c>
      <c r="L384" s="266">
        <f t="shared" si="87"/>
        <v>51210</v>
      </c>
      <c r="M384" s="266">
        <f t="shared" si="88"/>
        <v>51210</v>
      </c>
      <c r="N384" s="260">
        <v>51210</v>
      </c>
      <c r="O384" s="266">
        <v>51210</v>
      </c>
      <c r="P384" s="266" t="s">
        <v>1103</v>
      </c>
      <c r="Q384" s="266" t="s">
        <v>1103</v>
      </c>
      <c r="R384" s="646">
        <f t="shared" si="72"/>
        <v>51210</v>
      </c>
    </row>
    <row r="385" spans="1:18" x14ac:dyDescent="0.2">
      <c r="A385" s="102">
        <f t="shared" si="71"/>
        <v>4</v>
      </c>
      <c r="B385" s="212" t="str">
        <f>INDEX('LA List'!B:B,MATCH('EZ list'!D385,'LA List'!A:A,0))</f>
        <v>E3401</v>
      </c>
      <c r="C385" s="212" t="str">
        <f t="shared" ref="C385:C448" si="89">CONCATENATE(B385,"EZ",A385)</f>
        <v>E3401EZ4</v>
      </c>
      <c r="D385" s="102" t="s">
        <v>363</v>
      </c>
      <c r="E385" s="102" t="s">
        <v>1066</v>
      </c>
      <c r="F385" s="102">
        <v>2016</v>
      </c>
      <c r="G385" s="266">
        <v>17325</v>
      </c>
      <c r="H385" s="266">
        <v>17325</v>
      </c>
      <c r="I385" s="266">
        <v>17845</v>
      </c>
      <c r="J385" s="266">
        <f t="shared" si="85"/>
        <v>18254</v>
      </c>
      <c r="K385" s="266">
        <f t="shared" si="86"/>
        <v>18551</v>
      </c>
      <c r="L385" s="266">
        <f t="shared" si="87"/>
        <v>18551</v>
      </c>
      <c r="M385" s="266">
        <f t="shared" si="88"/>
        <v>18551</v>
      </c>
      <c r="N385" s="260">
        <v>18551</v>
      </c>
      <c r="O385" s="266">
        <v>18551</v>
      </c>
      <c r="P385" s="266" t="s">
        <v>1103</v>
      </c>
      <c r="Q385" s="266" t="s">
        <v>1103</v>
      </c>
      <c r="R385" s="646">
        <f t="shared" si="72"/>
        <v>18551</v>
      </c>
    </row>
    <row r="386" spans="1:18" x14ac:dyDescent="0.2">
      <c r="A386" s="102">
        <f t="shared" si="71"/>
        <v>5</v>
      </c>
      <c r="B386" s="212" t="str">
        <f>INDEX('LA List'!B:B,MATCH('EZ list'!D386,'LA List'!A:A,0))</f>
        <v>E3401</v>
      </c>
      <c r="C386" s="212" t="str">
        <f t="shared" si="89"/>
        <v>E3401EZ5</v>
      </c>
      <c r="D386" s="102" t="s">
        <v>363</v>
      </c>
      <c r="E386" s="102" t="s">
        <v>1067</v>
      </c>
      <c r="F386" s="102">
        <v>2016</v>
      </c>
      <c r="G386" s="266">
        <v>33391</v>
      </c>
      <c r="H386" s="266">
        <v>33391</v>
      </c>
      <c r="I386" s="266">
        <v>34394</v>
      </c>
      <c r="J386" s="266">
        <f t="shared" si="85"/>
        <v>35182</v>
      </c>
      <c r="K386" s="266">
        <f t="shared" si="86"/>
        <v>35755</v>
      </c>
      <c r="L386" s="266">
        <f t="shared" si="87"/>
        <v>35755</v>
      </c>
      <c r="M386" s="266">
        <f t="shared" si="88"/>
        <v>35755</v>
      </c>
      <c r="N386" s="260">
        <v>35755</v>
      </c>
      <c r="O386" s="266">
        <v>35755</v>
      </c>
      <c r="P386" s="266" t="s">
        <v>1103</v>
      </c>
      <c r="Q386" s="266" t="s">
        <v>1103</v>
      </c>
      <c r="R386" s="646">
        <f t="shared" si="72"/>
        <v>35755</v>
      </c>
    </row>
    <row r="387" spans="1:18" x14ac:dyDescent="0.2">
      <c r="A387" s="102">
        <f t="shared" si="71"/>
        <v>1</v>
      </c>
      <c r="B387" s="212" t="str">
        <f>INDEX('LA List'!B:B,MATCH('EZ list'!D387,'LA List'!A:A,0))</f>
        <v>E3734</v>
      </c>
      <c r="C387" s="212" t="str">
        <f>CONCATENATE(B387,"EZ",A387)</f>
        <v>E3734EZ1</v>
      </c>
      <c r="D387" s="102" t="s">
        <v>365</v>
      </c>
      <c r="E387" s="102" t="s">
        <v>1103</v>
      </c>
      <c r="F387" s="102" t="s">
        <v>1103</v>
      </c>
      <c r="G387" s="266" t="s">
        <v>1103</v>
      </c>
      <c r="H387" s="266" t="s">
        <v>1103</v>
      </c>
      <c r="I387" s="266" t="s">
        <v>1103</v>
      </c>
      <c r="J387" s="266" t="str">
        <f t="shared" si="85"/>
        <v/>
      </c>
      <c r="K387" s="266" t="str">
        <f t="shared" si="86"/>
        <v/>
      </c>
      <c r="L387" s="266" t="str">
        <f t="shared" si="87"/>
        <v/>
      </c>
      <c r="M387" s="266" t="str">
        <f t="shared" si="88"/>
        <v/>
      </c>
      <c r="N387" s="260" t="s">
        <v>1103</v>
      </c>
      <c r="O387" s="266" t="s">
        <v>1103</v>
      </c>
      <c r="P387" s="266" t="s">
        <v>1103</v>
      </c>
      <c r="Q387" s="266" t="s">
        <v>1103</v>
      </c>
      <c r="R387" s="646" t="str">
        <f t="shared" si="72"/>
        <v/>
      </c>
    </row>
    <row r="388" spans="1:18" x14ac:dyDescent="0.2">
      <c r="A388" s="102">
        <f t="shared" si="71"/>
        <v>1</v>
      </c>
      <c r="B388" s="212" t="str">
        <f>INDEX('LA List'!B:B,MATCH('EZ list'!D388,'LA List'!A:A,0))</f>
        <v>E1635</v>
      </c>
      <c r="C388" s="212" t="str">
        <f t="shared" si="89"/>
        <v>E1635EZ1</v>
      </c>
      <c r="D388" s="102" t="s">
        <v>367</v>
      </c>
      <c r="E388" s="102" t="s">
        <v>1103</v>
      </c>
      <c r="F388" s="102" t="s">
        <v>1103</v>
      </c>
      <c r="G388" s="266" t="s">
        <v>1103</v>
      </c>
      <c r="H388" s="266" t="s">
        <v>1103</v>
      </c>
      <c r="I388" s="266" t="s">
        <v>1103</v>
      </c>
      <c r="J388" s="266" t="str">
        <f t="shared" si="85"/>
        <v/>
      </c>
      <c r="K388" s="266" t="str">
        <f t="shared" si="86"/>
        <v/>
      </c>
      <c r="L388" s="266" t="str">
        <f t="shared" si="87"/>
        <v/>
      </c>
      <c r="M388" s="266" t="str">
        <f t="shared" si="88"/>
        <v/>
      </c>
      <c r="N388" s="260" t="s">
        <v>1103</v>
      </c>
      <c r="O388" s="266" t="s">
        <v>1103</v>
      </c>
      <c r="P388" s="266" t="s">
        <v>1103</v>
      </c>
      <c r="Q388" s="266" t="s">
        <v>1103</v>
      </c>
      <c r="R388" s="646" t="str">
        <f t="shared" si="72"/>
        <v/>
      </c>
    </row>
    <row r="389" spans="1:18" x14ac:dyDescent="0.2">
      <c r="A389" s="102">
        <f t="shared" si="71"/>
        <v>1</v>
      </c>
      <c r="B389" s="212" t="str">
        <f>INDEX('LA List'!B:B,MATCH('EZ list'!D389,'LA List'!A:A,0))</f>
        <v>E4505</v>
      </c>
      <c r="C389" s="212" t="str">
        <f t="shared" si="89"/>
        <v>E4505EZ1</v>
      </c>
      <c r="D389" s="102" t="s">
        <v>369</v>
      </c>
      <c r="E389" s="102" t="s">
        <v>827</v>
      </c>
      <c r="F389" s="102">
        <v>2013</v>
      </c>
      <c r="G389" s="266">
        <v>134776</v>
      </c>
      <c r="H389" s="266">
        <v>134776</v>
      </c>
      <c r="I389" s="266">
        <v>138825</v>
      </c>
      <c r="J389" s="266">
        <f>IF(I389="","",ROUND(I389*$J$1,0))</f>
        <v>142006</v>
      </c>
      <c r="K389" s="266">
        <f>IF(J389="","",ROUND(J389*$K$1,0))</f>
        <v>144320</v>
      </c>
      <c r="L389" s="266">
        <f>IF(K389="","",ROUND(K389*$L$1,0))</f>
        <v>144320</v>
      </c>
      <c r="M389" s="266">
        <f>IF(L389="","",ROUND(L389*$M$1,0))</f>
        <v>144320</v>
      </c>
      <c r="N389" s="260">
        <v>126508</v>
      </c>
      <c r="O389" s="266">
        <v>126508</v>
      </c>
      <c r="P389" s="266" t="s">
        <v>1103</v>
      </c>
      <c r="Q389" s="266" t="s">
        <v>1103</v>
      </c>
      <c r="R389" s="646">
        <f t="shared" si="72"/>
        <v>126508</v>
      </c>
    </row>
    <row r="390" spans="1:18" x14ac:dyDescent="0.2">
      <c r="A390" s="102">
        <f t="shared" si="71"/>
        <v>2</v>
      </c>
      <c r="B390" s="212" t="str">
        <f>INDEX('LA List'!B:B,MATCH('EZ list'!D390,'LA List'!A:A,0))</f>
        <v>E4505</v>
      </c>
      <c r="C390" s="212" t="str">
        <f t="shared" si="89"/>
        <v>E4505EZ2</v>
      </c>
      <c r="D390" s="102" t="s">
        <v>369</v>
      </c>
      <c r="E390" s="102" t="s">
        <v>1068</v>
      </c>
      <c r="F390" s="102">
        <v>2017</v>
      </c>
      <c r="G390" s="266">
        <v>0</v>
      </c>
      <c r="H390" s="266">
        <v>0</v>
      </c>
      <c r="I390" s="266">
        <v>0</v>
      </c>
      <c r="J390" s="266">
        <f>IF(I390="","",ROUND(I390*$J$1,0))</f>
        <v>0</v>
      </c>
      <c r="K390" s="266">
        <f>IF(J390="","",ROUND(J390*$K$1,0))</f>
        <v>0</v>
      </c>
      <c r="L390" s="266">
        <f>IF(K390="","",ROUND(K390*$L$1,0))</f>
        <v>0</v>
      </c>
      <c r="M390" s="266">
        <f>IF(L390="","",ROUND(L390*$M$1,0))</f>
        <v>0</v>
      </c>
      <c r="N390" s="260">
        <v>0</v>
      </c>
      <c r="O390" s="266">
        <v>0</v>
      </c>
      <c r="P390" s="266" t="s">
        <v>1103</v>
      </c>
      <c r="Q390" s="266" t="s">
        <v>1103</v>
      </c>
      <c r="R390" s="646">
        <f t="shared" si="72"/>
        <v>0</v>
      </c>
    </row>
    <row r="391" spans="1:18" x14ac:dyDescent="0.2">
      <c r="A391" s="102">
        <f t="shared" ref="A391:A454" si="90">IF(D391=D390,A390+1,1)</f>
        <v>3</v>
      </c>
      <c r="B391" s="212" t="str">
        <f>INDEX('LA List'!B:B,MATCH('EZ list'!D391,'LA List'!A:A,0))</f>
        <v>E4505</v>
      </c>
      <c r="C391" s="212" t="str">
        <f t="shared" si="89"/>
        <v>E4505EZ3</v>
      </c>
      <c r="D391" s="102" t="s">
        <v>369</v>
      </c>
      <c r="E391" s="246" t="s">
        <v>1099</v>
      </c>
      <c r="F391" s="246">
        <v>2018</v>
      </c>
      <c r="G391" s="266">
        <v>0</v>
      </c>
      <c r="H391" s="266">
        <v>0</v>
      </c>
      <c r="I391" s="266">
        <v>0</v>
      </c>
      <c r="J391" s="266">
        <f>IF(I391="","",ROUND(I391*$J$1,0))</f>
        <v>0</v>
      </c>
      <c r="K391" s="266">
        <f>IF(J391="","",ROUND(J391*$K$1,0))</f>
        <v>0</v>
      </c>
      <c r="L391" s="266">
        <f>IF(K391="","",ROUND(K391*$L$1,0))</f>
        <v>0</v>
      </c>
      <c r="M391" s="266">
        <f>IF(L391="","",ROUND(L391*$M$1,0))</f>
        <v>0</v>
      </c>
      <c r="N391" s="260">
        <v>0</v>
      </c>
      <c r="O391" s="266">
        <v>0</v>
      </c>
      <c r="P391" s="266" t="s">
        <v>1103</v>
      </c>
      <c r="Q391" s="266" t="s">
        <v>1103</v>
      </c>
      <c r="R391" s="646">
        <f t="shared" si="72"/>
        <v>0</v>
      </c>
    </row>
    <row r="392" spans="1:18" x14ac:dyDescent="0.2">
      <c r="A392" s="102">
        <f t="shared" si="90"/>
        <v>4</v>
      </c>
      <c r="B392" s="212" t="str">
        <f>INDEX('LA List'!B:B,MATCH('EZ list'!D392,'LA List'!A:A,0))</f>
        <v>E4505</v>
      </c>
      <c r="C392" s="212" t="str">
        <f t="shared" si="89"/>
        <v>E4505EZ4</v>
      </c>
      <c r="D392" s="102" t="s">
        <v>369</v>
      </c>
      <c r="E392" s="246" t="s">
        <v>4082</v>
      </c>
      <c r="F392" s="246">
        <v>2024</v>
      </c>
      <c r="G392" s="266"/>
      <c r="H392" s="266"/>
      <c r="I392" s="266"/>
      <c r="J392" s="266"/>
      <c r="K392" s="266"/>
      <c r="L392" s="266"/>
      <c r="M392" s="266"/>
      <c r="N392" s="260"/>
      <c r="O392" s="266">
        <v>998</v>
      </c>
      <c r="P392" s="266">
        <v>998</v>
      </c>
      <c r="Q392" s="266">
        <v>0</v>
      </c>
      <c r="R392" s="646">
        <f t="shared" si="72"/>
        <v>998</v>
      </c>
    </row>
    <row r="393" spans="1:18" x14ac:dyDescent="0.2">
      <c r="A393" s="102">
        <f t="shared" si="90"/>
        <v>5</v>
      </c>
      <c r="B393" s="212" t="str">
        <f>INDEX('LA List'!B:B,MATCH('EZ list'!D393,'LA List'!A:A,0))</f>
        <v>E4505</v>
      </c>
      <c r="C393" s="212" t="str">
        <f t="shared" si="89"/>
        <v>E4505EZ5</v>
      </c>
      <c r="D393" s="102" t="s">
        <v>369</v>
      </c>
      <c r="E393" s="246" t="s">
        <v>4086</v>
      </c>
      <c r="F393" s="246">
        <v>2025</v>
      </c>
      <c r="G393" s="266"/>
      <c r="H393" s="266"/>
      <c r="I393" s="266"/>
      <c r="J393" s="266"/>
      <c r="K393" s="266"/>
      <c r="L393" s="266"/>
      <c r="M393" s="266"/>
      <c r="N393" s="260"/>
      <c r="O393" s="266"/>
      <c r="P393" s="266">
        <v>49338</v>
      </c>
      <c r="Q393" s="266">
        <v>31741</v>
      </c>
      <c r="R393" s="646">
        <f t="shared" ref="R393:R456" si="91">IF($F393 = "","",
IF($F393&lt;2024,O393*$P$1,
IF($F393&gt;=2024,+P393+Q393)))</f>
        <v>81079</v>
      </c>
    </row>
    <row r="394" spans="1:18" x14ac:dyDescent="0.2">
      <c r="A394" s="102">
        <f t="shared" si="90"/>
        <v>1</v>
      </c>
      <c r="B394" s="212" t="str">
        <f>INDEX('LA List'!B:B,MATCH('EZ list'!D394,'LA List'!A:A,0))</f>
        <v>E3638</v>
      </c>
      <c r="C394" s="212" t="str">
        <f t="shared" si="89"/>
        <v>E3638EZ1</v>
      </c>
      <c r="D394" s="102" t="s">
        <v>371</v>
      </c>
      <c r="E394" s="102" t="s">
        <v>1103</v>
      </c>
      <c r="F394" s="102" t="s">
        <v>1103</v>
      </c>
      <c r="G394" s="266" t="s">
        <v>1103</v>
      </c>
      <c r="H394" s="266" t="s">
        <v>1103</v>
      </c>
      <c r="I394" s="266" t="s">
        <v>1103</v>
      </c>
      <c r="J394" s="266" t="str">
        <f t="shared" ref="J394:J402" si="92">IF(I394="","",ROUND(I394*$J$1,0))</f>
        <v/>
      </c>
      <c r="K394" s="266" t="str">
        <f t="shared" ref="K394:K402" si="93">IF(J394="","",ROUND(J394*$K$1,0))</f>
        <v/>
      </c>
      <c r="L394" s="266" t="str">
        <f t="shared" ref="L394:L402" si="94">IF(K394="","",ROUND(K394*$L$1,0))</f>
        <v/>
      </c>
      <c r="M394" s="266" t="str">
        <f t="shared" ref="M394:M402" si="95">IF(L394="","",ROUND(L394*$M$1,0))</f>
        <v/>
      </c>
      <c r="N394" s="260" t="s">
        <v>1103</v>
      </c>
      <c r="O394" s="266" t="s">
        <v>1103</v>
      </c>
      <c r="P394" s="266" t="s">
        <v>1103</v>
      </c>
      <c r="Q394" s="266" t="s">
        <v>1103</v>
      </c>
      <c r="R394" s="646" t="str">
        <f t="shared" si="91"/>
        <v/>
      </c>
    </row>
    <row r="395" spans="1:18" x14ac:dyDescent="0.2">
      <c r="A395" s="102">
        <f t="shared" si="90"/>
        <v>1</v>
      </c>
      <c r="B395" s="212" t="str">
        <f>INDEX('LA List'!B:B,MATCH('EZ list'!D395,'LA List'!A:A,0))</f>
        <v>E5048</v>
      </c>
      <c r="C395" s="212" t="str">
        <f t="shared" si="89"/>
        <v>E5048EZ1</v>
      </c>
      <c r="D395" s="102" t="s">
        <v>373</v>
      </c>
      <c r="E395" s="102" t="s">
        <v>1103</v>
      </c>
      <c r="F395" s="102" t="s">
        <v>1103</v>
      </c>
      <c r="G395" s="266" t="s">
        <v>1103</v>
      </c>
      <c r="H395" s="266" t="s">
        <v>1103</v>
      </c>
      <c r="I395" s="266" t="s">
        <v>1103</v>
      </c>
      <c r="J395" s="266" t="str">
        <f t="shared" si="92"/>
        <v/>
      </c>
      <c r="K395" s="266" t="str">
        <f t="shared" si="93"/>
        <v/>
      </c>
      <c r="L395" s="266" t="str">
        <f t="shared" si="94"/>
        <v/>
      </c>
      <c r="M395" s="266" t="str">
        <f t="shared" si="95"/>
        <v/>
      </c>
      <c r="N395" s="260" t="s">
        <v>1103</v>
      </c>
      <c r="O395" s="266" t="s">
        <v>1103</v>
      </c>
      <c r="P395" s="266" t="s">
        <v>1103</v>
      </c>
      <c r="Q395" s="266" t="s">
        <v>1103</v>
      </c>
      <c r="R395" s="646" t="str">
        <f t="shared" si="91"/>
        <v/>
      </c>
    </row>
    <row r="396" spans="1:18" x14ac:dyDescent="0.2">
      <c r="A396" s="102">
        <f t="shared" si="90"/>
        <v>1</v>
      </c>
      <c r="B396" s="212" t="str">
        <f>INDEX('LA List'!B:B,MATCH('EZ list'!D396,'LA List'!A:A,0))</f>
        <v>E2241</v>
      </c>
      <c r="C396" s="212" t="str">
        <f t="shared" si="89"/>
        <v>E2241EZ1</v>
      </c>
      <c r="D396" s="102" t="s">
        <v>375</v>
      </c>
      <c r="E396" s="102" t="s">
        <v>1103</v>
      </c>
      <c r="F396" s="102" t="s">
        <v>1103</v>
      </c>
      <c r="G396" s="266" t="s">
        <v>1103</v>
      </c>
      <c r="H396" s="266" t="s">
        <v>1103</v>
      </c>
      <c r="I396" s="266" t="s">
        <v>1103</v>
      </c>
      <c r="J396" s="266" t="str">
        <f t="shared" si="92"/>
        <v/>
      </c>
      <c r="K396" s="266" t="str">
        <f t="shared" si="93"/>
        <v/>
      </c>
      <c r="L396" s="266" t="str">
        <f t="shared" si="94"/>
        <v/>
      </c>
      <c r="M396" s="266" t="str">
        <f t="shared" si="95"/>
        <v/>
      </c>
      <c r="N396" s="260" t="s">
        <v>1103</v>
      </c>
      <c r="O396" s="266" t="s">
        <v>1103</v>
      </c>
      <c r="P396" s="266" t="s">
        <v>1103</v>
      </c>
      <c r="Q396" s="266" t="s">
        <v>1103</v>
      </c>
      <c r="R396" s="646" t="str">
        <f t="shared" si="91"/>
        <v/>
      </c>
    </row>
    <row r="397" spans="1:18" x14ac:dyDescent="0.2">
      <c r="A397" s="102">
        <f t="shared" si="90"/>
        <v>1</v>
      </c>
      <c r="B397" s="212" t="str">
        <f>INDEX('LA List'!B:B,MATCH('EZ list'!D397,'LA List'!A:A,0))</f>
        <v>E3901</v>
      </c>
      <c r="C397" s="212" t="str">
        <f t="shared" si="89"/>
        <v>E3901EZ1</v>
      </c>
      <c r="D397" s="102" t="s">
        <v>377</v>
      </c>
      <c r="E397" s="102" t="s">
        <v>1103</v>
      </c>
      <c r="F397" s="102" t="s">
        <v>1103</v>
      </c>
      <c r="G397" s="266" t="s">
        <v>1103</v>
      </c>
      <c r="H397" s="266" t="s">
        <v>1103</v>
      </c>
      <c r="I397" s="266" t="s">
        <v>1103</v>
      </c>
      <c r="J397" s="266" t="str">
        <f t="shared" si="92"/>
        <v/>
      </c>
      <c r="K397" s="266" t="str">
        <f t="shared" si="93"/>
        <v/>
      </c>
      <c r="L397" s="266" t="str">
        <f t="shared" si="94"/>
        <v/>
      </c>
      <c r="M397" s="266" t="str">
        <f t="shared" si="95"/>
        <v/>
      </c>
      <c r="N397" s="260" t="s">
        <v>1103</v>
      </c>
      <c r="O397" s="266" t="s">
        <v>1103</v>
      </c>
      <c r="P397" s="266" t="s">
        <v>1103</v>
      </c>
      <c r="Q397" s="266" t="s">
        <v>1103</v>
      </c>
      <c r="R397" s="646" t="str">
        <f t="shared" si="91"/>
        <v/>
      </c>
    </row>
    <row r="398" spans="1:18" x14ac:dyDescent="0.2">
      <c r="A398" s="102">
        <f t="shared" si="90"/>
        <v>1</v>
      </c>
      <c r="B398" s="212" t="str">
        <f>INDEX('LA List'!B:B,MATCH('EZ list'!D398,'LA List'!A:A,0))</f>
        <v>E4208</v>
      </c>
      <c r="C398" s="212" t="str">
        <f t="shared" si="89"/>
        <v>E4208EZ1</v>
      </c>
      <c r="D398" s="102" t="s">
        <v>379</v>
      </c>
      <c r="E398" s="102" t="s">
        <v>1103</v>
      </c>
      <c r="F398" s="102" t="s">
        <v>1103</v>
      </c>
      <c r="G398" s="266" t="s">
        <v>1103</v>
      </c>
      <c r="H398" s="266" t="s">
        <v>1103</v>
      </c>
      <c r="I398" s="266" t="s">
        <v>1103</v>
      </c>
      <c r="J398" s="266" t="str">
        <f t="shared" si="92"/>
        <v/>
      </c>
      <c r="K398" s="266" t="str">
        <f t="shared" si="93"/>
        <v/>
      </c>
      <c r="L398" s="266" t="str">
        <f t="shared" si="94"/>
        <v/>
      </c>
      <c r="M398" s="266" t="str">
        <f t="shared" si="95"/>
        <v/>
      </c>
      <c r="N398" s="260" t="s">
        <v>1103</v>
      </c>
      <c r="O398" s="266" t="s">
        <v>1103</v>
      </c>
      <c r="P398" s="266" t="s">
        <v>1103</v>
      </c>
      <c r="Q398" s="266" t="s">
        <v>1103</v>
      </c>
      <c r="R398" s="646" t="str">
        <f t="shared" si="91"/>
        <v/>
      </c>
    </row>
    <row r="399" spans="1:18" x14ac:dyDescent="0.2">
      <c r="A399" s="102">
        <f t="shared" si="90"/>
        <v>1</v>
      </c>
      <c r="B399" s="212" t="str">
        <f>INDEX('LA List'!B:B,MATCH('EZ list'!D399,'LA List'!A:A,0))</f>
        <v>E3439</v>
      </c>
      <c r="C399" s="212" t="str">
        <f t="shared" si="89"/>
        <v>E3439EZ1</v>
      </c>
      <c r="D399" s="102" t="s">
        <v>381</v>
      </c>
      <c r="E399" s="102" t="s">
        <v>1103</v>
      </c>
      <c r="F399" s="102" t="s">
        <v>1103</v>
      </c>
      <c r="G399" s="266" t="s">
        <v>1103</v>
      </c>
      <c r="H399" s="266" t="s">
        <v>1103</v>
      </c>
      <c r="I399" s="266" t="s">
        <v>1103</v>
      </c>
      <c r="J399" s="266" t="str">
        <f t="shared" si="92"/>
        <v/>
      </c>
      <c r="K399" s="266" t="str">
        <f t="shared" si="93"/>
        <v/>
      </c>
      <c r="L399" s="266" t="str">
        <f t="shared" si="94"/>
        <v/>
      </c>
      <c r="M399" s="266" t="str">
        <f t="shared" si="95"/>
        <v/>
      </c>
      <c r="N399" s="260" t="s">
        <v>1103</v>
      </c>
      <c r="O399" s="266" t="s">
        <v>1103</v>
      </c>
      <c r="P399" s="266" t="s">
        <v>1103</v>
      </c>
      <c r="Q399" s="266" t="s">
        <v>1103</v>
      </c>
      <c r="R399" s="646" t="str">
        <f t="shared" si="91"/>
        <v/>
      </c>
    </row>
    <row r="400" spans="1:18" x14ac:dyDescent="0.2">
      <c r="A400" s="102">
        <f t="shared" si="90"/>
        <v>1</v>
      </c>
      <c r="B400" s="212" t="str">
        <f>INDEX('LA List'!B:B,MATCH('EZ list'!D400,'LA List'!A:A,0))</f>
        <v>E3639</v>
      </c>
      <c r="C400" s="212" t="str">
        <f t="shared" si="89"/>
        <v>E3639EZ1</v>
      </c>
      <c r="D400" s="102" t="s">
        <v>383</v>
      </c>
      <c r="E400" s="102" t="s">
        <v>1103</v>
      </c>
      <c r="F400" s="102" t="s">
        <v>1103</v>
      </c>
      <c r="G400" s="266" t="s">
        <v>1103</v>
      </c>
      <c r="H400" s="266" t="s">
        <v>1103</v>
      </c>
      <c r="I400" s="266" t="s">
        <v>1103</v>
      </c>
      <c r="J400" s="266" t="str">
        <f t="shared" si="92"/>
        <v/>
      </c>
      <c r="K400" s="266" t="str">
        <f t="shared" si="93"/>
        <v/>
      </c>
      <c r="L400" s="266" t="str">
        <f t="shared" si="94"/>
        <v/>
      </c>
      <c r="M400" s="266" t="str">
        <f t="shared" si="95"/>
        <v/>
      </c>
      <c r="N400" s="260" t="s">
        <v>1103</v>
      </c>
      <c r="O400" s="266" t="s">
        <v>1103</v>
      </c>
      <c r="P400" s="266" t="s">
        <v>1103</v>
      </c>
      <c r="Q400" s="266" t="s">
        <v>1103</v>
      </c>
      <c r="R400" s="646" t="str">
        <f t="shared" si="91"/>
        <v/>
      </c>
    </row>
    <row r="401" spans="1:18" x14ac:dyDescent="0.2">
      <c r="A401" s="102">
        <f t="shared" si="90"/>
        <v>1</v>
      </c>
      <c r="B401" s="212" t="str">
        <f>INDEX('LA List'!B:B,MATCH('EZ list'!D401,'LA List'!A:A,0))</f>
        <v>E1137</v>
      </c>
      <c r="C401" s="212" t="str">
        <f t="shared" si="89"/>
        <v>E1137EZ1</v>
      </c>
      <c r="D401" s="102" t="s">
        <v>385</v>
      </c>
      <c r="E401" s="102" t="s">
        <v>1103</v>
      </c>
      <c r="F401" s="102" t="s">
        <v>1103</v>
      </c>
      <c r="G401" s="266" t="s">
        <v>1103</v>
      </c>
      <c r="H401" s="266" t="s">
        <v>1103</v>
      </c>
      <c r="I401" s="266" t="s">
        <v>1103</v>
      </c>
      <c r="J401" s="266" t="str">
        <f t="shared" si="92"/>
        <v/>
      </c>
      <c r="K401" s="266" t="str">
        <f t="shared" si="93"/>
        <v/>
      </c>
      <c r="L401" s="266" t="str">
        <f t="shared" si="94"/>
        <v/>
      </c>
      <c r="M401" s="266" t="str">
        <f t="shared" si="95"/>
        <v/>
      </c>
      <c r="N401" s="260" t="s">
        <v>1103</v>
      </c>
      <c r="O401" s="266" t="s">
        <v>1103</v>
      </c>
      <c r="P401" s="266" t="s">
        <v>1103</v>
      </c>
      <c r="Q401" s="266" t="s">
        <v>1103</v>
      </c>
      <c r="R401" s="646" t="str">
        <f t="shared" si="91"/>
        <v/>
      </c>
    </row>
    <row r="402" spans="1:18" x14ac:dyDescent="0.2">
      <c r="A402" s="102">
        <f t="shared" si="90"/>
        <v>1</v>
      </c>
      <c r="B402" s="212" t="str">
        <f>INDEX('LA List'!B:B,MATCH('EZ list'!D402,'LA List'!A:A,0))</f>
        <v>E3201</v>
      </c>
      <c r="C402" s="212" t="str">
        <f>CONCATENATE(B402,"EZ",A402)</f>
        <v>E3201EZ1</v>
      </c>
      <c r="D402" s="102" t="s">
        <v>387</v>
      </c>
      <c r="E402" s="102" t="s">
        <v>1103</v>
      </c>
      <c r="F402" s="102" t="s">
        <v>1103</v>
      </c>
      <c r="G402" s="266" t="s">
        <v>1103</v>
      </c>
      <c r="H402" s="266" t="s">
        <v>1103</v>
      </c>
      <c r="I402" s="266" t="s">
        <v>1103</v>
      </c>
      <c r="J402" s="266" t="str">
        <f t="shared" si="92"/>
        <v/>
      </c>
      <c r="K402" s="266" t="str">
        <f t="shared" si="93"/>
        <v/>
      </c>
      <c r="L402" s="266" t="str">
        <f t="shared" si="94"/>
        <v/>
      </c>
      <c r="M402" s="266" t="str">
        <f t="shared" si="95"/>
        <v/>
      </c>
      <c r="N402" s="260" t="s">
        <v>1103</v>
      </c>
      <c r="O402" s="266" t="s">
        <v>1103</v>
      </c>
      <c r="P402" s="266" t="s">
        <v>1103</v>
      </c>
      <c r="Q402" s="266" t="s">
        <v>1103</v>
      </c>
      <c r="R402" s="646" t="str">
        <f t="shared" si="91"/>
        <v/>
      </c>
    </row>
    <row r="403" spans="1:18" x14ac:dyDescent="0.2">
      <c r="A403" s="102">
        <f t="shared" si="90"/>
        <v>1</v>
      </c>
      <c r="B403" s="212" t="str">
        <f>INDEX('LA List'!B:B,MATCH('EZ list'!D403,'LA List'!A:A,0))</f>
        <v>E1542</v>
      </c>
      <c r="C403" s="212" t="str">
        <f>CONCATENATE(B403,"EZ",A403)</f>
        <v>E1542EZ1</v>
      </c>
      <c r="D403" s="102" t="s">
        <v>389</v>
      </c>
      <c r="E403" s="246" t="s">
        <v>4087</v>
      </c>
      <c r="F403" s="246">
        <v>2023</v>
      </c>
      <c r="G403" s="266">
        <v>0</v>
      </c>
      <c r="H403" s="266">
        <v>0</v>
      </c>
      <c r="I403" s="266">
        <v>0</v>
      </c>
      <c r="J403" s="266">
        <v>0</v>
      </c>
      <c r="K403" s="266">
        <v>0</v>
      </c>
      <c r="L403" s="266">
        <v>0</v>
      </c>
      <c r="M403" s="266">
        <v>0</v>
      </c>
      <c r="N403" s="260">
        <v>841447</v>
      </c>
      <c r="O403" s="266">
        <v>841447</v>
      </c>
      <c r="P403" s="266" t="s">
        <v>1103</v>
      </c>
      <c r="Q403" s="266" t="s">
        <v>1103</v>
      </c>
      <c r="R403" s="646">
        <f t="shared" si="91"/>
        <v>841447</v>
      </c>
    </row>
    <row r="404" spans="1:18" x14ac:dyDescent="0.2">
      <c r="A404" s="102">
        <f t="shared" si="90"/>
        <v>1</v>
      </c>
      <c r="B404" s="212" t="str">
        <f>INDEX('LA List'!B:B,MATCH('EZ list'!D404,'LA List'!A:A,0))</f>
        <v>E1742</v>
      </c>
      <c r="C404" s="212" t="str">
        <f t="shared" si="89"/>
        <v>E1742EZ1</v>
      </c>
      <c r="D404" s="102" t="s">
        <v>391</v>
      </c>
      <c r="E404" s="102" t="s">
        <v>1103</v>
      </c>
      <c r="F404" s="102" t="s">
        <v>1103</v>
      </c>
      <c r="G404" s="266" t="s">
        <v>1103</v>
      </c>
      <c r="H404" s="266" t="s">
        <v>1103</v>
      </c>
      <c r="I404" s="266" t="s">
        <v>1103</v>
      </c>
      <c r="J404" s="266" t="str">
        <f>IF(I404="","",ROUND(I404*$J$1,0))</f>
        <v/>
      </c>
      <c r="K404" s="266" t="str">
        <f>IF(J404="","",ROUND(J404*$K$1,0))</f>
        <v/>
      </c>
      <c r="L404" s="266" t="str">
        <f>IF(K404="","",ROUND(K404*$L$1,0))</f>
        <v/>
      </c>
      <c r="M404" s="266" t="str">
        <f>IF(L404="","",ROUND(L404*$M$1,0))</f>
        <v/>
      </c>
      <c r="N404" s="260" t="s">
        <v>1103</v>
      </c>
      <c r="O404" s="266" t="s">
        <v>1103</v>
      </c>
      <c r="P404" s="266" t="s">
        <v>1103</v>
      </c>
      <c r="Q404" s="266" t="s">
        <v>1103</v>
      </c>
      <c r="R404" s="646" t="str">
        <f t="shared" si="91"/>
        <v/>
      </c>
    </row>
    <row r="405" spans="1:18" x14ac:dyDescent="0.2">
      <c r="A405" s="102">
        <f t="shared" si="90"/>
        <v>1</v>
      </c>
      <c r="B405" s="212" t="str">
        <f>INDEX('LA List'!B:B,MATCH('EZ list'!D405,'LA List'!A:A,0))</f>
        <v>E1636</v>
      </c>
      <c r="C405" s="212" t="str">
        <f t="shared" si="89"/>
        <v>E1636EZ1</v>
      </c>
      <c r="D405" s="102" t="s">
        <v>393</v>
      </c>
      <c r="E405" s="102" t="s">
        <v>1103</v>
      </c>
      <c r="F405" s="102" t="s">
        <v>1103</v>
      </c>
      <c r="G405" s="266" t="s">
        <v>1103</v>
      </c>
      <c r="H405" s="266" t="s">
        <v>1103</v>
      </c>
      <c r="I405" s="266" t="s">
        <v>1103</v>
      </c>
      <c r="J405" s="266" t="str">
        <f>IF(I405="","",ROUND(I405*$J$1,0))</f>
        <v/>
      </c>
      <c r="K405" s="266" t="str">
        <f>IF(J405="","",ROUND(J405*$K$1,0))</f>
        <v/>
      </c>
      <c r="L405" s="266" t="str">
        <f>IF(K405="","",ROUND(K405*$L$1,0))</f>
        <v/>
      </c>
      <c r="M405" s="266" t="str">
        <f>IF(L405="","",ROUND(L405*$M$1,0))</f>
        <v/>
      </c>
      <c r="N405" s="260" t="s">
        <v>1103</v>
      </c>
      <c r="O405" s="266" t="s">
        <v>1103</v>
      </c>
      <c r="P405" s="266" t="s">
        <v>1103</v>
      </c>
      <c r="Q405" s="266" t="s">
        <v>1103</v>
      </c>
      <c r="R405" s="646" t="str">
        <f t="shared" si="91"/>
        <v/>
      </c>
    </row>
    <row r="406" spans="1:18" x14ac:dyDescent="0.2">
      <c r="A406" s="102">
        <f t="shared" si="90"/>
        <v>1</v>
      </c>
      <c r="B406" s="212" t="str">
        <f>INDEX('LA List'!B:B,MATCH('EZ list'!D406,'LA List'!A:A,0))</f>
        <v>E2242</v>
      </c>
      <c r="C406" s="212" t="str">
        <f t="shared" si="89"/>
        <v>E2242EZ1</v>
      </c>
      <c r="D406" s="102" t="s">
        <v>395</v>
      </c>
      <c r="E406" s="102" t="s">
        <v>1103</v>
      </c>
      <c r="F406" s="102" t="s">
        <v>1103</v>
      </c>
      <c r="G406" s="266" t="s">
        <v>1103</v>
      </c>
      <c r="H406" s="266" t="s">
        <v>1103</v>
      </c>
      <c r="I406" s="266" t="s">
        <v>1103</v>
      </c>
      <c r="J406" s="266" t="str">
        <f>IF(I406="","",ROUND(I406*$J$1,0))</f>
        <v/>
      </c>
      <c r="K406" s="266" t="str">
        <f>IF(J406="","",ROUND(J406*$K$1,0))</f>
        <v/>
      </c>
      <c r="L406" s="266" t="str">
        <f>IF(K406="","",ROUND(K406*$L$1,0))</f>
        <v/>
      </c>
      <c r="M406" s="266" t="str">
        <f>IF(L406="","",ROUND(L406*$M$1,0))</f>
        <v/>
      </c>
      <c r="N406" s="260" t="s">
        <v>1103</v>
      </c>
      <c r="O406" s="266" t="s">
        <v>1103</v>
      </c>
      <c r="P406" s="266" t="s">
        <v>1103</v>
      </c>
      <c r="Q406" s="266" t="s">
        <v>1103</v>
      </c>
      <c r="R406" s="646" t="str">
        <f t="shared" si="91"/>
        <v/>
      </c>
    </row>
    <row r="407" spans="1:18" x14ac:dyDescent="0.2">
      <c r="A407" s="102">
        <f t="shared" si="90"/>
        <v>1</v>
      </c>
      <c r="B407" s="212" t="str">
        <f>INDEX('LA List'!B:B,MATCH('EZ list'!D407,'LA List'!A:A,0))</f>
        <v>E1938</v>
      </c>
      <c r="C407" s="212" t="str">
        <f t="shared" si="89"/>
        <v>E1938EZ1</v>
      </c>
      <c r="D407" s="102" t="s">
        <v>397</v>
      </c>
      <c r="E407" s="102" t="s">
        <v>1103</v>
      </c>
      <c r="F407" s="102" t="s">
        <v>1103</v>
      </c>
      <c r="G407" s="266" t="s">
        <v>1103</v>
      </c>
      <c r="H407" s="266" t="s">
        <v>1103</v>
      </c>
      <c r="I407" s="266" t="s">
        <v>1103</v>
      </c>
      <c r="J407" s="266" t="str">
        <f>IF(I407="","",ROUND(I407*$J$1,0))</f>
        <v/>
      </c>
      <c r="K407" s="266" t="str">
        <f>IF(J407="","",ROUND(J407*$K$1,0))</f>
        <v/>
      </c>
      <c r="L407" s="266" t="str">
        <f>IF(K407="","",ROUND(K407*$L$1,0))</f>
        <v/>
      </c>
      <c r="M407" s="266" t="str">
        <f>IF(L407="","",ROUND(L407*$M$1,0))</f>
        <v/>
      </c>
      <c r="N407" s="260" t="s">
        <v>1103</v>
      </c>
      <c r="O407" s="266" t="s">
        <v>1103</v>
      </c>
      <c r="P407" s="266" t="s">
        <v>1103</v>
      </c>
      <c r="Q407" s="266" t="s">
        <v>1103</v>
      </c>
      <c r="R407" s="646" t="str">
        <f t="shared" si="91"/>
        <v/>
      </c>
    </row>
    <row r="408" spans="1:18" x14ac:dyDescent="0.2">
      <c r="A408" s="102">
        <f t="shared" si="90"/>
        <v>1</v>
      </c>
      <c r="B408" s="212" t="str">
        <f>INDEX('LA List'!B:B,MATCH('EZ list'!D408,'LA List'!A:A,0))</f>
        <v>E1502</v>
      </c>
      <c r="C408" s="212" t="str">
        <f t="shared" si="89"/>
        <v>E1502EZ1</v>
      </c>
      <c r="D408" s="102" t="s">
        <v>399</v>
      </c>
      <c r="E408" s="246" t="s">
        <v>4088</v>
      </c>
      <c r="F408" s="246">
        <v>2024</v>
      </c>
      <c r="G408" s="266"/>
      <c r="H408" s="266"/>
      <c r="I408" s="266"/>
      <c r="J408" s="266"/>
      <c r="K408" s="266"/>
      <c r="L408" s="266"/>
      <c r="M408" s="266"/>
      <c r="N408" s="260"/>
      <c r="O408" s="266">
        <v>610266.8671875</v>
      </c>
      <c r="P408" s="266">
        <v>22227</v>
      </c>
      <c r="Q408" s="266">
        <v>597733</v>
      </c>
      <c r="R408" s="646">
        <f t="shared" si="91"/>
        <v>619960</v>
      </c>
    </row>
    <row r="409" spans="1:18" x14ac:dyDescent="0.2">
      <c r="A409" s="102">
        <f t="shared" si="90"/>
        <v>2</v>
      </c>
      <c r="B409" s="212" t="str">
        <f>INDEX('LA List'!B:B,MATCH('EZ list'!D409,'LA List'!A:A,0))</f>
        <v>E1502</v>
      </c>
      <c r="C409" s="212" t="str">
        <f>CONCATENATE(B409,"EZ",A409)</f>
        <v>E1502EZ2</v>
      </c>
      <c r="D409" s="102" t="s">
        <v>399</v>
      </c>
      <c r="E409" s="246" t="s">
        <v>4089</v>
      </c>
      <c r="F409" s="246">
        <v>2024</v>
      </c>
      <c r="G409" s="266"/>
      <c r="H409" s="266"/>
      <c r="I409" s="266"/>
      <c r="J409" s="266"/>
      <c r="K409" s="266"/>
      <c r="L409" s="266"/>
      <c r="M409" s="266"/>
      <c r="N409" s="260"/>
      <c r="O409" s="266">
        <v>232985.20140526979</v>
      </c>
      <c r="P409" s="266">
        <v>0</v>
      </c>
      <c r="Q409" s="266">
        <v>236826</v>
      </c>
      <c r="R409" s="646">
        <f t="shared" si="91"/>
        <v>236826</v>
      </c>
    </row>
    <row r="410" spans="1:18" x14ac:dyDescent="0.2">
      <c r="A410" s="102">
        <f t="shared" si="90"/>
        <v>1</v>
      </c>
      <c r="B410" s="212" t="str">
        <f>INDEX('LA List'!B:B,MATCH('EZ list'!D410,'LA List'!A:A,0))</f>
        <v>E2243</v>
      </c>
      <c r="C410" s="212" t="str">
        <f t="shared" si="89"/>
        <v>E2243EZ1</v>
      </c>
      <c r="D410" s="102" t="s">
        <v>401</v>
      </c>
      <c r="E410" s="102" t="s">
        <v>1024</v>
      </c>
      <c r="F410" s="102">
        <v>2017</v>
      </c>
      <c r="G410" s="266">
        <v>0</v>
      </c>
      <c r="H410" s="266">
        <v>0</v>
      </c>
      <c r="I410" s="266">
        <v>0</v>
      </c>
      <c r="J410" s="266">
        <f>IF(I410="","",ROUND(I410*$J$1,0))</f>
        <v>0</v>
      </c>
      <c r="K410" s="266">
        <f>IF(J410="","",ROUND(J410*$K$1,0))</f>
        <v>0</v>
      </c>
      <c r="L410" s="266">
        <f>IF(K410="","",ROUND(K410*$L$1,0))</f>
        <v>0</v>
      </c>
      <c r="M410" s="266">
        <f>IF(L410="","",ROUND(L410*$M$1,0))</f>
        <v>0</v>
      </c>
      <c r="N410" s="260">
        <v>0</v>
      </c>
      <c r="O410" s="266">
        <v>0</v>
      </c>
      <c r="P410" s="266" t="s">
        <v>1103</v>
      </c>
      <c r="Q410" s="266" t="s">
        <v>1103</v>
      </c>
      <c r="R410" s="646">
        <f t="shared" si="91"/>
        <v>0</v>
      </c>
    </row>
    <row r="411" spans="1:18" x14ac:dyDescent="0.2">
      <c r="A411" s="102">
        <f t="shared" si="90"/>
        <v>1</v>
      </c>
      <c r="B411" s="212" t="str">
        <f>INDEX('LA List'!B:B,MATCH('EZ list'!D411,'LA List'!A:A,0))</f>
        <v>E1102</v>
      </c>
      <c r="C411" s="212" t="str">
        <f t="shared" si="89"/>
        <v>E1102EZ1</v>
      </c>
      <c r="D411" s="102" t="s">
        <v>403</v>
      </c>
      <c r="E411" s="102" t="s">
        <v>1103</v>
      </c>
      <c r="F411" s="102" t="s">
        <v>1103</v>
      </c>
      <c r="G411" s="266" t="s">
        <v>1103</v>
      </c>
      <c r="H411" s="266" t="s">
        <v>1103</v>
      </c>
      <c r="I411" s="266" t="s">
        <v>1103</v>
      </c>
      <c r="J411" s="266" t="str">
        <f>IF(I411="","",ROUND(I411*$J$1,0))</f>
        <v/>
      </c>
      <c r="K411" s="266" t="str">
        <f>IF(J411="","",ROUND(J411*$K$1,0))</f>
        <v/>
      </c>
      <c r="L411" s="266" t="str">
        <f>IF(K411="","",ROUND(K411*$L$1,0))</f>
        <v/>
      </c>
      <c r="M411" s="266" t="str">
        <f>IF(L411="","",ROUND(L411*$M$1,0))</f>
        <v/>
      </c>
      <c r="N411" s="260" t="s">
        <v>1103</v>
      </c>
      <c r="O411" s="266" t="s">
        <v>1103</v>
      </c>
      <c r="P411" s="266" t="s">
        <v>1103</v>
      </c>
      <c r="Q411" s="266" t="s">
        <v>1103</v>
      </c>
      <c r="R411" s="646" t="str">
        <f t="shared" si="91"/>
        <v/>
      </c>
    </row>
    <row r="412" spans="1:18" x14ac:dyDescent="0.2">
      <c r="A412" s="102">
        <f t="shared" si="90"/>
        <v>1</v>
      </c>
      <c r="B412" s="212" t="str">
        <f>INDEX('LA List'!B:B,MATCH('EZ list'!D412,'LA List'!A:A,0))</f>
        <v>E1139</v>
      </c>
      <c r="C412" s="212" t="str">
        <f t="shared" si="89"/>
        <v>E1139EZ1</v>
      </c>
      <c r="D412" s="102" t="s">
        <v>405</v>
      </c>
      <c r="E412" s="102" t="s">
        <v>1103</v>
      </c>
      <c r="F412" s="102" t="s">
        <v>1103</v>
      </c>
      <c r="G412" s="266" t="s">
        <v>1103</v>
      </c>
      <c r="H412" s="266" t="s">
        <v>1103</v>
      </c>
      <c r="I412" s="266" t="s">
        <v>1103</v>
      </c>
      <c r="J412" s="266" t="str">
        <f>IF(I412="","",ROUND(I412*$J$1,0))</f>
        <v/>
      </c>
      <c r="K412" s="266" t="str">
        <f>IF(J412="","",ROUND(J412*$K$1,0))</f>
        <v/>
      </c>
      <c r="L412" s="266" t="str">
        <f>IF(K412="","",ROUND(K412*$L$1,0))</f>
        <v/>
      </c>
      <c r="M412" s="266" t="str">
        <f>IF(L412="","",ROUND(L412*$M$1,0))</f>
        <v/>
      </c>
      <c r="N412" s="260" t="s">
        <v>1103</v>
      </c>
      <c r="O412" s="266" t="s">
        <v>1103</v>
      </c>
      <c r="P412" s="266" t="s">
        <v>1103</v>
      </c>
      <c r="Q412" s="266" t="s">
        <v>1103</v>
      </c>
      <c r="R412" s="646" t="str">
        <f t="shared" si="91"/>
        <v/>
      </c>
    </row>
    <row r="413" spans="1:18" x14ac:dyDescent="0.2">
      <c r="A413" s="102">
        <f t="shared" si="90"/>
        <v>1</v>
      </c>
      <c r="B413" s="212" t="str">
        <f>INDEX('LA List'!B:B,MATCH('EZ list'!D413,'LA List'!A:A,0))</f>
        <v>E5020</v>
      </c>
      <c r="C413" s="212" t="str">
        <f t="shared" si="89"/>
        <v>E5020EZ1</v>
      </c>
      <c r="D413" s="102" t="s">
        <v>407</v>
      </c>
      <c r="E413" s="102" t="s">
        <v>1103</v>
      </c>
      <c r="F413" s="102" t="s">
        <v>1103</v>
      </c>
      <c r="G413" s="266" t="s">
        <v>1103</v>
      </c>
      <c r="H413" s="266" t="s">
        <v>1103</v>
      </c>
      <c r="I413" s="266" t="s">
        <v>1103</v>
      </c>
      <c r="J413" s="266" t="str">
        <f>IF(I413="","",ROUND(I413*$J$1,0))</f>
        <v/>
      </c>
      <c r="K413" s="266" t="str">
        <f>IF(J413="","",ROUND(J413*$K$1,0))</f>
        <v/>
      </c>
      <c r="L413" s="266" t="str">
        <f>IF(K413="","",ROUND(K413*$L$1,0))</f>
        <v/>
      </c>
      <c r="M413" s="266" t="str">
        <f>IF(L413="","",ROUND(L413*$M$1,0))</f>
        <v/>
      </c>
      <c r="N413" s="260" t="s">
        <v>1103</v>
      </c>
      <c r="O413" s="266" t="s">
        <v>1103</v>
      </c>
      <c r="P413" s="266" t="s">
        <v>1103</v>
      </c>
      <c r="Q413" s="266" t="s">
        <v>1103</v>
      </c>
      <c r="R413" s="646" t="str">
        <f t="shared" si="91"/>
        <v/>
      </c>
    </row>
    <row r="414" spans="1:18" x14ac:dyDescent="0.2">
      <c r="A414" s="102">
        <f t="shared" si="90"/>
        <v>1</v>
      </c>
      <c r="B414" s="212" t="str">
        <f>INDEX('LA List'!B:B,MATCH('EZ list'!D414,'LA List'!A:A,0))</f>
        <v>E4209</v>
      </c>
      <c r="C414" s="212" t="str">
        <f t="shared" si="89"/>
        <v>E4209EZ1</v>
      </c>
      <c r="D414" s="102" t="s">
        <v>409</v>
      </c>
      <c r="E414" s="102" t="s">
        <v>4090</v>
      </c>
      <c r="F414" s="102">
        <v>2024</v>
      </c>
      <c r="G414" s="266" t="s">
        <v>1103</v>
      </c>
      <c r="H414" s="266" t="s">
        <v>1103</v>
      </c>
      <c r="I414" s="266" t="s">
        <v>1103</v>
      </c>
      <c r="J414" s="266" t="str">
        <f>IF(I414="","",ROUND(I414*$J$1,0))</f>
        <v/>
      </c>
      <c r="K414" s="266" t="str">
        <f>IF(J414="","",ROUND(J414*$K$1,0))</f>
        <v/>
      </c>
      <c r="L414" s="266" t="str">
        <f>IF(K414="","",ROUND(K414*$L$1,0))</f>
        <v/>
      </c>
      <c r="M414" s="266" t="str">
        <f>IF(L414="","",ROUND(L414*$M$1,0))</f>
        <v/>
      </c>
      <c r="N414" s="260" t="s">
        <v>1103</v>
      </c>
      <c r="O414" s="266">
        <v>14721386.51953125</v>
      </c>
      <c r="P414" s="266">
        <v>1469910</v>
      </c>
      <c r="Q414" s="266">
        <v>13469907</v>
      </c>
      <c r="R414" s="646">
        <f t="shared" si="91"/>
        <v>14939817</v>
      </c>
    </row>
    <row r="415" spans="1:18" x14ac:dyDescent="0.2">
      <c r="A415" s="102">
        <f t="shared" si="90"/>
        <v>2</v>
      </c>
      <c r="B415" s="212" t="str">
        <f>INDEX('LA List'!B:B,MATCH('EZ list'!D415,'LA List'!A:A,0))</f>
        <v>E4209</v>
      </c>
      <c r="C415" s="212" t="str">
        <f t="shared" si="89"/>
        <v>E4209EZ2</v>
      </c>
      <c r="D415" s="102" t="s">
        <v>409</v>
      </c>
      <c r="E415" s="102" t="s">
        <v>4075</v>
      </c>
      <c r="F415" s="102">
        <v>2024</v>
      </c>
      <c r="G415" s="266"/>
      <c r="H415" s="266"/>
      <c r="I415" s="266"/>
      <c r="J415" s="266"/>
      <c r="K415" s="266"/>
      <c r="L415" s="266"/>
      <c r="M415" s="266"/>
      <c r="N415" s="260"/>
      <c r="O415" s="266">
        <v>11146865.865156252</v>
      </c>
      <c r="P415" s="266">
        <v>1386476</v>
      </c>
      <c r="Q415" s="266">
        <v>9921275</v>
      </c>
      <c r="R415" s="646">
        <f t="shared" si="91"/>
        <v>11307751</v>
      </c>
    </row>
    <row r="416" spans="1:18" x14ac:dyDescent="0.2">
      <c r="A416" s="102">
        <f t="shared" si="90"/>
        <v>1</v>
      </c>
      <c r="B416" s="212" t="str">
        <f>INDEX('LA List'!B:B,MATCH('EZ list'!D416,'LA List'!A:A,0))</f>
        <v>E2244</v>
      </c>
      <c r="C416" s="212" t="str">
        <f t="shared" si="89"/>
        <v>E2244EZ1</v>
      </c>
      <c r="D416" s="102" t="s">
        <v>411</v>
      </c>
      <c r="E416" s="102" t="s">
        <v>1103</v>
      </c>
      <c r="F416" s="102" t="s">
        <v>1103</v>
      </c>
      <c r="G416" s="266" t="s">
        <v>1103</v>
      </c>
      <c r="H416" s="266" t="s">
        <v>1103</v>
      </c>
      <c r="I416" s="266" t="s">
        <v>1103</v>
      </c>
      <c r="J416" s="266" t="str">
        <f t="shared" ref="J416:J431" si="96">IF(I416="","",ROUND(I416*$J$1,0))</f>
        <v/>
      </c>
      <c r="K416" s="266" t="str">
        <f t="shared" ref="K416:K431" si="97">IF(J416="","",ROUND(J416*$K$1,0))</f>
        <v/>
      </c>
      <c r="L416" s="266" t="str">
        <f t="shared" ref="L416:L431" si="98">IF(K416="","",ROUND(K416*$L$1,0))</f>
        <v/>
      </c>
      <c r="M416" s="266" t="str">
        <f t="shared" ref="M416:M431" si="99">IF(L416="","",ROUND(L416*$M$1,0))</f>
        <v/>
      </c>
      <c r="N416" s="260" t="s">
        <v>1103</v>
      </c>
      <c r="O416" s="266" t="s">
        <v>1103</v>
      </c>
      <c r="P416" s="266" t="s">
        <v>1103</v>
      </c>
      <c r="Q416" s="266" t="s">
        <v>1103</v>
      </c>
      <c r="R416" s="646" t="str">
        <f t="shared" si="91"/>
        <v/>
      </c>
    </row>
    <row r="417" spans="1:18" x14ac:dyDescent="0.2">
      <c r="A417" s="102">
        <f t="shared" si="90"/>
        <v>1</v>
      </c>
      <c r="B417" s="212" t="str">
        <f>INDEX('LA List'!B:B,MATCH('EZ list'!D417,'LA List'!A:A,0))</f>
        <v>E1544</v>
      </c>
      <c r="C417" s="212" t="str">
        <f t="shared" si="89"/>
        <v>E1544EZ1</v>
      </c>
      <c r="D417" s="102" t="s">
        <v>413</v>
      </c>
      <c r="E417" s="102" t="s">
        <v>1103</v>
      </c>
      <c r="F417" s="102" t="s">
        <v>1103</v>
      </c>
      <c r="G417" s="266" t="s">
        <v>1103</v>
      </c>
      <c r="H417" s="266" t="s">
        <v>1103</v>
      </c>
      <c r="I417" s="266" t="s">
        <v>1103</v>
      </c>
      <c r="J417" s="266" t="str">
        <f t="shared" si="96"/>
        <v/>
      </c>
      <c r="K417" s="266" t="str">
        <f t="shared" si="97"/>
        <v/>
      </c>
      <c r="L417" s="266" t="str">
        <f t="shared" si="98"/>
        <v/>
      </c>
      <c r="M417" s="266" t="str">
        <f t="shared" si="99"/>
        <v/>
      </c>
      <c r="N417" s="260" t="s">
        <v>1103</v>
      </c>
      <c r="O417" s="266" t="s">
        <v>1103</v>
      </c>
      <c r="P417" s="266" t="s">
        <v>1103</v>
      </c>
      <c r="Q417" s="266" t="s">
        <v>1103</v>
      </c>
      <c r="R417" s="646" t="str">
        <f t="shared" si="91"/>
        <v/>
      </c>
    </row>
    <row r="418" spans="1:18" x14ac:dyDescent="0.2">
      <c r="A418" s="102">
        <f t="shared" si="90"/>
        <v>1</v>
      </c>
      <c r="B418" s="212" t="str">
        <f>INDEX('LA List'!B:B,MATCH('EZ list'!D418,'LA List'!A:A,0))</f>
        <v>E3134</v>
      </c>
      <c r="C418" s="212" t="str">
        <f t="shared" si="89"/>
        <v>E3134EZ1</v>
      </c>
      <c r="D418" s="102" t="s">
        <v>415</v>
      </c>
      <c r="E418" s="102" t="s">
        <v>831</v>
      </c>
      <c r="F418" s="102">
        <v>2013</v>
      </c>
      <c r="G418" s="266">
        <v>1269098</v>
      </c>
      <c r="H418" s="266">
        <v>1269098</v>
      </c>
      <c r="I418" s="266">
        <v>1307225</v>
      </c>
      <c r="J418" s="266">
        <f t="shared" si="96"/>
        <v>1337182</v>
      </c>
      <c r="K418" s="266">
        <f t="shared" si="97"/>
        <v>1358969</v>
      </c>
      <c r="L418" s="266">
        <f t="shared" si="98"/>
        <v>1358969</v>
      </c>
      <c r="M418" s="266">
        <f t="shared" si="99"/>
        <v>1358969</v>
      </c>
      <c r="N418" s="260">
        <v>1855596</v>
      </c>
      <c r="O418" s="266">
        <v>1855596</v>
      </c>
      <c r="P418" s="266" t="s">
        <v>1103</v>
      </c>
      <c r="Q418" s="266" t="s">
        <v>1103</v>
      </c>
      <c r="R418" s="646">
        <f t="shared" si="91"/>
        <v>1855596</v>
      </c>
    </row>
    <row r="419" spans="1:18" x14ac:dyDescent="0.2">
      <c r="A419" s="102">
        <f t="shared" si="90"/>
        <v>2</v>
      </c>
      <c r="B419" s="212" t="str">
        <f>INDEX('LA List'!B:B,MATCH('EZ list'!D419,'LA List'!A:A,0))</f>
        <v>E3134</v>
      </c>
      <c r="C419" s="212" t="str">
        <f t="shared" si="89"/>
        <v>E3134EZ2</v>
      </c>
      <c r="D419" s="102" t="s">
        <v>415</v>
      </c>
      <c r="E419" s="102" t="s">
        <v>1069</v>
      </c>
      <c r="F419" s="102">
        <v>2016</v>
      </c>
      <c r="G419" s="266">
        <v>572452</v>
      </c>
      <c r="H419" s="266">
        <v>572452</v>
      </c>
      <c r="I419" s="266">
        <v>589650</v>
      </c>
      <c r="J419" s="266">
        <f t="shared" si="96"/>
        <v>603163</v>
      </c>
      <c r="K419" s="266">
        <f t="shared" si="97"/>
        <v>612991</v>
      </c>
      <c r="L419" s="266">
        <f t="shared" si="98"/>
        <v>612991</v>
      </c>
      <c r="M419" s="266">
        <f t="shared" si="99"/>
        <v>612991</v>
      </c>
      <c r="N419" s="260">
        <v>798866</v>
      </c>
      <c r="O419" s="266">
        <v>798866</v>
      </c>
      <c r="P419" s="266" t="s">
        <v>1103</v>
      </c>
      <c r="Q419" s="266" t="s">
        <v>1103</v>
      </c>
      <c r="R419" s="646">
        <f t="shared" si="91"/>
        <v>798866</v>
      </c>
    </row>
    <row r="420" spans="1:18" x14ac:dyDescent="0.2">
      <c r="A420" s="102">
        <f t="shared" si="90"/>
        <v>3</v>
      </c>
      <c r="B420" s="212" t="str">
        <f>INDEX('LA List'!B:B,MATCH('EZ list'!D420,'LA List'!A:A,0))</f>
        <v>E3134</v>
      </c>
      <c r="C420" s="212" t="str">
        <f t="shared" si="89"/>
        <v>E3134EZ3</v>
      </c>
      <c r="D420" s="102" t="s">
        <v>415</v>
      </c>
      <c r="E420" s="102" t="s">
        <v>1070</v>
      </c>
      <c r="F420" s="102">
        <v>2016</v>
      </c>
      <c r="G420" s="266">
        <v>0</v>
      </c>
      <c r="H420" s="266">
        <v>0</v>
      </c>
      <c r="I420" s="266">
        <v>0</v>
      </c>
      <c r="J420" s="266">
        <f t="shared" si="96"/>
        <v>0</v>
      </c>
      <c r="K420" s="266">
        <f t="shared" si="97"/>
        <v>0</v>
      </c>
      <c r="L420" s="266">
        <f t="shared" si="98"/>
        <v>0</v>
      </c>
      <c r="M420" s="266">
        <f t="shared" si="99"/>
        <v>0</v>
      </c>
      <c r="N420" s="260">
        <v>0</v>
      </c>
      <c r="O420" s="266">
        <v>0</v>
      </c>
      <c r="P420" s="266" t="s">
        <v>1103</v>
      </c>
      <c r="Q420" s="266" t="s">
        <v>1103</v>
      </c>
      <c r="R420" s="646">
        <f t="shared" si="91"/>
        <v>0</v>
      </c>
    </row>
    <row r="421" spans="1:18" x14ac:dyDescent="0.2">
      <c r="A421" s="102">
        <f t="shared" si="90"/>
        <v>4</v>
      </c>
      <c r="B421" s="212" t="str">
        <f>INDEX('LA List'!B:B,MATCH('EZ list'!D421,'LA List'!A:A,0))</f>
        <v>E3134</v>
      </c>
      <c r="C421" s="212" t="str">
        <f t="shared" si="89"/>
        <v>E3134EZ4</v>
      </c>
      <c r="D421" s="102" t="s">
        <v>415</v>
      </c>
      <c r="E421" s="102" t="s">
        <v>1071</v>
      </c>
      <c r="F421" s="102">
        <v>2016</v>
      </c>
      <c r="G421" s="266">
        <v>0</v>
      </c>
      <c r="H421" s="266">
        <v>0</v>
      </c>
      <c r="I421" s="266">
        <v>0</v>
      </c>
      <c r="J421" s="266">
        <f t="shared" si="96"/>
        <v>0</v>
      </c>
      <c r="K421" s="266">
        <f t="shared" si="97"/>
        <v>0</v>
      </c>
      <c r="L421" s="266">
        <f t="shared" si="98"/>
        <v>0</v>
      </c>
      <c r="M421" s="266">
        <f t="shared" si="99"/>
        <v>0</v>
      </c>
      <c r="N421" s="260">
        <v>0</v>
      </c>
      <c r="O421" s="266">
        <v>0</v>
      </c>
      <c r="P421" s="266" t="s">
        <v>1103</v>
      </c>
      <c r="Q421" s="266" t="s">
        <v>1103</v>
      </c>
      <c r="R421" s="646">
        <f t="shared" si="91"/>
        <v>0</v>
      </c>
    </row>
    <row r="422" spans="1:18" x14ac:dyDescent="0.2">
      <c r="A422" s="102">
        <f t="shared" si="90"/>
        <v>5</v>
      </c>
      <c r="B422" s="212" t="str">
        <f>INDEX('LA List'!B:B,MATCH('EZ list'!D422,'LA List'!A:A,0))</f>
        <v>E3134</v>
      </c>
      <c r="C422" s="212" t="str">
        <f t="shared" si="89"/>
        <v>E3134EZ5</v>
      </c>
      <c r="D422" s="102" t="s">
        <v>415</v>
      </c>
      <c r="E422" s="102" t="s">
        <v>1072</v>
      </c>
      <c r="F422" s="102">
        <v>2016</v>
      </c>
      <c r="G422" s="266">
        <v>0</v>
      </c>
      <c r="H422" s="266">
        <v>0</v>
      </c>
      <c r="I422" s="266">
        <v>0</v>
      </c>
      <c r="J422" s="266">
        <f t="shared" si="96"/>
        <v>0</v>
      </c>
      <c r="K422" s="266">
        <f t="shared" si="97"/>
        <v>0</v>
      </c>
      <c r="L422" s="266">
        <f t="shared" si="98"/>
        <v>0</v>
      </c>
      <c r="M422" s="266">
        <f t="shared" si="99"/>
        <v>0</v>
      </c>
      <c r="N422" s="260">
        <v>0</v>
      </c>
      <c r="O422" s="266">
        <v>0</v>
      </c>
      <c r="P422" s="266" t="s">
        <v>1103</v>
      </c>
      <c r="Q422" s="266" t="s">
        <v>1103</v>
      </c>
      <c r="R422" s="646">
        <f t="shared" si="91"/>
        <v>0</v>
      </c>
    </row>
    <row r="423" spans="1:18" x14ac:dyDescent="0.2">
      <c r="A423" s="102">
        <f t="shared" si="90"/>
        <v>6</v>
      </c>
      <c r="B423" s="212" t="str">
        <f>INDEX('LA List'!B:B,MATCH('EZ list'!D423,'LA List'!A:A,0))</f>
        <v>E3134</v>
      </c>
      <c r="C423" s="212" t="str">
        <f t="shared" si="89"/>
        <v>E3134EZ6</v>
      </c>
      <c r="D423" s="102" t="s">
        <v>415</v>
      </c>
      <c r="E423" s="102" t="s">
        <v>1073</v>
      </c>
      <c r="F423" s="102">
        <v>2016</v>
      </c>
      <c r="G423" s="266">
        <v>1188</v>
      </c>
      <c r="H423" s="266">
        <v>1188</v>
      </c>
      <c r="I423" s="266">
        <v>1224</v>
      </c>
      <c r="J423" s="266">
        <f t="shared" si="96"/>
        <v>1252</v>
      </c>
      <c r="K423" s="266">
        <f t="shared" si="97"/>
        <v>1272</v>
      </c>
      <c r="L423" s="266">
        <f t="shared" si="98"/>
        <v>1272</v>
      </c>
      <c r="M423" s="266">
        <f t="shared" si="99"/>
        <v>1272</v>
      </c>
      <c r="N423" s="260">
        <v>2045</v>
      </c>
      <c r="O423" s="266">
        <v>2045</v>
      </c>
      <c r="P423" s="266" t="s">
        <v>1103</v>
      </c>
      <c r="Q423" s="266" t="s">
        <v>1103</v>
      </c>
      <c r="R423" s="646">
        <f t="shared" si="91"/>
        <v>2045</v>
      </c>
    </row>
    <row r="424" spans="1:18" x14ac:dyDescent="0.2">
      <c r="A424" s="102">
        <f t="shared" si="90"/>
        <v>7</v>
      </c>
      <c r="B424" s="212" t="str">
        <f>INDEX('LA List'!B:B,MATCH('EZ list'!D424,'LA List'!A:A,0))</f>
        <v>E3134</v>
      </c>
      <c r="C424" s="212" t="str">
        <f t="shared" si="89"/>
        <v>E3134EZ7</v>
      </c>
      <c r="D424" s="102" t="s">
        <v>415</v>
      </c>
      <c r="E424" s="102" t="s">
        <v>1074</v>
      </c>
      <c r="F424" s="102">
        <v>2016</v>
      </c>
      <c r="G424" s="266">
        <v>45381</v>
      </c>
      <c r="H424" s="266">
        <v>45381</v>
      </c>
      <c r="I424" s="266">
        <v>46744</v>
      </c>
      <c r="J424" s="266">
        <f t="shared" si="96"/>
        <v>47815</v>
      </c>
      <c r="K424" s="266">
        <f t="shared" si="97"/>
        <v>48594</v>
      </c>
      <c r="L424" s="266">
        <f t="shared" si="98"/>
        <v>48594</v>
      </c>
      <c r="M424" s="266">
        <f t="shared" si="99"/>
        <v>48594</v>
      </c>
      <c r="N424" s="260">
        <v>58251</v>
      </c>
      <c r="O424" s="266">
        <v>58251</v>
      </c>
      <c r="P424" s="266" t="s">
        <v>1103</v>
      </c>
      <c r="Q424" s="266" t="s">
        <v>1103</v>
      </c>
      <c r="R424" s="646">
        <f t="shared" si="91"/>
        <v>58251</v>
      </c>
    </row>
    <row r="425" spans="1:18" x14ac:dyDescent="0.2">
      <c r="A425" s="102">
        <f t="shared" si="90"/>
        <v>8</v>
      </c>
      <c r="B425" s="212" t="str">
        <f>INDEX('LA List'!B:B,MATCH('EZ list'!D425,'LA List'!A:A,0))</f>
        <v>E3134</v>
      </c>
      <c r="C425" s="212" t="str">
        <f t="shared" si="89"/>
        <v>E3134EZ8</v>
      </c>
      <c r="D425" s="102" t="s">
        <v>415</v>
      </c>
      <c r="E425" s="102" t="s">
        <v>1075</v>
      </c>
      <c r="F425" s="102">
        <v>2016</v>
      </c>
      <c r="G425" s="266">
        <v>415832</v>
      </c>
      <c r="H425" s="266">
        <v>415832</v>
      </c>
      <c r="I425" s="266">
        <v>428325</v>
      </c>
      <c r="J425" s="266">
        <f t="shared" si="96"/>
        <v>438141</v>
      </c>
      <c r="K425" s="266">
        <f t="shared" si="97"/>
        <v>445280</v>
      </c>
      <c r="L425" s="266">
        <f t="shared" si="98"/>
        <v>445280</v>
      </c>
      <c r="M425" s="266">
        <f t="shared" si="99"/>
        <v>445280</v>
      </c>
      <c r="N425" s="260">
        <v>634191</v>
      </c>
      <c r="O425" s="266">
        <v>634191</v>
      </c>
      <c r="P425" s="266" t="s">
        <v>1103</v>
      </c>
      <c r="Q425" s="266" t="s">
        <v>1103</v>
      </c>
      <c r="R425" s="646">
        <f t="shared" si="91"/>
        <v>634191</v>
      </c>
    </row>
    <row r="426" spans="1:18" x14ac:dyDescent="0.2">
      <c r="A426" s="102">
        <f t="shared" si="90"/>
        <v>9</v>
      </c>
      <c r="B426" s="212" t="str">
        <f>INDEX('LA List'!B:B,MATCH('EZ list'!D426,'LA List'!A:A,0))</f>
        <v>E3134</v>
      </c>
      <c r="C426" s="212" t="str">
        <f>CONCATENATE(B426,"EZ",A426)</f>
        <v>E3134EZ9</v>
      </c>
      <c r="D426" s="102" t="s">
        <v>415</v>
      </c>
      <c r="E426" s="102" t="s">
        <v>1076</v>
      </c>
      <c r="F426" s="102">
        <v>2016</v>
      </c>
      <c r="G426" s="266">
        <v>62699</v>
      </c>
      <c r="H426" s="266">
        <v>62699</v>
      </c>
      <c r="I426" s="266">
        <v>64583</v>
      </c>
      <c r="J426" s="266">
        <f t="shared" si="96"/>
        <v>66063</v>
      </c>
      <c r="K426" s="266">
        <f t="shared" si="97"/>
        <v>67139</v>
      </c>
      <c r="L426" s="266">
        <f t="shared" si="98"/>
        <v>67139</v>
      </c>
      <c r="M426" s="266">
        <f t="shared" si="99"/>
        <v>67139</v>
      </c>
      <c r="N426" s="260">
        <v>0</v>
      </c>
      <c r="O426" s="266">
        <v>0</v>
      </c>
      <c r="P426" s="266" t="s">
        <v>1103</v>
      </c>
      <c r="Q426" s="266" t="s">
        <v>1103</v>
      </c>
      <c r="R426" s="646">
        <f t="shared" si="91"/>
        <v>0</v>
      </c>
    </row>
    <row r="427" spans="1:18" x14ac:dyDescent="0.2">
      <c r="A427" s="102">
        <f t="shared" si="90"/>
        <v>10</v>
      </c>
      <c r="B427" s="212" t="str">
        <f>INDEX('LA List'!B:B,MATCH('EZ list'!D427,'LA List'!A:A,0))</f>
        <v>E3134</v>
      </c>
      <c r="C427" s="212" t="str">
        <f t="shared" si="89"/>
        <v>E3134EZ10</v>
      </c>
      <c r="D427" s="102" t="s">
        <v>415</v>
      </c>
      <c r="E427" s="102" t="s">
        <v>1077</v>
      </c>
      <c r="F427" s="102">
        <v>2016</v>
      </c>
      <c r="G427" s="266">
        <v>143586</v>
      </c>
      <c r="H427" s="266">
        <v>143586</v>
      </c>
      <c r="I427" s="266">
        <v>147900</v>
      </c>
      <c r="J427" s="266">
        <f t="shared" si="96"/>
        <v>151289</v>
      </c>
      <c r="K427" s="266">
        <f t="shared" si="97"/>
        <v>153754</v>
      </c>
      <c r="L427" s="266">
        <f t="shared" si="98"/>
        <v>153754</v>
      </c>
      <c r="M427" s="266">
        <f t="shared" si="99"/>
        <v>153754</v>
      </c>
      <c r="N427" s="260">
        <v>234787</v>
      </c>
      <c r="O427" s="266">
        <v>234787</v>
      </c>
      <c r="P427" s="266" t="s">
        <v>1103</v>
      </c>
      <c r="Q427" s="266" t="s">
        <v>1103</v>
      </c>
      <c r="R427" s="646">
        <f t="shared" si="91"/>
        <v>234787</v>
      </c>
    </row>
    <row r="428" spans="1:18" x14ac:dyDescent="0.2">
      <c r="A428" s="102">
        <f t="shared" si="90"/>
        <v>11</v>
      </c>
      <c r="B428" s="212" t="str">
        <f>INDEX('LA List'!B:B,MATCH('EZ list'!D428,'LA List'!A:A,0))</f>
        <v>E3134</v>
      </c>
      <c r="C428" s="212" t="str">
        <f t="shared" si="89"/>
        <v>E3134EZ11</v>
      </c>
      <c r="D428" s="102" t="s">
        <v>415</v>
      </c>
      <c r="E428" s="102" t="s">
        <v>1078</v>
      </c>
      <c r="F428" s="102">
        <v>2016</v>
      </c>
      <c r="G428" s="266">
        <v>54922</v>
      </c>
      <c r="H428" s="266">
        <v>54922</v>
      </c>
      <c r="I428" s="266">
        <v>56572</v>
      </c>
      <c r="J428" s="266">
        <f t="shared" si="96"/>
        <v>57868</v>
      </c>
      <c r="K428" s="266">
        <f t="shared" si="97"/>
        <v>58811</v>
      </c>
      <c r="L428" s="266">
        <f t="shared" si="98"/>
        <v>58811</v>
      </c>
      <c r="M428" s="266">
        <f t="shared" si="99"/>
        <v>58811</v>
      </c>
      <c r="N428" s="260">
        <v>0</v>
      </c>
      <c r="O428" s="266">
        <v>0</v>
      </c>
      <c r="P428" s="266" t="s">
        <v>1103</v>
      </c>
      <c r="Q428" s="266" t="s">
        <v>1103</v>
      </c>
      <c r="R428" s="646">
        <f t="shared" si="91"/>
        <v>0</v>
      </c>
    </row>
    <row r="429" spans="1:18" x14ac:dyDescent="0.2">
      <c r="A429" s="102">
        <f t="shared" si="90"/>
        <v>1</v>
      </c>
      <c r="B429" s="212" t="str">
        <f>INDEX('LA List'!B:B,MATCH('EZ list'!D429,'LA List'!A:A,0))</f>
        <v>E4705</v>
      </c>
      <c r="C429" s="212" t="str">
        <f t="shared" si="89"/>
        <v>E4705EZ1</v>
      </c>
      <c r="D429" s="102" t="s">
        <v>417</v>
      </c>
      <c r="E429" s="102" t="s">
        <v>1079</v>
      </c>
      <c r="F429" s="102">
        <v>2017</v>
      </c>
      <c r="G429" s="266">
        <v>0</v>
      </c>
      <c r="H429" s="266">
        <v>0</v>
      </c>
      <c r="I429" s="266">
        <v>0</v>
      </c>
      <c r="J429" s="266">
        <f t="shared" si="96"/>
        <v>0</v>
      </c>
      <c r="K429" s="266">
        <f t="shared" si="97"/>
        <v>0</v>
      </c>
      <c r="L429" s="266">
        <f t="shared" si="98"/>
        <v>0</v>
      </c>
      <c r="M429" s="266">
        <f t="shared" si="99"/>
        <v>0</v>
      </c>
      <c r="N429" s="260">
        <v>0</v>
      </c>
      <c r="O429" s="266">
        <v>0</v>
      </c>
      <c r="P429" s="266" t="s">
        <v>1103</v>
      </c>
      <c r="Q429" s="266" t="s">
        <v>1103</v>
      </c>
      <c r="R429" s="646">
        <f t="shared" si="91"/>
        <v>0</v>
      </c>
    </row>
    <row r="430" spans="1:18" x14ac:dyDescent="0.2">
      <c r="A430" s="102">
        <f t="shared" si="90"/>
        <v>2</v>
      </c>
      <c r="B430" s="212" t="str">
        <f>INDEX('LA List'!B:B,MATCH('EZ list'!D430,'LA List'!A:A,0))</f>
        <v>E4705</v>
      </c>
      <c r="C430" s="212" t="str">
        <f t="shared" si="89"/>
        <v>E4705EZ2</v>
      </c>
      <c r="D430" s="102" t="s">
        <v>417</v>
      </c>
      <c r="E430" s="102" t="s">
        <v>1080</v>
      </c>
      <c r="F430" s="102">
        <v>2017</v>
      </c>
      <c r="G430" s="266">
        <v>0</v>
      </c>
      <c r="H430" s="266">
        <v>0</v>
      </c>
      <c r="I430" s="266">
        <v>0</v>
      </c>
      <c r="J430" s="266">
        <f t="shared" si="96"/>
        <v>0</v>
      </c>
      <c r="K430" s="266">
        <f t="shared" si="97"/>
        <v>0</v>
      </c>
      <c r="L430" s="266">
        <f t="shared" si="98"/>
        <v>0</v>
      </c>
      <c r="M430" s="266">
        <f t="shared" si="99"/>
        <v>0</v>
      </c>
      <c r="N430" s="260">
        <v>0</v>
      </c>
      <c r="O430" s="266">
        <v>0</v>
      </c>
      <c r="P430" s="266" t="s">
        <v>1103</v>
      </c>
      <c r="Q430" s="266" t="s">
        <v>1103</v>
      </c>
      <c r="R430" s="646">
        <f t="shared" si="91"/>
        <v>0</v>
      </c>
    </row>
    <row r="431" spans="1:18" x14ac:dyDescent="0.2">
      <c r="A431" s="102">
        <f t="shared" si="90"/>
        <v>1</v>
      </c>
      <c r="B431" s="212" t="str">
        <f>INDEX('LA List'!B:B,MATCH('EZ list'!D431,'LA List'!A:A,0))</f>
        <v>E4606</v>
      </c>
      <c r="C431" s="212" t="str">
        <f t="shared" si="89"/>
        <v>E4606EZ1</v>
      </c>
      <c r="D431" s="102" t="s">
        <v>419</v>
      </c>
      <c r="E431" s="102" t="s">
        <v>830</v>
      </c>
      <c r="F431" s="102">
        <v>2013</v>
      </c>
      <c r="G431" s="266">
        <v>170055</v>
      </c>
      <c r="H431" s="266">
        <v>170055</v>
      </c>
      <c r="I431" s="266">
        <v>175164</v>
      </c>
      <c r="J431" s="266">
        <f t="shared" si="96"/>
        <v>179178</v>
      </c>
      <c r="K431" s="266">
        <f t="shared" si="97"/>
        <v>182097</v>
      </c>
      <c r="L431" s="266">
        <f t="shared" si="98"/>
        <v>182097</v>
      </c>
      <c r="M431" s="266">
        <f t="shared" si="99"/>
        <v>182097</v>
      </c>
      <c r="N431" s="260">
        <v>225613</v>
      </c>
      <c r="O431" s="266">
        <v>225613</v>
      </c>
      <c r="P431" s="266" t="s">
        <v>1103</v>
      </c>
      <c r="Q431" s="266" t="s">
        <v>1103</v>
      </c>
      <c r="R431" s="646">
        <f t="shared" si="91"/>
        <v>225613</v>
      </c>
    </row>
    <row r="432" spans="1:18" x14ac:dyDescent="0.2">
      <c r="A432" s="102">
        <f t="shared" si="90"/>
        <v>2</v>
      </c>
      <c r="B432" s="212" t="str">
        <f>INDEX('LA List'!B:B,MATCH('EZ list'!D432,'LA List'!A:A,0))</f>
        <v>E4606</v>
      </c>
      <c r="C432" s="212" t="str">
        <f t="shared" si="89"/>
        <v>E4606EZ2</v>
      </c>
      <c r="D432" s="102" t="s">
        <v>419</v>
      </c>
      <c r="E432" s="102" t="s">
        <v>4091</v>
      </c>
      <c r="F432" s="102">
        <v>2024</v>
      </c>
      <c r="G432" s="266"/>
      <c r="H432" s="266"/>
      <c r="I432" s="266"/>
      <c r="J432" s="266"/>
      <c r="K432" s="266"/>
      <c r="L432" s="266"/>
      <c r="M432" s="266"/>
      <c r="N432" s="260"/>
      <c r="O432" s="266">
        <v>2444</v>
      </c>
      <c r="P432" s="266">
        <v>2444</v>
      </c>
      <c r="Q432" s="266">
        <v>0</v>
      </c>
      <c r="R432" s="646">
        <f t="shared" si="91"/>
        <v>2444</v>
      </c>
    </row>
    <row r="433" spans="1:18" x14ac:dyDescent="0.2">
      <c r="A433" s="102">
        <f t="shared" si="90"/>
        <v>1</v>
      </c>
      <c r="B433" s="212" t="str">
        <f>INDEX('LA List'!B:B,MATCH('EZ list'!D433,'LA List'!A:A,0))</f>
        <v>E5049</v>
      </c>
      <c r="C433" s="212" t="str">
        <f t="shared" si="89"/>
        <v>E5049EZ1</v>
      </c>
      <c r="D433" s="102" t="s">
        <v>421</v>
      </c>
      <c r="E433" s="102" t="s">
        <v>1103</v>
      </c>
      <c r="F433" s="102" t="s">
        <v>1103</v>
      </c>
      <c r="G433" s="266" t="s">
        <v>1103</v>
      </c>
      <c r="H433" s="266" t="s">
        <v>1103</v>
      </c>
      <c r="I433" s="266" t="s">
        <v>1103</v>
      </c>
      <c r="J433" s="266" t="str">
        <f t="shared" ref="J433:J449" si="100">IF(I433="","",ROUND(I433*$J$1,0))</f>
        <v/>
      </c>
      <c r="K433" s="266" t="str">
        <f t="shared" ref="K433:K449" si="101">IF(J433="","",ROUND(J433*$K$1,0))</f>
        <v/>
      </c>
      <c r="L433" s="266" t="str">
        <f t="shared" ref="L433:L449" si="102">IF(K433="","",ROUND(K433*$L$1,0))</f>
        <v/>
      </c>
      <c r="M433" s="266" t="str">
        <f t="shared" ref="M433:M449" si="103">IF(L433="","",ROUND(L433*$M$1,0))</f>
        <v/>
      </c>
      <c r="N433" s="260" t="s">
        <v>1103</v>
      </c>
      <c r="O433" s="266" t="s">
        <v>1103</v>
      </c>
      <c r="P433" s="266" t="s">
        <v>1103</v>
      </c>
      <c r="Q433" s="266" t="s">
        <v>1103</v>
      </c>
      <c r="R433" s="646" t="str">
        <f t="shared" si="91"/>
        <v/>
      </c>
    </row>
    <row r="434" spans="1:18" x14ac:dyDescent="0.2">
      <c r="A434" s="102">
        <f t="shared" si="90"/>
        <v>1</v>
      </c>
      <c r="B434" s="212" t="str">
        <f>INDEX('LA List'!B:B,MATCH('EZ list'!D434,'LA List'!A:A,0))</f>
        <v>E5021</v>
      </c>
      <c r="C434" s="212" t="str">
        <f t="shared" si="89"/>
        <v>E5021EZ1</v>
      </c>
      <c r="D434" s="102" t="s">
        <v>423</v>
      </c>
      <c r="E434" s="102" t="s">
        <v>884</v>
      </c>
      <c r="F434" s="102">
        <v>2015</v>
      </c>
      <c r="G434" s="266">
        <v>4206450</v>
      </c>
      <c r="H434" s="266">
        <v>4206450</v>
      </c>
      <c r="I434" s="266">
        <v>4332824</v>
      </c>
      <c r="J434" s="266">
        <f t="shared" si="100"/>
        <v>4432118</v>
      </c>
      <c r="K434" s="266">
        <f t="shared" si="101"/>
        <v>4504332</v>
      </c>
      <c r="L434" s="266">
        <f t="shared" si="102"/>
        <v>4504332</v>
      </c>
      <c r="M434" s="266">
        <f t="shared" si="103"/>
        <v>4504332</v>
      </c>
      <c r="N434" s="260">
        <v>5254303</v>
      </c>
      <c r="O434" s="266">
        <v>5254303</v>
      </c>
      <c r="P434" s="266" t="s">
        <v>1103</v>
      </c>
      <c r="Q434" s="266" t="s">
        <v>1103</v>
      </c>
      <c r="R434" s="646">
        <f t="shared" si="91"/>
        <v>5254303</v>
      </c>
    </row>
    <row r="435" spans="1:18" x14ac:dyDescent="0.2">
      <c r="A435" s="102">
        <f t="shared" si="90"/>
        <v>1</v>
      </c>
      <c r="B435" s="212" t="str">
        <f>INDEX('LA List'!B:B,MATCH('EZ list'!D435,'LA List'!A:A,0))</f>
        <v>E0602</v>
      </c>
      <c r="C435" s="212" t="str">
        <f t="shared" si="89"/>
        <v>E0602EZ1</v>
      </c>
      <c r="D435" s="102" t="s">
        <v>425</v>
      </c>
      <c r="E435" s="102" t="s">
        <v>1081</v>
      </c>
      <c r="F435" s="102">
        <v>2016</v>
      </c>
      <c r="G435" s="266">
        <v>0</v>
      </c>
      <c r="H435" s="266">
        <v>926543</v>
      </c>
      <c r="I435" s="266">
        <v>954379</v>
      </c>
      <c r="J435" s="266">
        <f t="shared" si="100"/>
        <v>976250</v>
      </c>
      <c r="K435" s="266">
        <f t="shared" si="101"/>
        <v>992156</v>
      </c>
      <c r="L435" s="266">
        <f t="shared" si="102"/>
        <v>992156</v>
      </c>
      <c r="M435" s="266">
        <f t="shared" si="103"/>
        <v>992156</v>
      </c>
      <c r="N435" s="260">
        <v>1221768</v>
      </c>
      <c r="O435" s="266">
        <v>1221768</v>
      </c>
      <c r="P435" s="266" t="s">
        <v>1103</v>
      </c>
      <c r="Q435" s="266" t="s">
        <v>1103</v>
      </c>
      <c r="R435" s="646">
        <f t="shared" si="91"/>
        <v>1221768</v>
      </c>
    </row>
    <row r="436" spans="1:18" x14ac:dyDescent="0.2">
      <c r="A436" s="102">
        <f t="shared" si="90"/>
        <v>1</v>
      </c>
      <c r="B436" s="212" t="str">
        <f>INDEX('LA List'!B:B,MATCH('EZ list'!D436,'LA List'!A:A,0))</f>
        <v>E3735</v>
      </c>
      <c r="C436" s="212" t="str">
        <f t="shared" si="89"/>
        <v>E3735EZ1</v>
      </c>
      <c r="D436" s="102" t="s">
        <v>427</v>
      </c>
      <c r="E436" s="102" t="s">
        <v>4050</v>
      </c>
      <c r="F436" s="102">
        <v>2024</v>
      </c>
      <c r="G436" s="266" t="s">
        <v>1103</v>
      </c>
      <c r="H436" s="266" t="s">
        <v>1103</v>
      </c>
      <c r="I436" s="266" t="s">
        <v>1103</v>
      </c>
      <c r="J436" s="266" t="str">
        <f t="shared" si="100"/>
        <v/>
      </c>
      <c r="K436" s="266" t="str">
        <f t="shared" si="101"/>
        <v/>
      </c>
      <c r="L436" s="266" t="str">
        <f t="shared" si="102"/>
        <v/>
      </c>
      <c r="M436" s="266" t="str">
        <f t="shared" si="103"/>
        <v/>
      </c>
      <c r="N436" s="260" t="s">
        <v>1103</v>
      </c>
      <c r="O436" s="266">
        <v>261994</v>
      </c>
      <c r="P436" s="266">
        <v>1277</v>
      </c>
      <c r="Q436" s="266">
        <v>282614</v>
      </c>
      <c r="R436" s="646">
        <f t="shared" si="91"/>
        <v>283891</v>
      </c>
    </row>
    <row r="437" spans="1:18" x14ac:dyDescent="0.2">
      <c r="A437" s="102">
        <f t="shared" si="90"/>
        <v>1</v>
      </c>
      <c r="B437" s="212" t="str">
        <f>INDEX('LA List'!B:B,MATCH('EZ list'!D437,'LA List'!A:A,0))</f>
        <v>E1939</v>
      </c>
      <c r="C437" s="212" t="str">
        <f t="shared" si="89"/>
        <v>E1939EZ1</v>
      </c>
      <c r="D437" s="102" t="s">
        <v>429</v>
      </c>
      <c r="E437" s="102" t="s">
        <v>1103</v>
      </c>
      <c r="F437" s="102" t="s">
        <v>1103</v>
      </c>
      <c r="G437" s="266" t="s">
        <v>1103</v>
      </c>
      <c r="H437" s="266" t="s">
        <v>1103</v>
      </c>
      <c r="I437" s="266" t="s">
        <v>1103</v>
      </c>
      <c r="J437" s="266" t="str">
        <f t="shared" si="100"/>
        <v/>
      </c>
      <c r="K437" s="266" t="str">
        <f t="shared" si="101"/>
        <v/>
      </c>
      <c r="L437" s="266" t="str">
        <f t="shared" si="102"/>
        <v/>
      </c>
      <c r="M437" s="266" t="str">
        <f t="shared" si="103"/>
        <v/>
      </c>
      <c r="N437" s="260" t="s">
        <v>1103</v>
      </c>
      <c r="O437" s="266" t="s">
        <v>1103</v>
      </c>
      <c r="P437" s="266" t="s">
        <v>1103</v>
      </c>
      <c r="Q437" s="266" t="s">
        <v>1103</v>
      </c>
      <c r="R437" s="646" t="str">
        <f t="shared" si="91"/>
        <v/>
      </c>
    </row>
    <row r="438" spans="1:18" x14ac:dyDescent="0.2">
      <c r="A438" s="102">
        <f t="shared" si="90"/>
        <v>1</v>
      </c>
      <c r="B438" s="212" t="str">
        <f>INDEX('LA List'!B:B,MATCH('EZ list'!D438,'LA List'!A:A,0))</f>
        <v>E3640</v>
      </c>
      <c r="C438" s="212" t="str">
        <f t="shared" si="89"/>
        <v>E3640EZ1</v>
      </c>
      <c r="D438" s="102" t="s">
        <v>431</v>
      </c>
      <c r="E438" s="102" t="s">
        <v>1103</v>
      </c>
      <c r="F438" s="102" t="s">
        <v>1103</v>
      </c>
      <c r="G438" s="266" t="s">
        <v>1103</v>
      </c>
      <c r="H438" s="266" t="s">
        <v>1103</v>
      </c>
      <c r="I438" s="266" t="s">
        <v>1103</v>
      </c>
      <c r="J438" s="266" t="str">
        <f t="shared" si="100"/>
        <v/>
      </c>
      <c r="K438" s="266" t="str">
        <f t="shared" si="101"/>
        <v/>
      </c>
      <c r="L438" s="266" t="str">
        <f t="shared" si="102"/>
        <v/>
      </c>
      <c r="M438" s="266" t="str">
        <f t="shared" si="103"/>
        <v/>
      </c>
      <c r="N438" s="260" t="s">
        <v>1103</v>
      </c>
      <c r="O438" s="266" t="s">
        <v>1103</v>
      </c>
      <c r="P438" s="266" t="s">
        <v>1103</v>
      </c>
      <c r="Q438" s="266" t="s">
        <v>1103</v>
      </c>
      <c r="R438" s="646" t="str">
        <f t="shared" si="91"/>
        <v/>
      </c>
    </row>
    <row r="439" spans="1:18" x14ac:dyDescent="0.2">
      <c r="A439" s="102">
        <f t="shared" si="90"/>
        <v>1</v>
      </c>
      <c r="B439" s="212" t="str">
        <f>INDEX('LA List'!B:B,MATCH('EZ list'!D439,'LA List'!A:A,0))</f>
        <v>E1437</v>
      </c>
      <c r="C439" s="212" t="str">
        <f>CONCATENATE(B439,"EZ",A439)</f>
        <v>E1437EZ1</v>
      </c>
      <c r="D439" s="102" t="s">
        <v>433</v>
      </c>
      <c r="E439" s="102" t="s">
        <v>1103</v>
      </c>
      <c r="F439" s="102" t="s">
        <v>1103</v>
      </c>
      <c r="G439" s="266" t="s">
        <v>1103</v>
      </c>
      <c r="H439" s="266" t="s">
        <v>1103</v>
      </c>
      <c r="I439" s="266" t="s">
        <v>1103</v>
      </c>
      <c r="J439" s="266" t="str">
        <f t="shared" si="100"/>
        <v/>
      </c>
      <c r="K439" s="266" t="str">
        <f t="shared" si="101"/>
        <v/>
      </c>
      <c r="L439" s="266" t="str">
        <f t="shared" si="102"/>
        <v/>
      </c>
      <c r="M439" s="266" t="str">
        <f t="shared" si="103"/>
        <v/>
      </c>
      <c r="N439" s="260" t="s">
        <v>1103</v>
      </c>
      <c r="O439" s="266" t="s">
        <v>1103</v>
      </c>
      <c r="P439" s="266" t="s">
        <v>1103</v>
      </c>
      <c r="Q439" s="266" t="s">
        <v>1103</v>
      </c>
      <c r="R439" s="646" t="str">
        <f t="shared" si="91"/>
        <v/>
      </c>
    </row>
    <row r="440" spans="1:18" x14ac:dyDescent="0.2">
      <c r="A440" s="102">
        <f t="shared" si="90"/>
        <v>1</v>
      </c>
      <c r="B440" s="212" t="str">
        <f>INDEX('LA List'!B:B,MATCH('EZ list'!D440,'LA List'!A:A,0))</f>
        <v>E1940</v>
      </c>
      <c r="C440" s="212" t="str">
        <f t="shared" si="89"/>
        <v>E1940EZ1</v>
      </c>
      <c r="D440" s="102" t="s">
        <v>435</v>
      </c>
      <c r="E440" s="102" t="s">
        <v>1103</v>
      </c>
      <c r="F440" s="102" t="s">
        <v>1103</v>
      </c>
      <c r="G440" s="266" t="s">
        <v>1103</v>
      </c>
      <c r="H440" s="266" t="s">
        <v>1103</v>
      </c>
      <c r="I440" s="266" t="s">
        <v>1103</v>
      </c>
      <c r="J440" s="266" t="str">
        <f t="shared" si="100"/>
        <v/>
      </c>
      <c r="K440" s="266" t="str">
        <f t="shared" si="101"/>
        <v/>
      </c>
      <c r="L440" s="266" t="str">
        <f t="shared" si="102"/>
        <v/>
      </c>
      <c r="M440" s="266" t="str">
        <f t="shared" si="103"/>
        <v/>
      </c>
      <c r="N440" s="260" t="s">
        <v>1103</v>
      </c>
      <c r="O440" s="266" t="s">
        <v>1103</v>
      </c>
      <c r="P440" s="266" t="s">
        <v>1103</v>
      </c>
      <c r="Q440" s="266" t="s">
        <v>1103</v>
      </c>
      <c r="R440" s="646" t="str">
        <f t="shared" si="91"/>
        <v/>
      </c>
    </row>
    <row r="441" spans="1:18" s="102" customFormat="1" x14ac:dyDescent="0.2">
      <c r="A441" s="102">
        <f t="shared" si="90"/>
        <v>1</v>
      </c>
      <c r="B441" s="212" t="str">
        <f>INDEX('LA List'!B:B,MATCH('EZ list'!D441,'LA List'!A:A,0))</f>
        <v>E0302</v>
      </c>
      <c r="C441" s="212" t="str">
        <f>CONCATENATE(B441,"EZ",A441)</f>
        <v>E0302EZ1</v>
      </c>
      <c r="D441" s="102" t="s">
        <v>437</v>
      </c>
      <c r="E441" s="102" t="s">
        <v>1103</v>
      </c>
      <c r="F441" s="102" t="s">
        <v>1103</v>
      </c>
      <c r="G441" s="266" t="s">
        <v>1103</v>
      </c>
      <c r="H441" s="266" t="s">
        <v>1103</v>
      </c>
      <c r="I441" s="266" t="s">
        <v>1103</v>
      </c>
      <c r="J441" s="266" t="str">
        <f t="shared" si="100"/>
        <v/>
      </c>
      <c r="K441" s="266" t="str">
        <f t="shared" si="101"/>
        <v/>
      </c>
      <c r="L441" s="266" t="str">
        <f t="shared" si="102"/>
        <v/>
      </c>
      <c r="M441" s="266" t="str">
        <f t="shared" si="103"/>
        <v/>
      </c>
      <c r="N441" s="260" t="s">
        <v>1103</v>
      </c>
      <c r="O441" s="266" t="s">
        <v>1103</v>
      </c>
      <c r="P441" s="266" t="s">
        <v>1103</v>
      </c>
      <c r="Q441" s="266" t="s">
        <v>1103</v>
      </c>
      <c r="R441" s="646" t="str">
        <f t="shared" si="91"/>
        <v/>
      </c>
    </row>
    <row r="442" spans="1:18" s="102" customFormat="1" x14ac:dyDescent="0.2">
      <c r="A442" s="102">
        <f t="shared" si="90"/>
        <v>1</v>
      </c>
      <c r="B442" s="212" t="str">
        <f>INDEX('LA List'!B:B,MATCH('EZ list'!D442,'LA List'!A:A,0))</f>
        <v>E1140</v>
      </c>
      <c r="C442" s="212" t="str">
        <f>CONCATENATE(B442,"EZ",A442)</f>
        <v>E1140EZ1</v>
      </c>
      <c r="D442" s="102" t="s">
        <v>439</v>
      </c>
      <c r="E442" s="102" t="s">
        <v>1103</v>
      </c>
      <c r="F442" s="102" t="s">
        <v>1103</v>
      </c>
      <c r="G442" s="266" t="s">
        <v>1103</v>
      </c>
      <c r="H442" s="266" t="s">
        <v>1103</v>
      </c>
      <c r="I442" s="266" t="s">
        <v>1103</v>
      </c>
      <c r="J442" s="266" t="str">
        <f t="shared" si="100"/>
        <v/>
      </c>
      <c r="K442" s="266" t="str">
        <f t="shared" si="101"/>
        <v/>
      </c>
      <c r="L442" s="266" t="str">
        <f t="shared" si="102"/>
        <v/>
      </c>
      <c r="M442" s="266" t="str">
        <f t="shared" si="103"/>
        <v/>
      </c>
      <c r="N442" s="260" t="s">
        <v>1103</v>
      </c>
      <c r="O442" s="266" t="s">
        <v>1103</v>
      </c>
      <c r="P442" s="266" t="s">
        <v>1103</v>
      </c>
      <c r="Q442" s="266" t="s">
        <v>1103</v>
      </c>
      <c r="R442" s="646" t="str">
        <f t="shared" si="91"/>
        <v/>
      </c>
    </row>
    <row r="443" spans="1:18" x14ac:dyDescent="0.2">
      <c r="A443" s="102">
        <f t="shared" si="90"/>
        <v>1</v>
      </c>
      <c r="B443" s="212" t="str">
        <f>INDEX('LA List'!B:B,MATCH('EZ list'!D443,'LA List'!A:A,0))</f>
        <v>E2343</v>
      </c>
      <c r="C443" s="212" t="str">
        <f t="shared" si="89"/>
        <v>E2343EZ1</v>
      </c>
      <c r="D443" s="102" t="s">
        <v>441</v>
      </c>
      <c r="E443" s="102" t="s">
        <v>1103</v>
      </c>
      <c r="F443" s="102" t="s">
        <v>1103</v>
      </c>
      <c r="G443" s="266" t="s">
        <v>1103</v>
      </c>
      <c r="H443" s="266" t="s">
        <v>1103</v>
      </c>
      <c r="I443" s="266" t="s">
        <v>1103</v>
      </c>
      <c r="J443" s="266" t="str">
        <f t="shared" si="100"/>
        <v/>
      </c>
      <c r="K443" s="266" t="str">
        <f t="shared" si="101"/>
        <v/>
      </c>
      <c r="L443" s="266" t="str">
        <f t="shared" si="102"/>
        <v/>
      </c>
      <c r="M443" s="266" t="str">
        <f t="shared" si="103"/>
        <v/>
      </c>
      <c r="N443" s="260" t="s">
        <v>1103</v>
      </c>
      <c r="O443" s="266" t="s">
        <v>1103</v>
      </c>
      <c r="P443" s="266" t="s">
        <v>1103</v>
      </c>
      <c r="Q443" s="266" t="s">
        <v>1103</v>
      </c>
      <c r="R443" s="646" t="str">
        <f t="shared" si="91"/>
        <v/>
      </c>
    </row>
    <row r="444" spans="1:18" x14ac:dyDescent="0.2">
      <c r="A444" s="102">
        <f t="shared" si="90"/>
        <v>1</v>
      </c>
      <c r="B444" s="212" t="str">
        <f>INDEX('LA List'!B:B,MATCH('EZ list'!D444,'LA List'!A:A,0))</f>
        <v>E2537</v>
      </c>
      <c r="C444" s="212" t="str">
        <f>CONCATENATE(B444,"EZ",A444)</f>
        <v>E2537EZ1</v>
      </c>
      <c r="D444" s="102" t="s">
        <v>443</v>
      </c>
      <c r="E444" s="102" t="s">
        <v>1103</v>
      </c>
      <c r="F444" s="102" t="s">
        <v>1103</v>
      </c>
      <c r="G444" s="266" t="s">
        <v>1103</v>
      </c>
      <c r="H444" s="266" t="s">
        <v>1103</v>
      </c>
      <c r="I444" s="266" t="s">
        <v>1103</v>
      </c>
      <c r="J444" s="266" t="str">
        <f t="shared" si="100"/>
        <v/>
      </c>
      <c r="K444" s="266" t="str">
        <f t="shared" si="101"/>
        <v/>
      </c>
      <c r="L444" s="266" t="str">
        <f t="shared" si="102"/>
        <v/>
      </c>
      <c r="M444" s="266" t="str">
        <f t="shared" si="103"/>
        <v/>
      </c>
      <c r="N444" s="260" t="s">
        <v>1103</v>
      </c>
      <c r="O444" s="266" t="s">
        <v>1103</v>
      </c>
      <c r="P444" s="266" t="s">
        <v>1103</v>
      </c>
      <c r="Q444" s="266" t="s">
        <v>1103</v>
      </c>
      <c r="R444" s="646" t="str">
        <f t="shared" si="91"/>
        <v/>
      </c>
    </row>
    <row r="445" spans="1:18" x14ac:dyDescent="0.2">
      <c r="A445" s="102">
        <f t="shared" si="90"/>
        <v>1</v>
      </c>
      <c r="B445" s="212" t="str">
        <f>INDEX('LA List'!B:B,MATCH('EZ list'!D445,'LA List'!A:A,0))</f>
        <v>E2802</v>
      </c>
      <c r="C445" s="212" t="str">
        <f t="shared" si="89"/>
        <v>E2802EZ1</v>
      </c>
      <c r="D445" s="246" t="s">
        <v>1206</v>
      </c>
      <c r="E445" s="102" t="s">
        <v>826</v>
      </c>
      <c r="F445" s="102">
        <v>2013</v>
      </c>
      <c r="G445" s="266">
        <v>3165816</v>
      </c>
      <c r="H445" s="266">
        <v>3165816</v>
      </c>
      <c r="I445" s="266">
        <v>3260926</v>
      </c>
      <c r="J445" s="266">
        <f t="shared" si="100"/>
        <v>3335656</v>
      </c>
      <c r="K445" s="266">
        <f t="shared" si="101"/>
        <v>3390005</v>
      </c>
      <c r="L445" s="266">
        <f t="shared" si="102"/>
        <v>3390005</v>
      </c>
      <c r="M445" s="266">
        <f t="shared" si="103"/>
        <v>3390005</v>
      </c>
      <c r="N445" s="260">
        <v>3932406</v>
      </c>
      <c r="O445" s="266">
        <v>3932406</v>
      </c>
      <c r="P445" s="266" t="s">
        <v>1103</v>
      </c>
      <c r="Q445" s="266" t="s">
        <v>1103</v>
      </c>
      <c r="R445" s="646">
        <f t="shared" si="91"/>
        <v>3932406</v>
      </c>
    </row>
    <row r="446" spans="1:18" x14ac:dyDescent="0.2">
      <c r="A446" s="102">
        <f t="shared" si="90"/>
        <v>1</v>
      </c>
      <c r="B446" s="212" t="str">
        <f>INDEX('LA List'!B:B,MATCH('EZ list'!D446,'LA List'!A:A,0))</f>
        <v>E3135</v>
      </c>
      <c r="C446" s="212" t="str">
        <f t="shared" si="89"/>
        <v>E3135EZ1</v>
      </c>
      <c r="D446" s="102" t="s">
        <v>445</v>
      </c>
      <c r="E446" s="102" t="s">
        <v>1103</v>
      </c>
      <c r="F446" s="102" t="s">
        <v>1103</v>
      </c>
      <c r="G446" s="266" t="s">
        <v>1103</v>
      </c>
      <c r="H446" s="266" t="s">
        <v>1103</v>
      </c>
      <c r="I446" s="266" t="s">
        <v>1103</v>
      </c>
      <c r="J446" s="266" t="str">
        <f t="shared" si="100"/>
        <v/>
      </c>
      <c r="K446" s="266" t="str">
        <f t="shared" si="101"/>
        <v/>
      </c>
      <c r="L446" s="266" t="str">
        <f t="shared" si="102"/>
        <v/>
      </c>
      <c r="M446" s="266" t="str">
        <f t="shared" si="103"/>
        <v/>
      </c>
      <c r="N446" s="260" t="s">
        <v>1103</v>
      </c>
      <c r="O446" s="266" t="s">
        <v>1103</v>
      </c>
      <c r="P446" s="266" t="s">
        <v>1103</v>
      </c>
      <c r="Q446" s="266" t="s">
        <v>1103</v>
      </c>
      <c r="R446" s="646" t="str">
        <f t="shared" si="91"/>
        <v/>
      </c>
    </row>
    <row r="447" spans="1:18" x14ac:dyDescent="0.2">
      <c r="A447" s="102">
        <f t="shared" si="90"/>
        <v>1</v>
      </c>
      <c r="B447" s="212" t="str">
        <f>INDEX('LA List'!B:B,MATCH('EZ list'!D447,'LA List'!A:A,0))</f>
        <v>E3539</v>
      </c>
      <c r="C447" s="212" t="str">
        <f t="shared" si="89"/>
        <v>E3539EZ1</v>
      </c>
      <c r="D447" s="246" t="s">
        <v>1115</v>
      </c>
      <c r="E447" s="102" t="s">
        <v>1060</v>
      </c>
      <c r="F447" s="102">
        <v>2016</v>
      </c>
      <c r="G447" s="266">
        <v>0</v>
      </c>
      <c r="H447" s="266">
        <v>0</v>
      </c>
      <c r="I447" s="266">
        <v>0</v>
      </c>
      <c r="J447" s="266">
        <f t="shared" si="100"/>
        <v>0</v>
      </c>
      <c r="K447" s="266">
        <f t="shared" si="101"/>
        <v>0</v>
      </c>
      <c r="L447" s="266">
        <f t="shared" si="102"/>
        <v>0</v>
      </c>
      <c r="M447" s="266">
        <f t="shared" si="103"/>
        <v>0</v>
      </c>
      <c r="N447" s="260">
        <v>0</v>
      </c>
      <c r="O447" s="266">
        <v>0</v>
      </c>
      <c r="P447" s="266" t="s">
        <v>1103</v>
      </c>
      <c r="Q447" s="266" t="s">
        <v>1103</v>
      </c>
      <c r="R447" s="646">
        <f t="shared" si="91"/>
        <v>0</v>
      </c>
    </row>
    <row r="448" spans="1:18" x14ac:dyDescent="0.2">
      <c r="A448" s="102">
        <f t="shared" si="90"/>
        <v>2</v>
      </c>
      <c r="B448" s="212" t="str">
        <f>INDEX('LA List'!B:B,MATCH('EZ list'!D448,'LA List'!A:A,0))</f>
        <v>E3539</v>
      </c>
      <c r="C448" s="212" t="str">
        <f t="shared" si="89"/>
        <v>E3539EZ2</v>
      </c>
      <c r="D448" s="246" t="s">
        <v>1115</v>
      </c>
      <c r="E448" s="102" t="s">
        <v>1061</v>
      </c>
      <c r="F448" s="102">
        <v>2016</v>
      </c>
      <c r="G448" s="266">
        <v>0</v>
      </c>
      <c r="H448" s="266">
        <v>0</v>
      </c>
      <c r="I448" s="266">
        <v>0</v>
      </c>
      <c r="J448" s="266">
        <f t="shared" si="100"/>
        <v>0</v>
      </c>
      <c r="K448" s="266">
        <f t="shared" si="101"/>
        <v>0</v>
      </c>
      <c r="L448" s="266">
        <f t="shared" si="102"/>
        <v>0</v>
      </c>
      <c r="M448" s="266">
        <f t="shared" si="103"/>
        <v>0</v>
      </c>
      <c r="N448" s="260">
        <v>0</v>
      </c>
      <c r="O448" s="266">
        <v>0</v>
      </c>
      <c r="P448" s="266" t="s">
        <v>1103</v>
      </c>
      <c r="Q448" s="266" t="s">
        <v>1103</v>
      </c>
      <c r="R448" s="646">
        <f t="shared" si="91"/>
        <v>0</v>
      </c>
    </row>
    <row r="449" spans="1:18" x14ac:dyDescent="0.2">
      <c r="A449" s="102">
        <f t="shared" si="90"/>
        <v>1</v>
      </c>
      <c r="B449" s="212" t="str">
        <f>INDEX('LA List'!B:B,MATCH('EZ list'!D449,'LA List'!A:A,0))</f>
        <v>E5022</v>
      </c>
      <c r="C449" s="212" t="str">
        <f t="shared" ref="C449:C466" si="104">CONCATENATE(B449,"EZ",A449)</f>
        <v>E5022EZ1</v>
      </c>
      <c r="D449" s="102" t="s">
        <v>447</v>
      </c>
      <c r="E449" s="102" t="s">
        <v>1103</v>
      </c>
      <c r="F449" s="102" t="s">
        <v>1103</v>
      </c>
      <c r="G449" s="266" t="s">
        <v>1103</v>
      </c>
      <c r="H449" s="266" t="s">
        <v>1103</v>
      </c>
      <c r="I449" s="266" t="s">
        <v>1103</v>
      </c>
      <c r="J449" s="266" t="str">
        <f t="shared" si="100"/>
        <v/>
      </c>
      <c r="K449" s="266" t="str">
        <f t="shared" si="101"/>
        <v/>
      </c>
      <c r="L449" s="266" t="str">
        <f t="shared" si="102"/>
        <v/>
      </c>
      <c r="M449" s="266" t="str">
        <f t="shared" si="103"/>
        <v/>
      </c>
      <c r="N449" s="260" t="s">
        <v>1103</v>
      </c>
      <c r="O449" s="266" t="s">
        <v>1103</v>
      </c>
      <c r="P449" s="266" t="s">
        <v>1103</v>
      </c>
      <c r="Q449" s="266" t="s">
        <v>1103</v>
      </c>
      <c r="R449" s="646" t="str">
        <f t="shared" si="91"/>
        <v/>
      </c>
    </row>
    <row r="450" spans="1:18" x14ac:dyDescent="0.2">
      <c r="A450" s="102">
        <f t="shared" si="90"/>
        <v>1</v>
      </c>
      <c r="B450" s="212" t="str">
        <f>INDEX('LA List'!B:B,MATCH('EZ list'!D450,'LA List'!A:A,0))</f>
        <v>E0902</v>
      </c>
      <c r="C450" s="212" t="str">
        <f t="shared" si="104"/>
        <v>E0902EZ1</v>
      </c>
      <c r="D450" s="246" t="s">
        <v>2001</v>
      </c>
      <c r="E450" s="102" t="s">
        <v>1103</v>
      </c>
      <c r="F450" s="102" t="s">
        <v>1103</v>
      </c>
      <c r="G450" s="266"/>
      <c r="H450" s="266"/>
      <c r="I450" s="266"/>
      <c r="J450" s="266"/>
      <c r="K450" s="266"/>
      <c r="L450" s="266"/>
      <c r="M450" s="266"/>
      <c r="N450" s="260" t="s">
        <v>1103</v>
      </c>
      <c r="O450" s="266" t="s">
        <v>1103</v>
      </c>
      <c r="P450" s="266" t="s">
        <v>1103</v>
      </c>
      <c r="Q450" s="266" t="s">
        <v>1103</v>
      </c>
      <c r="R450" s="646" t="str">
        <f t="shared" si="91"/>
        <v/>
      </c>
    </row>
    <row r="451" spans="1:18" x14ac:dyDescent="0.2">
      <c r="A451" s="102">
        <f t="shared" si="90"/>
        <v>1</v>
      </c>
      <c r="B451" s="212" t="str">
        <f>INDEX('LA List'!B:B,MATCH('EZ list'!D451,'LA List'!A:A,0))</f>
        <v>E4210</v>
      </c>
      <c r="C451" s="212" t="str">
        <f>CONCATENATE(B451,"EZ",A451)</f>
        <v>E4210EZ1</v>
      </c>
      <c r="D451" s="102" t="s">
        <v>449</v>
      </c>
      <c r="E451" s="102" t="s">
        <v>1103</v>
      </c>
      <c r="F451" s="102" t="s">
        <v>1103</v>
      </c>
      <c r="G451" s="266" t="s">
        <v>1103</v>
      </c>
      <c r="H451" s="266" t="s">
        <v>1103</v>
      </c>
      <c r="I451" s="266" t="s">
        <v>1103</v>
      </c>
      <c r="J451" s="266" t="str">
        <f t="shared" ref="J451:J456" si="105">IF(I451="","",ROUND(I451*$J$1,0))</f>
        <v/>
      </c>
      <c r="K451" s="266" t="str">
        <f t="shared" ref="K451:K456" si="106">IF(J451="","",ROUND(J451*$K$1,0))</f>
        <v/>
      </c>
      <c r="L451" s="266" t="str">
        <f t="shared" ref="L451:L456" si="107">IF(K451="","",ROUND(K451*$L$1,0))</f>
        <v/>
      </c>
      <c r="M451" s="266" t="str">
        <f t="shared" ref="M451:M456" si="108">IF(L451="","",ROUND(L451*$M$1,0))</f>
        <v/>
      </c>
      <c r="N451" s="260" t="s">
        <v>1103</v>
      </c>
      <c r="O451" s="266" t="s">
        <v>1103</v>
      </c>
      <c r="P451" s="266" t="s">
        <v>1103</v>
      </c>
      <c r="Q451" s="266" t="s">
        <v>1103</v>
      </c>
      <c r="R451" s="646" t="str">
        <f t="shared" si="91"/>
        <v/>
      </c>
    </row>
    <row r="452" spans="1:18" x14ac:dyDescent="0.2">
      <c r="A452" s="102">
        <f t="shared" si="90"/>
        <v>1</v>
      </c>
      <c r="B452" s="212" t="str">
        <f>INDEX('LA List'!B:B,MATCH('EZ list'!D452,'LA List'!A:A,0))</f>
        <v>E3902</v>
      </c>
      <c r="C452" s="212" t="str">
        <f t="shared" si="104"/>
        <v>E3902EZ1</v>
      </c>
      <c r="D452" s="102" t="s">
        <v>451</v>
      </c>
      <c r="E452" s="102" t="s">
        <v>1103</v>
      </c>
      <c r="F452" s="102" t="s">
        <v>1103</v>
      </c>
      <c r="G452" s="266" t="s">
        <v>1103</v>
      </c>
      <c r="H452" s="266" t="s">
        <v>1103</v>
      </c>
      <c r="I452" s="266" t="s">
        <v>1103</v>
      </c>
      <c r="J452" s="266" t="str">
        <f t="shared" si="105"/>
        <v/>
      </c>
      <c r="K452" s="266" t="str">
        <f t="shared" si="106"/>
        <v/>
      </c>
      <c r="L452" s="266" t="str">
        <f t="shared" si="107"/>
        <v/>
      </c>
      <c r="M452" s="266" t="str">
        <f t="shared" si="108"/>
        <v/>
      </c>
      <c r="N452" s="260" t="s">
        <v>1103</v>
      </c>
      <c r="O452" s="266" t="s">
        <v>1103</v>
      </c>
      <c r="P452" s="266" t="s">
        <v>1103</v>
      </c>
      <c r="Q452" s="266" t="s">
        <v>1103</v>
      </c>
      <c r="R452" s="646" t="str">
        <f t="shared" si="91"/>
        <v/>
      </c>
    </row>
    <row r="453" spans="1:18" x14ac:dyDescent="0.2">
      <c r="A453" s="102">
        <f t="shared" si="90"/>
        <v>1</v>
      </c>
      <c r="B453" s="212" t="str">
        <f>INDEX('LA List'!B:B,MATCH('EZ list'!D453,'LA List'!A:A,0))</f>
        <v>E1743</v>
      </c>
      <c r="C453" s="212" t="str">
        <f t="shared" si="104"/>
        <v>E1743EZ1</v>
      </c>
      <c r="D453" s="102" t="s">
        <v>453</v>
      </c>
      <c r="E453" s="102" t="s">
        <v>1103</v>
      </c>
      <c r="F453" s="102" t="s">
        <v>1103</v>
      </c>
      <c r="G453" s="266" t="s">
        <v>1103</v>
      </c>
      <c r="H453" s="266" t="s">
        <v>1103</v>
      </c>
      <c r="I453" s="266" t="s">
        <v>1103</v>
      </c>
      <c r="J453" s="266" t="str">
        <f t="shared" si="105"/>
        <v/>
      </c>
      <c r="K453" s="266" t="str">
        <f t="shared" si="106"/>
        <v/>
      </c>
      <c r="L453" s="266" t="str">
        <f t="shared" si="107"/>
        <v/>
      </c>
      <c r="M453" s="266" t="str">
        <f t="shared" si="108"/>
        <v/>
      </c>
      <c r="N453" s="260" t="s">
        <v>1103</v>
      </c>
      <c r="O453" s="266" t="s">
        <v>1103</v>
      </c>
      <c r="P453" s="266" t="s">
        <v>1103</v>
      </c>
      <c r="Q453" s="266" t="s">
        <v>1103</v>
      </c>
      <c r="R453" s="646" t="str">
        <f t="shared" si="91"/>
        <v/>
      </c>
    </row>
    <row r="454" spans="1:18" x14ac:dyDescent="0.2">
      <c r="A454" s="102">
        <f t="shared" si="90"/>
        <v>1</v>
      </c>
      <c r="B454" s="212" t="str">
        <f>INDEX('LA List'!B:B,MATCH('EZ list'!D454,'LA List'!A:A,0))</f>
        <v>E0305</v>
      </c>
      <c r="C454" s="212" t="str">
        <f t="shared" si="104"/>
        <v>E0305EZ1</v>
      </c>
      <c r="D454" s="102" t="s">
        <v>455</v>
      </c>
      <c r="E454" s="102" t="s">
        <v>1103</v>
      </c>
      <c r="F454" s="102" t="s">
        <v>1103</v>
      </c>
      <c r="G454" s="266" t="s">
        <v>1103</v>
      </c>
      <c r="H454" s="266" t="s">
        <v>1103</v>
      </c>
      <c r="I454" s="266" t="s">
        <v>1103</v>
      </c>
      <c r="J454" s="266" t="str">
        <f t="shared" si="105"/>
        <v/>
      </c>
      <c r="K454" s="266" t="str">
        <f t="shared" si="106"/>
        <v/>
      </c>
      <c r="L454" s="266" t="str">
        <f t="shared" si="107"/>
        <v/>
      </c>
      <c r="M454" s="266" t="str">
        <f t="shared" si="108"/>
        <v/>
      </c>
      <c r="N454" s="260" t="s">
        <v>1103</v>
      </c>
      <c r="O454" s="266" t="s">
        <v>1103</v>
      </c>
      <c r="P454" s="266" t="s">
        <v>1103</v>
      </c>
      <c r="Q454" s="266" t="s">
        <v>1103</v>
      </c>
      <c r="R454" s="646" t="str">
        <f t="shared" si="91"/>
        <v/>
      </c>
    </row>
    <row r="455" spans="1:18" x14ac:dyDescent="0.2">
      <c r="A455" s="102">
        <f t="shared" ref="A455:A466" si="109">IF(D455=D454,A454+1,1)</f>
        <v>1</v>
      </c>
      <c r="B455" s="212" t="str">
        <f>INDEX('LA List'!B:B,MATCH('EZ list'!D455,'LA List'!A:A,0))</f>
        <v>E4305</v>
      </c>
      <c r="C455" s="212" t="str">
        <f t="shared" si="104"/>
        <v>E4305EZ1</v>
      </c>
      <c r="D455" s="102" t="s">
        <v>457</v>
      </c>
      <c r="E455" s="102" t="s">
        <v>821</v>
      </c>
      <c r="F455" s="102">
        <v>2013</v>
      </c>
      <c r="G455" s="266">
        <v>0</v>
      </c>
      <c r="H455" s="266">
        <v>0</v>
      </c>
      <c r="I455" s="266">
        <v>0</v>
      </c>
      <c r="J455" s="266">
        <f t="shared" si="105"/>
        <v>0</v>
      </c>
      <c r="K455" s="266">
        <f t="shared" si="106"/>
        <v>0</v>
      </c>
      <c r="L455" s="266">
        <f t="shared" si="107"/>
        <v>0</v>
      </c>
      <c r="M455" s="266">
        <f t="shared" si="108"/>
        <v>0</v>
      </c>
      <c r="N455" s="260">
        <v>0</v>
      </c>
      <c r="O455" s="266">
        <v>0</v>
      </c>
      <c r="P455" s="266" t="s">
        <v>1103</v>
      </c>
      <c r="Q455" s="266" t="s">
        <v>1103</v>
      </c>
      <c r="R455" s="646">
        <f t="shared" si="91"/>
        <v>0</v>
      </c>
    </row>
    <row r="456" spans="1:18" x14ac:dyDescent="0.2">
      <c r="A456" s="102">
        <f t="shared" si="109"/>
        <v>2</v>
      </c>
      <c r="B456" s="212" t="str">
        <f>INDEX('LA List'!B:B,MATCH('EZ list'!D456,'LA List'!A:A,0))</f>
        <v>E4305</v>
      </c>
      <c r="C456" s="212" t="str">
        <f t="shared" si="104"/>
        <v>E4305EZ2</v>
      </c>
      <c r="D456" s="102" t="s">
        <v>457</v>
      </c>
      <c r="E456" s="102" t="s">
        <v>1084</v>
      </c>
      <c r="F456" s="102">
        <v>2016</v>
      </c>
      <c r="G456" s="266">
        <v>877693</v>
      </c>
      <c r="H456" s="266">
        <v>877693</v>
      </c>
      <c r="I456" s="266">
        <v>904061</v>
      </c>
      <c r="J456" s="266">
        <f t="shared" si="105"/>
        <v>924779</v>
      </c>
      <c r="K456" s="266">
        <f t="shared" si="106"/>
        <v>939847</v>
      </c>
      <c r="L456" s="266">
        <f t="shared" si="107"/>
        <v>939847</v>
      </c>
      <c r="M456" s="266">
        <f t="shared" si="108"/>
        <v>939847</v>
      </c>
      <c r="N456" s="260">
        <v>1238063</v>
      </c>
      <c r="O456" s="266">
        <v>1238063</v>
      </c>
      <c r="P456" s="266" t="s">
        <v>1103</v>
      </c>
      <c r="Q456" s="266" t="s">
        <v>1103</v>
      </c>
      <c r="R456" s="646">
        <f t="shared" si="91"/>
        <v>1238063</v>
      </c>
    </row>
    <row r="457" spans="1:18" x14ac:dyDescent="0.2">
      <c r="A457" s="102">
        <f t="shared" si="109"/>
        <v>3</v>
      </c>
      <c r="B457" s="212" t="str">
        <f>INDEX('LA List'!B:B,MATCH('EZ list'!D457,'LA List'!A:A,0))</f>
        <v>E4305</v>
      </c>
      <c r="C457" s="212" t="str">
        <f t="shared" si="104"/>
        <v>E4305EZ3</v>
      </c>
      <c r="D457" s="102" t="s">
        <v>457</v>
      </c>
      <c r="E457" s="246" t="s">
        <v>4092</v>
      </c>
      <c r="F457" s="246">
        <v>2023</v>
      </c>
      <c r="G457" s="266">
        <v>0</v>
      </c>
      <c r="H457" s="266">
        <v>0</v>
      </c>
      <c r="I457" s="266">
        <v>0</v>
      </c>
      <c r="J457" s="266">
        <v>0</v>
      </c>
      <c r="K457" s="266">
        <v>0</v>
      </c>
      <c r="L457" s="266">
        <v>0</v>
      </c>
      <c r="M457" s="266">
        <v>988702</v>
      </c>
      <c r="N457" s="260">
        <v>1082655</v>
      </c>
      <c r="O457" s="266">
        <v>1082655</v>
      </c>
      <c r="P457" s="266" t="s">
        <v>1103</v>
      </c>
      <c r="Q457" s="266" t="s">
        <v>1103</v>
      </c>
      <c r="R457" s="646">
        <f t="shared" ref="R457:R466" si="110">IF($F457 = "","",
IF($F457&lt;2024,O457*$P$1,
IF($F457&gt;=2024,+P457+Q457)))</f>
        <v>1082655</v>
      </c>
    </row>
    <row r="458" spans="1:18" x14ac:dyDescent="0.2">
      <c r="A458" s="102">
        <f t="shared" si="109"/>
        <v>1</v>
      </c>
      <c r="B458" s="212" t="str">
        <f>INDEX('LA List'!B:B,MATCH('EZ list'!D458,'LA List'!A:A,0))</f>
        <v>E3641</v>
      </c>
      <c r="C458" s="212" t="str">
        <f t="shared" si="104"/>
        <v>E3641EZ1</v>
      </c>
      <c r="D458" s="102" t="s">
        <v>459</v>
      </c>
      <c r="E458" s="102" t="s">
        <v>1103</v>
      </c>
      <c r="F458" s="102" t="s">
        <v>1103</v>
      </c>
      <c r="G458" s="266" t="s">
        <v>1103</v>
      </c>
      <c r="H458" s="266" t="s">
        <v>1103</v>
      </c>
      <c r="I458" s="266" t="s">
        <v>1103</v>
      </c>
      <c r="J458" s="266" t="str">
        <f t="shared" ref="J458:J466" si="111">IF(I458="","",ROUND(I458*$J$1,0))</f>
        <v/>
      </c>
      <c r="K458" s="266" t="str">
        <f t="shared" ref="K458:K466" si="112">IF(J458="","",ROUND(J458*$K$1,0))</f>
        <v/>
      </c>
      <c r="L458" s="266" t="str">
        <f t="shared" ref="L458:L466" si="113">IF(K458="","",ROUND(K458*$L$1,0))</f>
        <v/>
      </c>
      <c r="M458" s="266" t="str">
        <f t="shared" ref="M458:M466" si="114">IF(L458="","",ROUND(L458*$M$1,0))</f>
        <v/>
      </c>
      <c r="N458" s="260" t="s">
        <v>1103</v>
      </c>
      <c r="O458" s="266" t="s">
        <v>1103</v>
      </c>
      <c r="P458" s="266" t="s">
        <v>1103</v>
      </c>
      <c r="Q458" s="266" t="s">
        <v>1103</v>
      </c>
      <c r="R458" s="646" t="str">
        <f t="shared" si="110"/>
        <v/>
      </c>
    </row>
    <row r="459" spans="1:18" x14ac:dyDescent="0.2">
      <c r="A459" s="102">
        <f t="shared" si="109"/>
        <v>1</v>
      </c>
      <c r="B459" s="212" t="str">
        <f>INDEX('LA List'!B:B,MATCH('EZ list'!D459,'LA List'!A:A,0))</f>
        <v>E0306</v>
      </c>
      <c r="C459" s="212" t="str">
        <f t="shared" si="104"/>
        <v>E0306EZ1</v>
      </c>
      <c r="D459" s="102" t="s">
        <v>461</v>
      </c>
      <c r="E459" s="102" t="s">
        <v>1103</v>
      </c>
      <c r="F459" s="102" t="s">
        <v>1103</v>
      </c>
      <c r="G459" s="266" t="s">
        <v>1103</v>
      </c>
      <c r="H459" s="266" t="s">
        <v>1103</v>
      </c>
      <c r="I459" s="266" t="s">
        <v>1103</v>
      </c>
      <c r="J459" s="266" t="str">
        <f t="shared" si="111"/>
        <v/>
      </c>
      <c r="K459" s="266" t="str">
        <f t="shared" si="112"/>
        <v/>
      </c>
      <c r="L459" s="266" t="str">
        <f t="shared" si="113"/>
        <v/>
      </c>
      <c r="M459" s="266" t="str">
        <f t="shared" si="114"/>
        <v/>
      </c>
      <c r="N459" s="260" t="s">
        <v>1103</v>
      </c>
      <c r="O459" s="266" t="s">
        <v>1103</v>
      </c>
      <c r="P459" s="266" t="s">
        <v>1103</v>
      </c>
      <c r="Q459" s="266" t="s">
        <v>1103</v>
      </c>
      <c r="R459" s="646" t="str">
        <f t="shared" si="110"/>
        <v/>
      </c>
    </row>
    <row r="460" spans="1:18" x14ac:dyDescent="0.2">
      <c r="A460" s="102">
        <f t="shared" si="109"/>
        <v>1</v>
      </c>
      <c r="B460" s="212" t="str">
        <f>INDEX('LA List'!B:B,MATCH('EZ list'!D460,'LA List'!A:A,0))</f>
        <v>E4607</v>
      </c>
      <c r="C460" s="212" t="str">
        <f t="shared" si="104"/>
        <v>E4607EZ1</v>
      </c>
      <c r="D460" s="102" t="s">
        <v>463</v>
      </c>
      <c r="E460" s="102" t="s">
        <v>830</v>
      </c>
      <c r="F460" s="102">
        <v>2013</v>
      </c>
      <c r="G460" s="266">
        <v>97743</v>
      </c>
      <c r="H460" s="266">
        <v>97743</v>
      </c>
      <c r="I460" s="266">
        <v>100679</v>
      </c>
      <c r="J460" s="266">
        <f t="shared" si="111"/>
        <v>102986</v>
      </c>
      <c r="K460" s="266">
        <f t="shared" si="112"/>
        <v>104664</v>
      </c>
      <c r="L460" s="266">
        <f t="shared" si="113"/>
        <v>104664</v>
      </c>
      <c r="M460" s="266">
        <f t="shared" si="114"/>
        <v>104664</v>
      </c>
      <c r="N460" s="260">
        <v>91774</v>
      </c>
      <c r="O460" s="266">
        <v>91774</v>
      </c>
      <c r="P460" s="266" t="s">
        <v>1103</v>
      </c>
      <c r="Q460" s="266" t="s">
        <v>1103</v>
      </c>
      <c r="R460" s="646">
        <v>120150</v>
      </c>
    </row>
    <row r="461" spans="1:18" x14ac:dyDescent="0.2">
      <c r="A461" s="102">
        <f t="shared" si="109"/>
        <v>1</v>
      </c>
      <c r="B461" s="212" t="str">
        <f>INDEX('LA List'!B:B,MATCH('EZ list'!D461,'LA List'!A:A,0))</f>
        <v>E1837</v>
      </c>
      <c r="C461" s="212" t="str">
        <f t="shared" si="104"/>
        <v>E1837EZ1</v>
      </c>
      <c r="D461" s="102" t="s">
        <v>465</v>
      </c>
      <c r="E461" s="102" t="s">
        <v>1103</v>
      </c>
      <c r="F461" s="102" t="s">
        <v>1103</v>
      </c>
      <c r="G461" s="266" t="s">
        <v>1103</v>
      </c>
      <c r="H461" s="266" t="s">
        <v>1103</v>
      </c>
      <c r="I461" s="266" t="s">
        <v>1103</v>
      </c>
      <c r="J461" s="266" t="str">
        <f t="shared" si="111"/>
        <v/>
      </c>
      <c r="K461" s="266" t="str">
        <f t="shared" si="112"/>
        <v/>
      </c>
      <c r="L461" s="266" t="str">
        <f t="shared" si="113"/>
        <v/>
      </c>
      <c r="M461" s="266" t="str">
        <f t="shared" si="114"/>
        <v/>
      </c>
      <c r="N461" s="260" t="s">
        <v>1103</v>
      </c>
      <c r="O461" s="266" t="s">
        <v>1103</v>
      </c>
      <c r="P461" s="266" t="s">
        <v>1103</v>
      </c>
      <c r="Q461" s="266" t="s">
        <v>1103</v>
      </c>
      <c r="R461" s="646" t="str">
        <f t="shared" si="110"/>
        <v/>
      </c>
    </row>
    <row r="462" spans="1:18" s="102" customFormat="1" x14ac:dyDescent="0.2">
      <c r="A462" s="102">
        <f t="shared" si="109"/>
        <v>1</v>
      </c>
      <c r="B462" s="212" t="str">
        <f>INDEX('LA List'!B:B,MATCH('EZ list'!D462,'LA List'!A:A,0))</f>
        <v>E3837</v>
      </c>
      <c r="C462" s="212" t="str">
        <f t="shared" si="104"/>
        <v>E3837EZ1</v>
      </c>
      <c r="D462" s="102" t="s">
        <v>467</v>
      </c>
      <c r="E462" s="102" t="s">
        <v>1103</v>
      </c>
      <c r="F462" s="102" t="s">
        <v>1103</v>
      </c>
      <c r="G462" s="266" t="s">
        <v>1103</v>
      </c>
      <c r="H462" s="266" t="s">
        <v>1103</v>
      </c>
      <c r="I462" s="266" t="s">
        <v>1103</v>
      </c>
      <c r="J462" s="266" t="str">
        <f t="shared" si="111"/>
        <v/>
      </c>
      <c r="K462" s="266" t="str">
        <f t="shared" si="112"/>
        <v/>
      </c>
      <c r="L462" s="266" t="str">
        <f t="shared" si="113"/>
        <v/>
      </c>
      <c r="M462" s="266" t="str">
        <f t="shared" si="114"/>
        <v/>
      </c>
      <c r="N462" s="260" t="s">
        <v>1103</v>
      </c>
      <c r="O462" s="266" t="s">
        <v>1103</v>
      </c>
      <c r="P462" s="266" t="s">
        <v>1103</v>
      </c>
      <c r="Q462" s="266" t="s">
        <v>1103</v>
      </c>
      <c r="R462" s="646" t="str">
        <f t="shared" si="110"/>
        <v/>
      </c>
    </row>
    <row r="463" spans="1:18" s="102" customFormat="1" x14ac:dyDescent="0.2">
      <c r="A463" s="102">
        <f t="shared" si="109"/>
        <v>1</v>
      </c>
      <c r="B463" s="212" t="str">
        <f>INDEX('LA List'!B:B,MATCH('EZ list'!D463,'LA List'!A:A,0))</f>
        <v>E1838</v>
      </c>
      <c r="C463" s="212" t="str">
        <f t="shared" si="104"/>
        <v>E1838EZ1</v>
      </c>
      <c r="D463" s="102" t="s">
        <v>469</v>
      </c>
      <c r="E463" s="102" t="s">
        <v>1103</v>
      </c>
      <c r="F463" s="102" t="s">
        <v>1103</v>
      </c>
      <c r="G463" s="266" t="s">
        <v>1103</v>
      </c>
      <c r="H463" s="266" t="s">
        <v>1103</v>
      </c>
      <c r="I463" s="266" t="s">
        <v>1103</v>
      </c>
      <c r="J463" s="266" t="str">
        <f t="shared" si="111"/>
        <v/>
      </c>
      <c r="K463" s="266" t="str">
        <f t="shared" si="112"/>
        <v/>
      </c>
      <c r="L463" s="266" t="str">
        <f t="shared" si="113"/>
        <v/>
      </c>
      <c r="M463" s="266" t="str">
        <f t="shared" si="114"/>
        <v/>
      </c>
      <c r="N463" s="260" t="s">
        <v>1103</v>
      </c>
      <c r="O463" s="266" t="s">
        <v>1103</v>
      </c>
      <c r="P463" s="266" t="s">
        <v>1103</v>
      </c>
      <c r="Q463" s="266" t="s">
        <v>1103</v>
      </c>
      <c r="R463" s="646" t="str">
        <f t="shared" si="110"/>
        <v/>
      </c>
    </row>
    <row r="464" spans="1:18" s="102" customFormat="1" x14ac:dyDescent="0.2">
      <c r="A464" s="102">
        <f t="shared" si="109"/>
        <v>1</v>
      </c>
      <c r="B464" s="212" t="str">
        <f>INDEX('LA List'!B:B,MATCH('EZ list'!D464,'LA List'!A:A,0))</f>
        <v>E2344</v>
      </c>
      <c r="C464" s="212" t="str">
        <f t="shared" si="104"/>
        <v>E2344EZ1</v>
      </c>
      <c r="D464" s="102" t="s">
        <v>471</v>
      </c>
      <c r="E464" s="102" t="s">
        <v>1085</v>
      </c>
      <c r="F464" s="102">
        <v>2016</v>
      </c>
      <c r="G464" s="266">
        <v>2412509</v>
      </c>
      <c r="H464" s="266">
        <v>2412509</v>
      </c>
      <c r="I464" s="266">
        <v>2484988</v>
      </c>
      <c r="J464" s="266">
        <f t="shared" si="111"/>
        <v>2541936</v>
      </c>
      <c r="K464" s="266">
        <f t="shared" si="112"/>
        <v>2583352</v>
      </c>
      <c r="L464" s="266">
        <f t="shared" si="113"/>
        <v>2583352</v>
      </c>
      <c r="M464" s="266">
        <f t="shared" si="114"/>
        <v>2583352</v>
      </c>
      <c r="N464" s="260">
        <v>3447878</v>
      </c>
      <c r="O464" s="266">
        <v>3447878</v>
      </c>
      <c r="P464" s="266" t="s">
        <v>1103</v>
      </c>
      <c r="Q464" s="266" t="s">
        <v>1103</v>
      </c>
      <c r="R464" s="646">
        <f t="shared" si="110"/>
        <v>3447878</v>
      </c>
    </row>
    <row r="465" spans="1:18" s="102" customFormat="1" x14ac:dyDescent="0.2">
      <c r="A465" s="102">
        <f t="shared" si="109"/>
        <v>1</v>
      </c>
      <c r="B465" s="212" t="str">
        <f>INDEX('LA List'!B:B,MATCH('EZ list'!D465,'LA List'!A:A,0))</f>
        <v>E1839</v>
      </c>
      <c r="C465" s="212" t="str">
        <f t="shared" si="104"/>
        <v>E1839EZ1</v>
      </c>
      <c r="D465" s="102" t="s">
        <v>473</v>
      </c>
      <c r="E465" s="102" t="s">
        <v>1103</v>
      </c>
      <c r="F465" s="102" t="s">
        <v>1103</v>
      </c>
      <c r="G465" s="266" t="s">
        <v>1103</v>
      </c>
      <c r="H465" s="266" t="s">
        <v>1103</v>
      </c>
      <c r="I465" s="266" t="s">
        <v>1103</v>
      </c>
      <c r="J465" s="266" t="str">
        <f t="shared" si="111"/>
        <v/>
      </c>
      <c r="K465" s="266" t="str">
        <f t="shared" si="112"/>
        <v/>
      </c>
      <c r="L465" s="266" t="str">
        <f t="shared" si="113"/>
        <v/>
      </c>
      <c r="M465" s="266" t="str">
        <f t="shared" si="114"/>
        <v/>
      </c>
      <c r="N465" s="260" t="s">
        <v>1103</v>
      </c>
      <c r="O465" s="266" t="s">
        <v>1103</v>
      </c>
      <c r="P465" s="266" t="s">
        <v>1103</v>
      </c>
      <c r="Q465" s="266" t="s">
        <v>1103</v>
      </c>
      <c r="R465" s="646" t="str">
        <f t="shared" si="110"/>
        <v/>
      </c>
    </row>
    <row r="466" spans="1:18" s="102" customFormat="1" x14ac:dyDescent="0.2">
      <c r="A466" s="102">
        <f t="shared" si="109"/>
        <v>1</v>
      </c>
      <c r="B466" s="212" t="str">
        <f>INDEX('LA List'!B:B,MATCH('EZ list'!D466,'LA List'!A:A,0))</f>
        <v>E2701</v>
      </c>
      <c r="C466" s="212" t="str">
        <f t="shared" si="104"/>
        <v>E2701EZ1</v>
      </c>
      <c r="D466" s="102" t="s">
        <v>475</v>
      </c>
      <c r="E466" s="102" t="s">
        <v>1086</v>
      </c>
      <c r="F466" s="102">
        <v>2017</v>
      </c>
      <c r="G466" s="266">
        <v>745853</v>
      </c>
      <c r="H466" s="266">
        <v>745853</v>
      </c>
      <c r="I466" s="266">
        <v>768261</v>
      </c>
      <c r="J466" s="266">
        <f t="shared" si="111"/>
        <v>785867</v>
      </c>
      <c r="K466" s="266">
        <f t="shared" si="112"/>
        <v>798671</v>
      </c>
      <c r="L466" s="266">
        <f t="shared" si="113"/>
        <v>798671</v>
      </c>
      <c r="M466" s="266">
        <f t="shared" si="114"/>
        <v>798671</v>
      </c>
      <c r="N466" s="260">
        <v>772395</v>
      </c>
      <c r="O466" s="266">
        <v>772395</v>
      </c>
      <c r="P466" s="266" t="s">
        <v>1103</v>
      </c>
      <c r="Q466" s="266" t="s">
        <v>1103</v>
      </c>
      <c r="R466" s="646">
        <f t="shared" si="110"/>
        <v>772395</v>
      </c>
    </row>
    <row r="467" spans="1:18" s="102" customFormat="1" x14ac:dyDescent="0.2">
      <c r="B467" s="96"/>
      <c r="C467" s="96"/>
      <c r="G467" s="246"/>
      <c r="H467" s="246"/>
      <c r="I467" s="246"/>
      <c r="J467" s="246"/>
      <c r="K467"/>
    </row>
    <row r="468" spans="1:18" s="102" customFormat="1" x14ac:dyDescent="0.2">
      <c r="B468" s="96"/>
      <c r="C468" s="96"/>
      <c r="G468" s="246"/>
      <c r="H468" s="246"/>
      <c r="I468" s="246"/>
      <c r="J468" s="246"/>
      <c r="K468"/>
    </row>
    <row r="469" spans="1:18" s="102" customFormat="1" x14ac:dyDescent="0.2">
      <c r="B469" s="96"/>
      <c r="C469" s="96"/>
      <c r="G469" s="246"/>
      <c r="H469" s="246"/>
      <c r="I469" s="246"/>
      <c r="J469" s="246"/>
      <c r="K469"/>
    </row>
    <row r="470" spans="1:18" s="102" customFormat="1" x14ac:dyDescent="0.2">
      <c r="B470" s="96"/>
      <c r="C470" s="96"/>
      <c r="G470" s="246"/>
      <c r="H470" s="246"/>
      <c r="I470" s="246"/>
      <c r="J470" s="246"/>
      <c r="K470"/>
    </row>
    <row r="471" spans="1:18" s="102" customFormat="1" x14ac:dyDescent="0.2">
      <c r="B471" s="96"/>
      <c r="C471" s="96"/>
      <c r="G471" s="246"/>
      <c r="H471" s="246"/>
      <c r="I471" s="246"/>
      <c r="J471" s="246"/>
      <c r="K471"/>
    </row>
    <row r="472" spans="1:18" s="102" customFormat="1" x14ac:dyDescent="0.2">
      <c r="B472" s="96"/>
      <c r="C472" s="96"/>
      <c r="G472" s="246"/>
      <c r="H472" s="246"/>
      <c r="I472" s="246"/>
      <c r="J472" s="246"/>
      <c r="K472"/>
    </row>
    <row r="473" spans="1:18" s="102" customFormat="1" x14ac:dyDescent="0.2">
      <c r="B473" s="96"/>
      <c r="C473" s="96"/>
      <c r="G473" s="246"/>
      <c r="H473" s="246"/>
      <c r="I473" s="246"/>
      <c r="J473" s="246"/>
      <c r="K473"/>
    </row>
    <row r="474" spans="1:18" s="102" customFormat="1" x14ac:dyDescent="0.2">
      <c r="B474" s="96"/>
      <c r="C474" s="96"/>
      <c r="G474" s="246"/>
      <c r="H474" s="246"/>
      <c r="I474" s="246"/>
      <c r="J474" s="246"/>
      <c r="K474"/>
    </row>
    <row r="475" spans="1:18" s="102" customFormat="1" x14ac:dyDescent="0.2">
      <c r="B475" s="96"/>
      <c r="C475" s="96"/>
      <c r="G475" s="246"/>
      <c r="H475" s="246"/>
      <c r="I475" s="246"/>
      <c r="J475" s="246"/>
      <c r="K475"/>
    </row>
    <row r="476" spans="1:18" s="102" customFormat="1" x14ac:dyDescent="0.2">
      <c r="B476" s="96"/>
      <c r="C476" s="96"/>
      <c r="G476" s="246"/>
      <c r="H476" s="246"/>
      <c r="I476" s="246"/>
      <c r="J476" s="246"/>
      <c r="K476"/>
    </row>
    <row r="477" spans="1:18" s="102" customFormat="1" x14ac:dyDescent="0.2">
      <c r="B477" s="96"/>
      <c r="C477" s="96"/>
      <c r="G477" s="246"/>
      <c r="H477" s="246"/>
      <c r="I477" s="246"/>
      <c r="J477" s="246"/>
      <c r="K477"/>
    </row>
    <row r="478" spans="1:18" s="102" customFormat="1" x14ac:dyDescent="0.2">
      <c r="B478" s="96"/>
      <c r="C478" s="96"/>
      <c r="G478" s="246"/>
      <c r="H478" s="246"/>
      <c r="I478" s="246"/>
      <c r="J478" s="246"/>
      <c r="K478"/>
    </row>
    <row r="479" spans="1:18" s="102" customFormat="1" x14ac:dyDescent="0.2">
      <c r="B479" s="96"/>
      <c r="C479" s="96"/>
      <c r="G479" s="246"/>
      <c r="H479" s="246"/>
      <c r="I479" s="246"/>
      <c r="J479" s="246"/>
      <c r="K479"/>
    </row>
    <row r="480" spans="1:18" s="102" customFormat="1" x14ac:dyDescent="0.2">
      <c r="B480" s="96"/>
      <c r="C480" s="96"/>
      <c r="G480" s="246"/>
      <c r="H480" s="246"/>
      <c r="I480" s="246"/>
      <c r="J480" s="246"/>
      <c r="K480"/>
    </row>
    <row r="481" spans="2:11" s="102" customFormat="1" x14ac:dyDescent="0.2">
      <c r="B481" s="96"/>
      <c r="C481" s="96"/>
      <c r="G481" s="246"/>
      <c r="H481" s="246"/>
      <c r="I481" s="246"/>
      <c r="J481" s="246"/>
      <c r="K481"/>
    </row>
    <row r="482" spans="2:11" s="102" customFormat="1" x14ac:dyDescent="0.2">
      <c r="B482" s="96"/>
      <c r="C482" s="96"/>
      <c r="G482" s="246"/>
      <c r="H482" s="246"/>
      <c r="I482" s="246"/>
      <c r="J482" s="246"/>
      <c r="K482"/>
    </row>
    <row r="483" spans="2:11" s="102" customFormat="1" x14ac:dyDescent="0.2">
      <c r="B483" s="96"/>
      <c r="C483" s="96"/>
      <c r="G483" s="246"/>
      <c r="H483" s="246"/>
      <c r="I483" s="246"/>
      <c r="J483" s="246"/>
      <c r="K483"/>
    </row>
    <row r="484" spans="2:11" s="102" customFormat="1" x14ac:dyDescent="0.2">
      <c r="B484" s="96"/>
      <c r="C484" s="96"/>
      <c r="G484" s="246"/>
      <c r="H484" s="246"/>
      <c r="I484" s="246"/>
      <c r="J484" s="246"/>
      <c r="K484"/>
    </row>
    <row r="485" spans="2:11" s="102" customFormat="1" x14ac:dyDescent="0.2">
      <c r="B485" s="96"/>
      <c r="C485" s="96"/>
      <c r="G485" s="246"/>
      <c r="H485" s="246"/>
      <c r="I485" s="246"/>
      <c r="J485" s="246"/>
      <c r="K485"/>
    </row>
    <row r="486" spans="2:11" s="102" customFormat="1" x14ac:dyDescent="0.2">
      <c r="B486" s="96"/>
      <c r="C486" s="96"/>
      <c r="G486" s="246"/>
      <c r="H486" s="246"/>
      <c r="I486" s="246"/>
      <c r="J486" s="246"/>
      <c r="K486"/>
    </row>
    <row r="487" spans="2:11" s="102" customFormat="1" x14ac:dyDescent="0.2">
      <c r="B487" s="96"/>
      <c r="C487" s="96"/>
      <c r="G487" s="246"/>
      <c r="H487" s="246"/>
      <c r="I487" s="246"/>
      <c r="J487" s="246"/>
      <c r="K487"/>
    </row>
    <row r="488" spans="2:11" s="102" customFormat="1" x14ac:dyDescent="0.2">
      <c r="B488" s="96"/>
      <c r="C488" s="96"/>
      <c r="G488" s="246"/>
      <c r="H488" s="246"/>
      <c r="I488" s="246"/>
      <c r="J488" s="246"/>
      <c r="K488"/>
    </row>
    <row r="489" spans="2:11" s="102" customFormat="1" x14ac:dyDescent="0.2">
      <c r="B489" s="96"/>
      <c r="C489" s="96"/>
      <c r="G489" s="246"/>
      <c r="H489" s="246"/>
      <c r="I489" s="246"/>
      <c r="J489" s="246"/>
      <c r="K489"/>
    </row>
    <row r="490" spans="2:11" s="102" customFormat="1" x14ac:dyDescent="0.2">
      <c r="B490" s="96"/>
      <c r="C490" s="96"/>
      <c r="G490" s="246"/>
      <c r="H490" s="246"/>
      <c r="I490" s="246"/>
      <c r="J490" s="246"/>
      <c r="K490"/>
    </row>
    <row r="491" spans="2:11" s="102" customFormat="1" x14ac:dyDescent="0.2">
      <c r="B491" s="96"/>
      <c r="C491" s="96"/>
      <c r="G491" s="246"/>
      <c r="H491" s="246"/>
      <c r="I491" s="246"/>
      <c r="J491" s="246"/>
      <c r="K491"/>
    </row>
    <row r="492" spans="2:11" s="102" customFormat="1" x14ac:dyDescent="0.2">
      <c r="B492" s="96"/>
      <c r="C492" s="96"/>
      <c r="G492" s="246"/>
      <c r="H492" s="246"/>
      <c r="I492" s="246"/>
      <c r="J492" s="246"/>
      <c r="K492"/>
    </row>
    <row r="493" spans="2:11" s="102" customFormat="1" x14ac:dyDescent="0.2">
      <c r="B493" s="96"/>
      <c r="C493" s="96"/>
      <c r="G493" s="246"/>
      <c r="H493" s="246"/>
      <c r="I493" s="246"/>
      <c r="J493" s="246"/>
      <c r="K493"/>
    </row>
    <row r="494" spans="2:11" s="102" customFormat="1" x14ac:dyDescent="0.2">
      <c r="B494" s="96"/>
      <c r="C494" s="96"/>
      <c r="G494" s="246"/>
      <c r="H494" s="246"/>
      <c r="I494" s="246"/>
      <c r="J494" s="246"/>
      <c r="K494"/>
    </row>
    <row r="495" spans="2:11" s="102" customFormat="1" x14ac:dyDescent="0.2">
      <c r="B495" s="96"/>
      <c r="C495" s="96"/>
      <c r="G495" s="246"/>
      <c r="H495" s="246"/>
      <c r="I495" s="246"/>
      <c r="J495" s="246"/>
      <c r="K495"/>
    </row>
    <row r="496" spans="2:11" s="102" customFormat="1" x14ac:dyDescent="0.2">
      <c r="B496" s="96"/>
      <c r="C496" s="96"/>
      <c r="G496" s="246"/>
      <c r="H496" s="246"/>
      <c r="I496" s="246"/>
      <c r="J496" s="246"/>
      <c r="K496"/>
    </row>
    <row r="497" spans="2:11" s="102" customFormat="1" x14ac:dyDescent="0.2">
      <c r="B497" s="96"/>
      <c r="C497" s="96"/>
      <c r="G497" s="246"/>
      <c r="H497" s="246"/>
      <c r="I497" s="246"/>
      <c r="J497" s="246"/>
      <c r="K497"/>
    </row>
    <row r="498" spans="2:11" s="102" customFormat="1" x14ac:dyDescent="0.2">
      <c r="B498" s="96"/>
      <c r="C498" s="96"/>
      <c r="G498" s="246"/>
      <c r="H498" s="246"/>
      <c r="I498" s="246"/>
      <c r="J498" s="246"/>
      <c r="K498"/>
    </row>
    <row r="499" spans="2:11" s="102" customFormat="1" x14ac:dyDescent="0.2">
      <c r="B499" s="96"/>
      <c r="C499" s="96"/>
      <c r="G499" s="246"/>
      <c r="H499" s="246"/>
      <c r="I499" s="246"/>
      <c r="J499" s="246"/>
      <c r="K499"/>
    </row>
    <row r="500" spans="2:11" s="102" customFormat="1" x14ac:dyDescent="0.2">
      <c r="B500" s="96"/>
      <c r="C500" s="96"/>
      <c r="G500" s="246"/>
      <c r="H500" s="246"/>
      <c r="I500" s="246"/>
      <c r="J500" s="246"/>
      <c r="K500"/>
    </row>
    <row r="501" spans="2:11" s="102" customFormat="1" x14ac:dyDescent="0.2">
      <c r="B501" s="96"/>
      <c r="C501" s="96"/>
      <c r="G501" s="246"/>
      <c r="H501" s="246"/>
      <c r="I501" s="246"/>
      <c r="J501" s="246"/>
      <c r="K501"/>
    </row>
    <row r="502" spans="2:11" s="102" customFormat="1" x14ac:dyDescent="0.2">
      <c r="B502" s="96"/>
      <c r="C502" s="96"/>
      <c r="G502" s="246"/>
      <c r="H502" s="246"/>
      <c r="I502" s="246"/>
      <c r="J502" s="246"/>
      <c r="K502"/>
    </row>
    <row r="503" spans="2:11" s="102" customFormat="1" x14ac:dyDescent="0.2">
      <c r="B503" s="96"/>
      <c r="C503" s="96"/>
      <c r="G503" s="246"/>
      <c r="H503" s="246"/>
      <c r="I503" s="246"/>
      <c r="J503" s="246"/>
      <c r="K503"/>
    </row>
    <row r="504" spans="2:11" s="102" customFormat="1" x14ac:dyDescent="0.2">
      <c r="B504" s="96"/>
      <c r="C504" s="96"/>
      <c r="G504" s="246"/>
      <c r="H504" s="246"/>
      <c r="I504" s="246"/>
      <c r="J504" s="246"/>
      <c r="K504"/>
    </row>
    <row r="505" spans="2:11" s="102" customFormat="1" x14ac:dyDescent="0.2">
      <c r="B505" s="96"/>
      <c r="C505" s="96"/>
      <c r="G505" s="246"/>
      <c r="H505" s="246"/>
      <c r="I505" s="246"/>
      <c r="J505" s="246"/>
      <c r="K505"/>
    </row>
    <row r="506" spans="2:11" s="102" customFormat="1" x14ac:dyDescent="0.2">
      <c r="B506" s="96"/>
      <c r="C506" s="96"/>
      <c r="G506" s="246"/>
      <c r="H506" s="246"/>
      <c r="I506" s="246"/>
      <c r="J506" s="246"/>
      <c r="K506"/>
    </row>
    <row r="507" spans="2:11" s="102" customFormat="1" x14ac:dyDescent="0.2">
      <c r="B507" s="96"/>
      <c r="C507" s="96"/>
      <c r="G507" s="246"/>
      <c r="H507" s="246"/>
      <c r="I507" s="246"/>
      <c r="J507" s="246"/>
      <c r="K507"/>
    </row>
    <row r="508" spans="2:11" s="102" customFormat="1" x14ac:dyDescent="0.2">
      <c r="B508" s="96"/>
      <c r="C508" s="96"/>
      <c r="G508" s="246"/>
      <c r="H508" s="246"/>
      <c r="I508" s="246"/>
      <c r="J508" s="246"/>
      <c r="K508"/>
    </row>
    <row r="509" spans="2:11" s="102" customFormat="1" x14ac:dyDescent="0.2">
      <c r="B509" s="96"/>
      <c r="C509" s="96"/>
      <c r="G509" s="246"/>
      <c r="H509" s="246"/>
      <c r="I509" s="246"/>
      <c r="J509" s="246"/>
      <c r="K509"/>
    </row>
    <row r="510" spans="2:11" s="102" customFormat="1" x14ac:dyDescent="0.2">
      <c r="B510" s="96"/>
      <c r="C510" s="96"/>
      <c r="G510" s="246"/>
      <c r="H510" s="246"/>
      <c r="I510" s="246"/>
      <c r="J510" s="246"/>
      <c r="K510"/>
    </row>
    <row r="511" spans="2:11" s="102" customFormat="1" x14ac:dyDescent="0.2">
      <c r="B511" s="96"/>
      <c r="C511" s="96"/>
      <c r="G511" s="246"/>
      <c r="H511" s="246"/>
      <c r="I511" s="246"/>
      <c r="J511" s="246"/>
      <c r="K511"/>
    </row>
    <row r="512" spans="2:11" s="102" customFormat="1" x14ac:dyDescent="0.2">
      <c r="B512" s="96"/>
      <c r="C512" s="96"/>
      <c r="G512" s="246"/>
      <c r="H512" s="246"/>
      <c r="I512" s="246"/>
      <c r="J512" s="246"/>
      <c r="K512"/>
    </row>
    <row r="513" spans="2:11" s="102" customFormat="1" x14ac:dyDescent="0.2">
      <c r="B513" s="96"/>
      <c r="C513" s="96"/>
      <c r="G513" s="246"/>
      <c r="H513" s="246"/>
      <c r="I513" s="246"/>
      <c r="J513" s="246"/>
      <c r="K513"/>
    </row>
    <row r="514" spans="2:11" s="102" customFormat="1" x14ac:dyDescent="0.2">
      <c r="B514" s="96"/>
      <c r="C514" s="96"/>
      <c r="G514" s="246"/>
      <c r="H514" s="246"/>
      <c r="I514" s="246"/>
      <c r="J514" s="246"/>
      <c r="K514"/>
    </row>
    <row r="515" spans="2:11" s="102" customFormat="1" x14ac:dyDescent="0.2">
      <c r="B515" s="96"/>
      <c r="C515" s="96"/>
      <c r="G515" s="246"/>
      <c r="H515" s="246"/>
      <c r="I515" s="246"/>
      <c r="J515" s="246"/>
      <c r="K515"/>
    </row>
    <row r="516" spans="2:11" s="102" customFormat="1" x14ac:dyDescent="0.2">
      <c r="B516" s="96"/>
      <c r="C516" s="96"/>
      <c r="G516" s="246"/>
      <c r="H516" s="246"/>
      <c r="I516" s="246"/>
      <c r="J516" s="246"/>
      <c r="K516"/>
    </row>
    <row r="517" spans="2:11" s="102" customFormat="1" x14ac:dyDescent="0.2">
      <c r="B517" s="96"/>
      <c r="C517" s="96"/>
      <c r="G517" s="246"/>
      <c r="H517" s="246"/>
      <c r="I517" s="246"/>
      <c r="J517" s="246"/>
      <c r="K517"/>
    </row>
    <row r="518" spans="2:11" s="102" customFormat="1" x14ac:dyDescent="0.2">
      <c r="B518" s="96"/>
      <c r="C518" s="96"/>
      <c r="G518" s="246"/>
      <c r="H518" s="246"/>
      <c r="I518" s="246"/>
      <c r="J518" s="246"/>
      <c r="K518"/>
    </row>
    <row r="519" spans="2:11" s="102" customFormat="1" x14ac:dyDescent="0.2">
      <c r="B519" s="96"/>
      <c r="C519" s="96"/>
      <c r="G519" s="246"/>
      <c r="H519" s="246"/>
      <c r="I519" s="246"/>
      <c r="J519" s="246"/>
      <c r="K519"/>
    </row>
    <row r="520" spans="2:11" s="102" customFormat="1" x14ac:dyDescent="0.2">
      <c r="B520" s="96"/>
      <c r="C520" s="96"/>
      <c r="G520" s="246"/>
      <c r="H520" s="246"/>
      <c r="I520" s="246"/>
      <c r="J520" s="246"/>
      <c r="K520"/>
    </row>
    <row r="521" spans="2:11" s="102" customFormat="1" x14ac:dyDescent="0.2">
      <c r="B521" s="96"/>
      <c r="C521" s="96"/>
      <c r="G521" s="246"/>
      <c r="H521" s="246"/>
      <c r="I521" s="246"/>
      <c r="J521" s="246"/>
      <c r="K521"/>
    </row>
    <row r="522" spans="2:11" s="102" customFormat="1" x14ac:dyDescent="0.2">
      <c r="B522" s="96"/>
      <c r="C522" s="96"/>
      <c r="G522" s="246"/>
      <c r="H522" s="246"/>
      <c r="I522" s="246"/>
      <c r="J522" s="246"/>
      <c r="K522"/>
    </row>
    <row r="523" spans="2:11" s="102" customFormat="1" x14ac:dyDescent="0.2">
      <c r="B523" s="96"/>
      <c r="C523" s="96"/>
      <c r="G523" s="246"/>
      <c r="H523" s="246"/>
      <c r="I523" s="246"/>
      <c r="J523" s="246"/>
      <c r="K523"/>
    </row>
    <row r="524" spans="2:11" s="102" customFormat="1" x14ac:dyDescent="0.2">
      <c r="B524" s="96"/>
      <c r="C524" s="96"/>
      <c r="G524" s="246"/>
      <c r="H524" s="246"/>
      <c r="I524" s="246"/>
      <c r="J524" s="246"/>
      <c r="K524"/>
    </row>
    <row r="525" spans="2:11" s="102" customFormat="1" x14ac:dyDescent="0.2">
      <c r="B525" s="96"/>
      <c r="C525" s="96"/>
      <c r="G525" s="246"/>
      <c r="H525" s="246"/>
      <c r="I525" s="246"/>
      <c r="J525" s="246"/>
      <c r="K525"/>
    </row>
    <row r="526" spans="2:11" s="102" customFormat="1" x14ac:dyDescent="0.2">
      <c r="B526" s="96"/>
      <c r="C526" s="96"/>
      <c r="G526" s="246"/>
      <c r="H526" s="246"/>
      <c r="I526" s="246"/>
      <c r="J526" s="246"/>
      <c r="K526"/>
    </row>
    <row r="527" spans="2:11" s="102" customFormat="1" x14ac:dyDescent="0.2">
      <c r="B527" s="96"/>
      <c r="C527" s="96"/>
      <c r="G527" s="246"/>
      <c r="H527" s="246"/>
      <c r="I527" s="246"/>
      <c r="J527" s="246"/>
      <c r="K527"/>
    </row>
    <row r="528" spans="2:11" s="102" customFormat="1" x14ac:dyDescent="0.2">
      <c r="B528" s="96"/>
      <c r="C528" s="96"/>
      <c r="G528" s="246"/>
      <c r="H528" s="246"/>
      <c r="I528" s="246"/>
      <c r="J528" s="246"/>
      <c r="K528"/>
    </row>
    <row r="529" spans="2:11" s="102" customFormat="1" x14ac:dyDescent="0.2">
      <c r="B529" s="96"/>
      <c r="C529" s="96"/>
      <c r="G529" s="246"/>
      <c r="H529" s="246"/>
      <c r="I529" s="246"/>
      <c r="J529" s="246"/>
      <c r="K529"/>
    </row>
    <row r="530" spans="2:11" s="102" customFormat="1" x14ac:dyDescent="0.2">
      <c r="B530" s="96"/>
      <c r="C530" s="96"/>
      <c r="G530" s="246"/>
      <c r="H530" s="246"/>
      <c r="I530" s="246"/>
      <c r="J530" s="246"/>
      <c r="K530"/>
    </row>
    <row r="531" spans="2:11" s="102" customFormat="1" x14ac:dyDescent="0.2">
      <c r="B531" s="96"/>
      <c r="C531" s="96"/>
      <c r="G531" s="246"/>
      <c r="H531" s="246"/>
      <c r="I531" s="246"/>
      <c r="J531" s="246"/>
      <c r="K531"/>
    </row>
    <row r="532" spans="2:11" s="102" customFormat="1" x14ac:dyDescent="0.2">
      <c r="B532" s="96"/>
      <c r="C532" s="96"/>
      <c r="G532" s="246"/>
      <c r="H532" s="246"/>
      <c r="I532" s="246"/>
      <c r="J532" s="246"/>
      <c r="K532"/>
    </row>
    <row r="533" spans="2:11" s="102" customFormat="1" x14ac:dyDescent="0.2">
      <c r="B533" s="96"/>
      <c r="C533" s="96"/>
      <c r="G533" s="246"/>
      <c r="H533" s="246"/>
      <c r="I533" s="246"/>
      <c r="J533" s="246"/>
      <c r="K533"/>
    </row>
    <row r="534" spans="2:11" s="102" customFormat="1" x14ac:dyDescent="0.2">
      <c r="B534" s="96"/>
      <c r="C534" s="96"/>
      <c r="G534" s="246"/>
      <c r="H534" s="246"/>
      <c r="I534" s="246"/>
      <c r="J534" s="246"/>
      <c r="K534"/>
    </row>
    <row r="535" spans="2:11" s="102" customFormat="1" x14ac:dyDescent="0.2">
      <c r="B535" s="96"/>
      <c r="C535" s="96"/>
      <c r="G535" s="246"/>
      <c r="H535" s="246"/>
      <c r="I535" s="246"/>
      <c r="J535" s="246"/>
      <c r="K535"/>
    </row>
    <row r="536" spans="2:11" s="102" customFormat="1" x14ac:dyDescent="0.2">
      <c r="B536" s="96"/>
      <c r="C536" s="96"/>
      <c r="G536" s="246"/>
      <c r="H536" s="246"/>
      <c r="I536" s="246"/>
      <c r="J536" s="246"/>
      <c r="K536"/>
    </row>
    <row r="537" spans="2:11" s="102" customFormat="1" x14ac:dyDescent="0.2">
      <c r="B537" s="96"/>
      <c r="C537" s="96"/>
      <c r="G537" s="246"/>
      <c r="H537" s="246"/>
      <c r="I537" s="246"/>
      <c r="J537" s="246"/>
      <c r="K537"/>
    </row>
    <row r="538" spans="2:11" s="102" customFormat="1" x14ac:dyDescent="0.2">
      <c r="B538" s="96"/>
      <c r="C538" s="96"/>
      <c r="G538" s="246"/>
      <c r="H538" s="246"/>
      <c r="I538" s="246"/>
      <c r="J538" s="246"/>
      <c r="K538"/>
    </row>
    <row r="539" spans="2:11" s="102" customFormat="1" x14ac:dyDescent="0.2">
      <c r="B539" s="96"/>
      <c r="C539" s="96"/>
      <c r="G539" s="246"/>
      <c r="H539" s="246"/>
      <c r="I539" s="246"/>
      <c r="J539" s="246"/>
      <c r="K539"/>
    </row>
    <row r="540" spans="2:11" s="102" customFormat="1" x14ac:dyDescent="0.2">
      <c r="B540" s="96"/>
      <c r="C540" s="96"/>
      <c r="G540" s="246"/>
      <c r="H540" s="246"/>
      <c r="I540" s="246"/>
      <c r="J540" s="246"/>
      <c r="K540"/>
    </row>
    <row r="541" spans="2:11" s="102" customFormat="1" x14ac:dyDescent="0.2">
      <c r="B541" s="96"/>
      <c r="C541" s="96"/>
      <c r="G541" s="246"/>
      <c r="H541" s="246"/>
      <c r="I541" s="246"/>
      <c r="J541" s="246"/>
      <c r="K541"/>
    </row>
    <row r="542" spans="2:11" s="102" customFormat="1" x14ac:dyDescent="0.2">
      <c r="B542" s="96"/>
      <c r="C542" s="96"/>
      <c r="G542" s="246"/>
      <c r="H542" s="246"/>
      <c r="I542" s="246"/>
      <c r="J542" s="246"/>
      <c r="K542"/>
    </row>
    <row r="543" spans="2:11" s="102" customFormat="1" x14ac:dyDescent="0.2">
      <c r="B543" s="96"/>
      <c r="C543" s="96"/>
      <c r="G543" s="246"/>
      <c r="H543" s="246"/>
      <c r="I543" s="246"/>
      <c r="J543" s="246"/>
      <c r="K543"/>
    </row>
    <row r="544" spans="2:11" s="102" customFormat="1" x14ac:dyDescent="0.2">
      <c r="B544" s="96"/>
      <c r="C544" s="96"/>
      <c r="G544" s="246"/>
      <c r="H544" s="246"/>
      <c r="I544" s="246"/>
      <c r="J544" s="246"/>
      <c r="K544"/>
    </row>
    <row r="545" spans="2:11" s="102" customFormat="1" x14ac:dyDescent="0.2">
      <c r="B545" s="96"/>
      <c r="C545" s="96"/>
      <c r="G545" s="246"/>
      <c r="H545" s="246"/>
      <c r="I545" s="246"/>
      <c r="J545" s="246"/>
      <c r="K545"/>
    </row>
    <row r="546" spans="2:11" s="102" customFormat="1" x14ac:dyDescent="0.2">
      <c r="B546" s="96"/>
      <c r="C546" s="96"/>
      <c r="G546" s="246"/>
      <c r="H546" s="246"/>
      <c r="I546" s="246"/>
      <c r="J546" s="246"/>
      <c r="K546"/>
    </row>
    <row r="547" spans="2:11" s="102" customFormat="1" x14ac:dyDescent="0.2">
      <c r="B547" s="96"/>
      <c r="C547" s="96"/>
      <c r="G547" s="246"/>
      <c r="H547" s="246"/>
      <c r="I547" s="246"/>
      <c r="J547" s="246"/>
      <c r="K547"/>
    </row>
    <row r="548" spans="2:11" s="102" customFormat="1" x14ac:dyDescent="0.2">
      <c r="B548" s="96"/>
      <c r="C548" s="96"/>
      <c r="G548" s="246"/>
      <c r="H548" s="246"/>
      <c r="I548" s="246"/>
      <c r="J548" s="246"/>
      <c r="K548"/>
    </row>
    <row r="549" spans="2:11" s="102" customFormat="1" x14ac:dyDescent="0.2">
      <c r="B549" s="96"/>
      <c r="C549" s="96"/>
      <c r="G549" s="246"/>
      <c r="H549" s="246"/>
      <c r="I549" s="246"/>
      <c r="J549" s="246"/>
      <c r="K549"/>
    </row>
    <row r="550" spans="2:11" s="102" customFormat="1" x14ac:dyDescent="0.2">
      <c r="B550" s="96"/>
      <c r="C550" s="96"/>
      <c r="G550" s="246"/>
      <c r="H550" s="246"/>
      <c r="I550" s="246"/>
      <c r="J550" s="246"/>
      <c r="K550"/>
    </row>
    <row r="551" spans="2:11" s="102" customFormat="1" x14ac:dyDescent="0.2">
      <c r="B551" s="96"/>
      <c r="C551" s="96"/>
      <c r="G551" s="246"/>
      <c r="H551" s="246"/>
      <c r="I551" s="246"/>
      <c r="J551" s="246"/>
      <c r="K551"/>
    </row>
    <row r="552" spans="2:11" s="102" customFormat="1" x14ac:dyDescent="0.2">
      <c r="B552" s="96"/>
      <c r="C552" s="96"/>
      <c r="G552" s="246"/>
      <c r="H552" s="246"/>
      <c r="I552" s="246"/>
      <c r="J552" s="246"/>
      <c r="K552"/>
    </row>
    <row r="553" spans="2:11" s="102" customFormat="1" x14ac:dyDescent="0.2">
      <c r="B553" s="96"/>
      <c r="C553" s="96"/>
      <c r="G553" s="246"/>
      <c r="H553" s="246"/>
      <c r="I553" s="246"/>
      <c r="J553" s="246"/>
      <c r="K553"/>
    </row>
    <row r="554" spans="2:11" s="102" customFormat="1" x14ac:dyDescent="0.2">
      <c r="B554" s="96"/>
      <c r="C554" s="96"/>
      <c r="G554" s="246"/>
      <c r="H554" s="246"/>
      <c r="I554" s="246"/>
      <c r="J554" s="246"/>
      <c r="K554"/>
    </row>
    <row r="555" spans="2:11" s="102" customFormat="1" x14ac:dyDescent="0.2">
      <c r="B555" s="96"/>
      <c r="C555" s="96"/>
      <c r="G555" s="246"/>
      <c r="H555" s="246"/>
      <c r="I555" s="246"/>
      <c r="J555" s="246"/>
      <c r="K555"/>
    </row>
  </sheetData>
  <autoFilter ref="A1:R466" xr:uid="{00000000-0001-0000-0A00-000000000000}"/>
  <phoneticPr fontId="7" type="noConversion"/>
  <pageMargins left="0.75" right="0.75" top="1" bottom="1" header="0.5" footer="0.5"/>
  <pageSetup paperSize="9" scale="81" fitToHeight="0" orientation="portrait" r:id="rId1"/>
  <headerFooter alignWithMargins="0">
    <oddHeader>&amp;C&amp;"Calibri"&amp;10&amp;K000000 OFFICIAL&amp;1#_x000D_</oddHeader>
    <oddFooter>&amp;C_x000D_&amp;1#&amp;"Calibri"&amp;10&amp;K000000 OFFICIAL</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filterMode="1">
    <tabColor rgb="FF92D050"/>
    <pageSetUpPr autoPageBreaks="0" fitToPage="1"/>
  </sheetPr>
  <dimension ref="A1:AP1506"/>
  <sheetViews>
    <sheetView workbookViewId="0"/>
  </sheetViews>
  <sheetFormatPr defaultColWidth="9.140625" defaultRowHeight="12.75" x14ac:dyDescent="0.2"/>
  <cols>
    <col min="1" max="1" width="7.5703125" style="139" customWidth="1"/>
    <col min="2" max="2" width="34.7109375" style="139" bestFit="1" customWidth="1"/>
    <col min="3" max="4" width="14.28515625" style="139" customWidth="1"/>
    <col min="5" max="5" width="24.28515625" style="139" customWidth="1"/>
    <col min="6" max="7" width="14.28515625" style="139" customWidth="1"/>
    <col min="8" max="8" width="40" style="139" customWidth="1"/>
    <col min="9" max="12" width="14.28515625" style="139" customWidth="1"/>
    <col min="13" max="13" width="24.28515625" style="139" customWidth="1"/>
    <col min="14" max="15" width="14.28515625" style="139" customWidth="1"/>
    <col min="16" max="16" width="40" style="139" customWidth="1"/>
    <col min="17" max="18" width="14.28515625" style="139" customWidth="1"/>
    <col min="19" max="19" width="16" style="139" bestFit="1" customWidth="1"/>
    <col min="20" max="20" width="12.42578125" style="139" bestFit="1" customWidth="1"/>
    <col min="21" max="21" width="24.28515625" style="139" customWidth="1"/>
    <col min="22" max="22" width="17" style="139" customWidth="1"/>
    <col min="23" max="23" width="12.42578125" style="139" bestFit="1" customWidth="1"/>
    <col min="24" max="24" width="40.42578125" style="139" customWidth="1"/>
    <col min="25" max="25" width="19" style="139" customWidth="1"/>
    <col min="26" max="26" width="16.28515625" style="139" customWidth="1"/>
    <col min="27" max="27" width="16" style="139" bestFit="1" customWidth="1"/>
    <col min="28" max="28" width="12.42578125" style="139" bestFit="1" customWidth="1"/>
    <col min="29" max="29" width="24" style="139" bestFit="1" customWidth="1"/>
    <col min="30" max="30" width="17" style="139" customWidth="1"/>
    <col min="31" max="31" width="12.42578125" style="139" bestFit="1" customWidth="1"/>
    <col min="32" max="32" width="40.42578125" style="139" customWidth="1"/>
    <col min="33" max="33" width="19" style="139" customWidth="1"/>
    <col min="34" max="34" width="16.28515625" style="139" customWidth="1"/>
    <col min="35" max="35" width="7.42578125" style="208" customWidth="1"/>
    <col min="36" max="36" width="5.85546875" style="208" customWidth="1"/>
    <col min="37" max="37" width="7.140625" style="208" customWidth="1"/>
    <col min="38" max="38" width="12.85546875" style="222" customWidth="1"/>
    <col min="39" max="39" width="16.7109375" style="215" customWidth="1"/>
    <col min="40" max="16384" width="9.140625" style="215"/>
  </cols>
  <sheetData>
    <row r="1" spans="1:39" ht="15" x14ac:dyDescent="0.2">
      <c r="A1" s="349" t="s">
        <v>872</v>
      </c>
      <c r="B1" s="350"/>
      <c r="C1" s="468"/>
      <c r="D1" s="468"/>
      <c r="E1" s="468"/>
      <c r="F1" s="468"/>
      <c r="G1" s="468"/>
      <c r="H1" s="468"/>
      <c r="I1" s="468"/>
      <c r="J1" s="468"/>
      <c r="K1" s="468"/>
      <c r="L1" s="468"/>
      <c r="M1" s="468"/>
      <c r="N1" s="468"/>
      <c r="O1" s="468"/>
      <c r="P1" s="468"/>
      <c r="Q1" s="468"/>
      <c r="R1" s="468"/>
      <c r="S1" s="350"/>
      <c r="T1" s="350"/>
      <c r="U1" s="350"/>
      <c r="V1" s="350"/>
      <c r="W1" s="350"/>
      <c r="X1" s="350"/>
      <c r="Y1" s="350"/>
      <c r="Z1" s="350"/>
      <c r="AA1" s="350"/>
      <c r="AB1" s="350"/>
      <c r="AC1" s="350"/>
      <c r="AD1" s="350"/>
      <c r="AE1" s="350"/>
      <c r="AF1" s="350"/>
      <c r="AG1" s="350"/>
      <c r="AH1" s="350"/>
      <c r="AI1" s="205"/>
      <c r="AJ1" s="205"/>
      <c r="AK1" s="205"/>
      <c r="AL1" s="214"/>
    </row>
    <row r="2" spans="1:39" ht="15" x14ac:dyDescent="0.2">
      <c r="A2" s="216"/>
      <c r="B2" s="217"/>
      <c r="C2" s="217"/>
      <c r="D2" s="1189"/>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06"/>
      <c r="AJ2" s="206"/>
      <c r="AK2" s="206"/>
      <c r="AL2" s="218"/>
    </row>
    <row r="3" spans="1:39" s="72" customFormat="1" ht="15.75" thickBot="1" x14ac:dyDescent="0.25">
      <c r="A3" s="194">
        <v>1</v>
      </c>
      <c r="B3" s="195">
        <v>2</v>
      </c>
      <c r="C3" s="195">
        <v>3</v>
      </c>
      <c r="D3" s="195">
        <v>4</v>
      </c>
      <c r="E3" s="195">
        <v>5</v>
      </c>
      <c r="F3" s="195">
        <v>6</v>
      </c>
      <c r="G3" s="195">
        <v>7</v>
      </c>
      <c r="H3" s="195">
        <v>8</v>
      </c>
      <c r="I3" s="195">
        <v>9</v>
      </c>
      <c r="J3" s="195">
        <v>10</v>
      </c>
      <c r="K3" s="195">
        <v>11</v>
      </c>
      <c r="L3" s="195">
        <v>12</v>
      </c>
      <c r="M3" s="195">
        <v>13</v>
      </c>
      <c r="N3" s="195">
        <v>14</v>
      </c>
      <c r="O3" s="195">
        <v>15</v>
      </c>
      <c r="P3" s="195">
        <v>16</v>
      </c>
      <c r="Q3" s="195">
        <v>17</v>
      </c>
      <c r="R3" s="195">
        <v>18</v>
      </c>
      <c r="S3" s="195">
        <v>19</v>
      </c>
      <c r="T3" s="195">
        <v>20</v>
      </c>
      <c r="U3" s="195">
        <v>21</v>
      </c>
      <c r="V3" s="195">
        <v>22</v>
      </c>
      <c r="W3" s="195">
        <v>23</v>
      </c>
      <c r="X3" s="195">
        <v>24</v>
      </c>
      <c r="Y3" s="195">
        <v>25</v>
      </c>
      <c r="Z3" s="195">
        <v>26</v>
      </c>
      <c r="AA3" s="195">
        <v>27</v>
      </c>
      <c r="AB3" s="195">
        <v>28</v>
      </c>
      <c r="AC3" s="195">
        <v>29</v>
      </c>
      <c r="AD3" s="195">
        <v>30</v>
      </c>
      <c r="AE3" s="195">
        <v>31</v>
      </c>
      <c r="AF3" s="195">
        <v>32</v>
      </c>
      <c r="AG3" s="195">
        <v>33</v>
      </c>
      <c r="AH3" s="195">
        <v>34</v>
      </c>
      <c r="AI3" s="195">
        <v>92</v>
      </c>
      <c r="AJ3" s="195">
        <v>93</v>
      </c>
      <c r="AK3" s="195">
        <v>94</v>
      </c>
      <c r="AL3" s="195">
        <v>95</v>
      </c>
      <c r="AM3" s="195">
        <v>96</v>
      </c>
    </row>
    <row r="4" spans="1:39" s="193" customFormat="1" ht="60" x14ac:dyDescent="0.2">
      <c r="A4" s="191" t="s">
        <v>658</v>
      </c>
      <c r="B4" s="192" t="s">
        <v>492</v>
      </c>
      <c r="C4" s="372" t="s">
        <v>4106</v>
      </c>
      <c r="D4" s="192" t="s">
        <v>658</v>
      </c>
      <c r="E4" s="192" t="s">
        <v>493</v>
      </c>
      <c r="F4" s="204" t="s">
        <v>4176</v>
      </c>
      <c r="G4" s="192" t="s">
        <v>658</v>
      </c>
      <c r="H4" s="192" t="s">
        <v>494</v>
      </c>
      <c r="I4" s="204" t="s">
        <v>4177</v>
      </c>
      <c r="J4" s="291" t="s">
        <v>4178</v>
      </c>
      <c r="K4" s="372" t="s">
        <v>2429</v>
      </c>
      <c r="L4" s="192" t="s">
        <v>658</v>
      </c>
      <c r="M4" s="192" t="s">
        <v>493</v>
      </c>
      <c r="N4" s="204" t="s">
        <v>2430</v>
      </c>
      <c r="O4" s="192" t="s">
        <v>658</v>
      </c>
      <c r="P4" s="192" t="s">
        <v>494</v>
      </c>
      <c r="Q4" s="204" t="s">
        <v>2431</v>
      </c>
      <c r="R4" s="291" t="s">
        <v>2432</v>
      </c>
      <c r="S4" s="372" t="s">
        <v>2342</v>
      </c>
      <c r="T4" s="192" t="s">
        <v>658</v>
      </c>
      <c r="U4" s="192" t="s">
        <v>493</v>
      </c>
      <c r="V4" s="204" t="s">
        <v>2353</v>
      </c>
      <c r="W4" s="192" t="s">
        <v>658</v>
      </c>
      <c r="X4" s="192" t="s">
        <v>494</v>
      </c>
      <c r="Y4" s="204" t="s">
        <v>2354</v>
      </c>
      <c r="Z4" s="291" t="s">
        <v>2355</v>
      </c>
      <c r="AA4" s="204" t="s">
        <v>1970</v>
      </c>
      <c r="AB4" s="192" t="s">
        <v>658</v>
      </c>
      <c r="AC4" s="192" t="s">
        <v>493</v>
      </c>
      <c r="AD4" s="204" t="s">
        <v>1972</v>
      </c>
      <c r="AE4" s="192" t="s">
        <v>658</v>
      </c>
      <c r="AF4" s="192" t="s">
        <v>494</v>
      </c>
      <c r="AG4" s="204" t="s">
        <v>1973</v>
      </c>
      <c r="AH4" s="291" t="s">
        <v>1974</v>
      </c>
      <c r="AI4" s="196" t="s">
        <v>873</v>
      </c>
      <c r="AJ4" s="196" t="s">
        <v>1969</v>
      </c>
      <c r="AK4" s="196" t="s">
        <v>2420</v>
      </c>
      <c r="AL4" s="197" t="s">
        <v>866</v>
      </c>
      <c r="AM4" s="1441" t="s">
        <v>1102</v>
      </c>
    </row>
    <row r="5" spans="1:39" s="28" customFormat="1" ht="15" hidden="1" x14ac:dyDescent="0.2">
      <c r="A5" s="186"/>
      <c r="B5" s="187"/>
      <c r="C5" s="188"/>
      <c r="D5" s="188"/>
      <c r="E5" s="188"/>
      <c r="F5" s="188"/>
      <c r="G5" s="188"/>
      <c r="H5" s="188"/>
      <c r="I5" s="188"/>
      <c r="J5" s="309"/>
      <c r="K5" s="188"/>
      <c r="L5" s="188"/>
      <c r="M5" s="188"/>
      <c r="N5" s="188"/>
      <c r="O5" s="188"/>
      <c r="P5" s="188"/>
      <c r="Q5" s="188"/>
      <c r="R5" s="309"/>
      <c r="S5" s="187"/>
      <c r="T5" s="187"/>
      <c r="U5" s="187"/>
      <c r="V5" s="187"/>
      <c r="W5" s="187"/>
      <c r="X5" s="187"/>
      <c r="Y5" s="187"/>
      <c r="Z5" s="292"/>
      <c r="AA5" s="187"/>
      <c r="AB5" s="187"/>
      <c r="AC5" s="187"/>
      <c r="AD5" s="187"/>
      <c r="AE5" s="187"/>
      <c r="AF5" s="187"/>
      <c r="AG5" s="187"/>
      <c r="AH5" s="292"/>
      <c r="AI5" s="207"/>
      <c r="AJ5" s="207"/>
      <c r="AK5" s="207"/>
      <c r="AL5" s="198"/>
      <c r="AM5" s="1442"/>
    </row>
    <row r="6" spans="1:39" ht="15" hidden="1" x14ac:dyDescent="0.2">
      <c r="A6" s="219" t="s">
        <v>690</v>
      </c>
      <c r="B6" s="139" t="s">
        <v>689</v>
      </c>
      <c r="C6" s="295">
        <v>0.4</v>
      </c>
      <c r="D6" s="139" t="s">
        <v>633</v>
      </c>
      <c r="E6" s="139" t="s">
        <v>634</v>
      </c>
      <c r="F6" s="295">
        <v>0.1</v>
      </c>
      <c r="G6" s="139" t="s">
        <v>496</v>
      </c>
      <c r="H6" s="139" t="s">
        <v>534</v>
      </c>
      <c r="I6" s="295">
        <v>0</v>
      </c>
      <c r="J6" s="309">
        <f>+C6+F6+I6</f>
        <v>0.5</v>
      </c>
      <c r="K6" s="295">
        <v>0.4</v>
      </c>
      <c r="L6" s="139" t="s">
        <v>633</v>
      </c>
      <c r="M6" s="139" t="s">
        <v>634</v>
      </c>
      <c r="N6" s="295">
        <v>0.1</v>
      </c>
      <c r="O6" s="139" t="s">
        <v>496</v>
      </c>
      <c r="P6" s="139" t="s">
        <v>534</v>
      </c>
      <c r="Q6" s="295">
        <v>0</v>
      </c>
      <c r="R6" s="309">
        <f>+K6+N6+Q6</f>
        <v>0.5</v>
      </c>
      <c r="S6" s="295">
        <v>0.4</v>
      </c>
      <c r="T6" s="139" t="s">
        <v>633</v>
      </c>
      <c r="U6" s="139" t="s">
        <v>634</v>
      </c>
      <c r="V6" s="295">
        <v>0.1</v>
      </c>
      <c r="W6" s="139" t="s">
        <v>496</v>
      </c>
      <c r="X6" s="139" t="s">
        <v>534</v>
      </c>
      <c r="Y6" s="295">
        <v>0</v>
      </c>
      <c r="Z6" s="293">
        <f>+S6+V6+Y6</f>
        <v>0.5</v>
      </c>
      <c r="AA6" s="295">
        <v>0.4</v>
      </c>
      <c r="AB6" s="139" t="s">
        <v>633</v>
      </c>
      <c r="AC6" s="139" t="s">
        <v>634</v>
      </c>
      <c r="AD6" s="295">
        <v>0.1</v>
      </c>
      <c r="AE6" s="139" t="s">
        <v>496</v>
      </c>
      <c r="AF6" s="139" t="s">
        <v>534</v>
      </c>
      <c r="AG6" s="295">
        <v>0</v>
      </c>
      <c r="AH6" s="293">
        <f t="shared" ref="AH6:AH67" si="0">+AA6+AD6+AG6</f>
        <v>0.5</v>
      </c>
      <c r="AI6" s="651" t="s">
        <v>1103</v>
      </c>
      <c r="AJ6" s="651" t="s">
        <v>1103</v>
      </c>
      <c r="AK6" s="651" t="s">
        <v>1103</v>
      </c>
      <c r="AL6" s="199"/>
      <c r="AM6" s="1443">
        <v>0.68600000000000005</v>
      </c>
    </row>
    <row r="7" spans="1:39" ht="15" hidden="1" x14ac:dyDescent="0.2">
      <c r="A7" s="219" t="s">
        <v>692</v>
      </c>
      <c r="B7" s="139" t="s">
        <v>691</v>
      </c>
      <c r="C7" s="287">
        <v>0.4</v>
      </c>
      <c r="D7" s="139" t="s">
        <v>538</v>
      </c>
      <c r="E7" s="139" t="s">
        <v>539</v>
      </c>
      <c r="F7" s="287">
        <v>0.09</v>
      </c>
      <c r="G7" s="139" t="s">
        <v>536</v>
      </c>
      <c r="H7" s="139" t="s">
        <v>537</v>
      </c>
      <c r="I7" s="287">
        <v>0.01</v>
      </c>
      <c r="J7" s="309">
        <f t="shared" ref="J7:J70" si="1">C7+F7+I7</f>
        <v>0.5</v>
      </c>
      <c r="K7" s="287">
        <v>0.4</v>
      </c>
      <c r="L7" s="139" t="s">
        <v>538</v>
      </c>
      <c r="M7" s="139" t="s">
        <v>539</v>
      </c>
      <c r="N7" s="287">
        <v>0.09</v>
      </c>
      <c r="O7" s="139" t="s">
        <v>536</v>
      </c>
      <c r="P7" s="139" t="s">
        <v>537</v>
      </c>
      <c r="Q7" s="287">
        <v>0.01</v>
      </c>
      <c r="R7" s="309">
        <f t="shared" ref="R7:R70" si="2">K7+N7+Q7</f>
        <v>0.5</v>
      </c>
      <c r="S7" s="287">
        <v>0.4</v>
      </c>
      <c r="T7" s="139" t="s">
        <v>538</v>
      </c>
      <c r="U7" s="139" t="s">
        <v>539</v>
      </c>
      <c r="V7" s="287">
        <v>0.09</v>
      </c>
      <c r="W7" s="139" t="s">
        <v>536</v>
      </c>
      <c r="X7" s="139" t="s">
        <v>537</v>
      </c>
      <c r="Y7" s="287">
        <v>0.01</v>
      </c>
      <c r="Z7" s="293">
        <f t="shared" ref="Z7:Z38" si="3">+S7+V7+Y7</f>
        <v>0.5</v>
      </c>
      <c r="AA7" s="287">
        <v>0.4</v>
      </c>
      <c r="AB7" s="139" t="s">
        <v>538</v>
      </c>
      <c r="AC7" s="139" t="s">
        <v>539</v>
      </c>
      <c r="AD7" s="287">
        <v>0.09</v>
      </c>
      <c r="AE7" s="139" t="s">
        <v>536</v>
      </c>
      <c r="AF7" s="139" t="s">
        <v>537</v>
      </c>
      <c r="AG7" s="287">
        <v>0.01</v>
      </c>
      <c r="AH7" s="293">
        <f t="shared" si="0"/>
        <v>0.5</v>
      </c>
      <c r="AI7" s="651" t="s">
        <v>1103</v>
      </c>
      <c r="AJ7" s="651" t="s">
        <v>1103</v>
      </c>
      <c r="AK7" s="651" t="s">
        <v>1103</v>
      </c>
      <c r="AL7" s="199"/>
      <c r="AM7" s="1443">
        <v>0.67500000000000004</v>
      </c>
    </row>
    <row r="8" spans="1:39" ht="15" hidden="1" x14ac:dyDescent="0.2">
      <c r="A8" s="219" t="s">
        <v>694</v>
      </c>
      <c r="B8" s="139" t="s">
        <v>693</v>
      </c>
      <c r="C8" s="287">
        <v>0.4</v>
      </c>
      <c r="D8" s="139" t="s">
        <v>633</v>
      </c>
      <c r="E8" s="139" t="s">
        <v>634</v>
      </c>
      <c r="F8" s="287">
        <v>0.1</v>
      </c>
      <c r="G8" s="139" t="s">
        <v>496</v>
      </c>
      <c r="H8" s="139" t="s">
        <v>534</v>
      </c>
      <c r="I8" s="287">
        <v>0</v>
      </c>
      <c r="J8" s="309">
        <f t="shared" si="1"/>
        <v>0.5</v>
      </c>
      <c r="K8" s="287">
        <v>0.4</v>
      </c>
      <c r="L8" s="139" t="s">
        <v>633</v>
      </c>
      <c r="M8" s="139" t="s">
        <v>634</v>
      </c>
      <c r="N8" s="287">
        <v>0.1</v>
      </c>
      <c r="O8" s="139" t="s">
        <v>496</v>
      </c>
      <c r="P8" s="139" t="s">
        <v>534</v>
      </c>
      <c r="Q8" s="287">
        <v>0</v>
      </c>
      <c r="R8" s="309">
        <f t="shared" si="2"/>
        <v>0.5</v>
      </c>
      <c r="S8" s="287">
        <v>0.4</v>
      </c>
      <c r="T8" s="139" t="s">
        <v>633</v>
      </c>
      <c r="U8" s="139" t="s">
        <v>634</v>
      </c>
      <c r="V8" s="287">
        <v>0.1</v>
      </c>
      <c r="W8" s="139" t="s">
        <v>496</v>
      </c>
      <c r="X8" s="139" t="s">
        <v>534</v>
      </c>
      <c r="Y8" s="287">
        <v>0</v>
      </c>
      <c r="Z8" s="293">
        <f t="shared" si="3"/>
        <v>0.5</v>
      </c>
      <c r="AA8" s="287">
        <v>0.4</v>
      </c>
      <c r="AB8" s="139" t="s">
        <v>633</v>
      </c>
      <c r="AC8" s="139" t="s">
        <v>634</v>
      </c>
      <c r="AD8" s="287">
        <v>0.1</v>
      </c>
      <c r="AE8" s="139" t="s">
        <v>496</v>
      </c>
      <c r="AF8" s="139" t="s">
        <v>534</v>
      </c>
      <c r="AG8" s="287">
        <v>0</v>
      </c>
      <c r="AH8" s="293">
        <f t="shared" si="0"/>
        <v>0.5</v>
      </c>
      <c r="AI8" s="651" t="s">
        <v>1103</v>
      </c>
      <c r="AJ8" s="651" t="s">
        <v>1103</v>
      </c>
      <c r="AK8" s="651" t="s">
        <v>1103</v>
      </c>
      <c r="AL8" s="199"/>
      <c r="AM8" s="1443">
        <v>0.68100000000000005</v>
      </c>
    </row>
    <row r="9" spans="1:39" hidden="1" x14ac:dyDescent="0.2">
      <c r="A9" s="219" t="s">
        <v>696</v>
      </c>
      <c r="B9" s="139" t="s">
        <v>695</v>
      </c>
      <c r="C9" s="287">
        <v>0.4</v>
      </c>
      <c r="D9" s="139" t="s">
        <v>612</v>
      </c>
      <c r="E9" s="139" t="s">
        <v>613</v>
      </c>
      <c r="F9" s="287">
        <v>0.09</v>
      </c>
      <c r="G9" s="139" t="s">
        <v>610</v>
      </c>
      <c r="H9" s="139" t="s">
        <v>611</v>
      </c>
      <c r="I9" s="287">
        <v>0.01</v>
      </c>
      <c r="J9" s="309">
        <f t="shared" si="1"/>
        <v>0.5</v>
      </c>
      <c r="K9" s="287">
        <v>0.4</v>
      </c>
      <c r="L9" s="139" t="s">
        <v>612</v>
      </c>
      <c r="M9" s="139" t="s">
        <v>613</v>
      </c>
      <c r="N9" s="287">
        <v>0.09</v>
      </c>
      <c r="O9" s="139" t="s">
        <v>610</v>
      </c>
      <c r="P9" s="139" t="s">
        <v>611</v>
      </c>
      <c r="Q9" s="287">
        <v>0.01</v>
      </c>
      <c r="R9" s="309">
        <f t="shared" si="2"/>
        <v>0.5</v>
      </c>
      <c r="S9" s="287">
        <v>0.4</v>
      </c>
      <c r="T9" s="139" t="s">
        <v>612</v>
      </c>
      <c r="U9" s="139" t="s">
        <v>613</v>
      </c>
      <c r="V9" s="287">
        <v>0.09</v>
      </c>
      <c r="W9" s="139" t="s">
        <v>610</v>
      </c>
      <c r="X9" s="139" t="s">
        <v>611</v>
      </c>
      <c r="Y9" s="287">
        <v>0.01</v>
      </c>
      <c r="Z9" s="293">
        <f t="shared" si="3"/>
        <v>0.5</v>
      </c>
      <c r="AA9" s="287">
        <v>0.4</v>
      </c>
      <c r="AB9" s="139" t="s">
        <v>612</v>
      </c>
      <c r="AC9" s="139" t="s">
        <v>613</v>
      </c>
      <c r="AD9" s="287">
        <v>0.09</v>
      </c>
      <c r="AE9" s="139" t="s">
        <v>610</v>
      </c>
      <c r="AF9" s="139" t="s">
        <v>611</v>
      </c>
      <c r="AG9" s="287">
        <v>0.01</v>
      </c>
      <c r="AH9" s="293">
        <f t="shared" si="0"/>
        <v>0.5</v>
      </c>
      <c r="AI9" s="652" t="s">
        <v>1103</v>
      </c>
      <c r="AJ9" s="652" t="s">
        <v>1103</v>
      </c>
      <c r="AK9" s="652" t="s">
        <v>1103</v>
      </c>
      <c r="AL9" s="200"/>
      <c r="AM9" s="1443">
        <v>0.65400000000000003</v>
      </c>
    </row>
    <row r="10" spans="1:39" ht="15" hidden="1" x14ac:dyDescent="0.2">
      <c r="A10" s="219" t="s">
        <v>698</v>
      </c>
      <c r="B10" s="343" t="s">
        <v>697</v>
      </c>
      <c r="C10" s="287">
        <v>0.4</v>
      </c>
      <c r="D10" s="139" t="s">
        <v>583</v>
      </c>
      <c r="E10" s="139" t="s">
        <v>584</v>
      </c>
      <c r="F10" s="287">
        <v>0.09</v>
      </c>
      <c r="G10" s="139" t="s">
        <v>581</v>
      </c>
      <c r="H10" s="139" t="s">
        <v>582</v>
      </c>
      <c r="I10" s="287">
        <v>0.01</v>
      </c>
      <c r="J10" s="309">
        <f t="shared" si="1"/>
        <v>0.5</v>
      </c>
      <c r="K10" s="287">
        <v>0.4</v>
      </c>
      <c r="L10" s="139" t="s">
        <v>583</v>
      </c>
      <c r="M10" s="139" t="s">
        <v>584</v>
      </c>
      <c r="N10" s="287">
        <v>0.09</v>
      </c>
      <c r="O10" s="139" t="s">
        <v>581</v>
      </c>
      <c r="P10" s="139" t="s">
        <v>582</v>
      </c>
      <c r="Q10" s="287">
        <v>0.01</v>
      </c>
      <c r="R10" s="309">
        <f t="shared" si="2"/>
        <v>0.5</v>
      </c>
      <c r="S10" s="287">
        <v>0.4</v>
      </c>
      <c r="T10" s="139" t="s">
        <v>583</v>
      </c>
      <c r="U10" s="139" t="s">
        <v>584</v>
      </c>
      <c r="V10" s="287">
        <v>0.09</v>
      </c>
      <c r="W10" s="139" t="s">
        <v>581</v>
      </c>
      <c r="X10" s="139" t="s">
        <v>582</v>
      </c>
      <c r="Y10" s="287">
        <v>0.01</v>
      </c>
      <c r="Z10" s="293">
        <f t="shared" si="3"/>
        <v>0.5</v>
      </c>
      <c r="AA10" s="287">
        <v>0.4</v>
      </c>
      <c r="AB10" s="139" t="s">
        <v>583</v>
      </c>
      <c r="AC10" s="139" t="s">
        <v>584</v>
      </c>
      <c r="AD10" s="287">
        <v>0.09</v>
      </c>
      <c r="AE10" s="139" t="s">
        <v>581</v>
      </c>
      <c r="AF10" s="139" t="s">
        <v>582</v>
      </c>
      <c r="AG10" s="287">
        <v>0.01</v>
      </c>
      <c r="AH10" s="293">
        <f t="shared" si="0"/>
        <v>0.5</v>
      </c>
      <c r="AI10" s="651" t="s">
        <v>1103</v>
      </c>
      <c r="AJ10" s="651" t="s">
        <v>1103</v>
      </c>
      <c r="AK10" s="651" t="s">
        <v>1103</v>
      </c>
      <c r="AL10" s="199"/>
      <c r="AM10" s="1443">
        <v>0.68100000000000005</v>
      </c>
    </row>
    <row r="11" spans="1:39" ht="15.75" hidden="1" customHeight="1" x14ac:dyDescent="0.2">
      <c r="A11" s="219" t="s">
        <v>700</v>
      </c>
      <c r="B11" s="224" t="s">
        <v>699</v>
      </c>
      <c r="C11" s="287">
        <v>0.4</v>
      </c>
      <c r="D11" s="139" t="s">
        <v>625</v>
      </c>
      <c r="E11" s="139" t="s">
        <v>626</v>
      </c>
      <c r="F11" s="287">
        <v>0.1</v>
      </c>
      <c r="G11" s="139" t="s">
        <v>496</v>
      </c>
      <c r="H11" s="139" t="s">
        <v>534</v>
      </c>
      <c r="I11" s="287">
        <v>0</v>
      </c>
      <c r="J11" s="309">
        <f t="shared" si="1"/>
        <v>0.5</v>
      </c>
      <c r="K11" s="287">
        <v>0.4</v>
      </c>
      <c r="L11" s="139" t="s">
        <v>625</v>
      </c>
      <c r="M11" s="139" t="s">
        <v>626</v>
      </c>
      <c r="N11" s="287">
        <v>0.1</v>
      </c>
      <c r="O11" s="139" t="s">
        <v>496</v>
      </c>
      <c r="P11" s="139" t="s">
        <v>534</v>
      </c>
      <c r="Q11" s="287">
        <v>0</v>
      </c>
      <c r="R11" s="309">
        <f t="shared" si="2"/>
        <v>0.5</v>
      </c>
      <c r="S11" s="287">
        <v>0.4</v>
      </c>
      <c r="T11" s="139" t="s">
        <v>625</v>
      </c>
      <c r="U11" s="139" t="s">
        <v>626</v>
      </c>
      <c r="V11" s="287">
        <v>0.1</v>
      </c>
      <c r="W11" s="139" t="s">
        <v>496</v>
      </c>
      <c r="X11" s="139" t="s">
        <v>534</v>
      </c>
      <c r="Y11" s="287">
        <v>0</v>
      </c>
      <c r="Z11" s="293">
        <f t="shared" si="3"/>
        <v>0.5</v>
      </c>
      <c r="AA11" s="287">
        <v>0.4</v>
      </c>
      <c r="AB11" s="139" t="s">
        <v>625</v>
      </c>
      <c r="AC11" s="139" t="s">
        <v>626</v>
      </c>
      <c r="AD11" s="287">
        <v>0.1</v>
      </c>
      <c r="AE11" s="139" t="s">
        <v>496</v>
      </c>
      <c r="AF11" s="139" t="s">
        <v>534</v>
      </c>
      <c r="AG11" s="287">
        <v>0</v>
      </c>
      <c r="AH11" s="293">
        <f t="shared" si="0"/>
        <v>0.5</v>
      </c>
      <c r="AI11" s="651" t="s">
        <v>832</v>
      </c>
      <c r="AJ11" s="651" t="s">
        <v>1103</v>
      </c>
      <c r="AK11" s="651" t="s">
        <v>1103</v>
      </c>
      <c r="AL11" s="199"/>
      <c r="AM11" s="1443">
        <v>0.67300000000000004</v>
      </c>
    </row>
    <row r="12" spans="1:39" ht="15.75" hidden="1" customHeight="1" x14ac:dyDescent="0.2">
      <c r="A12" s="219" t="s">
        <v>702</v>
      </c>
      <c r="B12" s="224" t="s">
        <v>651</v>
      </c>
      <c r="C12" s="287">
        <v>0.3</v>
      </c>
      <c r="D12" s="139" t="s">
        <v>647</v>
      </c>
      <c r="E12" s="139" t="s">
        <v>648</v>
      </c>
      <c r="F12" s="287">
        <v>0.37</v>
      </c>
      <c r="G12" s="139" t="s">
        <v>496</v>
      </c>
      <c r="H12" s="139" t="s">
        <v>496</v>
      </c>
      <c r="I12" s="287">
        <v>0</v>
      </c>
      <c r="J12" s="309">
        <f t="shared" si="1"/>
        <v>0.66999999999999993</v>
      </c>
      <c r="K12" s="287">
        <v>0.3</v>
      </c>
      <c r="L12" s="139" t="s">
        <v>647</v>
      </c>
      <c r="M12" s="139" t="s">
        <v>648</v>
      </c>
      <c r="N12" s="287">
        <v>0.37</v>
      </c>
      <c r="O12" s="139" t="s">
        <v>496</v>
      </c>
      <c r="P12" s="139" t="s">
        <v>496</v>
      </c>
      <c r="Q12" s="287">
        <v>0</v>
      </c>
      <c r="R12" s="309">
        <f t="shared" si="2"/>
        <v>0.66999999999999993</v>
      </c>
      <c r="S12" s="287">
        <v>0.3</v>
      </c>
      <c r="T12" s="139" t="s">
        <v>647</v>
      </c>
      <c r="U12" s="139" t="s">
        <v>648</v>
      </c>
      <c r="V12" s="287">
        <v>0.37</v>
      </c>
      <c r="W12" s="139" t="s">
        <v>496</v>
      </c>
      <c r="X12" s="139" t="s">
        <v>496</v>
      </c>
      <c r="Y12" s="287">
        <v>0</v>
      </c>
      <c r="Z12" s="293">
        <f t="shared" si="3"/>
        <v>0.66999999999999993</v>
      </c>
      <c r="AA12" s="287">
        <v>0.3</v>
      </c>
      <c r="AB12" s="139" t="s">
        <v>647</v>
      </c>
      <c r="AC12" s="139" t="s">
        <v>648</v>
      </c>
      <c r="AD12" s="287">
        <v>0.37</v>
      </c>
      <c r="AE12" s="139" t="s">
        <v>496</v>
      </c>
      <c r="AF12" s="139" t="s">
        <v>496</v>
      </c>
      <c r="AG12" s="287">
        <v>0</v>
      </c>
      <c r="AH12" s="293">
        <f t="shared" si="0"/>
        <v>0.66999999999999993</v>
      </c>
      <c r="AI12" s="651" t="s">
        <v>832</v>
      </c>
      <c r="AJ12" s="651" t="s">
        <v>832</v>
      </c>
      <c r="AK12" s="651" t="s">
        <v>1103</v>
      </c>
      <c r="AL12" s="201" t="s">
        <v>832</v>
      </c>
      <c r="AM12" s="1443">
        <v>0.77400000000000002</v>
      </c>
    </row>
    <row r="13" spans="1:39" ht="15.75" hidden="1" customHeight="1" x14ac:dyDescent="0.2">
      <c r="A13" s="219" t="s">
        <v>704</v>
      </c>
      <c r="B13" s="224" t="s">
        <v>703</v>
      </c>
      <c r="C13" s="287">
        <v>0.3</v>
      </c>
      <c r="D13" s="139" t="s">
        <v>647</v>
      </c>
      <c r="E13" s="139" t="s">
        <v>648</v>
      </c>
      <c r="F13" s="287">
        <v>0.37</v>
      </c>
      <c r="G13" s="139" t="s">
        <v>496</v>
      </c>
      <c r="H13" s="139" t="s">
        <v>496</v>
      </c>
      <c r="I13" s="287">
        <v>0</v>
      </c>
      <c r="J13" s="309">
        <f t="shared" si="1"/>
        <v>0.66999999999999993</v>
      </c>
      <c r="K13" s="287">
        <v>0.3</v>
      </c>
      <c r="L13" s="139" t="s">
        <v>647</v>
      </c>
      <c r="M13" s="139" t="s">
        <v>648</v>
      </c>
      <c r="N13" s="287">
        <v>0.37</v>
      </c>
      <c r="O13" s="139" t="s">
        <v>496</v>
      </c>
      <c r="P13" s="139" t="s">
        <v>496</v>
      </c>
      <c r="Q13" s="287">
        <v>0</v>
      </c>
      <c r="R13" s="309">
        <f t="shared" si="2"/>
        <v>0.66999999999999993</v>
      </c>
      <c r="S13" s="287">
        <v>0.3</v>
      </c>
      <c r="T13" s="139" t="s">
        <v>647</v>
      </c>
      <c r="U13" s="139" t="s">
        <v>648</v>
      </c>
      <c r="V13" s="287">
        <v>0.37</v>
      </c>
      <c r="W13" s="139" t="s">
        <v>496</v>
      </c>
      <c r="X13" s="139" t="s">
        <v>496</v>
      </c>
      <c r="Y13" s="287">
        <v>0</v>
      </c>
      <c r="Z13" s="293">
        <f t="shared" si="3"/>
        <v>0.66999999999999993</v>
      </c>
      <c r="AA13" s="287">
        <v>0.3</v>
      </c>
      <c r="AB13" s="139" t="s">
        <v>647</v>
      </c>
      <c r="AC13" s="139" t="s">
        <v>648</v>
      </c>
      <c r="AD13" s="287">
        <v>0.37</v>
      </c>
      <c r="AE13" s="139" t="s">
        <v>496</v>
      </c>
      <c r="AF13" s="139" t="s">
        <v>496</v>
      </c>
      <c r="AG13" s="287">
        <v>0</v>
      </c>
      <c r="AH13" s="293">
        <f t="shared" si="0"/>
        <v>0.66999999999999993</v>
      </c>
      <c r="AI13" s="651" t="s">
        <v>832</v>
      </c>
      <c r="AJ13" s="651" t="s">
        <v>1103</v>
      </c>
      <c r="AK13" s="651" t="s">
        <v>1103</v>
      </c>
      <c r="AL13" s="201" t="s">
        <v>832</v>
      </c>
      <c r="AM13" s="1443">
        <v>0.77800000000000002</v>
      </c>
    </row>
    <row r="14" spans="1:39" ht="15" hidden="1" x14ac:dyDescent="0.2">
      <c r="A14" s="219" t="s">
        <v>706</v>
      </c>
      <c r="B14" s="224" t="s">
        <v>705</v>
      </c>
      <c r="C14" s="287">
        <v>0.49</v>
      </c>
      <c r="D14" s="139" t="s">
        <v>496</v>
      </c>
      <c r="E14" s="139" t="s">
        <v>636</v>
      </c>
      <c r="F14" s="287">
        <v>0</v>
      </c>
      <c r="G14" s="139" t="s">
        <v>639</v>
      </c>
      <c r="H14" s="139" t="s">
        <v>640</v>
      </c>
      <c r="I14" s="287">
        <v>0.01</v>
      </c>
      <c r="J14" s="309">
        <f t="shared" si="1"/>
        <v>0.5</v>
      </c>
      <c r="K14" s="287">
        <v>0.49</v>
      </c>
      <c r="L14" s="139" t="s">
        <v>496</v>
      </c>
      <c r="M14" s="139" t="s">
        <v>636</v>
      </c>
      <c r="N14" s="287">
        <v>0</v>
      </c>
      <c r="O14" s="139" t="s">
        <v>639</v>
      </c>
      <c r="P14" s="139" t="s">
        <v>640</v>
      </c>
      <c r="Q14" s="287">
        <v>0.01</v>
      </c>
      <c r="R14" s="309">
        <f t="shared" si="2"/>
        <v>0.5</v>
      </c>
      <c r="S14" s="287">
        <v>0.49</v>
      </c>
      <c r="T14" s="139" t="s">
        <v>496</v>
      </c>
      <c r="U14" s="139" t="s">
        <v>636</v>
      </c>
      <c r="V14" s="287">
        <v>0</v>
      </c>
      <c r="W14" s="139" t="s">
        <v>639</v>
      </c>
      <c r="X14" s="139" t="s">
        <v>640</v>
      </c>
      <c r="Y14" s="287">
        <v>0.01</v>
      </c>
      <c r="Z14" s="293">
        <f t="shared" si="3"/>
        <v>0.5</v>
      </c>
      <c r="AA14" s="287">
        <v>0.49</v>
      </c>
      <c r="AB14" s="139" t="s">
        <v>496</v>
      </c>
      <c r="AC14" s="139" t="s">
        <v>636</v>
      </c>
      <c r="AD14" s="287">
        <v>0</v>
      </c>
      <c r="AE14" s="139" t="s">
        <v>639</v>
      </c>
      <c r="AF14" s="139" t="s">
        <v>640</v>
      </c>
      <c r="AG14" s="287">
        <v>0.01</v>
      </c>
      <c r="AH14" s="293">
        <f t="shared" si="0"/>
        <v>0.5</v>
      </c>
      <c r="AI14" s="651" t="s">
        <v>832</v>
      </c>
      <c r="AJ14" s="651" t="s">
        <v>1103</v>
      </c>
      <c r="AK14" s="651" t="s">
        <v>1103</v>
      </c>
      <c r="AL14" s="201" t="s">
        <v>832</v>
      </c>
      <c r="AM14" s="1443">
        <v>0.65500000000000003</v>
      </c>
    </row>
    <row r="15" spans="1:39" ht="15.75" hidden="1" customHeight="1" x14ac:dyDescent="0.2">
      <c r="A15" s="219" t="s">
        <v>708</v>
      </c>
      <c r="B15" s="224" t="s">
        <v>707</v>
      </c>
      <c r="C15" s="287">
        <v>0.4</v>
      </c>
      <c r="D15" s="139" t="s">
        <v>558</v>
      </c>
      <c r="E15" s="139" t="s">
        <v>559</v>
      </c>
      <c r="F15" s="287">
        <v>0.09</v>
      </c>
      <c r="G15" s="139" t="s">
        <v>556</v>
      </c>
      <c r="H15" s="139" t="s">
        <v>1124</v>
      </c>
      <c r="I15" s="287">
        <v>0.01</v>
      </c>
      <c r="J15" s="309">
        <f t="shared" si="1"/>
        <v>0.5</v>
      </c>
      <c r="K15" s="287">
        <v>0.4</v>
      </c>
      <c r="L15" s="139" t="s">
        <v>558</v>
      </c>
      <c r="M15" s="139" t="s">
        <v>559</v>
      </c>
      <c r="N15" s="287">
        <v>0.09</v>
      </c>
      <c r="O15" s="139" t="s">
        <v>556</v>
      </c>
      <c r="P15" s="139" t="s">
        <v>1124</v>
      </c>
      <c r="Q15" s="287">
        <v>0.01</v>
      </c>
      <c r="R15" s="309">
        <f t="shared" si="2"/>
        <v>0.5</v>
      </c>
      <c r="S15" s="287">
        <v>0.4</v>
      </c>
      <c r="T15" s="139" t="s">
        <v>558</v>
      </c>
      <c r="U15" s="139" t="s">
        <v>559</v>
      </c>
      <c r="V15" s="287">
        <v>0.09</v>
      </c>
      <c r="W15" s="139" t="s">
        <v>556</v>
      </c>
      <c r="X15" s="139" t="s">
        <v>1124</v>
      </c>
      <c r="Y15" s="287">
        <v>0.01</v>
      </c>
      <c r="Z15" s="293">
        <f t="shared" si="3"/>
        <v>0.5</v>
      </c>
      <c r="AA15" s="287">
        <v>0.4</v>
      </c>
      <c r="AB15" s="139" t="s">
        <v>558</v>
      </c>
      <c r="AC15" s="139" t="s">
        <v>559</v>
      </c>
      <c r="AD15" s="287">
        <v>0.09</v>
      </c>
      <c r="AE15" s="139" t="s">
        <v>556</v>
      </c>
      <c r="AF15" s="139" t="s">
        <v>1124</v>
      </c>
      <c r="AG15" s="287">
        <v>0.01</v>
      </c>
      <c r="AH15" s="293">
        <f t="shared" si="0"/>
        <v>0.5</v>
      </c>
      <c r="AI15" s="651" t="s">
        <v>1103</v>
      </c>
      <c r="AJ15" s="651" t="s">
        <v>1103</v>
      </c>
      <c r="AK15" s="651" t="s">
        <v>1103</v>
      </c>
      <c r="AL15" s="199"/>
      <c r="AM15" s="1443">
        <v>0.746</v>
      </c>
    </row>
    <row r="16" spans="1:39" ht="15.75" hidden="1" customHeight="1" x14ac:dyDescent="0.2">
      <c r="A16" s="219" t="s">
        <v>710</v>
      </c>
      <c r="B16" s="224" t="s">
        <v>709</v>
      </c>
      <c r="C16" s="287">
        <v>0.4</v>
      </c>
      <c r="D16" s="139" t="s">
        <v>564</v>
      </c>
      <c r="E16" s="139" t="s">
        <v>565</v>
      </c>
      <c r="F16" s="287">
        <v>0.09</v>
      </c>
      <c r="G16" s="139" t="s">
        <v>1912</v>
      </c>
      <c r="H16" s="139" t="s">
        <v>1913</v>
      </c>
      <c r="I16" s="287">
        <v>0.01</v>
      </c>
      <c r="J16" s="309">
        <f t="shared" si="1"/>
        <v>0.5</v>
      </c>
      <c r="K16" s="287">
        <v>0.4</v>
      </c>
      <c r="L16" s="139" t="s">
        <v>564</v>
      </c>
      <c r="M16" s="139" t="s">
        <v>565</v>
      </c>
      <c r="N16" s="287">
        <v>0.09</v>
      </c>
      <c r="O16" s="139" t="s">
        <v>1912</v>
      </c>
      <c r="P16" s="139" t="s">
        <v>1913</v>
      </c>
      <c r="Q16" s="287">
        <v>0.01</v>
      </c>
      <c r="R16" s="309">
        <f t="shared" si="2"/>
        <v>0.5</v>
      </c>
      <c r="S16" s="287">
        <v>0.4</v>
      </c>
      <c r="T16" s="139" t="s">
        <v>564</v>
      </c>
      <c r="U16" s="139" t="s">
        <v>565</v>
      </c>
      <c r="V16" s="287">
        <v>0.09</v>
      </c>
      <c r="W16" s="139" t="s">
        <v>1912</v>
      </c>
      <c r="X16" s="139" t="s">
        <v>1913</v>
      </c>
      <c r="Y16" s="287">
        <v>0.01</v>
      </c>
      <c r="Z16" s="293">
        <f t="shared" si="3"/>
        <v>0.5</v>
      </c>
      <c r="AA16" s="287">
        <v>0.4</v>
      </c>
      <c r="AB16" s="139" t="s">
        <v>564</v>
      </c>
      <c r="AC16" s="139" t="s">
        <v>565</v>
      </c>
      <c r="AD16" s="287">
        <v>0.09</v>
      </c>
      <c r="AE16" s="139" t="s">
        <v>1912</v>
      </c>
      <c r="AF16" s="139" t="s">
        <v>1913</v>
      </c>
      <c r="AG16" s="287">
        <v>0.01</v>
      </c>
      <c r="AH16" s="293">
        <f t="shared" si="0"/>
        <v>0.5</v>
      </c>
      <c r="AI16" s="651" t="s">
        <v>832</v>
      </c>
      <c r="AJ16" s="651" t="s">
        <v>1103</v>
      </c>
      <c r="AK16" s="651" t="s">
        <v>1103</v>
      </c>
      <c r="AL16" s="199"/>
      <c r="AM16" s="1443">
        <v>0.69799999999999995</v>
      </c>
    </row>
    <row r="17" spans="1:39" ht="15.75" hidden="1" customHeight="1" x14ac:dyDescent="0.2">
      <c r="A17" s="219" t="s">
        <v>712</v>
      </c>
      <c r="B17" s="224" t="s">
        <v>711</v>
      </c>
      <c r="C17" s="287">
        <v>0.4</v>
      </c>
      <c r="D17" s="139" t="s">
        <v>612</v>
      </c>
      <c r="E17" s="139" t="s">
        <v>613</v>
      </c>
      <c r="F17" s="287">
        <v>0.09</v>
      </c>
      <c r="G17" s="139" t="s">
        <v>610</v>
      </c>
      <c r="H17" s="139" t="s">
        <v>611</v>
      </c>
      <c r="I17" s="287">
        <v>0.01</v>
      </c>
      <c r="J17" s="309">
        <f t="shared" si="1"/>
        <v>0.5</v>
      </c>
      <c r="K17" s="287">
        <v>0.4</v>
      </c>
      <c r="L17" s="139" t="s">
        <v>612</v>
      </c>
      <c r="M17" s="139" t="s">
        <v>613</v>
      </c>
      <c r="N17" s="287">
        <v>0.09</v>
      </c>
      <c r="O17" s="139" t="s">
        <v>610</v>
      </c>
      <c r="P17" s="139" t="s">
        <v>611</v>
      </c>
      <c r="Q17" s="287">
        <v>0.01</v>
      </c>
      <c r="R17" s="309">
        <f t="shared" si="2"/>
        <v>0.5</v>
      </c>
      <c r="S17" s="287">
        <v>0.4</v>
      </c>
      <c r="T17" s="139" t="s">
        <v>612</v>
      </c>
      <c r="U17" s="139" t="s">
        <v>613</v>
      </c>
      <c r="V17" s="287">
        <v>0.09</v>
      </c>
      <c r="W17" s="139" t="s">
        <v>610</v>
      </c>
      <c r="X17" s="139" t="s">
        <v>611</v>
      </c>
      <c r="Y17" s="287">
        <v>0.01</v>
      </c>
      <c r="Z17" s="293">
        <f t="shared" si="3"/>
        <v>0.5</v>
      </c>
      <c r="AA17" s="287">
        <v>0.4</v>
      </c>
      <c r="AB17" s="139" t="s">
        <v>612</v>
      </c>
      <c r="AC17" s="139" t="s">
        <v>613</v>
      </c>
      <c r="AD17" s="287">
        <v>0.09</v>
      </c>
      <c r="AE17" s="139" t="s">
        <v>610</v>
      </c>
      <c r="AF17" s="139" t="s">
        <v>611</v>
      </c>
      <c r="AG17" s="287">
        <v>0.01</v>
      </c>
      <c r="AH17" s="293">
        <f t="shared" si="0"/>
        <v>0.5</v>
      </c>
      <c r="AI17" s="651" t="s">
        <v>1103</v>
      </c>
      <c r="AJ17" s="651" t="s">
        <v>1103</v>
      </c>
      <c r="AK17" s="651" t="s">
        <v>1103</v>
      </c>
      <c r="AL17" s="199"/>
      <c r="AM17" s="1443">
        <v>0.67300000000000004</v>
      </c>
    </row>
    <row r="18" spans="1:39" ht="16.5" hidden="1" customHeight="1" x14ac:dyDescent="0.2">
      <c r="A18" s="219" t="s">
        <v>714</v>
      </c>
      <c r="B18" s="224" t="s">
        <v>495</v>
      </c>
      <c r="C18" s="287">
        <v>0.94</v>
      </c>
      <c r="D18" s="139" t="s">
        <v>1090</v>
      </c>
      <c r="E18" s="139" t="s">
        <v>1091</v>
      </c>
      <c r="F18" s="287">
        <v>0.05</v>
      </c>
      <c r="G18" s="139" t="s">
        <v>498</v>
      </c>
      <c r="H18" s="139" t="s">
        <v>499</v>
      </c>
      <c r="I18" s="287">
        <v>0.01</v>
      </c>
      <c r="J18" s="309">
        <f t="shared" si="1"/>
        <v>1</v>
      </c>
      <c r="K18" s="287">
        <v>0.94</v>
      </c>
      <c r="L18" s="139" t="s">
        <v>1090</v>
      </c>
      <c r="M18" s="139" t="s">
        <v>1091</v>
      </c>
      <c r="N18" s="287">
        <v>0.05</v>
      </c>
      <c r="O18" s="139" t="s">
        <v>498</v>
      </c>
      <c r="P18" s="139" t="s">
        <v>499</v>
      </c>
      <c r="Q18" s="287">
        <v>0.01</v>
      </c>
      <c r="R18" s="309">
        <f t="shared" si="2"/>
        <v>1</v>
      </c>
      <c r="S18" s="287">
        <v>0.94</v>
      </c>
      <c r="T18" s="139" t="s">
        <v>1090</v>
      </c>
      <c r="U18" s="139" t="s">
        <v>1091</v>
      </c>
      <c r="V18" s="287">
        <v>0.05</v>
      </c>
      <c r="W18" s="139" t="s">
        <v>498</v>
      </c>
      <c r="X18" s="139" t="s">
        <v>499</v>
      </c>
      <c r="Y18" s="287">
        <v>0.01</v>
      </c>
      <c r="Z18" s="293">
        <f t="shared" si="3"/>
        <v>1</v>
      </c>
      <c r="AA18" s="287">
        <v>0.94</v>
      </c>
      <c r="AB18" s="139" t="s">
        <v>1090</v>
      </c>
      <c r="AC18" s="139" t="s">
        <v>1091</v>
      </c>
      <c r="AD18" s="287">
        <v>0.05</v>
      </c>
      <c r="AE18" s="139" t="s">
        <v>498</v>
      </c>
      <c r="AF18" s="139" t="s">
        <v>499</v>
      </c>
      <c r="AG18" s="287">
        <v>0.01</v>
      </c>
      <c r="AH18" s="293">
        <f t="shared" si="0"/>
        <v>1</v>
      </c>
      <c r="AI18" s="651" t="s">
        <v>832</v>
      </c>
      <c r="AJ18" s="651" t="s">
        <v>1103</v>
      </c>
      <c r="AK18" s="651" t="s">
        <v>1103</v>
      </c>
      <c r="AL18" s="201" t="s">
        <v>832</v>
      </c>
      <c r="AM18" s="1443">
        <v>0.68799999999999994</v>
      </c>
    </row>
    <row r="19" spans="1:39" ht="15.75" hidden="1" customHeight="1" x14ac:dyDescent="0.2">
      <c r="A19" s="219" t="s">
        <v>716</v>
      </c>
      <c r="B19" s="224" t="s">
        <v>715</v>
      </c>
      <c r="C19" s="287">
        <v>0.49</v>
      </c>
      <c r="D19" s="139" t="s">
        <v>496</v>
      </c>
      <c r="E19" s="139" t="s">
        <v>497</v>
      </c>
      <c r="F19" s="287">
        <v>0</v>
      </c>
      <c r="G19" s="139" t="s">
        <v>504</v>
      </c>
      <c r="H19" s="139" t="s">
        <v>505</v>
      </c>
      <c r="I19" s="287">
        <v>0.01</v>
      </c>
      <c r="J19" s="309">
        <f t="shared" si="1"/>
        <v>0.5</v>
      </c>
      <c r="K19" s="287">
        <v>0.49</v>
      </c>
      <c r="L19" s="139" t="s">
        <v>496</v>
      </c>
      <c r="M19" s="139" t="s">
        <v>497</v>
      </c>
      <c r="N19" s="287">
        <v>0</v>
      </c>
      <c r="O19" s="139" t="s">
        <v>504</v>
      </c>
      <c r="P19" s="139" t="s">
        <v>505</v>
      </c>
      <c r="Q19" s="287">
        <v>0.01</v>
      </c>
      <c r="R19" s="309">
        <f t="shared" si="2"/>
        <v>0.5</v>
      </c>
      <c r="S19" s="287">
        <v>0.49</v>
      </c>
      <c r="T19" s="139" t="s">
        <v>496</v>
      </c>
      <c r="U19" s="139" t="s">
        <v>497</v>
      </c>
      <c r="V19" s="287">
        <v>0</v>
      </c>
      <c r="W19" s="139" t="s">
        <v>504</v>
      </c>
      <c r="X19" s="139" t="s">
        <v>505</v>
      </c>
      <c r="Y19" s="287">
        <v>0.01</v>
      </c>
      <c r="Z19" s="293">
        <f t="shared" si="3"/>
        <v>0.5</v>
      </c>
      <c r="AA19" s="287">
        <v>0.49</v>
      </c>
      <c r="AB19" s="139" t="s">
        <v>496</v>
      </c>
      <c r="AC19" s="139" t="s">
        <v>497</v>
      </c>
      <c r="AD19" s="287">
        <v>0</v>
      </c>
      <c r="AE19" s="139" t="s">
        <v>504</v>
      </c>
      <c r="AF19" s="139" t="s">
        <v>505</v>
      </c>
      <c r="AG19" s="287">
        <v>0.01</v>
      </c>
      <c r="AH19" s="293">
        <f t="shared" si="0"/>
        <v>0.5</v>
      </c>
      <c r="AI19" s="651" t="s">
        <v>1103</v>
      </c>
      <c r="AJ19" s="651" t="s">
        <v>1103</v>
      </c>
      <c r="AK19" s="651" t="s">
        <v>1103</v>
      </c>
      <c r="AL19" s="201" t="s">
        <v>832</v>
      </c>
      <c r="AM19" s="1443">
        <v>0.69399999999999995</v>
      </c>
    </row>
    <row r="20" spans="1:39" ht="15.75" hidden="1" customHeight="1" x14ac:dyDescent="0.2">
      <c r="A20" s="219" t="s">
        <v>718</v>
      </c>
      <c r="B20" s="139" t="s">
        <v>717</v>
      </c>
      <c r="C20" s="287">
        <v>0.3</v>
      </c>
      <c r="D20" s="139" t="s">
        <v>647</v>
      </c>
      <c r="E20" s="139" t="s">
        <v>648</v>
      </c>
      <c r="F20" s="287">
        <v>0.37</v>
      </c>
      <c r="G20" s="139" t="s">
        <v>496</v>
      </c>
      <c r="H20" s="139" t="s">
        <v>496</v>
      </c>
      <c r="I20" s="287">
        <v>0</v>
      </c>
      <c r="J20" s="309">
        <f t="shared" si="1"/>
        <v>0.66999999999999993</v>
      </c>
      <c r="K20" s="287">
        <v>0.3</v>
      </c>
      <c r="L20" s="139" t="s">
        <v>647</v>
      </c>
      <c r="M20" s="139" t="s">
        <v>648</v>
      </c>
      <c r="N20" s="287">
        <v>0.37</v>
      </c>
      <c r="O20" s="139" t="s">
        <v>496</v>
      </c>
      <c r="P20" s="139" t="s">
        <v>496</v>
      </c>
      <c r="Q20" s="287">
        <v>0</v>
      </c>
      <c r="R20" s="309">
        <f t="shared" si="2"/>
        <v>0.66999999999999993</v>
      </c>
      <c r="S20" s="287">
        <v>0.3</v>
      </c>
      <c r="T20" s="139" t="s">
        <v>647</v>
      </c>
      <c r="U20" s="139" t="s">
        <v>648</v>
      </c>
      <c r="V20" s="287">
        <v>0.37</v>
      </c>
      <c r="W20" s="139" t="s">
        <v>496</v>
      </c>
      <c r="X20" s="139" t="s">
        <v>496</v>
      </c>
      <c r="Y20" s="287">
        <v>0</v>
      </c>
      <c r="Z20" s="293">
        <f t="shared" si="3"/>
        <v>0.66999999999999993</v>
      </c>
      <c r="AA20" s="287">
        <v>0.3</v>
      </c>
      <c r="AB20" s="139" t="s">
        <v>647</v>
      </c>
      <c r="AC20" s="139" t="s">
        <v>648</v>
      </c>
      <c r="AD20" s="287">
        <v>0.37</v>
      </c>
      <c r="AE20" s="139" t="s">
        <v>496</v>
      </c>
      <c r="AF20" s="139" t="s">
        <v>496</v>
      </c>
      <c r="AG20" s="287">
        <v>0</v>
      </c>
      <c r="AH20" s="293">
        <f t="shared" si="0"/>
        <v>0.66999999999999993</v>
      </c>
      <c r="AI20" s="651" t="s">
        <v>1103</v>
      </c>
      <c r="AJ20" s="651" t="s">
        <v>1103</v>
      </c>
      <c r="AK20" s="651" t="s">
        <v>1103</v>
      </c>
      <c r="AL20" s="201" t="s">
        <v>832</v>
      </c>
      <c r="AM20" s="1443">
        <v>0.69599999999999995</v>
      </c>
    </row>
    <row r="21" spans="1:39" ht="15" x14ac:dyDescent="0.2">
      <c r="A21" s="219" t="s">
        <v>720</v>
      </c>
      <c r="B21" s="320" t="s">
        <v>719</v>
      </c>
      <c r="C21" s="287">
        <v>0.99</v>
      </c>
      <c r="D21" s="139" t="s">
        <v>496</v>
      </c>
      <c r="E21" s="139" t="s">
        <v>636</v>
      </c>
      <c r="F21" s="287">
        <v>0</v>
      </c>
      <c r="G21" s="139" t="s">
        <v>643</v>
      </c>
      <c r="H21" s="139" t="s">
        <v>644</v>
      </c>
      <c r="I21" s="287">
        <v>0.01</v>
      </c>
      <c r="J21" s="309">
        <f t="shared" si="1"/>
        <v>1</v>
      </c>
      <c r="K21" s="287">
        <v>0.99</v>
      </c>
      <c r="L21" s="139" t="s">
        <v>496</v>
      </c>
      <c r="M21" s="139" t="s">
        <v>636</v>
      </c>
      <c r="N21" s="287">
        <v>0</v>
      </c>
      <c r="O21" s="139" t="s">
        <v>643</v>
      </c>
      <c r="P21" s="139" t="s">
        <v>644</v>
      </c>
      <c r="Q21" s="287">
        <v>0.01</v>
      </c>
      <c r="R21" s="309">
        <f t="shared" si="2"/>
        <v>1</v>
      </c>
      <c r="S21" s="287">
        <v>0.99</v>
      </c>
      <c r="T21" s="139" t="s">
        <v>496</v>
      </c>
      <c r="U21" s="139" t="s">
        <v>636</v>
      </c>
      <c r="V21" s="287">
        <v>0</v>
      </c>
      <c r="W21" s="139" t="s">
        <v>643</v>
      </c>
      <c r="X21" s="139" t="s">
        <v>644</v>
      </c>
      <c r="Y21" s="287">
        <v>0.01</v>
      </c>
      <c r="Z21" s="293">
        <f t="shared" si="3"/>
        <v>1</v>
      </c>
      <c r="AA21" s="287">
        <v>0.99</v>
      </c>
      <c r="AB21" s="139" t="s">
        <v>496</v>
      </c>
      <c r="AC21" s="139" t="s">
        <v>636</v>
      </c>
      <c r="AD21" s="287">
        <v>0</v>
      </c>
      <c r="AE21" s="139" t="s">
        <v>643</v>
      </c>
      <c r="AF21" s="139" t="s">
        <v>644</v>
      </c>
      <c r="AG21" s="287">
        <v>0.01</v>
      </c>
      <c r="AH21" s="293">
        <f t="shared" si="0"/>
        <v>1</v>
      </c>
      <c r="AI21" s="651" t="s">
        <v>832</v>
      </c>
      <c r="AJ21" s="651" t="s">
        <v>1103</v>
      </c>
      <c r="AK21" s="651" t="s">
        <v>832</v>
      </c>
      <c r="AL21" s="201" t="s">
        <v>832</v>
      </c>
      <c r="AM21" s="1443">
        <v>0.67600000000000005</v>
      </c>
    </row>
    <row r="22" spans="1:39" ht="15.75" hidden="1" customHeight="1" x14ac:dyDescent="0.2">
      <c r="A22" s="219" t="s">
        <v>722</v>
      </c>
      <c r="B22" s="139" t="s">
        <v>721</v>
      </c>
      <c r="C22" s="287">
        <v>0.4</v>
      </c>
      <c r="D22" s="139" t="s">
        <v>596</v>
      </c>
      <c r="E22" s="139" t="s">
        <v>597</v>
      </c>
      <c r="F22" s="287">
        <v>0.09</v>
      </c>
      <c r="G22" s="139" t="s">
        <v>593</v>
      </c>
      <c r="H22" s="139" t="s">
        <v>594</v>
      </c>
      <c r="I22" s="287">
        <v>0.01</v>
      </c>
      <c r="J22" s="309">
        <f t="shared" si="1"/>
        <v>0.5</v>
      </c>
      <c r="K22" s="287">
        <v>0.4</v>
      </c>
      <c r="L22" s="139" t="s">
        <v>596</v>
      </c>
      <c r="M22" s="139" t="s">
        <v>597</v>
      </c>
      <c r="N22" s="287">
        <v>0.09</v>
      </c>
      <c r="O22" s="139" t="s">
        <v>593</v>
      </c>
      <c r="P22" s="139" t="s">
        <v>594</v>
      </c>
      <c r="Q22" s="287">
        <v>0.01</v>
      </c>
      <c r="R22" s="309">
        <f t="shared" si="2"/>
        <v>0.5</v>
      </c>
      <c r="S22" s="287">
        <v>0.4</v>
      </c>
      <c r="T22" s="139" t="s">
        <v>596</v>
      </c>
      <c r="U22" s="139" t="s">
        <v>597</v>
      </c>
      <c r="V22" s="287">
        <v>0.09</v>
      </c>
      <c r="W22" s="139" t="s">
        <v>593</v>
      </c>
      <c r="X22" s="139" t="s">
        <v>594</v>
      </c>
      <c r="Y22" s="287">
        <v>0.01</v>
      </c>
      <c r="Z22" s="293">
        <f t="shared" si="3"/>
        <v>0.5</v>
      </c>
      <c r="AA22" s="287">
        <v>0.4</v>
      </c>
      <c r="AB22" s="139" t="s">
        <v>596</v>
      </c>
      <c r="AC22" s="139" t="s">
        <v>597</v>
      </c>
      <c r="AD22" s="287">
        <v>0.09</v>
      </c>
      <c r="AE22" s="139" t="s">
        <v>593</v>
      </c>
      <c r="AF22" s="139" t="s">
        <v>594</v>
      </c>
      <c r="AG22" s="287">
        <v>0.01</v>
      </c>
      <c r="AH22" s="293">
        <f t="shared" si="0"/>
        <v>0.5</v>
      </c>
      <c r="AI22" s="651" t="s">
        <v>1103</v>
      </c>
      <c r="AJ22" s="651" t="s">
        <v>1103</v>
      </c>
      <c r="AK22" s="651" t="s">
        <v>1103</v>
      </c>
      <c r="AL22" s="199"/>
      <c r="AM22" s="1443">
        <v>0.68700000000000006</v>
      </c>
    </row>
    <row r="23" spans="1:39" ht="15.75" hidden="1" customHeight="1" x14ac:dyDescent="0.2">
      <c r="A23" s="219" t="s">
        <v>724</v>
      </c>
      <c r="B23" s="139" t="s">
        <v>586</v>
      </c>
      <c r="C23" s="287">
        <v>0.49</v>
      </c>
      <c r="D23" s="139" t="s">
        <v>496</v>
      </c>
      <c r="E23" s="139" t="s">
        <v>497</v>
      </c>
      <c r="F23" s="287">
        <v>0</v>
      </c>
      <c r="G23" s="139" t="s">
        <v>587</v>
      </c>
      <c r="H23" s="139" t="s">
        <v>588</v>
      </c>
      <c r="I23" s="287">
        <v>0.01</v>
      </c>
      <c r="J23" s="309">
        <f t="shared" si="1"/>
        <v>0.5</v>
      </c>
      <c r="K23" s="287">
        <v>0.49</v>
      </c>
      <c r="L23" s="139" t="s">
        <v>496</v>
      </c>
      <c r="M23" s="139" t="s">
        <v>497</v>
      </c>
      <c r="N23" s="287">
        <v>0</v>
      </c>
      <c r="O23" s="139" t="s">
        <v>587</v>
      </c>
      <c r="P23" s="139" t="s">
        <v>588</v>
      </c>
      <c r="Q23" s="287">
        <v>0.01</v>
      </c>
      <c r="R23" s="309">
        <f t="shared" si="2"/>
        <v>0.5</v>
      </c>
      <c r="S23" s="287">
        <v>0.49</v>
      </c>
      <c r="T23" s="139" t="s">
        <v>496</v>
      </c>
      <c r="U23" s="139" t="s">
        <v>497</v>
      </c>
      <c r="V23" s="287">
        <v>0</v>
      </c>
      <c r="W23" s="139" t="s">
        <v>587</v>
      </c>
      <c r="X23" s="139" t="s">
        <v>588</v>
      </c>
      <c r="Y23" s="287">
        <v>0.01</v>
      </c>
      <c r="Z23" s="293">
        <f t="shared" si="3"/>
        <v>0.5</v>
      </c>
      <c r="AA23" s="287">
        <v>0.49</v>
      </c>
      <c r="AB23" s="139" t="s">
        <v>496</v>
      </c>
      <c r="AC23" s="139" t="s">
        <v>497</v>
      </c>
      <c r="AD23" s="287">
        <v>0</v>
      </c>
      <c r="AE23" s="139" t="s">
        <v>587</v>
      </c>
      <c r="AF23" s="139" t="s">
        <v>588</v>
      </c>
      <c r="AG23" s="287">
        <v>0.01</v>
      </c>
      <c r="AH23" s="293">
        <f t="shared" si="0"/>
        <v>0.5</v>
      </c>
      <c r="AI23" s="651" t="s">
        <v>1103</v>
      </c>
      <c r="AJ23" s="651" t="s">
        <v>1103</v>
      </c>
      <c r="AK23" s="651" t="s">
        <v>1103</v>
      </c>
      <c r="AL23" s="201" t="s">
        <v>832</v>
      </c>
      <c r="AM23" s="1443">
        <v>0.629</v>
      </c>
    </row>
    <row r="24" spans="1:39" ht="15.75" hidden="1" customHeight="1" x14ac:dyDescent="0.2">
      <c r="A24" s="219" t="s">
        <v>726</v>
      </c>
      <c r="B24" s="320" t="s">
        <v>589</v>
      </c>
      <c r="C24" s="287">
        <v>0.49</v>
      </c>
      <c r="D24" s="139" t="s">
        <v>496</v>
      </c>
      <c r="E24" s="139" t="s">
        <v>497</v>
      </c>
      <c r="F24" s="287">
        <v>0</v>
      </c>
      <c r="G24" s="139" t="s">
        <v>587</v>
      </c>
      <c r="H24" s="139" t="s">
        <v>588</v>
      </c>
      <c r="I24" s="287">
        <v>0.01</v>
      </c>
      <c r="J24" s="309">
        <f t="shared" si="1"/>
        <v>0.5</v>
      </c>
      <c r="K24" s="287">
        <v>0.49</v>
      </c>
      <c r="L24" s="139" t="s">
        <v>496</v>
      </c>
      <c r="M24" s="139" t="s">
        <v>497</v>
      </c>
      <c r="N24" s="287">
        <v>0</v>
      </c>
      <c r="O24" s="139" t="s">
        <v>587</v>
      </c>
      <c r="P24" s="139" t="s">
        <v>588</v>
      </c>
      <c r="Q24" s="287">
        <v>0.01</v>
      </c>
      <c r="R24" s="309">
        <f t="shared" si="2"/>
        <v>0.5</v>
      </c>
      <c r="S24" s="287">
        <v>0.49</v>
      </c>
      <c r="T24" s="139" t="s">
        <v>496</v>
      </c>
      <c r="U24" s="139" t="s">
        <v>497</v>
      </c>
      <c r="V24" s="287">
        <v>0</v>
      </c>
      <c r="W24" s="139" t="s">
        <v>587</v>
      </c>
      <c r="X24" s="139" t="s">
        <v>588</v>
      </c>
      <c r="Y24" s="287">
        <v>0.01</v>
      </c>
      <c r="Z24" s="293">
        <f t="shared" si="3"/>
        <v>0.5</v>
      </c>
      <c r="AA24" s="287">
        <v>0.49</v>
      </c>
      <c r="AB24" s="139" t="s">
        <v>496</v>
      </c>
      <c r="AC24" s="139" t="s">
        <v>497</v>
      </c>
      <c r="AD24" s="287">
        <v>0</v>
      </c>
      <c r="AE24" s="139" t="s">
        <v>587</v>
      </c>
      <c r="AF24" s="139" t="s">
        <v>588</v>
      </c>
      <c r="AG24" s="287">
        <v>0.01</v>
      </c>
      <c r="AH24" s="293">
        <f t="shared" si="0"/>
        <v>0.5</v>
      </c>
      <c r="AI24" s="651" t="s">
        <v>832</v>
      </c>
      <c r="AJ24" s="651" t="s">
        <v>1103</v>
      </c>
      <c r="AK24" s="651" t="s">
        <v>1103</v>
      </c>
      <c r="AL24" s="201" t="s">
        <v>832</v>
      </c>
      <c r="AM24" s="1443">
        <v>0.64</v>
      </c>
    </row>
    <row r="25" spans="1:39" ht="15.75" hidden="1" customHeight="1" x14ac:dyDescent="0.2">
      <c r="A25" s="219" t="s">
        <v>728</v>
      </c>
      <c r="B25" s="139" t="s">
        <v>727</v>
      </c>
      <c r="C25" s="287">
        <v>0.4</v>
      </c>
      <c r="D25" s="139" t="s">
        <v>538</v>
      </c>
      <c r="E25" s="139" t="s">
        <v>539</v>
      </c>
      <c r="F25" s="287">
        <v>0.09</v>
      </c>
      <c r="G25" s="139" t="s">
        <v>536</v>
      </c>
      <c r="H25" s="139" t="s">
        <v>537</v>
      </c>
      <c r="I25" s="287">
        <v>0.01</v>
      </c>
      <c r="J25" s="309">
        <f t="shared" si="1"/>
        <v>0.5</v>
      </c>
      <c r="K25" s="287">
        <v>0.4</v>
      </c>
      <c r="L25" s="139" t="s">
        <v>538</v>
      </c>
      <c r="M25" s="139" t="s">
        <v>539</v>
      </c>
      <c r="N25" s="287">
        <v>0.09</v>
      </c>
      <c r="O25" s="139" t="s">
        <v>536</v>
      </c>
      <c r="P25" s="139" t="s">
        <v>537</v>
      </c>
      <c r="Q25" s="287">
        <v>0.01</v>
      </c>
      <c r="R25" s="309">
        <f t="shared" si="2"/>
        <v>0.5</v>
      </c>
      <c r="S25" s="287">
        <v>0.4</v>
      </c>
      <c r="T25" s="139" t="s">
        <v>538</v>
      </c>
      <c r="U25" s="139" t="s">
        <v>539</v>
      </c>
      <c r="V25" s="287">
        <v>0.09</v>
      </c>
      <c r="W25" s="139" t="s">
        <v>536</v>
      </c>
      <c r="X25" s="139" t="s">
        <v>537</v>
      </c>
      <c r="Y25" s="287">
        <v>0.01</v>
      </c>
      <c r="Z25" s="293">
        <f t="shared" si="3"/>
        <v>0.5</v>
      </c>
      <c r="AA25" s="287">
        <v>0.4</v>
      </c>
      <c r="AB25" s="139" t="s">
        <v>538</v>
      </c>
      <c r="AC25" s="139" t="s">
        <v>539</v>
      </c>
      <c r="AD25" s="287">
        <v>0.09</v>
      </c>
      <c r="AE25" s="139" t="s">
        <v>536</v>
      </c>
      <c r="AF25" s="139" t="s">
        <v>537</v>
      </c>
      <c r="AG25" s="287">
        <v>0.01</v>
      </c>
      <c r="AH25" s="293">
        <f t="shared" si="0"/>
        <v>0.5</v>
      </c>
      <c r="AI25" s="651" t="s">
        <v>1103</v>
      </c>
      <c r="AJ25" s="651" t="s">
        <v>1103</v>
      </c>
      <c r="AK25" s="651" t="s">
        <v>1103</v>
      </c>
      <c r="AL25" s="199"/>
      <c r="AM25" s="1443">
        <v>0.64900000000000002</v>
      </c>
    </row>
    <row r="26" spans="1:39" ht="15.75" hidden="1" customHeight="1" x14ac:dyDescent="0.2">
      <c r="A26" s="219" t="s">
        <v>730</v>
      </c>
      <c r="B26" s="139" t="s">
        <v>729</v>
      </c>
      <c r="C26" s="287">
        <v>0.99</v>
      </c>
      <c r="D26" s="139" t="s">
        <v>496</v>
      </c>
      <c r="E26" s="139" t="s">
        <v>636</v>
      </c>
      <c r="F26" s="287">
        <v>0</v>
      </c>
      <c r="G26" s="139" t="s">
        <v>1199</v>
      </c>
      <c r="H26" s="139" t="s">
        <v>1123</v>
      </c>
      <c r="I26" s="287">
        <v>0.01</v>
      </c>
      <c r="J26" s="309">
        <f t="shared" si="1"/>
        <v>1</v>
      </c>
      <c r="K26" s="287">
        <v>0.99</v>
      </c>
      <c r="L26" s="139" t="s">
        <v>496</v>
      </c>
      <c r="M26" s="139" t="s">
        <v>636</v>
      </c>
      <c r="N26" s="287">
        <v>0</v>
      </c>
      <c r="O26" s="139" t="s">
        <v>1199</v>
      </c>
      <c r="P26" s="139" t="s">
        <v>1123</v>
      </c>
      <c r="Q26" s="287">
        <v>0.01</v>
      </c>
      <c r="R26" s="309">
        <f t="shared" si="2"/>
        <v>1</v>
      </c>
      <c r="S26" s="287">
        <v>0.99</v>
      </c>
      <c r="T26" s="139" t="s">
        <v>496</v>
      </c>
      <c r="U26" s="139" t="s">
        <v>636</v>
      </c>
      <c r="V26" s="287">
        <v>0</v>
      </c>
      <c r="W26" s="139" t="s">
        <v>1199</v>
      </c>
      <c r="X26" s="139" t="s">
        <v>1123</v>
      </c>
      <c r="Y26" s="287">
        <v>0.01</v>
      </c>
      <c r="Z26" s="293">
        <f t="shared" si="3"/>
        <v>1</v>
      </c>
      <c r="AA26" s="287">
        <v>0.99</v>
      </c>
      <c r="AB26" s="139" t="s">
        <v>496</v>
      </c>
      <c r="AC26" s="139" t="s">
        <v>636</v>
      </c>
      <c r="AD26" s="287">
        <v>0</v>
      </c>
      <c r="AE26" s="139" t="s">
        <v>1199</v>
      </c>
      <c r="AF26" s="139" t="s">
        <v>1123</v>
      </c>
      <c r="AG26" s="287">
        <v>0.01</v>
      </c>
      <c r="AH26" s="293">
        <f t="shared" si="0"/>
        <v>1</v>
      </c>
      <c r="AI26" s="651" t="s">
        <v>1103</v>
      </c>
      <c r="AJ26" s="651" t="s">
        <v>1103</v>
      </c>
      <c r="AK26" s="651" t="s">
        <v>1103</v>
      </c>
      <c r="AL26" s="201" t="s">
        <v>832</v>
      </c>
      <c r="AM26" s="1443">
        <v>0.65500000000000003</v>
      </c>
    </row>
    <row r="27" spans="1:39" ht="15.75" hidden="1" customHeight="1" x14ac:dyDescent="0.2">
      <c r="A27" s="219" t="s">
        <v>732</v>
      </c>
      <c r="B27" s="139" t="s">
        <v>731</v>
      </c>
      <c r="C27" s="287">
        <v>0.4</v>
      </c>
      <c r="D27" s="139" t="s">
        <v>600</v>
      </c>
      <c r="E27" s="139" t="s">
        <v>601</v>
      </c>
      <c r="F27" s="287">
        <v>0.1</v>
      </c>
      <c r="G27" s="139" t="s">
        <v>496</v>
      </c>
      <c r="H27" s="139" t="s">
        <v>534</v>
      </c>
      <c r="I27" s="287">
        <v>0</v>
      </c>
      <c r="J27" s="309">
        <f t="shared" si="1"/>
        <v>0.5</v>
      </c>
      <c r="K27" s="287">
        <v>0.4</v>
      </c>
      <c r="L27" s="139" t="s">
        <v>600</v>
      </c>
      <c r="M27" s="139" t="s">
        <v>601</v>
      </c>
      <c r="N27" s="287">
        <v>0.1</v>
      </c>
      <c r="O27" s="139" t="s">
        <v>496</v>
      </c>
      <c r="P27" s="139" t="s">
        <v>534</v>
      </c>
      <c r="Q27" s="287">
        <v>0</v>
      </c>
      <c r="R27" s="309">
        <f t="shared" si="2"/>
        <v>0.5</v>
      </c>
      <c r="S27" s="287">
        <v>0.4</v>
      </c>
      <c r="T27" s="139" t="s">
        <v>600</v>
      </c>
      <c r="U27" s="139" t="s">
        <v>601</v>
      </c>
      <c r="V27" s="287">
        <v>0.1</v>
      </c>
      <c r="W27" s="139" t="s">
        <v>496</v>
      </c>
      <c r="X27" s="139" t="s">
        <v>534</v>
      </c>
      <c r="Y27" s="287">
        <v>0</v>
      </c>
      <c r="Z27" s="293">
        <f t="shared" si="3"/>
        <v>0.5</v>
      </c>
      <c r="AA27" s="287">
        <v>0.4</v>
      </c>
      <c r="AB27" s="139" t="s">
        <v>600</v>
      </c>
      <c r="AC27" s="139" t="s">
        <v>601</v>
      </c>
      <c r="AD27" s="287">
        <v>0.1</v>
      </c>
      <c r="AE27" s="139" t="s">
        <v>496</v>
      </c>
      <c r="AF27" s="139" t="s">
        <v>534</v>
      </c>
      <c r="AG27" s="287">
        <v>0</v>
      </c>
      <c r="AH27" s="293">
        <f t="shared" si="0"/>
        <v>0.5</v>
      </c>
      <c r="AI27" s="651" t="s">
        <v>1103</v>
      </c>
      <c r="AJ27" s="651" t="s">
        <v>1103</v>
      </c>
      <c r="AK27" s="651" t="s">
        <v>1103</v>
      </c>
      <c r="AL27" s="199"/>
      <c r="AM27" s="1443">
        <v>0.66300000000000003</v>
      </c>
    </row>
    <row r="28" spans="1:39" ht="15.75" hidden="1" customHeight="1" x14ac:dyDescent="0.2">
      <c r="A28" s="219" t="s">
        <v>1110</v>
      </c>
      <c r="B28" s="139" t="s">
        <v>1126</v>
      </c>
      <c r="C28" s="287">
        <v>0.49</v>
      </c>
      <c r="D28" s="139" t="s">
        <v>496</v>
      </c>
      <c r="E28" s="139" t="s">
        <v>497</v>
      </c>
      <c r="F28" s="287">
        <v>0</v>
      </c>
      <c r="G28" s="139" t="s">
        <v>1200</v>
      </c>
      <c r="H28" s="139" t="s">
        <v>1201</v>
      </c>
      <c r="I28" s="287">
        <v>0.01</v>
      </c>
      <c r="J28" s="309">
        <f t="shared" si="1"/>
        <v>0.5</v>
      </c>
      <c r="K28" s="287">
        <v>0.49</v>
      </c>
      <c r="L28" s="139" t="s">
        <v>496</v>
      </c>
      <c r="M28" s="139" t="s">
        <v>497</v>
      </c>
      <c r="N28" s="287">
        <v>0</v>
      </c>
      <c r="O28" s="139" t="s">
        <v>1200</v>
      </c>
      <c r="P28" s="139" t="s">
        <v>1201</v>
      </c>
      <c r="Q28" s="287">
        <v>0.01</v>
      </c>
      <c r="R28" s="309">
        <f t="shared" si="2"/>
        <v>0.5</v>
      </c>
      <c r="S28" s="287">
        <v>0.49</v>
      </c>
      <c r="T28" s="139" t="s">
        <v>496</v>
      </c>
      <c r="U28" s="139" t="s">
        <v>497</v>
      </c>
      <c r="V28" s="287">
        <v>0</v>
      </c>
      <c r="W28" s="139" t="s">
        <v>1200</v>
      </c>
      <c r="X28" s="139" t="s">
        <v>1201</v>
      </c>
      <c r="Y28" s="287">
        <v>0.01</v>
      </c>
      <c r="Z28" s="293">
        <f t="shared" si="3"/>
        <v>0.5</v>
      </c>
      <c r="AA28" s="287">
        <v>0.49</v>
      </c>
      <c r="AB28" s="139" t="s">
        <v>496</v>
      </c>
      <c r="AC28" s="139" t="s">
        <v>497</v>
      </c>
      <c r="AD28" s="287">
        <v>0</v>
      </c>
      <c r="AE28" s="139" t="s">
        <v>1200</v>
      </c>
      <c r="AF28" s="139" t="s">
        <v>1201</v>
      </c>
      <c r="AG28" s="287">
        <v>0.01</v>
      </c>
      <c r="AH28" s="293">
        <f t="shared" si="0"/>
        <v>0.5</v>
      </c>
      <c r="AI28" s="651" t="s">
        <v>1103</v>
      </c>
      <c r="AJ28" s="651" t="s">
        <v>1103</v>
      </c>
      <c r="AK28" s="651" t="s">
        <v>1103</v>
      </c>
      <c r="AL28" s="199" t="s">
        <v>832</v>
      </c>
      <c r="AM28" s="1443">
        <v>0.69599999999999995</v>
      </c>
    </row>
    <row r="29" spans="1:39" ht="15.75" hidden="1" customHeight="1" x14ac:dyDescent="0.2">
      <c r="A29" s="219" t="s">
        <v>734</v>
      </c>
      <c r="B29" s="139" t="s">
        <v>506</v>
      </c>
      <c r="C29" s="287">
        <v>0.49</v>
      </c>
      <c r="D29" s="139" t="s">
        <v>496</v>
      </c>
      <c r="E29" s="139" t="s">
        <v>497</v>
      </c>
      <c r="F29" s="287">
        <v>0</v>
      </c>
      <c r="G29" s="139" t="s">
        <v>507</v>
      </c>
      <c r="H29" s="139" t="s">
        <v>508</v>
      </c>
      <c r="I29" s="287">
        <v>0.01</v>
      </c>
      <c r="J29" s="309">
        <f t="shared" si="1"/>
        <v>0.5</v>
      </c>
      <c r="K29" s="287">
        <v>0.49</v>
      </c>
      <c r="L29" s="139" t="s">
        <v>496</v>
      </c>
      <c r="M29" s="139" t="s">
        <v>497</v>
      </c>
      <c r="N29" s="287">
        <v>0</v>
      </c>
      <c r="O29" s="139" t="s">
        <v>507</v>
      </c>
      <c r="P29" s="139" t="s">
        <v>508</v>
      </c>
      <c r="Q29" s="287">
        <v>0.01</v>
      </c>
      <c r="R29" s="309">
        <f t="shared" si="2"/>
        <v>0.5</v>
      </c>
      <c r="S29" s="287">
        <v>0.49</v>
      </c>
      <c r="T29" s="139" t="s">
        <v>496</v>
      </c>
      <c r="U29" s="139" t="s">
        <v>497</v>
      </c>
      <c r="V29" s="287">
        <v>0</v>
      </c>
      <c r="W29" s="139" t="s">
        <v>507</v>
      </c>
      <c r="X29" s="139" t="s">
        <v>508</v>
      </c>
      <c r="Y29" s="287">
        <v>0.01</v>
      </c>
      <c r="Z29" s="293">
        <f t="shared" si="3"/>
        <v>0.5</v>
      </c>
      <c r="AA29" s="287">
        <v>0.49</v>
      </c>
      <c r="AB29" s="139" t="s">
        <v>496</v>
      </c>
      <c r="AC29" s="139" t="s">
        <v>497</v>
      </c>
      <c r="AD29" s="287">
        <v>0</v>
      </c>
      <c r="AE29" s="139" t="s">
        <v>507</v>
      </c>
      <c r="AF29" s="139" t="s">
        <v>508</v>
      </c>
      <c r="AG29" s="287">
        <v>0.01</v>
      </c>
      <c r="AH29" s="293">
        <f t="shared" si="0"/>
        <v>0.5</v>
      </c>
      <c r="AI29" s="651" t="s">
        <v>1103</v>
      </c>
      <c r="AJ29" s="651" t="s">
        <v>1103</v>
      </c>
      <c r="AK29" s="651" t="s">
        <v>1103</v>
      </c>
      <c r="AL29" s="201" t="s">
        <v>832</v>
      </c>
      <c r="AM29" s="1443">
        <v>0.73099999999999998</v>
      </c>
    </row>
    <row r="30" spans="1:39" ht="15.75" hidden="1" customHeight="1" x14ac:dyDescent="0.2">
      <c r="A30" s="219" t="s">
        <v>736</v>
      </c>
      <c r="B30" s="320" t="s">
        <v>735</v>
      </c>
      <c r="C30" s="287">
        <v>0.49</v>
      </c>
      <c r="D30" s="139" t="s">
        <v>496</v>
      </c>
      <c r="E30" s="139" t="s">
        <v>636</v>
      </c>
      <c r="F30" s="287">
        <v>0</v>
      </c>
      <c r="G30" s="139" t="s">
        <v>645</v>
      </c>
      <c r="H30" s="139" t="s">
        <v>646</v>
      </c>
      <c r="I30" s="287">
        <v>0.01</v>
      </c>
      <c r="J30" s="309">
        <f t="shared" si="1"/>
        <v>0.5</v>
      </c>
      <c r="K30" s="287">
        <v>0.49</v>
      </c>
      <c r="L30" s="139" t="s">
        <v>496</v>
      </c>
      <c r="M30" s="139" t="s">
        <v>636</v>
      </c>
      <c r="N30" s="287">
        <v>0</v>
      </c>
      <c r="O30" s="139" t="s">
        <v>645</v>
      </c>
      <c r="P30" s="139" t="s">
        <v>646</v>
      </c>
      <c r="Q30" s="287">
        <v>0.01</v>
      </c>
      <c r="R30" s="309">
        <f t="shared" si="2"/>
        <v>0.5</v>
      </c>
      <c r="S30" s="287">
        <v>0.49</v>
      </c>
      <c r="T30" s="139" t="s">
        <v>496</v>
      </c>
      <c r="U30" s="139" t="s">
        <v>636</v>
      </c>
      <c r="V30" s="287">
        <v>0</v>
      </c>
      <c r="W30" s="139" t="s">
        <v>645</v>
      </c>
      <c r="X30" s="139" t="s">
        <v>646</v>
      </c>
      <c r="Y30" s="287">
        <v>0.01</v>
      </c>
      <c r="Z30" s="293">
        <f t="shared" si="3"/>
        <v>0.5</v>
      </c>
      <c r="AA30" s="287">
        <v>0.49</v>
      </c>
      <c r="AB30" s="139" t="s">
        <v>496</v>
      </c>
      <c r="AC30" s="139" t="s">
        <v>636</v>
      </c>
      <c r="AD30" s="287">
        <v>0</v>
      </c>
      <c r="AE30" s="139" t="s">
        <v>645</v>
      </c>
      <c r="AF30" s="139" t="s">
        <v>646</v>
      </c>
      <c r="AG30" s="287">
        <v>0.01</v>
      </c>
      <c r="AH30" s="293">
        <f t="shared" si="0"/>
        <v>0.5</v>
      </c>
      <c r="AI30" s="651" t="s">
        <v>832</v>
      </c>
      <c r="AJ30" s="651" t="s">
        <v>1103</v>
      </c>
      <c r="AK30" s="651" t="s">
        <v>1103</v>
      </c>
      <c r="AL30" s="201" t="s">
        <v>832</v>
      </c>
      <c r="AM30" s="1443">
        <v>0.66500000000000004</v>
      </c>
    </row>
    <row r="31" spans="1:39" ht="15.75" hidden="1" customHeight="1" x14ac:dyDescent="0.2">
      <c r="A31" s="219" t="s">
        <v>738</v>
      </c>
      <c r="B31" s="139" t="s">
        <v>737</v>
      </c>
      <c r="C31" s="287">
        <v>0.4</v>
      </c>
      <c r="D31" s="139" t="s">
        <v>558</v>
      </c>
      <c r="E31" s="139" t="s">
        <v>559</v>
      </c>
      <c r="F31" s="287">
        <v>0.09</v>
      </c>
      <c r="G31" s="139" t="s">
        <v>556</v>
      </c>
      <c r="H31" s="139" t="s">
        <v>1124</v>
      </c>
      <c r="I31" s="287">
        <v>0.01</v>
      </c>
      <c r="J31" s="309">
        <f t="shared" si="1"/>
        <v>0.5</v>
      </c>
      <c r="K31" s="287">
        <v>0.4</v>
      </c>
      <c r="L31" s="139" t="s">
        <v>558</v>
      </c>
      <c r="M31" s="139" t="s">
        <v>559</v>
      </c>
      <c r="N31" s="287">
        <v>0.09</v>
      </c>
      <c r="O31" s="139" t="s">
        <v>556</v>
      </c>
      <c r="P31" s="139" t="s">
        <v>1124</v>
      </c>
      <c r="Q31" s="287">
        <v>0.01</v>
      </c>
      <c r="R31" s="309">
        <f t="shared" si="2"/>
        <v>0.5</v>
      </c>
      <c r="S31" s="287">
        <v>0.4</v>
      </c>
      <c r="T31" s="139" t="s">
        <v>558</v>
      </c>
      <c r="U31" s="139" t="s">
        <v>559</v>
      </c>
      <c r="V31" s="287">
        <v>0.09</v>
      </c>
      <c r="W31" s="139" t="s">
        <v>556</v>
      </c>
      <c r="X31" s="139" t="s">
        <v>1124</v>
      </c>
      <c r="Y31" s="287">
        <v>0.01</v>
      </c>
      <c r="Z31" s="293">
        <f t="shared" si="3"/>
        <v>0.5</v>
      </c>
      <c r="AA31" s="287">
        <v>0.4</v>
      </c>
      <c r="AB31" s="139" t="s">
        <v>558</v>
      </c>
      <c r="AC31" s="139" t="s">
        <v>559</v>
      </c>
      <c r="AD31" s="287">
        <v>0.09</v>
      </c>
      <c r="AE31" s="139" t="s">
        <v>556</v>
      </c>
      <c r="AF31" s="139" t="s">
        <v>1124</v>
      </c>
      <c r="AG31" s="287">
        <v>0.01</v>
      </c>
      <c r="AH31" s="293">
        <f t="shared" si="0"/>
        <v>0.5</v>
      </c>
      <c r="AI31" s="651" t="s">
        <v>1103</v>
      </c>
      <c r="AJ31" s="651" t="s">
        <v>1103</v>
      </c>
      <c r="AK31" s="651" t="s">
        <v>1103</v>
      </c>
      <c r="AL31" s="199"/>
      <c r="AM31" s="1443">
        <v>0.68400000000000005</v>
      </c>
    </row>
    <row r="32" spans="1:39" ht="15.75" hidden="1" customHeight="1" x14ac:dyDescent="0.2">
      <c r="A32" s="219" t="s">
        <v>740</v>
      </c>
      <c r="B32" s="139" t="s">
        <v>739</v>
      </c>
      <c r="C32" s="287">
        <v>0.4</v>
      </c>
      <c r="D32" s="139" t="s">
        <v>602</v>
      </c>
      <c r="E32" s="139" t="s">
        <v>603</v>
      </c>
      <c r="F32" s="287">
        <v>0.1</v>
      </c>
      <c r="G32" s="139" t="s">
        <v>496</v>
      </c>
      <c r="H32" s="139" t="s">
        <v>534</v>
      </c>
      <c r="I32" s="287">
        <v>0</v>
      </c>
      <c r="J32" s="309">
        <f t="shared" si="1"/>
        <v>0.5</v>
      </c>
      <c r="K32" s="287">
        <v>0.4</v>
      </c>
      <c r="L32" s="139" t="s">
        <v>602</v>
      </c>
      <c r="M32" s="139" t="s">
        <v>603</v>
      </c>
      <c r="N32" s="287">
        <v>0.1</v>
      </c>
      <c r="O32" s="139" t="s">
        <v>496</v>
      </c>
      <c r="P32" s="139" t="s">
        <v>534</v>
      </c>
      <c r="Q32" s="287">
        <v>0</v>
      </c>
      <c r="R32" s="309">
        <f t="shared" si="2"/>
        <v>0.5</v>
      </c>
      <c r="S32" s="287">
        <v>0.4</v>
      </c>
      <c r="T32" s="139" t="s">
        <v>602</v>
      </c>
      <c r="U32" s="139" t="s">
        <v>603</v>
      </c>
      <c r="V32" s="287">
        <v>0.1</v>
      </c>
      <c r="W32" s="139" t="s">
        <v>496</v>
      </c>
      <c r="X32" s="139" t="s">
        <v>534</v>
      </c>
      <c r="Y32" s="287">
        <v>0</v>
      </c>
      <c r="Z32" s="293">
        <f t="shared" si="3"/>
        <v>0.5</v>
      </c>
      <c r="AA32" s="287">
        <v>0.4</v>
      </c>
      <c r="AB32" s="139" t="s">
        <v>602</v>
      </c>
      <c r="AC32" s="139" t="s">
        <v>603</v>
      </c>
      <c r="AD32" s="287">
        <v>0.1</v>
      </c>
      <c r="AE32" s="139" t="s">
        <v>496</v>
      </c>
      <c r="AF32" s="139" t="s">
        <v>534</v>
      </c>
      <c r="AG32" s="287">
        <v>0</v>
      </c>
      <c r="AH32" s="293">
        <f t="shared" si="0"/>
        <v>0.5</v>
      </c>
      <c r="AI32" s="651" t="s">
        <v>1103</v>
      </c>
      <c r="AJ32" s="651" t="s">
        <v>1103</v>
      </c>
      <c r="AK32" s="651" t="s">
        <v>1103</v>
      </c>
      <c r="AL32" s="199"/>
      <c r="AM32" s="1443">
        <v>0.67700000000000005</v>
      </c>
    </row>
    <row r="33" spans="1:42" ht="15.75" hidden="1" customHeight="1" x14ac:dyDescent="0.2">
      <c r="A33" s="219" t="s">
        <v>742</v>
      </c>
      <c r="B33" s="139" t="s">
        <v>741</v>
      </c>
      <c r="C33" s="287">
        <v>0.3</v>
      </c>
      <c r="D33" s="139" t="s">
        <v>647</v>
      </c>
      <c r="E33" s="139" t="s">
        <v>648</v>
      </c>
      <c r="F33" s="287">
        <v>0.37</v>
      </c>
      <c r="G33" s="139" t="s">
        <v>496</v>
      </c>
      <c r="H33" s="139" t="s">
        <v>496</v>
      </c>
      <c r="I33" s="287">
        <v>0</v>
      </c>
      <c r="J33" s="309">
        <f t="shared" si="1"/>
        <v>0.66999999999999993</v>
      </c>
      <c r="K33" s="287">
        <v>0.3</v>
      </c>
      <c r="L33" s="139" t="s">
        <v>647</v>
      </c>
      <c r="M33" s="139" t="s">
        <v>648</v>
      </c>
      <c r="N33" s="287">
        <v>0.37</v>
      </c>
      <c r="O33" s="139" t="s">
        <v>496</v>
      </c>
      <c r="P33" s="139" t="s">
        <v>496</v>
      </c>
      <c r="Q33" s="287">
        <v>0</v>
      </c>
      <c r="R33" s="309">
        <f t="shared" si="2"/>
        <v>0.66999999999999993</v>
      </c>
      <c r="S33" s="287">
        <v>0.3</v>
      </c>
      <c r="T33" s="139" t="s">
        <v>647</v>
      </c>
      <c r="U33" s="139" t="s">
        <v>648</v>
      </c>
      <c r="V33" s="287">
        <v>0.37</v>
      </c>
      <c r="W33" s="139" t="s">
        <v>496</v>
      </c>
      <c r="X33" s="139" t="s">
        <v>496</v>
      </c>
      <c r="Y33" s="287">
        <v>0</v>
      </c>
      <c r="Z33" s="293">
        <f t="shared" si="3"/>
        <v>0.66999999999999993</v>
      </c>
      <c r="AA33" s="287">
        <v>0.3</v>
      </c>
      <c r="AB33" s="139" t="s">
        <v>647</v>
      </c>
      <c r="AC33" s="139" t="s">
        <v>648</v>
      </c>
      <c r="AD33" s="287">
        <v>0.37</v>
      </c>
      <c r="AE33" s="139" t="s">
        <v>496</v>
      </c>
      <c r="AF33" s="139" t="s">
        <v>496</v>
      </c>
      <c r="AG33" s="287">
        <v>0</v>
      </c>
      <c r="AH33" s="293">
        <f t="shared" si="0"/>
        <v>0.66999999999999993</v>
      </c>
      <c r="AI33" s="651" t="s">
        <v>1103</v>
      </c>
      <c r="AJ33" s="651" t="s">
        <v>1103</v>
      </c>
      <c r="AK33" s="651" t="s">
        <v>1103</v>
      </c>
      <c r="AL33" s="201" t="s">
        <v>832</v>
      </c>
      <c r="AM33" s="1443">
        <v>0.78</v>
      </c>
    </row>
    <row r="34" spans="1:42" ht="15.75" hidden="1" customHeight="1" x14ac:dyDescent="0.2">
      <c r="A34" s="219" t="s">
        <v>744</v>
      </c>
      <c r="B34" s="139" t="s">
        <v>743</v>
      </c>
      <c r="C34" s="287">
        <v>0.4</v>
      </c>
      <c r="D34" s="139" t="s">
        <v>558</v>
      </c>
      <c r="E34" s="139" t="s">
        <v>559</v>
      </c>
      <c r="F34" s="287">
        <v>0.09</v>
      </c>
      <c r="G34" s="139" t="s">
        <v>556</v>
      </c>
      <c r="H34" s="139" t="s">
        <v>1124</v>
      </c>
      <c r="I34" s="287">
        <v>0.01</v>
      </c>
      <c r="J34" s="309">
        <f t="shared" si="1"/>
        <v>0.5</v>
      </c>
      <c r="K34" s="287">
        <v>0.4</v>
      </c>
      <c r="L34" s="139" t="s">
        <v>558</v>
      </c>
      <c r="M34" s="139" t="s">
        <v>559</v>
      </c>
      <c r="N34" s="287">
        <v>0.09</v>
      </c>
      <c r="O34" s="139" t="s">
        <v>556</v>
      </c>
      <c r="P34" s="139" t="s">
        <v>1124</v>
      </c>
      <c r="Q34" s="287">
        <v>0.01</v>
      </c>
      <c r="R34" s="309">
        <f t="shared" si="2"/>
        <v>0.5</v>
      </c>
      <c r="S34" s="287">
        <v>0.4</v>
      </c>
      <c r="T34" s="139" t="s">
        <v>558</v>
      </c>
      <c r="U34" s="139" t="s">
        <v>559</v>
      </c>
      <c r="V34" s="287">
        <v>0.09</v>
      </c>
      <c r="W34" s="139" t="s">
        <v>556</v>
      </c>
      <c r="X34" s="139" t="s">
        <v>1124</v>
      </c>
      <c r="Y34" s="287">
        <v>0.01</v>
      </c>
      <c r="Z34" s="293">
        <f t="shared" si="3"/>
        <v>0.5</v>
      </c>
      <c r="AA34" s="287">
        <v>0.4</v>
      </c>
      <c r="AB34" s="139" t="s">
        <v>558</v>
      </c>
      <c r="AC34" s="139" t="s">
        <v>559</v>
      </c>
      <c r="AD34" s="287">
        <v>0.09</v>
      </c>
      <c r="AE34" s="139" t="s">
        <v>556</v>
      </c>
      <c r="AF34" s="139" t="s">
        <v>1124</v>
      </c>
      <c r="AG34" s="287">
        <v>0.01</v>
      </c>
      <c r="AH34" s="293">
        <f t="shared" si="0"/>
        <v>0.5</v>
      </c>
      <c r="AI34" s="651" t="s">
        <v>1103</v>
      </c>
      <c r="AJ34" s="651" t="s">
        <v>1103</v>
      </c>
      <c r="AK34" s="651" t="s">
        <v>1103</v>
      </c>
      <c r="AL34" s="199"/>
      <c r="AM34" s="1443">
        <v>0.72799999999999998</v>
      </c>
    </row>
    <row r="35" spans="1:42" ht="15.75" hidden="1" customHeight="1" x14ac:dyDescent="0.2">
      <c r="A35" s="219" t="s">
        <v>746</v>
      </c>
      <c r="B35" s="139" t="s">
        <v>550</v>
      </c>
      <c r="C35" s="287">
        <v>0.49</v>
      </c>
      <c r="D35" s="139" t="s">
        <v>496</v>
      </c>
      <c r="E35" s="139" t="s">
        <v>497</v>
      </c>
      <c r="F35" s="287">
        <v>0</v>
      </c>
      <c r="G35" s="139" t="s">
        <v>551</v>
      </c>
      <c r="H35" s="139" t="s">
        <v>552</v>
      </c>
      <c r="I35" s="287">
        <v>0.01</v>
      </c>
      <c r="J35" s="309">
        <f t="shared" si="1"/>
        <v>0.5</v>
      </c>
      <c r="K35" s="287">
        <v>0.49</v>
      </c>
      <c r="L35" s="139" t="s">
        <v>496</v>
      </c>
      <c r="M35" s="139" t="s">
        <v>497</v>
      </c>
      <c r="N35" s="287">
        <v>0</v>
      </c>
      <c r="O35" s="139" t="s">
        <v>551</v>
      </c>
      <c r="P35" s="139" t="s">
        <v>552</v>
      </c>
      <c r="Q35" s="287">
        <v>0.01</v>
      </c>
      <c r="R35" s="309">
        <f t="shared" si="2"/>
        <v>0.5</v>
      </c>
      <c r="S35" s="287">
        <v>0.49</v>
      </c>
      <c r="T35" s="139" t="s">
        <v>496</v>
      </c>
      <c r="U35" s="139" t="s">
        <v>497</v>
      </c>
      <c r="V35" s="287">
        <v>0</v>
      </c>
      <c r="W35" s="139" t="s">
        <v>551</v>
      </c>
      <c r="X35" s="139" t="s">
        <v>552</v>
      </c>
      <c r="Y35" s="287">
        <v>0.01</v>
      </c>
      <c r="Z35" s="293">
        <f t="shared" si="3"/>
        <v>0.5</v>
      </c>
      <c r="AA35" s="287">
        <v>0.49</v>
      </c>
      <c r="AB35" s="139" t="s">
        <v>496</v>
      </c>
      <c r="AC35" s="139" t="s">
        <v>497</v>
      </c>
      <c r="AD35" s="287">
        <v>0</v>
      </c>
      <c r="AE35" s="139" t="s">
        <v>551</v>
      </c>
      <c r="AF35" s="139" t="s">
        <v>552</v>
      </c>
      <c r="AG35" s="287">
        <v>0.01</v>
      </c>
      <c r="AH35" s="293">
        <f t="shared" si="0"/>
        <v>0.5</v>
      </c>
      <c r="AI35" s="651" t="s">
        <v>1103</v>
      </c>
      <c r="AJ35" s="651" t="s">
        <v>1103</v>
      </c>
      <c r="AK35" s="651" t="s">
        <v>1103</v>
      </c>
      <c r="AL35" s="201" t="s">
        <v>832</v>
      </c>
      <c r="AM35" s="1443">
        <v>0.70099999999999996</v>
      </c>
    </row>
    <row r="36" spans="1:42" ht="15" hidden="1" x14ac:dyDescent="0.2">
      <c r="A36" s="219" t="s">
        <v>748</v>
      </c>
      <c r="B36" s="320" t="s">
        <v>500</v>
      </c>
      <c r="C36" s="287">
        <v>0.94</v>
      </c>
      <c r="D36" s="139" t="s">
        <v>1090</v>
      </c>
      <c r="E36" s="139" t="s">
        <v>1091</v>
      </c>
      <c r="F36" s="287">
        <v>0.05</v>
      </c>
      <c r="G36" s="139" t="s">
        <v>498</v>
      </c>
      <c r="H36" s="139" t="s">
        <v>499</v>
      </c>
      <c r="I36" s="287">
        <v>0.01</v>
      </c>
      <c r="J36" s="309">
        <f t="shared" si="1"/>
        <v>1</v>
      </c>
      <c r="K36" s="287">
        <v>0.94</v>
      </c>
      <c r="L36" s="139" t="s">
        <v>1090</v>
      </c>
      <c r="M36" s="139" t="s">
        <v>1091</v>
      </c>
      <c r="N36" s="287">
        <v>0.05</v>
      </c>
      <c r="O36" s="139" t="s">
        <v>498</v>
      </c>
      <c r="P36" s="139" t="s">
        <v>499</v>
      </c>
      <c r="Q36" s="287">
        <v>0.01</v>
      </c>
      <c r="R36" s="309">
        <f t="shared" si="2"/>
        <v>1</v>
      </c>
      <c r="S36" s="287">
        <v>0.94</v>
      </c>
      <c r="T36" s="139" t="s">
        <v>1090</v>
      </c>
      <c r="U36" s="139" t="s">
        <v>1091</v>
      </c>
      <c r="V36" s="287">
        <v>0.05</v>
      </c>
      <c r="W36" s="139" t="s">
        <v>498</v>
      </c>
      <c r="X36" s="139" t="s">
        <v>499</v>
      </c>
      <c r="Y36" s="287">
        <v>0.01</v>
      </c>
      <c r="Z36" s="293">
        <f t="shared" si="3"/>
        <v>1</v>
      </c>
      <c r="AA36" s="287">
        <v>0.94</v>
      </c>
      <c r="AB36" s="139" t="s">
        <v>1090</v>
      </c>
      <c r="AC36" s="139" t="s">
        <v>1091</v>
      </c>
      <c r="AD36" s="287">
        <v>0.05</v>
      </c>
      <c r="AE36" s="139" t="s">
        <v>498</v>
      </c>
      <c r="AF36" s="139" t="s">
        <v>499</v>
      </c>
      <c r="AG36" s="287">
        <v>0.01</v>
      </c>
      <c r="AH36" s="293">
        <f t="shared" si="0"/>
        <v>1</v>
      </c>
      <c r="AI36" s="651" t="s">
        <v>832</v>
      </c>
      <c r="AJ36" s="651" t="s">
        <v>1103</v>
      </c>
      <c r="AK36" s="651" t="s">
        <v>1103</v>
      </c>
      <c r="AL36" s="201" t="s">
        <v>832</v>
      </c>
      <c r="AM36" s="1443">
        <v>0.69499999999999995</v>
      </c>
    </row>
    <row r="37" spans="1:42" ht="15.75" hidden="1" customHeight="1" x14ac:dyDescent="0.2">
      <c r="A37" s="219" t="s">
        <v>750</v>
      </c>
      <c r="B37" s="139" t="s">
        <v>749</v>
      </c>
      <c r="C37" s="287">
        <v>0.4</v>
      </c>
      <c r="D37" s="139" t="s">
        <v>602</v>
      </c>
      <c r="E37" s="139" t="s">
        <v>603</v>
      </c>
      <c r="F37" s="287">
        <v>0.1</v>
      </c>
      <c r="G37" s="139" t="s">
        <v>496</v>
      </c>
      <c r="H37" s="139" t="s">
        <v>534</v>
      </c>
      <c r="I37" s="287">
        <v>0</v>
      </c>
      <c r="J37" s="309">
        <f t="shared" si="1"/>
        <v>0.5</v>
      </c>
      <c r="K37" s="287">
        <v>0.4</v>
      </c>
      <c r="L37" s="139" t="s">
        <v>602</v>
      </c>
      <c r="M37" s="139" t="s">
        <v>603</v>
      </c>
      <c r="N37" s="287">
        <v>0.1</v>
      </c>
      <c r="O37" s="139" t="s">
        <v>496</v>
      </c>
      <c r="P37" s="139" t="s">
        <v>534</v>
      </c>
      <c r="Q37" s="287">
        <v>0</v>
      </c>
      <c r="R37" s="309">
        <f t="shared" si="2"/>
        <v>0.5</v>
      </c>
      <c r="S37" s="287">
        <v>0.4</v>
      </c>
      <c r="T37" s="139" t="s">
        <v>602</v>
      </c>
      <c r="U37" s="139" t="s">
        <v>603</v>
      </c>
      <c r="V37" s="287">
        <v>0.1</v>
      </c>
      <c r="W37" s="139" t="s">
        <v>496</v>
      </c>
      <c r="X37" s="139" t="s">
        <v>534</v>
      </c>
      <c r="Y37" s="287">
        <v>0</v>
      </c>
      <c r="Z37" s="293">
        <f t="shared" si="3"/>
        <v>0.5</v>
      </c>
      <c r="AA37" s="287">
        <v>0.4</v>
      </c>
      <c r="AB37" s="139" t="s">
        <v>602</v>
      </c>
      <c r="AC37" s="139" t="s">
        <v>603</v>
      </c>
      <c r="AD37" s="287">
        <v>0.1</v>
      </c>
      <c r="AE37" s="139" t="s">
        <v>496</v>
      </c>
      <c r="AF37" s="139" t="s">
        <v>534</v>
      </c>
      <c r="AG37" s="287">
        <v>0</v>
      </c>
      <c r="AH37" s="293">
        <f t="shared" si="0"/>
        <v>0.5</v>
      </c>
      <c r="AI37" s="651" t="s">
        <v>1103</v>
      </c>
      <c r="AJ37" s="651" t="s">
        <v>1103</v>
      </c>
      <c r="AK37" s="651" t="s">
        <v>1103</v>
      </c>
      <c r="AL37" s="199"/>
      <c r="AM37" s="1443">
        <v>0.65300000000000002</v>
      </c>
    </row>
    <row r="38" spans="1:42" ht="15.75" hidden="1" customHeight="1" x14ac:dyDescent="0.2">
      <c r="A38" s="219" t="s">
        <v>752</v>
      </c>
      <c r="B38" s="139" t="s">
        <v>751</v>
      </c>
      <c r="C38" s="287">
        <v>0.3</v>
      </c>
      <c r="D38" s="139" t="s">
        <v>647</v>
      </c>
      <c r="E38" s="139" t="s">
        <v>648</v>
      </c>
      <c r="F38" s="287">
        <v>0.37</v>
      </c>
      <c r="G38" s="139" t="s">
        <v>496</v>
      </c>
      <c r="H38" s="139" t="s">
        <v>496</v>
      </c>
      <c r="I38" s="287">
        <v>0</v>
      </c>
      <c r="J38" s="309">
        <f t="shared" si="1"/>
        <v>0.66999999999999993</v>
      </c>
      <c r="K38" s="287">
        <v>0.3</v>
      </c>
      <c r="L38" s="139" t="s">
        <v>647</v>
      </c>
      <c r="M38" s="139" t="s">
        <v>648</v>
      </c>
      <c r="N38" s="287">
        <v>0.37</v>
      </c>
      <c r="O38" s="139" t="s">
        <v>496</v>
      </c>
      <c r="P38" s="139" t="s">
        <v>496</v>
      </c>
      <c r="Q38" s="287">
        <v>0</v>
      </c>
      <c r="R38" s="309">
        <f t="shared" si="2"/>
        <v>0.66999999999999993</v>
      </c>
      <c r="S38" s="287">
        <v>0.3</v>
      </c>
      <c r="T38" s="139" t="s">
        <v>647</v>
      </c>
      <c r="U38" s="139" t="s">
        <v>648</v>
      </c>
      <c r="V38" s="287">
        <v>0.37</v>
      </c>
      <c r="W38" s="139" t="s">
        <v>496</v>
      </c>
      <c r="X38" s="139" t="s">
        <v>496</v>
      </c>
      <c r="Y38" s="287">
        <v>0</v>
      </c>
      <c r="Z38" s="293">
        <f t="shared" si="3"/>
        <v>0.66999999999999993</v>
      </c>
      <c r="AA38" s="287">
        <v>0.3</v>
      </c>
      <c r="AB38" s="139" t="s">
        <v>647</v>
      </c>
      <c r="AC38" s="139" t="s">
        <v>648</v>
      </c>
      <c r="AD38" s="287">
        <v>0.37</v>
      </c>
      <c r="AE38" s="139" t="s">
        <v>496</v>
      </c>
      <c r="AF38" s="139" t="s">
        <v>496</v>
      </c>
      <c r="AG38" s="287">
        <v>0</v>
      </c>
      <c r="AH38" s="293">
        <f t="shared" si="0"/>
        <v>0.66999999999999993</v>
      </c>
      <c r="AI38" s="651" t="s">
        <v>1103</v>
      </c>
      <c r="AJ38" s="651" t="s">
        <v>1103</v>
      </c>
      <c r="AK38" s="651" t="s">
        <v>1103</v>
      </c>
      <c r="AL38" s="201" t="s">
        <v>832</v>
      </c>
      <c r="AM38" s="1443">
        <v>0.75600000000000001</v>
      </c>
    </row>
    <row r="39" spans="1:42" ht="15.75" hidden="1" customHeight="1" x14ac:dyDescent="0.2">
      <c r="A39" s="308" t="s">
        <v>754</v>
      </c>
      <c r="B39" s="224" t="s">
        <v>753</v>
      </c>
      <c r="C39" s="287">
        <v>0.4</v>
      </c>
      <c r="D39" s="224" t="s">
        <v>569</v>
      </c>
      <c r="E39" s="224" t="s">
        <v>570</v>
      </c>
      <c r="F39" s="287">
        <v>0.09</v>
      </c>
      <c r="G39" s="224" t="s">
        <v>567</v>
      </c>
      <c r="H39" s="224" t="s">
        <v>568</v>
      </c>
      <c r="I39" s="287">
        <v>0.01</v>
      </c>
      <c r="J39" s="309">
        <f t="shared" si="1"/>
        <v>0.5</v>
      </c>
      <c r="K39" s="287">
        <v>0.4</v>
      </c>
      <c r="L39" s="224" t="s">
        <v>569</v>
      </c>
      <c r="M39" s="224" t="s">
        <v>570</v>
      </c>
      <c r="N39" s="287">
        <v>0.09</v>
      </c>
      <c r="O39" s="224" t="s">
        <v>567</v>
      </c>
      <c r="P39" s="224" t="s">
        <v>568</v>
      </c>
      <c r="Q39" s="287">
        <v>0.01</v>
      </c>
      <c r="R39" s="309">
        <f t="shared" si="2"/>
        <v>0.5</v>
      </c>
      <c r="S39" s="287">
        <v>0.4</v>
      </c>
      <c r="T39" s="224" t="s">
        <v>569</v>
      </c>
      <c r="U39" s="224" t="s">
        <v>570</v>
      </c>
      <c r="V39" s="287">
        <v>0.09</v>
      </c>
      <c r="W39" s="224" t="s">
        <v>567</v>
      </c>
      <c r="X39" s="224" t="s">
        <v>568</v>
      </c>
      <c r="Y39" s="287">
        <v>0.01</v>
      </c>
      <c r="Z39" s="309">
        <f t="shared" ref="Z39:Z62" si="4">+S39+V39+Y39</f>
        <v>0.5</v>
      </c>
      <c r="AA39" s="287">
        <v>0.4</v>
      </c>
      <c r="AB39" s="139" t="s">
        <v>569</v>
      </c>
      <c r="AC39" s="139" t="s">
        <v>570</v>
      </c>
      <c r="AD39" s="287">
        <v>0.09</v>
      </c>
      <c r="AE39" s="139" t="s">
        <v>567</v>
      </c>
      <c r="AF39" s="139" t="s">
        <v>568</v>
      </c>
      <c r="AG39" s="287">
        <v>0.01</v>
      </c>
      <c r="AH39" s="293">
        <f t="shared" si="0"/>
        <v>0.5</v>
      </c>
      <c r="AI39" s="651" t="s">
        <v>1103</v>
      </c>
      <c r="AJ39" s="651" t="s">
        <v>1103</v>
      </c>
      <c r="AK39" s="651" t="s">
        <v>1103</v>
      </c>
      <c r="AL39" s="199"/>
      <c r="AM39" s="1443">
        <v>0.69399999999999995</v>
      </c>
    </row>
    <row r="40" spans="1:42" ht="15.75" hidden="1" customHeight="1" x14ac:dyDescent="0.2">
      <c r="A40" s="308" t="s">
        <v>756</v>
      </c>
      <c r="B40" s="224" t="s">
        <v>755</v>
      </c>
      <c r="C40" s="287">
        <v>0.4</v>
      </c>
      <c r="D40" s="224" t="s">
        <v>571</v>
      </c>
      <c r="E40" s="224" t="s">
        <v>572</v>
      </c>
      <c r="F40" s="287">
        <v>0.1</v>
      </c>
      <c r="G40" s="224" t="s">
        <v>496</v>
      </c>
      <c r="H40" s="224" t="s">
        <v>534</v>
      </c>
      <c r="I40" s="287">
        <v>0</v>
      </c>
      <c r="J40" s="309">
        <f t="shared" si="1"/>
        <v>0.5</v>
      </c>
      <c r="K40" s="287">
        <v>0.4</v>
      </c>
      <c r="L40" s="224" t="s">
        <v>571</v>
      </c>
      <c r="M40" s="224" t="s">
        <v>572</v>
      </c>
      <c r="N40" s="287">
        <v>0.1</v>
      </c>
      <c r="O40" s="224" t="s">
        <v>496</v>
      </c>
      <c r="P40" s="224" t="s">
        <v>534</v>
      </c>
      <c r="Q40" s="287">
        <v>0</v>
      </c>
      <c r="R40" s="309">
        <f t="shared" si="2"/>
        <v>0.5</v>
      </c>
      <c r="S40" s="287">
        <v>0.4</v>
      </c>
      <c r="T40" s="224" t="s">
        <v>571</v>
      </c>
      <c r="U40" s="224" t="s">
        <v>572</v>
      </c>
      <c r="V40" s="287">
        <v>0.1</v>
      </c>
      <c r="W40" s="224" t="s">
        <v>496</v>
      </c>
      <c r="X40" s="224" t="s">
        <v>534</v>
      </c>
      <c r="Y40" s="287">
        <v>0</v>
      </c>
      <c r="Z40" s="309">
        <f t="shared" si="4"/>
        <v>0.5</v>
      </c>
      <c r="AA40" s="287">
        <v>0.4</v>
      </c>
      <c r="AB40" s="139" t="s">
        <v>571</v>
      </c>
      <c r="AC40" s="139" t="s">
        <v>572</v>
      </c>
      <c r="AD40" s="287">
        <v>0.1</v>
      </c>
      <c r="AE40" s="139" t="s">
        <v>496</v>
      </c>
      <c r="AF40" s="139" t="s">
        <v>534</v>
      </c>
      <c r="AG40" s="287">
        <v>0</v>
      </c>
      <c r="AH40" s="293">
        <f t="shared" si="0"/>
        <v>0.5</v>
      </c>
      <c r="AI40" s="651" t="s">
        <v>1103</v>
      </c>
      <c r="AJ40" s="651" t="s">
        <v>1103</v>
      </c>
      <c r="AK40" s="651" t="s">
        <v>1103</v>
      </c>
      <c r="AL40" s="199"/>
      <c r="AM40" s="1443">
        <v>0.75900000000000001</v>
      </c>
    </row>
    <row r="41" spans="1:42" ht="15" hidden="1" x14ac:dyDescent="0.2">
      <c r="A41" s="308" t="s">
        <v>758</v>
      </c>
      <c r="B41" s="224" t="s">
        <v>757</v>
      </c>
      <c r="C41" s="287">
        <v>0.4</v>
      </c>
      <c r="D41" s="224" t="s">
        <v>612</v>
      </c>
      <c r="E41" s="224" t="s">
        <v>613</v>
      </c>
      <c r="F41" s="287">
        <v>0.09</v>
      </c>
      <c r="G41" s="224" t="s">
        <v>610</v>
      </c>
      <c r="H41" s="224" t="s">
        <v>611</v>
      </c>
      <c r="I41" s="287">
        <v>0.01</v>
      </c>
      <c r="J41" s="309">
        <f t="shared" si="1"/>
        <v>0.5</v>
      </c>
      <c r="K41" s="287">
        <v>0.4</v>
      </c>
      <c r="L41" s="224" t="s">
        <v>612</v>
      </c>
      <c r="M41" s="224" t="s">
        <v>613</v>
      </c>
      <c r="N41" s="287">
        <v>0.09</v>
      </c>
      <c r="O41" s="224" t="s">
        <v>610</v>
      </c>
      <c r="P41" s="224" t="s">
        <v>611</v>
      </c>
      <c r="Q41" s="287">
        <v>0.01</v>
      </c>
      <c r="R41" s="309">
        <f t="shared" si="2"/>
        <v>0.5</v>
      </c>
      <c r="S41" s="287">
        <v>0.4</v>
      </c>
      <c r="T41" s="224" t="s">
        <v>612</v>
      </c>
      <c r="U41" s="224" t="s">
        <v>613</v>
      </c>
      <c r="V41" s="287">
        <v>0.09</v>
      </c>
      <c r="W41" s="224" t="s">
        <v>610</v>
      </c>
      <c r="X41" s="224" t="s">
        <v>611</v>
      </c>
      <c r="Y41" s="287">
        <v>0.01</v>
      </c>
      <c r="Z41" s="309">
        <f t="shared" si="4"/>
        <v>0.5</v>
      </c>
      <c r="AA41" s="287">
        <v>0.4</v>
      </c>
      <c r="AB41" s="139" t="s">
        <v>612</v>
      </c>
      <c r="AC41" s="139" t="s">
        <v>613</v>
      </c>
      <c r="AD41" s="287">
        <v>0.09</v>
      </c>
      <c r="AE41" s="139" t="s">
        <v>610</v>
      </c>
      <c r="AF41" s="139" t="s">
        <v>611</v>
      </c>
      <c r="AG41" s="287">
        <v>0.01</v>
      </c>
      <c r="AH41" s="293">
        <f t="shared" si="0"/>
        <v>0.5</v>
      </c>
      <c r="AI41" s="651" t="s">
        <v>832</v>
      </c>
      <c r="AJ41" s="651" t="s">
        <v>1103</v>
      </c>
      <c r="AK41" s="651" t="s">
        <v>1103</v>
      </c>
      <c r="AL41" s="199"/>
      <c r="AM41" s="1443">
        <v>0.67700000000000005</v>
      </c>
    </row>
    <row r="42" spans="1:42" s="48" customFormat="1" ht="15" hidden="1" x14ac:dyDescent="0.2">
      <c r="A42" s="308" t="s">
        <v>1133</v>
      </c>
      <c r="B42" s="224" t="s">
        <v>1132</v>
      </c>
      <c r="C42" s="287">
        <v>0.49</v>
      </c>
      <c r="D42" s="224" t="s">
        <v>496</v>
      </c>
      <c r="E42" s="224" t="s">
        <v>497</v>
      </c>
      <c r="F42" s="287">
        <v>0</v>
      </c>
      <c r="G42" s="224" t="s">
        <v>515</v>
      </c>
      <c r="H42" s="224" t="s">
        <v>516</v>
      </c>
      <c r="I42" s="287">
        <v>0.01</v>
      </c>
      <c r="J42" s="309">
        <f t="shared" si="1"/>
        <v>0.5</v>
      </c>
      <c r="K42" s="287">
        <v>0.49</v>
      </c>
      <c r="L42" s="224" t="s">
        <v>496</v>
      </c>
      <c r="M42" s="224" t="s">
        <v>497</v>
      </c>
      <c r="N42" s="287">
        <v>0</v>
      </c>
      <c r="O42" s="224" t="s">
        <v>515</v>
      </c>
      <c r="P42" s="224" t="s">
        <v>516</v>
      </c>
      <c r="Q42" s="287">
        <v>0.01</v>
      </c>
      <c r="R42" s="309">
        <f t="shared" si="2"/>
        <v>0.5</v>
      </c>
      <c r="S42" s="287">
        <v>0.49</v>
      </c>
      <c r="T42" s="224" t="s">
        <v>496</v>
      </c>
      <c r="U42" s="224" t="s">
        <v>497</v>
      </c>
      <c r="V42" s="287">
        <v>0</v>
      </c>
      <c r="W42" s="224" t="s">
        <v>515</v>
      </c>
      <c r="X42" s="224" t="s">
        <v>516</v>
      </c>
      <c r="Y42" s="287">
        <v>0.01</v>
      </c>
      <c r="Z42" s="309">
        <f t="shared" si="4"/>
        <v>0.5</v>
      </c>
      <c r="AA42" s="295">
        <v>0.49</v>
      </c>
      <c r="AB42" s="320" t="s">
        <v>496</v>
      </c>
      <c r="AC42" s="320" t="s">
        <v>497</v>
      </c>
      <c r="AD42" s="295">
        <v>0</v>
      </c>
      <c r="AE42" s="320" t="s">
        <v>515</v>
      </c>
      <c r="AF42" s="320" t="s">
        <v>516</v>
      </c>
      <c r="AG42" s="295">
        <v>0.01</v>
      </c>
      <c r="AH42" s="321">
        <f t="shared" si="0"/>
        <v>0.5</v>
      </c>
      <c r="AI42" s="651" t="s">
        <v>832</v>
      </c>
      <c r="AJ42" s="651" t="s">
        <v>1103</v>
      </c>
      <c r="AK42" s="651" t="s">
        <v>1103</v>
      </c>
      <c r="AL42" s="201" t="s">
        <v>832</v>
      </c>
      <c r="AM42" s="1443">
        <v>0.71599999999999997</v>
      </c>
      <c r="AO42" s="215"/>
      <c r="AP42" s="215"/>
    </row>
    <row r="43" spans="1:42" ht="15.75" hidden="1" customHeight="1" x14ac:dyDescent="0.2">
      <c r="A43" s="308" t="s">
        <v>760</v>
      </c>
      <c r="B43" s="224" t="s">
        <v>759</v>
      </c>
      <c r="C43" s="287">
        <v>0.4</v>
      </c>
      <c r="D43" s="224" t="s">
        <v>590</v>
      </c>
      <c r="E43" s="224" t="s">
        <v>591</v>
      </c>
      <c r="F43" s="287">
        <v>0.09</v>
      </c>
      <c r="G43" s="224" t="s">
        <v>587</v>
      </c>
      <c r="H43" s="224" t="s">
        <v>588</v>
      </c>
      <c r="I43" s="287">
        <v>0.01</v>
      </c>
      <c r="J43" s="309">
        <f t="shared" si="1"/>
        <v>0.5</v>
      </c>
      <c r="K43" s="287">
        <v>0.4</v>
      </c>
      <c r="L43" s="224" t="s">
        <v>590</v>
      </c>
      <c r="M43" s="224" t="s">
        <v>591</v>
      </c>
      <c r="N43" s="287">
        <v>0.09</v>
      </c>
      <c r="O43" s="224" t="s">
        <v>587</v>
      </c>
      <c r="P43" s="224" t="s">
        <v>588</v>
      </c>
      <c r="Q43" s="287">
        <v>0.01</v>
      </c>
      <c r="R43" s="309">
        <f t="shared" si="2"/>
        <v>0.5</v>
      </c>
      <c r="S43" s="287">
        <v>0.4</v>
      </c>
      <c r="T43" s="224" t="s">
        <v>590</v>
      </c>
      <c r="U43" s="224" t="s">
        <v>591</v>
      </c>
      <c r="V43" s="287">
        <v>0.09</v>
      </c>
      <c r="W43" s="224" t="s">
        <v>587</v>
      </c>
      <c r="X43" s="224" t="s">
        <v>588</v>
      </c>
      <c r="Y43" s="287">
        <v>0.01</v>
      </c>
      <c r="Z43" s="309">
        <f t="shared" si="4"/>
        <v>0.5</v>
      </c>
      <c r="AA43" s="287">
        <v>0.4</v>
      </c>
      <c r="AB43" s="139" t="s">
        <v>590</v>
      </c>
      <c r="AC43" s="139" t="s">
        <v>591</v>
      </c>
      <c r="AD43" s="287">
        <v>0.09</v>
      </c>
      <c r="AE43" s="139" t="s">
        <v>587</v>
      </c>
      <c r="AF43" s="139" t="s">
        <v>588</v>
      </c>
      <c r="AG43" s="287">
        <v>0.01</v>
      </c>
      <c r="AH43" s="293">
        <f t="shared" si="0"/>
        <v>0.5</v>
      </c>
      <c r="AI43" s="651" t="s">
        <v>1103</v>
      </c>
      <c r="AJ43" s="651" t="s">
        <v>1103</v>
      </c>
      <c r="AK43" s="651" t="s">
        <v>1103</v>
      </c>
      <c r="AL43" s="199"/>
      <c r="AM43" s="1443">
        <v>0.63400000000000001</v>
      </c>
    </row>
    <row r="44" spans="1:42" ht="15.75" customHeight="1" x14ac:dyDescent="0.2">
      <c r="A44" s="308" t="s">
        <v>762</v>
      </c>
      <c r="B44" s="224" t="s">
        <v>761</v>
      </c>
      <c r="C44" s="287">
        <v>0.99</v>
      </c>
      <c r="D44" s="224" t="s">
        <v>496</v>
      </c>
      <c r="E44" s="224" t="s">
        <v>636</v>
      </c>
      <c r="F44" s="287">
        <v>0</v>
      </c>
      <c r="G44" s="224" t="s">
        <v>1199</v>
      </c>
      <c r="H44" s="224" t="s">
        <v>1123</v>
      </c>
      <c r="I44" s="287">
        <v>0.01</v>
      </c>
      <c r="J44" s="309">
        <f t="shared" si="1"/>
        <v>1</v>
      </c>
      <c r="K44" s="287">
        <v>0.99</v>
      </c>
      <c r="L44" s="224" t="s">
        <v>496</v>
      </c>
      <c r="M44" s="224" t="s">
        <v>636</v>
      </c>
      <c r="N44" s="287">
        <v>0</v>
      </c>
      <c r="O44" s="224" t="s">
        <v>1199</v>
      </c>
      <c r="P44" s="224" t="s">
        <v>1123</v>
      </c>
      <c r="Q44" s="287">
        <v>0.01</v>
      </c>
      <c r="R44" s="309">
        <f t="shared" si="2"/>
        <v>1</v>
      </c>
      <c r="S44" s="287">
        <v>0.99</v>
      </c>
      <c r="T44" s="224" t="s">
        <v>496</v>
      </c>
      <c r="U44" s="224" t="s">
        <v>636</v>
      </c>
      <c r="V44" s="287">
        <v>0</v>
      </c>
      <c r="W44" s="224" t="s">
        <v>1199</v>
      </c>
      <c r="X44" s="224" t="s">
        <v>1123</v>
      </c>
      <c r="Y44" s="287">
        <v>0.01</v>
      </c>
      <c r="Z44" s="309">
        <f t="shared" si="4"/>
        <v>1</v>
      </c>
      <c r="AA44" s="287">
        <v>0.99</v>
      </c>
      <c r="AB44" s="139" t="s">
        <v>496</v>
      </c>
      <c r="AC44" s="139" t="s">
        <v>636</v>
      </c>
      <c r="AD44" s="287">
        <v>0</v>
      </c>
      <c r="AE44" s="139" t="s">
        <v>1199</v>
      </c>
      <c r="AF44" s="139" t="s">
        <v>1123</v>
      </c>
      <c r="AG44" s="287">
        <v>0.01</v>
      </c>
      <c r="AH44" s="293">
        <f t="shared" si="0"/>
        <v>1</v>
      </c>
      <c r="AI44" s="651" t="s">
        <v>832</v>
      </c>
      <c r="AJ44" s="651" t="s">
        <v>1103</v>
      </c>
      <c r="AK44" s="651" t="s">
        <v>832</v>
      </c>
      <c r="AL44" s="201" t="s">
        <v>832</v>
      </c>
      <c r="AM44" s="1443">
        <v>0.67400000000000004</v>
      </c>
    </row>
    <row r="45" spans="1:42" ht="15.75" hidden="1" customHeight="1" x14ac:dyDescent="0.2">
      <c r="A45" s="308" t="s">
        <v>764</v>
      </c>
      <c r="B45" s="224" t="s">
        <v>763</v>
      </c>
      <c r="C45" s="287">
        <v>0.49</v>
      </c>
      <c r="D45" s="224" t="s">
        <v>496</v>
      </c>
      <c r="E45" s="224" t="s">
        <v>636</v>
      </c>
      <c r="F45" s="287">
        <v>0</v>
      </c>
      <c r="G45" s="224" t="s">
        <v>645</v>
      </c>
      <c r="H45" s="224" t="s">
        <v>646</v>
      </c>
      <c r="I45" s="287">
        <v>0.01</v>
      </c>
      <c r="J45" s="309">
        <f t="shared" si="1"/>
        <v>0.5</v>
      </c>
      <c r="K45" s="287">
        <v>0.49</v>
      </c>
      <c r="L45" s="224" t="s">
        <v>496</v>
      </c>
      <c r="M45" s="224" t="s">
        <v>636</v>
      </c>
      <c r="N45" s="287">
        <v>0</v>
      </c>
      <c r="O45" s="224" t="s">
        <v>645</v>
      </c>
      <c r="P45" s="224" t="s">
        <v>646</v>
      </c>
      <c r="Q45" s="287">
        <v>0.01</v>
      </c>
      <c r="R45" s="309">
        <f t="shared" si="2"/>
        <v>0.5</v>
      </c>
      <c r="S45" s="287">
        <v>0.49</v>
      </c>
      <c r="T45" s="224" t="s">
        <v>496</v>
      </c>
      <c r="U45" s="224" t="s">
        <v>636</v>
      </c>
      <c r="V45" s="287">
        <v>0</v>
      </c>
      <c r="W45" s="224" t="s">
        <v>645</v>
      </c>
      <c r="X45" s="224" t="s">
        <v>646</v>
      </c>
      <c r="Y45" s="287">
        <v>0.01</v>
      </c>
      <c r="Z45" s="309">
        <f t="shared" si="4"/>
        <v>0.5</v>
      </c>
      <c r="AA45" s="287">
        <v>0.49</v>
      </c>
      <c r="AB45" s="139" t="s">
        <v>496</v>
      </c>
      <c r="AC45" s="139" t="s">
        <v>636</v>
      </c>
      <c r="AD45" s="287">
        <v>0</v>
      </c>
      <c r="AE45" s="139" t="s">
        <v>645</v>
      </c>
      <c r="AF45" s="139" t="s">
        <v>646</v>
      </c>
      <c r="AG45" s="287">
        <v>0.01</v>
      </c>
      <c r="AH45" s="293">
        <f t="shared" si="0"/>
        <v>0.5</v>
      </c>
      <c r="AI45" s="651" t="s">
        <v>832</v>
      </c>
      <c r="AJ45" s="651" t="s">
        <v>1103</v>
      </c>
      <c r="AK45" s="651" t="s">
        <v>1103</v>
      </c>
      <c r="AL45" s="201" t="s">
        <v>832</v>
      </c>
      <c r="AM45" s="1443">
        <v>0.65200000000000002</v>
      </c>
    </row>
    <row r="46" spans="1:42" ht="15.75" hidden="1" customHeight="1" x14ac:dyDescent="0.2">
      <c r="A46" s="308" t="s">
        <v>766</v>
      </c>
      <c r="B46" s="224" t="s">
        <v>765</v>
      </c>
      <c r="C46" s="287">
        <v>0.4</v>
      </c>
      <c r="D46" s="224" t="s">
        <v>521</v>
      </c>
      <c r="E46" s="224" t="s">
        <v>522</v>
      </c>
      <c r="F46" s="287">
        <v>0.09</v>
      </c>
      <c r="G46" s="224" t="s">
        <v>519</v>
      </c>
      <c r="H46" s="224" t="s">
        <v>520</v>
      </c>
      <c r="I46" s="287">
        <v>0.01</v>
      </c>
      <c r="J46" s="309">
        <f t="shared" si="1"/>
        <v>0.5</v>
      </c>
      <c r="K46" s="287">
        <v>0.4</v>
      </c>
      <c r="L46" s="224" t="s">
        <v>521</v>
      </c>
      <c r="M46" s="224" t="s">
        <v>522</v>
      </c>
      <c r="N46" s="287">
        <v>0.09</v>
      </c>
      <c r="O46" s="224" t="s">
        <v>519</v>
      </c>
      <c r="P46" s="224" t="s">
        <v>520</v>
      </c>
      <c r="Q46" s="287">
        <v>0.01</v>
      </c>
      <c r="R46" s="309">
        <f t="shared" si="2"/>
        <v>0.5</v>
      </c>
      <c r="S46" s="287">
        <v>0.4</v>
      </c>
      <c r="T46" s="224" t="s">
        <v>521</v>
      </c>
      <c r="U46" s="224" t="s">
        <v>522</v>
      </c>
      <c r="V46" s="287">
        <v>0.09</v>
      </c>
      <c r="W46" s="224" t="s">
        <v>519</v>
      </c>
      <c r="X46" s="224" t="s">
        <v>520</v>
      </c>
      <c r="Y46" s="287">
        <v>0.01</v>
      </c>
      <c r="Z46" s="309">
        <f t="shared" si="4"/>
        <v>0.5</v>
      </c>
      <c r="AA46" s="287">
        <v>0.4</v>
      </c>
      <c r="AB46" s="139" t="s">
        <v>521</v>
      </c>
      <c r="AC46" s="139" t="s">
        <v>522</v>
      </c>
      <c r="AD46" s="287">
        <v>0.09</v>
      </c>
      <c r="AE46" s="139" t="s">
        <v>519</v>
      </c>
      <c r="AF46" s="139" t="s">
        <v>520</v>
      </c>
      <c r="AG46" s="287">
        <v>0.01</v>
      </c>
      <c r="AH46" s="293">
        <f t="shared" si="0"/>
        <v>0.5</v>
      </c>
      <c r="AI46" s="651" t="s">
        <v>1103</v>
      </c>
      <c r="AJ46" s="651" t="s">
        <v>1103</v>
      </c>
      <c r="AK46" s="651" t="s">
        <v>1103</v>
      </c>
      <c r="AL46" s="199"/>
      <c r="AM46" s="1443">
        <v>0.73799999999999999</v>
      </c>
    </row>
    <row r="47" spans="1:42" ht="15.75" hidden="1" customHeight="1" x14ac:dyDescent="0.2">
      <c r="A47" s="308" t="s">
        <v>768</v>
      </c>
      <c r="B47" s="224" t="s">
        <v>767</v>
      </c>
      <c r="C47" s="287">
        <v>0.3</v>
      </c>
      <c r="D47" s="224" t="s">
        <v>647</v>
      </c>
      <c r="E47" s="224" t="s">
        <v>648</v>
      </c>
      <c r="F47" s="287">
        <v>0.37</v>
      </c>
      <c r="G47" s="224" t="s">
        <v>496</v>
      </c>
      <c r="H47" s="224" t="s">
        <v>496</v>
      </c>
      <c r="I47" s="287">
        <v>0</v>
      </c>
      <c r="J47" s="309">
        <f t="shared" si="1"/>
        <v>0.66999999999999993</v>
      </c>
      <c r="K47" s="287">
        <v>0.3</v>
      </c>
      <c r="L47" s="224" t="s">
        <v>647</v>
      </c>
      <c r="M47" s="224" t="s">
        <v>648</v>
      </c>
      <c r="N47" s="287">
        <v>0.37</v>
      </c>
      <c r="O47" s="224" t="s">
        <v>496</v>
      </c>
      <c r="P47" s="224" t="s">
        <v>496</v>
      </c>
      <c r="Q47" s="287">
        <v>0</v>
      </c>
      <c r="R47" s="309">
        <f t="shared" si="2"/>
        <v>0.66999999999999993</v>
      </c>
      <c r="S47" s="287">
        <v>0.3</v>
      </c>
      <c r="T47" s="224" t="s">
        <v>647</v>
      </c>
      <c r="U47" s="224" t="s">
        <v>648</v>
      </c>
      <c r="V47" s="287">
        <v>0.37</v>
      </c>
      <c r="W47" s="224" t="s">
        <v>496</v>
      </c>
      <c r="X47" s="224" t="s">
        <v>496</v>
      </c>
      <c r="Y47" s="287">
        <v>0</v>
      </c>
      <c r="Z47" s="309">
        <f t="shared" si="4"/>
        <v>0.66999999999999993</v>
      </c>
      <c r="AA47" s="287">
        <v>0.3</v>
      </c>
      <c r="AB47" s="139" t="s">
        <v>647</v>
      </c>
      <c r="AC47" s="139" t="s">
        <v>648</v>
      </c>
      <c r="AD47" s="287">
        <v>0.37</v>
      </c>
      <c r="AE47" s="139" t="s">
        <v>496</v>
      </c>
      <c r="AF47" s="139" t="s">
        <v>496</v>
      </c>
      <c r="AG47" s="287">
        <v>0</v>
      </c>
      <c r="AH47" s="293">
        <f t="shared" si="0"/>
        <v>0.66999999999999993</v>
      </c>
      <c r="AI47" s="651" t="s">
        <v>1103</v>
      </c>
      <c r="AJ47" s="651" t="s">
        <v>1103</v>
      </c>
      <c r="AK47" s="651" t="s">
        <v>1103</v>
      </c>
      <c r="AL47" s="201" t="s">
        <v>832</v>
      </c>
      <c r="AM47" s="1443">
        <v>0.72599999999999998</v>
      </c>
    </row>
    <row r="48" spans="1:42" ht="15.75" hidden="1" customHeight="1" x14ac:dyDescent="0.2">
      <c r="A48" s="308" t="s">
        <v>770</v>
      </c>
      <c r="B48" s="224" t="s">
        <v>769</v>
      </c>
      <c r="C48" s="287">
        <v>0.4</v>
      </c>
      <c r="D48" s="224" t="s">
        <v>623</v>
      </c>
      <c r="E48" s="224" t="s">
        <v>624</v>
      </c>
      <c r="F48" s="287">
        <v>0.09</v>
      </c>
      <c r="G48" s="224" t="s">
        <v>622</v>
      </c>
      <c r="H48" s="224" t="s">
        <v>1125</v>
      </c>
      <c r="I48" s="287">
        <v>0.01</v>
      </c>
      <c r="J48" s="309">
        <f t="shared" si="1"/>
        <v>0.5</v>
      </c>
      <c r="K48" s="287">
        <v>0.4</v>
      </c>
      <c r="L48" s="224" t="s">
        <v>623</v>
      </c>
      <c r="M48" s="224" t="s">
        <v>624</v>
      </c>
      <c r="N48" s="287">
        <v>0.09</v>
      </c>
      <c r="O48" s="224" t="s">
        <v>622</v>
      </c>
      <c r="P48" s="224" t="s">
        <v>1125</v>
      </c>
      <c r="Q48" s="287">
        <v>0.01</v>
      </c>
      <c r="R48" s="309">
        <f t="shared" si="2"/>
        <v>0.5</v>
      </c>
      <c r="S48" s="287">
        <v>0.4</v>
      </c>
      <c r="T48" s="224" t="s">
        <v>623</v>
      </c>
      <c r="U48" s="224" t="s">
        <v>624</v>
      </c>
      <c r="V48" s="287">
        <v>0.09</v>
      </c>
      <c r="W48" s="224" t="s">
        <v>622</v>
      </c>
      <c r="X48" s="224" t="s">
        <v>1125</v>
      </c>
      <c r="Y48" s="287">
        <v>0.01</v>
      </c>
      <c r="Z48" s="309">
        <f t="shared" si="4"/>
        <v>0.5</v>
      </c>
      <c r="AA48" s="287">
        <v>0.4</v>
      </c>
      <c r="AB48" s="139" t="s">
        <v>623</v>
      </c>
      <c r="AC48" s="139" t="s">
        <v>624</v>
      </c>
      <c r="AD48" s="287">
        <v>0.09</v>
      </c>
      <c r="AE48" s="139" t="s">
        <v>622</v>
      </c>
      <c r="AF48" s="139" t="s">
        <v>1125</v>
      </c>
      <c r="AG48" s="287">
        <v>0.01</v>
      </c>
      <c r="AH48" s="293">
        <f t="shared" si="0"/>
        <v>0.5</v>
      </c>
      <c r="AI48" s="651" t="s">
        <v>1103</v>
      </c>
      <c r="AJ48" s="651" t="s">
        <v>1103</v>
      </c>
      <c r="AK48" s="651" t="s">
        <v>1103</v>
      </c>
      <c r="AL48" s="199"/>
      <c r="AM48" s="1443">
        <v>0.69099999999999995</v>
      </c>
    </row>
    <row r="49" spans="1:39" ht="15.75" hidden="1" customHeight="1" x14ac:dyDescent="0.2">
      <c r="A49" s="308" t="s">
        <v>772</v>
      </c>
      <c r="B49" s="224" t="s">
        <v>771</v>
      </c>
      <c r="C49" s="287">
        <v>0.4</v>
      </c>
      <c r="D49" s="224" t="s">
        <v>583</v>
      </c>
      <c r="E49" s="224" t="s">
        <v>584</v>
      </c>
      <c r="F49" s="287">
        <v>0.09</v>
      </c>
      <c r="G49" s="224" t="s">
        <v>581</v>
      </c>
      <c r="H49" s="224" t="s">
        <v>582</v>
      </c>
      <c r="I49" s="287">
        <v>0.01</v>
      </c>
      <c r="J49" s="309">
        <f t="shared" si="1"/>
        <v>0.5</v>
      </c>
      <c r="K49" s="287">
        <v>0.4</v>
      </c>
      <c r="L49" s="224" t="s">
        <v>583</v>
      </c>
      <c r="M49" s="224" t="s">
        <v>584</v>
      </c>
      <c r="N49" s="287">
        <v>0.09</v>
      </c>
      <c r="O49" s="224" t="s">
        <v>581</v>
      </c>
      <c r="P49" s="224" t="s">
        <v>582</v>
      </c>
      <c r="Q49" s="287">
        <v>0.01</v>
      </c>
      <c r="R49" s="309">
        <f t="shared" si="2"/>
        <v>0.5</v>
      </c>
      <c r="S49" s="287">
        <v>0.4</v>
      </c>
      <c r="T49" s="224" t="s">
        <v>583</v>
      </c>
      <c r="U49" s="224" t="s">
        <v>584</v>
      </c>
      <c r="V49" s="287">
        <v>0.09</v>
      </c>
      <c r="W49" s="224" t="s">
        <v>581</v>
      </c>
      <c r="X49" s="224" t="s">
        <v>582</v>
      </c>
      <c r="Y49" s="287">
        <v>0.01</v>
      </c>
      <c r="Z49" s="309">
        <f t="shared" si="4"/>
        <v>0.5</v>
      </c>
      <c r="AA49" s="287">
        <v>0.4</v>
      </c>
      <c r="AB49" s="139" t="s">
        <v>583</v>
      </c>
      <c r="AC49" s="139" t="s">
        <v>584</v>
      </c>
      <c r="AD49" s="287">
        <v>0.09</v>
      </c>
      <c r="AE49" s="139" t="s">
        <v>581</v>
      </c>
      <c r="AF49" s="139" t="s">
        <v>582</v>
      </c>
      <c r="AG49" s="287">
        <v>0.01</v>
      </c>
      <c r="AH49" s="293">
        <f t="shared" si="0"/>
        <v>0.5</v>
      </c>
      <c r="AI49" s="651" t="s">
        <v>1103</v>
      </c>
      <c r="AJ49" s="651" t="s">
        <v>1103</v>
      </c>
      <c r="AK49" s="651" t="s">
        <v>1103</v>
      </c>
      <c r="AL49" s="199"/>
      <c r="AM49" s="1443">
        <v>0.68400000000000005</v>
      </c>
    </row>
    <row r="50" spans="1:39" ht="15.75" hidden="1" customHeight="1" x14ac:dyDescent="0.2">
      <c r="A50" s="308" t="s">
        <v>774</v>
      </c>
      <c r="B50" s="224" t="s">
        <v>773</v>
      </c>
      <c r="C50" s="287">
        <v>0.4</v>
      </c>
      <c r="D50" s="224" t="s">
        <v>558</v>
      </c>
      <c r="E50" s="224" t="s">
        <v>559</v>
      </c>
      <c r="F50" s="287">
        <v>0.09</v>
      </c>
      <c r="G50" s="224" t="s">
        <v>556</v>
      </c>
      <c r="H50" s="224" t="s">
        <v>1124</v>
      </c>
      <c r="I50" s="287">
        <v>0.01</v>
      </c>
      <c r="J50" s="309">
        <f t="shared" si="1"/>
        <v>0.5</v>
      </c>
      <c r="K50" s="287">
        <v>0.4</v>
      </c>
      <c r="L50" s="224" t="s">
        <v>558</v>
      </c>
      <c r="M50" s="224" t="s">
        <v>559</v>
      </c>
      <c r="N50" s="287">
        <v>0.09</v>
      </c>
      <c r="O50" s="224" t="s">
        <v>556</v>
      </c>
      <c r="P50" s="224" t="s">
        <v>1124</v>
      </c>
      <c r="Q50" s="287">
        <v>0.01</v>
      </c>
      <c r="R50" s="309">
        <f t="shared" si="2"/>
        <v>0.5</v>
      </c>
      <c r="S50" s="287">
        <v>0.4</v>
      </c>
      <c r="T50" s="224" t="s">
        <v>558</v>
      </c>
      <c r="U50" s="224" t="s">
        <v>559</v>
      </c>
      <c r="V50" s="287">
        <v>0.09</v>
      </c>
      <c r="W50" s="224" t="s">
        <v>556</v>
      </c>
      <c r="X50" s="224" t="s">
        <v>1124</v>
      </c>
      <c r="Y50" s="287">
        <v>0.01</v>
      </c>
      <c r="Z50" s="309">
        <f t="shared" si="4"/>
        <v>0.5</v>
      </c>
      <c r="AA50" s="287">
        <v>0.4</v>
      </c>
      <c r="AB50" s="139" t="s">
        <v>558</v>
      </c>
      <c r="AC50" s="139" t="s">
        <v>559</v>
      </c>
      <c r="AD50" s="287">
        <v>0.09</v>
      </c>
      <c r="AE50" s="139" t="s">
        <v>556</v>
      </c>
      <c r="AF50" s="139" t="s">
        <v>1124</v>
      </c>
      <c r="AG50" s="287">
        <v>0.01</v>
      </c>
      <c r="AH50" s="293">
        <f t="shared" si="0"/>
        <v>0.5</v>
      </c>
      <c r="AI50" s="651" t="s">
        <v>1103</v>
      </c>
      <c r="AJ50" s="651" t="s">
        <v>1103</v>
      </c>
      <c r="AK50" s="651" t="s">
        <v>1103</v>
      </c>
      <c r="AL50" s="199"/>
      <c r="AM50" s="1443">
        <v>0.69799999999999995</v>
      </c>
    </row>
    <row r="51" spans="1:39" ht="15.75" hidden="1" customHeight="1" x14ac:dyDescent="0.2">
      <c r="A51" s="308" t="s">
        <v>776</v>
      </c>
      <c r="B51" s="224" t="s">
        <v>775</v>
      </c>
      <c r="C51" s="287">
        <v>0.49</v>
      </c>
      <c r="D51" s="224" t="s">
        <v>496</v>
      </c>
      <c r="E51" s="224" t="s">
        <v>497</v>
      </c>
      <c r="F51" s="287">
        <v>0</v>
      </c>
      <c r="G51" s="224" t="s">
        <v>504</v>
      </c>
      <c r="H51" s="224" t="s">
        <v>505</v>
      </c>
      <c r="I51" s="287">
        <v>0.01</v>
      </c>
      <c r="J51" s="309">
        <f t="shared" si="1"/>
        <v>0.5</v>
      </c>
      <c r="K51" s="287">
        <v>0.49</v>
      </c>
      <c r="L51" s="224" t="s">
        <v>496</v>
      </c>
      <c r="M51" s="224" t="s">
        <v>497</v>
      </c>
      <c r="N51" s="287">
        <v>0</v>
      </c>
      <c r="O51" s="224" t="s">
        <v>504</v>
      </c>
      <c r="P51" s="224" t="s">
        <v>505</v>
      </c>
      <c r="Q51" s="287">
        <v>0.01</v>
      </c>
      <c r="R51" s="309">
        <f t="shared" si="2"/>
        <v>0.5</v>
      </c>
      <c r="S51" s="287">
        <v>0.49</v>
      </c>
      <c r="T51" s="224" t="s">
        <v>496</v>
      </c>
      <c r="U51" s="224" t="s">
        <v>497</v>
      </c>
      <c r="V51" s="287">
        <v>0</v>
      </c>
      <c r="W51" s="224" t="s">
        <v>504</v>
      </c>
      <c r="X51" s="224" t="s">
        <v>505</v>
      </c>
      <c r="Y51" s="287">
        <v>0.01</v>
      </c>
      <c r="Z51" s="309">
        <f t="shared" si="4"/>
        <v>0.5</v>
      </c>
      <c r="AA51" s="287">
        <v>0.49</v>
      </c>
      <c r="AB51" s="139" t="s">
        <v>496</v>
      </c>
      <c r="AC51" s="139" t="s">
        <v>497</v>
      </c>
      <c r="AD51" s="287">
        <v>0</v>
      </c>
      <c r="AE51" s="139" t="s">
        <v>504</v>
      </c>
      <c r="AF51" s="139" t="s">
        <v>505</v>
      </c>
      <c r="AG51" s="287">
        <v>0.01</v>
      </c>
      <c r="AH51" s="293">
        <f t="shared" si="0"/>
        <v>0.5</v>
      </c>
      <c r="AI51" s="651" t="s">
        <v>1103</v>
      </c>
      <c r="AJ51" s="651" t="s">
        <v>1103</v>
      </c>
      <c r="AK51" s="651" t="s">
        <v>1103</v>
      </c>
      <c r="AL51" s="201" t="s">
        <v>832</v>
      </c>
      <c r="AM51" s="1443">
        <v>0.70599999999999996</v>
      </c>
    </row>
    <row r="52" spans="1:39" ht="15.75" hidden="1" customHeight="1" x14ac:dyDescent="0.2">
      <c r="A52" s="308" t="s">
        <v>778</v>
      </c>
      <c r="B52" s="224" t="s">
        <v>777</v>
      </c>
      <c r="C52" s="287">
        <v>0.4</v>
      </c>
      <c r="D52" s="224" t="s">
        <v>596</v>
      </c>
      <c r="E52" s="224" t="s">
        <v>597</v>
      </c>
      <c r="F52" s="287">
        <v>0.09</v>
      </c>
      <c r="G52" s="224" t="s">
        <v>593</v>
      </c>
      <c r="H52" s="224" t="s">
        <v>594</v>
      </c>
      <c r="I52" s="287">
        <v>0.01</v>
      </c>
      <c r="J52" s="309">
        <f t="shared" si="1"/>
        <v>0.5</v>
      </c>
      <c r="K52" s="287">
        <v>0.4</v>
      </c>
      <c r="L52" s="224" t="s">
        <v>596</v>
      </c>
      <c r="M52" s="224" t="s">
        <v>597</v>
      </c>
      <c r="N52" s="287">
        <v>0.09</v>
      </c>
      <c r="O52" s="224" t="s">
        <v>593</v>
      </c>
      <c r="P52" s="224" t="s">
        <v>594</v>
      </c>
      <c r="Q52" s="287">
        <v>0.01</v>
      </c>
      <c r="R52" s="309">
        <f t="shared" si="2"/>
        <v>0.5</v>
      </c>
      <c r="S52" s="287">
        <v>0.4</v>
      </c>
      <c r="T52" s="224" t="s">
        <v>596</v>
      </c>
      <c r="U52" s="224" t="s">
        <v>597</v>
      </c>
      <c r="V52" s="287">
        <v>0.09</v>
      </c>
      <c r="W52" s="224" t="s">
        <v>593</v>
      </c>
      <c r="X52" s="224" t="s">
        <v>594</v>
      </c>
      <c r="Y52" s="287">
        <v>0.01</v>
      </c>
      <c r="Z52" s="309">
        <f t="shared" si="4"/>
        <v>0.5</v>
      </c>
      <c r="AA52" s="287">
        <v>0.4</v>
      </c>
      <c r="AB52" s="139" t="s">
        <v>596</v>
      </c>
      <c r="AC52" s="139" t="s">
        <v>597</v>
      </c>
      <c r="AD52" s="287">
        <v>0.09</v>
      </c>
      <c r="AE52" s="139" t="s">
        <v>593</v>
      </c>
      <c r="AF52" s="139" t="s">
        <v>594</v>
      </c>
      <c r="AG52" s="287">
        <v>0.01</v>
      </c>
      <c r="AH52" s="293">
        <f t="shared" si="0"/>
        <v>0.5</v>
      </c>
      <c r="AI52" s="651" t="s">
        <v>832</v>
      </c>
      <c r="AJ52" s="651" t="s">
        <v>1103</v>
      </c>
      <c r="AK52" s="651" t="s">
        <v>1103</v>
      </c>
      <c r="AL52" s="199"/>
      <c r="AM52" s="1443">
        <v>0.70299999999999996</v>
      </c>
    </row>
    <row r="53" spans="1:39" ht="15.75" hidden="1" customHeight="1" x14ac:dyDescent="0.2">
      <c r="A53" s="308" t="s">
        <v>780</v>
      </c>
      <c r="B53" s="224" t="s">
        <v>779</v>
      </c>
      <c r="C53" s="287">
        <v>0.4</v>
      </c>
      <c r="D53" s="224" t="s">
        <v>558</v>
      </c>
      <c r="E53" s="224" t="s">
        <v>559</v>
      </c>
      <c r="F53" s="287">
        <v>0.09</v>
      </c>
      <c r="G53" s="224" t="s">
        <v>556</v>
      </c>
      <c r="H53" s="224" t="s">
        <v>1124</v>
      </c>
      <c r="I53" s="287">
        <v>0.01</v>
      </c>
      <c r="J53" s="309">
        <f t="shared" si="1"/>
        <v>0.5</v>
      </c>
      <c r="K53" s="287">
        <v>0.4</v>
      </c>
      <c r="L53" s="224" t="s">
        <v>558</v>
      </c>
      <c r="M53" s="224" t="s">
        <v>559</v>
      </c>
      <c r="N53" s="287">
        <v>0.09</v>
      </c>
      <c r="O53" s="224" t="s">
        <v>556</v>
      </c>
      <c r="P53" s="224" t="s">
        <v>1124</v>
      </c>
      <c r="Q53" s="287">
        <v>0.01</v>
      </c>
      <c r="R53" s="309">
        <f t="shared" si="2"/>
        <v>0.5</v>
      </c>
      <c r="S53" s="287">
        <v>0.4</v>
      </c>
      <c r="T53" s="224" t="s">
        <v>558</v>
      </c>
      <c r="U53" s="224" t="s">
        <v>559</v>
      </c>
      <c r="V53" s="287">
        <v>0.09</v>
      </c>
      <c r="W53" s="224" t="s">
        <v>556</v>
      </c>
      <c r="X53" s="224" t="s">
        <v>1124</v>
      </c>
      <c r="Y53" s="287">
        <v>0.01</v>
      </c>
      <c r="Z53" s="309">
        <f t="shared" si="4"/>
        <v>0.5</v>
      </c>
      <c r="AA53" s="287">
        <v>0.4</v>
      </c>
      <c r="AB53" s="139" t="s">
        <v>558</v>
      </c>
      <c r="AC53" s="139" t="s">
        <v>559</v>
      </c>
      <c r="AD53" s="287">
        <v>0.09</v>
      </c>
      <c r="AE53" s="139" t="s">
        <v>556</v>
      </c>
      <c r="AF53" s="139" t="s">
        <v>1124</v>
      </c>
      <c r="AG53" s="287">
        <v>0.01</v>
      </c>
      <c r="AH53" s="293">
        <f t="shared" si="0"/>
        <v>0.5</v>
      </c>
      <c r="AI53" s="651" t="s">
        <v>1103</v>
      </c>
      <c r="AJ53" s="651" t="s">
        <v>1103</v>
      </c>
      <c r="AK53" s="651" t="s">
        <v>1103</v>
      </c>
      <c r="AL53" s="199"/>
      <c r="AM53" s="1443">
        <v>0.71299999999999997</v>
      </c>
    </row>
    <row r="54" spans="1:39" ht="15.75" hidden="1" customHeight="1" x14ac:dyDescent="0.2">
      <c r="A54" s="308" t="s">
        <v>782</v>
      </c>
      <c r="B54" s="224" t="s">
        <v>781</v>
      </c>
      <c r="C54" s="287">
        <v>0.4</v>
      </c>
      <c r="D54" s="224" t="s">
        <v>560</v>
      </c>
      <c r="E54" s="224" t="s">
        <v>561</v>
      </c>
      <c r="F54" s="287">
        <v>0.1</v>
      </c>
      <c r="G54" s="224" t="s">
        <v>496</v>
      </c>
      <c r="H54" s="224" t="s">
        <v>534</v>
      </c>
      <c r="I54" s="287">
        <v>0</v>
      </c>
      <c r="J54" s="309">
        <f t="shared" si="1"/>
        <v>0.5</v>
      </c>
      <c r="K54" s="287">
        <v>0.4</v>
      </c>
      <c r="L54" s="224" t="s">
        <v>560</v>
      </c>
      <c r="M54" s="224" t="s">
        <v>561</v>
      </c>
      <c r="N54" s="287">
        <v>0.1</v>
      </c>
      <c r="O54" s="224" t="s">
        <v>496</v>
      </c>
      <c r="P54" s="224" t="s">
        <v>534</v>
      </c>
      <c r="Q54" s="287">
        <v>0</v>
      </c>
      <c r="R54" s="309">
        <f t="shared" si="2"/>
        <v>0.5</v>
      </c>
      <c r="S54" s="287">
        <v>0.4</v>
      </c>
      <c r="T54" s="224" t="s">
        <v>560</v>
      </c>
      <c r="U54" s="224" t="s">
        <v>561</v>
      </c>
      <c r="V54" s="287">
        <v>0.1</v>
      </c>
      <c r="W54" s="224" t="s">
        <v>496</v>
      </c>
      <c r="X54" s="224" t="s">
        <v>534</v>
      </c>
      <c r="Y54" s="287">
        <v>0</v>
      </c>
      <c r="Z54" s="309">
        <f t="shared" si="4"/>
        <v>0.5</v>
      </c>
      <c r="AA54" s="287">
        <v>0.4</v>
      </c>
      <c r="AB54" s="139" t="s">
        <v>560</v>
      </c>
      <c r="AC54" s="139" t="s">
        <v>561</v>
      </c>
      <c r="AD54" s="287">
        <v>0.1</v>
      </c>
      <c r="AE54" s="139" t="s">
        <v>496</v>
      </c>
      <c r="AF54" s="139" t="s">
        <v>534</v>
      </c>
      <c r="AG54" s="287">
        <v>0</v>
      </c>
      <c r="AH54" s="293">
        <f t="shared" si="0"/>
        <v>0.5</v>
      </c>
      <c r="AI54" s="651" t="s">
        <v>1103</v>
      </c>
      <c r="AJ54" s="651" t="s">
        <v>1103</v>
      </c>
      <c r="AK54" s="651" t="s">
        <v>1103</v>
      </c>
      <c r="AL54" s="199"/>
      <c r="AM54" s="1443">
        <v>0.68600000000000005</v>
      </c>
    </row>
    <row r="55" spans="1:39" ht="15.75" hidden="1" customHeight="1" x14ac:dyDescent="0.2">
      <c r="A55" s="308" t="s">
        <v>784</v>
      </c>
      <c r="B55" s="224" t="s">
        <v>783</v>
      </c>
      <c r="C55" s="287">
        <v>0.4</v>
      </c>
      <c r="D55" s="224" t="s">
        <v>615</v>
      </c>
      <c r="E55" s="224" t="s">
        <v>616</v>
      </c>
      <c r="F55" s="287">
        <v>0.1</v>
      </c>
      <c r="G55" s="224" t="s">
        <v>496</v>
      </c>
      <c r="H55" s="224" t="s">
        <v>534</v>
      </c>
      <c r="I55" s="287">
        <v>0</v>
      </c>
      <c r="J55" s="309">
        <f t="shared" si="1"/>
        <v>0.5</v>
      </c>
      <c r="K55" s="287">
        <v>0.4</v>
      </c>
      <c r="L55" s="224" t="s">
        <v>615</v>
      </c>
      <c r="M55" s="224" t="s">
        <v>616</v>
      </c>
      <c r="N55" s="287">
        <v>0.1</v>
      </c>
      <c r="O55" s="224" t="s">
        <v>496</v>
      </c>
      <c r="P55" s="224" t="s">
        <v>534</v>
      </c>
      <c r="Q55" s="287">
        <v>0</v>
      </c>
      <c r="R55" s="309">
        <f t="shared" si="2"/>
        <v>0.5</v>
      </c>
      <c r="S55" s="287">
        <v>0.4</v>
      </c>
      <c r="T55" s="224" t="s">
        <v>615</v>
      </c>
      <c r="U55" s="224" t="s">
        <v>616</v>
      </c>
      <c r="V55" s="287">
        <v>0.1</v>
      </c>
      <c r="W55" s="224" t="s">
        <v>496</v>
      </c>
      <c r="X55" s="224" t="s">
        <v>534</v>
      </c>
      <c r="Y55" s="287">
        <v>0</v>
      </c>
      <c r="Z55" s="309">
        <f t="shared" si="4"/>
        <v>0.5</v>
      </c>
      <c r="AA55" s="287">
        <v>0.4</v>
      </c>
      <c r="AB55" s="139" t="s">
        <v>615</v>
      </c>
      <c r="AC55" s="139" t="s">
        <v>616</v>
      </c>
      <c r="AD55" s="287">
        <v>0.1</v>
      </c>
      <c r="AE55" s="139" t="s">
        <v>496</v>
      </c>
      <c r="AF55" s="139" t="s">
        <v>534</v>
      </c>
      <c r="AG55" s="287">
        <v>0</v>
      </c>
      <c r="AH55" s="293">
        <f t="shared" si="0"/>
        <v>0.5</v>
      </c>
      <c r="AI55" s="651" t="s">
        <v>1103</v>
      </c>
      <c r="AJ55" s="651" t="s">
        <v>1103</v>
      </c>
      <c r="AK55" s="651" t="s">
        <v>1103</v>
      </c>
      <c r="AL55" s="199"/>
      <c r="AM55" s="1443">
        <v>0.72199999999999998</v>
      </c>
    </row>
    <row r="56" spans="1:39" ht="15" hidden="1" x14ac:dyDescent="0.2">
      <c r="A56" s="308" t="s">
        <v>786</v>
      </c>
      <c r="B56" s="224" t="s">
        <v>785</v>
      </c>
      <c r="C56" s="287">
        <v>0.49</v>
      </c>
      <c r="D56" s="224" t="s">
        <v>496</v>
      </c>
      <c r="E56" s="224" t="s">
        <v>497</v>
      </c>
      <c r="F56" s="287">
        <v>0</v>
      </c>
      <c r="G56" s="224" t="s">
        <v>524</v>
      </c>
      <c r="H56" s="224" t="s">
        <v>525</v>
      </c>
      <c r="I56" s="287">
        <v>0.01</v>
      </c>
      <c r="J56" s="309">
        <f t="shared" si="1"/>
        <v>0.5</v>
      </c>
      <c r="K56" s="287">
        <v>0.49</v>
      </c>
      <c r="L56" s="224" t="s">
        <v>496</v>
      </c>
      <c r="M56" s="224" t="s">
        <v>497</v>
      </c>
      <c r="N56" s="287">
        <v>0</v>
      </c>
      <c r="O56" s="224" t="s">
        <v>524</v>
      </c>
      <c r="P56" s="224" t="s">
        <v>525</v>
      </c>
      <c r="Q56" s="287">
        <v>0.01</v>
      </c>
      <c r="R56" s="309">
        <f t="shared" si="2"/>
        <v>0.5</v>
      </c>
      <c r="S56" s="287">
        <v>0.49</v>
      </c>
      <c r="T56" s="224" t="s">
        <v>496</v>
      </c>
      <c r="U56" s="224" t="s">
        <v>497</v>
      </c>
      <c r="V56" s="287">
        <v>0</v>
      </c>
      <c r="W56" s="224" t="s">
        <v>524</v>
      </c>
      <c r="X56" s="224" t="s">
        <v>525</v>
      </c>
      <c r="Y56" s="287">
        <v>0.01</v>
      </c>
      <c r="Z56" s="309">
        <f t="shared" si="4"/>
        <v>0.5</v>
      </c>
      <c r="AA56" s="287">
        <v>0.49</v>
      </c>
      <c r="AB56" s="139" t="s">
        <v>496</v>
      </c>
      <c r="AC56" s="139" t="s">
        <v>497</v>
      </c>
      <c r="AD56" s="287">
        <v>0</v>
      </c>
      <c r="AE56" s="139" t="s">
        <v>524</v>
      </c>
      <c r="AF56" s="139" t="s">
        <v>525</v>
      </c>
      <c r="AG56" s="287">
        <v>0.01</v>
      </c>
      <c r="AH56" s="293">
        <f t="shared" si="0"/>
        <v>0.5</v>
      </c>
      <c r="AI56" s="651" t="s">
        <v>832</v>
      </c>
      <c r="AJ56" s="651" t="s">
        <v>1103</v>
      </c>
      <c r="AK56" s="651" t="s">
        <v>1103</v>
      </c>
      <c r="AL56" s="201" t="s">
        <v>832</v>
      </c>
      <c r="AM56" s="1443">
        <v>0.67800000000000005</v>
      </c>
    </row>
    <row r="57" spans="1:39" ht="15" hidden="1" x14ac:dyDescent="0.2">
      <c r="A57" s="308" t="s">
        <v>787</v>
      </c>
      <c r="B57" s="224" t="s">
        <v>527</v>
      </c>
      <c r="C57" s="287">
        <v>0.49</v>
      </c>
      <c r="D57" s="224" t="s">
        <v>496</v>
      </c>
      <c r="E57" s="224" t="s">
        <v>497</v>
      </c>
      <c r="F57" s="287">
        <v>0</v>
      </c>
      <c r="G57" s="224" t="s">
        <v>524</v>
      </c>
      <c r="H57" s="224" t="s">
        <v>525</v>
      </c>
      <c r="I57" s="287">
        <v>0.01</v>
      </c>
      <c r="J57" s="309">
        <f t="shared" si="1"/>
        <v>0.5</v>
      </c>
      <c r="K57" s="287">
        <v>0.49</v>
      </c>
      <c r="L57" s="224" t="s">
        <v>496</v>
      </c>
      <c r="M57" s="224" t="s">
        <v>497</v>
      </c>
      <c r="N57" s="287">
        <v>0</v>
      </c>
      <c r="O57" s="224" t="s">
        <v>524</v>
      </c>
      <c r="P57" s="224" t="s">
        <v>525</v>
      </c>
      <c r="Q57" s="287">
        <v>0.01</v>
      </c>
      <c r="R57" s="309">
        <f t="shared" si="2"/>
        <v>0.5</v>
      </c>
      <c r="S57" s="287">
        <v>0.49</v>
      </c>
      <c r="T57" s="224" t="s">
        <v>496</v>
      </c>
      <c r="U57" s="224" t="s">
        <v>497</v>
      </c>
      <c r="V57" s="287">
        <v>0</v>
      </c>
      <c r="W57" s="224" t="s">
        <v>524</v>
      </c>
      <c r="X57" s="224" t="s">
        <v>525</v>
      </c>
      <c r="Y57" s="287">
        <v>0.01</v>
      </c>
      <c r="Z57" s="309">
        <f t="shared" si="4"/>
        <v>0.5</v>
      </c>
      <c r="AA57" s="287">
        <v>0.49</v>
      </c>
      <c r="AB57" s="139" t="s">
        <v>496</v>
      </c>
      <c r="AC57" s="139" t="s">
        <v>497</v>
      </c>
      <c r="AD57" s="287">
        <v>0</v>
      </c>
      <c r="AE57" s="139" t="s">
        <v>524</v>
      </c>
      <c r="AF57" s="139" t="s">
        <v>525</v>
      </c>
      <c r="AG57" s="287">
        <v>0.01</v>
      </c>
      <c r="AH57" s="293">
        <f t="shared" si="0"/>
        <v>0.5</v>
      </c>
      <c r="AI57" s="651" t="s">
        <v>832</v>
      </c>
      <c r="AJ57" s="651" t="s">
        <v>1103</v>
      </c>
      <c r="AK57" s="651" t="s">
        <v>1103</v>
      </c>
      <c r="AL57" s="201" t="s">
        <v>832</v>
      </c>
      <c r="AM57" s="1443">
        <v>0.68799999999999994</v>
      </c>
    </row>
    <row r="58" spans="1:39" ht="15" x14ac:dyDescent="0.2">
      <c r="A58" s="308" t="s">
        <v>789</v>
      </c>
      <c r="B58" s="224" t="s">
        <v>788</v>
      </c>
      <c r="C58" s="287">
        <v>0.4</v>
      </c>
      <c r="D58" s="224" t="s">
        <v>538</v>
      </c>
      <c r="E58" s="224" t="s">
        <v>539</v>
      </c>
      <c r="F58" s="287">
        <v>0.09</v>
      </c>
      <c r="G58" s="224" t="s">
        <v>536</v>
      </c>
      <c r="H58" s="224" t="s">
        <v>537</v>
      </c>
      <c r="I58" s="287">
        <v>0.01</v>
      </c>
      <c r="J58" s="309">
        <f t="shared" si="1"/>
        <v>0.5</v>
      </c>
      <c r="K58" s="287">
        <v>0.4</v>
      </c>
      <c r="L58" s="224" t="s">
        <v>538</v>
      </c>
      <c r="M58" s="224" t="s">
        <v>539</v>
      </c>
      <c r="N58" s="287">
        <v>0.09</v>
      </c>
      <c r="O58" s="224" t="s">
        <v>536</v>
      </c>
      <c r="P58" s="224" t="s">
        <v>537</v>
      </c>
      <c r="Q58" s="287">
        <v>0.01</v>
      </c>
      <c r="R58" s="309">
        <f t="shared" si="2"/>
        <v>0.5</v>
      </c>
      <c r="S58" s="287">
        <v>0.4</v>
      </c>
      <c r="T58" s="224" t="s">
        <v>538</v>
      </c>
      <c r="U58" s="224" t="s">
        <v>539</v>
      </c>
      <c r="V58" s="287">
        <v>0.09</v>
      </c>
      <c r="W58" s="224" t="s">
        <v>536</v>
      </c>
      <c r="X58" s="224" t="s">
        <v>537</v>
      </c>
      <c r="Y58" s="287">
        <v>0.01</v>
      </c>
      <c r="Z58" s="309">
        <f t="shared" si="4"/>
        <v>0.5</v>
      </c>
      <c r="AA58" s="287">
        <v>0.4</v>
      </c>
      <c r="AB58" s="139" t="s">
        <v>538</v>
      </c>
      <c r="AC58" s="139" t="s">
        <v>539</v>
      </c>
      <c r="AD58" s="287">
        <v>0.09</v>
      </c>
      <c r="AE58" s="139" t="s">
        <v>536</v>
      </c>
      <c r="AF58" s="139" t="s">
        <v>537</v>
      </c>
      <c r="AG58" s="287">
        <v>0.01</v>
      </c>
      <c r="AH58" s="293">
        <f t="shared" si="0"/>
        <v>0.5</v>
      </c>
      <c r="AI58" s="651" t="s">
        <v>832</v>
      </c>
      <c r="AJ58" s="651" t="s">
        <v>1103</v>
      </c>
      <c r="AK58" s="651" t="s">
        <v>832</v>
      </c>
      <c r="AL58" s="199"/>
      <c r="AM58" s="1443">
        <v>0.68</v>
      </c>
    </row>
    <row r="59" spans="1:39" ht="15.75" hidden="1" customHeight="1" x14ac:dyDescent="0.2">
      <c r="A59" s="308" t="s">
        <v>791</v>
      </c>
      <c r="B59" s="224" t="s">
        <v>790</v>
      </c>
      <c r="C59" s="287">
        <v>0.4</v>
      </c>
      <c r="D59" s="224" t="s">
        <v>633</v>
      </c>
      <c r="E59" s="224" t="s">
        <v>634</v>
      </c>
      <c r="F59" s="287">
        <v>0.1</v>
      </c>
      <c r="G59" s="224" t="s">
        <v>496</v>
      </c>
      <c r="H59" s="224" t="s">
        <v>534</v>
      </c>
      <c r="I59" s="287">
        <v>0</v>
      </c>
      <c r="J59" s="309">
        <f t="shared" si="1"/>
        <v>0.5</v>
      </c>
      <c r="K59" s="287">
        <v>0.4</v>
      </c>
      <c r="L59" s="224" t="s">
        <v>633</v>
      </c>
      <c r="M59" s="224" t="s">
        <v>634</v>
      </c>
      <c r="N59" s="287">
        <v>0.1</v>
      </c>
      <c r="O59" s="224" t="s">
        <v>496</v>
      </c>
      <c r="P59" s="224" t="s">
        <v>534</v>
      </c>
      <c r="Q59" s="287">
        <v>0</v>
      </c>
      <c r="R59" s="309">
        <f t="shared" si="2"/>
        <v>0.5</v>
      </c>
      <c r="S59" s="287">
        <v>0.4</v>
      </c>
      <c r="T59" s="224" t="s">
        <v>633</v>
      </c>
      <c r="U59" s="224" t="s">
        <v>634</v>
      </c>
      <c r="V59" s="287">
        <v>0.1</v>
      </c>
      <c r="W59" s="224" t="s">
        <v>496</v>
      </c>
      <c r="X59" s="224" t="s">
        <v>534</v>
      </c>
      <c r="Y59" s="287">
        <v>0</v>
      </c>
      <c r="Z59" s="309">
        <f t="shared" si="4"/>
        <v>0.5</v>
      </c>
      <c r="AA59" s="287">
        <v>0.4</v>
      </c>
      <c r="AB59" s="139" t="s">
        <v>633</v>
      </c>
      <c r="AC59" s="139" t="s">
        <v>634</v>
      </c>
      <c r="AD59" s="287">
        <v>0.1</v>
      </c>
      <c r="AE59" s="139" t="s">
        <v>496</v>
      </c>
      <c r="AF59" s="139" t="s">
        <v>534</v>
      </c>
      <c r="AG59" s="287">
        <v>0</v>
      </c>
      <c r="AH59" s="293">
        <f t="shared" si="0"/>
        <v>0.5</v>
      </c>
      <c r="AI59" s="651" t="s">
        <v>1103</v>
      </c>
      <c r="AJ59" s="651" t="s">
        <v>1103</v>
      </c>
      <c r="AK59" s="651" t="s">
        <v>1103</v>
      </c>
      <c r="AL59" s="199"/>
      <c r="AM59" s="1443">
        <v>0.68600000000000005</v>
      </c>
    </row>
    <row r="60" spans="1:39" ht="15.75" hidden="1" customHeight="1" x14ac:dyDescent="0.2">
      <c r="A60" s="308" t="s">
        <v>793</v>
      </c>
      <c r="B60" s="224" t="s">
        <v>792</v>
      </c>
      <c r="C60" s="287">
        <v>0.4</v>
      </c>
      <c r="D60" s="224" t="s">
        <v>590</v>
      </c>
      <c r="E60" s="224" t="s">
        <v>591</v>
      </c>
      <c r="F60" s="287">
        <v>0.09</v>
      </c>
      <c r="G60" s="224" t="s">
        <v>587</v>
      </c>
      <c r="H60" s="224" t="s">
        <v>588</v>
      </c>
      <c r="I60" s="287">
        <v>0.01</v>
      </c>
      <c r="J60" s="309">
        <f t="shared" si="1"/>
        <v>0.5</v>
      </c>
      <c r="K60" s="287">
        <v>0.4</v>
      </c>
      <c r="L60" s="224" t="s">
        <v>590</v>
      </c>
      <c r="M60" s="224" t="s">
        <v>591</v>
      </c>
      <c r="N60" s="287">
        <v>0.09</v>
      </c>
      <c r="O60" s="224" t="s">
        <v>587</v>
      </c>
      <c r="P60" s="224" t="s">
        <v>588</v>
      </c>
      <c r="Q60" s="287">
        <v>0.01</v>
      </c>
      <c r="R60" s="309">
        <f t="shared" si="2"/>
        <v>0.5</v>
      </c>
      <c r="S60" s="287">
        <v>0.4</v>
      </c>
      <c r="T60" s="224" t="s">
        <v>590</v>
      </c>
      <c r="U60" s="224" t="s">
        <v>591</v>
      </c>
      <c r="V60" s="287">
        <v>0.09</v>
      </c>
      <c r="W60" s="224" t="s">
        <v>587</v>
      </c>
      <c r="X60" s="224" t="s">
        <v>588</v>
      </c>
      <c r="Y60" s="287">
        <v>0.01</v>
      </c>
      <c r="Z60" s="309">
        <f t="shared" si="4"/>
        <v>0.5</v>
      </c>
      <c r="AA60" s="287">
        <v>0.4</v>
      </c>
      <c r="AB60" s="139" t="s">
        <v>590</v>
      </c>
      <c r="AC60" s="139" t="s">
        <v>591</v>
      </c>
      <c r="AD60" s="287">
        <v>0.09</v>
      </c>
      <c r="AE60" s="139" t="s">
        <v>587</v>
      </c>
      <c r="AF60" s="139" t="s">
        <v>588</v>
      </c>
      <c r="AG60" s="287">
        <v>0.01</v>
      </c>
      <c r="AH60" s="293">
        <f t="shared" si="0"/>
        <v>0.5</v>
      </c>
      <c r="AI60" s="651" t="s">
        <v>1103</v>
      </c>
      <c r="AJ60" s="651" t="s">
        <v>1103</v>
      </c>
      <c r="AK60" s="651" t="s">
        <v>1103</v>
      </c>
      <c r="AL60" s="199"/>
      <c r="AM60" s="1443">
        <v>0.65100000000000002</v>
      </c>
    </row>
    <row r="61" spans="1:39" ht="15.75" hidden="1" customHeight="1" x14ac:dyDescent="0.2">
      <c r="A61" s="308" t="s">
        <v>0</v>
      </c>
      <c r="B61" s="224" t="s">
        <v>794</v>
      </c>
      <c r="C61" s="287">
        <v>0.3</v>
      </c>
      <c r="D61" s="224" t="s">
        <v>647</v>
      </c>
      <c r="E61" s="224" t="s">
        <v>30</v>
      </c>
      <c r="F61" s="287">
        <v>0.37</v>
      </c>
      <c r="G61" s="224" t="s">
        <v>496</v>
      </c>
      <c r="H61" s="224" t="s">
        <v>496</v>
      </c>
      <c r="I61" s="287">
        <v>0</v>
      </c>
      <c r="J61" s="309">
        <f t="shared" si="1"/>
        <v>0.66999999999999993</v>
      </c>
      <c r="K61" s="287">
        <v>0.3</v>
      </c>
      <c r="L61" s="224" t="s">
        <v>647</v>
      </c>
      <c r="M61" s="224" t="s">
        <v>30</v>
      </c>
      <c r="N61" s="287">
        <v>0.37</v>
      </c>
      <c r="O61" s="224" t="s">
        <v>496</v>
      </c>
      <c r="P61" s="224" t="s">
        <v>496</v>
      </c>
      <c r="Q61" s="287">
        <v>0</v>
      </c>
      <c r="R61" s="309">
        <f t="shared" si="2"/>
        <v>0.66999999999999993</v>
      </c>
      <c r="S61" s="287">
        <v>0.3</v>
      </c>
      <c r="T61" s="224" t="s">
        <v>647</v>
      </c>
      <c r="U61" s="224" t="s">
        <v>30</v>
      </c>
      <c r="V61" s="287">
        <v>0.37</v>
      </c>
      <c r="W61" s="224" t="s">
        <v>496</v>
      </c>
      <c r="X61" s="224" t="s">
        <v>496</v>
      </c>
      <c r="Y61" s="287">
        <v>0</v>
      </c>
      <c r="Z61" s="309">
        <f t="shared" si="4"/>
        <v>0.66999999999999993</v>
      </c>
      <c r="AA61" s="287">
        <v>0.3</v>
      </c>
      <c r="AB61" s="139" t="s">
        <v>647</v>
      </c>
      <c r="AC61" s="139" t="s">
        <v>30</v>
      </c>
      <c r="AD61" s="287">
        <v>0.37</v>
      </c>
      <c r="AE61" s="139" t="s">
        <v>496</v>
      </c>
      <c r="AF61" s="139" t="s">
        <v>496</v>
      </c>
      <c r="AG61" s="287">
        <v>0</v>
      </c>
      <c r="AH61" s="293">
        <f t="shared" si="0"/>
        <v>0.66999999999999993</v>
      </c>
      <c r="AI61" s="651" t="s">
        <v>1103</v>
      </c>
      <c r="AJ61" s="651" t="s">
        <v>1103</v>
      </c>
      <c r="AK61" s="651" t="s">
        <v>1103</v>
      </c>
      <c r="AL61" s="199"/>
      <c r="AM61" s="1443">
        <v>0.68899999999999995</v>
      </c>
    </row>
    <row r="62" spans="1:39" ht="15.75" hidden="1" customHeight="1" x14ac:dyDescent="0.2">
      <c r="A62" s="308" t="s">
        <v>2</v>
      </c>
      <c r="B62" s="224" t="s">
        <v>1</v>
      </c>
      <c r="C62" s="287">
        <v>0.4</v>
      </c>
      <c r="D62" s="224" t="s">
        <v>558</v>
      </c>
      <c r="E62" s="224" t="s">
        <v>559</v>
      </c>
      <c r="F62" s="287">
        <v>0.09</v>
      </c>
      <c r="G62" s="224" t="s">
        <v>556</v>
      </c>
      <c r="H62" s="224" t="s">
        <v>1124</v>
      </c>
      <c r="I62" s="287">
        <v>0.01</v>
      </c>
      <c r="J62" s="309">
        <f t="shared" si="1"/>
        <v>0.5</v>
      </c>
      <c r="K62" s="287">
        <v>0.4</v>
      </c>
      <c r="L62" s="224" t="s">
        <v>558</v>
      </c>
      <c r="M62" s="224" t="s">
        <v>559</v>
      </c>
      <c r="N62" s="287">
        <v>0.09</v>
      </c>
      <c r="O62" s="224" t="s">
        <v>556</v>
      </c>
      <c r="P62" s="224" t="s">
        <v>1124</v>
      </c>
      <c r="Q62" s="287">
        <v>0.01</v>
      </c>
      <c r="R62" s="309">
        <f t="shared" si="2"/>
        <v>0.5</v>
      </c>
      <c r="S62" s="287">
        <v>0.4</v>
      </c>
      <c r="T62" s="224" t="s">
        <v>558</v>
      </c>
      <c r="U62" s="224" t="s">
        <v>559</v>
      </c>
      <c r="V62" s="287">
        <v>0.09</v>
      </c>
      <c r="W62" s="224" t="s">
        <v>556</v>
      </c>
      <c r="X62" s="224" t="s">
        <v>1124</v>
      </c>
      <c r="Y62" s="287">
        <v>0.01</v>
      </c>
      <c r="Z62" s="309">
        <f t="shared" si="4"/>
        <v>0.5</v>
      </c>
      <c r="AA62" s="287">
        <v>0.4</v>
      </c>
      <c r="AB62" s="139" t="s">
        <v>558</v>
      </c>
      <c r="AC62" s="139" t="s">
        <v>559</v>
      </c>
      <c r="AD62" s="287">
        <v>0.09</v>
      </c>
      <c r="AE62" s="139" t="s">
        <v>556</v>
      </c>
      <c r="AF62" s="139" t="s">
        <v>1124</v>
      </c>
      <c r="AG62" s="287">
        <v>0.01</v>
      </c>
      <c r="AH62" s="293">
        <f t="shared" si="0"/>
        <v>0.5</v>
      </c>
      <c r="AI62" s="651" t="s">
        <v>1103</v>
      </c>
      <c r="AJ62" s="651" t="s">
        <v>1103</v>
      </c>
      <c r="AK62" s="651" t="s">
        <v>1103</v>
      </c>
      <c r="AL62" s="199"/>
      <c r="AM62" s="1443">
        <v>0.70799999999999996</v>
      </c>
    </row>
    <row r="63" spans="1:39" ht="15" hidden="1" x14ac:dyDescent="0.2">
      <c r="A63" s="308" t="s">
        <v>4</v>
      </c>
      <c r="B63" s="224" t="s">
        <v>3</v>
      </c>
      <c r="C63" s="287">
        <v>1</v>
      </c>
      <c r="D63" s="224" t="s">
        <v>496</v>
      </c>
      <c r="E63" s="224" t="s">
        <v>497</v>
      </c>
      <c r="F63" s="287">
        <v>0</v>
      </c>
      <c r="G63" s="224" t="s">
        <v>496</v>
      </c>
      <c r="H63" s="224" t="s">
        <v>534</v>
      </c>
      <c r="I63" s="287">
        <v>0</v>
      </c>
      <c r="J63" s="309">
        <f t="shared" si="1"/>
        <v>1</v>
      </c>
      <c r="K63" s="287">
        <v>1</v>
      </c>
      <c r="L63" s="224" t="s">
        <v>496</v>
      </c>
      <c r="M63" s="224" t="s">
        <v>497</v>
      </c>
      <c r="N63" s="287">
        <v>0</v>
      </c>
      <c r="O63" s="224" t="s">
        <v>496</v>
      </c>
      <c r="P63" s="224" t="s">
        <v>534</v>
      </c>
      <c r="Q63" s="287">
        <v>0</v>
      </c>
      <c r="R63" s="309">
        <f t="shared" si="2"/>
        <v>1</v>
      </c>
      <c r="S63" s="287">
        <v>1</v>
      </c>
      <c r="T63" s="224" t="s">
        <v>496</v>
      </c>
      <c r="U63" s="224" t="s">
        <v>497</v>
      </c>
      <c r="V63" s="287">
        <v>0</v>
      </c>
      <c r="W63" s="224" t="s">
        <v>496</v>
      </c>
      <c r="X63" s="224" t="s">
        <v>534</v>
      </c>
      <c r="Y63" s="287">
        <v>0</v>
      </c>
      <c r="Z63" s="309">
        <f t="shared" ref="Z63:Z83" si="5">+S63+V63+Y63</f>
        <v>1</v>
      </c>
      <c r="AA63" s="287">
        <v>1</v>
      </c>
      <c r="AB63" s="139" t="s">
        <v>496</v>
      </c>
      <c r="AC63" s="139" t="s">
        <v>497</v>
      </c>
      <c r="AD63" s="287">
        <v>0</v>
      </c>
      <c r="AE63" s="139" t="s">
        <v>496</v>
      </c>
      <c r="AF63" s="139" t="s">
        <v>534</v>
      </c>
      <c r="AG63" s="287">
        <v>0</v>
      </c>
      <c r="AH63" s="293">
        <f t="shared" si="0"/>
        <v>1</v>
      </c>
      <c r="AI63" s="651" t="s">
        <v>832</v>
      </c>
      <c r="AJ63" s="651" t="s">
        <v>1103</v>
      </c>
      <c r="AK63" s="651" t="s">
        <v>1103</v>
      </c>
      <c r="AL63" s="201" t="s">
        <v>832</v>
      </c>
      <c r="AM63" s="1443">
        <v>0.64300000000000002</v>
      </c>
    </row>
    <row r="64" spans="1:39" ht="15.75" hidden="1" customHeight="1" x14ac:dyDescent="0.2">
      <c r="A64" s="308" t="s">
        <v>6</v>
      </c>
      <c r="B64" s="224" t="s">
        <v>5</v>
      </c>
      <c r="C64" s="287">
        <v>0.4</v>
      </c>
      <c r="D64" s="224" t="s">
        <v>560</v>
      </c>
      <c r="E64" s="224" t="s">
        <v>561</v>
      </c>
      <c r="F64" s="287">
        <v>0.1</v>
      </c>
      <c r="G64" s="224" t="s">
        <v>496</v>
      </c>
      <c r="H64" s="224" t="s">
        <v>534</v>
      </c>
      <c r="I64" s="287">
        <v>0</v>
      </c>
      <c r="J64" s="309">
        <f t="shared" si="1"/>
        <v>0.5</v>
      </c>
      <c r="K64" s="287">
        <v>0.4</v>
      </c>
      <c r="L64" s="224" t="s">
        <v>560</v>
      </c>
      <c r="M64" s="224" t="s">
        <v>561</v>
      </c>
      <c r="N64" s="287">
        <v>0.1</v>
      </c>
      <c r="O64" s="224" t="s">
        <v>496</v>
      </c>
      <c r="P64" s="224" t="s">
        <v>534</v>
      </c>
      <c r="Q64" s="287">
        <v>0</v>
      </c>
      <c r="R64" s="309">
        <f t="shared" si="2"/>
        <v>0.5</v>
      </c>
      <c r="S64" s="287">
        <v>0.4</v>
      </c>
      <c r="T64" s="224" t="s">
        <v>560</v>
      </c>
      <c r="U64" s="224" t="s">
        <v>561</v>
      </c>
      <c r="V64" s="287">
        <v>0.1</v>
      </c>
      <c r="W64" s="224" t="s">
        <v>496</v>
      </c>
      <c r="X64" s="224" t="s">
        <v>534</v>
      </c>
      <c r="Y64" s="287">
        <v>0</v>
      </c>
      <c r="Z64" s="309">
        <f t="shared" si="5"/>
        <v>0.5</v>
      </c>
      <c r="AA64" s="287">
        <v>0.4</v>
      </c>
      <c r="AB64" s="139" t="s">
        <v>560</v>
      </c>
      <c r="AC64" s="139" t="s">
        <v>561</v>
      </c>
      <c r="AD64" s="287">
        <v>0.1</v>
      </c>
      <c r="AE64" s="139" t="s">
        <v>496</v>
      </c>
      <c r="AF64" s="139" t="s">
        <v>534</v>
      </c>
      <c r="AG64" s="287">
        <v>0</v>
      </c>
      <c r="AH64" s="293">
        <f t="shared" si="0"/>
        <v>0.5</v>
      </c>
      <c r="AI64" s="651" t="s">
        <v>1103</v>
      </c>
      <c r="AJ64" s="651" t="s">
        <v>1103</v>
      </c>
      <c r="AK64" s="651" t="s">
        <v>1103</v>
      </c>
      <c r="AL64" s="199"/>
      <c r="AM64" s="1443">
        <v>0.68600000000000005</v>
      </c>
    </row>
    <row r="65" spans="1:42" ht="15.75" customHeight="1" x14ac:dyDescent="0.2">
      <c r="A65" s="308" t="s">
        <v>8</v>
      </c>
      <c r="B65" s="224" t="s">
        <v>7</v>
      </c>
      <c r="C65" s="287">
        <v>0.99</v>
      </c>
      <c r="D65" s="224" t="s">
        <v>496</v>
      </c>
      <c r="E65" s="224" t="s">
        <v>636</v>
      </c>
      <c r="F65" s="287">
        <v>0</v>
      </c>
      <c r="G65" s="224" t="s">
        <v>643</v>
      </c>
      <c r="H65" s="224" t="s">
        <v>644</v>
      </c>
      <c r="I65" s="287">
        <v>0.01</v>
      </c>
      <c r="J65" s="309">
        <f t="shared" si="1"/>
        <v>1</v>
      </c>
      <c r="K65" s="287">
        <v>0.99</v>
      </c>
      <c r="L65" s="224" t="s">
        <v>496</v>
      </c>
      <c r="M65" s="224" t="s">
        <v>636</v>
      </c>
      <c r="N65" s="287">
        <v>0</v>
      </c>
      <c r="O65" s="224" t="s">
        <v>643</v>
      </c>
      <c r="P65" s="224" t="s">
        <v>644</v>
      </c>
      <c r="Q65" s="287">
        <v>0.01</v>
      </c>
      <c r="R65" s="309">
        <f t="shared" si="2"/>
        <v>1</v>
      </c>
      <c r="S65" s="287">
        <v>0.99</v>
      </c>
      <c r="T65" s="224" t="s">
        <v>496</v>
      </c>
      <c r="U65" s="224" t="s">
        <v>636</v>
      </c>
      <c r="V65" s="287">
        <v>0</v>
      </c>
      <c r="W65" s="224" t="s">
        <v>643</v>
      </c>
      <c r="X65" s="224" t="s">
        <v>644</v>
      </c>
      <c r="Y65" s="287">
        <v>0.01</v>
      </c>
      <c r="Z65" s="309">
        <f t="shared" si="5"/>
        <v>1</v>
      </c>
      <c r="AA65" s="287">
        <v>0.99</v>
      </c>
      <c r="AB65" s="139" t="s">
        <v>496</v>
      </c>
      <c r="AC65" s="139" t="s">
        <v>636</v>
      </c>
      <c r="AD65" s="287">
        <v>0</v>
      </c>
      <c r="AE65" s="139" t="s">
        <v>643</v>
      </c>
      <c r="AF65" s="139" t="s">
        <v>644</v>
      </c>
      <c r="AG65" s="287">
        <v>0.01</v>
      </c>
      <c r="AH65" s="293">
        <f t="shared" si="0"/>
        <v>1</v>
      </c>
      <c r="AI65" s="652" t="s">
        <v>832</v>
      </c>
      <c r="AJ65" s="652" t="s">
        <v>1103</v>
      </c>
      <c r="AK65" s="652" t="s">
        <v>832</v>
      </c>
      <c r="AL65" s="201" t="s">
        <v>832</v>
      </c>
      <c r="AM65" s="1443">
        <v>0.68</v>
      </c>
    </row>
    <row r="66" spans="1:42" ht="15.75" hidden="1" customHeight="1" x14ac:dyDescent="0.2">
      <c r="A66" s="308" t="s">
        <v>10</v>
      </c>
      <c r="B66" s="224" t="s">
        <v>9</v>
      </c>
      <c r="C66" s="287">
        <v>0.4</v>
      </c>
      <c r="D66" s="224" t="s">
        <v>633</v>
      </c>
      <c r="E66" s="224" t="s">
        <v>634</v>
      </c>
      <c r="F66" s="287">
        <v>0.1</v>
      </c>
      <c r="G66" s="224" t="s">
        <v>496</v>
      </c>
      <c r="H66" s="224" t="s">
        <v>534</v>
      </c>
      <c r="I66" s="287">
        <v>0</v>
      </c>
      <c r="J66" s="309">
        <f t="shared" si="1"/>
        <v>0.5</v>
      </c>
      <c r="K66" s="287">
        <v>0.4</v>
      </c>
      <c r="L66" s="224" t="s">
        <v>633</v>
      </c>
      <c r="M66" s="224" t="s">
        <v>634</v>
      </c>
      <c r="N66" s="287">
        <v>0.1</v>
      </c>
      <c r="O66" s="224" t="s">
        <v>496</v>
      </c>
      <c r="P66" s="224" t="s">
        <v>534</v>
      </c>
      <c r="Q66" s="287">
        <v>0</v>
      </c>
      <c r="R66" s="309">
        <f t="shared" si="2"/>
        <v>0.5</v>
      </c>
      <c r="S66" s="287">
        <v>0.4</v>
      </c>
      <c r="T66" s="224" t="s">
        <v>633</v>
      </c>
      <c r="U66" s="224" t="s">
        <v>634</v>
      </c>
      <c r="V66" s="287">
        <v>0.1</v>
      </c>
      <c r="W66" s="224" t="s">
        <v>496</v>
      </c>
      <c r="X66" s="224" t="s">
        <v>534</v>
      </c>
      <c r="Y66" s="287">
        <v>0</v>
      </c>
      <c r="Z66" s="309">
        <f t="shared" si="5"/>
        <v>0.5</v>
      </c>
      <c r="AA66" s="287">
        <v>0.4</v>
      </c>
      <c r="AB66" s="139" t="s">
        <v>633</v>
      </c>
      <c r="AC66" s="139" t="s">
        <v>634</v>
      </c>
      <c r="AD66" s="287">
        <v>0.1</v>
      </c>
      <c r="AE66" s="139" t="s">
        <v>496</v>
      </c>
      <c r="AF66" s="139" t="s">
        <v>534</v>
      </c>
      <c r="AG66" s="287">
        <v>0</v>
      </c>
      <c r="AH66" s="293">
        <f t="shared" si="0"/>
        <v>0.5</v>
      </c>
      <c r="AI66" s="651" t="s">
        <v>1103</v>
      </c>
      <c r="AJ66" s="651" t="s">
        <v>1103</v>
      </c>
      <c r="AK66" s="651" t="s">
        <v>1103</v>
      </c>
      <c r="AL66" s="199"/>
      <c r="AM66" s="1443">
        <v>0.753</v>
      </c>
    </row>
    <row r="67" spans="1:42" ht="15.75" hidden="1" customHeight="1" x14ac:dyDescent="0.2">
      <c r="A67" s="308" t="s">
        <v>12</v>
      </c>
      <c r="B67" s="224" t="s">
        <v>11</v>
      </c>
      <c r="C67" s="287">
        <v>0.3</v>
      </c>
      <c r="D67" s="224" t="s">
        <v>647</v>
      </c>
      <c r="E67" s="224" t="s">
        <v>648</v>
      </c>
      <c r="F67" s="287">
        <v>0.37</v>
      </c>
      <c r="G67" s="224" t="s">
        <v>496</v>
      </c>
      <c r="H67" s="224" t="s">
        <v>496</v>
      </c>
      <c r="I67" s="287">
        <v>0</v>
      </c>
      <c r="J67" s="309">
        <f t="shared" si="1"/>
        <v>0.66999999999999993</v>
      </c>
      <c r="K67" s="287">
        <v>0.3</v>
      </c>
      <c r="L67" s="224" t="s">
        <v>647</v>
      </c>
      <c r="M67" s="224" t="s">
        <v>648</v>
      </c>
      <c r="N67" s="287">
        <v>0.37</v>
      </c>
      <c r="O67" s="224" t="s">
        <v>496</v>
      </c>
      <c r="P67" s="224" t="s">
        <v>496</v>
      </c>
      <c r="Q67" s="287">
        <v>0</v>
      </c>
      <c r="R67" s="309">
        <f t="shared" si="2"/>
        <v>0.66999999999999993</v>
      </c>
      <c r="S67" s="287">
        <v>0.3</v>
      </c>
      <c r="T67" s="224" t="s">
        <v>647</v>
      </c>
      <c r="U67" s="224" t="s">
        <v>648</v>
      </c>
      <c r="V67" s="287">
        <v>0.37</v>
      </c>
      <c r="W67" s="224" t="s">
        <v>496</v>
      </c>
      <c r="X67" s="224" t="s">
        <v>496</v>
      </c>
      <c r="Y67" s="287">
        <v>0</v>
      </c>
      <c r="Z67" s="309">
        <f t="shared" si="5"/>
        <v>0.66999999999999993</v>
      </c>
      <c r="AA67" s="287">
        <v>0.3</v>
      </c>
      <c r="AB67" s="139" t="s">
        <v>647</v>
      </c>
      <c r="AC67" s="139" t="s">
        <v>648</v>
      </c>
      <c r="AD67" s="287">
        <v>0.37</v>
      </c>
      <c r="AE67" s="139" t="s">
        <v>496</v>
      </c>
      <c r="AF67" s="139" t="s">
        <v>496</v>
      </c>
      <c r="AG67" s="287">
        <v>0</v>
      </c>
      <c r="AH67" s="293">
        <f t="shared" si="0"/>
        <v>0.66999999999999993</v>
      </c>
      <c r="AI67" s="651" t="s">
        <v>832</v>
      </c>
      <c r="AJ67" s="651" t="s">
        <v>1103</v>
      </c>
      <c r="AK67" s="651" t="s">
        <v>1103</v>
      </c>
      <c r="AL67" s="201" t="s">
        <v>832</v>
      </c>
      <c r="AM67" s="1443">
        <v>0.747</v>
      </c>
    </row>
    <row r="68" spans="1:42" ht="15.75" hidden="1" customHeight="1" x14ac:dyDescent="0.2">
      <c r="A68" s="308" t="s">
        <v>1997</v>
      </c>
      <c r="B68" s="224" t="s">
        <v>1977</v>
      </c>
      <c r="C68" s="287">
        <v>0.49</v>
      </c>
      <c r="D68" s="224" t="s">
        <v>496</v>
      </c>
      <c r="E68" s="224" t="s">
        <v>497</v>
      </c>
      <c r="F68" s="287">
        <v>0</v>
      </c>
      <c r="G68" s="224" t="s">
        <v>2333</v>
      </c>
      <c r="H68" s="224" t="s">
        <v>2339</v>
      </c>
      <c r="I68" s="287">
        <v>0.01</v>
      </c>
      <c r="J68" s="309">
        <f t="shared" si="1"/>
        <v>0.5</v>
      </c>
      <c r="K68" s="287">
        <v>0.49</v>
      </c>
      <c r="L68" s="224" t="s">
        <v>496</v>
      </c>
      <c r="M68" s="224" t="s">
        <v>497</v>
      </c>
      <c r="N68" s="287">
        <v>0</v>
      </c>
      <c r="O68" s="224" t="s">
        <v>2333</v>
      </c>
      <c r="P68" s="224" t="s">
        <v>2339</v>
      </c>
      <c r="Q68" s="287">
        <v>0.01</v>
      </c>
      <c r="R68" s="309">
        <f t="shared" si="2"/>
        <v>0.5</v>
      </c>
      <c r="S68" s="287">
        <v>0.49</v>
      </c>
      <c r="T68" s="224" t="s">
        <v>496</v>
      </c>
      <c r="U68" s="224" t="s">
        <v>497</v>
      </c>
      <c r="V68" s="287">
        <v>0</v>
      </c>
      <c r="W68" s="224" t="s">
        <v>2333</v>
      </c>
      <c r="X68" s="224" t="s">
        <v>2339</v>
      </c>
      <c r="Y68" s="287">
        <v>0.01</v>
      </c>
      <c r="Z68" s="309">
        <f>+S68+V68+Y68</f>
        <v>0.5</v>
      </c>
      <c r="AA68" s="322">
        <v>0.49</v>
      </c>
      <c r="AB68" s="323" t="s">
        <v>496</v>
      </c>
      <c r="AC68" s="323" t="s">
        <v>497</v>
      </c>
      <c r="AD68" s="322">
        <v>0</v>
      </c>
      <c r="AE68" s="323" t="s">
        <v>2333</v>
      </c>
      <c r="AF68" s="323" t="s">
        <v>2339</v>
      </c>
      <c r="AG68" s="322">
        <v>0.01</v>
      </c>
      <c r="AH68" s="324">
        <f>+AA68+AD68+AG68</f>
        <v>0.5</v>
      </c>
      <c r="AI68" s="651" t="s">
        <v>832</v>
      </c>
      <c r="AJ68" s="651" t="s">
        <v>1103</v>
      </c>
      <c r="AK68" s="651" t="s">
        <v>1103</v>
      </c>
      <c r="AL68" s="201" t="s">
        <v>832</v>
      </c>
      <c r="AM68" s="1443">
        <v>0.64800000000000002</v>
      </c>
    </row>
    <row r="69" spans="1:42" ht="15.75" hidden="1" customHeight="1" x14ac:dyDescent="0.2">
      <c r="A69" s="308" t="s">
        <v>14</v>
      </c>
      <c r="B69" s="224" t="s">
        <v>13</v>
      </c>
      <c r="C69" s="287">
        <v>0.4</v>
      </c>
      <c r="D69" s="224" t="s">
        <v>571</v>
      </c>
      <c r="E69" s="224" t="s">
        <v>572</v>
      </c>
      <c r="F69" s="287">
        <v>0.1</v>
      </c>
      <c r="G69" s="224" t="s">
        <v>496</v>
      </c>
      <c r="H69" s="224" t="s">
        <v>534</v>
      </c>
      <c r="I69" s="287">
        <v>0</v>
      </c>
      <c r="J69" s="309">
        <f t="shared" si="1"/>
        <v>0.5</v>
      </c>
      <c r="K69" s="287">
        <v>0.4</v>
      </c>
      <c r="L69" s="224" t="s">
        <v>571</v>
      </c>
      <c r="M69" s="224" t="s">
        <v>572</v>
      </c>
      <c r="N69" s="287">
        <v>0.1</v>
      </c>
      <c r="O69" s="224" t="s">
        <v>496</v>
      </c>
      <c r="P69" s="224" t="s">
        <v>534</v>
      </c>
      <c r="Q69" s="287">
        <v>0</v>
      </c>
      <c r="R69" s="309">
        <f t="shared" si="2"/>
        <v>0.5</v>
      </c>
      <c r="S69" s="287">
        <v>0.4</v>
      </c>
      <c r="T69" s="224" t="s">
        <v>571</v>
      </c>
      <c r="U69" s="224" t="s">
        <v>572</v>
      </c>
      <c r="V69" s="287">
        <v>0.1</v>
      </c>
      <c r="W69" s="224" t="s">
        <v>496</v>
      </c>
      <c r="X69" s="224" t="s">
        <v>534</v>
      </c>
      <c r="Y69" s="287">
        <v>0</v>
      </c>
      <c r="Z69" s="309">
        <f t="shared" si="5"/>
        <v>0.5</v>
      </c>
      <c r="AA69" s="287">
        <v>0.4</v>
      </c>
      <c r="AB69" s="139" t="s">
        <v>571</v>
      </c>
      <c r="AC69" s="139" t="s">
        <v>572</v>
      </c>
      <c r="AD69" s="287">
        <v>0.1</v>
      </c>
      <c r="AE69" s="139" t="s">
        <v>496</v>
      </c>
      <c r="AF69" s="139" t="s">
        <v>534</v>
      </c>
      <c r="AG69" s="287">
        <v>0</v>
      </c>
      <c r="AH69" s="293">
        <f t="shared" ref="AH69:AH96" si="6">+AA69+AD69+AG69</f>
        <v>0.5</v>
      </c>
      <c r="AI69" s="651" t="s">
        <v>832</v>
      </c>
      <c r="AJ69" s="651" t="s">
        <v>1103</v>
      </c>
      <c r="AK69" s="651" t="s">
        <v>1103</v>
      </c>
      <c r="AL69" s="199"/>
      <c r="AM69" s="1443">
        <v>0.71699999999999997</v>
      </c>
    </row>
    <row r="70" spans="1:42" ht="15" hidden="1" x14ac:dyDescent="0.2">
      <c r="A70" s="308" t="s">
        <v>16</v>
      </c>
      <c r="B70" s="224" t="s">
        <v>547</v>
      </c>
      <c r="C70" s="287">
        <v>0.49</v>
      </c>
      <c r="D70" s="224" t="s">
        <v>496</v>
      </c>
      <c r="E70" s="224" t="s">
        <v>497</v>
      </c>
      <c r="F70" s="287">
        <v>0</v>
      </c>
      <c r="G70" s="224" t="s">
        <v>548</v>
      </c>
      <c r="H70" s="224" t="s">
        <v>549</v>
      </c>
      <c r="I70" s="287">
        <v>0.01</v>
      </c>
      <c r="J70" s="309">
        <f t="shared" si="1"/>
        <v>0.5</v>
      </c>
      <c r="K70" s="287">
        <v>0.49</v>
      </c>
      <c r="L70" s="224" t="s">
        <v>496</v>
      </c>
      <c r="M70" s="224" t="s">
        <v>497</v>
      </c>
      <c r="N70" s="287">
        <v>0</v>
      </c>
      <c r="O70" s="224" t="s">
        <v>548</v>
      </c>
      <c r="P70" s="224" t="s">
        <v>549</v>
      </c>
      <c r="Q70" s="287">
        <v>0.01</v>
      </c>
      <c r="R70" s="309">
        <f t="shared" si="2"/>
        <v>0.5</v>
      </c>
      <c r="S70" s="287">
        <v>0.49</v>
      </c>
      <c r="T70" s="224" t="s">
        <v>496</v>
      </c>
      <c r="U70" s="224" t="s">
        <v>497</v>
      </c>
      <c r="V70" s="287">
        <v>0</v>
      </c>
      <c r="W70" s="224" t="s">
        <v>548</v>
      </c>
      <c r="X70" s="224" t="s">
        <v>549</v>
      </c>
      <c r="Y70" s="287">
        <v>0.01</v>
      </c>
      <c r="Z70" s="309">
        <f t="shared" si="5"/>
        <v>0.5</v>
      </c>
      <c r="AA70" s="287">
        <v>0.49</v>
      </c>
      <c r="AB70" s="139" t="s">
        <v>496</v>
      </c>
      <c r="AC70" s="139" t="s">
        <v>497</v>
      </c>
      <c r="AD70" s="287">
        <v>0</v>
      </c>
      <c r="AE70" s="139" t="s">
        <v>548</v>
      </c>
      <c r="AF70" s="139" t="s">
        <v>549</v>
      </c>
      <c r="AG70" s="287">
        <v>0.01</v>
      </c>
      <c r="AH70" s="293">
        <f t="shared" si="6"/>
        <v>0.5</v>
      </c>
      <c r="AI70" s="651" t="s">
        <v>832</v>
      </c>
      <c r="AJ70" s="651" t="s">
        <v>1103</v>
      </c>
      <c r="AK70" s="651" t="s">
        <v>1103</v>
      </c>
      <c r="AL70" s="201" t="s">
        <v>832</v>
      </c>
      <c r="AM70" s="1443">
        <v>0.66800000000000004</v>
      </c>
    </row>
    <row r="71" spans="1:42" ht="15.75" hidden="1" customHeight="1" x14ac:dyDescent="0.2">
      <c r="A71" s="308" t="s">
        <v>18</v>
      </c>
      <c r="B71" s="224" t="s">
        <v>17</v>
      </c>
      <c r="C71" s="287">
        <v>0.4</v>
      </c>
      <c r="D71" s="224" t="s">
        <v>583</v>
      </c>
      <c r="E71" s="224" t="s">
        <v>584</v>
      </c>
      <c r="F71" s="287">
        <v>0.09</v>
      </c>
      <c r="G71" s="224" t="s">
        <v>581</v>
      </c>
      <c r="H71" s="224" t="s">
        <v>582</v>
      </c>
      <c r="I71" s="287">
        <v>0.01</v>
      </c>
      <c r="J71" s="309">
        <f t="shared" ref="J71:J134" si="7">C71+F71+I71</f>
        <v>0.5</v>
      </c>
      <c r="K71" s="287">
        <v>0.4</v>
      </c>
      <c r="L71" s="224" t="s">
        <v>583</v>
      </c>
      <c r="M71" s="224" t="s">
        <v>584</v>
      </c>
      <c r="N71" s="287">
        <v>0.09</v>
      </c>
      <c r="O71" s="224" t="s">
        <v>581</v>
      </c>
      <c r="P71" s="224" t="s">
        <v>582</v>
      </c>
      <c r="Q71" s="287">
        <v>0.01</v>
      </c>
      <c r="R71" s="309">
        <f t="shared" ref="R71:R134" si="8">K71+N71+Q71</f>
        <v>0.5</v>
      </c>
      <c r="S71" s="287">
        <v>0.4</v>
      </c>
      <c r="T71" s="224" t="s">
        <v>583</v>
      </c>
      <c r="U71" s="224" t="s">
        <v>584</v>
      </c>
      <c r="V71" s="287">
        <v>0.09</v>
      </c>
      <c r="W71" s="224" t="s">
        <v>581</v>
      </c>
      <c r="X71" s="224" t="s">
        <v>582</v>
      </c>
      <c r="Y71" s="287">
        <v>0.01</v>
      </c>
      <c r="Z71" s="309">
        <f t="shared" si="5"/>
        <v>0.5</v>
      </c>
      <c r="AA71" s="287">
        <v>0.4</v>
      </c>
      <c r="AB71" s="139" t="s">
        <v>583</v>
      </c>
      <c r="AC71" s="139" t="s">
        <v>584</v>
      </c>
      <c r="AD71" s="287">
        <v>0.09</v>
      </c>
      <c r="AE71" s="139" t="s">
        <v>581</v>
      </c>
      <c r="AF71" s="139" t="s">
        <v>582</v>
      </c>
      <c r="AG71" s="287">
        <v>0.01</v>
      </c>
      <c r="AH71" s="293">
        <f t="shared" si="6"/>
        <v>0.5</v>
      </c>
      <c r="AI71" s="651" t="s">
        <v>832</v>
      </c>
      <c r="AJ71" s="651" t="s">
        <v>1103</v>
      </c>
      <c r="AK71" s="651" t="s">
        <v>1103</v>
      </c>
      <c r="AL71" s="199"/>
      <c r="AM71" s="1443">
        <v>0.69399999999999995</v>
      </c>
    </row>
    <row r="72" spans="1:42" ht="15" x14ac:dyDescent="0.2">
      <c r="A72" s="308" t="s">
        <v>20</v>
      </c>
      <c r="B72" s="343" t="s">
        <v>535</v>
      </c>
      <c r="C72" s="287">
        <v>0.49</v>
      </c>
      <c r="D72" s="224" t="s">
        <v>496</v>
      </c>
      <c r="E72" s="224" t="s">
        <v>497</v>
      </c>
      <c r="F72" s="287">
        <v>0</v>
      </c>
      <c r="G72" s="224" t="s">
        <v>536</v>
      </c>
      <c r="H72" s="224" t="s">
        <v>537</v>
      </c>
      <c r="I72" s="287">
        <v>0.01</v>
      </c>
      <c r="J72" s="309">
        <f t="shared" si="7"/>
        <v>0.5</v>
      </c>
      <c r="K72" s="287">
        <v>0.49</v>
      </c>
      <c r="L72" s="224" t="s">
        <v>496</v>
      </c>
      <c r="M72" s="224" t="s">
        <v>497</v>
      </c>
      <c r="N72" s="287">
        <v>0</v>
      </c>
      <c r="O72" s="224" t="s">
        <v>536</v>
      </c>
      <c r="P72" s="224" t="s">
        <v>537</v>
      </c>
      <c r="Q72" s="287">
        <v>0.01</v>
      </c>
      <c r="R72" s="309">
        <f t="shared" si="8"/>
        <v>0.5</v>
      </c>
      <c r="S72" s="287">
        <v>0.49</v>
      </c>
      <c r="T72" s="224" t="s">
        <v>496</v>
      </c>
      <c r="U72" s="224" t="s">
        <v>497</v>
      </c>
      <c r="V72" s="287">
        <v>0</v>
      </c>
      <c r="W72" s="224" t="s">
        <v>536</v>
      </c>
      <c r="X72" s="224" t="s">
        <v>537</v>
      </c>
      <c r="Y72" s="287">
        <v>0.01</v>
      </c>
      <c r="Z72" s="309">
        <f t="shared" si="5"/>
        <v>0.5</v>
      </c>
      <c r="AA72" s="287">
        <v>0.49</v>
      </c>
      <c r="AB72" s="139" t="s">
        <v>496</v>
      </c>
      <c r="AC72" s="139" t="s">
        <v>497</v>
      </c>
      <c r="AD72" s="287">
        <v>0</v>
      </c>
      <c r="AE72" s="139" t="s">
        <v>536</v>
      </c>
      <c r="AF72" s="139" t="s">
        <v>537</v>
      </c>
      <c r="AG72" s="287">
        <v>0.01</v>
      </c>
      <c r="AH72" s="293">
        <f t="shared" si="6"/>
        <v>0.5</v>
      </c>
      <c r="AI72" s="651" t="s">
        <v>832</v>
      </c>
      <c r="AJ72" s="651" t="s">
        <v>1103</v>
      </c>
      <c r="AK72" s="651" t="s">
        <v>832</v>
      </c>
      <c r="AL72" s="201" t="s">
        <v>832</v>
      </c>
      <c r="AM72" s="1443">
        <v>0.68600000000000005</v>
      </c>
    </row>
    <row r="73" spans="1:42" ht="15.75" hidden="1" customHeight="1" x14ac:dyDescent="0.2">
      <c r="A73" s="308" t="s">
        <v>22</v>
      </c>
      <c r="B73" s="224" t="s">
        <v>21</v>
      </c>
      <c r="C73" s="287">
        <v>0.4</v>
      </c>
      <c r="D73" s="224" t="s">
        <v>538</v>
      </c>
      <c r="E73" s="224" t="s">
        <v>539</v>
      </c>
      <c r="F73" s="287">
        <v>0.09</v>
      </c>
      <c r="G73" s="224" t="s">
        <v>536</v>
      </c>
      <c r="H73" s="224" t="s">
        <v>537</v>
      </c>
      <c r="I73" s="287">
        <v>0.01</v>
      </c>
      <c r="J73" s="309">
        <f t="shared" si="7"/>
        <v>0.5</v>
      </c>
      <c r="K73" s="287">
        <v>0.4</v>
      </c>
      <c r="L73" s="224" t="s">
        <v>538</v>
      </c>
      <c r="M73" s="224" t="s">
        <v>539</v>
      </c>
      <c r="N73" s="287">
        <v>0.09</v>
      </c>
      <c r="O73" s="224" t="s">
        <v>536</v>
      </c>
      <c r="P73" s="224" t="s">
        <v>537</v>
      </c>
      <c r="Q73" s="287">
        <v>0.01</v>
      </c>
      <c r="R73" s="309">
        <f t="shared" si="8"/>
        <v>0.5</v>
      </c>
      <c r="S73" s="287">
        <v>0.4</v>
      </c>
      <c r="T73" s="224" t="s">
        <v>538</v>
      </c>
      <c r="U73" s="224" t="s">
        <v>539</v>
      </c>
      <c r="V73" s="287">
        <v>0.09</v>
      </c>
      <c r="W73" s="224" t="s">
        <v>536</v>
      </c>
      <c r="X73" s="224" t="s">
        <v>537</v>
      </c>
      <c r="Y73" s="287">
        <v>0.01</v>
      </c>
      <c r="Z73" s="309">
        <f t="shared" si="5"/>
        <v>0.5</v>
      </c>
      <c r="AA73" s="287">
        <v>0.4</v>
      </c>
      <c r="AB73" s="139" t="s">
        <v>538</v>
      </c>
      <c r="AC73" s="139" t="s">
        <v>539</v>
      </c>
      <c r="AD73" s="287">
        <v>0.09</v>
      </c>
      <c r="AE73" s="139" t="s">
        <v>536</v>
      </c>
      <c r="AF73" s="139" t="s">
        <v>537</v>
      </c>
      <c r="AG73" s="287">
        <v>0.01</v>
      </c>
      <c r="AH73" s="293">
        <f t="shared" si="6"/>
        <v>0.5</v>
      </c>
      <c r="AI73" s="651" t="s">
        <v>1103</v>
      </c>
      <c r="AJ73" s="651" t="s">
        <v>1103</v>
      </c>
      <c r="AK73" s="651" t="s">
        <v>1103</v>
      </c>
      <c r="AL73" s="199"/>
      <c r="AM73" s="1443">
        <v>0.66300000000000003</v>
      </c>
    </row>
    <row r="74" spans="1:42" ht="15.75" customHeight="1" x14ac:dyDescent="0.2">
      <c r="A74" s="308" t="s">
        <v>24</v>
      </c>
      <c r="B74" s="224" t="s">
        <v>23</v>
      </c>
      <c r="C74" s="287">
        <v>0.49</v>
      </c>
      <c r="D74" s="224" t="s">
        <v>496</v>
      </c>
      <c r="E74" s="224" t="s">
        <v>636</v>
      </c>
      <c r="F74" s="287">
        <v>0</v>
      </c>
      <c r="G74" s="224" t="s">
        <v>639</v>
      </c>
      <c r="H74" s="224" t="s">
        <v>640</v>
      </c>
      <c r="I74" s="287">
        <v>0.01</v>
      </c>
      <c r="J74" s="309">
        <f t="shared" si="7"/>
        <v>0.5</v>
      </c>
      <c r="K74" s="287">
        <v>0.49</v>
      </c>
      <c r="L74" s="224" t="s">
        <v>496</v>
      </c>
      <c r="M74" s="224" t="s">
        <v>636</v>
      </c>
      <c r="N74" s="287">
        <v>0</v>
      </c>
      <c r="O74" s="224" t="s">
        <v>639</v>
      </c>
      <c r="P74" s="224" t="s">
        <v>640</v>
      </c>
      <c r="Q74" s="287">
        <v>0.01</v>
      </c>
      <c r="R74" s="309">
        <f t="shared" si="8"/>
        <v>0.5</v>
      </c>
      <c r="S74" s="287">
        <v>0.49</v>
      </c>
      <c r="T74" s="224" t="s">
        <v>496</v>
      </c>
      <c r="U74" s="224" t="s">
        <v>636</v>
      </c>
      <c r="V74" s="287">
        <v>0</v>
      </c>
      <c r="W74" s="224" t="s">
        <v>639</v>
      </c>
      <c r="X74" s="224" t="s">
        <v>640</v>
      </c>
      <c r="Y74" s="287">
        <v>0.01</v>
      </c>
      <c r="Z74" s="309">
        <f t="shared" si="5"/>
        <v>0.5</v>
      </c>
      <c r="AA74" s="287">
        <v>0.49</v>
      </c>
      <c r="AB74" s="139" t="s">
        <v>496</v>
      </c>
      <c r="AC74" s="139" t="s">
        <v>636</v>
      </c>
      <c r="AD74" s="287">
        <v>0</v>
      </c>
      <c r="AE74" s="139" t="s">
        <v>639</v>
      </c>
      <c r="AF74" s="139" t="s">
        <v>640</v>
      </c>
      <c r="AG74" s="287">
        <v>0.01</v>
      </c>
      <c r="AH74" s="293">
        <f t="shared" si="6"/>
        <v>0.5</v>
      </c>
      <c r="AI74" s="652" t="s">
        <v>832</v>
      </c>
      <c r="AJ74" s="652" t="s">
        <v>1103</v>
      </c>
      <c r="AK74" s="652" t="s">
        <v>832</v>
      </c>
      <c r="AL74" s="201" t="s">
        <v>832</v>
      </c>
      <c r="AM74" s="1443">
        <v>0.65800000000000003</v>
      </c>
    </row>
    <row r="75" spans="1:42" s="246" customFormat="1" ht="15.75" hidden="1" customHeight="1" x14ac:dyDescent="0.2">
      <c r="A75" s="308" t="s">
        <v>1112</v>
      </c>
      <c r="B75" s="224" t="s">
        <v>1117</v>
      </c>
      <c r="C75" s="287">
        <v>0.49</v>
      </c>
      <c r="D75" s="224" t="s">
        <v>496</v>
      </c>
      <c r="E75" s="224" t="s">
        <v>497</v>
      </c>
      <c r="F75" s="287">
        <v>0</v>
      </c>
      <c r="G75" s="224" t="s">
        <v>1200</v>
      </c>
      <c r="H75" s="224" t="s">
        <v>1201</v>
      </c>
      <c r="I75" s="287">
        <v>0.01</v>
      </c>
      <c r="J75" s="309">
        <f t="shared" si="7"/>
        <v>0.5</v>
      </c>
      <c r="K75" s="287">
        <v>0.49</v>
      </c>
      <c r="L75" s="224" t="s">
        <v>496</v>
      </c>
      <c r="M75" s="224" t="s">
        <v>497</v>
      </c>
      <c r="N75" s="287">
        <v>0</v>
      </c>
      <c r="O75" s="224" t="s">
        <v>1200</v>
      </c>
      <c r="P75" s="224" t="s">
        <v>1201</v>
      </c>
      <c r="Q75" s="287">
        <v>0.01</v>
      </c>
      <c r="R75" s="309">
        <f t="shared" si="8"/>
        <v>0.5</v>
      </c>
      <c r="S75" s="287">
        <v>0.49</v>
      </c>
      <c r="T75" s="224" t="s">
        <v>496</v>
      </c>
      <c r="U75" s="224" t="s">
        <v>497</v>
      </c>
      <c r="V75" s="287">
        <v>0</v>
      </c>
      <c r="W75" s="224" t="s">
        <v>1200</v>
      </c>
      <c r="X75" s="224" t="s">
        <v>1201</v>
      </c>
      <c r="Y75" s="287">
        <v>0.01</v>
      </c>
      <c r="Z75" s="309">
        <f t="shared" si="5"/>
        <v>0.5</v>
      </c>
      <c r="AA75" s="287">
        <v>0.49</v>
      </c>
      <c r="AB75" s="224" t="s">
        <v>496</v>
      </c>
      <c r="AC75" s="224" t="s">
        <v>497</v>
      </c>
      <c r="AD75" s="287">
        <v>0</v>
      </c>
      <c r="AE75" s="139" t="s">
        <v>1200</v>
      </c>
      <c r="AF75" s="139" t="s">
        <v>1201</v>
      </c>
      <c r="AG75" s="287">
        <v>0.01</v>
      </c>
      <c r="AH75" s="309">
        <f t="shared" si="6"/>
        <v>0.5</v>
      </c>
      <c r="AI75" s="652" t="s">
        <v>832</v>
      </c>
      <c r="AJ75" s="652" t="s">
        <v>1103</v>
      </c>
      <c r="AK75" s="652" t="s">
        <v>1103</v>
      </c>
      <c r="AL75" s="310" t="s">
        <v>832</v>
      </c>
      <c r="AM75" s="1443">
        <v>0.67600000000000005</v>
      </c>
      <c r="AO75" s="215"/>
      <c r="AP75" s="215"/>
    </row>
    <row r="76" spans="1:42" ht="15.75" hidden="1" customHeight="1" x14ac:dyDescent="0.2">
      <c r="A76" s="308" t="s">
        <v>33</v>
      </c>
      <c r="B76" s="224" t="s">
        <v>32</v>
      </c>
      <c r="C76" s="287">
        <v>0.4</v>
      </c>
      <c r="D76" s="224" t="s">
        <v>583</v>
      </c>
      <c r="E76" s="224" t="s">
        <v>584</v>
      </c>
      <c r="F76" s="287">
        <v>0.09</v>
      </c>
      <c r="G76" s="224" t="s">
        <v>581</v>
      </c>
      <c r="H76" s="224" t="s">
        <v>582</v>
      </c>
      <c r="I76" s="287">
        <v>0.01</v>
      </c>
      <c r="J76" s="309">
        <f t="shared" si="7"/>
        <v>0.5</v>
      </c>
      <c r="K76" s="287">
        <v>0.4</v>
      </c>
      <c r="L76" s="224" t="s">
        <v>583</v>
      </c>
      <c r="M76" s="224" t="s">
        <v>584</v>
      </c>
      <c r="N76" s="287">
        <v>0.09</v>
      </c>
      <c r="O76" s="224" t="s">
        <v>581</v>
      </c>
      <c r="P76" s="224" t="s">
        <v>582</v>
      </c>
      <c r="Q76" s="287">
        <v>0.01</v>
      </c>
      <c r="R76" s="309">
        <f t="shared" si="8"/>
        <v>0.5</v>
      </c>
      <c r="S76" s="287">
        <v>0.4</v>
      </c>
      <c r="T76" s="224" t="s">
        <v>583</v>
      </c>
      <c r="U76" s="224" t="s">
        <v>584</v>
      </c>
      <c r="V76" s="287">
        <v>0.09</v>
      </c>
      <c r="W76" s="224" t="s">
        <v>581</v>
      </c>
      <c r="X76" s="224" t="s">
        <v>582</v>
      </c>
      <c r="Y76" s="287">
        <v>0.01</v>
      </c>
      <c r="Z76" s="309">
        <f t="shared" si="5"/>
        <v>0.5</v>
      </c>
      <c r="AA76" s="287">
        <v>0.4</v>
      </c>
      <c r="AB76" s="139" t="s">
        <v>583</v>
      </c>
      <c r="AC76" s="139" t="s">
        <v>584</v>
      </c>
      <c r="AD76" s="287">
        <v>0.09</v>
      </c>
      <c r="AE76" s="139" t="s">
        <v>581</v>
      </c>
      <c r="AF76" s="139" t="s">
        <v>582</v>
      </c>
      <c r="AG76" s="287">
        <v>0.01</v>
      </c>
      <c r="AH76" s="293">
        <f t="shared" si="6"/>
        <v>0.5</v>
      </c>
      <c r="AI76" s="651" t="s">
        <v>1103</v>
      </c>
      <c r="AJ76" s="651" t="s">
        <v>1103</v>
      </c>
      <c r="AK76" s="651" t="s">
        <v>1103</v>
      </c>
      <c r="AL76" s="199"/>
      <c r="AM76" s="1443">
        <v>0.65600000000000003</v>
      </c>
    </row>
    <row r="77" spans="1:42" ht="15.75" hidden="1" customHeight="1" x14ac:dyDescent="0.2">
      <c r="A77" s="308" t="s">
        <v>35</v>
      </c>
      <c r="B77" s="224" t="s">
        <v>34</v>
      </c>
      <c r="C77" s="287">
        <v>0.99</v>
      </c>
      <c r="D77" s="224" t="s">
        <v>496</v>
      </c>
      <c r="E77" s="224" t="s">
        <v>636</v>
      </c>
      <c r="F77" s="287">
        <v>0</v>
      </c>
      <c r="G77" s="224" t="s">
        <v>643</v>
      </c>
      <c r="H77" s="224" t="s">
        <v>644</v>
      </c>
      <c r="I77" s="287">
        <v>0.01</v>
      </c>
      <c r="J77" s="309">
        <f t="shared" si="7"/>
        <v>1</v>
      </c>
      <c r="K77" s="287">
        <v>0.99</v>
      </c>
      <c r="L77" s="224" t="s">
        <v>496</v>
      </c>
      <c r="M77" s="224" t="s">
        <v>636</v>
      </c>
      <c r="N77" s="287">
        <v>0</v>
      </c>
      <c r="O77" s="224" t="s">
        <v>643</v>
      </c>
      <c r="P77" s="224" t="s">
        <v>644</v>
      </c>
      <c r="Q77" s="287">
        <v>0.01</v>
      </c>
      <c r="R77" s="309">
        <f t="shared" si="8"/>
        <v>1</v>
      </c>
      <c r="S77" s="287">
        <v>0.99</v>
      </c>
      <c r="T77" s="224" t="s">
        <v>496</v>
      </c>
      <c r="U77" s="224" t="s">
        <v>636</v>
      </c>
      <c r="V77" s="287">
        <v>0</v>
      </c>
      <c r="W77" s="224" t="s">
        <v>643</v>
      </c>
      <c r="X77" s="224" t="s">
        <v>644</v>
      </c>
      <c r="Y77" s="287">
        <v>0.01</v>
      </c>
      <c r="Z77" s="309">
        <f t="shared" si="5"/>
        <v>1</v>
      </c>
      <c r="AA77" s="287">
        <v>0.99</v>
      </c>
      <c r="AB77" s="139" t="s">
        <v>496</v>
      </c>
      <c r="AC77" s="139" t="s">
        <v>636</v>
      </c>
      <c r="AD77" s="287">
        <v>0</v>
      </c>
      <c r="AE77" s="139" t="s">
        <v>643</v>
      </c>
      <c r="AF77" s="139" t="s">
        <v>644</v>
      </c>
      <c r="AG77" s="287">
        <v>0.01</v>
      </c>
      <c r="AH77" s="293">
        <f t="shared" si="6"/>
        <v>1</v>
      </c>
      <c r="AI77" s="651" t="s">
        <v>832</v>
      </c>
      <c r="AJ77" s="651" t="s">
        <v>1103</v>
      </c>
      <c r="AK77" s="651" t="s">
        <v>1103</v>
      </c>
      <c r="AL77" s="201" t="s">
        <v>832</v>
      </c>
      <c r="AM77" s="1443">
        <v>0.66300000000000003</v>
      </c>
    </row>
    <row r="78" spans="1:42" ht="15.75" hidden="1" customHeight="1" x14ac:dyDescent="0.2">
      <c r="A78" s="308" t="s">
        <v>37</v>
      </c>
      <c r="B78" s="343" t="s">
        <v>36</v>
      </c>
      <c r="C78" s="287">
        <v>0.49</v>
      </c>
      <c r="D78" s="224" t="s">
        <v>496</v>
      </c>
      <c r="E78" s="224" t="s">
        <v>497</v>
      </c>
      <c r="F78" s="287">
        <v>0</v>
      </c>
      <c r="G78" s="224" t="s">
        <v>548</v>
      </c>
      <c r="H78" s="224" t="s">
        <v>549</v>
      </c>
      <c r="I78" s="287">
        <v>0.01</v>
      </c>
      <c r="J78" s="309">
        <f t="shared" si="7"/>
        <v>0.5</v>
      </c>
      <c r="K78" s="287">
        <v>0.49</v>
      </c>
      <c r="L78" s="224" t="s">
        <v>496</v>
      </c>
      <c r="M78" s="224" t="s">
        <v>497</v>
      </c>
      <c r="N78" s="287">
        <v>0</v>
      </c>
      <c r="O78" s="224" t="s">
        <v>548</v>
      </c>
      <c r="P78" s="224" t="s">
        <v>549</v>
      </c>
      <c r="Q78" s="287">
        <v>0.01</v>
      </c>
      <c r="R78" s="309">
        <f t="shared" si="8"/>
        <v>0.5</v>
      </c>
      <c r="S78" s="287">
        <v>0.49</v>
      </c>
      <c r="T78" s="224" t="s">
        <v>496</v>
      </c>
      <c r="U78" s="224" t="s">
        <v>497</v>
      </c>
      <c r="V78" s="287">
        <v>0</v>
      </c>
      <c r="W78" s="224" t="s">
        <v>548</v>
      </c>
      <c r="X78" s="224" t="s">
        <v>549</v>
      </c>
      <c r="Y78" s="287">
        <v>0.01</v>
      </c>
      <c r="Z78" s="309">
        <f t="shared" si="5"/>
        <v>0.5</v>
      </c>
      <c r="AA78" s="287">
        <v>0.49</v>
      </c>
      <c r="AB78" s="139" t="s">
        <v>496</v>
      </c>
      <c r="AC78" s="139" t="s">
        <v>497</v>
      </c>
      <c r="AD78" s="287">
        <v>0</v>
      </c>
      <c r="AE78" s="139" t="s">
        <v>548</v>
      </c>
      <c r="AF78" s="139" t="s">
        <v>549</v>
      </c>
      <c r="AG78" s="287">
        <v>0.01</v>
      </c>
      <c r="AH78" s="293">
        <f t="shared" si="6"/>
        <v>0.5</v>
      </c>
      <c r="AI78" s="651" t="s">
        <v>832</v>
      </c>
      <c r="AJ78" s="651" t="s">
        <v>1103</v>
      </c>
      <c r="AK78" s="651" t="s">
        <v>1103</v>
      </c>
      <c r="AL78" s="201" t="s">
        <v>832</v>
      </c>
      <c r="AM78" s="1443">
        <v>0.64900000000000002</v>
      </c>
    </row>
    <row r="79" spans="1:42" ht="15.75" hidden="1" customHeight="1" x14ac:dyDescent="0.2">
      <c r="A79" s="308" t="s">
        <v>39</v>
      </c>
      <c r="B79" s="224" t="s">
        <v>38</v>
      </c>
      <c r="C79" s="287">
        <v>0.3</v>
      </c>
      <c r="D79" s="224" t="s">
        <v>647</v>
      </c>
      <c r="E79" s="224" t="s">
        <v>648</v>
      </c>
      <c r="F79" s="287">
        <v>0.37</v>
      </c>
      <c r="G79" s="224" t="s">
        <v>496</v>
      </c>
      <c r="H79" s="224" t="s">
        <v>496</v>
      </c>
      <c r="I79" s="287">
        <v>0</v>
      </c>
      <c r="J79" s="309">
        <f t="shared" si="7"/>
        <v>0.66999999999999993</v>
      </c>
      <c r="K79" s="287">
        <v>0.3</v>
      </c>
      <c r="L79" s="224" t="s">
        <v>647</v>
      </c>
      <c r="M79" s="224" t="s">
        <v>648</v>
      </c>
      <c r="N79" s="287">
        <v>0.37</v>
      </c>
      <c r="O79" s="224" t="s">
        <v>496</v>
      </c>
      <c r="P79" s="224" t="s">
        <v>496</v>
      </c>
      <c r="Q79" s="287">
        <v>0</v>
      </c>
      <c r="R79" s="309">
        <f t="shared" si="8"/>
        <v>0.66999999999999993</v>
      </c>
      <c r="S79" s="287">
        <v>0.3</v>
      </c>
      <c r="T79" s="224" t="s">
        <v>647</v>
      </c>
      <c r="U79" s="224" t="s">
        <v>648</v>
      </c>
      <c r="V79" s="287">
        <v>0.37</v>
      </c>
      <c r="W79" s="224" t="s">
        <v>496</v>
      </c>
      <c r="X79" s="224" t="s">
        <v>496</v>
      </c>
      <c r="Y79" s="287">
        <v>0</v>
      </c>
      <c r="Z79" s="309">
        <f t="shared" si="5"/>
        <v>0.66999999999999993</v>
      </c>
      <c r="AA79" s="287">
        <v>0.3</v>
      </c>
      <c r="AB79" s="139" t="s">
        <v>647</v>
      </c>
      <c r="AC79" s="139" t="s">
        <v>648</v>
      </c>
      <c r="AD79" s="287">
        <v>0.37</v>
      </c>
      <c r="AE79" s="139" t="s">
        <v>496</v>
      </c>
      <c r="AF79" s="139" t="s">
        <v>496</v>
      </c>
      <c r="AG79" s="287">
        <v>0</v>
      </c>
      <c r="AH79" s="293">
        <f t="shared" si="6"/>
        <v>0.66999999999999993</v>
      </c>
      <c r="AI79" s="651" t="s">
        <v>1103</v>
      </c>
      <c r="AJ79" s="651" t="s">
        <v>1103</v>
      </c>
      <c r="AK79" s="651" t="s">
        <v>1103</v>
      </c>
      <c r="AL79" s="201" t="s">
        <v>832</v>
      </c>
      <c r="AM79" s="1443">
        <v>0.76200000000000001</v>
      </c>
    </row>
    <row r="80" spans="1:42" ht="15" hidden="1" x14ac:dyDescent="0.2">
      <c r="A80" s="308" t="s">
        <v>41</v>
      </c>
      <c r="B80" s="224" t="s">
        <v>40</v>
      </c>
      <c r="C80" s="287">
        <v>0.4</v>
      </c>
      <c r="D80" s="224" t="s">
        <v>521</v>
      </c>
      <c r="E80" s="224" t="s">
        <v>522</v>
      </c>
      <c r="F80" s="287">
        <v>0.09</v>
      </c>
      <c r="G80" s="224" t="s">
        <v>519</v>
      </c>
      <c r="H80" s="224" t="s">
        <v>520</v>
      </c>
      <c r="I80" s="287">
        <v>0.01</v>
      </c>
      <c r="J80" s="309">
        <f t="shared" si="7"/>
        <v>0.5</v>
      </c>
      <c r="K80" s="287">
        <v>0.4</v>
      </c>
      <c r="L80" s="224" t="s">
        <v>521</v>
      </c>
      <c r="M80" s="224" t="s">
        <v>522</v>
      </c>
      <c r="N80" s="287">
        <v>0.09</v>
      </c>
      <c r="O80" s="224" t="s">
        <v>519</v>
      </c>
      <c r="P80" s="224" t="s">
        <v>520</v>
      </c>
      <c r="Q80" s="287">
        <v>0.01</v>
      </c>
      <c r="R80" s="309">
        <f t="shared" si="8"/>
        <v>0.5</v>
      </c>
      <c r="S80" s="287">
        <v>0.4</v>
      </c>
      <c r="T80" s="224" t="s">
        <v>521</v>
      </c>
      <c r="U80" s="224" t="s">
        <v>522</v>
      </c>
      <c r="V80" s="287">
        <v>0.09</v>
      </c>
      <c r="W80" s="224" t="s">
        <v>519</v>
      </c>
      <c r="X80" s="224" t="s">
        <v>520</v>
      </c>
      <c r="Y80" s="287">
        <v>0.01</v>
      </c>
      <c r="Z80" s="309">
        <f t="shared" si="5"/>
        <v>0.5</v>
      </c>
      <c r="AA80" s="287">
        <v>0.4</v>
      </c>
      <c r="AB80" s="139" t="s">
        <v>521</v>
      </c>
      <c r="AC80" s="139" t="s">
        <v>522</v>
      </c>
      <c r="AD80" s="287">
        <v>0.09</v>
      </c>
      <c r="AE80" s="139" t="s">
        <v>519</v>
      </c>
      <c r="AF80" s="139" t="s">
        <v>520</v>
      </c>
      <c r="AG80" s="287">
        <v>0.01</v>
      </c>
      <c r="AH80" s="293">
        <f t="shared" si="6"/>
        <v>0.5</v>
      </c>
      <c r="AI80" s="651" t="s">
        <v>832</v>
      </c>
      <c r="AJ80" s="651" t="s">
        <v>1103</v>
      </c>
      <c r="AK80" s="651" t="s">
        <v>1103</v>
      </c>
      <c r="AL80" s="199"/>
      <c r="AM80" s="1443">
        <v>0.70199999999999996</v>
      </c>
    </row>
    <row r="81" spans="1:42" ht="15.75" hidden="1" customHeight="1" x14ac:dyDescent="0.2">
      <c r="A81" s="308" t="s">
        <v>43</v>
      </c>
      <c r="B81" s="224" t="s">
        <v>42</v>
      </c>
      <c r="C81" s="287">
        <v>0.4</v>
      </c>
      <c r="D81" s="224" t="s">
        <v>545</v>
      </c>
      <c r="E81" s="224" t="s">
        <v>546</v>
      </c>
      <c r="F81" s="287">
        <v>0.09</v>
      </c>
      <c r="G81" s="224" t="s">
        <v>542</v>
      </c>
      <c r="H81" s="343" t="s">
        <v>543</v>
      </c>
      <c r="I81" s="287">
        <v>0.01</v>
      </c>
      <c r="J81" s="309">
        <f t="shared" si="7"/>
        <v>0.5</v>
      </c>
      <c r="K81" s="287">
        <v>0.4</v>
      </c>
      <c r="L81" s="224" t="s">
        <v>545</v>
      </c>
      <c r="M81" s="224" t="s">
        <v>546</v>
      </c>
      <c r="N81" s="287">
        <v>0.09</v>
      </c>
      <c r="O81" s="224" t="s">
        <v>542</v>
      </c>
      <c r="P81" s="343" t="s">
        <v>543</v>
      </c>
      <c r="Q81" s="287">
        <v>0.01</v>
      </c>
      <c r="R81" s="309">
        <f t="shared" si="8"/>
        <v>0.5</v>
      </c>
      <c r="S81" s="287">
        <v>0.4</v>
      </c>
      <c r="T81" s="224" t="s">
        <v>545</v>
      </c>
      <c r="U81" s="224" t="s">
        <v>546</v>
      </c>
      <c r="V81" s="287">
        <v>0.09</v>
      </c>
      <c r="W81" s="224" t="s">
        <v>542</v>
      </c>
      <c r="X81" s="343" t="s">
        <v>543</v>
      </c>
      <c r="Y81" s="287">
        <v>0.01</v>
      </c>
      <c r="Z81" s="309">
        <f t="shared" si="5"/>
        <v>0.5</v>
      </c>
      <c r="AA81" s="287">
        <v>0.4</v>
      </c>
      <c r="AB81" s="139" t="s">
        <v>545</v>
      </c>
      <c r="AC81" s="139" t="s">
        <v>546</v>
      </c>
      <c r="AD81" s="287">
        <v>0.09</v>
      </c>
      <c r="AE81" s="139" t="s">
        <v>542</v>
      </c>
      <c r="AF81" s="220" t="s">
        <v>543</v>
      </c>
      <c r="AG81" s="287">
        <v>0.01</v>
      </c>
      <c r="AH81" s="293">
        <f t="shared" si="6"/>
        <v>0.5</v>
      </c>
      <c r="AI81" s="651" t="s">
        <v>832</v>
      </c>
      <c r="AJ81" s="651" t="s">
        <v>1103</v>
      </c>
      <c r="AK81" s="651" t="s">
        <v>1103</v>
      </c>
      <c r="AL81" s="199"/>
      <c r="AM81" s="1443">
        <v>0.66600000000000004</v>
      </c>
    </row>
    <row r="82" spans="1:42" ht="15.75" hidden="1" customHeight="1" x14ac:dyDescent="0.2">
      <c r="A82" s="308" t="s">
        <v>45</v>
      </c>
      <c r="B82" s="224" t="s">
        <v>44</v>
      </c>
      <c r="C82" s="287">
        <v>0.4</v>
      </c>
      <c r="D82" s="224" t="s">
        <v>564</v>
      </c>
      <c r="E82" s="224" t="s">
        <v>565</v>
      </c>
      <c r="F82" s="287">
        <v>0.09</v>
      </c>
      <c r="G82" s="224" t="s">
        <v>1912</v>
      </c>
      <c r="H82" s="224" t="s">
        <v>1913</v>
      </c>
      <c r="I82" s="287">
        <v>0.01</v>
      </c>
      <c r="J82" s="309">
        <f t="shared" si="7"/>
        <v>0.5</v>
      </c>
      <c r="K82" s="287">
        <v>0.4</v>
      </c>
      <c r="L82" s="224" t="s">
        <v>564</v>
      </c>
      <c r="M82" s="224" t="s">
        <v>565</v>
      </c>
      <c r="N82" s="287">
        <v>0.09</v>
      </c>
      <c r="O82" s="224" t="s">
        <v>1912</v>
      </c>
      <c r="P82" s="224" t="s">
        <v>1913</v>
      </c>
      <c r="Q82" s="287">
        <v>0.01</v>
      </c>
      <c r="R82" s="309">
        <f t="shared" si="8"/>
        <v>0.5</v>
      </c>
      <c r="S82" s="287">
        <v>0.4</v>
      </c>
      <c r="T82" s="224" t="s">
        <v>564</v>
      </c>
      <c r="U82" s="224" t="s">
        <v>565</v>
      </c>
      <c r="V82" s="287">
        <v>0.09</v>
      </c>
      <c r="W82" s="224" t="s">
        <v>1912</v>
      </c>
      <c r="X82" s="224" t="s">
        <v>1913</v>
      </c>
      <c r="Y82" s="287">
        <v>0.01</v>
      </c>
      <c r="Z82" s="309">
        <f t="shared" si="5"/>
        <v>0.5</v>
      </c>
      <c r="AA82" s="287">
        <v>0.4</v>
      </c>
      <c r="AB82" s="139" t="s">
        <v>564</v>
      </c>
      <c r="AC82" s="139" t="s">
        <v>565</v>
      </c>
      <c r="AD82" s="287">
        <v>0.09</v>
      </c>
      <c r="AE82" s="139" t="s">
        <v>1912</v>
      </c>
      <c r="AF82" s="139" t="s">
        <v>1913</v>
      </c>
      <c r="AG82" s="287">
        <v>0.01</v>
      </c>
      <c r="AH82" s="293">
        <f t="shared" si="6"/>
        <v>0.5</v>
      </c>
      <c r="AI82" s="651" t="s">
        <v>832</v>
      </c>
      <c r="AJ82" s="651" t="s">
        <v>1103</v>
      </c>
      <c r="AK82" s="651" t="s">
        <v>1103</v>
      </c>
      <c r="AL82" s="199"/>
      <c r="AM82" s="1443">
        <v>0.70699999999999996</v>
      </c>
    </row>
    <row r="83" spans="1:42" ht="15.75" hidden="1" customHeight="1" x14ac:dyDescent="0.2">
      <c r="A83" s="308" t="s">
        <v>47</v>
      </c>
      <c r="B83" s="224" t="s">
        <v>46</v>
      </c>
      <c r="C83" s="287">
        <v>0.4</v>
      </c>
      <c r="D83" s="224" t="s">
        <v>571</v>
      </c>
      <c r="E83" s="224" t="s">
        <v>572</v>
      </c>
      <c r="F83" s="287">
        <v>0.1</v>
      </c>
      <c r="G83" s="224" t="s">
        <v>496</v>
      </c>
      <c r="H83" s="224" t="s">
        <v>534</v>
      </c>
      <c r="I83" s="287">
        <v>0</v>
      </c>
      <c r="J83" s="309">
        <f t="shared" si="7"/>
        <v>0.5</v>
      </c>
      <c r="K83" s="287">
        <v>0.4</v>
      </c>
      <c r="L83" s="224" t="s">
        <v>571</v>
      </c>
      <c r="M83" s="224" t="s">
        <v>572</v>
      </c>
      <c r="N83" s="287">
        <v>0.1</v>
      </c>
      <c r="O83" s="224" t="s">
        <v>496</v>
      </c>
      <c r="P83" s="224" t="s">
        <v>534</v>
      </c>
      <c r="Q83" s="287">
        <v>0</v>
      </c>
      <c r="R83" s="309">
        <f t="shared" si="8"/>
        <v>0.5</v>
      </c>
      <c r="S83" s="287">
        <v>0.4</v>
      </c>
      <c r="T83" s="224" t="s">
        <v>571</v>
      </c>
      <c r="U83" s="224" t="s">
        <v>572</v>
      </c>
      <c r="V83" s="287">
        <v>0.1</v>
      </c>
      <c r="W83" s="224" t="s">
        <v>496</v>
      </c>
      <c r="X83" s="224" t="s">
        <v>534</v>
      </c>
      <c r="Y83" s="287">
        <v>0</v>
      </c>
      <c r="Z83" s="309">
        <f t="shared" si="5"/>
        <v>0.5</v>
      </c>
      <c r="AA83" s="287">
        <v>0.4</v>
      </c>
      <c r="AB83" s="139" t="s">
        <v>571</v>
      </c>
      <c r="AC83" s="139" t="s">
        <v>572</v>
      </c>
      <c r="AD83" s="287">
        <v>0.1</v>
      </c>
      <c r="AE83" s="139" t="s">
        <v>496</v>
      </c>
      <c r="AF83" s="139" t="s">
        <v>534</v>
      </c>
      <c r="AG83" s="287">
        <v>0</v>
      </c>
      <c r="AH83" s="293">
        <f t="shared" si="6"/>
        <v>0.5</v>
      </c>
      <c r="AI83" s="651" t="s">
        <v>1103</v>
      </c>
      <c r="AJ83" s="651" t="s">
        <v>1103</v>
      </c>
      <c r="AK83" s="651" t="s">
        <v>1103</v>
      </c>
      <c r="AL83" s="199"/>
      <c r="AM83" s="1443">
        <v>0.71299999999999997</v>
      </c>
    </row>
    <row r="84" spans="1:42" ht="15.75" hidden="1" customHeight="1" x14ac:dyDescent="0.2">
      <c r="A84" s="308" t="s">
        <v>49</v>
      </c>
      <c r="B84" s="224" t="s">
        <v>48</v>
      </c>
      <c r="C84" s="287">
        <v>0.4</v>
      </c>
      <c r="D84" s="224" t="s">
        <v>600</v>
      </c>
      <c r="E84" s="224" t="s">
        <v>601</v>
      </c>
      <c r="F84" s="287">
        <v>0.1</v>
      </c>
      <c r="G84" s="224" t="s">
        <v>496</v>
      </c>
      <c r="H84" s="224" t="s">
        <v>534</v>
      </c>
      <c r="I84" s="287">
        <v>0</v>
      </c>
      <c r="J84" s="309">
        <f t="shared" si="7"/>
        <v>0.5</v>
      </c>
      <c r="K84" s="287">
        <v>0.4</v>
      </c>
      <c r="L84" s="224" t="s">
        <v>600</v>
      </c>
      <c r="M84" s="224" t="s">
        <v>601</v>
      </c>
      <c r="N84" s="287">
        <v>0.1</v>
      </c>
      <c r="O84" s="224" t="s">
        <v>496</v>
      </c>
      <c r="P84" s="224" t="s">
        <v>534</v>
      </c>
      <c r="Q84" s="287">
        <v>0</v>
      </c>
      <c r="R84" s="309">
        <f t="shared" si="8"/>
        <v>0.5</v>
      </c>
      <c r="S84" s="287">
        <v>0.4</v>
      </c>
      <c r="T84" s="224" t="s">
        <v>600</v>
      </c>
      <c r="U84" s="224" t="s">
        <v>601</v>
      </c>
      <c r="V84" s="287">
        <v>0.1</v>
      </c>
      <c r="W84" s="224" t="s">
        <v>496</v>
      </c>
      <c r="X84" s="224" t="s">
        <v>534</v>
      </c>
      <c r="Y84" s="287">
        <v>0</v>
      </c>
      <c r="Z84" s="309">
        <f t="shared" ref="Z84:Z96" si="9">+S84+V84+Y84</f>
        <v>0.5</v>
      </c>
      <c r="AA84" s="287">
        <v>0.4</v>
      </c>
      <c r="AB84" s="139" t="s">
        <v>600</v>
      </c>
      <c r="AC84" s="139" t="s">
        <v>601</v>
      </c>
      <c r="AD84" s="287">
        <v>0.1</v>
      </c>
      <c r="AE84" s="139" t="s">
        <v>496</v>
      </c>
      <c r="AF84" s="139" t="s">
        <v>534</v>
      </c>
      <c r="AG84" s="287">
        <v>0</v>
      </c>
      <c r="AH84" s="293">
        <f t="shared" si="6"/>
        <v>0.5</v>
      </c>
      <c r="AI84" s="651" t="s">
        <v>1103</v>
      </c>
      <c r="AJ84" s="651" t="s">
        <v>1103</v>
      </c>
      <c r="AK84" s="651" t="s">
        <v>1103</v>
      </c>
      <c r="AL84" s="199"/>
      <c r="AM84" s="1443">
        <v>0.64600000000000002</v>
      </c>
    </row>
    <row r="85" spans="1:42" ht="15" hidden="1" x14ac:dyDescent="0.2">
      <c r="A85" s="308" t="s">
        <v>51</v>
      </c>
      <c r="B85" s="224" t="s">
        <v>573</v>
      </c>
      <c r="C85" s="287">
        <v>0.49</v>
      </c>
      <c r="D85" s="224" t="s">
        <v>496</v>
      </c>
      <c r="E85" s="224" t="s">
        <v>497</v>
      </c>
      <c r="F85" s="287">
        <v>0</v>
      </c>
      <c r="G85" s="224" t="s">
        <v>574</v>
      </c>
      <c r="H85" s="224" t="s">
        <v>575</v>
      </c>
      <c r="I85" s="287">
        <v>0.01</v>
      </c>
      <c r="J85" s="309">
        <f t="shared" si="7"/>
        <v>0.5</v>
      </c>
      <c r="K85" s="287">
        <v>0.49</v>
      </c>
      <c r="L85" s="224" t="s">
        <v>496</v>
      </c>
      <c r="M85" s="224" t="s">
        <v>497</v>
      </c>
      <c r="N85" s="287">
        <v>0</v>
      </c>
      <c r="O85" s="224" t="s">
        <v>574</v>
      </c>
      <c r="P85" s="224" t="s">
        <v>575</v>
      </c>
      <c r="Q85" s="287">
        <v>0.01</v>
      </c>
      <c r="R85" s="309">
        <f t="shared" si="8"/>
        <v>0.5</v>
      </c>
      <c r="S85" s="287">
        <v>0.49</v>
      </c>
      <c r="T85" s="224" t="s">
        <v>496</v>
      </c>
      <c r="U85" s="224" t="s">
        <v>497</v>
      </c>
      <c r="V85" s="287">
        <v>0</v>
      </c>
      <c r="W85" s="224" t="s">
        <v>574</v>
      </c>
      <c r="X85" s="224" t="s">
        <v>575</v>
      </c>
      <c r="Y85" s="287">
        <v>0.01</v>
      </c>
      <c r="Z85" s="309">
        <f t="shared" si="9"/>
        <v>0.5</v>
      </c>
      <c r="AA85" s="287">
        <v>0.49</v>
      </c>
      <c r="AB85" s="139" t="s">
        <v>496</v>
      </c>
      <c r="AC85" s="139" t="s">
        <v>497</v>
      </c>
      <c r="AD85" s="287">
        <v>0</v>
      </c>
      <c r="AE85" s="139" t="s">
        <v>574</v>
      </c>
      <c r="AF85" s="139" t="s">
        <v>575</v>
      </c>
      <c r="AG85" s="287">
        <v>0.01</v>
      </c>
      <c r="AH85" s="293">
        <f t="shared" si="6"/>
        <v>0.5</v>
      </c>
      <c r="AI85" s="651" t="s">
        <v>832</v>
      </c>
      <c r="AJ85" s="651" t="s">
        <v>832</v>
      </c>
      <c r="AK85" s="651" t="s">
        <v>1103</v>
      </c>
      <c r="AL85" s="201" t="s">
        <v>832</v>
      </c>
      <c r="AM85" s="1443">
        <v>0.66</v>
      </c>
    </row>
    <row r="86" spans="1:42" ht="15.75" hidden="1" customHeight="1" x14ac:dyDescent="0.2">
      <c r="A86" s="308" t="s">
        <v>55</v>
      </c>
      <c r="B86" s="224" t="s">
        <v>54</v>
      </c>
      <c r="C86" s="287">
        <v>0.4</v>
      </c>
      <c r="D86" s="224" t="s">
        <v>623</v>
      </c>
      <c r="E86" s="224" t="s">
        <v>624</v>
      </c>
      <c r="F86" s="287">
        <v>0.09</v>
      </c>
      <c r="G86" s="224" t="s">
        <v>622</v>
      </c>
      <c r="H86" s="224" t="s">
        <v>1125</v>
      </c>
      <c r="I86" s="287">
        <v>0.01</v>
      </c>
      <c r="J86" s="309">
        <f t="shared" si="7"/>
        <v>0.5</v>
      </c>
      <c r="K86" s="287">
        <v>0.4</v>
      </c>
      <c r="L86" s="224" t="s">
        <v>623</v>
      </c>
      <c r="M86" s="224" t="s">
        <v>624</v>
      </c>
      <c r="N86" s="287">
        <v>0.09</v>
      </c>
      <c r="O86" s="224" t="s">
        <v>622</v>
      </c>
      <c r="P86" s="224" t="s">
        <v>1125</v>
      </c>
      <c r="Q86" s="287">
        <v>0.01</v>
      </c>
      <c r="R86" s="309">
        <f t="shared" si="8"/>
        <v>0.5</v>
      </c>
      <c r="S86" s="287">
        <v>0.4</v>
      </c>
      <c r="T86" s="224" t="s">
        <v>623</v>
      </c>
      <c r="U86" s="224" t="s">
        <v>624</v>
      </c>
      <c r="V86" s="287">
        <v>0.09</v>
      </c>
      <c r="W86" s="224" t="s">
        <v>622</v>
      </c>
      <c r="X86" s="224" t="s">
        <v>1125</v>
      </c>
      <c r="Y86" s="287">
        <v>0.01</v>
      </c>
      <c r="Z86" s="309">
        <f t="shared" si="9"/>
        <v>0.5</v>
      </c>
      <c r="AA86" s="287">
        <v>0.4</v>
      </c>
      <c r="AB86" s="139" t="s">
        <v>623</v>
      </c>
      <c r="AC86" s="139" t="s">
        <v>624</v>
      </c>
      <c r="AD86" s="287">
        <v>0.09</v>
      </c>
      <c r="AE86" s="139" t="s">
        <v>622</v>
      </c>
      <c r="AF86" s="139" t="s">
        <v>1125</v>
      </c>
      <c r="AG86" s="287">
        <v>0.01</v>
      </c>
      <c r="AH86" s="293">
        <f t="shared" si="6"/>
        <v>0.5</v>
      </c>
      <c r="AI86" s="651" t="s">
        <v>1103</v>
      </c>
      <c r="AJ86" s="651" t="s">
        <v>1103</v>
      </c>
      <c r="AK86" s="651" t="s">
        <v>1103</v>
      </c>
      <c r="AL86" s="199"/>
      <c r="AM86" s="1443">
        <v>0.68700000000000006</v>
      </c>
    </row>
    <row r="87" spans="1:42" s="246" customFormat="1" ht="15.75" hidden="1" customHeight="1" x14ac:dyDescent="0.2">
      <c r="A87" s="308" t="s">
        <v>1114</v>
      </c>
      <c r="B87" s="224" t="s">
        <v>1113</v>
      </c>
      <c r="C87" s="287">
        <v>0.4</v>
      </c>
      <c r="D87" s="224" t="s">
        <v>625</v>
      </c>
      <c r="E87" s="224" t="s">
        <v>626</v>
      </c>
      <c r="F87" s="287">
        <v>0.1</v>
      </c>
      <c r="G87" s="224" t="s">
        <v>496</v>
      </c>
      <c r="H87" s="224" t="s">
        <v>534</v>
      </c>
      <c r="I87" s="287">
        <v>0</v>
      </c>
      <c r="J87" s="309">
        <f t="shared" si="7"/>
        <v>0.5</v>
      </c>
      <c r="K87" s="287">
        <v>0.4</v>
      </c>
      <c r="L87" s="224" t="s">
        <v>625</v>
      </c>
      <c r="M87" s="224" t="s">
        <v>626</v>
      </c>
      <c r="N87" s="287">
        <v>0.1</v>
      </c>
      <c r="O87" s="224" t="s">
        <v>496</v>
      </c>
      <c r="P87" s="224" t="s">
        <v>534</v>
      </c>
      <c r="Q87" s="287">
        <v>0</v>
      </c>
      <c r="R87" s="309">
        <f t="shared" si="8"/>
        <v>0.5</v>
      </c>
      <c r="S87" s="287">
        <v>0.4</v>
      </c>
      <c r="T87" s="224" t="s">
        <v>625</v>
      </c>
      <c r="U87" s="224" t="s">
        <v>626</v>
      </c>
      <c r="V87" s="287">
        <v>0.1</v>
      </c>
      <c r="W87" s="224" t="s">
        <v>496</v>
      </c>
      <c r="X87" s="224" t="s">
        <v>534</v>
      </c>
      <c r="Y87" s="287">
        <v>0</v>
      </c>
      <c r="Z87" s="309">
        <f t="shared" si="9"/>
        <v>0.5</v>
      </c>
      <c r="AA87" s="287">
        <v>0.4</v>
      </c>
      <c r="AB87" s="224" t="s">
        <v>625</v>
      </c>
      <c r="AC87" s="224" t="s">
        <v>626</v>
      </c>
      <c r="AD87" s="287">
        <v>0.1</v>
      </c>
      <c r="AE87" s="224" t="s">
        <v>496</v>
      </c>
      <c r="AF87" s="224" t="s">
        <v>534</v>
      </c>
      <c r="AG87" s="287">
        <v>0</v>
      </c>
      <c r="AH87" s="309">
        <f t="shared" si="6"/>
        <v>0.5</v>
      </c>
      <c r="AI87" s="651" t="s">
        <v>832</v>
      </c>
      <c r="AJ87" s="651" t="s">
        <v>832</v>
      </c>
      <c r="AK87" s="651" t="s">
        <v>1103</v>
      </c>
      <c r="AL87" s="311"/>
      <c r="AM87" s="1443">
        <v>0.64100000000000001</v>
      </c>
      <c r="AO87" s="215"/>
      <c r="AP87" s="215"/>
    </row>
    <row r="88" spans="1:42" ht="15.75" hidden="1" customHeight="1" x14ac:dyDescent="0.2">
      <c r="A88" s="308" t="s">
        <v>57</v>
      </c>
      <c r="B88" s="224" t="s">
        <v>56</v>
      </c>
      <c r="C88" s="287">
        <v>0.4</v>
      </c>
      <c r="D88" s="224" t="s">
        <v>553</v>
      </c>
      <c r="E88" s="224" t="s">
        <v>554</v>
      </c>
      <c r="F88" s="287">
        <v>0.09</v>
      </c>
      <c r="G88" s="224" t="s">
        <v>551</v>
      </c>
      <c r="H88" s="224" t="s">
        <v>552</v>
      </c>
      <c r="I88" s="287">
        <v>0.01</v>
      </c>
      <c r="J88" s="309">
        <f t="shared" si="7"/>
        <v>0.5</v>
      </c>
      <c r="K88" s="287">
        <v>0.4</v>
      </c>
      <c r="L88" s="224" t="s">
        <v>553</v>
      </c>
      <c r="M88" s="224" t="s">
        <v>554</v>
      </c>
      <c r="N88" s="287">
        <v>0.09</v>
      </c>
      <c r="O88" s="224" t="s">
        <v>551</v>
      </c>
      <c r="P88" s="224" t="s">
        <v>552</v>
      </c>
      <c r="Q88" s="287">
        <v>0.01</v>
      </c>
      <c r="R88" s="309">
        <f t="shared" si="8"/>
        <v>0.5</v>
      </c>
      <c r="S88" s="287">
        <v>0.4</v>
      </c>
      <c r="T88" s="224" t="s">
        <v>553</v>
      </c>
      <c r="U88" s="224" t="s">
        <v>554</v>
      </c>
      <c r="V88" s="287">
        <v>0.09</v>
      </c>
      <c r="W88" s="224" t="s">
        <v>551</v>
      </c>
      <c r="X88" s="224" t="s">
        <v>552</v>
      </c>
      <c r="Y88" s="287">
        <v>0.01</v>
      </c>
      <c r="Z88" s="309">
        <f t="shared" si="9"/>
        <v>0.5</v>
      </c>
      <c r="AA88" s="287">
        <v>0.4</v>
      </c>
      <c r="AB88" s="139" t="s">
        <v>553</v>
      </c>
      <c r="AC88" s="139" t="s">
        <v>554</v>
      </c>
      <c r="AD88" s="287">
        <v>0.09</v>
      </c>
      <c r="AE88" s="139" t="s">
        <v>551</v>
      </c>
      <c r="AF88" s="139" t="s">
        <v>552</v>
      </c>
      <c r="AG88" s="287">
        <v>0.01</v>
      </c>
      <c r="AH88" s="293">
        <f t="shared" si="6"/>
        <v>0.5</v>
      </c>
      <c r="AI88" s="651" t="s">
        <v>1103</v>
      </c>
      <c r="AJ88" s="651" t="s">
        <v>1103</v>
      </c>
      <c r="AK88" s="651" t="s">
        <v>1103</v>
      </c>
      <c r="AL88" s="199"/>
      <c r="AM88" s="1443">
        <v>0.69899999999999995</v>
      </c>
    </row>
    <row r="89" spans="1:42" ht="15.75" hidden="1" customHeight="1" x14ac:dyDescent="0.2">
      <c r="A89" s="308" t="s">
        <v>59</v>
      </c>
      <c r="B89" s="224" t="s">
        <v>58</v>
      </c>
      <c r="C89" s="287">
        <v>0.4</v>
      </c>
      <c r="D89" s="224" t="s">
        <v>564</v>
      </c>
      <c r="E89" s="224" t="s">
        <v>565</v>
      </c>
      <c r="F89" s="287">
        <v>0.09</v>
      </c>
      <c r="G89" s="224" t="s">
        <v>1912</v>
      </c>
      <c r="H89" s="224" t="s">
        <v>1913</v>
      </c>
      <c r="I89" s="287">
        <v>0.01</v>
      </c>
      <c r="J89" s="309">
        <f t="shared" si="7"/>
        <v>0.5</v>
      </c>
      <c r="K89" s="287">
        <v>0.4</v>
      </c>
      <c r="L89" s="224" t="s">
        <v>564</v>
      </c>
      <c r="M89" s="224" t="s">
        <v>565</v>
      </c>
      <c r="N89" s="287">
        <v>0.09</v>
      </c>
      <c r="O89" s="224" t="s">
        <v>1912</v>
      </c>
      <c r="P89" s="224" t="s">
        <v>1913</v>
      </c>
      <c r="Q89" s="287">
        <v>0.01</v>
      </c>
      <c r="R89" s="309">
        <f t="shared" si="8"/>
        <v>0.5</v>
      </c>
      <c r="S89" s="287">
        <v>0.4</v>
      </c>
      <c r="T89" s="224" t="s">
        <v>564</v>
      </c>
      <c r="U89" s="224" t="s">
        <v>565</v>
      </c>
      <c r="V89" s="287">
        <v>0.09</v>
      </c>
      <c r="W89" s="224" t="s">
        <v>1912</v>
      </c>
      <c r="X89" s="224" t="s">
        <v>1913</v>
      </c>
      <c r="Y89" s="287">
        <v>0.01</v>
      </c>
      <c r="Z89" s="309">
        <f t="shared" si="9"/>
        <v>0.5</v>
      </c>
      <c r="AA89" s="287">
        <v>0.4</v>
      </c>
      <c r="AB89" s="139" t="s">
        <v>564</v>
      </c>
      <c r="AC89" s="139" t="s">
        <v>565</v>
      </c>
      <c r="AD89" s="287">
        <v>0.09</v>
      </c>
      <c r="AE89" s="139" t="s">
        <v>1912</v>
      </c>
      <c r="AF89" s="139" t="s">
        <v>1913</v>
      </c>
      <c r="AG89" s="287">
        <v>0.01</v>
      </c>
      <c r="AH89" s="293">
        <f t="shared" si="6"/>
        <v>0.5</v>
      </c>
      <c r="AI89" s="651" t="s">
        <v>832</v>
      </c>
      <c r="AJ89" s="651" t="s">
        <v>832</v>
      </c>
      <c r="AK89" s="651" t="s">
        <v>1103</v>
      </c>
      <c r="AL89" s="199"/>
      <c r="AM89" s="1443">
        <v>0.72099999999999997</v>
      </c>
    </row>
    <row r="90" spans="1:42" ht="15.75" hidden="1" customHeight="1" x14ac:dyDescent="0.2">
      <c r="A90" s="308" t="s">
        <v>61</v>
      </c>
      <c r="B90" s="224" t="s">
        <v>60</v>
      </c>
      <c r="C90" s="287">
        <v>0.4</v>
      </c>
      <c r="D90" s="224" t="s">
        <v>627</v>
      </c>
      <c r="E90" s="224" t="s">
        <v>628</v>
      </c>
      <c r="F90" s="287">
        <v>0.1</v>
      </c>
      <c r="G90" s="224" t="s">
        <v>496</v>
      </c>
      <c r="H90" s="224" t="s">
        <v>534</v>
      </c>
      <c r="I90" s="287">
        <v>0</v>
      </c>
      <c r="J90" s="309">
        <f t="shared" si="7"/>
        <v>0.5</v>
      </c>
      <c r="K90" s="287">
        <v>0.4</v>
      </c>
      <c r="L90" s="224" t="s">
        <v>627</v>
      </c>
      <c r="M90" s="224" t="s">
        <v>628</v>
      </c>
      <c r="N90" s="287">
        <v>0.1</v>
      </c>
      <c r="O90" s="224" t="s">
        <v>496</v>
      </c>
      <c r="P90" s="224" t="s">
        <v>534</v>
      </c>
      <c r="Q90" s="287">
        <v>0</v>
      </c>
      <c r="R90" s="309">
        <f t="shared" si="8"/>
        <v>0.5</v>
      </c>
      <c r="S90" s="287">
        <v>0.4</v>
      </c>
      <c r="T90" s="224" t="s">
        <v>627</v>
      </c>
      <c r="U90" s="224" t="s">
        <v>628</v>
      </c>
      <c r="V90" s="287">
        <v>0.1</v>
      </c>
      <c r="W90" s="224" t="s">
        <v>496</v>
      </c>
      <c r="X90" s="224" t="s">
        <v>534</v>
      </c>
      <c r="Y90" s="287">
        <v>0</v>
      </c>
      <c r="Z90" s="309">
        <f t="shared" si="9"/>
        <v>0.5</v>
      </c>
      <c r="AA90" s="287">
        <v>0.4</v>
      </c>
      <c r="AB90" s="139" t="s">
        <v>627</v>
      </c>
      <c r="AC90" s="139" t="s">
        <v>628</v>
      </c>
      <c r="AD90" s="287">
        <v>0.1</v>
      </c>
      <c r="AE90" s="139" t="s">
        <v>496</v>
      </c>
      <c r="AF90" s="139" t="s">
        <v>534</v>
      </c>
      <c r="AG90" s="287">
        <v>0</v>
      </c>
      <c r="AH90" s="293">
        <f t="shared" si="6"/>
        <v>0.5</v>
      </c>
      <c r="AI90" s="652" t="s">
        <v>1103</v>
      </c>
      <c r="AJ90" s="652" t="s">
        <v>1103</v>
      </c>
      <c r="AK90" s="652" t="s">
        <v>1103</v>
      </c>
      <c r="AL90" s="199"/>
      <c r="AM90" s="1443">
        <v>0.751</v>
      </c>
    </row>
    <row r="91" spans="1:42" ht="15.75" hidden="1" customHeight="1" x14ac:dyDescent="0.2">
      <c r="A91" s="308" t="s">
        <v>63</v>
      </c>
      <c r="B91" s="224" t="s">
        <v>62</v>
      </c>
      <c r="C91" s="287">
        <v>0.3</v>
      </c>
      <c r="D91" s="224" t="s">
        <v>647</v>
      </c>
      <c r="E91" s="224" t="s">
        <v>648</v>
      </c>
      <c r="F91" s="287">
        <v>0.37</v>
      </c>
      <c r="G91" s="224" t="s">
        <v>496</v>
      </c>
      <c r="H91" s="224" t="s">
        <v>496</v>
      </c>
      <c r="I91" s="287">
        <v>0</v>
      </c>
      <c r="J91" s="309">
        <f t="shared" si="7"/>
        <v>0.66999999999999993</v>
      </c>
      <c r="K91" s="287">
        <v>0.3</v>
      </c>
      <c r="L91" s="224" t="s">
        <v>647</v>
      </c>
      <c r="M91" s="224" t="s">
        <v>648</v>
      </c>
      <c r="N91" s="287">
        <v>0.37</v>
      </c>
      <c r="O91" s="224" t="s">
        <v>496</v>
      </c>
      <c r="P91" s="224" t="s">
        <v>496</v>
      </c>
      <c r="Q91" s="287">
        <v>0</v>
      </c>
      <c r="R91" s="309">
        <f t="shared" si="8"/>
        <v>0.66999999999999993</v>
      </c>
      <c r="S91" s="287">
        <v>0.3</v>
      </c>
      <c r="T91" s="224" t="s">
        <v>647</v>
      </c>
      <c r="U91" s="224" t="s">
        <v>648</v>
      </c>
      <c r="V91" s="287">
        <v>0.37</v>
      </c>
      <c r="W91" s="224" t="s">
        <v>496</v>
      </c>
      <c r="X91" s="224" t="s">
        <v>496</v>
      </c>
      <c r="Y91" s="287">
        <v>0</v>
      </c>
      <c r="Z91" s="309">
        <f t="shared" si="9"/>
        <v>0.66999999999999993</v>
      </c>
      <c r="AA91" s="287">
        <v>0.3</v>
      </c>
      <c r="AB91" s="139" t="s">
        <v>647</v>
      </c>
      <c r="AC91" s="139" t="s">
        <v>648</v>
      </c>
      <c r="AD91" s="287">
        <v>0.37</v>
      </c>
      <c r="AE91" s="139" t="s">
        <v>496</v>
      </c>
      <c r="AF91" s="139" t="s">
        <v>496</v>
      </c>
      <c r="AG91" s="287">
        <v>0</v>
      </c>
      <c r="AH91" s="293">
        <f t="shared" si="6"/>
        <v>0.66999999999999993</v>
      </c>
      <c r="AI91" s="651" t="s">
        <v>1103</v>
      </c>
      <c r="AJ91" s="651" t="s">
        <v>1103</v>
      </c>
      <c r="AK91" s="651" t="s">
        <v>1103</v>
      </c>
      <c r="AL91" s="201" t="s">
        <v>832</v>
      </c>
      <c r="AM91" s="1443">
        <v>0.754</v>
      </c>
    </row>
    <row r="92" spans="1:42" ht="15.75" hidden="1" customHeight="1" x14ac:dyDescent="0.2">
      <c r="A92" s="308" t="s">
        <v>65</v>
      </c>
      <c r="B92" s="224" t="s">
        <v>64</v>
      </c>
      <c r="C92" s="287">
        <v>0.4</v>
      </c>
      <c r="D92" s="224" t="s">
        <v>558</v>
      </c>
      <c r="E92" s="224" t="s">
        <v>559</v>
      </c>
      <c r="F92" s="287">
        <v>0.09</v>
      </c>
      <c r="G92" s="224" t="s">
        <v>556</v>
      </c>
      <c r="H92" s="224" t="s">
        <v>1124</v>
      </c>
      <c r="I92" s="287">
        <v>0.01</v>
      </c>
      <c r="J92" s="309">
        <f t="shared" si="7"/>
        <v>0.5</v>
      </c>
      <c r="K92" s="287">
        <v>0.4</v>
      </c>
      <c r="L92" s="224" t="s">
        <v>558</v>
      </c>
      <c r="M92" s="224" t="s">
        <v>559</v>
      </c>
      <c r="N92" s="287">
        <v>0.09</v>
      </c>
      <c r="O92" s="224" t="s">
        <v>556</v>
      </c>
      <c r="P92" s="224" t="s">
        <v>1124</v>
      </c>
      <c r="Q92" s="287">
        <v>0.01</v>
      </c>
      <c r="R92" s="309">
        <f t="shared" si="8"/>
        <v>0.5</v>
      </c>
      <c r="S92" s="287">
        <v>0.4</v>
      </c>
      <c r="T92" s="224" t="s">
        <v>558</v>
      </c>
      <c r="U92" s="224" t="s">
        <v>559</v>
      </c>
      <c r="V92" s="287">
        <v>0.09</v>
      </c>
      <c r="W92" s="224" t="s">
        <v>556</v>
      </c>
      <c r="X92" s="224" t="s">
        <v>1124</v>
      </c>
      <c r="Y92" s="287">
        <v>0.01</v>
      </c>
      <c r="Z92" s="309">
        <f t="shared" si="9"/>
        <v>0.5</v>
      </c>
      <c r="AA92" s="287">
        <v>0.4</v>
      </c>
      <c r="AB92" s="139" t="s">
        <v>558</v>
      </c>
      <c r="AC92" s="139" t="s">
        <v>559</v>
      </c>
      <c r="AD92" s="287">
        <v>0.09</v>
      </c>
      <c r="AE92" s="139" t="s">
        <v>556</v>
      </c>
      <c r="AF92" s="139" t="s">
        <v>1124</v>
      </c>
      <c r="AG92" s="287">
        <v>0.01</v>
      </c>
      <c r="AH92" s="293">
        <f t="shared" si="6"/>
        <v>0.5</v>
      </c>
      <c r="AI92" s="651" t="s">
        <v>1103</v>
      </c>
      <c r="AJ92" s="651" t="s">
        <v>1103</v>
      </c>
      <c r="AK92" s="651" t="s">
        <v>1103</v>
      </c>
      <c r="AL92" s="199"/>
      <c r="AM92" s="1443">
        <v>0.72599999999999998</v>
      </c>
    </row>
    <row r="93" spans="1:42" ht="15.75" hidden="1" customHeight="1" x14ac:dyDescent="0.2">
      <c r="A93" s="308" t="s">
        <v>67</v>
      </c>
      <c r="B93" s="224" t="s">
        <v>66</v>
      </c>
      <c r="C93" s="287">
        <v>0.4</v>
      </c>
      <c r="D93" s="224" t="s">
        <v>627</v>
      </c>
      <c r="E93" s="224" t="s">
        <v>628</v>
      </c>
      <c r="F93" s="287">
        <v>0.1</v>
      </c>
      <c r="G93" s="224" t="s">
        <v>496</v>
      </c>
      <c r="H93" s="224" t="s">
        <v>534</v>
      </c>
      <c r="I93" s="287">
        <v>0</v>
      </c>
      <c r="J93" s="309">
        <f t="shared" si="7"/>
        <v>0.5</v>
      </c>
      <c r="K93" s="287">
        <v>0.4</v>
      </c>
      <c r="L93" s="224" t="s">
        <v>627</v>
      </c>
      <c r="M93" s="224" t="s">
        <v>628</v>
      </c>
      <c r="N93" s="287">
        <v>0.1</v>
      </c>
      <c r="O93" s="224" t="s">
        <v>496</v>
      </c>
      <c r="P93" s="224" t="s">
        <v>534</v>
      </c>
      <c r="Q93" s="287">
        <v>0</v>
      </c>
      <c r="R93" s="309">
        <f t="shared" si="8"/>
        <v>0.5</v>
      </c>
      <c r="S93" s="287">
        <v>0.4</v>
      </c>
      <c r="T93" s="224" t="s">
        <v>627</v>
      </c>
      <c r="U93" s="224" t="s">
        <v>628</v>
      </c>
      <c r="V93" s="287">
        <v>0.1</v>
      </c>
      <c r="W93" s="224" t="s">
        <v>496</v>
      </c>
      <c r="X93" s="224" t="s">
        <v>534</v>
      </c>
      <c r="Y93" s="287">
        <v>0</v>
      </c>
      <c r="Z93" s="309">
        <f t="shared" si="9"/>
        <v>0.5</v>
      </c>
      <c r="AA93" s="287">
        <v>0.4</v>
      </c>
      <c r="AB93" s="139" t="s">
        <v>627</v>
      </c>
      <c r="AC93" s="139" t="s">
        <v>628</v>
      </c>
      <c r="AD93" s="287">
        <v>0.1</v>
      </c>
      <c r="AE93" s="139" t="s">
        <v>496</v>
      </c>
      <c r="AF93" s="139" t="s">
        <v>534</v>
      </c>
      <c r="AG93" s="287">
        <v>0</v>
      </c>
      <c r="AH93" s="293">
        <f t="shared" si="6"/>
        <v>0.5</v>
      </c>
      <c r="AI93" s="651" t="s">
        <v>1103</v>
      </c>
      <c r="AJ93" s="651" t="s">
        <v>1103</v>
      </c>
      <c r="AK93" s="651" t="s">
        <v>1103</v>
      </c>
      <c r="AL93" s="199"/>
      <c r="AM93" s="1443">
        <v>0.746</v>
      </c>
    </row>
    <row r="94" spans="1:42" ht="15.75" hidden="1" customHeight="1" x14ac:dyDescent="0.2">
      <c r="A94" s="308" t="s">
        <v>69</v>
      </c>
      <c r="B94" s="224" t="s">
        <v>68</v>
      </c>
      <c r="C94" s="287">
        <v>0.4</v>
      </c>
      <c r="D94" s="224" t="s">
        <v>538</v>
      </c>
      <c r="E94" s="224" t="s">
        <v>539</v>
      </c>
      <c r="F94" s="287">
        <v>0.09</v>
      </c>
      <c r="G94" s="224" t="s">
        <v>536</v>
      </c>
      <c r="H94" s="224" t="s">
        <v>537</v>
      </c>
      <c r="I94" s="287">
        <v>0.01</v>
      </c>
      <c r="J94" s="309">
        <f t="shared" si="7"/>
        <v>0.5</v>
      </c>
      <c r="K94" s="287">
        <v>0.4</v>
      </c>
      <c r="L94" s="224" t="s">
        <v>538</v>
      </c>
      <c r="M94" s="224" t="s">
        <v>539</v>
      </c>
      <c r="N94" s="287">
        <v>0.09</v>
      </c>
      <c r="O94" s="224" t="s">
        <v>536</v>
      </c>
      <c r="P94" s="224" t="s">
        <v>537</v>
      </c>
      <c r="Q94" s="287">
        <v>0.01</v>
      </c>
      <c r="R94" s="309">
        <f t="shared" si="8"/>
        <v>0.5</v>
      </c>
      <c r="S94" s="287">
        <v>0.4</v>
      </c>
      <c r="T94" s="224" t="s">
        <v>538</v>
      </c>
      <c r="U94" s="224" t="s">
        <v>539</v>
      </c>
      <c r="V94" s="287">
        <v>0.09</v>
      </c>
      <c r="W94" s="224" t="s">
        <v>536</v>
      </c>
      <c r="X94" s="224" t="s">
        <v>537</v>
      </c>
      <c r="Y94" s="287">
        <v>0.01</v>
      </c>
      <c r="Z94" s="309">
        <f t="shared" si="9"/>
        <v>0.5</v>
      </c>
      <c r="AA94" s="287">
        <v>0.4</v>
      </c>
      <c r="AB94" s="139" t="s">
        <v>538</v>
      </c>
      <c r="AC94" s="139" t="s">
        <v>539</v>
      </c>
      <c r="AD94" s="287">
        <v>0.09</v>
      </c>
      <c r="AE94" s="139" t="s">
        <v>536</v>
      </c>
      <c r="AF94" s="139" t="s">
        <v>537</v>
      </c>
      <c r="AG94" s="287">
        <v>0.01</v>
      </c>
      <c r="AH94" s="293">
        <f t="shared" si="6"/>
        <v>0.5</v>
      </c>
      <c r="AI94" s="651" t="s">
        <v>1103</v>
      </c>
      <c r="AJ94" s="651" t="s">
        <v>1103</v>
      </c>
      <c r="AK94" s="651" t="s">
        <v>1103</v>
      </c>
      <c r="AL94" s="199"/>
      <c r="AM94" s="1443">
        <v>0.67700000000000005</v>
      </c>
    </row>
    <row r="95" spans="1:42" ht="15.75" hidden="1" customHeight="1" x14ac:dyDescent="0.2">
      <c r="A95" s="308" t="s">
        <v>71</v>
      </c>
      <c r="B95" s="224" t="s">
        <v>70</v>
      </c>
      <c r="C95" s="287">
        <v>0.4</v>
      </c>
      <c r="D95" s="224" t="s">
        <v>545</v>
      </c>
      <c r="E95" s="224" t="s">
        <v>546</v>
      </c>
      <c r="F95" s="287">
        <v>0.09</v>
      </c>
      <c r="G95" s="224" t="s">
        <v>542</v>
      </c>
      <c r="H95" s="224" t="s">
        <v>543</v>
      </c>
      <c r="I95" s="287">
        <v>0.01</v>
      </c>
      <c r="J95" s="309">
        <f t="shared" si="7"/>
        <v>0.5</v>
      </c>
      <c r="K95" s="287">
        <v>0.4</v>
      </c>
      <c r="L95" s="224" t="s">
        <v>545</v>
      </c>
      <c r="M95" s="224" t="s">
        <v>546</v>
      </c>
      <c r="N95" s="287">
        <v>0.09</v>
      </c>
      <c r="O95" s="224" t="s">
        <v>542</v>
      </c>
      <c r="P95" s="224" t="s">
        <v>543</v>
      </c>
      <c r="Q95" s="287">
        <v>0.01</v>
      </c>
      <c r="R95" s="309">
        <f t="shared" si="8"/>
        <v>0.5</v>
      </c>
      <c r="S95" s="287">
        <v>0.4</v>
      </c>
      <c r="T95" s="224" t="s">
        <v>545</v>
      </c>
      <c r="U95" s="224" t="s">
        <v>546</v>
      </c>
      <c r="V95" s="287">
        <v>0.09</v>
      </c>
      <c r="W95" s="224" t="s">
        <v>542</v>
      </c>
      <c r="X95" s="224" t="s">
        <v>543</v>
      </c>
      <c r="Y95" s="287">
        <v>0.01</v>
      </c>
      <c r="Z95" s="309">
        <f t="shared" si="9"/>
        <v>0.5</v>
      </c>
      <c r="AA95" s="287">
        <v>0.4</v>
      </c>
      <c r="AB95" s="139" t="s">
        <v>545</v>
      </c>
      <c r="AC95" s="139" t="s">
        <v>546</v>
      </c>
      <c r="AD95" s="287">
        <v>0.09</v>
      </c>
      <c r="AE95" s="139" t="s">
        <v>542</v>
      </c>
      <c r="AF95" s="139" t="s">
        <v>543</v>
      </c>
      <c r="AG95" s="287">
        <v>0.01</v>
      </c>
      <c r="AH95" s="293">
        <f t="shared" si="6"/>
        <v>0.5</v>
      </c>
      <c r="AI95" s="651" t="s">
        <v>1103</v>
      </c>
      <c r="AJ95" s="651" t="s">
        <v>1103</v>
      </c>
      <c r="AK95" s="651" t="s">
        <v>1103</v>
      </c>
      <c r="AL95" s="199"/>
      <c r="AM95" s="1443">
        <v>0.71299999999999997</v>
      </c>
    </row>
    <row r="96" spans="1:42" ht="15" hidden="1" x14ac:dyDescent="0.2">
      <c r="A96" s="308" t="s">
        <v>73</v>
      </c>
      <c r="B96" s="224" t="s">
        <v>72</v>
      </c>
      <c r="C96" s="287">
        <v>0.4</v>
      </c>
      <c r="D96" s="224" t="s">
        <v>564</v>
      </c>
      <c r="E96" s="224" t="s">
        <v>565</v>
      </c>
      <c r="F96" s="287">
        <v>0.09</v>
      </c>
      <c r="G96" s="224" t="s">
        <v>1912</v>
      </c>
      <c r="H96" s="224" t="s">
        <v>1913</v>
      </c>
      <c r="I96" s="287">
        <v>0.01</v>
      </c>
      <c r="J96" s="309">
        <f t="shared" si="7"/>
        <v>0.5</v>
      </c>
      <c r="K96" s="287">
        <v>0.4</v>
      </c>
      <c r="L96" s="224" t="s">
        <v>564</v>
      </c>
      <c r="M96" s="224" t="s">
        <v>565</v>
      </c>
      <c r="N96" s="287">
        <v>0.09</v>
      </c>
      <c r="O96" s="224" t="s">
        <v>1912</v>
      </c>
      <c r="P96" s="224" t="s">
        <v>1913</v>
      </c>
      <c r="Q96" s="287">
        <v>0.01</v>
      </c>
      <c r="R96" s="309">
        <f t="shared" si="8"/>
        <v>0.5</v>
      </c>
      <c r="S96" s="287">
        <v>0.4</v>
      </c>
      <c r="T96" s="224" t="s">
        <v>564</v>
      </c>
      <c r="U96" s="224" t="s">
        <v>565</v>
      </c>
      <c r="V96" s="287">
        <v>0.09</v>
      </c>
      <c r="W96" s="224" t="s">
        <v>1912</v>
      </c>
      <c r="X96" s="224" t="s">
        <v>1913</v>
      </c>
      <c r="Y96" s="287">
        <v>0.01</v>
      </c>
      <c r="Z96" s="309">
        <f t="shared" si="9"/>
        <v>0.5</v>
      </c>
      <c r="AA96" s="287">
        <v>0.4</v>
      </c>
      <c r="AB96" s="139" t="s">
        <v>564</v>
      </c>
      <c r="AC96" s="139" t="s">
        <v>565</v>
      </c>
      <c r="AD96" s="287">
        <v>0.09</v>
      </c>
      <c r="AE96" s="139" t="s">
        <v>1912</v>
      </c>
      <c r="AF96" s="139" t="s">
        <v>1913</v>
      </c>
      <c r="AG96" s="287">
        <v>0.01</v>
      </c>
      <c r="AH96" s="293">
        <f t="shared" si="6"/>
        <v>0.5</v>
      </c>
      <c r="AI96" s="651" t="s">
        <v>832</v>
      </c>
      <c r="AJ96" s="651" t="s">
        <v>1103</v>
      </c>
      <c r="AK96" s="651" t="s">
        <v>1103</v>
      </c>
      <c r="AL96" s="199"/>
      <c r="AM96" s="1443">
        <v>0.71799999999999997</v>
      </c>
    </row>
    <row r="97" spans="1:39" ht="15.75" hidden="1" customHeight="1" x14ac:dyDescent="0.2">
      <c r="A97" s="308" t="s">
        <v>75</v>
      </c>
      <c r="B97" s="224" t="s">
        <v>74</v>
      </c>
      <c r="C97" s="287">
        <v>0.4</v>
      </c>
      <c r="D97" s="224" t="s">
        <v>521</v>
      </c>
      <c r="E97" s="224" t="s">
        <v>522</v>
      </c>
      <c r="F97" s="287">
        <v>0.09</v>
      </c>
      <c r="G97" s="224" t="s">
        <v>519</v>
      </c>
      <c r="H97" s="224" t="s">
        <v>520</v>
      </c>
      <c r="I97" s="287">
        <v>0.01</v>
      </c>
      <c r="J97" s="309">
        <f t="shared" si="7"/>
        <v>0.5</v>
      </c>
      <c r="K97" s="287">
        <v>0.4</v>
      </c>
      <c r="L97" s="224" t="s">
        <v>521</v>
      </c>
      <c r="M97" s="224" t="s">
        <v>522</v>
      </c>
      <c r="N97" s="287">
        <v>0.09</v>
      </c>
      <c r="O97" s="224" t="s">
        <v>519</v>
      </c>
      <c r="P97" s="224" t="s">
        <v>520</v>
      </c>
      <c r="Q97" s="287">
        <v>0.01</v>
      </c>
      <c r="R97" s="309">
        <f t="shared" si="8"/>
        <v>0.5</v>
      </c>
      <c r="S97" s="287">
        <v>0.4</v>
      </c>
      <c r="T97" s="224" t="s">
        <v>521</v>
      </c>
      <c r="U97" s="224" t="s">
        <v>522</v>
      </c>
      <c r="V97" s="287">
        <v>0.09</v>
      </c>
      <c r="W97" s="224" t="s">
        <v>519</v>
      </c>
      <c r="X97" s="224" t="s">
        <v>520</v>
      </c>
      <c r="Y97" s="287">
        <v>0.01</v>
      </c>
      <c r="Z97" s="309">
        <f>+S97+V97+Y97</f>
        <v>0.5</v>
      </c>
      <c r="AA97" s="287">
        <v>0.4</v>
      </c>
      <c r="AB97" s="139" t="s">
        <v>521</v>
      </c>
      <c r="AC97" s="139" t="s">
        <v>522</v>
      </c>
      <c r="AD97" s="287">
        <v>0.09</v>
      </c>
      <c r="AE97" s="139" t="s">
        <v>519</v>
      </c>
      <c r="AF97" s="139" t="s">
        <v>520</v>
      </c>
      <c r="AG97" s="287">
        <v>0.01</v>
      </c>
      <c r="AH97" s="293">
        <f>+AA97+AD97+AG97</f>
        <v>0.5</v>
      </c>
      <c r="AI97" s="651" t="s">
        <v>1103</v>
      </c>
      <c r="AJ97" s="651" t="s">
        <v>1103</v>
      </c>
      <c r="AK97" s="651" t="s">
        <v>1103</v>
      </c>
      <c r="AL97" s="199"/>
      <c r="AM97" s="1443">
        <v>0.66800000000000004</v>
      </c>
    </row>
    <row r="98" spans="1:39" ht="15.75" hidden="1" customHeight="1" x14ac:dyDescent="0.2">
      <c r="A98" s="308" t="s">
        <v>312</v>
      </c>
      <c r="B98" s="224" t="s">
        <v>1105</v>
      </c>
      <c r="C98" s="287">
        <v>0.4</v>
      </c>
      <c r="D98" s="224" t="s">
        <v>583</v>
      </c>
      <c r="E98" s="224" t="s">
        <v>584</v>
      </c>
      <c r="F98" s="287">
        <v>0.09</v>
      </c>
      <c r="G98" s="224" t="s">
        <v>581</v>
      </c>
      <c r="H98" s="224" t="s">
        <v>582</v>
      </c>
      <c r="I98" s="287">
        <v>0.01</v>
      </c>
      <c r="J98" s="309">
        <f t="shared" si="7"/>
        <v>0.5</v>
      </c>
      <c r="K98" s="287">
        <v>0.4</v>
      </c>
      <c r="L98" s="224" t="s">
        <v>583</v>
      </c>
      <c r="M98" s="224" t="s">
        <v>584</v>
      </c>
      <c r="N98" s="287">
        <v>0.09</v>
      </c>
      <c r="O98" s="224" t="s">
        <v>581</v>
      </c>
      <c r="P98" s="224" t="s">
        <v>582</v>
      </c>
      <c r="Q98" s="287">
        <v>0.01</v>
      </c>
      <c r="R98" s="309">
        <f t="shared" si="8"/>
        <v>0.5</v>
      </c>
      <c r="S98" s="287">
        <v>0.4</v>
      </c>
      <c r="T98" s="224" t="s">
        <v>583</v>
      </c>
      <c r="U98" s="224" t="s">
        <v>584</v>
      </c>
      <c r="V98" s="287">
        <v>0.09</v>
      </c>
      <c r="W98" s="224" t="s">
        <v>581</v>
      </c>
      <c r="X98" s="224" t="s">
        <v>582</v>
      </c>
      <c r="Y98" s="287">
        <v>0.01</v>
      </c>
      <c r="Z98" s="309">
        <f>+S98+V98+Y98</f>
        <v>0.5</v>
      </c>
      <c r="AA98" s="287">
        <v>0.4</v>
      </c>
      <c r="AB98" s="139" t="s">
        <v>583</v>
      </c>
      <c r="AC98" s="139" t="s">
        <v>584</v>
      </c>
      <c r="AD98" s="287">
        <v>0.09</v>
      </c>
      <c r="AE98" s="139" t="s">
        <v>581</v>
      </c>
      <c r="AF98" s="139" t="s">
        <v>582</v>
      </c>
      <c r="AG98" s="287">
        <v>0.01</v>
      </c>
      <c r="AH98" s="293">
        <f>+AA98+AD98+AG98</f>
        <v>0.5</v>
      </c>
      <c r="AI98" s="651" t="s">
        <v>1103</v>
      </c>
      <c r="AJ98" s="651" t="s">
        <v>1103</v>
      </c>
      <c r="AK98" s="651" t="s">
        <v>1103</v>
      </c>
      <c r="AL98" s="199"/>
      <c r="AM98" s="1443">
        <v>0.66200000000000003</v>
      </c>
    </row>
    <row r="99" spans="1:39" ht="15" hidden="1" x14ac:dyDescent="0.2">
      <c r="A99" s="308" t="s">
        <v>77</v>
      </c>
      <c r="B99" s="224" t="s">
        <v>76</v>
      </c>
      <c r="C99" s="287">
        <v>0.4</v>
      </c>
      <c r="D99" s="224" t="s">
        <v>560</v>
      </c>
      <c r="E99" s="224" t="s">
        <v>561</v>
      </c>
      <c r="F99" s="287">
        <v>0.1</v>
      </c>
      <c r="G99" s="224" t="s">
        <v>496</v>
      </c>
      <c r="H99" s="224" t="s">
        <v>534</v>
      </c>
      <c r="I99" s="287">
        <v>0</v>
      </c>
      <c r="J99" s="309">
        <f t="shared" si="7"/>
        <v>0.5</v>
      </c>
      <c r="K99" s="287">
        <v>0.4</v>
      </c>
      <c r="L99" s="224" t="s">
        <v>560</v>
      </c>
      <c r="M99" s="224" t="s">
        <v>561</v>
      </c>
      <c r="N99" s="287">
        <v>0.1</v>
      </c>
      <c r="O99" s="224" t="s">
        <v>496</v>
      </c>
      <c r="P99" s="224" t="s">
        <v>534</v>
      </c>
      <c r="Q99" s="287">
        <v>0</v>
      </c>
      <c r="R99" s="309">
        <f t="shared" si="8"/>
        <v>0.5</v>
      </c>
      <c r="S99" s="287">
        <v>0.4</v>
      </c>
      <c r="T99" s="224" t="s">
        <v>560</v>
      </c>
      <c r="U99" s="224" t="s">
        <v>561</v>
      </c>
      <c r="V99" s="287">
        <v>0.1</v>
      </c>
      <c r="W99" s="224" t="s">
        <v>496</v>
      </c>
      <c r="X99" s="224" t="s">
        <v>534</v>
      </c>
      <c r="Y99" s="287">
        <v>0</v>
      </c>
      <c r="Z99" s="309">
        <f>+S99+V99+Y99</f>
        <v>0.5</v>
      </c>
      <c r="AA99" s="287">
        <v>0.4</v>
      </c>
      <c r="AB99" s="139" t="s">
        <v>560</v>
      </c>
      <c r="AC99" s="139" t="s">
        <v>561</v>
      </c>
      <c r="AD99" s="287">
        <v>0.1</v>
      </c>
      <c r="AE99" s="139" t="s">
        <v>496</v>
      </c>
      <c r="AF99" s="139" t="s">
        <v>534</v>
      </c>
      <c r="AG99" s="287">
        <v>0</v>
      </c>
      <c r="AH99" s="293">
        <f>+AA99+AD99+AG99</f>
        <v>0.5</v>
      </c>
      <c r="AI99" s="651" t="s">
        <v>1103</v>
      </c>
      <c r="AJ99" s="651" t="s">
        <v>1103</v>
      </c>
      <c r="AK99" s="651" t="s">
        <v>1103</v>
      </c>
      <c r="AL99" s="199"/>
      <c r="AM99" s="1443">
        <v>0.623</v>
      </c>
    </row>
    <row r="100" spans="1:39" ht="15" hidden="1" x14ac:dyDescent="0.2">
      <c r="A100" s="308" t="s">
        <v>79</v>
      </c>
      <c r="B100" s="224" t="s">
        <v>78</v>
      </c>
      <c r="C100" s="287">
        <v>0.4</v>
      </c>
      <c r="D100" s="224" t="s">
        <v>590</v>
      </c>
      <c r="E100" s="224" t="s">
        <v>591</v>
      </c>
      <c r="F100" s="287">
        <v>0.09</v>
      </c>
      <c r="G100" s="224" t="s">
        <v>587</v>
      </c>
      <c r="H100" s="224" t="s">
        <v>588</v>
      </c>
      <c r="I100" s="287">
        <v>0.01</v>
      </c>
      <c r="J100" s="309">
        <f t="shared" si="7"/>
        <v>0.5</v>
      </c>
      <c r="K100" s="287">
        <v>0.4</v>
      </c>
      <c r="L100" s="224" t="s">
        <v>590</v>
      </c>
      <c r="M100" s="224" t="s">
        <v>591</v>
      </c>
      <c r="N100" s="287">
        <v>0.09</v>
      </c>
      <c r="O100" s="224" t="s">
        <v>587</v>
      </c>
      <c r="P100" s="224" t="s">
        <v>588</v>
      </c>
      <c r="Q100" s="287">
        <v>0.01</v>
      </c>
      <c r="R100" s="309">
        <f t="shared" si="8"/>
        <v>0.5</v>
      </c>
      <c r="S100" s="287">
        <v>0.4</v>
      </c>
      <c r="T100" s="224" t="s">
        <v>590</v>
      </c>
      <c r="U100" s="224" t="s">
        <v>591</v>
      </c>
      <c r="V100" s="287">
        <v>0.09</v>
      </c>
      <c r="W100" s="224" t="s">
        <v>587</v>
      </c>
      <c r="X100" s="224" t="s">
        <v>588</v>
      </c>
      <c r="Y100" s="287">
        <v>0.01</v>
      </c>
      <c r="Z100" s="309">
        <f>+S100+V100+Y100</f>
        <v>0.5</v>
      </c>
      <c r="AA100" s="287">
        <v>0.4</v>
      </c>
      <c r="AB100" s="139" t="s">
        <v>590</v>
      </c>
      <c r="AC100" s="139" t="s">
        <v>591</v>
      </c>
      <c r="AD100" s="287">
        <v>0.09</v>
      </c>
      <c r="AE100" s="139" t="s">
        <v>587</v>
      </c>
      <c r="AF100" s="139" t="s">
        <v>588</v>
      </c>
      <c r="AG100" s="287">
        <v>0.01</v>
      </c>
      <c r="AH100" s="293">
        <f>+AA100+AD100+AG100</f>
        <v>0.5</v>
      </c>
      <c r="AI100" s="651" t="s">
        <v>832</v>
      </c>
      <c r="AJ100" s="651" t="s">
        <v>1103</v>
      </c>
      <c r="AK100" s="651" t="s">
        <v>1103</v>
      </c>
      <c r="AL100" s="199"/>
      <c r="AM100" s="1443">
        <v>0.66500000000000004</v>
      </c>
    </row>
    <row r="101" spans="1:39" ht="15.75" hidden="1" customHeight="1" x14ac:dyDescent="0.2">
      <c r="A101" s="308" t="s">
        <v>81</v>
      </c>
      <c r="B101" s="224" t="s">
        <v>80</v>
      </c>
      <c r="C101" s="287">
        <v>0.49</v>
      </c>
      <c r="D101" s="224" t="s">
        <v>496</v>
      </c>
      <c r="E101" s="224" t="s">
        <v>636</v>
      </c>
      <c r="F101" s="287">
        <v>0</v>
      </c>
      <c r="G101" s="224" t="s">
        <v>641</v>
      </c>
      <c r="H101" s="224" t="s">
        <v>642</v>
      </c>
      <c r="I101" s="287">
        <v>0.01</v>
      </c>
      <c r="J101" s="309">
        <f t="shared" si="7"/>
        <v>0.5</v>
      </c>
      <c r="K101" s="287">
        <v>0.49</v>
      </c>
      <c r="L101" s="224" t="s">
        <v>496</v>
      </c>
      <c r="M101" s="224" t="s">
        <v>636</v>
      </c>
      <c r="N101" s="287">
        <v>0</v>
      </c>
      <c r="O101" s="224" t="s">
        <v>641</v>
      </c>
      <c r="P101" s="224" t="s">
        <v>642</v>
      </c>
      <c r="Q101" s="287">
        <v>0.01</v>
      </c>
      <c r="R101" s="309">
        <f t="shared" si="8"/>
        <v>0.5</v>
      </c>
      <c r="S101" s="287">
        <v>0.49</v>
      </c>
      <c r="T101" s="224" t="s">
        <v>496</v>
      </c>
      <c r="U101" s="224" t="s">
        <v>636</v>
      </c>
      <c r="V101" s="287">
        <v>0</v>
      </c>
      <c r="W101" s="224" t="s">
        <v>641</v>
      </c>
      <c r="X101" s="224" t="s">
        <v>642</v>
      </c>
      <c r="Y101" s="287">
        <v>0.01</v>
      </c>
      <c r="Z101" s="309">
        <f>+S101+V101+Y101</f>
        <v>0.5</v>
      </c>
      <c r="AA101" s="287">
        <v>0.49</v>
      </c>
      <c r="AB101" s="139" t="s">
        <v>496</v>
      </c>
      <c r="AC101" s="139" t="s">
        <v>636</v>
      </c>
      <c r="AD101" s="287">
        <v>0</v>
      </c>
      <c r="AE101" s="139" t="s">
        <v>641</v>
      </c>
      <c r="AF101" s="139" t="s">
        <v>642</v>
      </c>
      <c r="AG101" s="287">
        <v>0.01</v>
      </c>
      <c r="AH101" s="293">
        <f>+AA101+AD101+AG101</f>
        <v>0.5</v>
      </c>
      <c r="AI101" s="651" t="s">
        <v>832</v>
      </c>
      <c r="AJ101" s="651" t="s">
        <v>1103</v>
      </c>
      <c r="AK101" s="651" t="s">
        <v>1103</v>
      </c>
      <c r="AL101" s="201" t="s">
        <v>832</v>
      </c>
      <c r="AM101" s="1443">
        <v>0.67500000000000004</v>
      </c>
    </row>
    <row r="102" spans="1:39" ht="15.75" hidden="1" customHeight="1" x14ac:dyDescent="0.2">
      <c r="A102" s="308" t="s">
        <v>83</v>
      </c>
      <c r="B102" s="224" t="s">
        <v>82</v>
      </c>
      <c r="C102" s="287">
        <v>0.4</v>
      </c>
      <c r="D102" s="224" t="s">
        <v>612</v>
      </c>
      <c r="E102" s="224" t="s">
        <v>613</v>
      </c>
      <c r="F102" s="287">
        <v>0.09</v>
      </c>
      <c r="G102" s="224" t="s">
        <v>610</v>
      </c>
      <c r="H102" s="224" t="s">
        <v>611</v>
      </c>
      <c r="I102" s="287">
        <v>0.01</v>
      </c>
      <c r="J102" s="309">
        <f t="shared" si="7"/>
        <v>0.5</v>
      </c>
      <c r="K102" s="287">
        <v>0.4</v>
      </c>
      <c r="L102" s="224" t="s">
        <v>612</v>
      </c>
      <c r="M102" s="224" t="s">
        <v>613</v>
      </c>
      <c r="N102" s="287">
        <v>0.09</v>
      </c>
      <c r="O102" s="224" t="s">
        <v>610</v>
      </c>
      <c r="P102" s="224" t="s">
        <v>611</v>
      </c>
      <c r="Q102" s="287">
        <v>0.01</v>
      </c>
      <c r="R102" s="309">
        <f t="shared" si="8"/>
        <v>0.5</v>
      </c>
      <c r="S102" s="287">
        <v>0.4</v>
      </c>
      <c r="T102" s="224" t="s">
        <v>612</v>
      </c>
      <c r="U102" s="224" t="s">
        <v>613</v>
      </c>
      <c r="V102" s="287">
        <v>0.09</v>
      </c>
      <c r="W102" s="224" t="s">
        <v>610</v>
      </c>
      <c r="X102" s="224" t="s">
        <v>611</v>
      </c>
      <c r="Y102" s="287">
        <v>0.01</v>
      </c>
      <c r="Z102" s="309">
        <f t="shared" ref="Z102:Z162" si="10">+S102+V102+Y102</f>
        <v>0.5</v>
      </c>
      <c r="AA102" s="287">
        <v>0.4</v>
      </c>
      <c r="AB102" s="139" t="s">
        <v>612</v>
      </c>
      <c r="AC102" s="139" t="s">
        <v>613</v>
      </c>
      <c r="AD102" s="287">
        <v>0.09</v>
      </c>
      <c r="AE102" s="139" t="s">
        <v>610</v>
      </c>
      <c r="AF102" s="139" t="s">
        <v>611</v>
      </c>
      <c r="AG102" s="287">
        <v>0.01</v>
      </c>
      <c r="AH102" s="293">
        <f t="shared" ref="AH102:AH165" si="11">+AA102+AD102+AG102</f>
        <v>0.5</v>
      </c>
      <c r="AI102" s="652" t="s">
        <v>1103</v>
      </c>
      <c r="AJ102" s="652" t="s">
        <v>1103</v>
      </c>
      <c r="AK102" s="652" t="s">
        <v>1103</v>
      </c>
      <c r="AL102" s="199"/>
      <c r="AM102" s="1443">
        <v>0.69099999999999995</v>
      </c>
    </row>
    <row r="103" spans="1:39" ht="15" hidden="1" x14ac:dyDescent="0.2">
      <c r="A103" s="308" t="s">
        <v>85</v>
      </c>
      <c r="B103" s="224" t="s">
        <v>84</v>
      </c>
      <c r="C103" s="287">
        <v>0.4</v>
      </c>
      <c r="D103" s="224" t="s">
        <v>560</v>
      </c>
      <c r="E103" s="224" t="s">
        <v>561</v>
      </c>
      <c r="F103" s="287">
        <v>0.1</v>
      </c>
      <c r="G103" s="224" t="s">
        <v>496</v>
      </c>
      <c r="H103" s="224" t="s">
        <v>534</v>
      </c>
      <c r="I103" s="287">
        <v>0</v>
      </c>
      <c r="J103" s="309">
        <f t="shared" si="7"/>
        <v>0.5</v>
      </c>
      <c r="K103" s="287">
        <v>0.4</v>
      </c>
      <c r="L103" s="224" t="s">
        <v>560</v>
      </c>
      <c r="M103" s="224" t="s">
        <v>561</v>
      </c>
      <c r="N103" s="287">
        <v>0.1</v>
      </c>
      <c r="O103" s="224" t="s">
        <v>496</v>
      </c>
      <c r="P103" s="224" t="s">
        <v>534</v>
      </c>
      <c r="Q103" s="287">
        <v>0</v>
      </c>
      <c r="R103" s="309">
        <f t="shared" si="8"/>
        <v>0.5</v>
      </c>
      <c r="S103" s="287">
        <v>0.4</v>
      </c>
      <c r="T103" s="224" t="s">
        <v>560</v>
      </c>
      <c r="U103" s="224" t="s">
        <v>561</v>
      </c>
      <c r="V103" s="287">
        <v>0.1</v>
      </c>
      <c r="W103" s="224" t="s">
        <v>496</v>
      </c>
      <c r="X103" s="224" t="s">
        <v>534</v>
      </c>
      <c r="Y103" s="287">
        <v>0</v>
      </c>
      <c r="Z103" s="309">
        <f t="shared" si="10"/>
        <v>0.5</v>
      </c>
      <c r="AA103" s="287">
        <v>0.4</v>
      </c>
      <c r="AB103" s="139" t="s">
        <v>560</v>
      </c>
      <c r="AC103" s="139" t="s">
        <v>561</v>
      </c>
      <c r="AD103" s="287">
        <v>0.1</v>
      </c>
      <c r="AE103" s="139" t="s">
        <v>496</v>
      </c>
      <c r="AF103" s="139" t="s">
        <v>534</v>
      </c>
      <c r="AG103" s="287">
        <v>0</v>
      </c>
      <c r="AH103" s="293">
        <f t="shared" si="11"/>
        <v>0.5</v>
      </c>
      <c r="AI103" s="651" t="s">
        <v>1103</v>
      </c>
      <c r="AJ103" s="651" t="s">
        <v>1103</v>
      </c>
      <c r="AK103" s="651" t="s">
        <v>1103</v>
      </c>
      <c r="AL103" s="199"/>
      <c r="AM103" s="1443">
        <v>0.67800000000000005</v>
      </c>
    </row>
    <row r="104" spans="1:39" ht="15.75" hidden="1" customHeight="1" x14ac:dyDescent="0.2">
      <c r="A104" s="308" t="s">
        <v>87</v>
      </c>
      <c r="B104" s="224" t="s">
        <v>86</v>
      </c>
      <c r="C104" s="287">
        <v>0.4</v>
      </c>
      <c r="D104" s="224" t="s">
        <v>564</v>
      </c>
      <c r="E104" s="224" t="s">
        <v>565</v>
      </c>
      <c r="F104" s="287">
        <v>0.09</v>
      </c>
      <c r="G104" s="224" t="s">
        <v>1912</v>
      </c>
      <c r="H104" s="224" t="s">
        <v>1913</v>
      </c>
      <c r="I104" s="287">
        <v>0.01</v>
      </c>
      <c r="J104" s="309">
        <f t="shared" si="7"/>
        <v>0.5</v>
      </c>
      <c r="K104" s="287">
        <v>0.4</v>
      </c>
      <c r="L104" s="224" t="s">
        <v>564</v>
      </c>
      <c r="M104" s="224" t="s">
        <v>565</v>
      </c>
      <c r="N104" s="287">
        <v>0.09</v>
      </c>
      <c r="O104" s="224" t="s">
        <v>1912</v>
      </c>
      <c r="P104" s="224" t="s">
        <v>1913</v>
      </c>
      <c r="Q104" s="287">
        <v>0.01</v>
      </c>
      <c r="R104" s="309">
        <f t="shared" si="8"/>
        <v>0.5</v>
      </c>
      <c r="S104" s="287">
        <v>0.4</v>
      </c>
      <c r="T104" s="224" t="s">
        <v>564</v>
      </c>
      <c r="U104" s="224" t="s">
        <v>565</v>
      </c>
      <c r="V104" s="287">
        <v>0.09</v>
      </c>
      <c r="W104" s="224" t="s">
        <v>1912</v>
      </c>
      <c r="X104" s="224" t="s">
        <v>1913</v>
      </c>
      <c r="Y104" s="287">
        <v>0.01</v>
      </c>
      <c r="Z104" s="309">
        <f t="shared" si="10"/>
        <v>0.5</v>
      </c>
      <c r="AA104" s="287">
        <v>0.4</v>
      </c>
      <c r="AB104" s="139" t="s">
        <v>564</v>
      </c>
      <c r="AC104" s="139" t="s">
        <v>565</v>
      </c>
      <c r="AD104" s="287">
        <v>0.09</v>
      </c>
      <c r="AE104" s="139" t="s">
        <v>1912</v>
      </c>
      <c r="AF104" s="139" t="s">
        <v>1913</v>
      </c>
      <c r="AG104" s="287">
        <v>0.01</v>
      </c>
      <c r="AH104" s="293">
        <f t="shared" si="11"/>
        <v>0.5</v>
      </c>
      <c r="AI104" s="651" t="s">
        <v>832</v>
      </c>
      <c r="AJ104" s="651" t="s">
        <v>1103</v>
      </c>
      <c r="AK104" s="651" t="s">
        <v>1103</v>
      </c>
      <c r="AL104" s="199"/>
      <c r="AM104" s="1443">
        <v>0.67700000000000005</v>
      </c>
    </row>
    <row r="105" spans="1:39" ht="15" hidden="1" x14ac:dyDescent="0.2">
      <c r="A105" s="308" t="s">
        <v>89</v>
      </c>
      <c r="B105" s="224" t="s">
        <v>88</v>
      </c>
      <c r="C105" s="287">
        <v>0.4</v>
      </c>
      <c r="D105" s="224" t="s">
        <v>583</v>
      </c>
      <c r="E105" s="224" t="s">
        <v>584</v>
      </c>
      <c r="F105" s="287">
        <v>0.09</v>
      </c>
      <c r="G105" s="224" t="s">
        <v>581</v>
      </c>
      <c r="H105" s="224" t="s">
        <v>582</v>
      </c>
      <c r="I105" s="287">
        <v>0.01</v>
      </c>
      <c r="J105" s="309">
        <f t="shared" si="7"/>
        <v>0.5</v>
      </c>
      <c r="K105" s="287">
        <v>0.4</v>
      </c>
      <c r="L105" s="224" t="s">
        <v>583</v>
      </c>
      <c r="M105" s="224" t="s">
        <v>584</v>
      </c>
      <c r="N105" s="287">
        <v>0.09</v>
      </c>
      <c r="O105" s="224" t="s">
        <v>581</v>
      </c>
      <c r="P105" s="224" t="s">
        <v>582</v>
      </c>
      <c r="Q105" s="287">
        <v>0.01</v>
      </c>
      <c r="R105" s="309">
        <f t="shared" si="8"/>
        <v>0.5</v>
      </c>
      <c r="S105" s="287">
        <v>0.4</v>
      </c>
      <c r="T105" s="224" t="s">
        <v>583</v>
      </c>
      <c r="U105" s="224" t="s">
        <v>584</v>
      </c>
      <c r="V105" s="287">
        <v>0.09</v>
      </c>
      <c r="W105" s="224" t="s">
        <v>581</v>
      </c>
      <c r="X105" s="224" t="s">
        <v>582</v>
      </c>
      <c r="Y105" s="287">
        <v>0.01</v>
      </c>
      <c r="Z105" s="309">
        <f t="shared" si="10"/>
        <v>0.5</v>
      </c>
      <c r="AA105" s="287">
        <v>0.4</v>
      </c>
      <c r="AB105" s="139" t="s">
        <v>583</v>
      </c>
      <c r="AC105" s="139" t="s">
        <v>584</v>
      </c>
      <c r="AD105" s="287">
        <v>0.09</v>
      </c>
      <c r="AE105" s="139" t="s">
        <v>581</v>
      </c>
      <c r="AF105" s="139" t="s">
        <v>582</v>
      </c>
      <c r="AG105" s="287">
        <v>0.01</v>
      </c>
      <c r="AH105" s="293">
        <f t="shared" si="11"/>
        <v>0.5</v>
      </c>
      <c r="AI105" s="651" t="s">
        <v>832</v>
      </c>
      <c r="AJ105" s="651" t="s">
        <v>1103</v>
      </c>
      <c r="AK105" s="651" t="s">
        <v>1103</v>
      </c>
      <c r="AL105" s="199"/>
      <c r="AM105" s="1443">
        <v>0.70599999999999996</v>
      </c>
    </row>
    <row r="106" spans="1:39" ht="15.75" hidden="1" customHeight="1" x14ac:dyDescent="0.2">
      <c r="A106" s="308" t="s">
        <v>91</v>
      </c>
      <c r="B106" s="224" t="s">
        <v>90</v>
      </c>
      <c r="C106" s="287">
        <v>0.4</v>
      </c>
      <c r="D106" s="224" t="s">
        <v>602</v>
      </c>
      <c r="E106" s="224" t="s">
        <v>603</v>
      </c>
      <c r="F106" s="287">
        <v>0.1</v>
      </c>
      <c r="G106" s="224" t="s">
        <v>496</v>
      </c>
      <c r="H106" s="224" t="s">
        <v>534</v>
      </c>
      <c r="I106" s="287">
        <v>0</v>
      </c>
      <c r="J106" s="309">
        <f t="shared" si="7"/>
        <v>0.5</v>
      </c>
      <c r="K106" s="287">
        <v>0.4</v>
      </c>
      <c r="L106" s="224" t="s">
        <v>602</v>
      </c>
      <c r="M106" s="224" t="s">
        <v>603</v>
      </c>
      <c r="N106" s="287">
        <v>0.1</v>
      </c>
      <c r="O106" s="224" t="s">
        <v>496</v>
      </c>
      <c r="P106" s="224" t="s">
        <v>534</v>
      </c>
      <c r="Q106" s="287">
        <v>0</v>
      </c>
      <c r="R106" s="309">
        <f t="shared" si="8"/>
        <v>0.5</v>
      </c>
      <c r="S106" s="287">
        <v>0.4</v>
      </c>
      <c r="T106" s="224" t="s">
        <v>602</v>
      </c>
      <c r="U106" s="224" t="s">
        <v>603</v>
      </c>
      <c r="V106" s="287">
        <v>0.1</v>
      </c>
      <c r="W106" s="224" t="s">
        <v>496</v>
      </c>
      <c r="X106" s="224" t="s">
        <v>534</v>
      </c>
      <c r="Y106" s="287">
        <v>0</v>
      </c>
      <c r="Z106" s="309">
        <f t="shared" si="10"/>
        <v>0.5</v>
      </c>
      <c r="AA106" s="287">
        <v>0.4</v>
      </c>
      <c r="AB106" s="139" t="s">
        <v>602</v>
      </c>
      <c r="AC106" s="139" t="s">
        <v>603</v>
      </c>
      <c r="AD106" s="287">
        <v>0.1</v>
      </c>
      <c r="AE106" s="139" t="s">
        <v>496</v>
      </c>
      <c r="AF106" s="139" t="s">
        <v>534</v>
      </c>
      <c r="AG106" s="287">
        <v>0</v>
      </c>
      <c r="AH106" s="293">
        <f t="shared" si="11"/>
        <v>0.5</v>
      </c>
      <c r="AI106" s="651" t="s">
        <v>832</v>
      </c>
      <c r="AJ106" s="651" t="s">
        <v>1103</v>
      </c>
      <c r="AK106" s="651" t="s">
        <v>1103</v>
      </c>
      <c r="AL106" s="199"/>
      <c r="AM106" s="1443">
        <v>0.65700000000000003</v>
      </c>
    </row>
    <row r="107" spans="1:39" ht="15.75" hidden="1" customHeight="1" x14ac:dyDescent="0.2">
      <c r="A107" s="308" t="s">
        <v>93</v>
      </c>
      <c r="B107" s="224" t="s">
        <v>92</v>
      </c>
      <c r="C107" s="287">
        <v>0.3</v>
      </c>
      <c r="D107" s="224" t="s">
        <v>647</v>
      </c>
      <c r="E107" s="224" t="s">
        <v>648</v>
      </c>
      <c r="F107" s="287">
        <v>0.37</v>
      </c>
      <c r="G107" s="224" t="s">
        <v>496</v>
      </c>
      <c r="H107" s="224" t="s">
        <v>496</v>
      </c>
      <c r="I107" s="287">
        <v>0</v>
      </c>
      <c r="J107" s="309">
        <f t="shared" si="7"/>
        <v>0.66999999999999993</v>
      </c>
      <c r="K107" s="287">
        <v>0.3</v>
      </c>
      <c r="L107" s="224" t="s">
        <v>647</v>
      </c>
      <c r="M107" s="224" t="s">
        <v>648</v>
      </c>
      <c r="N107" s="287">
        <v>0.37</v>
      </c>
      <c r="O107" s="224" t="s">
        <v>496</v>
      </c>
      <c r="P107" s="224" t="s">
        <v>496</v>
      </c>
      <c r="Q107" s="287">
        <v>0</v>
      </c>
      <c r="R107" s="309">
        <f t="shared" si="8"/>
        <v>0.66999999999999993</v>
      </c>
      <c r="S107" s="287">
        <v>0.3</v>
      </c>
      <c r="T107" s="224" t="s">
        <v>647</v>
      </c>
      <c r="U107" s="224" t="s">
        <v>648</v>
      </c>
      <c r="V107" s="287">
        <v>0.37</v>
      </c>
      <c r="W107" s="224" t="s">
        <v>496</v>
      </c>
      <c r="X107" s="224" t="s">
        <v>496</v>
      </c>
      <c r="Y107" s="287">
        <v>0</v>
      </c>
      <c r="Z107" s="309">
        <f t="shared" si="10"/>
        <v>0.66999999999999993</v>
      </c>
      <c r="AA107" s="287">
        <v>0.3</v>
      </c>
      <c r="AB107" s="139" t="s">
        <v>647</v>
      </c>
      <c r="AC107" s="139" t="s">
        <v>648</v>
      </c>
      <c r="AD107" s="287">
        <v>0.37</v>
      </c>
      <c r="AE107" s="139" t="s">
        <v>496</v>
      </c>
      <c r="AF107" s="139" t="s">
        <v>496</v>
      </c>
      <c r="AG107" s="287">
        <v>0</v>
      </c>
      <c r="AH107" s="293">
        <f t="shared" si="11"/>
        <v>0.66999999999999993</v>
      </c>
      <c r="AI107" s="651" t="s">
        <v>1103</v>
      </c>
      <c r="AJ107" s="651" t="s">
        <v>1103</v>
      </c>
      <c r="AK107" s="651" t="s">
        <v>1103</v>
      </c>
      <c r="AL107" s="201" t="s">
        <v>832</v>
      </c>
      <c r="AM107" s="1443">
        <v>0.71899999999999997</v>
      </c>
    </row>
    <row r="108" spans="1:39" ht="15.75" hidden="1" customHeight="1" x14ac:dyDescent="0.2">
      <c r="A108" s="308" t="s">
        <v>95</v>
      </c>
      <c r="B108" s="224" t="s">
        <v>94</v>
      </c>
      <c r="C108" s="287">
        <v>0.4</v>
      </c>
      <c r="D108" s="224" t="s">
        <v>627</v>
      </c>
      <c r="E108" s="224" t="s">
        <v>628</v>
      </c>
      <c r="F108" s="287">
        <v>0.1</v>
      </c>
      <c r="G108" s="224" t="s">
        <v>496</v>
      </c>
      <c r="H108" s="224" t="s">
        <v>534</v>
      </c>
      <c r="I108" s="287">
        <v>0</v>
      </c>
      <c r="J108" s="309">
        <f t="shared" si="7"/>
        <v>0.5</v>
      </c>
      <c r="K108" s="287">
        <v>0.4</v>
      </c>
      <c r="L108" s="224" t="s">
        <v>627</v>
      </c>
      <c r="M108" s="224" t="s">
        <v>628</v>
      </c>
      <c r="N108" s="287">
        <v>0.1</v>
      </c>
      <c r="O108" s="224" t="s">
        <v>496</v>
      </c>
      <c r="P108" s="224" t="s">
        <v>534</v>
      </c>
      <c r="Q108" s="287">
        <v>0</v>
      </c>
      <c r="R108" s="309">
        <f t="shared" si="8"/>
        <v>0.5</v>
      </c>
      <c r="S108" s="287">
        <v>0.4</v>
      </c>
      <c r="T108" s="224" t="s">
        <v>627</v>
      </c>
      <c r="U108" s="224" t="s">
        <v>628</v>
      </c>
      <c r="V108" s="287">
        <v>0.1</v>
      </c>
      <c r="W108" s="224" t="s">
        <v>496</v>
      </c>
      <c r="X108" s="224" t="s">
        <v>534</v>
      </c>
      <c r="Y108" s="287">
        <v>0</v>
      </c>
      <c r="Z108" s="309">
        <f t="shared" si="10"/>
        <v>0.5</v>
      </c>
      <c r="AA108" s="287">
        <v>0.4</v>
      </c>
      <c r="AB108" s="139" t="s">
        <v>627</v>
      </c>
      <c r="AC108" s="139" t="s">
        <v>628</v>
      </c>
      <c r="AD108" s="287">
        <v>0.1</v>
      </c>
      <c r="AE108" s="139" t="s">
        <v>496</v>
      </c>
      <c r="AF108" s="139" t="s">
        <v>534</v>
      </c>
      <c r="AG108" s="287">
        <v>0</v>
      </c>
      <c r="AH108" s="293">
        <f t="shared" si="11"/>
        <v>0.5</v>
      </c>
      <c r="AI108" s="651" t="s">
        <v>1103</v>
      </c>
      <c r="AJ108" s="651" t="s">
        <v>1103</v>
      </c>
      <c r="AK108" s="651" t="s">
        <v>1103</v>
      </c>
      <c r="AL108" s="199"/>
      <c r="AM108" s="1443">
        <v>0.71899999999999997</v>
      </c>
    </row>
    <row r="109" spans="1:39" ht="15" hidden="1" x14ac:dyDescent="0.2">
      <c r="A109" s="308" t="s">
        <v>97</v>
      </c>
      <c r="B109" s="224" t="s">
        <v>96</v>
      </c>
      <c r="C109" s="287">
        <v>0.3</v>
      </c>
      <c r="D109" s="224" t="s">
        <v>647</v>
      </c>
      <c r="E109" s="224" t="s">
        <v>648</v>
      </c>
      <c r="F109" s="287">
        <v>0.37</v>
      </c>
      <c r="G109" s="224" t="s">
        <v>496</v>
      </c>
      <c r="H109" s="224" t="s">
        <v>496</v>
      </c>
      <c r="I109" s="287">
        <v>0</v>
      </c>
      <c r="J109" s="309">
        <f t="shared" si="7"/>
        <v>0.66999999999999993</v>
      </c>
      <c r="K109" s="287">
        <v>0.3</v>
      </c>
      <c r="L109" s="224" t="s">
        <v>647</v>
      </c>
      <c r="M109" s="224" t="s">
        <v>648</v>
      </c>
      <c r="N109" s="287">
        <v>0.37</v>
      </c>
      <c r="O109" s="224" t="s">
        <v>496</v>
      </c>
      <c r="P109" s="224" t="s">
        <v>496</v>
      </c>
      <c r="Q109" s="287">
        <v>0</v>
      </c>
      <c r="R109" s="309">
        <f t="shared" si="8"/>
        <v>0.66999999999999993</v>
      </c>
      <c r="S109" s="287">
        <v>0.3</v>
      </c>
      <c r="T109" s="224" t="s">
        <v>647</v>
      </c>
      <c r="U109" s="224" t="s">
        <v>648</v>
      </c>
      <c r="V109" s="287">
        <v>0.37</v>
      </c>
      <c r="W109" s="224" t="s">
        <v>496</v>
      </c>
      <c r="X109" s="224" t="s">
        <v>496</v>
      </c>
      <c r="Y109" s="287">
        <v>0</v>
      </c>
      <c r="Z109" s="309">
        <f t="shared" si="10"/>
        <v>0.66999999999999993</v>
      </c>
      <c r="AA109" s="287">
        <v>0.3</v>
      </c>
      <c r="AB109" s="139" t="s">
        <v>647</v>
      </c>
      <c r="AC109" s="139" t="s">
        <v>648</v>
      </c>
      <c r="AD109" s="287">
        <v>0.37</v>
      </c>
      <c r="AE109" s="139" t="s">
        <v>496</v>
      </c>
      <c r="AF109" s="139" t="s">
        <v>496</v>
      </c>
      <c r="AG109" s="287">
        <v>0</v>
      </c>
      <c r="AH109" s="293">
        <f t="shared" si="11"/>
        <v>0.66999999999999993</v>
      </c>
      <c r="AI109" s="651" t="s">
        <v>1103</v>
      </c>
      <c r="AJ109" s="651" t="s">
        <v>1103</v>
      </c>
      <c r="AK109" s="651" t="s">
        <v>1103</v>
      </c>
      <c r="AL109" s="201" t="s">
        <v>832</v>
      </c>
      <c r="AM109" s="1443">
        <v>0.76</v>
      </c>
    </row>
    <row r="110" spans="1:39" ht="15.75" hidden="1" customHeight="1" x14ac:dyDescent="0.2">
      <c r="A110" s="308" t="s">
        <v>99</v>
      </c>
      <c r="B110" s="224" t="s">
        <v>523</v>
      </c>
      <c r="C110" s="287">
        <v>0.99</v>
      </c>
      <c r="D110" s="224" t="s">
        <v>496</v>
      </c>
      <c r="E110" s="224" t="s">
        <v>497</v>
      </c>
      <c r="F110" s="287">
        <v>0</v>
      </c>
      <c r="G110" s="224" t="s">
        <v>524</v>
      </c>
      <c r="H110" s="224" t="s">
        <v>525</v>
      </c>
      <c r="I110" s="287">
        <v>0.01</v>
      </c>
      <c r="J110" s="309">
        <f t="shared" si="7"/>
        <v>1</v>
      </c>
      <c r="K110" s="287">
        <v>0.99</v>
      </c>
      <c r="L110" s="224" t="s">
        <v>496</v>
      </c>
      <c r="M110" s="224" t="s">
        <v>497</v>
      </c>
      <c r="N110" s="287">
        <v>0</v>
      </c>
      <c r="O110" s="224" t="s">
        <v>524</v>
      </c>
      <c r="P110" s="224" t="s">
        <v>525</v>
      </c>
      <c r="Q110" s="287">
        <v>0.01</v>
      </c>
      <c r="R110" s="309">
        <f t="shared" si="8"/>
        <v>1</v>
      </c>
      <c r="S110" s="287">
        <v>0.99</v>
      </c>
      <c r="T110" s="224" t="s">
        <v>496</v>
      </c>
      <c r="U110" s="224" t="s">
        <v>497</v>
      </c>
      <c r="V110" s="287">
        <v>0</v>
      </c>
      <c r="W110" s="224" t="s">
        <v>524</v>
      </c>
      <c r="X110" s="224" t="s">
        <v>525</v>
      </c>
      <c r="Y110" s="287">
        <v>0.01</v>
      </c>
      <c r="Z110" s="309">
        <f t="shared" si="10"/>
        <v>1</v>
      </c>
      <c r="AA110" s="287">
        <v>0.99</v>
      </c>
      <c r="AB110" s="139" t="s">
        <v>496</v>
      </c>
      <c r="AC110" s="139" t="s">
        <v>497</v>
      </c>
      <c r="AD110" s="287">
        <v>0</v>
      </c>
      <c r="AE110" s="139" t="s">
        <v>524</v>
      </c>
      <c r="AF110" s="139" t="s">
        <v>525</v>
      </c>
      <c r="AG110" s="287">
        <v>0.01</v>
      </c>
      <c r="AH110" s="293">
        <f t="shared" si="11"/>
        <v>1</v>
      </c>
      <c r="AI110" s="651" t="s">
        <v>832</v>
      </c>
      <c r="AJ110" s="651" t="s">
        <v>832</v>
      </c>
      <c r="AK110" s="651" t="s">
        <v>1103</v>
      </c>
      <c r="AL110" s="201" t="s">
        <v>832</v>
      </c>
      <c r="AM110" s="1443">
        <v>0.67500000000000004</v>
      </c>
    </row>
    <row r="111" spans="1:39" ht="15.75" hidden="1" customHeight="1" x14ac:dyDescent="0.2">
      <c r="A111" s="308" t="s">
        <v>101</v>
      </c>
      <c r="B111" s="224" t="s">
        <v>649</v>
      </c>
      <c r="C111" s="287">
        <v>0.3</v>
      </c>
      <c r="D111" s="224" t="s">
        <v>647</v>
      </c>
      <c r="E111" s="224" t="s">
        <v>648</v>
      </c>
      <c r="F111" s="287">
        <v>0.37</v>
      </c>
      <c r="G111" s="224" t="s">
        <v>496</v>
      </c>
      <c r="H111" s="224" t="s">
        <v>496</v>
      </c>
      <c r="I111" s="287">
        <v>0</v>
      </c>
      <c r="J111" s="309">
        <f t="shared" si="7"/>
        <v>0.66999999999999993</v>
      </c>
      <c r="K111" s="287">
        <v>0.3</v>
      </c>
      <c r="L111" s="224" t="s">
        <v>647</v>
      </c>
      <c r="M111" s="224" t="s">
        <v>648</v>
      </c>
      <c r="N111" s="287">
        <v>0.37</v>
      </c>
      <c r="O111" s="224" t="s">
        <v>496</v>
      </c>
      <c r="P111" s="224" t="s">
        <v>496</v>
      </c>
      <c r="Q111" s="287">
        <v>0</v>
      </c>
      <c r="R111" s="309">
        <f t="shared" si="8"/>
        <v>0.66999999999999993</v>
      </c>
      <c r="S111" s="287">
        <v>0.3</v>
      </c>
      <c r="T111" s="224" t="s">
        <v>647</v>
      </c>
      <c r="U111" s="224" t="s">
        <v>648</v>
      </c>
      <c r="V111" s="287">
        <v>0.37</v>
      </c>
      <c r="W111" s="224" t="s">
        <v>496</v>
      </c>
      <c r="X111" s="224" t="s">
        <v>496</v>
      </c>
      <c r="Y111" s="287">
        <v>0</v>
      </c>
      <c r="Z111" s="309">
        <f t="shared" si="10"/>
        <v>0.66999999999999993</v>
      </c>
      <c r="AA111" s="287">
        <v>0.3</v>
      </c>
      <c r="AB111" s="139" t="s">
        <v>647</v>
      </c>
      <c r="AC111" s="139" t="s">
        <v>648</v>
      </c>
      <c r="AD111" s="287">
        <v>0.37</v>
      </c>
      <c r="AE111" s="139" t="s">
        <v>496</v>
      </c>
      <c r="AF111" s="139" t="s">
        <v>496</v>
      </c>
      <c r="AG111" s="287">
        <v>0</v>
      </c>
      <c r="AH111" s="293">
        <f t="shared" si="11"/>
        <v>0.66999999999999993</v>
      </c>
      <c r="AI111" s="651" t="s">
        <v>1103</v>
      </c>
      <c r="AJ111" s="651" t="s">
        <v>1103</v>
      </c>
      <c r="AK111" s="651" t="s">
        <v>1103</v>
      </c>
      <c r="AL111" s="201" t="s">
        <v>832</v>
      </c>
      <c r="AM111" s="1443">
        <v>0.75700000000000001</v>
      </c>
    </row>
    <row r="112" spans="1:39" ht="15.75" hidden="1" customHeight="1" x14ac:dyDescent="0.2">
      <c r="A112" s="308" t="s">
        <v>103</v>
      </c>
      <c r="B112" s="224" t="s">
        <v>102</v>
      </c>
      <c r="C112" s="287">
        <v>0.4</v>
      </c>
      <c r="D112" s="224" t="s">
        <v>596</v>
      </c>
      <c r="E112" s="224" t="s">
        <v>597</v>
      </c>
      <c r="F112" s="287">
        <v>0.09</v>
      </c>
      <c r="G112" s="224" t="s">
        <v>593</v>
      </c>
      <c r="H112" s="224" t="s">
        <v>594</v>
      </c>
      <c r="I112" s="287">
        <v>0.01</v>
      </c>
      <c r="J112" s="309">
        <f t="shared" si="7"/>
        <v>0.5</v>
      </c>
      <c r="K112" s="287">
        <v>0.4</v>
      </c>
      <c r="L112" s="224" t="s">
        <v>596</v>
      </c>
      <c r="M112" s="224" t="s">
        <v>597</v>
      </c>
      <c r="N112" s="287">
        <v>0.09</v>
      </c>
      <c r="O112" s="224" t="s">
        <v>593</v>
      </c>
      <c r="P112" s="224" t="s">
        <v>594</v>
      </c>
      <c r="Q112" s="287">
        <v>0.01</v>
      </c>
      <c r="R112" s="309">
        <f t="shared" si="8"/>
        <v>0.5</v>
      </c>
      <c r="S112" s="287">
        <v>0.4</v>
      </c>
      <c r="T112" s="224" t="s">
        <v>596</v>
      </c>
      <c r="U112" s="224" t="s">
        <v>597</v>
      </c>
      <c r="V112" s="287">
        <v>0.09</v>
      </c>
      <c r="W112" s="224" t="s">
        <v>593</v>
      </c>
      <c r="X112" s="224" t="s">
        <v>594</v>
      </c>
      <c r="Y112" s="287">
        <v>0.01</v>
      </c>
      <c r="Z112" s="309">
        <f t="shared" si="10"/>
        <v>0.5</v>
      </c>
      <c r="AA112" s="287">
        <v>0.4</v>
      </c>
      <c r="AB112" s="139" t="s">
        <v>596</v>
      </c>
      <c r="AC112" s="139" t="s">
        <v>597</v>
      </c>
      <c r="AD112" s="287">
        <v>0.09</v>
      </c>
      <c r="AE112" s="139" t="s">
        <v>593</v>
      </c>
      <c r="AF112" s="139" t="s">
        <v>594</v>
      </c>
      <c r="AG112" s="287">
        <v>0.01</v>
      </c>
      <c r="AH112" s="293">
        <f t="shared" si="11"/>
        <v>0.5</v>
      </c>
      <c r="AI112" s="651" t="s">
        <v>1103</v>
      </c>
      <c r="AJ112" s="651" t="s">
        <v>1103</v>
      </c>
      <c r="AK112" s="651" t="s">
        <v>1103</v>
      </c>
      <c r="AL112" s="199"/>
      <c r="AM112" s="1443">
        <v>0.70199999999999996</v>
      </c>
    </row>
    <row r="113" spans="1:39" ht="15" hidden="1" x14ac:dyDescent="0.2">
      <c r="A113" s="308" t="s">
        <v>105</v>
      </c>
      <c r="B113" s="224" t="s">
        <v>104</v>
      </c>
      <c r="C113" s="287">
        <v>0.3</v>
      </c>
      <c r="D113" s="224" t="s">
        <v>647</v>
      </c>
      <c r="E113" s="224" t="s">
        <v>648</v>
      </c>
      <c r="F113" s="287">
        <v>0.37</v>
      </c>
      <c r="G113" s="224" t="s">
        <v>496</v>
      </c>
      <c r="H113" s="224" t="s">
        <v>496</v>
      </c>
      <c r="I113" s="287">
        <v>0</v>
      </c>
      <c r="J113" s="309">
        <f t="shared" si="7"/>
        <v>0.66999999999999993</v>
      </c>
      <c r="K113" s="287">
        <v>0.3</v>
      </c>
      <c r="L113" s="224" t="s">
        <v>647</v>
      </c>
      <c r="M113" s="224" t="s">
        <v>648</v>
      </c>
      <c r="N113" s="287">
        <v>0.37</v>
      </c>
      <c r="O113" s="224" t="s">
        <v>496</v>
      </c>
      <c r="P113" s="224" t="s">
        <v>496</v>
      </c>
      <c r="Q113" s="287">
        <v>0</v>
      </c>
      <c r="R113" s="309">
        <f t="shared" si="8"/>
        <v>0.66999999999999993</v>
      </c>
      <c r="S113" s="287">
        <v>0.3</v>
      </c>
      <c r="T113" s="224" t="s">
        <v>647</v>
      </c>
      <c r="U113" s="224" t="s">
        <v>648</v>
      </c>
      <c r="V113" s="287">
        <v>0.37</v>
      </c>
      <c r="W113" s="224" t="s">
        <v>496</v>
      </c>
      <c r="X113" s="224" t="s">
        <v>496</v>
      </c>
      <c r="Y113" s="287">
        <v>0</v>
      </c>
      <c r="Z113" s="309">
        <f t="shared" si="10"/>
        <v>0.66999999999999993</v>
      </c>
      <c r="AA113" s="287">
        <v>0.3</v>
      </c>
      <c r="AB113" s="139" t="s">
        <v>647</v>
      </c>
      <c r="AC113" s="139" t="s">
        <v>648</v>
      </c>
      <c r="AD113" s="287">
        <v>0.37</v>
      </c>
      <c r="AE113" s="139" t="s">
        <v>496</v>
      </c>
      <c r="AF113" s="139" t="s">
        <v>496</v>
      </c>
      <c r="AG113" s="287">
        <v>0</v>
      </c>
      <c r="AH113" s="293">
        <f t="shared" si="11"/>
        <v>0.66999999999999993</v>
      </c>
      <c r="AI113" s="651" t="s">
        <v>1103</v>
      </c>
      <c r="AJ113" s="651" t="s">
        <v>1103</v>
      </c>
      <c r="AK113" s="651" t="s">
        <v>1103</v>
      </c>
      <c r="AL113" s="201" t="s">
        <v>832</v>
      </c>
      <c r="AM113" s="1443">
        <v>0.75800000000000001</v>
      </c>
    </row>
    <row r="114" spans="1:39" ht="15.75" hidden="1" customHeight="1" x14ac:dyDescent="0.2">
      <c r="A114" s="308" t="s">
        <v>107</v>
      </c>
      <c r="B114" s="224" t="s">
        <v>106</v>
      </c>
      <c r="C114" s="287">
        <v>0.4</v>
      </c>
      <c r="D114" s="224" t="s">
        <v>558</v>
      </c>
      <c r="E114" s="224" t="s">
        <v>559</v>
      </c>
      <c r="F114" s="287">
        <v>0.09</v>
      </c>
      <c r="G114" s="224" t="s">
        <v>556</v>
      </c>
      <c r="H114" s="224" t="s">
        <v>1124</v>
      </c>
      <c r="I114" s="287">
        <v>0.01</v>
      </c>
      <c r="J114" s="309">
        <f t="shared" si="7"/>
        <v>0.5</v>
      </c>
      <c r="K114" s="287">
        <v>0.4</v>
      </c>
      <c r="L114" s="224" t="s">
        <v>558</v>
      </c>
      <c r="M114" s="224" t="s">
        <v>559</v>
      </c>
      <c r="N114" s="287">
        <v>0.09</v>
      </c>
      <c r="O114" s="224" t="s">
        <v>556</v>
      </c>
      <c r="P114" s="224" t="s">
        <v>1124</v>
      </c>
      <c r="Q114" s="287">
        <v>0.01</v>
      </c>
      <c r="R114" s="309">
        <f t="shared" si="8"/>
        <v>0.5</v>
      </c>
      <c r="S114" s="287">
        <v>0.4</v>
      </c>
      <c r="T114" s="224" t="s">
        <v>558</v>
      </c>
      <c r="U114" s="224" t="s">
        <v>559</v>
      </c>
      <c r="V114" s="287">
        <v>0.09</v>
      </c>
      <c r="W114" s="224" t="s">
        <v>556</v>
      </c>
      <c r="X114" s="224" t="s">
        <v>1124</v>
      </c>
      <c r="Y114" s="287">
        <v>0.01</v>
      </c>
      <c r="Z114" s="309">
        <f t="shared" si="10"/>
        <v>0.5</v>
      </c>
      <c r="AA114" s="287">
        <v>0.4</v>
      </c>
      <c r="AB114" s="139" t="s">
        <v>558</v>
      </c>
      <c r="AC114" s="139" t="s">
        <v>559</v>
      </c>
      <c r="AD114" s="287">
        <v>0.09</v>
      </c>
      <c r="AE114" s="139" t="s">
        <v>556</v>
      </c>
      <c r="AF114" s="139" t="s">
        <v>1124</v>
      </c>
      <c r="AG114" s="287">
        <v>0.01</v>
      </c>
      <c r="AH114" s="293">
        <f t="shared" si="11"/>
        <v>0.5</v>
      </c>
      <c r="AI114" s="651" t="s">
        <v>832</v>
      </c>
      <c r="AJ114" s="651" t="s">
        <v>1103</v>
      </c>
      <c r="AK114" s="651" t="s">
        <v>1103</v>
      </c>
      <c r="AL114" s="199"/>
      <c r="AM114" s="1443">
        <v>0.74099999999999999</v>
      </c>
    </row>
    <row r="115" spans="1:39" ht="15.75" hidden="1" customHeight="1" x14ac:dyDescent="0.2">
      <c r="A115" s="308" t="s">
        <v>109</v>
      </c>
      <c r="B115" s="224" t="s">
        <v>108</v>
      </c>
      <c r="C115" s="287">
        <v>0.3</v>
      </c>
      <c r="D115" s="224" t="s">
        <v>647</v>
      </c>
      <c r="E115" s="224" t="s">
        <v>648</v>
      </c>
      <c r="F115" s="287">
        <v>0.37</v>
      </c>
      <c r="G115" s="224" t="s">
        <v>496</v>
      </c>
      <c r="H115" s="224" t="s">
        <v>496</v>
      </c>
      <c r="I115" s="287">
        <v>0</v>
      </c>
      <c r="J115" s="309">
        <f t="shared" si="7"/>
        <v>0.66999999999999993</v>
      </c>
      <c r="K115" s="287">
        <v>0.3</v>
      </c>
      <c r="L115" s="224" t="s">
        <v>647</v>
      </c>
      <c r="M115" s="224" t="s">
        <v>648</v>
      </c>
      <c r="N115" s="287">
        <v>0.37</v>
      </c>
      <c r="O115" s="224" t="s">
        <v>496</v>
      </c>
      <c r="P115" s="224" t="s">
        <v>496</v>
      </c>
      <c r="Q115" s="287">
        <v>0</v>
      </c>
      <c r="R115" s="309">
        <f t="shared" si="8"/>
        <v>0.66999999999999993</v>
      </c>
      <c r="S115" s="287">
        <v>0.3</v>
      </c>
      <c r="T115" s="224" t="s">
        <v>647</v>
      </c>
      <c r="U115" s="224" t="s">
        <v>648</v>
      </c>
      <c r="V115" s="287">
        <v>0.37</v>
      </c>
      <c r="W115" s="224" t="s">
        <v>496</v>
      </c>
      <c r="X115" s="224" t="s">
        <v>496</v>
      </c>
      <c r="Y115" s="287">
        <v>0</v>
      </c>
      <c r="Z115" s="309">
        <f t="shared" si="10"/>
        <v>0.66999999999999993</v>
      </c>
      <c r="AA115" s="287">
        <v>0.3</v>
      </c>
      <c r="AB115" s="139" t="s">
        <v>647</v>
      </c>
      <c r="AC115" s="139" t="s">
        <v>648</v>
      </c>
      <c r="AD115" s="287">
        <v>0.37</v>
      </c>
      <c r="AE115" s="139" t="s">
        <v>496</v>
      </c>
      <c r="AF115" s="139" t="s">
        <v>496</v>
      </c>
      <c r="AG115" s="287">
        <v>0</v>
      </c>
      <c r="AH115" s="293">
        <f t="shared" si="11"/>
        <v>0.66999999999999993</v>
      </c>
      <c r="AI115" s="651" t="s">
        <v>1103</v>
      </c>
      <c r="AJ115" s="651" t="s">
        <v>1103</v>
      </c>
      <c r="AK115" s="651" t="s">
        <v>1103</v>
      </c>
      <c r="AL115" s="201" t="s">
        <v>832</v>
      </c>
      <c r="AM115" s="1443">
        <v>0.76100000000000001</v>
      </c>
    </row>
    <row r="116" spans="1:39" ht="15" hidden="1" x14ac:dyDescent="0.2">
      <c r="A116" s="308" t="s">
        <v>111</v>
      </c>
      <c r="B116" s="224" t="s">
        <v>110</v>
      </c>
      <c r="C116" s="287">
        <v>0.4</v>
      </c>
      <c r="D116" s="224" t="s">
        <v>564</v>
      </c>
      <c r="E116" s="224" t="s">
        <v>565</v>
      </c>
      <c r="F116" s="287">
        <v>0.09</v>
      </c>
      <c r="G116" s="224" t="s">
        <v>1912</v>
      </c>
      <c r="H116" s="224" t="s">
        <v>1913</v>
      </c>
      <c r="I116" s="287">
        <v>0.01</v>
      </c>
      <c r="J116" s="309">
        <f t="shared" si="7"/>
        <v>0.5</v>
      </c>
      <c r="K116" s="287">
        <v>0.4</v>
      </c>
      <c r="L116" s="224" t="s">
        <v>564</v>
      </c>
      <c r="M116" s="224" t="s">
        <v>565</v>
      </c>
      <c r="N116" s="287">
        <v>0.09</v>
      </c>
      <c r="O116" s="224" t="s">
        <v>1912</v>
      </c>
      <c r="P116" s="224" t="s">
        <v>1913</v>
      </c>
      <c r="Q116" s="287">
        <v>0.01</v>
      </c>
      <c r="R116" s="309">
        <f t="shared" si="8"/>
        <v>0.5</v>
      </c>
      <c r="S116" s="287">
        <v>0.4</v>
      </c>
      <c r="T116" s="224" t="s">
        <v>564</v>
      </c>
      <c r="U116" s="224" t="s">
        <v>565</v>
      </c>
      <c r="V116" s="287">
        <v>0.09</v>
      </c>
      <c r="W116" s="224" t="s">
        <v>1912</v>
      </c>
      <c r="X116" s="224" t="s">
        <v>1913</v>
      </c>
      <c r="Y116" s="287">
        <v>0.01</v>
      </c>
      <c r="Z116" s="309">
        <f t="shared" si="10"/>
        <v>0.5</v>
      </c>
      <c r="AA116" s="287">
        <v>0.4</v>
      </c>
      <c r="AB116" s="139" t="s">
        <v>564</v>
      </c>
      <c r="AC116" s="139" t="s">
        <v>565</v>
      </c>
      <c r="AD116" s="287">
        <v>0.09</v>
      </c>
      <c r="AE116" s="139" t="s">
        <v>1912</v>
      </c>
      <c r="AF116" s="139" t="s">
        <v>1913</v>
      </c>
      <c r="AG116" s="287">
        <v>0.01</v>
      </c>
      <c r="AH116" s="293">
        <f t="shared" si="11"/>
        <v>0.5</v>
      </c>
      <c r="AI116" s="651" t="s">
        <v>1103</v>
      </c>
      <c r="AJ116" s="651" t="s">
        <v>1103</v>
      </c>
      <c r="AK116" s="651" t="s">
        <v>1103</v>
      </c>
      <c r="AL116" s="199"/>
      <c r="AM116" s="1443">
        <v>0.74199999999999999</v>
      </c>
    </row>
    <row r="117" spans="1:39" ht="15.75" customHeight="1" x14ac:dyDescent="0.2">
      <c r="A117" s="308" t="s">
        <v>113</v>
      </c>
      <c r="B117" s="224" t="s">
        <v>528</v>
      </c>
      <c r="C117" s="287">
        <v>0.49</v>
      </c>
      <c r="D117" s="224" t="s">
        <v>496</v>
      </c>
      <c r="E117" s="224" t="s">
        <v>497</v>
      </c>
      <c r="F117" s="287">
        <v>0</v>
      </c>
      <c r="G117" s="224" t="s">
        <v>529</v>
      </c>
      <c r="H117" s="224" t="s">
        <v>530</v>
      </c>
      <c r="I117" s="287">
        <v>0.01</v>
      </c>
      <c r="J117" s="309">
        <f t="shared" si="7"/>
        <v>0.5</v>
      </c>
      <c r="K117" s="287">
        <v>0.49</v>
      </c>
      <c r="L117" s="224" t="s">
        <v>496</v>
      </c>
      <c r="M117" s="224" t="s">
        <v>497</v>
      </c>
      <c r="N117" s="287">
        <v>0</v>
      </c>
      <c r="O117" s="224" t="s">
        <v>529</v>
      </c>
      <c r="P117" s="224" t="s">
        <v>530</v>
      </c>
      <c r="Q117" s="287">
        <v>0.01</v>
      </c>
      <c r="R117" s="309">
        <f t="shared" si="8"/>
        <v>0.5</v>
      </c>
      <c r="S117" s="287">
        <v>0.49</v>
      </c>
      <c r="T117" s="224" t="s">
        <v>496</v>
      </c>
      <c r="U117" s="224" t="s">
        <v>497</v>
      </c>
      <c r="V117" s="287">
        <v>0</v>
      </c>
      <c r="W117" s="224" t="s">
        <v>529</v>
      </c>
      <c r="X117" s="224" t="s">
        <v>530</v>
      </c>
      <c r="Y117" s="287">
        <v>0.01</v>
      </c>
      <c r="Z117" s="309">
        <f t="shared" si="10"/>
        <v>0.5</v>
      </c>
      <c r="AA117" s="287">
        <v>0.49</v>
      </c>
      <c r="AB117" s="139" t="s">
        <v>496</v>
      </c>
      <c r="AC117" s="139" t="s">
        <v>497</v>
      </c>
      <c r="AD117" s="287">
        <v>0</v>
      </c>
      <c r="AE117" s="139" t="s">
        <v>529</v>
      </c>
      <c r="AF117" s="139" t="s">
        <v>530</v>
      </c>
      <c r="AG117" s="287">
        <v>0.01</v>
      </c>
      <c r="AH117" s="293">
        <f t="shared" si="11"/>
        <v>0.5</v>
      </c>
      <c r="AI117" s="651" t="s">
        <v>832</v>
      </c>
      <c r="AJ117" s="651" t="s">
        <v>1103</v>
      </c>
      <c r="AK117" s="651" t="s">
        <v>832</v>
      </c>
      <c r="AL117" s="201" t="s">
        <v>832</v>
      </c>
      <c r="AM117" s="1443">
        <v>0.65200000000000002</v>
      </c>
    </row>
    <row r="118" spans="1:39" ht="15.75" hidden="1" customHeight="1" x14ac:dyDescent="0.2">
      <c r="A118" s="308" t="s">
        <v>115</v>
      </c>
      <c r="B118" s="224" t="s">
        <v>114</v>
      </c>
      <c r="C118" s="287">
        <v>0.4</v>
      </c>
      <c r="D118" s="224" t="s">
        <v>553</v>
      </c>
      <c r="E118" s="224" t="s">
        <v>554</v>
      </c>
      <c r="F118" s="287">
        <v>0.09</v>
      </c>
      <c r="G118" s="224" t="s">
        <v>551</v>
      </c>
      <c r="H118" s="224" t="s">
        <v>552</v>
      </c>
      <c r="I118" s="287">
        <v>0.01</v>
      </c>
      <c r="J118" s="309">
        <f t="shared" si="7"/>
        <v>0.5</v>
      </c>
      <c r="K118" s="287">
        <v>0.4</v>
      </c>
      <c r="L118" s="224" t="s">
        <v>553</v>
      </c>
      <c r="M118" s="224" t="s">
        <v>554</v>
      </c>
      <c r="N118" s="287">
        <v>0.09</v>
      </c>
      <c r="O118" s="224" t="s">
        <v>551</v>
      </c>
      <c r="P118" s="224" t="s">
        <v>552</v>
      </c>
      <c r="Q118" s="287">
        <v>0.01</v>
      </c>
      <c r="R118" s="309">
        <f t="shared" si="8"/>
        <v>0.5</v>
      </c>
      <c r="S118" s="287">
        <v>0.4</v>
      </c>
      <c r="T118" s="224" t="s">
        <v>553</v>
      </c>
      <c r="U118" s="224" t="s">
        <v>554</v>
      </c>
      <c r="V118" s="287">
        <v>0.09</v>
      </c>
      <c r="W118" s="224" t="s">
        <v>551</v>
      </c>
      <c r="X118" s="224" t="s">
        <v>552</v>
      </c>
      <c r="Y118" s="287">
        <v>0.01</v>
      </c>
      <c r="Z118" s="309">
        <f t="shared" si="10"/>
        <v>0.5</v>
      </c>
      <c r="AA118" s="287">
        <v>0.4</v>
      </c>
      <c r="AB118" s="139" t="s">
        <v>553</v>
      </c>
      <c r="AC118" s="139" t="s">
        <v>554</v>
      </c>
      <c r="AD118" s="287">
        <v>0.09</v>
      </c>
      <c r="AE118" s="139" t="s">
        <v>551</v>
      </c>
      <c r="AF118" s="139" t="s">
        <v>552</v>
      </c>
      <c r="AG118" s="287">
        <v>0.01</v>
      </c>
      <c r="AH118" s="293">
        <f t="shared" si="11"/>
        <v>0.5</v>
      </c>
      <c r="AI118" s="651" t="s">
        <v>1103</v>
      </c>
      <c r="AJ118" s="651" t="s">
        <v>1103</v>
      </c>
      <c r="AK118" s="651" t="s">
        <v>1103</v>
      </c>
      <c r="AL118" s="199"/>
      <c r="AM118" s="1443">
        <v>0.65600000000000003</v>
      </c>
    </row>
    <row r="119" spans="1:39" ht="15.75" hidden="1" customHeight="1" x14ac:dyDescent="0.2">
      <c r="A119" s="308" t="s">
        <v>117</v>
      </c>
      <c r="B119" s="224" t="s">
        <v>116</v>
      </c>
      <c r="C119" s="287">
        <v>0.4</v>
      </c>
      <c r="D119" s="224" t="s">
        <v>564</v>
      </c>
      <c r="E119" s="224" t="s">
        <v>565</v>
      </c>
      <c r="F119" s="287">
        <v>0.09</v>
      </c>
      <c r="G119" s="224" t="s">
        <v>1912</v>
      </c>
      <c r="H119" s="224" t="s">
        <v>1913</v>
      </c>
      <c r="I119" s="287">
        <v>0.01</v>
      </c>
      <c r="J119" s="309">
        <f t="shared" si="7"/>
        <v>0.5</v>
      </c>
      <c r="K119" s="287">
        <v>0.4</v>
      </c>
      <c r="L119" s="224" t="s">
        <v>564</v>
      </c>
      <c r="M119" s="224" t="s">
        <v>565</v>
      </c>
      <c r="N119" s="287">
        <v>0.09</v>
      </c>
      <c r="O119" s="224" t="s">
        <v>1912</v>
      </c>
      <c r="P119" s="224" t="s">
        <v>1913</v>
      </c>
      <c r="Q119" s="287">
        <v>0.01</v>
      </c>
      <c r="R119" s="309">
        <f t="shared" si="8"/>
        <v>0.5</v>
      </c>
      <c r="S119" s="287">
        <v>0.4</v>
      </c>
      <c r="T119" s="224" t="s">
        <v>564</v>
      </c>
      <c r="U119" s="224" t="s">
        <v>565</v>
      </c>
      <c r="V119" s="287">
        <v>0.09</v>
      </c>
      <c r="W119" s="224" t="s">
        <v>1912</v>
      </c>
      <c r="X119" s="224" t="s">
        <v>1913</v>
      </c>
      <c r="Y119" s="287">
        <v>0.01</v>
      </c>
      <c r="Z119" s="309">
        <f t="shared" si="10"/>
        <v>0.5</v>
      </c>
      <c r="AA119" s="287">
        <v>0.4</v>
      </c>
      <c r="AB119" s="139" t="s">
        <v>564</v>
      </c>
      <c r="AC119" s="139" t="s">
        <v>565</v>
      </c>
      <c r="AD119" s="287">
        <v>0.09</v>
      </c>
      <c r="AE119" s="139" t="s">
        <v>1912</v>
      </c>
      <c r="AF119" s="139" t="s">
        <v>1913</v>
      </c>
      <c r="AG119" s="287">
        <v>0.01</v>
      </c>
      <c r="AH119" s="293">
        <f t="shared" si="11"/>
        <v>0.5</v>
      </c>
      <c r="AI119" s="651" t="s">
        <v>832</v>
      </c>
      <c r="AJ119" s="651" t="s">
        <v>832</v>
      </c>
      <c r="AK119" s="651" t="s">
        <v>1103</v>
      </c>
      <c r="AL119" s="199"/>
      <c r="AM119" s="1443">
        <v>0.69</v>
      </c>
    </row>
    <row r="120" spans="1:39" ht="15" hidden="1" x14ac:dyDescent="0.2">
      <c r="A120" s="308" t="s">
        <v>119</v>
      </c>
      <c r="B120" s="224" t="s">
        <v>118</v>
      </c>
      <c r="C120" s="287">
        <v>0.3</v>
      </c>
      <c r="D120" s="224" t="s">
        <v>647</v>
      </c>
      <c r="E120" s="224" t="s">
        <v>648</v>
      </c>
      <c r="F120" s="287">
        <v>0.37</v>
      </c>
      <c r="G120" s="224" t="s">
        <v>496</v>
      </c>
      <c r="H120" s="224" t="s">
        <v>496</v>
      </c>
      <c r="I120" s="287">
        <v>0</v>
      </c>
      <c r="J120" s="309">
        <f t="shared" si="7"/>
        <v>0.66999999999999993</v>
      </c>
      <c r="K120" s="287">
        <v>0.3</v>
      </c>
      <c r="L120" s="224" t="s">
        <v>647</v>
      </c>
      <c r="M120" s="224" t="s">
        <v>648</v>
      </c>
      <c r="N120" s="287">
        <v>0.37</v>
      </c>
      <c r="O120" s="224" t="s">
        <v>496</v>
      </c>
      <c r="P120" s="224" t="s">
        <v>496</v>
      </c>
      <c r="Q120" s="287">
        <v>0</v>
      </c>
      <c r="R120" s="309">
        <f t="shared" si="8"/>
        <v>0.66999999999999993</v>
      </c>
      <c r="S120" s="287">
        <v>0.3</v>
      </c>
      <c r="T120" s="224" t="s">
        <v>647</v>
      </c>
      <c r="U120" s="224" t="s">
        <v>648</v>
      </c>
      <c r="V120" s="287">
        <v>0.37</v>
      </c>
      <c r="W120" s="224" t="s">
        <v>496</v>
      </c>
      <c r="X120" s="224" t="s">
        <v>496</v>
      </c>
      <c r="Y120" s="287">
        <v>0</v>
      </c>
      <c r="Z120" s="309">
        <f t="shared" si="10"/>
        <v>0.66999999999999993</v>
      </c>
      <c r="AA120" s="287">
        <v>0.3</v>
      </c>
      <c r="AB120" s="139" t="s">
        <v>647</v>
      </c>
      <c r="AC120" s="139" t="s">
        <v>648</v>
      </c>
      <c r="AD120" s="287">
        <v>0.37</v>
      </c>
      <c r="AE120" s="139" t="s">
        <v>496</v>
      </c>
      <c r="AF120" s="139" t="s">
        <v>496</v>
      </c>
      <c r="AG120" s="287">
        <v>0</v>
      </c>
      <c r="AH120" s="293">
        <f t="shared" si="11"/>
        <v>0.66999999999999993</v>
      </c>
      <c r="AI120" s="651" t="s">
        <v>1103</v>
      </c>
      <c r="AJ120" s="651" t="s">
        <v>1103</v>
      </c>
      <c r="AK120" s="651" t="s">
        <v>1103</v>
      </c>
      <c r="AL120" s="201" t="s">
        <v>832</v>
      </c>
      <c r="AM120" s="1443">
        <v>0.749</v>
      </c>
    </row>
    <row r="121" spans="1:39" ht="15.75" hidden="1" customHeight="1" x14ac:dyDescent="0.2">
      <c r="A121" s="308" t="s">
        <v>121</v>
      </c>
      <c r="B121" s="224" t="s">
        <v>566</v>
      </c>
      <c r="C121" s="287">
        <v>0.49</v>
      </c>
      <c r="D121" s="224" t="s">
        <v>496</v>
      </c>
      <c r="E121" s="224" t="s">
        <v>497</v>
      </c>
      <c r="F121" s="287">
        <v>0</v>
      </c>
      <c r="G121" s="224" t="s">
        <v>567</v>
      </c>
      <c r="H121" s="224" t="s">
        <v>568</v>
      </c>
      <c r="I121" s="287">
        <v>0.01</v>
      </c>
      <c r="J121" s="309">
        <f t="shared" si="7"/>
        <v>0.5</v>
      </c>
      <c r="K121" s="287">
        <v>0.49</v>
      </c>
      <c r="L121" s="224" t="s">
        <v>496</v>
      </c>
      <c r="M121" s="224" t="s">
        <v>497</v>
      </c>
      <c r="N121" s="287">
        <v>0</v>
      </c>
      <c r="O121" s="224" t="s">
        <v>567</v>
      </c>
      <c r="P121" s="224" t="s">
        <v>568</v>
      </c>
      <c r="Q121" s="287">
        <v>0.01</v>
      </c>
      <c r="R121" s="309">
        <f t="shared" si="8"/>
        <v>0.5</v>
      </c>
      <c r="S121" s="287">
        <v>0.49</v>
      </c>
      <c r="T121" s="224" t="s">
        <v>496</v>
      </c>
      <c r="U121" s="224" t="s">
        <v>497</v>
      </c>
      <c r="V121" s="287">
        <v>0</v>
      </c>
      <c r="W121" s="224" t="s">
        <v>567</v>
      </c>
      <c r="X121" s="224" t="s">
        <v>568</v>
      </c>
      <c r="Y121" s="287">
        <v>0.01</v>
      </c>
      <c r="Z121" s="309">
        <f t="shared" si="10"/>
        <v>0.5</v>
      </c>
      <c r="AA121" s="287">
        <v>0.49</v>
      </c>
      <c r="AB121" s="139" t="s">
        <v>496</v>
      </c>
      <c r="AC121" s="139" t="s">
        <v>497</v>
      </c>
      <c r="AD121" s="287">
        <v>0</v>
      </c>
      <c r="AE121" s="139" t="s">
        <v>567</v>
      </c>
      <c r="AF121" s="139" t="s">
        <v>568</v>
      </c>
      <c r="AG121" s="287">
        <v>0.01</v>
      </c>
      <c r="AH121" s="293">
        <f t="shared" si="11"/>
        <v>0.5</v>
      </c>
      <c r="AI121" s="651" t="s">
        <v>832</v>
      </c>
      <c r="AJ121" s="651" t="s">
        <v>1103</v>
      </c>
      <c r="AK121" s="651" t="s">
        <v>1103</v>
      </c>
      <c r="AL121" s="201" t="s">
        <v>832</v>
      </c>
      <c r="AM121" s="1443">
        <v>0.65500000000000003</v>
      </c>
    </row>
    <row r="122" spans="1:39" ht="15.75" hidden="1" customHeight="1" x14ac:dyDescent="0.2">
      <c r="A122" s="308" t="s">
        <v>123</v>
      </c>
      <c r="B122" s="224" t="s">
        <v>122</v>
      </c>
      <c r="C122" s="287">
        <v>0.4</v>
      </c>
      <c r="D122" s="224" t="s">
        <v>571</v>
      </c>
      <c r="E122" s="224" t="s">
        <v>572</v>
      </c>
      <c r="F122" s="287">
        <v>0.1</v>
      </c>
      <c r="G122" s="224" t="s">
        <v>496</v>
      </c>
      <c r="H122" s="224" t="s">
        <v>534</v>
      </c>
      <c r="I122" s="287">
        <v>0</v>
      </c>
      <c r="J122" s="309">
        <f t="shared" si="7"/>
        <v>0.5</v>
      </c>
      <c r="K122" s="287">
        <v>0.4</v>
      </c>
      <c r="L122" s="224" t="s">
        <v>571</v>
      </c>
      <c r="M122" s="224" t="s">
        <v>572</v>
      </c>
      <c r="N122" s="287">
        <v>0.1</v>
      </c>
      <c r="O122" s="224" t="s">
        <v>496</v>
      </c>
      <c r="P122" s="224" t="s">
        <v>534</v>
      </c>
      <c r="Q122" s="287">
        <v>0</v>
      </c>
      <c r="R122" s="309">
        <f t="shared" si="8"/>
        <v>0.5</v>
      </c>
      <c r="S122" s="287">
        <v>0.4</v>
      </c>
      <c r="T122" s="224" t="s">
        <v>571</v>
      </c>
      <c r="U122" s="224" t="s">
        <v>572</v>
      </c>
      <c r="V122" s="287">
        <v>0.1</v>
      </c>
      <c r="W122" s="224" t="s">
        <v>496</v>
      </c>
      <c r="X122" s="224" t="s">
        <v>534</v>
      </c>
      <c r="Y122" s="287">
        <v>0</v>
      </c>
      <c r="Z122" s="309">
        <f t="shared" si="10"/>
        <v>0.5</v>
      </c>
      <c r="AA122" s="287">
        <v>0.4</v>
      </c>
      <c r="AB122" s="139" t="s">
        <v>571</v>
      </c>
      <c r="AC122" s="139" t="s">
        <v>572</v>
      </c>
      <c r="AD122" s="287">
        <v>0.1</v>
      </c>
      <c r="AE122" s="139" t="s">
        <v>496</v>
      </c>
      <c r="AF122" s="139" t="s">
        <v>534</v>
      </c>
      <c r="AG122" s="287">
        <v>0</v>
      </c>
      <c r="AH122" s="293">
        <f t="shared" si="11"/>
        <v>0.5</v>
      </c>
      <c r="AI122" s="651" t="s">
        <v>1103</v>
      </c>
      <c r="AJ122" s="651" t="s">
        <v>1103</v>
      </c>
      <c r="AK122" s="651" t="s">
        <v>1103</v>
      </c>
      <c r="AL122" s="199"/>
      <c r="AM122" s="1443">
        <v>0.73699999999999999</v>
      </c>
    </row>
    <row r="123" spans="1:39" ht="15.75" hidden="1" customHeight="1" x14ac:dyDescent="0.2">
      <c r="A123" s="308" t="s">
        <v>125</v>
      </c>
      <c r="B123" s="224" t="s">
        <v>124</v>
      </c>
      <c r="C123" s="287">
        <v>0.4</v>
      </c>
      <c r="D123" s="224" t="s">
        <v>538</v>
      </c>
      <c r="E123" s="224" t="s">
        <v>539</v>
      </c>
      <c r="F123" s="287">
        <v>0.09</v>
      </c>
      <c r="G123" s="224" t="s">
        <v>536</v>
      </c>
      <c r="H123" s="224" t="s">
        <v>537</v>
      </c>
      <c r="I123" s="287">
        <v>0.01</v>
      </c>
      <c r="J123" s="309">
        <f t="shared" si="7"/>
        <v>0.5</v>
      </c>
      <c r="K123" s="287">
        <v>0.4</v>
      </c>
      <c r="L123" s="224" t="s">
        <v>538</v>
      </c>
      <c r="M123" s="224" t="s">
        <v>539</v>
      </c>
      <c r="N123" s="287">
        <v>0.09</v>
      </c>
      <c r="O123" s="224" t="s">
        <v>536</v>
      </c>
      <c r="P123" s="224" t="s">
        <v>537</v>
      </c>
      <c r="Q123" s="287">
        <v>0.01</v>
      </c>
      <c r="R123" s="309">
        <f t="shared" si="8"/>
        <v>0.5</v>
      </c>
      <c r="S123" s="287">
        <v>0.4</v>
      </c>
      <c r="T123" s="224" t="s">
        <v>538</v>
      </c>
      <c r="U123" s="224" t="s">
        <v>539</v>
      </c>
      <c r="V123" s="287">
        <v>0.09</v>
      </c>
      <c r="W123" s="224" t="s">
        <v>536</v>
      </c>
      <c r="X123" s="224" t="s">
        <v>537</v>
      </c>
      <c r="Y123" s="287">
        <v>0.01</v>
      </c>
      <c r="Z123" s="309">
        <f t="shared" si="10"/>
        <v>0.5</v>
      </c>
      <c r="AA123" s="287">
        <v>0.4</v>
      </c>
      <c r="AB123" s="139" t="s">
        <v>538</v>
      </c>
      <c r="AC123" s="139" t="s">
        <v>539</v>
      </c>
      <c r="AD123" s="287">
        <v>0.09</v>
      </c>
      <c r="AE123" s="139" t="s">
        <v>536</v>
      </c>
      <c r="AF123" s="139" t="s">
        <v>537</v>
      </c>
      <c r="AG123" s="287">
        <v>0.01</v>
      </c>
      <c r="AH123" s="293">
        <f t="shared" si="11"/>
        <v>0.5</v>
      </c>
      <c r="AI123" s="651" t="s">
        <v>1103</v>
      </c>
      <c r="AJ123" s="651" t="s">
        <v>1103</v>
      </c>
      <c r="AK123" s="651" t="s">
        <v>1103</v>
      </c>
      <c r="AL123" s="199"/>
      <c r="AM123" s="1443">
        <v>0.66900000000000004</v>
      </c>
    </row>
    <row r="124" spans="1:39" ht="15" hidden="1" x14ac:dyDescent="0.2">
      <c r="A124" s="308" t="s">
        <v>127</v>
      </c>
      <c r="B124" s="224" t="s">
        <v>126</v>
      </c>
      <c r="C124" s="287">
        <v>0.3</v>
      </c>
      <c r="D124" s="224" t="s">
        <v>647</v>
      </c>
      <c r="E124" s="224" t="s">
        <v>648</v>
      </c>
      <c r="F124" s="287">
        <v>0.37</v>
      </c>
      <c r="G124" s="224" t="s">
        <v>496</v>
      </c>
      <c r="H124" s="224" t="s">
        <v>496</v>
      </c>
      <c r="I124" s="287">
        <v>0</v>
      </c>
      <c r="J124" s="309">
        <f t="shared" si="7"/>
        <v>0.66999999999999993</v>
      </c>
      <c r="K124" s="287">
        <v>0.3</v>
      </c>
      <c r="L124" s="224" t="s">
        <v>647</v>
      </c>
      <c r="M124" s="224" t="s">
        <v>648</v>
      </c>
      <c r="N124" s="287">
        <v>0.37</v>
      </c>
      <c r="O124" s="224" t="s">
        <v>496</v>
      </c>
      <c r="P124" s="224" t="s">
        <v>496</v>
      </c>
      <c r="Q124" s="287">
        <v>0</v>
      </c>
      <c r="R124" s="309">
        <f t="shared" si="8"/>
        <v>0.66999999999999993</v>
      </c>
      <c r="S124" s="287">
        <v>0.3</v>
      </c>
      <c r="T124" s="224" t="s">
        <v>647</v>
      </c>
      <c r="U124" s="224" t="s">
        <v>648</v>
      </c>
      <c r="V124" s="287">
        <v>0.37</v>
      </c>
      <c r="W124" s="224" t="s">
        <v>496</v>
      </c>
      <c r="X124" s="224" t="s">
        <v>496</v>
      </c>
      <c r="Y124" s="287">
        <v>0</v>
      </c>
      <c r="Z124" s="309">
        <f t="shared" si="10"/>
        <v>0.66999999999999993</v>
      </c>
      <c r="AA124" s="287">
        <v>0.3</v>
      </c>
      <c r="AB124" s="139" t="s">
        <v>647</v>
      </c>
      <c r="AC124" s="139" t="s">
        <v>648</v>
      </c>
      <c r="AD124" s="287">
        <v>0.37</v>
      </c>
      <c r="AE124" s="139" t="s">
        <v>496</v>
      </c>
      <c r="AF124" s="139" t="s">
        <v>496</v>
      </c>
      <c r="AG124" s="287">
        <v>0</v>
      </c>
      <c r="AH124" s="293">
        <f t="shared" si="11"/>
        <v>0.66999999999999993</v>
      </c>
      <c r="AI124" s="651" t="s">
        <v>1103</v>
      </c>
      <c r="AJ124" s="651" t="s">
        <v>1103</v>
      </c>
      <c r="AK124" s="651" t="s">
        <v>1103</v>
      </c>
      <c r="AL124" s="201" t="s">
        <v>832</v>
      </c>
      <c r="AM124" s="1443">
        <v>0.753</v>
      </c>
    </row>
    <row r="125" spans="1:39" ht="15.75" hidden="1" customHeight="1" x14ac:dyDescent="0.2">
      <c r="A125" s="308" t="s">
        <v>129</v>
      </c>
      <c r="B125" s="224" t="s">
        <v>598</v>
      </c>
      <c r="C125" s="287">
        <v>0.4</v>
      </c>
      <c r="D125" s="224" t="s">
        <v>596</v>
      </c>
      <c r="E125" s="224" t="s">
        <v>597</v>
      </c>
      <c r="F125" s="287">
        <v>0.09</v>
      </c>
      <c r="G125" s="224" t="s">
        <v>593</v>
      </c>
      <c r="H125" s="224" t="s">
        <v>594</v>
      </c>
      <c r="I125" s="287">
        <v>0.01</v>
      </c>
      <c r="J125" s="309">
        <f t="shared" si="7"/>
        <v>0.5</v>
      </c>
      <c r="K125" s="287">
        <v>0.4</v>
      </c>
      <c r="L125" s="224" t="s">
        <v>596</v>
      </c>
      <c r="M125" s="224" t="s">
        <v>597</v>
      </c>
      <c r="N125" s="287">
        <v>0.09</v>
      </c>
      <c r="O125" s="224" t="s">
        <v>593</v>
      </c>
      <c r="P125" s="224" t="s">
        <v>594</v>
      </c>
      <c r="Q125" s="287">
        <v>0.01</v>
      </c>
      <c r="R125" s="309">
        <f t="shared" si="8"/>
        <v>0.5</v>
      </c>
      <c r="S125" s="287">
        <v>0.4</v>
      </c>
      <c r="T125" s="224" t="s">
        <v>596</v>
      </c>
      <c r="U125" s="224" t="s">
        <v>597</v>
      </c>
      <c r="V125" s="287">
        <v>0.09</v>
      </c>
      <c r="W125" s="224" t="s">
        <v>593</v>
      </c>
      <c r="X125" s="224" t="s">
        <v>594</v>
      </c>
      <c r="Y125" s="287">
        <v>0.01</v>
      </c>
      <c r="Z125" s="309">
        <f t="shared" si="10"/>
        <v>0.5</v>
      </c>
      <c r="AA125" s="287">
        <v>0.4</v>
      </c>
      <c r="AB125" s="139" t="s">
        <v>596</v>
      </c>
      <c r="AC125" s="139" t="s">
        <v>597</v>
      </c>
      <c r="AD125" s="287">
        <v>0.09</v>
      </c>
      <c r="AE125" s="139" t="s">
        <v>593</v>
      </c>
      <c r="AF125" s="139" t="s">
        <v>594</v>
      </c>
      <c r="AG125" s="287">
        <v>0.01</v>
      </c>
      <c r="AH125" s="293">
        <f t="shared" si="11"/>
        <v>0.5</v>
      </c>
      <c r="AI125" s="651" t="s">
        <v>832</v>
      </c>
      <c r="AJ125" s="651" t="s">
        <v>1103</v>
      </c>
      <c r="AK125" s="651" t="s">
        <v>1103</v>
      </c>
      <c r="AL125" s="199"/>
      <c r="AM125" s="1443">
        <v>0.67900000000000005</v>
      </c>
    </row>
    <row r="126" spans="1:39" ht="15.75" hidden="1" customHeight="1" x14ac:dyDescent="0.2">
      <c r="A126" s="308" t="s">
        <v>131</v>
      </c>
      <c r="B126" s="224" t="s">
        <v>130</v>
      </c>
      <c r="C126" s="287">
        <v>0.4</v>
      </c>
      <c r="D126" s="224" t="s">
        <v>633</v>
      </c>
      <c r="E126" s="224" t="s">
        <v>634</v>
      </c>
      <c r="F126" s="287">
        <v>0.1</v>
      </c>
      <c r="G126" s="224" t="s">
        <v>496</v>
      </c>
      <c r="H126" s="224" t="s">
        <v>534</v>
      </c>
      <c r="I126" s="287">
        <v>0</v>
      </c>
      <c r="J126" s="309">
        <f t="shared" si="7"/>
        <v>0.5</v>
      </c>
      <c r="K126" s="287">
        <v>0.4</v>
      </c>
      <c r="L126" s="224" t="s">
        <v>633</v>
      </c>
      <c r="M126" s="224" t="s">
        <v>634</v>
      </c>
      <c r="N126" s="287">
        <v>0.1</v>
      </c>
      <c r="O126" s="224" t="s">
        <v>496</v>
      </c>
      <c r="P126" s="224" t="s">
        <v>534</v>
      </c>
      <c r="Q126" s="287">
        <v>0</v>
      </c>
      <c r="R126" s="309">
        <f t="shared" si="8"/>
        <v>0.5</v>
      </c>
      <c r="S126" s="287">
        <v>0.4</v>
      </c>
      <c r="T126" s="224" t="s">
        <v>633</v>
      </c>
      <c r="U126" s="224" t="s">
        <v>634</v>
      </c>
      <c r="V126" s="287">
        <v>0.1</v>
      </c>
      <c r="W126" s="224" t="s">
        <v>496</v>
      </c>
      <c r="X126" s="224" t="s">
        <v>534</v>
      </c>
      <c r="Y126" s="287">
        <v>0</v>
      </c>
      <c r="Z126" s="309">
        <f t="shared" si="10"/>
        <v>0.5</v>
      </c>
      <c r="AA126" s="287">
        <v>0.4</v>
      </c>
      <c r="AB126" s="139" t="s">
        <v>633</v>
      </c>
      <c r="AC126" s="139" t="s">
        <v>634</v>
      </c>
      <c r="AD126" s="287">
        <v>0.1</v>
      </c>
      <c r="AE126" s="139" t="s">
        <v>496</v>
      </c>
      <c r="AF126" s="139" t="s">
        <v>534</v>
      </c>
      <c r="AG126" s="287">
        <v>0</v>
      </c>
      <c r="AH126" s="293">
        <f t="shared" si="11"/>
        <v>0.5</v>
      </c>
      <c r="AI126" s="651" t="s">
        <v>1103</v>
      </c>
      <c r="AJ126" s="651" t="s">
        <v>1103</v>
      </c>
      <c r="AK126" s="651" t="s">
        <v>1103</v>
      </c>
      <c r="AL126" s="199"/>
      <c r="AM126" s="1443">
        <v>0.70299999999999996</v>
      </c>
    </row>
    <row r="127" spans="1:39" ht="15" hidden="1" x14ac:dyDescent="0.2">
      <c r="A127" s="308" t="s">
        <v>133</v>
      </c>
      <c r="B127" s="224" t="s">
        <v>132</v>
      </c>
      <c r="C127" s="287">
        <v>0.3</v>
      </c>
      <c r="D127" s="224" t="s">
        <v>647</v>
      </c>
      <c r="E127" s="224" t="s">
        <v>648</v>
      </c>
      <c r="F127" s="287">
        <v>0.37</v>
      </c>
      <c r="G127" s="224" t="s">
        <v>496</v>
      </c>
      <c r="H127" s="224" t="s">
        <v>496</v>
      </c>
      <c r="I127" s="287">
        <v>0</v>
      </c>
      <c r="J127" s="309">
        <f t="shared" si="7"/>
        <v>0.66999999999999993</v>
      </c>
      <c r="K127" s="287">
        <v>0.3</v>
      </c>
      <c r="L127" s="224" t="s">
        <v>647</v>
      </c>
      <c r="M127" s="224" t="s">
        <v>648</v>
      </c>
      <c r="N127" s="287">
        <v>0.37</v>
      </c>
      <c r="O127" s="224" t="s">
        <v>496</v>
      </c>
      <c r="P127" s="224" t="s">
        <v>496</v>
      </c>
      <c r="Q127" s="287">
        <v>0</v>
      </c>
      <c r="R127" s="309">
        <f t="shared" si="8"/>
        <v>0.66999999999999993</v>
      </c>
      <c r="S127" s="287">
        <v>0.3</v>
      </c>
      <c r="T127" s="224" t="s">
        <v>647</v>
      </c>
      <c r="U127" s="224" t="s">
        <v>648</v>
      </c>
      <c r="V127" s="287">
        <v>0.37</v>
      </c>
      <c r="W127" s="224" t="s">
        <v>496</v>
      </c>
      <c r="X127" s="224" t="s">
        <v>496</v>
      </c>
      <c r="Y127" s="287">
        <v>0</v>
      </c>
      <c r="Z127" s="309">
        <f t="shared" si="10"/>
        <v>0.66999999999999993</v>
      </c>
      <c r="AA127" s="287">
        <v>0.3</v>
      </c>
      <c r="AB127" s="139" t="s">
        <v>647</v>
      </c>
      <c r="AC127" s="139" t="s">
        <v>648</v>
      </c>
      <c r="AD127" s="287">
        <v>0.37</v>
      </c>
      <c r="AE127" s="139" t="s">
        <v>496</v>
      </c>
      <c r="AF127" s="139" t="s">
        <v>496</v>
      </c>
      <c r="AG127" s="287">
        <v>0</v>
      </c>
      <c r="AH127" s="293">
        <f t="shared" si="11"/>
        <v>0.66999999999999993</v>
      </c>
      <c r="AI127" s="651" t="s">
        <v>1103</v>
      </c>
      <c r="AJ127" s="651" t="s">
        <v>1103</v>
      </c>
      <c r="AK127" s="651" t="s">
        <v>1103</v>
      </c>
      <c r="AL127" s="201" t="s">
        <v>832</v>
      </c>
      <c r="AM127" s="1443">
        <v>0.73199999999999998</v>
      </c>
    </row>
    <row r="128" spans="1:39" ht="15.75" hidden="1" customHeight="1" x14ac:dyDescent="0.2">
      <c r="A128" s="308" t="s">
        <v>135</v>
      </c>
      <c r="B128" s="224" t="s">
        <v>134</v>
      </c>
      <c r="C128" s="287">
        <v>0.4</v>
      </c>
      <c r="D128" s="224" t="s">
        <v>521</v>
      </c>
      <c r="E128" s="224" t="s">
        <v>522</v>
      </c>
      <c r="F128" s="287">
        <v>0.09</v>
      </c>
      <c r="G128" s="224" t="s">
        <v>519</v>
      </c>
      <c r="H128" s="224" t="s">
        <v>520</v>
      </c>
      <c r="I128" s="287">
        <v>0.01</v>
      </c>
      <c r="J128" s="309">
        <f t="shared" si="7"/>
        <v>0.5</v>
      </c>
      <c r="K128" s="287">
        <v>0.4</v>
      </c>
      <c r="L128" s="224" t="s">
        <v>521</v>
      </c>
      <c r="M128" s="224" t="s">
        <v>522</v>
      </c>
      <c r="N128" s="287">
        <v>0.09</v>
      </c>
      <c r="O128" s="224" t="s">
        <v>519</v>
      </c>
      <c r="P128" s="224" t="s">
        <v>520</v>
      </c>
      <c r="Q128" s="287">
        <v>0.01</v>
      </c>
      <c r="R128" s="309">
        <f t="shared" si="8"/>
        <v>0.5</v>
      </c>
      <c r="S128" s="287">
        <v>0.4</v>
      </c>
      <c r="T128" s="224" t="s">
        <v>521</v>
      </c>
      <c r="U128" s="224" t="s">
        <v>522</v>
      </c>
      <c r="V128" s="287">
        <v>0.09</v>
      </c>
      <c r="W128" s="224" t="s">
        <v>519</v>
      </c>
      <c r="X128" s="224" t="s">
        <v>520</v>
      </c>
      <c r="Y128" s="287">
        <v>0.01</v>
      </c>
      <c r="Z128" s="309">
        <f t="shared" si="10"/>
        <v>0.5</v>
      </c>
      <c r="AA128" s="287">
        <v>0.4</v>
      </c>
      <c r="AB128" s="139" t="s">
        <v>521</v>
      </c>
      <c r="AC128" s="139" t="s">
        <v>522</v>
      </c>
      <c r="AD128" s="287">
        <v>0.09</v>
      </c>
      <c r="AE128" s="139" t="s">
        <v>519</v>
      </c>
      <c r="AF128" s="139" t="s">
        <v>520</v>
      </c>
      <c r="AG128" s="287">
        <v>0.01</v>
      </c>
      <c r="AH128" s="293">
        <f t="shared" si="11"/>
        <v>0.5</v>
      </c>
      <c r="AI128" s="651" t="s">
        <v>832</v>
      </c>
      <c r="AJ128" s="651" t="s">
        <v>1103</v>
      </c>
      <c r="AK128" s="651" t="s">
        <v>1103</v>
      </c>
      <c r="AL128" s="199"/>
      <c r="AM128" s="1443">
        <v>0.70499999999999996</v>
      </c>
    </row>
    <row r="129" spans="1:39" ht="15" hidden="1" x14ac:dyDescent="0.2">
      <c r="A129" s="308" t="s">
        <v>137</v>
      </c>
      <c r="B129" s="224" t="s">
        <v>136</v>
      </c>
      <c r="C129" s="287">
        <v>0.4</v>
      </c>
      <c r="D129" s="224" t="s">
        <v>590</v>
      </c>
      <c r="E129" s="224" t="s">
        <v>591</v>
      </c>
      <c r="F129" s="287">
        <v>0.09</v>
      </c>
      <c r="G129" s="224" t="s">
        <v>587</v>
      </c>
      <c r="H129" s="224" t="s">
        <v>588</v>
      </c>
      <c r="I129" s="287">
        <v>0.01</v>
      </c>
      <c r="J129" s="309">
        <f t="shared" si="7"/>
        <v>0.5</v>
      </c>
      <c r="K129" s="287">
        <v>0.4</v>
      </c>
      <c r="L129" s="224" t="s">
        <v>590</v>
      </c>
      <c r="M129" s="224" t="s">
        <v>591</v>
      </c>
      <c r="N129" s="287">
        <v>0.09</v>
      </c>
      <c r="O129" s="224" t="s">
        <v>587</v>
      </c>
      <c r="P129" s="224" t="s">
        <v>588</v>
      </c>
      <c r="Q129" s="287">
        <v>0.01</v>
      </c>
      <c r="R129" s="309">
        <f t="shared" si="8"/>
        <v>0.5</v>
      </c>
      <c r="S129" s="287">
        <v>0.4</v>
      </c>
      <c r="T129" s="224" t="s">
        <v>590</v>
      </c>
      <c r="U129" s="224" t="s">
        <v>591</v>
      </c>
      <c r="V129" s="287">
        <v>0.09</v>
      </c>
      <c r="W129" s="224" t="s">
        <v>587</v>
      </c>
      <c r="X129" s="224" t="s">
        <v>588</v>
      </c>
      <c r="Y129" s="287">
        <v>0.01</v>
      </c>
      <c r="Z129" s="309">
        <f t="shared" si="10"/>
        <v>0.5</v>
      </c>
      <c r="AA129" s="287">
        <v>0.4</v>
      </c>
      <c r="AB129" s="139" t="s">
        <v>590</v>
      </c>
      <c r="AC129" s="139" t="s">
        <v>591</v>
      </c>
      <c r="AD129" s="287">
        <v>0.09</v>
      </c>
      <c r="AE129" s="139" t="s">
        <v>587</v>
      </c>
      <c r="AF129" s="139" t="s">
        <v>588</v>
      </c>
      <c r="AG129" s="287">
        <v>0.01</v>
      </c>
      <c r="AH129" s="293">
        <f t="shared" si="11"/>
        <v>0.5</v>
      </c>
      <c r="AI129" s="651" t="s">
        <v>1103</v>
      </c>
      <c r="AJ129" s="651" t="s">
        <v>1103</v>
      </c>
      <c r="AK129" s="651" t="s">
        <v>1103</v>
      </c>
      <c r="AL129" s="199"/>
      <c r="AM129" s="1443">
        <v>0.64100000000000001</v>
      </c>
    </row>
    <row r="130" spans="1:39" ht="15.75" hidden="1" customHeight="1" x14ac:dyDescent="0.2">
      <c r="A130" s="308" t="s">
        <v>139</v>
      </c>
      <c r="B130" s="224" t="s">
        <v>138</v>
      </c>
      <c r="C130" s="287">
        <v>0.4</v>
      </c>
      <c r="D130" s="224" t="s">
        <v>625</v>
      </c>
      <c r="E130" s="224" t="s">
        <v>626</v>
      </c>
      <c r="F130" s="287">
        <v>0.1</v>
      </c>
      <c r="G130" s="224" t="s">
        <v>496</v>
      </c>
      <c r="H130" s="224" t="s">
        <v>534</v>
      </c>
      <c r="I130" s="287">
        <v>0</v>
      </c>
      <c r="J130" s="309">
        <f t="shared" si="7"/>
        <v>0.5</v>
      </c>
      <c r="K130" s="287">
        <v>0.4</v>
      </c>
      <c r="L130" s="224" t="s">
        <v>625</v>
      </c>
      <c r="M130" s="224" t="s">
        <v>626</v>
      </c>
      <c r="N130" s="287">
        <v>0.1</v>
      </c>
      <c r="O130" s="224" t="s">
        <v>496</v>
      </c>
      <c r="P130" s="224" t="s">
        <v>534</v>
      </c>
      <c r="Q130" s="287">
        <v>0</v>
      </c>
      <c r="R130" s="309">
        <f t="shared" si="8"/>
        <v>0.5</v>
      </c>
      <c r="S130" s="287">
        <v>0.4</v>
      </c>
      <c r="T130" s="224" t="s">
        <v>625</v>
      </c>
      <c r="U130" s="224" t="s">
        <v>626</v>
      </c>
      <c r="V130" s="287">
        <v>0.1</v>
      </c>
      <c r="W130" s="224" t="s">
        <v>496</v>
      </c>
      <c r="X130" s="224" t="s">
        <v>534</v>
      </c>
      <c r="Y130" s="287">
        <v>0</v>
      </c>
      <c r="Z130" s="309">
        <f t="shared" si="10"/>
        <v>0.5</v>
      </c>
      <c r="AA130" s="287">
        <v>0.4</v>
      </c>
      <c r="AB130" s="139" t="s">
        <v>625</v>
      </c>
      <c r="AC130" s="139" t="s">
        <v>626</v>
      </c>
      <c r="AD130" s="287">
        <v>0.1</v>
      </c>
      <c r="AE130" s="139" t="s">
        <v>496</v>
      </c>
      <c r="AF130" s="139" t="s">
        <v>534</v>
      </c>
      <c r="AG130" s="287">
        <v>0</v>
      </c>
      <c r="AH130" s="293">
        <f t="shared" si="11"/>
        <v>0.5</v>
      </c>
      <c r="AI130" s="651" t="s">
        <v>832</v>
      </c>
      <c r="AJ130" s="651" t="s">
        <v>1103</v>
      </c>
      <c r="AK130" s="651" t="s">
        <v>1103</v>
      </c>
      <c r="AL130" s="199"/>
      <c r="AM130" s="1443">
        <v>0.69199999999999995</v>
      </c>
    </row>
    <row r="131" spans="1:39" ht="15.75" hidden="1" customHeight="1" x14ac:dyDescent="0.2">
      <c r="A131" s="308" t="s">
        <v>141</v>
      </c>
      <c r="B131" s="343" t="s">
        <v>579</v>
      </c>
      <c r="C131" s="287">
        <v>0.49</v>
      </c>
      <c r="D131" s="224" t="s">
        <v>496</v>
      </c>
      <c r="E131" s="224" t="s">
        <v>497</v>
      </c>
      <c r="F131" s="287">
        <v>0</v>
      </c>
      <c r="G131" s="224" t="s">
        <v>1912</v>
      </c>
      <c r="H131" s="224" t="s">
        <v>1913</v>
      </c>
      <c r="I131" s="287">
        <v>0.01</v>
      </c>
      <c r="J131" s="309">
        <f t="shared" si="7"/>
        <v>0.5</v>
      </c>
      <c r="K131" s="287">
        <v>0.49</v>
      </c>
      <c r="L131" s="224" t="s">
        <v>496</v>
      </c>
      <c r="M131" s="224" t="s">
        <v>497</v>
      </c>
      <c r="N131" s="287">
        <v>0</v>
      </c>
      <c r="O131" s="224" t="s">
        <v>1912</v>
      </c>
      <c r="P131" s="224" t="s">
        <v>1913</v>
      </c>
      <c r="Q131" s="287">
        <v>0.01</v>
      </c>
      <c r="R131" s="309">
        <f t="shared" si="8"/>
        <v>0.5</v>
      </c>
      <c r="S131" s="287">
        <v>0.49</v>
      </c>
      <c r="T131" s="224" t="s">
        <v>496</v>
      </c>
      <c r="U131" s="224" t="s">
        <v>497</v>
      </c>
      <c r="V131" s="287">
        <v>0</v>
      </c>
      <c r="W131" s="224" t="s">
        <v>1912</v>
      </c>
      <c r="X131" s="224" t="s">
        <v>1913</v>
      </c>
      <c r="Y131" s="287">
        <v>0.01</v>
      </c>
      <c r="Z131" s="309">
        <f t="shared" si="10"/>
        <v>0.5</v>
      </c>
      <c r="AA131" s="287">
        <v>0.49</v>
      </c>
      <c r="AB131" s="139" t="s">
        <v>496</v>
      </c>
      <c r="AC131" s="139" t="s">
        <v>497</v>
      </c>
      <c r="AD131" s="287">
        <v>0</v>
      </c>
      <c r="AE131" s="139" t="s">
        <v>1912</v>
      </c>
      <c r="AF131" s="139" t="s">
        <v>1913</v>
      </c>
      <c r="AG131" s="287">
        <v>0.01</v>
      </c>
      <c r="AH131" s="293">
        <f t="shared" si="11"/>
        <v>0.5</v>
      </c>
      <c r="AI131" s="651" t="s">
        <v>1103</v>
      </c>
      <c r="AJ131" s="651" t="s">
        <v>1103</v>
      </c>
      <c r="AK131" s="651" t="s">
        <v>1103</v>
      </c>
      <c r="AL131" s="201" t="s">
        <v>832</v>
      </c>
      <c r="AM131" s="1443">
        <v>0.65900000000000003</v>
      </c>
    </row>
    <row r="132" spans="1:39" ht="15.75" hidden="1" customHeight="1" x14ac:dyDescent="0.2">
      <c r="A132" s="308" t="s">
        <v>143</v>
      </c>
      <c r="B132" s="224" t="s">
        <v>142</v>
      </c>
      <c r="C132" s="287">
        <v>0.5</v>
      </c>
      <c r="D132" s="224" t="s">
        <v>496</v>
      </c>
      <c r="E132" s="224" t="s">
        <v>497</v>
      </c>
      <c r="F132" s="287">
        <v>0</v>
      </c>
      <c r="G132" s="224" t="s">
        <v>496</v>
      </c>
      <c r="H132" s="224" t="s">
        <v>534</v>
      </c>
      <c r="I132" s="287">
        <v>0</v>
      </c>
      <c r="J132" s="309">
        <f t="shared" si="7"/>
        <v>0.5</v>
      </c>
      <c r="K132" s="287">
        <v>0.5</v>
      </c>
      <c r="L132" s="224" t="s">
        <v>496</v>
      </c>
      <c r="M132" s="224" t="s">
        <v>497</v>
      </c>
      <c r="N132" s="287">
        <v>0</v>
      </c>
      <c r="O132" s="224" t="s">
        <v>496</v>
      </c>
      <c r="P132" s="224" t="s">
        <v>534</v>
      </c>
      <c r="Q132" s="287">
        <v>0</v>
      </c>
      <c r="R132" s="309">
        <f t="shared" si="8"/>
        <v>0.5</v>
      </c>
      <c r="S132" s="287">
        <v>0.5</v>
      </c>
      <c r="T132" s="224" t="s">
        <v>496</v>
      </c>
      <c r="U132" s="224" t="s">
        <v>497</v>
      </c>
      <c r="V132" s="287">
        <v>0</v>
      </c>
      <c r="W132" s="224" t="s">
        <v>496</v>
      </c>
      <c r="X132" s="224" t="s">
        <v>534</v>
      </c>
      <c r="Y132" s="287">
        <v>0</v>
      </c>
      <c r="Z132" s="309">
        <f t="shared" si="10"/>
        <v>0.5</v>
      </c>
      <c r="AA132" s="287">
        <v>0.5</v>
      </c>
      <c r="AB132" s="139" t="s">
        <v>496</v>
      </c>
      <c r="AC132" s="139" t="s">
        <v>497</v>
      </c>
      <c r="AD132" s="287">
        <v>0</v>
      </c>
      <c r="AE132" s="139" t="s">
        <v>496</v>
      </c>
      <c r="AF132" s="139" t="s">
        <v>534</v>
      </c>
      <c r="AG132" s="287">
        <v>0</v>
      </c>
      <c r="AH132" s="293">
        <f t="shared" si="11"/>
        <v>0.5</v>
      </c>
      <c r="AI132" s="651" t="s">
        <v>1103</v>
      </c>
      <c r="AJ132" s="651" t="s">
        <v>1103</v>
      </c>
      <c r="AK132" s="651" t="s">
        <v>1103</v>
      </c>
      <c r="AL132" s="201" t="s">
        <v>832</v>
      </c>
      <c r="AM132" s="1443">
        <v>0.64400000000000002</v>
      </c>
    </row>
    <row r="133" spans="1:39" ht="15.75" hidden="1" customHeight="1" x14ac:dyDescent="0.2">
      <c r="A133" s="308" t="s">
        <v>145</v>
      </c>
      <c r="B133" s="224" t="s">
        <v>144</v>
      </c>
      <c r="C133" s="287">
        <v>0.3</v>
      </c>
      <c r="D133" s="224" t="s">
        <v>647</v>
      </c>
      <c r="E133" s="224" t="s">
        <v>648</v>
      </c>
      <c r="F133" s="287">
        <v>0.37</v>
      </c>
      <c r="G133" s="224" t="s">
        <v>496</v>
      </c>
      <c r="H133" s="224" t="s">
        <v>496</v>
      </c>
      <c r="I133" s="287">
        <v>0</v>
      </c>
      <c r="J133" s="309">
        <f t="shared" si="7"/>
        <v>0.66999999999999993</v>
      </c>
      <c r="K133" s="287">
        <v>0.3</v>
      </c>
      <c r="L133" s="224" t="s">
        <v>647</v>
      </c>
      <c r="M133" s="224" t="s">
        <v>648</v>
      </c>
      <c r="N133" s="287">
        <v>0.37</v>
      </c>
      <c r="O133" s="224" t="s">
        <v>496</v>
      </c>
      <c r="P133" s="224" t="s">
        <v>496</v>
      </c>
      <c r="Q133" s="287">
        <v>0</v>
      </c>
      <c r="R133" s="309">
        <f t="shared" si="8"/>
        <v>0.66999999999999993</v>
      </c>
      <c r="S133" s="287">
        <v>0.3</v>
      </c>
      <c r="T133" s="224" t="s">
        <v>647</v>
      </c>
      <c r="U133" s="224" t="s">
        <v>648</v>
      </c>
      <c r="V133" s="287">
        <v>0.37</v>
      </c>
      <c r="W133" s="224" t="s">
        <v>496</v>
      </c>
      <c r="X133" s="224" t="s">
        <v>496</v>
      </c>
      <c r="Y133" s="287">
        <v>0</v>
      </c>
      <c r="Z133" s="309">
        <f t="shared" si="10"/>
        <v>0.66999999999999993</v>
      </c>
      <c r="AA133" s="287">
        <v>0.3</v>
      </c>
      <c r="AB133" s="139" t="s">
        <v>647</v>
      </c>
      <c r="AC133" s="139" t="s">
        <v>648</v>
      </c>
      <c r="AD133" s="287">
        <v>0.37</v>
      </c>
      <c r="AE133" s="139" t="s">
        <v>496</v>
      </c>
      <c r="AF133" s="139" t="s">
        <v>496</v>
      </c>
      <c r="AG133" s="287">
        <v>0</v>
      </c>
      <c r="AH133" s="293">
        <f t="shared" si="11"/>
        <v>0.66999999999999993</v>
      </c>
      <c r="AI133" s="651" t="s">
        <v>1103</v>
      </c>
      <c r="AJ133" s="651" t="s">
        <v>1103</v>
      </c>
      <c r="AK133" s="651" t="s">
        <v>1103</v>
      </c>
      <c r="AL133" s="201" t="s">
        <v>832</v>
      </c>
      <c r="AM133" s="1443">
        <v>0.77400000000000002</v>
      </c>
    </row>
    <row r="134" spans="1:39" ht="15.75" hidden="1" customHeight="1" x14ac:dyDescent="0.2">
      <c r="A134" s="308" t="s">
        <v>147</v>
      </c>
      <c r="B134" s="224" t="s">
        <v>650</v>
      </c>
      <c r="C134" s="287">
        <v>0.3</v>
      </c>
      <c r="D134" s="224" t="s">
        <v>647</v>
      </c>
      <c r="E134" s="224" t="s">
        <v>648</v>
      </c>
      <c r="F134" s="287">
        <v>0.37</v>
      </c>
      <c r="G134" s="224" t="s">
        <v>496</v>
      </c>
      <c r="H134" s="224" t="s">
        <v>496</v>
      </c>
      <c r="I134" s="287">
        <v>0</v>
      </c>
      <c r="J134" s="309">
        <f t="shared" si="7"/>
        <v>0.66999999999999993</v>
      </c>
      <c r="K134" s="287">
        <v>0.3</v>
      </c>
      <c r="L134" s="224" t="s">
        <v>647</v>
      </c>
      <c r="M134" s="224" t="s">
        <v>648</v>
      </c>
      <c r="N134" s="287">
        <v>0.37</v>
      </c>
      <c r="O134" s="224" t="s">
        <v>496</v>
      </c>
      <c r="P134" s="224" t="s">
        <v>496</v>
      </c>
      <c r="Q134" s="287">
        <v>0</v>
      </c>
      <c r="R134" s="309">
        <f t="shared" si="8"/>
        <v>0.66999999999999993</v>
      </c>
      <c r="S134" s="287">
        <v>0.3</v>
      </c>
      <c r="T134" s="224" t="s">
        <v>647</v>
      </c>
      <c r="U134" s="224" t="s">
        <v>648</v>
      </c>
      <c r="V134" s="287">
        <v>0.37</v>
      </c>
      <c r="W134" s="224" t="s">
        <v>496</v>
      </c>
      <c r="X134" s="224" t="s">
        <v>496</v>
      </c>
      <c r="Y134" s="287">
        <v>0</v>
      </c>
      <c r="Z134" s="309">
        <f t="shared" si="10"/>
        <v>0.66999999999999993</v>
      </c>
      <c r="AA134" s="287">
        <v>0.3</v>
      </c>
      <c r="AB134" s="139" t="s">
        <v>647</v>
      </c>
      <c r="AC134" s="139" t="s">
        <v>648</v>
      </c>
      <c r="AD134" s="287">
        <v>0.37</v>
      </c>
      <c r="AE134" s="139" t="s">
        <v>496</v>
      </c>
      <c r="AF134" s="139" t="s">
        <v>496</v>
      </c>
      <c r="AG134" s="287">
        <v>0</v>
      </c>
      <c r="AH134" s="293">
        <f t="shared" si="11"/>
        <v>0.66999999999999993</v>
      </c>
      <c r="AI134" s="651" t="s">
        <v>1103</v>
      </c>
      <c r="AJ134" s="651" t="s">
        <v>1103</v>
      </c>
      <c r="AK134" s="651" t="s">
        <v>1103</v>
      </c>
      <c r="AL134" s="201" t="s">
        <v>832</v>
      </c>
      <c r="AM134" s="1443">
        <v>0.80600000000000005</v>
      </c>
    </row>
    <row r="135" spans="1:39" hidden="1" x14ac:dyDescent="0.2">
      <c r="A135" s="308" t="s">
        <v>149</v>
      </c>
      <c r="B135" s="224" t="s">
        <v>604</v>
      </c>
      <c r="C135" s="287">
        <v>0.4</v>
      </c>
      <c r="D135" s="224" t="s">
        <v>602</v>
      </c>
      <c r="E135" s="224" t="s">
        <v>603</v>
      </c>
      <c r="F135" s="287">
        <v>0.1</v>
      </c>
      <c r="G135" s="224" t="s">
        <v>496</v>
      </c>
      <c r="H135" s="224" t="s">
        <v>534</v>
      </c>
      <c r="I135" s="287">
        <v>0</v>
      </c>
      <c r="J135" s="309">
        <f t="shared" ref="J135:J198" si="12">C135+F135+I135</f>
        <v>0.5</v>
      </c>
      <c r="K135" s="287">
        <v>0.4</v>
      </c>
      <c r="L135" s="224" t="s">
        <v>602</v>
      </c>
      <c r="M135" s="224" t="s">
        <v>603</v>
      </c>
      <c r="N135" s="287">
        <v>0.1</v>
      </c>
      <c r="O135" s="224" t="s">
        <v>496</v>
      </c>
      <c r="P135" s="224" t="s">
        <v>534</v>
      </c>
      <c r="Q135" s="287">
        <v>0</v>
      </c>
      <c r="R135" s="309">
        <f t="shared" ref="R135:R198" si="13">K135+N135+Q135</f>
        <v>0.5</v>
      </c>
      <c r="S135" s="287">
        <v>0.4</v>
      </c>
      <c r="T135" s="224" t="s">
        <v>602</v>
      </c>
      <c r="U135" s="224" t="s">
        <v>603</v>
      </c>
      <c r="V135" s="287">
        <v>0.1</v>
      </c>
      <c r="W135" s="224" t="s">
        <v>496</v>
      </c>
      <c r="X135" s="224" t="s">
        <v>534</v>
      </c>
      <c r="Y135" s="287">
        <v>0</v>
      </c>
      <c r="Z135" s="309">
        <f t="shared" si="10"/>
        <v>0.5</v>
      </c>
      <c r="AA135" s="287">
        <v>0.4</v>
      </c>
      <c r="AB135" s="139" t="s">
        <v>602</v>
      </c>
      <c r="AC135" s="139" t="s">
        <v>603</v>
      </c>
      <c r="AD135" s="287">
        <v>0.1</v>
      </c>
      <c r="AE135" s="139" t="s">
        <v>496</v>
      </c>
      <c r="AF135" s="139" t="s">
        <v>534</v>
      </c>
      <c r="AG135" s="287">
        <v>0</v>
      </c>
      <c r="AH135" s="293">
        <f t="shared" si="11"/>
        <v>0.5</v>
      </c>
      <c r="AI135" s="652" t="s">
        <v>832</v>
      </c>
      <c r="AJ135" s="652" t="s">
        <v>1103</v>
      </c>
      <c r="AK135" s="652" t="s">
        <v>1103</v>
      </c>
      <c r="AL135" s="199"/>
      <c r="AM135" s="1443">
        <v>0.66100000000000003</v>
      </c>
    </row>
    <row r="136" spans="1:39" ht="15.75" customHeight="1" x14ac:dyDescent="0.2">
      <c r="A136" s="308" t="s">
        <v>151</v>
      </c>
      <c r="B136" s="343" t="s">
        <v>576</v>
      </c>
      <c r="C136" s="287">
        <v>0.49</v>
      </c>
      <c r="D136" s="224" t="s">
        <v>496</v>
      </c>
      <c r="E136" s="224" t="s">
        <v>497</v>
      </c>
      <c r="F136" s="287">
        <v>0</v>
      </c>
      <c r="G136" s="224" t="s">
        <v>574</v>
      </c>
      <c r="H136" s="224" t="s">
        <v>575</v>
      </c>
      <c r="I136" s="287">
        <v>0.01</v>
      </c>
      <c r="J136" s="309">
        <f t="shared" si="12"/>
        <v>0.5</v>
      </c>
      <c r="K136" s="287">
        <v>0.49</v>
      </c>
      <c r="L136" s="224" t="s">
        <v>496</v>
      </c>
      <c r="M136" s="224" t="s">
        <v>497</v>
      </c>
      <c r="N136" s="287">
        <v>0</v>
      </c>
      <c r="O136" s="224" t="s">
        <v>574</v>
      </c>
      <c r="P136" s="224" t="s">
        <v>575</v>
      </c>
      <c r="Q136" s="287">
        <v>0.01</v>
      </c>
      <c r="R136" s="309">
        <f t="shared" si="13"/>
        <v>0.5</v>
      </c>
      <c r="S136" s="287">
        <v>0.49</v>
      </c>
      <c r="T136" s="224" t="s">
        <v>496</v>
      </c>
      <c r="U136" s="224" t="s">
        <v>497</v>
      </c>
      <c r="V136" s="287">
        <v>0</v>
      </c>
      <c r="W136" s="224" t="s">
        <v>574</v>
      </c>
      <c r="X136" s="224" t="s">
        <v>575</v>
      </c>
      <c r="Y136" s="287">
        <v>0.01</v>
      </c>
      <c r="Z136" s="309">
        <f t="shared" si="10"/>
        <v>0.5</v>
      </c>
      <c r="AA136" s="287">
        <v>0.49</v>
      </c>
      <c r="AB136" s="139" t="s">
        <v>496</v>
      </c>
      <c r="AC136" s="139" t="s">
        <v>497</v>
      </c>
      <c r="AD136" s="287">
        <v>0</v>
      </c>
      <c r="AE136" s="139" t="s">
        <v>574</v>
      </c>
      <c r="AF136" s="139" t="s">
        <v>575</v>
      </c>
      <c r="AG136" s="287">
        <v>0.01</v>
      </c>
      <c r="AH136" s="293">
        <f t="shared" si="11"/>
        <v>0.5</v>
      </c>
      <c r="AI136" s="651" t="s">
        <v>832</v>
      </c>
      <c r="AJ136" s="651" t="s">
        <v>1103</v>
      </c>
      <c r="AK136" s="651" t="s">
        <v>832</v>
      </c>
      <c r="AL136" s="201" t="s">
        <v>832</v>
      </c>
      <c r="AM136" s="1443">
        <v>0.67300000000000004</v>
      </c>
    </row>
    <row r="137" spans="1:39" ht="15.75" hidden="1" customHeight="1" x14ac:dyDescent="0.2">
      <c r="A137" s="308" t="s">
        <v>153</v>
      </c>
      <c r="B137" s="343" t="s">
        <v>652</v>
      </c>
      <c r="C137" s="287">
        <v>0.3</v>
      </c>
      <c r="D137" s="224" t="s">
        <v>647</v>
      </c>
      <c r="E137" s="224" t="s">
        <v>648</v>
      </c>
      <c r="F137" s="287">
        <v>0.37</v>
      </c>
      <c r="G137" s="224" t="s">
        <v>496</v>
      </c>
      <c r="H137" s="224" t="s">
        <v>496</v>
      </c>
      <c r="I137" s="287">
        <v>0</v>
      </c>
      <c r="J137" s="309">
        <f t="shared" si="12"/>
        <v>0.66999999999999993</v>
      </c>
      <c r="K137" s="287">
        <v>0.3</v>
      </c>
      <c r="L137" s="224" t="s">
        <v>647</v>
      </c>
      <c r="M137" s="224" t="s">
        <v>648</v>
      </c>
      <c r="N137" s="287">
        <v>0.37</v>
      </c>
      <c r="O137" s="224" t="s">
        <v>496</v>
      </c>
      <c r="P137" s="224" t="s">
        <v>496</v>
      </c>
      <c r="Q137" s="287">
        <v>0</v>
      </c>
      <c r="R137" s="309">
        <f t="shared" si="13"/>
        <v>0.66999999999999993</v>
      </c>
      <c r="S137" s="287">
        <v>0.3</v>
      </c>
      <c r="T137" s="224" t="s">
        <v>647</v>
      </c>
      <c r="U137" s="224" t="s">
        <v>648</v>
      </c>
      <c r="V137" s="287">
        <v>0.37</v>
      </c>
      <c r="W137" s="224" t="s">
        <v>496</v>
      </c>
      <c r="X137" s="224" t="s">
        <v>496</v>
      </c>
      <c r="Y137" s="287">
        <v>0</v>
      </c>
      <c r="Z137" s="309">
        <f t="shared" si="10"/>
        <v>0.66999999999999993</v>
      </c>
      <c r="AA137" s="287">
        <v>0.3</v>
      </c>
      <c r="AB137" s="139" t="s">
        <v>647</v>
      </c>
      <c r="AC137" s="139" t="s">
        <v>648</v>
      </c>
      <c r="AD137" s="287">
        <v>0.37</v>
      </c>
      <c r="AE137" s="139" t="s">
        <v>496</v>
      </c>
      <c r="AF137" s="139" t="s">
        <v>496</v>
      </c>
      <c r="AG137" s="287">
        <v>0</v>
      </c>
      <c r="AH137" s="293">
        <f t="shared" si="11"/>
        <v>0.66999999999999993</v>
      </c>
      <c r="AI137" s="651" t="s">
        <v>1103</v>
      </c>
      <c r="AJ137" s="651" t="s">
        <v>1103</v>
      </c>
      <c r="AK137" s="651" t="s">
        <v>1103</v>
      </c>
      <c r="AL137" s="201" t="s">
        <v>832</v>
      </c>
      <c r="AM137" s="1443">
        <v>0.74099999999999999</v>
      </c>
    </row>
    <row r="138" spans="1:39" ht="15.75" hidden="1" customHeight="1" x14ac:dyDescent="0.2">
      <c r="A138" s="308" t="s">
        <v>155</v>
      </c>
      <c r="B138" s="224" t="s">
        <v>154</v>
      </c>
      <c r="C138" s="287">
        <v>0.49</v>
      </c>
      <c r="D138" s="224" t="s">
        <v>496</v>
      </c>
      <c r="E138" s="224" t="s">
        <v>636</v>
      </c>
      <c r="F138" s="287">
        <v>0</v>
      </c>
      <c r="G138" s="224" t="s">
        <v>645</v>
      </c>
      <c r="H138" s="224" t="s">
        <v>646</v>
      </c>
      <c r="I138" s="287">
        <v>0.01</v>
      </c>
      <c r="J138" s="309">
        <f t="shared" si="12"/>
        <v>0.5</v>
      </c>
      <c r="K138" s="287">
        <v>0.49</v>
      </c>
      <c r="L138" s="224" t="s">
        <v>496</v>
      </c>
      <c r="M138" s="224" t="s">
        <v>636</v>
      </c>
      <c r="N138" s="287">
        <v>0</v>
      </c>
      <c r="O138" s="224" t="s">
        <v>645</v>
      </c>
      <c r="P138" s="224" t="s">
        <v>646</v>
      </c>
      <c r="Q138" s="287">
        <v>0.01</v>
      </c>
      <c r="R138" s="309">
        <f t="shared" si="13"/>
        <v>0.5</v>
      </c>
      <c r="S138" s="287">
        <v>0.49</v>
      </c>
      <c r="T138" s="224" t="s">
        <v>496</v>
      </c>
      <c r="U138" s="224" t="s">
        <v>636</v>
      </c>
      <c r="V138" s="287">
        <v>0</v>
      </c>
      <c r="W138" s="224" t="s">
        <v>645</v>
      </c>
      <c r="X138" s="224" t="s">
        <v>646</v>
      </c>
      <c r="Y138" s="287">
        <v>0.01</v>
      </c>
      <c r="Z138" s="309">
        <f t="shared" si="10"/>
        <v>0.5</v>
      </c>
      <c r="AA138" s="287">
        <v>0.49</v>
      </c>
      <c r="AB138" s="139" t="s">
        <v>496</v>
      </c>
      <c r="AC138" s="139" t="s">
        <v>636</v>
      </c>
      <c r="AD138" s="287">
        <v>0</v>
      </c>
      <c r="AE138" s="139" t="s">
        <v>645</v>
      </c>
      <c r="AF138" s="139" t="s">
        <v>646</v>
      </c>
      <c r="AG138" s="287">
        <v>0.01</v>
      </c>
      <c r="AH138" s="293">
        <f t="shared" si="11"/>
        <v>0.5</v>
      </c>
      <c r="AI138" s="651" t="s">
        <v>832</v>
      </c>
      <c r="AJ138" s="651" t="s">
        <v>1103</v>
      </c>
      <c r="AK138" s="651" t="s">
        <v>1103</v>
      </c>
      <c r="AL138" s="201" t="s">
        <v>832</v>
      </c>
      <c r="AM138" s="1443">
        <v>0.65300000000000002</v>
      </c>
    </row>
    <row r="139" spans="1:39" ht="15.75" hidden="1" customHeight="1" x14ac:dyDescent="0.2">
      <c r="A139" s="308" t="s">
        <v>157</v>
      </c>
      <c r="B139" s="224" t="s">
        <v>156</v>
      </c>
      <c r="C139" s="287">
        <v>0.99</v>
      </c>
      <c r="D139" s="224" t="s">
        <v>496</v>
      </c>
      <c r="E139" s="224" t="s">
        <v>636</v>
      </c>
      <c r="F139" s="287">
        <v>0</v>
      </c>
      <c r="G139" s="224" t="s">
        <v>637</v>
      </c>
      <c r="H139" s="224" t="s">
        <v>638</v>
      </c>
      <c r="I139" s="287">
        <v>0.01</v>
      </c>
      <c r="J139" s="309">
        <f t="shared" si="12"/>
        <v>1</v>
      </c>
      <c r="K139" s="287">
        <v>0.99</v>
      </c>
      <c r="L139" s="224" t="s">
        <v>496</v>
      </c>
      <c r="M139" s="224" t="s">
        <v>636</v>
      </c>
      <c r="N139" s="287">
        <v>0</v>
      </c>
      <c r="O139" s="224" t="s">
        <v>637</v>
      </c>
      <c r="P139" s="224" t="s">
        <v>638</v>
      </c>
      <c r="Q139" s="287">
        <v>0.01</v>
      </c>
      <c r="R139" s="309">
        <f t="shared" si="13"/>
        <v>1</v>
      </c>
      <c r="S139" s="287">
        <v>0.99</v>
      </c>
      <c r="T139" s="224" t="s">
        <v>496</v>
      </c>
      <c r="U139" s="224" t="s">
        <v>636</v>
      </c>
      <c r="V139" s="287">
        <v>0</v>
      </c>
      <c r="W139" s="224" t="s">
        <v>637</v>
      </c>
      <c r="X139" s="224" t="s">
        <v>638</v>
      </c>
      <c r="Y139" s="287">
        <v>0.01</v>
      </c>
      <c r="Z139" s="309">
        <f t="shared" si="10"/>
        <v>1</v>
      </c>
      <c r="AA139" s="287">
        <v>0.99</v>
      </c>
      <c r="AB139" s="139" t="s">
        <v>496</v>
      </c>
      <c r="AC139" s="139" t="s">
        <v>636</v>
      </c>
      <c r="AD139" s="287">
        <v>0</v>
      </c>
      <c r="AE139" s="139" t="s">
        <v>637</v>
      </c>
      <c r="AF139" s="139" t="s">
        <v>638</v>
      </c>
      <c r="AG139" s="287">
        <v>0.01</v>
      </c>
      <c r="AH139" s="293">
        <f t="shared" si="11"/>
        <v>1</v>
      </c>
      <c r="AI139" s="651" t="s">
        <v>1103</v>
      </c>
      <c r="AJ139" s="651" t="s">
        <v>1103</v>
      </c>
      <c r="AK139" s="651" t="s">
        <v>1103</v>
      </c>
      <c r="AL139" s="201" t="s">
        <v>832</v>
      </c>
      <c r="AM139" s="1443">
        <v>0.68400000000000005</v>
      </c>
    </row>
    <row r="140" spans="1:39" ht="15.75" hidden="1" customHeight="1" x14ac:dyDescent="0.2">
      <c r="A140" s="308" t="s">
        <v>159</v>
      </c>
      <c r="B140" s="224" t="s">
        <v>158</v>
      </c>
      <c r="C140" s="287">
        <v>0.3</v>
      </c>
      <c r="D140" s="224" t="s">
        <v>647</v>
      </c>
      <c r="E140" s="224" t="s">
        <v>648</v>
      </c>
      <c r="F140" s="287">
        <v>0.37</v>
      </c>
      <c r="G140" s="224" t="s">
        <v>496</v>
      </c>
      <c r="H140" s="224" t="s">
        <v>496</v>
      </c>
      <c r="I140" s="287">
        <v>0</v>
      </c>
      <c r="J140" s="309">
        <f t="shared" si="12"/>
        <v>0.66999999999999993</v>
      </c>
      <c r="K140" s="287">
        <v>0.3</v>
      </c>
      <c r="L140" s="224" t="s">
        <v>647</v>
      </c>
      <c r="M140" s="224" t="s">
        <v>648</v>
      </c>
      <c r="N140" s="287">
        <v>0.37</v>
      </c>
      <c r="O140" s="224" t="s">
        <v>496</v>
      </c>
      <c r="P140" s="224" t="s">
        <v>496</v>
      </c>
      <c r="Q140" s="287">
        <v>0</v>
      </c>
      <c r="R140" s="309">
        <f t="shared" si="13"/>
        <v>0.66999999999999993</v>
      </c>
      <c r="S140" s="287">
        <v>0.3</v>
      </c>
      <c r="T140" s="224" t="s">
        <v>647</v>
      </c>
      <c r="U140" s="224" t="s">
        <v>648</v>
      </c>
      <c r="V140" s="287">
        <v>0.37</v>
      </c>
      <c r="W140" s="224" t="s">
        <v>496</v>
      </c>
      <c r="X140" s="224" t="s">
        <v>496</v>
      </c>
      <c r="Y140" s="287">
        <v>0</v>
      </c>
      <c r="Z140" s="309">
        <f t="shared" si="10"/>
        <v>0.66999999999999993</v>
      </c>
      <c r="AA140" s="287">
        <v>0.3</v>
      </c>
      <c r="AB140" s="139" t="s">
        <v>647</v>
      </c>
      <c r="AC140" s="139" t="s">
        <v>648</v>
      </c>
      <c r="AD140" s="287">
        <v>0.37</v>
      </c>
      <c r="AE140" s="139" t="s">
        <v>496</v>
      </c>
      <c r="AF140" s="139" t="s">
        <v>496</v>
      </c>
      <c r="AG140" s="287">
        <v>0</v>
      </c>
      <c r="AH140" s="293">
        <f t="shared" si="11"/>
        <v>0.66999999999999993</v>
      </c>
      <c r="AI140" s="651" t="s">
        <v>832</v>
      </c>
      <c r="AJ140" s="651" t="s">
        <v>1103</v>
      </c>
      <c r="AK140" s="651" t="s">
        <v>1103</v>
      </c>
      <c r="AL140" s="201" t="s">
        <v>832</v>
      </c>
      <c r="AM140" s="1443">
        <v>0.751</v>
      </c>
    </row>
    <row r="141" spans="1:39" ht="15" hidden="1" x14ac:dyDescent="0.2">
      <c r="A141" s="308" t="s">
        <v>161</v>
      </c>
      <c r="B141" s="224" t="s">
        <v>160</v>
      </c>
      <c r="C141" s="287">
        <v>0.4</v>
      </c>
      <c r="D141" s="224" t="s">
        <v>590</v>
      </c>
      <c r="E141" s="224" t="s">
        <v>591</v>
      </c>
      <c r="F141" s="287">
        <v>0.09</v>
      </c>
      <c r="G141" s="224" t="s">
        <v>587</v>
      </c>
      <c r="H141" s="224" t="s">
        <v>588</v>
      </c>
      <c r="I141" s="287">
        <v>0.01</v>
      </c>
      <c r="J141" s="309">
        <f t="shared" si="12"/>
        <v>0.5</v>
      </c>
      <c r="K141" s="287">
        <v>0.4</v>
      </c>
      <c r="L141" s="224" t="s">
        <v>590</v>
      </c>
      <c r="M141" s="224" t="s">
        <v>591</v>
      </c>
      <c r="N141" s="287">
        <v>0.09</v>
      </c>
      <c r="O141" s="224" t="s">
        <v>587</v>
      </c>
      <c r="P141" s="224" t="s">
        <v>588</v>
      </c>
      <c r="Q141" s="287">
        <v>0.01</v>
      </c>
      <c r="R141" s="309">
        <f t="shared" si="13"/>
        <v>0.5</v>
      </c>
      <c r="S141" s="287">
        <v>0.4</v>
      </c>
      <c r="T141" s="224" t="s">
        <v>590</v>
      </c>
      <c r="U141" s="224" t="s">
        <v>591</v>
      </c>
      <c r="V141" s="287">
        <v>0.09</v>
      </c>
      <c r="W141" s="224" t="s">
        <v>587</v>
      </c>
      <c r="X141" s="224" t="s">
        <v>588</v>
      </c>
      <c r="Y141" s="287">
        <v>0.01</v>
      </c>
      <c r="Z141" s="309">
        <f t="shared" si="10"/>
        <v>0.5</v>
      </c>
      <c r="AA141" s="287">
        <v>0.4</v>
      </c>
      <c r="AB141" s="139" t="s">
        <v>590</v>
      </c>
      <c r="AC141" s="139" t="s">
        <v>591</v>
      </c>
      <c r="AD141" s="287">
        <v>0.09</v>
      </c>
      <c r="AE141" s="139" t="s">
        <v>587</v>
      </c>
      <c r="AF141" s="139" t="s">
        <v>588</v>
      </c>
      <c r="AG141" s="287">
        <v>0.01</v>
      </c>
      <c r="AH141" s="293">
        <f t="shared" si="11"/>
        <v>0.5</v>
      </c>
      <c r="AI141" s="651" t="s">
        <v>1103</v>
      </c>
      <c r="AJ141" s="651" t="s">
        <v>1103</v>
      </c>
      <c r="AK141" s="651" t="s">
        <v>1103</v>
      </c>
      <c r="AL141" s="199"/>
      <c r="AM141" s="1443">
        <v>0.64700000000000002</v>
      </c>
    </row>
    <row r="142" spans="1:39" ht="15.75" hidden="1" customHeight="1" x14ac:dyDescent="0.2">
      <c r="A142" s="308" t="s">
        <v>163</v>
      </c>
      <c r="B142" s="224" t="s">
        <v>162</v>
      </c>
      <c r="C142" s="287">
        <v>0.49</v>
      </c>
      <c r="D142" s="224" t="s">
        <v>496</v>
      </c>
      <c r="E142" s="224" t="s">
        <v>636</v>
      </c>
      <c r="F142" s="287">
        <v>0</v>
      </c>
      <c r="G142" s="224" t="s">
        <v>645</v>
      </c>
      <c r="H142" s="224" t="s">
        <v>646</v>
      </c>
      <c r="I142" s="287">
        <v>0.01</v>
      </c>
      <c r="J142" s="309">
        <f t="shared" si="12"/>
        <v>0.5</v>
      </c>
      <c r="K142" s="287">
        <v>0.49</v>
      </c>
      <c r="L142" s="224" t="s">
        <v>496</v>
      </c>
      <c r="M142" s="224" t="s">
        <v>636</v>
      </c>
      <c r="N142" s="287">
        <v>0</v>
      </c>
      <c r="O142" s="224" t="s">
        <v>645</v>
      </c>
      <c r="P142" s="224" t="s">
        <v>646</v>
      </c>
      <c r="Q142" s="287">
        <v>0.01</v>
      </c>
      <c r="R142" s="309">
        <f t="shared" si="13"/>
        <v>0.5</v>
      </c>
      <c r="S142" s="287">
        <v>0.49</v>
      </c>
      <c r="T142" s="224" t="s">
        <v>496</v>
      </c>
      <c r="U142" s="224" t="s">
        <v>636</v>
      </c>
      <c r="V142" s="287">
        <v>0</v>
      </c>
      <c r="W142" s="224" t="s">
        <v>645</v>
      </c>
      <c r="X142" s="224" t="s">
        <v>646</v>
      </c>
      <c r="Y142" s="287">
        <v>0.01</v>
      </c>
      <c r="Z142" s="309">
        <f t="shared" si="10"/>
        <v>0.5</v>
      </c>
      <c r="AA142" s="287">
        <v>0.49</v>
      </c>
      <c r="AB142" s="139" t="s">
        <v>496</v>
      </c>
      <c r="AC142" s="139" t="s">
        <v>636</v>
      </c>
      <c r="AD142" s="287">
        <v>0</v>
      </c>
      <c r="AE142" s="139" t="s">
        <v>645</v>
      </c>
      <c r="AF142" s="139" t="s">
        <v>646</v>
      </c>
      <c r="AG142" s="287">
        <v>0.01</v>
      </c>
      <c r="AH142" s="293">
        <f t="shared" si="11"/>
        <v>0.5</v>
      </c>
      <c r="AI142" s="651" t="s">
        <v>832</v>
      </c>
      <c r="AJ142" s="651" t="s">
        <v>1103</v>
      </c>
      <c r="AK142" s="651" t="s">
        <v>1103</v>
      </c>
      <c r="AL142" s="201" t="s">
        <v>832</v>
      </c>
      <c r="AM142" s="1443">
        <v>0.69099999999999995</v>
      </c>
    </row>
    <row r="143" spans="1:39" ht="15.75" hidden="1" customHeight="1" x14ac:dyDescent="0.2">
      <c r="A143" s="308" t="s">
        <v>165</v>
      </c>
      <c r="B143" s="343" t="s">
        <v>592</v>
      </c>
      <c r="C143" s="287">
        <v>0.49</v>
      </c>
      <c r="D143" s="224" t="s">
        <v>496</v>
      </c>
      <c r="E143" s="224" t="s">
        <v>497</v>
      </c>
      <c r="F143" s="287">
        <v>0</v>
      </c>
      <c r="G143" s="224" t="s">
        <v>593</v>
      </c>
      <c r="H143" s="224" t="s">
        <v>594</v>
      </c>
      <c r="I143" s="287">
        <v>0.01</v>
      </c>
      <c r="J143" s="309">
        <f t="shared" si="12"/>
        <v>0.5</v>
      </c>
      <c r="K143" s="287">
        <v>0.49</v>
      </c>
      <c r="L143" s="224" t="s">
        <v>496</v>
      </c>
      <c r="M143" s="224" t="s">
        <v>497</v>
      </c>
      <c r="N143" s="287">
        <v>0</v>
      </c>
      <c r="O143" s="224" t="s">
        <v>593</v>
      </c>
      <c r="P143" s="224" t="s">
        <v>594</v>
      </c>
      <c r="Q143" s="287">
        <v>0.01</v>
      </c>
      <c r="R143" s="309">
        <f t="shared" si="13"/>
        <v>0.5</v>
      </c>
      <c r="S143" s="287">
        <v>0.49</v>
      </c>
      <c r="T143" s="224" t="s">
        <v>496</v>
      </c>
      <c r="U143" s="224" t="s">
        <v>497</v>
      </c>
      <c r="V143" s="287">
        <v>0</v>
      </c>
      <c r="W143" s="224" t="s">
        <v>593</v>
      </c>
      <c r="X143" s="224" t="s">
        <v>594</v>
      </c>
      <c r="Y143" s="287">
        <v>0.01</v>
      </c>
      <c r="Z143" s="309">
        <f t="shared" si="10"/>
        <v>0.5</v>
      </c>
      <c r="AA143" s="287">
        <v>0.49</v>
      </c>
      <c r="AB143" s="139" t="s">
        <v>496</v>
      </c>
      <c r="AC143" s="139" t="s">
        <v>497</v>
      </c>
      <c r="AD143" s="287">
        <v>0</v>
      </c>
      <c r="AE143" s="139" t="s">
        <v>593</v>
      </c>
      <c r="AF143" s="139" t="s">
        <v>594</v>
      </c>
      <c r="AG143" s="287">
        <v>0.01</v>
      </c>
      <c r="AH143" s="293">
        <f t="shared" si="11"/>
        <v>0.5</v>
      </c>
      <c r="AI143" s="651" t="s">
        <v>832</v>
      </c>
      <c r="AJ143" s="651" t="s">
        <v>1103</v>
      </c>
      <c r="AK143" s="651" t="s">
        <v>1103</v>
      </c>
      <c r="AL143" s="201" t="s">
        <v>832</v>
      </c>
      <c r="AM143" s="1443">
        <v>0.68799999999999994</v>
      </c>
    </row>
    <row r="144" spans="1:39" ht="15.75" hidden="1" customHeight="1" x14ac:dyDescent="0.2">
      <c r="A144" s="308" t="s">
        <v>167</v>
      </c>
      <c r="B144" s="224" t="s">
        <v>166</v>
      </c>
      <c r="C144" s="287">
        <v>0.4</v>
      </c>
      <c r="D144" s="224" t="s">
        <v>553</v>
      </c>
      <c r="E144" s="224" t="s">
        <v>554</v>
      </c>
      <c r="F144" s="287">
        <v>0.09</v>
      </c>
      <c r="G144" s="224" t="s">
        <v>551</v>
      </c>
      <c r="H144" s="224" t="s">
        <v>552</v>
      </c>
      <c r="I144" s="287">
        <v>0.01</v>
      </c>
      <c r="J144" s="309">
        <f t="shared" si="12"/>
        <v>0.5</v>
      </c>
      <c r="K144" s="287">
        <v>0.4</v>
      </c>
      <c r="L144" s="224" t="s">
        <v>553</v>
      </c>
      <c r="M144" s="224" t="s">
        <v>554</v>
      </c>
      <c r="N144" s="287">
        <v>0.09</v>
      </c>
      <c r="O144" s="224" t="s">
        <v>551</v>
      </c>
      <c r="P144" s="224" t="s">
        <v>552</v>
      </c>
      <c r="Q144" s="287">
        <v>0.01</v>
      </c>
      <c r="R144" s="309">
        <f t="shared" si="13"/>
        <v>0.5</v>
      </c>
      <c r="S144" s="287">
        <v>0.4</v>
      </c>
      <c r="T144" s="224" t="s">
        <v>553</v>
      </c>
      <c r="U144" s="224" t="s">
        <v>554</v>
      </c>
      <c r="V144" s="287">
        <v>0.09</v>
      </c>
      <c r="W144" s="224" t="s">
        <v>551</v>
      </c>
      <c r="X144" s="224" t="s">
        <v>552</v>
      </c>
      <c r="Y144" s="287">
        <v>0.01</v>
      </c>
      <c r="Z144" s="309">
        <f t="shared" si="10"/>
        <v>0.5</v>
      </c>
      <c r="AA144" s="287">
        <v>0.4</v>
      </c>
      <c r="AB144" s="139" t="s">
        <v>553</v>
      </c>
      <c r="AC144" s="139" t="s">
        <v>554</v>
      </c>
      <c r="AD144" s="287">
        <v>0.09</v>
      </c>
      <c r="AE144" s="139" t="s">
        <v>551</v>
      </c>
      <c r="AF144" s="139" t="s">
        <v>552</v>
      </c>
      <c r="AG144" s="287">
        <v>0.01</v>
      </c>
      <c r="AH144" s="293">
        <f t="shared" si="11"/>
        <v>0.5</v>
      </c>
      <c r="AI144" s="651" t="s">
        <v>832</v>
      </c>
      <c r="AJ144" s="651" t="s">
        <v>1103</v>
      </c>
      <c r="AK144" s="651" t="s">
        <v>1103</v>
      </c>
      <c r="AL144" s="199"/>
      <c r="AM144" s="1443">
        <v>0.68200000000000005</v>
      </c>
    </row>
    <row r="145" spans="1:39" ht="15.75" hidden="1" customHeight="1" x14ac:dyDescent="0.2">
      <c r="A145" s="308" t="s">
        <v>169</v>
      </c>
      <c r="B145" s="224" t="s">
        <v>168</v>
      </c>
      <c r="C145" s="287">
        <v>0.3</v>
      </c>
      <c r="D145" s="224" t="s">
        <v>647</v>
      </c>
      <c r="E145" s="224" t="s">
        <v>648</v>
      </c>
      <c r="F145" s="287">
        <v>0.37</v>
      </c>
      <c r="G145" s="224" t="s">
        <v>496</v>
      </c>
      <c r="H145" s="224" t="s">
        <v>496</v>
      </c>
      <c r="I145" s="287">
        <v>0</v>
      </c>
      <c r="J145" s="309">
        <f t="shared" si="12"/>
        <v>0.66999999999999993</v>
      </c>
      <c r="K145" s="287">
        <v>0.3</v>
      </c>
      <c r="L145" s="224" t="s">
        <v>647</v>
      </c>
      <c r="M145" s="224" t="s">
        <v>648</v>
      </c>
      <c r="N145" s="287">
        <v>0.37</v>
      </c>
      <c r="O145" s="224" t="s">
        <v>496</v>
      </c>
      <c r="P145" s="224" t="s">
        <v>496</v>
      </c>
      <c r="Q145" s="287">
        <v>0</v>
      </c>
      <c r="R145" s="309">
        <f t="shared" si="13"/>
        <v>0.66999999999999993</v>
      </c>
      <c r="S145" s="287">
        <v>0.3</v>
      </c>
      <c r="T145" s="224" t="s">
        <v>647</v>
      </c>
      <c r="U145" s="224" t="s">
        <v>648</v>
      </c>
      <c r="V145" s="287">
        <v>0.37</v>
      </c>
      <c r="W145" s="224" t="s">
        <v>496</v>
      </c>
      <c r="X145" s="224" t="s">
        <v>496</v>
      </c>
      <c r="Y145" s="287">
        <v>0</v>
      </c>
      <c r="Z145" s="309">
        <f t="shared" si="10"/>
        <v>0.66999999999999993</v>
      </c>
      <c r="AA145" s="287">
        <v>0.3</v>
      </c>
      <c r="AB145" s="139" t="s">
        <v>647</v>
      </c>
      <c r="AC145" s="139" t="s">
        <v>648</v>
      </c>
      <c r="AD145" s="287">
        <v>0.37</v>
      </c>
      <c r="AE145" s="139" t="s">
        <v>496</v>
      </c>
      <c r="AF145" s="139" t="s">
        <v>496</v>
      </c>
      <c r="AG145" s="287">
        <v>0</v>
      </c>
      <c r="AH145" s="293">
        <f t="shared" si="11"/>
        <v>0.66999999999999993</v>
      </c>
      <c r="AI145" s="651" t="s">
        <v>1103</v>
      </c>
      <c r="AJ145" s="651" t="s">
        <v>1103</v>
      </c>
      <c r="AK145" s="651" t="s">
        <v>1103</v>
      </c>
      <c r="AL145" s="201" t="s">
        <v>832</v>
      </c>
      <c r="AM145" s="1443">
        <v>0.749</v>
      </c>
    </row>
    <row r="146" spans="1:39" ht="15.75" hidden="1" customHeight="1" x14ac:dyDescent="0.2">
      <c r="A146" s="308" t="s">
        <v>171</v>
      </c>
      <c r="B146" s="224" t="s">
        <v>170</v>
      </c>
      <c r="C146" s="287">
        <v>0.4</v>
      </c>
      <c r="D146" s="224" t="s">
        <v>623</v>
      </c>
      <c r="E146" s="224" t="s">
        <v>624</v>
      </c>
      <c r="F146" s="287">
        <v>0.09</v>
      </c>
      <c r="G146" s="224" t="s">
        <v>622</v>
      </c>
      <c r="H146" s="224" t="s">
        <v>1125</v>
      </c>
      <c r="I146" s="287">
        <v>0.01</v>
      </c>
      <c r="J146" s="309">
        <f t="shared" si="12"/>
        <v>0.5</v>
      </c>
      <c r="K146" s="287">
        <v>0.4</v>
      </c>
      <c r="L146" s="224" t="s">
        <v>623</v>
      </c>
      <c r="M146" s="224" t="s">
        <v>624</v>
      </c>
      <c r="N146" s="287">
        <v>0.09</v>
      </c>
      <c r="O146" s="224" t="s">
        <v>622</v>
      </c>
      <c r="P146" s="224" t="s">
        <v>1125</v>
      </c>
      <c r="Q146" s="287">
        <v>0.01</v>
      </c>
      <c r="R146" s="309">
        <f t="shared" si="13"/>
        <v>0.5</v>
      </c>
      <c r="S146" s="287">
        <v>0.4</v>
      </c>
      <c r="T146" s="224" t="s">
        <v>623</v>
      </c>
      <c r="U146" s="224" t="s">
        <v>624</v>
      </c>
      <c r="V146" s="287">
        <v>0.09</v>
      </c>
      <c r="W146" s="224" t="s">
        <v>622</v>
      </c>
      <c r="X146" s="224" t="s">
        <v>1125</v>
      </c>
      <c r="Y146" s="287">
        <v>0.01</v>
      </c>
      <c r="Z146" s="309">
        <f t="shared" si="10"/>
        <v>0.5</v>
      </c>
      <c r="AA146" s="287">
        <v>0.4</v>
      </c>
      <c r="AB146" s="139" t="s">
        <v>623</v>
      </c>
      <c r="AC146" s="139" t="s">
        <v>624</v>
      </c>
      <c r="AD146" s="287">
        <v>0.09</v>
      </c>
      <c r="AE146" s="139" t="s">
        <v>622</v>
      </c>
      <c r="AF146" s="139" t="s">
        <v>1125</v>
      </c>
      <c r="AG146" s="287">
        <v>0.01</v>
      </c>
      <c r="AH146" s="293">
        <f t="shared" si="11"/>
        <v>0.5</v>
      </c>
      <c r="AI146" s="651" t="s">
        <v>1103</v>
      </c>
      <c r="AJ146" s="651" t="s">
        <v>1103</v>
      </c>
      <c r="AK146" s="651" t="s">
        <v>1103</v>
      </c>
      <c r="AL146" s="199"/>
      <c r="AM146" s="1443">
        <v>0.71099999999999997</v>
      </c>
    </row>
    <row r="147" spans="1:39" ht="15" hidden="1" x14ac:dyDescent="0.2">
      <c r="A147" s="308" t="s">
        <v>173</v>
      </c>
      <c r="B147" s="224" t="s">
        <v>172</v>
      </c>
      <c r="C147" s="287">
        <v>0.4</v>
      </c>
      <c r="D147" s="224" t="s">
        <v>600</v>
      </c>
      <c r="E147" s="224" t="s">
        <v>601</v>
      </c>
      <c r="F147" s="287">
        <v>0.1</v>
      </c>
      <c r="G147" s="224" t="s">
        <v>496</v>
      </c>
      <c r="H147" s="224" t="s">
        <v>534</v>
      </c>
      <c r="I147" s="287">
        <v>0</v>
      </c>
      <c r="J147" s="309">
        <f t="shared" si="12"/>
        <v>0.5</v>
      </c>
      <c r="K147" s="287">
        <v>0.4</v>
      </c>
      <c r="L147" s="224" t="s">
        <v>600</v>
      </c>
      <c r="M147" s="224" t="s">
        <v>601</v>
      </c>
      <c r="N147" s="287">
        <v>0.1</v>
      </c>
      <c r="O147" s="224" t="s">
        <v>496</v>
      </c>
      <c r="P147" s="224" t="s">
        <v>534</v>
      </c>
      <c r="Q147" s="287">
        <v>0</v>
      </c>
      <c r="R147" s="309">
        <f t="shared" si="13"/>
        <v>0.5</v>
      </c>
      <c r="S147" s="287">
        <v>0.4</v>
      </c>
      <c r="T147" s="224" t="s">
        <v>600</v>
      </c>
      <c r="U147" s="224" t="s">
        <v>601</v>
      </c>
      <c r="V147" s="287">
        <v>0.1</v>
      </c>
      <c r="W147" s="224" t="s">
        <v>496</v>
      </c>
      <c r="X147" s="224" t="s">
        <v>534</v>
      </c>
      <c r="Y147" s="287">
        <v>0</v>
      </c>
      <c r="Z147" s="309">
        <f t="shared" si="10"/>
        <v>0.5</v>
      </c>
      <c r="AA147" s="287">
        <v>0.4</v>
      </c>
      <c r="AB147" s="139" t="s">
        <v>600</v>
      </c>
      <c r="AC147" s="139" t="s">
        <v>601</v>
      </c>
      <c r="AD147" s="287">
        <v>0.1</v>
      </c>
      <c r="AE147" s="139" t="s">
        <v>496</v>
      </c>
      <c r="AF147" s="139" t="s">
        <v>534</v>
      </c>
      <c r="AG147" s="287">
        <v>0</v>
      </c>
      <c r="AH147" s="293">
        <f t="shared" si="11"/>
        <v>0.5</v>
      </c>
      <c r="AI147" s="651" t="s">
        <v>1103</v>
      </c>
      <c r="AJ147" s="651" t="s">
        <v>1103</v>
      </c>
      <c r="AK147" s="651" t="s">
        <v>1103</v>
      </c>
      <c r="AL147" s="199"/>
      <c r="AM147" s="1443">
        <v>0.7</v>
      </c>
    </row>
    <row r="148" spans="1:39" ht="15" hidden="1" x14ac:dyDescent="0.2">
      <c r="A148" s="308" t="s">
        <v>175</v>
      </c>
      <c r="B148" s="224" t="s">
        <v>174</v>
      </c>
      <c r="C148" s="287">
        <v>0.99</v>
      </c>
      <c r="D148" s="224" t="s">
        <v>496</v>
      </c>
      <c r="E148" s="224" t="s">
        <v>636</v>
      </c>
      <c r="F148" s="287">
        <v>0</v>
      </c>
      <c r="G148" s="224" t="s">
        <v>637</v>
      </c>
      <c r="H148" s="224" t="s">
        <v>638</v>
      </c>
      <c r="I148" s="287">
        <v>0.01</v>
      </c>
      <c r="J148" s="309">
        <f t="shared" si="12"/>
        <v>1</v>
      </c>
      <c r="K148" s="287">
        <v>0.99</v>
      </c>
      <c r="L148" s="224" t="s">
        <v>496</v>
      </c>
      <c r="M148" s="224" t="s">
        <v>636</v>
      </c>
      <c r="N148" s="287">
        <v>0</v>
      </c>
      <c r="O148" s="224" t="s">
        <v>637</v>
      </c>
      <c r="P148" s="224" t="s">
        <v>638</v>
      </c>
      <c r="Q148" s="287">
        <v>0.01</v>
      </c>
      <c r="R148" s="309">
        <f t="shared" si="13"/>
        <v>1</v>
      </c>
      <c r="S148" s="287">
        <v>0.99</v>
      </c>
      <c r="T148" s="224" t="s">
        <v>496</v>
      </c>
      <c r="U148" s="224" t="s">
        <v>636</v>
      </c>
      <c r="V148" s="287">
        <v>0</v>
      </c>
      <c r="W148" s="224" t="s">
        <v>637</v>
      </c>
      <c r="X148" s="224" t="s">
        <v>638</v>
      </c>
      <c r="Y148" s="287">
        <v>0.01</v>
      </c>
      <c r="Z148" s="309">
        <f t="shared" si="10"/>
        <v>1</v>
      </c>
      <c r="AA148" s="287">
        <v>0.99</v>
      </c>
      <c r="AB148" s="139" t="s">
        <v>496</v>
      </c>
      <c r="AC148" s="139" t="s">
        <v>636</v>
      </c>
      <c r="AD148" s="287">
        <v>0</v>
      </c>
      <c r="AE148" s="139" t="s">
        <v>637</v>
      </c>
      <c r="AF148" s="139" t="s">
        <v>638</v>
      </c>
      <c r="AG148" s="287">
        <v>0.01</v>
      </c>
      <c r="AH148" s="293">
        <f t="shared" si="11"/>
        <v>1</v>
      </c>
      <c r="AI148" s="651" t="s">
        <v>832</v>
      </c>
      <c r="AJ148" s="651" t="s">
        <v>1103</v>
      </c>
      <c r="AK148" s="651" t="s">
        <v>1103</v>
      </c>
      <c r="AL148" s="201" t="s">
        <v>832</v>
      </c>
      <c r="AM148" s="1443">
        <v>0.66100000000000003</v>
      </c>
    </row>
    <row r="149" spans="1:39" ht="15.75" hidden="1" customHeight="1" x14ac:dyDescent="0.2">
      <c r="A149" s="308" t="s">
        <v>177</v>
      </c>
      <c r="B149" s="224" t="s">
        <v>503</v>
      </c>
      <c r="C149" s="287">
        <v>0.49</v>
      </c>
      <c r="D149" s="224" t="s">
        <v>496</v>
      </c>
      <c r="E149" s="224" t="s">
        <v>497</v>
      </c>
      <c r="F149" s="287">
        <v>0</v>
      </c>
      <c r="G149" s="224" t="s">
        <v>504</v>
      </c>
      <c r="H149" s="224" t="s">
        <v>505</v>
      </c>
      <c r="I149" s="287">
        <v>0.01</v>
      </c>
      <c r="J149" s="309">
        <f t="shared" si="12"/>
        <v>0.5</v>
      </c>
      <c r="K149" s="287">
        <v>0.49</v>
      </c>
      <c r="L149" s="224" t="s">
        <v>496</v>
      </c>
      <c r="M149" s="224" t="s">
        <v>497</v>
      </c>
      <c r="N149" s="287">
        <v>0</v>
      </c>
      <c r="O149" s="224" t="s">
        <v>504</v>
      </c>
      <c r="P149" s="224" t="s">
        <v>505</v>
      </c>
      <c r="Q149" s="287">
        <v>0.01</v>
      </c>
      <c r="R149" s="309">
        <f t="shared" si="13"/>
        <v>0.5</v>
      </c>
      <c r="S149" s="287">
        <v>0.49</v>
      </c>
      <c r="T149" s="224" t="s">
        <v>496</v>
      </c>
      <c r="U149" s="224" t="s">
        <v>497</v>
      </c>
      <c r="V149" s="287">
        <v>0</v>
      </c>
      <c r="W149" s="224" t="s">
        <v>504</v>
      </c>
      <c r="X149" s="224" t="s">
        <v>505</v>
      </c>
      <c r="Y149" s="287">
        <v>0.01</v>
      </c>
      <c r="Z149" s="309">
        <f t="shared" si="10"/>
        <v>0.5</v>
      </c>
      <c r="AA149" s="287">
        <v>0.49</v>
      </c>
      <c r="AB149" s="139" t="s">
        <v>496</v>
      </c>
      <c r="AC149" s="139" t="s">
        <v>497</v>
      </c>
      <c r="AD149" s="287">
        <v>0</v>
      </c>
      <c r="AE149" s="139" t="s">
        <v>504</v>
      </c>
      <c r="AF149" s="139" t="s">
        <v>505</v>
      </c>
      <c r="AG149" s="287">
        <v>0.01</v>
      </c>
      <c r="AH149" s="293">
        <f t="shared" si="11"/>
        <v>0.5</v>
      </c>
      <c r="AI149" s="651" t="s">
        <v>832</v>
      </c>
      <c r="AJ149" s="651" t="s">
        <v>1103</v>
      </c>
      <c r="AK149" s="651" t="s">
        <v>1103</v>
      </c>
      <c r="AL149" s="201" t="s">
        <v>832</v>
      </c>
      <c r="AM149" s="1443">
        <v>0.71599999999999997</v>
      </c>
    </row>
    <row r="150" spans="1:39" ht="15.75" hidden="1" customHeight="1" x14ac:dyDescent="0.2">
      <c r="A150" s="308" t="s">
        <v>179</v>
      </c>
      <c r="B150" s="224" t="s">
        <v>178</v>
      </c>
      <c r="C150" s="287">
        <v>0.4</v>
      </c>
      <c r="D150" s="224" t="s">
        <v>583</v>
      </c>
      <c r="E150" s="224" t="s">
        <v>584</v>
      </c>
      <c r="F150" s="287">
        <v>0.09</v>
      </c>
      <c r="G150" s="224" t="s">
        <v>581</v>
      </c>
      <c r="H150" s="224" t="s">
        <v>582</v>
      </c>
      <c r="I150" s="287">
        <v>0.01</v>
      </c>
      <c r="J150" s="309">
        <f t="shared" si="12"/>
        <v>0.5</v>
      </c>
      <c r="K150" s="287">
        <v>0.4</v>
      </c>
      <c r="L150" s="224" t="s">
        <v>583</v>
      </c>
      <c r="M150" s="224" t="s">
        <v>584</v>
      </c>
      <c r="N150" s="287">
        <v>0.09</v>
      </c>
      <c r="O150" s="224" t="s">
        <v>581</v>
      </c>
      <c r="P150" s="224" t="s">
        <v>582</v>
      </c>
      <c r="Q150" s="287">
        <v>0.01</v>
      </c>
      <c r="R150" s="309">
        <f t="shared" si="13"/>
        <v>0.5</v>
      </c>
      <c r="S150" s="287">
        <v>0.4</v>
      </c>
      <c r="T150" s="224" t="s">
        <v>583</v>
      </c>
      <c r="U150" s="224" t="s">
        <v>584</v>
      </c>
      <c r="V150" s="287">
        <v>0.09</v>
      </c>
      <c r="W150" s="224" t="s">
        <v>581</v>
      </c>
      <c r="X150" s="224" t="s">
        <v>582</v>
      </c>
      <c r="Y150" s="287">
        <v>0.01</v>
      </c>
      <c r="Z150" s="309">
        <f t="shared" si="10"/>
        <v>0.5</v>
      </c>
      <c r="AA150" s="287">
        <v>0.4</v>
      </c>
      <c r="AB150" s="139" t="s">
        <v>583</v>
      </c>
      <c r="AC150" s="139" t="s">
        <v>584</v>
      </c>
      <c r="AD150" s="287">
        <v>0.09</v>
      </c>
      <c r="AE150" s="139" t="s">
        <v>581</v>
      </c>
      <c r="AF150" s="139" t="s">
        <v>582</v>
      </c>
      <c r="AG150" s="287">
        <v>0.01</v>
      </c>
      <c r="AH150" s="293">
        <f t="shared" si="11"/>
        <v>0.5</v>
      </c>
      <c r="AI150" s="651" t="s">
        <v>832</v>
      </c>
      <c r="AJ150" s="651" t="s">
        <v>1103</v>
      </c>
      <c r="AK150" s="651" t="s">
        <v>1103</v>
      </c>
      <c r="AL150" s="199"/>
      <c r="AM150" s="1443">
        <v>0.70499999999999996</v>
      </c>
    </row>
    <row r="151" spans="1:39" ht="15.75" hidden="1" customHeight="1" x14ac:dyDescent="0.2">
      <c r="A151" s="308" t="s">
        <v>181</v>
      </c>
      <c r="B151" s="224" t="s">
        <v>180</v>
      </c>
      <c r="C151" s="287">
        <v>0.4</v>
      </c>
      <c r="D151" s="224" t="s">
        <v>558</v>
      </c>
      <c r="E151" s="224" t="s">
        <v>559</v>
      </c>
      <c r="F151" s="287">
        <v>0.09</v>
      </c>
      <c r="G151" s="224" t="s">
        <v>556</v>
      </c>
      <c r="H151" s="224" t="s">
        <v>1124</v>
      </c>
      <c r="I151" s="287">
        <v>0.01</v>
      </c>
      <c r="J151" s="309">
        <f t="shared" si="12"/>
        <v>0.5</v>
      </c>
      <c r="K151" s="287">
        <v>0.4</v>
      </c>
      <c r="L151" s="224" t="s">
        <v>558</v>
      </c>
      <c r="M151" s="224" t="s">
        <v>559</v>
      </c>
      <c r="N151" s="287">
        <v>0.09</v>
      </c>
      <c r="O151" s="224" t="s">
        <v>556</v>
      </c>
      <c r="P151" s="224" t="s">
        <v>1124</v>
      </c>
      <c r="Q151" s="287">
        <v>0.01</v>
      </c>
      <c r="R151" s="309">
        <f t="shared" si="13"/>
        <v>0.5</v>
      </c>
      <c r="S151" s="287">
        <v>0.4</v>
      </c>
      <c r="T151" s="224" t="s">
        <v>558</v>
      </c>
      <c r="U151" s="224" t="s">
        <v>559</v>
      </c>
      <c r="V151" s="287">
        <v>0.09</v>
      </c>
      <c r="W151" s="224" t="s">
        <v>556</v>
      </c>
      <c r="X151" s="224" t="s">
        <v>1124</v>
      </c>
      <c r="Y151" s="287">
        <v>0.01</v>
      </c>
      <c r="Z151" s="309">
        <f t="shared" si="10"/>
        <v>0.5</v>
      </c>
      <c r="AA151" s="287">
        <v>0.4</v>
      </c>
      <c r="AB151" s="139" t="s">
        <v>558</v>
      </c>
      <c r="AC151" s="139" t="s">
        <v>559</v>
      </c>
      <c r="AD151" s="287">
        <v>0.09</v>
      </c>
      <c r="AE151" s="139" t="s">
        <v>556</v>
      </c>
      <c r="AF151" s="139" t="s">
        <v>1124</v>
      </c>
      <c r="AG151" s="287">
        <v>0.01</v>
      </c>
      <c r="AH151" s="293">
        <f t="shared" si="11"/>
        <v>0.5</v>
      </c>
      <c r="AI151" s="651" t="s">
        <v>1103</v>
      </c>
      <c r="AJ151" s="651" t="s">
        <v>1103</v>
      </c>
      <c r="AK151" s="651" t="s">
        <v>1103</v>
      </c>
      <c r="AL151" s="199"/>
      <c r="AM151" s="1443">
        <v>0.68600000000000005</v>
      </c>
    </row>
    <row r="152" spans="1:39" ht="15" hidden="1" x14ac:dyDescent="0.2">
      <c r="A152" s="308" t="s">
        <v>183</v>
      </c>
      <c r="B152" s="224" t="s">
        <v>182</v>
      </c>
      <c r="C152" s="287">
        <v>0.4</v>
      </c>
      <c r="D152" s="224" t="s">
        <v>569</v>
      </c>
      <c r="E152" s="224" t="s">
        <v>570</v>
      </c>
      <c r="F152" s="287">
        <v>0.09</v>
      </c>
      <c r="G152" s="224" t="s">
        <v>567</v>
      </c>
      <c r="H152" s="224" t="s">
        <v>568</v>
      </c>
      <c r="I152" s="287">
        <v>0.01</v>
      </c>
      <c r="J152" s="309">
        <f t="shared" si="12"/>
        <v>0.5</v>
      </c>
      <c r="K152" s="287">
        <v>0.4</v>
      </c>
      <c r="L152" s="224" t="s">
        <v>569</v>
      </c>
      <c r="M152" s="224" t="s">
        <v>570</v>
      </c>
      <c r="N152" s="287">
        <v>0.09</v>
      </c>
      <c r="O152" s="224" t="s">
        <v>567</v>
      </c>
      <c r="P152" s="224" t="s">
        <v>568</v>
      </c>
      <c r="Q152" s="287">
        <v>0.01</v>
      </c>
      <c r="R152" s="309">
        <f t="shared" si="13"/>
        <v>0.5</v>
      </c>
      <c r="S152" s="287">
        <v>0.4</v>
      </c>
      <c r="T152" s="224" t="s">
        <v>569</v>
      </c>
      <c r="U152" s="224" t="s">
        <v>570</v>
      </c>
      <c r="V152" s="287">
        <v>0.09</v>
      </c>
      <c r="W152" s="224" t="s">
        <v>567</v>
      </c>
      <c r="X152" s="224" t="s">
        <v>568</v>
      </c>
      <c r="Y152" s="287">
        <v>0.01</v>
      </c>
      <c r="Z152" s="309">
        <f t="shared" si="10"/>
        <v>0.5</v>
      </c>
      <c r="AA152" s="287">
        <v>0.4</v>
      </c>
      <c r="AB152" s="139" t="s">
        <v>569</v>
      </c>
      <c r="AC152" s="139" t="s">
        <v>570</v>
      </c>
      <c r="AD152" s="287">
        <v>0.09</v>
      </c>
      <c r="AE152" s="139" t="s">
        <v>567</v>
      </c>
      <c r="AF152" s="139" t="s">
        <v>568</v>
      </c>
      <c r="AG152" s="287">
        <v>0.01</v>
      </c>
      <c r="AH152" s="293">
        <f t="shared" si="11"/>
        <v>0.5</v>
      </c>
      <c r="AI152" s="651" t="s">
        <v>1103</v>
      </c>
      <c r="AJ152" s="651" t="s">
        <v>1103</v>
      </c>
      <c r="AK152" s="651" t="s">
        <v>1103</v>
      </c>
      <c r="AL152" s="199"/>
      <c r="AM152" s="1443">
        <v>0.65800000000000003</v>
      </c>
    </row>
    <row r="153" spans="1:39" ht="15.75" customHeight="1" x14ac:dyDescent="0.2">
      <c r="A153" s="308" t="s">
        <v>185</v>
      </c>
      <c r="B153" s="224" t="s">
        <v>184</v>
      </c>
      <c r="C153" s="287">
        <v>0.99</v>
      </c>
      <c r="D153" s="224" t="s">
        <v>496</v>
      </c>
      <c r="E153" s="224" t="s">
        <v>636</v>
      </c>
      <c r="F153" s="287">
        <v>0</v>
      </c>
      <c r="G153" s="224" t="s">
        <v>1199</v>
      </c>
      <c r="H153" s="224" t="s">
        <v>1123</v>
      </c>
      <c r="I153" s="287">
        <v>0.01</v>
      </c>
      <c r="J153" s="309">
        <f t="shared" si="12"/>
        <v>1</v>
      </c>
      <c r="K153" s="287">
        <v>0.99</v>
      </c>
      <c r="L153" s="224" t="s">
        <v>496</v>
      </c>
      <c r="M153" s="224" t="s">
        <v>636</v>
      </c>
      <c r="N153" s="287">
        <v>0</v>
      </c>
      <c r="O153" s="224" t="s">
        <v>1199</v>
      </c>
      <c r="P153" s="224" t="s">
        <v>1123</v>
      </c>
      <c r="Q153" s="287">
        <v>0.01</v>
      </c>
      <c r="R153" s="309">
        <f t="shared" si="13"/>
        <v>1</v>
      </c>
      <c r="S153" s="287">
        <v>0.99</v>
      </c>
      <c r="T153" s="224" t="s">
        <v>496</v>
      </c>
      <c r="U153" s="224" t="s">
        <v>636</v>
      </c>
      <c r="V153" s="287">
        <v>0</v>
      </c>
      <c r="W153" s="224" t="s">
        <v>1199</v>
      </c>
      <c r="X153" s="224" t="s">
        <v>1123</v>
      </c>
      <c r="Y153" s="287">
        <v>0.01</v>
      </c>
      <c r="Z153" s="309">
        <f t="shared" si="10"/>
        <v>1</v>
      </c>
      <c r="AA153" s="287">
        <v>0.99</v>
      </c>
      <c r="AB153" s="139" t="s">
        <v>496</v>
      </c>
      <c r="AC153" s="139" t="s">
        <v>636</v>
      </c>
      <c r="AD153" s="287">
        <v>0</v>
      </c>
      <c r="AE153" s="139" t="s">
        <v>1199</v>
      </c>
      <c r="AF153" s="139" t="s">
        <v>1123</v>
      </c>
      <c r="AG153" s="287">
        <v>0.01</v>
      </c>
      <c r="AH153" s="293">
        <f t="shared" si="11"/>
        <v>1</v>
      </c>
      <c r="AI153" s="651" t="s">
        <v>832</v>
      </c>
      <c r="AJ153" s="651" t="s">
        <v>1103</v>
      </c>
      <c r="AK153" s="651" t="s">
        <v>832</v>
      </c>
      <c r="AL153" s="201" t="s">
        <v>832</v>
      </c>
      <c r="AM153" s="1443">
        <v>0.67900000000000005</v>
      </c>
    </row>
    <row r="154" spans="1:39" ht="15.75" hidden="1" customHeight="1" x14ac:dyDescent="0.2">
      <c r="A154" s="308" t="s">
        <v>187</v>
      </c>
      <c r="B154" s="224" t="s">
        <v>186</v>
      </c>
      <c r="C154" s="287">
        <v>0.4</v>
      </c>
      <c r="D154" s="224" t="s">
        <v>612</v>
      </c>
      <c r="E154" s="224" t="s">
        <v>613</v>
      </c>
      <c r="F154" s="287">
        <v>0.09</v>
      </c>
      <c r="G154" s="224" t="s">
        <v>610</v>
      </c>
      <c r="H154" s="224" t="s">
        <v>611</v>
      </c>
      <c r="I154" s="287">
        <v>0.01</v>
      </c>
      <c r="J154" s="309">
        <f t="shared" si="12"/>
        <v>0.5</v>
      </c>
      <c r="K154" s="287">
        <v>0.4</v>
      </c>
      <c r="L154" s="224" t="s">
        <v>612</v>
      </c>
      <c r="M154" s="224" t="s">
        <v>613</v>
      </c>
      <c r="N154" s="287">
        <v>0.09</v>
      </c>
      <c r="O154" s="224" t="s">
        <v>610</v>
      </c>
      <c r="P154" s="224" t="s">
        <v>611</v>
      </c>
      <c r="Q154" s="287">
        <v>0.01</v>
      </c>
      <c r="R154" s="309">
        <f t="shared" si="13"/>
        <v>0.5</v>
      </c>
      <c r="S154" s="287">
        <v>0.4</v>
      </c>
      <c r="T154" s="224" t="s">
        <v>612</v>
      </c>
      <c r="U154" s="224" t="s">
        <v>613</v>
      </c>
      <c r="V154" s="287">
        <v>0.09</v>
      </c>
      <c r="W154" s="224" t="s">
        <v>610</v>
      </c>
      <c r="X154" s="224" t="s">
        <v>611</v>
      </c>
      <c r="Y154" s="287">
        <v>0.01</v>
      </c>
      <c r="Z154" s="309">
        <f t="shared" si="10"/>
        <v>0.5</v>
      </c>
      <c r="AA154" s="287">
        <v>0.4</v>
      </c>
      <c r="AB154" s="139" t="s">
        <v>612</v>
      </c>
      <c r="AC154" s="139" t="s">
        <v>613</v>
      </c>
      <c r="AD154" s="287">
        <v>0.09</v>
      </c>
      <c r="AE154" s="139" t="s">
        <v>610</v>
      </c>
      <c r="AF154" s="139" t="s">
        <v>611</v>
      </c>
      <c r="AG154" s="287">
        <v>0.01</v>
      </c>
      <c r="AH154" s="293">
        <f t="shared" si="11"/>
        <v>0.5</v>
      </c>
      <c r="AI154" s="651" t="s">
        <v>1103</v>
      </c>
      <c r="AJ154" s="651" t="s">
        <v>1103</v>
      </c>
      <c r="AK154" s="651" t="s">
        <v>1103</v>
      </c>
      <c r="AL154" s="199"/>
      <c r="AM154" s="1443">
        <v>0.67400000000000004</v>
      </c>
    </row>
    <row r="155" spans="1:39" ht="15.75" hidden="1" customHeight="1" x14ac:dyDescent="0.2">
      <c r="A155" s="308" t="s">
        <v>189</v>
      </c>
      <c r="B155" s="224" t="s">
        <v>580</v>
      </c>
      <c r="C155" s="287">
        <v>0.49</v>
      </c>
      <c r="D155" s="224" t="s">
        <v>496</v>
      </c>
      <c r="E155" s="224" t="s">
        <v>497</v>
      </c>
      <c r="F155" s="287">
        <v>0</v>
      </c>
      <c r="G155" s="224" t="s">
        <v>581</v>
      </c>
      <c r="H155" s="224" t="s">
        <v>582</v>
      </c>
      <c r="I155" s="287">
        <v>0.01</v>
      </c>
      <c r="J155" s="309">
        <f t="shared" si="12"/>
        <v>0.5</v>
      </c>
      <c r="K155" s="287">
        <v>0.49</v>
      </c>
      <c r="L155" s="224" t="s">
        <v>496</v>
      </c>
      <c r="M155" s="224" t="s">
        <v>497</v>
      </c>
      <c r="N155" s="287">
        <v>0</v>
      </c>
      <c r="O155" s="224" t="s">
        <v>581</v>
      </c>
      <c r="P155" s="224" t="s">
        <v>582</v>
      </c>
      <c r="Q155" s="287">
        <v>0.01</v>
      </c>
      <c r="R155" s="309">
        <f t="shared" si="13"/>
        <v>0.5</v>
      </c>
      <c r="S155" s="287">
        <v>0.49</v>
      </c>
      <c r="T155" s="224" t="s">
        <v>496</v>
      </c>
      <c r="U155" s="224" t="s">
        <v>497</v>
      </c>
      <c r="V155" s="287">
        <v>0</v>
      </c>
      <c r="W155" s="224" t="s">
        <v>581</v>
      </c>
      <c r="X155" s="224" t="s">
        <v>582</v>
      </c>
      <c r="Y155" s="287">
        <v>0.01</v>
      </c>
      <c r="Z155" s="309">
        <f t="shared" si="10"/>
        <v>0.5</v>
      </c>
      <c r="AA155" s="287">
        <v>0.49</v>
      </c>
      <c r="AB155" s="139" t="s">
        <v>496</v>
      </c>
      <c r="AC155" s="139" t="s">
        <v>497</v>
      </c>
      <c r="AD155" s="287">
        <v>0</v>
      </c>
      <c r="AE155" s="139" t="s">
        <v>581</v>
      </c>
      <c r="AF155" s="139" t="s">
        <v>582</v>
      </c>
      <c r="AG155" s="287">
        <v>0.01</v>
      </c>
      <c r="AH155" s="293">
        <f t="shared" si="11"/>
        <v>0.5</v>
      </c>
      <c r="AI155" s="651" t="s">
        <v>832</v>
      </c>
      <c r="AJ155" s="651" t="s">
        <v>1103</v>
      </c>
      <c r="AK155" s="651" t="s">
        <v>1103</v>
      </c>
      <c r="AL155" s="201" t="s">
        <v>832</v>
      </c>
      <c r="AM155" s="1443">
        <v>0.71099999999999997</v>
      </c>
    </row>
    <row r="156" spans="1:39" ht="15.75" hidden="1" customHeight="1" x14ac:dyDescent="0.2">
      <c r="A156" s="308" t="s">
        <v>191</v>
      </c>
      <c r="B156" s="224" t="s">
        <v>190</v>
      </c>
      <c r="C156" s="287">
        <v>0.4</v>
      </c>
      <c r="D156" s="224" t="s">
        <v>596</v>
      </c>
      <c r="E156" s="224" t="s">
        <v>597</v>
      </c>
      <c r="F156" s="287">
        <v>0.09</v>
      </c>
      <c r="G156" s="224" t="s">
        <v>593</v>
      </c>
      <c r="H156" s="224" t="s">
        <v>594</v>
      </c>
      <c r="I156" s="287">
        <v>0.01</v>
      </c>
      <c r="J156" s="309">
        <f t="shared" si="12"/>
        <v>0.5</v>
      </c>
      <c r="K156" s="287">
        <v>0.4</v>
      </c>
      <c r="L156" s="224" t="s">
        <v>596</v>
      </c>
      <c r="M156" s="224" t="s">
        <v>597</v>
      </c>
      <c r="N156" s="287">
        <v>0.09</v>
      </c>
      <c r="O156" s="224" t="s">
        <v>593</v>
      </c>
      <c r="P156" s="224" t="s">
        <v>594</v>
      </c>
      <c r="Q156" s="287">
        <v>0.01</v>
      </c>
      <c r="R156" s="309">
        <f t="shared" si="13"/>
        <v>0.5</v>
      </c>
      <c r="S156" s="287">
        <v>0.4</v>
      </c>
      <c r="T156" s="224" t="s">
        <v>596</v>
      </c>
      <c r="U156" s="224" t="s">
        <v>597</v>
      </c>
      <c r="V156" s="287">
        <v>0.09</v>
      </c>
      <c r="W156" s="224" t="s">
        <v>593</v>
      </c>
      <c r="X156" s="224" t="s">
        <v>594</v>
      </c>
      <c r="Y156" s="287">
        <v>0.01</v>
      </c>
      <c r="Z156" s="309">
        <f t="shared" si="10"/>
        <v>0.5</v>
      </c>
      <c r="AA156" s="287">
        <v>0.4</v>
      </c>
      <c r="AB156" s="139" t="s">
        <v>596</v>
      </c>
      <c r="AC156" s="139" t="s">
        <v>597</v>
      </c>
      <c r="AD156" s="287">
        <v>0.09</v>
      </c>
      <c r="AE156" s="139" t="s">
        <v>593</v>
      </c>
      <c r="AF156" s="139" t="s">
        <v>594</v>
      </c>
      <c r="AG156" s="287">
        <v>0.01</v>
      </c>
      <c r="AH156" s="293">
        <f t="shared" si="11"/>
        <v>0.5</v>
      </c>
      <c r="AI156" s="652" t="s">
        <v>1103</v>
      </c>
      <c r="AJ156" s="652" t="s">
        <v>1103</v>
      </c>
      <c r="AK156" s="652" t="s">
        <v>1103</v>
      </c>
      <c r="AL156" s="199"/>
      <c r="AM156" s="1443">
        <v>0.69</v>
      </c>
    </row>
    <row r="157" spans="1:39" ht="15.75" hidden="1" customHeight="1" x14ac:dyDescent="0.2">
      <c r="A157" s="308" t="s">
        <v>193</v>
      </c>
      <c r="B157" s="224" t="s">
        <v>192</v>
      </c>
      <c r="C157" s="287">
        <v>0.3</v>
      </c>
      <c r="D157" s="224" t="s">
        <v>647</v>
      </c>
      <c r="E157" s="224" t="s">
        <v>648</v>
      </c>
      <c r="F157" s="287">
        <v>0.37</v>
      </c>
      <c r="G157" s="224" t="s">
        <v>496</v>
      </c>
      <c r="H157" s="224" t="s">
        <v>496</v>
      </c>
      <c r="I157" s="287">
        <v>0</v>
      </c>
      <c r="J157" s="309">
        <f t="shared" si="12"/>
        <v>0.66999999999999993</v>
      </c>
      <c r="K157" s="287">
        <v>0.3</v>
      </c>
      <c r="L157" s="224" t="s">
        <v>647</v>
      </c>
      <c r="M157" s="224" t="s">
        <v>648</v>
      </c>
      <c r="N157" s="287">
        <v>0.37</v>
      </c>
      <c r="O157" s="224" t="s">
        <v>496</v>
      </c>
      <c r="P157" s="224" t="s">
        <v>496</v>
      </c>
      <c r="Q157" s="287">
        <v>0</v>
      </c>
      <c r="R157" s="309">
        <f t="shared" si="13"/>
        <v>0.66999999999999993</v>
      </c>
      <c r="S157" s="287">
        <v>0.3</v>
      </c>
      <c r="T157" s="224" t="s">
        <v>647</v>
      </c>
      <c r="U157" s="224" t="s">
        <v>648</v>
      </c>
      <c r="V157" s="287">
        <v>0.37</v>
      </c>
      <c r="W157" s="224" t="s">
        <v>496</v>
      </c>
      <c r="X157" s="224" t="s">
        <v>496</v>
      </c>
      <c r="Y157" s="287">
        <v>0</v>
      </c>
      <c r="Z157" s="309">
        <f t="shared" si="10"/>
        <v>0.66999999999999993</v>
      </c>
      <c r="AA157" s="287">
        <v>0.3</v>
      </c>
      <c r="AB157" s="139" t="s">
        <v>647</v>
      </c>
      <c r="AC157" s="139" t="s">
        <v>648</v>
      </c>
      <c r="AD157" s="287">
        <v>0.37</v>
      </c>
      <c r="AE157" s="139" t="s">
        <v>496</v>
      </c>
      <c r="AF157" s="139" t="s">
        <v>496</v>
      </c>
      <c r="AG157" s="287">
        <v>0</v>
      </c>
      <c r="AH157" s="293">
        <f t="shared" si="11"/>
        <v>0.66999999999999993</v>
      </c>
      <c r="AI157" s="651" t="s">
        <v>1103</v>
      </c>
      <c r="AJ157" s="651" t="s">
        <v>1103</v>
      </c>
      <c r="AK157" s="651" t="s">
        <v>1103</v>
      </c>
      <c r="AL157" s="201" t="s">
        <v>832</v>
      </c>
      <c r="AM157" s="1443">
        <v>0.72899999999999998</v>
      </c>
    </row>
    <row r="158" spans="1:39" ht="15" hidden="1" x14ac:dyDescent="0.2">
      <c r="A158" s="308" t="s">
        <v>195</v>
      </c>
      <c r="B158" s="224" t="s">
        <v>194</v>
      </c>
      <c r="C158" s="287">
        <v>0.4</v>
      </c>
      <c r="D158" s="224" t="s">
        <v>545</v>
      </c>
      <c r="E158" s="224" t="s">
        <v>546</v>
      </c>
      <c r="F158" s="287">
        <v>0.09</v>
      </c>
      <c r="G158" s="224" t="s">
        <v>542</v>
      </c>
      <c r="H158" s="224" t="s">
        <v>543</v>
      </c>
      <c r="I158" s="287">
        <v>0.01</v>
      </c>
      <c r="J158" s="309">
        <f t="shared" si="12"/>
        <v>0.5</v>
      </c>
      <c r="K158" s="287">
        <v>0.4</v>
      </c>
      <c r="L158" s="224" t="s">
        <v>545</v>
      </c>
      <c r="M158" s="224" t="s">
        <v>546</v>
      </c>
      <c r="N158" s="287">
        <v>0.09</v>
      </c>
      <c r="O158" s="224" t="s">
        <v>542</v>
      </c>
      <c r="P158" s="224" t="s">
        <v>543</v>
      </c>
      <c r="Q158" s="287">
        <v>0.01</v>
      </c>
      <c r="R158" s="309">
        <f t="shared" si="13"/>
        <v>0.5</v>
      </c>
      <c r="S158" s="287">
        <v>0.4</v>
      </c>
      <c r="T158" s="224" t="s">
        <v>545</v>
      </c>
      <c r="U158" s="224" t="s">
        <v>546</v>
      </c>
      <c r="V158" s="287">
        <v>0.09</v>
      </c>
      <c r="W158" s="224" t="s">
        <v>542</v>
      </c>
      <c r="X158" s="224" t="s">
        <v>543</v>
      </c>
      <c r="Y158" s="287">
        <v>0.01</v>
      </c>
      <c r="Z158" s="309">
        <f t="shared" si="10"/>
        <v>0.5</v>
      </c>
      <c r="AA158" s="287">
        <v>0.4</v>
      </c>
      <c r="AB158" s="139" t="s">
        <v>545</v>
      </c>
      <c r="AC158" s="139" t="s">
        <v>546</v>
      </c>
      <c r="AD158" s="287">
        <v>0.09</v>
      </c>
      <c r="AE158" s="139" t="s">
        <v>542</v>
      </c>
      <c r="AF158" s="139" t="s">
        <v>543</v>
      </c>
      <c r="AG158" s="287">
        <v>0.01</v>
      </c>
      <c r="AH158" s="293">
        <f t="shared" si="11"/>
        <v>0.5</v>
      </c>
      <c r="AI158" s="651" t="s">
        <v>1103</v>
      </c>
      <c r="AJ158" s="651" t="s">
        <v>1103</v>
      </c>
      <c r="AK158" s="651" t="s">
        <v>1103</v>
      </c>
      <c r="AL158" s="199"/>
      <c r="AM158" s="1443">
        <v>0.66</v>
      </c>
    </row>
    <row r="159" spans="1:39" ht="15.75" hidden="1" customHeight="1" x14ac:dyDescent="0.2">
      <c r="A159" s="308" t="s">
        <v>197</v>
      </c>
      <c r="B159" s="224" t="s">
        <v>196</v>
      </c>
      <c r="C159" s="287">
        <v>0.4</v>
      </c>
      <c r="D159" s="224" t="s">
        <v>625</v>
      </c>
      <c r="E159" s="224" t="s">
        <v>626</v>
      </c>
      <c r="F159" s="287">
        <v>0.1</v>
      </c>
      <c r="G159" s="224" t="s">
        <v>496</v>
      </c>
      <c r="H159" s="224" t="s">
        <v>534</v>
      </c>
      <c r="I159" s="287">
        <v>0</v>
      </c>
      <c r="J159" s="309">
        <f t="shared" si="12"/>
        <v>0.5</v>
      </c>
      <c r="K159" s="287">
        <v>0.4</v>
      </c>
      <c r="L159" s="224" t="s">
        <v>625</v>
      </c>
      <c r="M159" s="224" t="s">
        <v>626</v>
      </c>
      <c r="N159" s="287">
        <v>0.1</v>
      </c>
      <c r="O159" s="224" t="s">
        <v>496</v>
      </c>
      <c r="P159" s="224" t="s">
        <v>534</v>
      </c>
      <c r="Q159" s="287">
        <v>0</v>
      </c>
      <c r="R159" s="309">
        <f t="shared" si="13"/>
        <v>0.5</v>
      </c>
      <c r="S159" s="287">
        <v>0.4</v>
      </c>
      <c r="T159" s="224" t="s">
        <v>625</v>
      </c>
      <c r="U159" s="224" t="s">
        <v>626</v>
      </c>
      <c r="V159" s="287">
        <v>0.1</v>
      </c>
      <c r="W159" s="224" t="s">
        <v>496</v>
      </c>
      <c r="X159" s="224" t="s">
        <v>534</v>
      </c>
      <c r="Y159" s="287">
        <v>0</v>
      </c>
      <c r="Z159" s="309">
        <f t="shared" si="10"/>
        <v>0.5</v>
      </c>
      <c r="AA159" s="287">
        <v>0.4</v>
      </c>
      <c r="AB159" s="139" t="s">
        <v>625</v>
      </c>
      <c r="AC159" s="139" t="s">
        <v>626</v>
      </c>
      <c r="AD159" s="287">
        <v>0.1</v>
      </c>
      <c r="AE159" s="139" t="s">
        <v>496</v>
      </c>
      <c r="AF159" s="139" t="s">
        <v>534</v>
      </c>
      <c r="AG159" s="287">
        <v>0</v>
      </c>
      <c r="AH159" s="293">
        <f t="shared" si="11"/>
        <v>0.5</v>
      </c>
      <c r="AI159" s="651" t="s">
        <v>832</v>
      </c>
      <c r="AJ159" s="651" t="s">
        <v>832</v>
      </c>
      <c r="AK159" s="651" t="s">
        <v>1103</v>
      </c>
      <c r="AL159" s="199"/>
      <c r="AM159" s="1443">
        <v>0.65500000000000003</v>
      </c>
    </row>
    <row r="160" spans="1:39" ht="15" hidden="1" x14ac:dyDescent="0.2">
      <c r="A160" s="308" t="s">
        <v>199</v>
      </c>
      <c r="B160" s="224" t="s">
        <v>198</v>
      </c>
      <c r="C160" s="287">
        <v>0.4</v>
      </c>
      <c r="D160" s="224" t="s">
        <v>633</v>
      </c>
      <c r="E160" s="224" t="s">
        <v>634</v>
      </c>
      <c r="F160" s="287">
        <v>0.1</v>
      </c>
      <c r="G160" s="224" t="s">
        <v>496</v>
      </c>
      <c r="H160" s="224" t="s">
        <v>534</v>
      </c>
      <c r="I160" s="287">
        <v>0</v>
      </c>
      <c r="J160" s="309">
        <f t="shared" si="12"/>
        <v>0.5</v>
      </c>
      <c r="K160" s="287">
        <v>0.4</v>
      </c>
      <c r="L160" s="224" t="s">
        <v>633</v>
      </c>
      <c r="M160" s="224" t="s">
        <v>634</v>
      </c>
      <c r="N160" s="287">
        <v>0.1</v>
      </c>
      <c r="O160" s="224" t="s">
        <v>496</v>
      </c>
      <c r="P160" s="224" t="s">
        <v>534</v>
      </c>
      <c r="Q160" s="287">
        <v>0</v>
      </c>
      <c r="R160" s="309">
        <f t="shared" si="13"/>
        <v>0.5</v>
      </c>
      <c r="S160" s="287">
        <v>0.4</v>
      </c>
      <c r="T160" s="224" t="s">
        <v>633</v>
      </c>
      <c r="U160" s="224" t="s">
        <v>634</v>
      </c>
      <c r="V160" s="287">
        <v>0.1</v>
      </c>
      <c r="W160" s="224" t="s">
        <v>496</v>
      </c>
      <c r="X160" s="224" t="s">
        <v>534</v>
      </c>
      <c r="Y160" s="287">
        <v>0</v>
      </c>
      <c r="Z160" s="309">
        <f t="shared" si="10"/>
        <v>0.5</v>
      </c>
      <c r="AA160" s="287">
        <v>0.4</v>
      </c>
      <c r="AB160" s="139" t="s">
        <v>633</v>
      </c>
      <c r="AC160" s="139" t="s">
        <v>634</v>
      </c>
      <c r="AD160" s="287">
        <v>0.1</v>
      </c>
      <c r="AE160" s="139" t="s">
        <v>496</v>
      </c>
      <c r="AF160" s="139" t="s">
        <v>534</v>
      </c>
      <c r="AG160" s="287">
        <v>0</v>
      </c>
      <c r="AH160" s="293">
        <f t="shared" si="11"/>
        <v>0.5</v>
      </c>
      <c r="AI160" s="651" t="s">
        <v>1103</v>
      </c>
      <c r="AJ160" s="651" t="s">
        <v>1103</v>
      </c>
      <c r="AK160" s="651" t="s">
        <v>1103</v>
      </c>
      <c r="AL160" s="199"/>
      <c r="AM160" s="1443">
        <v>0.71699999999999997</v>
      </c>
    </row>
    <row r="161" spans="1:42" ht="15.75" customHeight="1" x14ac:dyDescent="0.2">
      <c r="A161" s="308" t="s">
        <v>201</v>
      </c>
      <c r="B161" s="224" t="s">
        <v>531</v>
      </c>
      <c r="C161" s="287">
        <v>0.49</v>
      </c>
      <c r="D161" s="224" t="s">
        <v>496</v>
      </c>
      <c r="E161" s="224" t="s">
        <v>497</v>
      </c>
      <c r="F161" s="287">
        <v>0</v>
      </c>
      <c r="G161" s="224" t="s">
        <v>529</v>
      </c>
      <c r="H161" s="224" t="s">
        <v>530</v>
      </c>
      <c r="I161" s="287">
        <v>0.01</v>
      </c>
      <c r="J161" s="309">
        <f t="shared" si="12"/>
        <v>0.5</v>
      </c>
      <c r="K161" s="287">
        <v>0.49</v>
      </c>
      <c r="L161" s="224" t="s">
        <v>496</v>
      </c>
      <c r="M161" s="224" t="s">
        <v>497</v>
      </c>
      <c r="N161" s="287">
        <v>0</v>
      </c>
      <c r="O161" s="224" t="s">
        <v>529</v>
      </c>
      <c r="P161" s="224" t="s">
        <v>530</v>
      </c>
      <c r="Q161" s="287">
        <v>0.01</v>
      </c>
      <c r="R161" s="309">
        <f t="shared" si="13"/>
        <v>0.5</v>
      </c>
      <c r="S161" s="287">
        <v>0.49</v>
      </c>
      <c r="T161" s="224" t="s">
        <v>496</v>
      </c>
      <c r="U161" s="224" t="s">
        <v>497</v>
      </c>
      <c r="V161" s="287">
        <v>0</v>
      </c>
      <c r="W161" s="224" t="s">
        <v>529</v>
      </c>
      <c r="X161" s="224" t="s">
        <v>530</v>
      </c>
      <c r="Y161" s="287">
        <v>0.01</v>
      </c>
      <c r="Z161" s="309">
        <f t="shared" si="10"/>
        <v>0.5</v>
      </c>
      <c r="AA161" s="287">
        <v>0.49</v>
      </c>
      <c r="AB161" s="139" t="s">
        <v>496</v>
      </c>
      <c r="AC161" s="139" t="s">
        <v>497</v>
      </c>
      <c r="AD161" s="287">
        <v>0</v>
      </c>
      <c r="AE161" s="139" t="s">
        <v>529</v>
      </c>
      <c r="AF161" s="139" t="s">
        <v>530</v>
      </c>
      <c r="AG161" s="287">
        <v>0.01</v>
      </c>
      <c r="AH161" s="293">
        <f t="shared" si="11"/>
        <v>0.5</v>
      </c>
      <c r="AI161" s="651" t="s">
        <v>832</v>
      </c>
      <c r="AJ161" s="651" t="s">
        <v>1103</v>
      </c>
      <c r="AK161" s="651" t="s">
        <v>832</v>
      </c>
      <c r="AL161" s="201" t="s">
        <v>832</v>
      </c>
      <c r="AM161" s="1443">
        <v>0.67800000000000005</v>
      </c>
    </row>
    <row r="162" spans="1:42" ht="15.75" hidden="1" customHeight="1" x14ac:dyDescent="0.2">
      <c r="A162" s="308" t="s">
        <v>203</v>
      </c>
      <c r="B162" s="224" t="s">
        <v>514</v>
      </c>
      <c r="C162" s="287">
        <v>0.49</v>
      </c>
      <c r="D162" s="224" t="s">
        <v>496</v>
      </c>
      <c r="E162" s="224" t="s">
        <v>497</v>
      </c>
      <c r="F162" s="287">
        <v>0</v>
      </c>
      <c r="G162" s="224" t="s">
        <v>515</v>
      </c>
      <c r="H162" s="224" t="s">
        <v>516</v>
      </c>
      <c r="I162" s="287">
        <v>0.01</v>
      </c>
      <c r="J162" s="309">
        <f t="shared" si="12"/>
        <v>0.5</v>
      </c>
      <c r="K162" s="287">
        <v>0.49</v>
      </c>
      <c r="L162" s="224" t="s">
        <v>496</v>
      </c>
      <c r="M162" s="224" t="s">
        <v>497</v>
      </c>
      <c r="N162" s="287">
        <v>0</v>
      </c>
      <c r="O162" s="224" t="s">
        <v>515</v>
      </c>
      <c r="P162" s="224" t="s">
        <v>516</v>
      </c>
      <c r="Q162" s="287">
        <v>0.01</v>
      </c>
      <c r="R162" s="309">
        <f t="shared" si="13"/>
        <v>0.5</v>
      </c>
      <c r="S162" s="287">
        <v>0.49</v>
      </c>
      <c r="T162" s="224" t="s">
        <v>496</v>
      </c>
      <c r="U162" s="224" t="s">
        <v>497</v>
      </c>
      <c r="V162" s="287">
        <v>0</v>
      </c>
      <c r="W162" s="224" t="s">
        <v>515</v>
      </c>
      <c r="X162" s="224" t="s">
        <v>516</v>
      </c>
      <c r="Y162" s="287">
        <v>0.01</v>
      </c>
      <c r="Z162" s="309">
        <f t="shared" si="10"/>
        <v>0.5</v>
      </c>
      <c r="AA162" s="287">
        <v>0.49</v>
      </c>
      <c r="AB162" s="139" t="s">
        <v>496</v>
      </c>
      <c r="AC162" s="139" t="s">
        <v>497</v>
      </c>
      <c r="AD162" s="287">
        <v>0</v>
      </c>
      <c r="AE162" s="139" t="s">
        <v>515</v>
      </c>
      <c r="AF162" s="139" t="s">
        <v>516</v>
      </c>
      <c r="AG162" s="287">
        <v>0.01</v>
      </c>
      <c r="AH162" s="293">
        <f t="shared" si="11"/>
        <v>0.5</v>
      </c>
      <c r="AI162" s="651" t="s">
        <v>1103</v>
      </c>
      <c r="AJ162" s="651" t="s">
        <v>1103</v>
      </c>
      <c r="AK162" s="651" t="s">
        <v>1103</v>
      </c>
      <c r="AL162" s="201" t="s">
        <v>832</v>
      </c>
      <c r="AM162" s="1443">
        <v>0.72199999999999998</v>
      </c>
    </row>
    <row r="163" spans="1:42" ht="15.75" hidden="1" customHeight="1" x14ac:dyDescent="0.2">
      <c r="A163" s="308" t="s">
        <v>205</v>
      </c>
      <c r="B163" s="224" t="s">
        <v>204</v>
      </c>
      <c r="C163" s="287">
        <v>0.4</v>
      </c>
      <c r="D163" s="224" t="s">
        <v>627</v>
      </c>
      <c r="E163" s="224" t="s">
        <v>628</v>
      </c>
      <c r="F163" s="287">
        <v>0.1</v>
      </c>
      <c r="G163" s="224" t="s">
        <v>496</v>
      </c>
      <c r="H163" s="224" t="s">
        <v>534</v>
      </c>
      <c r="I163" s="287">
        <v>0</v>
      </c>
      <c r="J163" s="309">
        <f t="shared" si="12"/>
        <v>0.5</v>
      </c>
      <c r="K163" s="287">
        <v>0.4</v>
      </c>
      <c r="L163" s="224" t="s">
        <v>627</v>
      </c>
      <c r="M163" s="224" t="s">
        <v>628</v>
      </c>
      <c r="N163" s="287">
        <v>0.1</v>
      </c>
      <c r="O163" s="224" t="s">
        <v>496</v>
      </c>
      <c r="P163" s="224" t="s">
        <v>534</v>
      </c>
      <c r="Q163" s="287">
        <v>0</v>
      </c>
      <c r="R163" s="309">
        <f t="shared" si="13"/>
        <v>0.5</v>
      </c>
      <c r="S163" s="287">
        <v>0.4</v>
      </c>
      <c r="T163" s="224" t="s">
        <v>627</v>
      </c>
      <c r="U163" s="224" t="s">
        <v>628</v>
      </c>
      <c r="V163" s="287">
        <v>0.1</v>
      </c>
      <c r="W163" s="224" t="s">
        <v>496</v>
      </c>
      <c r="X163" s="224" t="s">
        <v>534</v>
      </c>
      <c r="Y163" s="287">
        <v>0</v>
      </c>
      <c r="Z163" s="309">
        <f t="shared" ref="Z163:Z175" si="14">+S163+V163+Y163</f>
        <v>0.5</v>
      </c>
      <c r="AA163" s="287">
        <v>0.4</v>
      </c>
      <c r="AB163" s="139" t="s">
        <v>627</v>
      </c>
      <c r="AC163" s="139" t="s">
        <v>628</v>
      </c>
      <c r="AD163" s="287">
        <v>0.1</v>
      </c>
      <c r="AE163" s="139" t="s">
        <v>496</v>
      </c>
      <c r="AF163" s="139" t="s">
        <v>534</v>
      </c>
      <c r="AG163" s="287">
        <v>0</v>
      </c>
      <c r="AH163" s="293">
        <f t="shared" si="11"/>
        <v>0.5</v>
      </c>
      <c r="AI163" s="651" t="s">
        <v>1103</v>
      </c>
      <c r="AJ163" s="651" t="s">
        <v>1103</v>
      </c>
      <c r="AK163" s="651" t="s">
        <v>1103</v>
      </c>
      <c r="AL163" s="199"/>
      <c r="AM163" s="1443">
        <v>0.70699999999999996</v>
      </c>
    </row>
    <row r="164" spans="1:42" ht="15.75" hidden="1" customHeight="1" x14ac:dyDescent="0.2">
      <c r="A164" s="308" t="s">
        <v>207</v>
      </c>
      <c r="B164" s="224" t="s">
        <v>206</v>
      </c>
      <c r="C164" s="287">
        <v>0.4</v>
      </c>
      <c r="D164" s="224" t="s">
        <v>564</v>
      </c>
      <c r="E164" s="224" t="s">
        <v>565</v>
      </c>
      <c r="F164" s="287">
        <v>0.09</v>
      </c>
      <c r="G164" s="224" t="s">
        <v>1912</v>
      </c>
      <c r="H164" s="224" t="s">
        <v>1913</v>
      </c>
      <c r="I164" s="287">
        <v>0.01</v>
      </c>
      <c r="J164" s="309">
        <f t="shared" si="12"/>
        <v>0.5</v>
      </c>
      <c r="K164" s="287">
        <v>0.4</v>
      </c>
      <c r="L164" s="224" t="s">
        <v>564</v>
      </c>
      <c r="M164" s="224" t="s">
        <v>565</v>
      </c>
      <c r="N164" s="287">
        <v>0.09</v>
      </c>
      <c r="O164" s="224" t="s">
        <v>1912</v>
      </c>
      <c r="P164" s="224" t="s">
        <v>1913</v>
      </c>
      <c r="Q164" s="287">
        <v>0.01</v>
      </c>
      <c r="R164" s="309">
        <f t="shared" si="13"/>
        <v>0.5</v>
      </c>
      <c r="S164" s="287">
        <v>0.4</v>
      </c>
      <c r="T164" s="224" t="s">
        <v>564</v>
      </c>
      <c r="U164" s="224" t="s">
        <v>565</v>
      </c>
      <c r="V164" s="287">
        <v>0.09</v>
      </c>
      <c r="W164" s="224" t="s">
        <v>1912</v>
      </c>
      <c r="X164" s="224" t="s">
        <v>1913</v>
      </c>
      <c r="Y164" s="287">
        <v>0.01</v>
      </c>
      <c r="Z164" s="309">
        <f t="shared" si="14"/>
        <v>0.5</v>
      </c>
      <c r="AA164" s="287">
        <v>0.4</v>
      </c>
      <c r="AB164" s="139" t="s">
        <v>564</v>
      </c>
      <c r="AC164" s="139" t="s">
        <v>565</v>
      </c>
      <c r="AD164" s="287">
        <v>0.09</v>
      </c>
      <c r="AE164" s="139" t="s">
        <v>1912</v>
      </c>
      <c r="AF164" s="139" t="s">
        <v>1913</v>
      </c>
      <c r="AG164" s="287">
        <v>0.01</v>
      </c>
      <c r="AH164" s="293">
        <f t="shared" si="11"/>
        <v>0.5</v>
      </c>
      <c r="AI164" s="651" t="s">
        <v>832</v>
      </c>
      <c r="AJ164" s="651" t="s">
        <v>832</v>
      </c>
      <c r="AK164" s="651" t="s">
        <v>1103</v>
      </c>
      <c r="AL164" s="199"/>
      <c r="AM164" s="1443">
        <v>0.69899999999999995</v>
      </c>
    </row>
    <row r="165" spans="1:42" ht="15" hidden="1" x14ac:dyDescent="0.2">
      <c r="A165" s="308" t="s">
        <v>209</v>
      </c>
      <c r="B165" s="224" t="s">
        <v>614</v>
      </c>
      <c r="C165" s="287">
        <v>0.4</v>
      </c>
      <c r="D165" s="224" t="s">
        <v>612</v>
      </c>
      <c r="E165" s="224" t="s">
        <v>613</v>
      </c>
      <c r="F165" s="287">
        <v>0.09</v>
      </c>
      <c r="G165" s="224" t="s">
        <v>610</v>
      </c>
      <c r="H165" s="224" t="s">
        <v>611</v>
      </c>
      <c r="I165" s="287">
        <v>0.01</v>
      </c>
      <c r="J165" s="309">
        <f t="shared" si="12"/>
        <v>0.5</v>
      </c>
      <c r="K165" s="287">
        <v>0.4</v>
      </c>
      <c r="L165" s="224" t="s">
        <v>612</v>
      </c>
      <c r="M165" s="224" t="s">
        <v>613</v>
      </c>
      <c r="N165" s="287">
        <v>0.09</v>
      </c>
      <c r="O165" s="224" t="s">
        <v>610</v>
      </c>
      <c r="P165" s="224" t="s">
        <v>611</v>
      </c>
      <c r="Q165" s="287">
        <v>0.01</v>
      </c>
      <c r="R165" s="309">
        <f t="shared" si="13"/>
        <v>0.5</v>
      </c>
      <c r="S165" s="287">
        <v>0.4</v>
      </c>
      <c r="T165" s="224" t="s">
        <v>612</v>
      </c>
      <c r="U165" s="224" t="s">
        <v>613</v>
      </c>
      <c r="V165" s="287">
        <v>0.09</v>
      </c>
      <c r="W165" s="224" t="s">
        <v>610</v>
      </c>
      <c r="X165" s="224" t="s">
        <v>611</v>
      </c>
      <c r="Y165" s="287">
        <v>0.01</v>
      </c>
      <c r="Z165" s="309">
        <f t="shared" si="14"/>
        <v>0.5</v>
      </c>
      <c r="AA165" s="287">
        <v>0.4</v>
      </c>
      <c r="AB165" s="139" t="s">
        <v>612</v>
      </c>
      <c r="AC165" s="139" t="s">
        <v>613</v>
      </c>
      <c r="AD165" s="287">
        <v>0.09</v>
      </c>
      <c r="AE165" s="139" t="s">
        <v>610</v>
      </c>
      <c r="AF165" s="139" t="s">
        <v>611</v>
      </c>
      <c r="AG165" s="287">
        <v>0.01</v>
      </c>
      <c r="AH165" s="293">
        <f t="shared" si="11"/>
        <v>0.5</v>
      </c>
      <c r="AI165" s="651" t="s">
        <v>1103</v>
      </c>
      <c r="AJ165" s="651" t="s">
        <v>1103</v>
      </c>
      <c r="AK165" s="651" t="s">
        <v>1103</v>
      </c>
      <c r="AL165" s="199"/>
      <c r="AM165" s="1443">
        <v>0.67300000000000004</v>
      </c>
    </row>
    <row r="166" spans="1:42" ht="15" hidden="1" x14ac:dyDescent="0.2">
      <c r="A166" s="308" t="s">
        <v>213</v>
      </c>
      <c r="B166" s="224" t="s">
        <v>212</v>
      </c>
      <c r="C166" s="287">
        <v>0.4</v>
      </c>
      <c r="D166" s="224" t="s">
        <v>623</v>
      </c>
      <c r="E166" s="224" t="s">
        <v>624</v>
      </c>
      <c r="F166" s="287">
        <v>0.09</v>
      </c>
      <c r="G166" s="224" t="s">
        <v>622</v>
      </c>
      <c r="H166" s="224" t="s">
        <v>1125</v>
      </c>
      <c r="I166" s="287">
        <v>0.01</v>
      </c>
      <c r="J166" s="309">
        <f t="shared" si="12"/>
        <v>0.5</v>
      </c>
      <c r="K166" s="287">
        <v>0.4</v>
      </c>
      <c r="L166" s="224" t="s">
        <v>623</v>
      </c>
      <c r="M166" s="224" t="s">
        <v>624</v>
      </c>
      <c r="N166" s="287">
        <v>0.09</v>
      </c>
      <c r="O166" s="224" t="s">
        <v>622</v>
      </c>
      <c r="P166" s="224" t="s">
        <v>1125</v>
      </c>
      <c r="Q166" s="287">
        <v>0.01</v>
      </c>
      <c r="R166" s="309">
        <f t="shared" si="13"/>
        <v>0.5</v>
      </c>
      <c r="S166" s="287">
        <v>0.4</v>
      </c>
      <c r="T166" s="224" t="s">
        <v>623</v>
      </c>
      <c r="U166" s="224" t="s">
        <v>624</v>
      </c>
      <c r="V166" s="287">
        <v>0.09</v>
      </c>
      <c r="W166" s="224" t="s">
        <v>622</v>
      </c>
      <c r="X166" s="224" t="s">
        <v>1125</v>
      </c>
      <c r="Y166" s="287">
        <v>0.01</v>
      </c>
      <c r="Z166" s="309">
        <f t="shared" si="14"/>
        <v>0.5</v>
      </c>
      <c r="AA166" s="287">
        <v>0.4</v>
      </c>
      <c r="AB166" s="139" t="s">
        <v>623</v>
      </c>
      <c r="AC166" s="139" t="s">
        <v>624</v>
      </c>
      <c r="AD166" s="287">
        <v>0.09</v>
      </c>
      <c r="AE166" s="139" t="s">
        <v>622</v>
      </c>
      <c r="AF166" s="139" t="s">
        <v>1125</v>
      </c>
      <c r="AG166" s="287">
        <v>0.01</v>
      </c>
      <c r="AH166" s="293">
        <f t="shared" ref="AH166:AH175" si="15">+AA166+AD166+AG166</f>
        <v>0.5</v>
      </c>
      <c r="AI166" s="651" t="s">
        <v>832</v>
      </c>
      <c r="AJ166" s="651" t="s">
        <v>1103</v>
      </c>
      <c r="AK166" s="651" t="s">
        <v>1103</v>
      </c>
      <c r="AL166" s="199"/>
      <c r="AM166" s="1443">
        <v>0.66500000000000004</v>
      </c>
    </row>
    <row r="167" spans="1:42" ht="15" hidden="1" x14ac:dyDescent="0.2">
      <c r="A167" s="308" t="s">
        <v>211</v>
      </c>
      <c r="B167" s="343" t="s">
        <v>210</v>
      </c>
      <c r="C167" s="287">
        <v>0.49</v>
      </c>
      <c r="D167" s="224" t="s">
        <v>496</v>
      </c>
      <c r="E167" s="224" t="s">
        <v>636</v>
      </c>
      <c r="F167" s="287">
        <v>0</v>
      </c>
      <c r="G167" s="224" t="s">
        <v>641</v>
      </c>
      <c r="H167" s="224" t="s">
        <v>642</v>
      </c>
      <c r="I167" s="287">
        <v>0.01</v>
      </c>
      <c r="J167" s="309">
        <f t="shared" si="12"/>
        <v>0.5</v>
      </c>
      <c r="K167" s="287">
        <v>0.49</v>
      </c>
      <c r="L167" s="224" t="s">
        <v>496</v>
      </c>
      <c r="M167" s="224" t="s">
        <v>636</v>
      </c>
      <c r="N167" s="287">
        <v>0</v>
      </c>
      <c r="O167" s="224" t="s">
        <v>641</v>
      </c>
      <c r="P167" s="224" t="s">
        <v>642</v>
      </c>
      <c r="Q167" s="287">
        <v>0.01</v>
      </c>
      <c r="R167" s="309">
        <f t="shared" si="13"/>
        <v>0.5</v>
      </c>
      <c r="S167" s="287">
        <v>0.49</v>
      </c>
      <c r="T167" s="224" t="s">
        <v>496</v>
      </c>
      <c r="U167" s="224" t="s">
        <v>636</v>
      </c>
      <c r="V167" s="287">
        <v>0</v>
      </c>
      <c r="W167" s="224" t="s">
        <v>641</v>
      </c>
      <c r="X167" s="224" t="s">
        <v>642</v>
      </c>
      <c r="Y167" s="287">
        <v>0.01</v>
      </c>
      <c r="Z167" s="309">
        <f t="shared" si="14"/>
        <v>0.5</v>
      </c>
      <c r="AA167" s="287">
        <v>0.49</v>
      </c>
      <c r="AB167" s="139" t="s">
        <v>496</v>
      </c>
      <c r="AC167" s="139" t="s">
        <v>636</v>
      </c>
      <c r="AD167" s="287">
        <v>0</v>
      </c>
      <c r="AE167" s="139" t="s">
        <v>641</v>
      </c>
      <c r="AF167" s="139" t="s">
        <v>642</v>
      </c>
      <c r="AG167" s="287">
        <v>0.01</v>
      </c>
      <c r="AH167" s="293">
        <f t="shared" si="15"/>
        <v>0.5</v>
      </c>
      <c r="AI167" s="651" t="s">
        <v>832</v>
      </c>
      <c r="AJ167" s="651" t="s">
        <v>1103</v>
      </c>
      <c r="AK167" s="651" t="s">
        <v>1103</v>
      </c>
      <c r="AL167" s="201" t="s">
        <v>832</v>
      </c>
      <c r="AM167" s="1443">
        <v>0.69199999999999995</v>
      </c>
    </row>
    <row r="168" spans="1:42" ht="15.75" hidden="1" customHeight="1" x14ac:dyDescent="0.2">
      <c r="A168" s="308" t="s">
        <v>215</v>
      </c>
      <c r="B168" s="224" t="s">
        <v>214</v>
      </c>
      <c r="C168" s="287">
        <v>0.3</v>
      </c>
      <c r="D168" s="224" t="s">
        <v>647</v>
      </c>
      <c r="E168" s="224" t="s">
        <v>648</v>
      </c>
      <c r="F168" s="287">
        <v>0.37</v>
      </c>
      <c r="G168" s="224" t="s">
        <v>496</v>
      </c>
      <c r="H168" s="224" t="s">
        <v>496</v>
      </c>
      <c r="I168" s="287">
        <v>0</v>
      </c>
      <c r="J168" s="309">
        <f t="shared" si="12"/>
        <v>0.66999999999999993</v>
      </c>
      <c r="K168" s="287">
        <v>0.3</v>
      </c>
      <c r="L168" s="224" t="s">
        <v>647</v>
      </c>
      <c r="M168" s="224" t="s">
        <v>648</v>
      </c>
      <c r="N168" s="287">
        <v>0.37</v>
      </c>
      <c r="O168" s="224" t="s">
        <v>496</v>
      </c>
      <c r="P168" s="224" t="s">
        <v>496</v>
      </c>
      <c r="Q168" s="287">
        <v>0</v>
      </c>
      <c r="R168" s="309">
        <f t="shared" si="13"/>
        <v>0.66999999999999993</v>
      </c>
      <c r="S168" s="287">
        <v>0.3</v>
      </c>
      <c r="T168" s="224" t="s">
        <v>647</v>
      </c>
      <c r="U168" s="224" t="s">
        <v>648</v>
      </c>
      <c r="V168" s="287">
        <v>0.37</v>
      </c>
      <c r="W168" s="224" t="s">
        <v>496</v>
      </c>
      <c r="X168" s="224" t="s">
        <v>496</v>
      </c>
      <c r="Y168" s="287">
        <v>0</v>
      </c>
      <c r="Z168" s="309">
        <f t="shared" si="14"/>
        <v>0.66999999999999993</v>
      </c>
      <c r="AA168" s="287">
        <v>0.3</v>
      </c>
      <c r="AB168" s="139" t="s">
        <v>647</v>
      </c>
      <c r="AC168" s="139" t="s">
        <v>648</v>
      </c>
      <c r="AD168" s="287">
        <v>0.37</v>
      </c>
      <c r="AE168" s="139" t="s">
        <v>496</v>
      </c>
      <c r="AF168" s="139" t="s">
        <v>496</v>
      </c>
      <c r="AG168" s="287">
        <v>0</v>
      </c>
      <c r="AH168" s="293">
        <f t="shared" si="15"/>
        <v>0.66999999999999993</v>
      </c>
      <c r="AI168" s="651" t="s">
        <v>832</v>
      </c>
      <c r="AJ168" s="651" t="s">
        <v>1103</v>
      </c>
      <c r="AK168" s="651" t="s">
        <v>1103</v>
      </c>
      <c r="AL168" s="201" t="s">
        <v>832</v>
      </c>
      <c r="AM168" s="1443">
        <v>0.74399999999999999</v>
      </c>
    </row>
    <row r="169" spans="1:42" ht="15.75" hidden="1" customHeight="1" x14ac:dyDescent="0.2">
      <c r="A169" s="308" t="s">
        <v>217</v>
      </c>
      <c r="B169" s="224" t="s">
        <v>216</v>
      </c>
      <c r="C169" s="287">
        <v>0.4</v>
      </c>
      <c r="D169" s="224" t="s">
        <v>545</v>
      </c>
      <c r="E169" s="224" t="s">
        <v>546</v>
      </c>
      <c r="F169" s="287">
        <v>0.09</v>
      </c>
      <c r="G169" s="224" t="s">
        <v>542</v>
      </c>
      <c r="H169" s="224" t="s">
        <v>543</v>
      </c>
      <c r="I169" s="287">
        <v>0.01</v>
      </c>
      <c r="J169" s="309">
        <f t="shared" si="12"/>
        <v>0.5</v>
      </c>
      <c r="K169" s="287">
        <v>0.4</v>
      </c>
      <c r="L169" s="224" t="s">
        <v>545</v>
      </c>
      <c r="M169" s="224" t="s">
        <v>546</v>
      </c>
      <c r="N169" s="287">
        <v>0.09</v>
      </c>
      <c r="O169" s="224" t="s">
        <v>542</v>
      </c>
      <c r="P169" s="224" t="s">
        <v>543</v>
      </c>
      <c r="Q169" s="287">
        <v>0.01</v>
      </c>
      <c r="R169" s="309">
        <f t="shared" si="13"/>
        <v>0.5</v>
      </c>
      <c r="S169" s="287">
        <v>0.4</v>
      </c>
      <c r="T169" s="224" t="s">
        <v>545</v>
      </c>
      <c r="U169" s="224" t="s">
        <v>546</v>
      </c>
      <c r="V169" s="287">
        <v>0.09</v>
      </c>
      <c r="W169" s="224" t="s">
        <v>542</v>
      </c>
      <c r="X169" s="224" t="s">
        <v>543</v>
      </c>
      <c r="Y169" s="287">
        <v>0.01</v>
      </c>
      <c r="Z169" s="309">
        <f t="shared" si="14"/>
        <v>0.5</v>
      </c>
      <c r="AA169" s="287">
        <v>0.4</v>
      </c>
      <c r="AB169" s="139" t="s">
        <v>545</v>
      </c>
      <c r="AC169" s="139" t="s">
        <v>546</v>
      </c>
      <c r="AD169" s="287">
        <v>0.09</v>
      </c>
      <c r="AE169" s="139" t="s">
        <v>542</v>
      </c>
      <c r="AF169" s="139" t="s">
        <v>543</v>
      </c>
      <c r="AG169" s="287">
        <v>0.01</v>
      </c>
      <c r="AH169" s="293">
        <f t="shared" si="15"/>
        <v>0.5</v>
      </c>
      <c r="AI169" s="651" t="s">
        <v>1103</v>
      </c>
      <c r="AJ169" s="651" t="s">
        <v>1103</v>
      </c>
      <c r="AK169" s="651" t="s">
        <v>1103</v>
      </c>
      <c r="AL169" s="199"/>
      <c r="AM169" s="1443">
        <v>0.64700000000000002</v>
      </c>
    </row>
    <row r="170" spans="1:42" customFormat="1" ht="15" hidden="1" x14ac:dyDescent="0.2">
      <c r="A170" s="224" t="s">
        <v>219</v>
      </c>
      <c r="B170" s="224" t="s">
        <v>218</v>
      </c>
      <c r="C170" s="287">
        <v>0.4</v>
      </c>
      <c r="D170" s="224" t="s">
        <v>538</v>
      </c>
      <c r="E170" s="224" t="s">
        <v>539</v>
      </c>
      <c r="F170" s="287">
        <v>0.09</v>
      </c>
      <c r="G170" s="224" t="s">
        <v>536</v>
      </c>
      <c r="H170" s="224" t="s">
        <v>537</v>
      </c>
      <c r="I170" s="287">
        <v>0.01</v>
      </c>
      <c r="J170" s="309">
        <f t="shared" si="12"/>
        <v>0.5</v>
      </c>
      <c r="K170" s="287">
        <v>0.4</v>
      </c>
      <c r="L170" s="224" t="s">
        <v>538</v>
      </c>
      <c r="M170" s="224" t="s">
        <v>539</v>
      </c>
      <c r="N170" s="287">
        <v>0.09</v>
      </c>
      <c r="O170" s="224" t="s">
        <v>536</v>
      </c>
      <c r="P170" s="224" t="s">
        <v>537</v>
      </c>
      <c r="Q170" s="287">
        <v>0.01</v>
      </c>
      <c r="R170" s="309">
        <f t="shared" si="13"/>
        <v>0.5</v>
      </c>
      <c r="S170" s="287">
        <v>0.4</v>
      </c>
      <c r="T170" s="224" t="s">
        <v>538</v>
      </c>
      <c r="U170" s="224" t="s">
        <v>539</v>
      </c>
      <c r="V170" s="287">
        <v>0.09</v>
      </c>
      <c r="W170" s="224" t="s">
        <v>536</v>
      </c>
      <c r="X170" s="224" t="s">
        <v>537</v>
      </c>
      <c r="Y170" s="287">
        <v>0.01</v>
      </c>
      <c r="Z170" s="309">
        <f t="shared" si="14"/>
        <v>0.5</v>
      </c>
      <c r="AA170" s="287">
        <v>0.4</v>
      </c>
      <c r="AB170" s="139" t="s">
        <v>538</v>
      </c>
      <c r="AC170" s="139" t="s">
        <v>539</v>
      </c>
      <c r="AD170" s="287">
        <v>0.09</v>
      </c>
      <c r="AE170" s="139" t="s">
        <v>536</v>
      </c>
      <c r="AF170" s="139" t="s">
        <v>537</v>
      </c>
      <c r="AG170" s="287">
        <v>0.01</v>
      </c>
      <c r="AH170" s="293">
        <f t="shared" si="15"/>
        <v>0.5</v>
      </c>
      <c r="AI170" s="651" t="s">
        <v>1103</v>
      </c>
      <c r="AJ170" s="651" t="s">
        <v>1103</v>
      </c>
      <c r="AK170" s="651" t="s">
        <v>1103</v>
      </c>
      <c r="AL170" s="199"/>
      <c r="AM170" s="1443">
        <v>0.65600000000000003</v>
      </c>
      <c r="AO170" s="215"/>
      <c r="AP170" s="215"/>
    </row>
    <row r="171" spans="1:42" s="246" customFormat="1" ht="15.75" hidden="1" customHeight="1" x14ac:dyDescent="0.2">
      <c r="A171" s="312" t="s">
        <v>221</v>
      </c>
      <c r="B171" s="313" t="s">
        <v>577</v>
      </c>
      <c r="C171" s="223">
        <v>0.49</v>
      </c>
      <c r="D171" s="313" t="s">
        <v>496</v>
      </c>
      <c r="E171" s="313" t="s">
        <v>497</v>
      </c>
      <c r="F171" s="289">
        <v>0</v>
      </c>
      <c r="G171" s="313" t="s">
        <v>574</v>
      </c>
      <c r="H171" s="313" t="s">
        <v>575</v>
      </c>
      <c r="I171" s="289">
        <v>0.01</v>
      </c>
      <c r="J171" s="309">
        <f t="shared" si="12"/>
        <v>0.5</v>
      </c>
      <c r="K171" s="223">
        <v>0.49</v>
      </c>
      <c r="L171" s="313" t="s">
        <v>496</v>
      </c>
      <c r="M171" s="313" t="s">
        <v>497</v>
      </c>
      <c r="N171" s="289">
        <v>0</v>
      </c>
      <c r="O171" s="313" t="s">
        <v>574</v>
      </c>
      <c r="P171" s="313" t="s">
        <v>575</v>
      </c>
      <c r="Q171" s="289">
        <v>0.01</v>
      </c>
      <c r="R171" s="309">
        <f t="shared" si="13"/>
        <v>0.5</v>
      </c>
      <c r="S171" s="223">
        <v>0.49</v>
      </c>
      <c r="T171" s="313" t="s">
        <v>496</v>
      </c>
      <c r="U171" s="313" t="s">
        <v>497</v>
      </c>
      <c r="V171" s="289">
        <v>0</v>
      </c>
      <c r="W171" s="313" t="s">
        <v>574</v>
      </c>
      <c r="X171" s="313" t="s">
        <v>575</v>
      </c>
      <c r="Y171" s="289">
        <v>0.01</v>
      </c>
      <c r="Z171" s="314">
        <f t="shared" si="14"/>
        <v>0.5</v>
      </c>
      <c r="AA171" s="223">
        <v>0.49</v>
      </c>
      <c r="AB171" s="313" t="s">
        <v>496</v>
      </c>
      <c r="AC171" s="313" t="s">
        <v>497</v>
      </c>
      <c r="AD171" s="289">
        <v>0</v>
      </c>
      <c r="AE171" s="313" t="s">
        <v>574</v>
      </c>
      <c r="AF171" s="313" t="s">
        <v>575</v>
      </c>
      <c r="AG171" s="289">
        <v>0.01</v>
      </c>
      <c r="AH171" s="314">
        <f t="shared" si="15"/>
        <v>0.5</v>
      </c>
      <c r="AI171" s="652" t="s">
        <v>832</v>
      </c>
      <c r="AJ171" s="652" t="s">
        <v>1103</v>
      </c>
      <c r="AK171" s="652" t="s">
        <v>1103</v>
      </c>
      <c r="AL171" s="315" t="s">
        <v>832</v>
      </c>
      <c r="AM171" s="1443">
        <v>0.65600000000000003</v>
      </c>
      <c r="AO171" s="215"/>
      <c r="AP171" s="215"/>
    </row>
    <row r="172" spans="1:42" ht="15.75" hidden="1" customHeight="1" x14ac:dyDescent="0.2">
      <c r="A172" s="308" t="s">
        <v>223</v>
      </c>
      <c r="B172" s="224" t="s">
        <v>222</v>
      </c>
      <c r="C172" s="287">
        <v>0.4</v>
      </c>
      <c r="D172" s="224" t="s">
        <v>571</v>
      </c>
      <c r="E172" s="224" t="s">
        <v>572</v>
      </c>
      <c r="F172" s="287">
        <v>0.1</v>
      </c>
      <c r="G172" s="224" t="s">
        <v>496</v>
      </c>
      <c r="H172" s="224" t="s">
        <v>534</v>
      </c>
      <c r="I172" s="287">
        <v>0</v>
      </c>
      <c r="J172" s="309">
        <f t="shared" si="12"/>
        <v>0.5</v>
      </c>
      <c r="K172" s="287">
        <v>0.4</v>
      </c>
      <c r="L172" s="224" t="s">
        <v>571</v>
      </c>
      <c r="M172" s="224" t="s">
        <v>572</v>
      </c>
      <c r="N172" s="287">
        <v>0.1</v>
      </c>
      <c r="O172" s="224" t="s">
        <v>496</v>
      </c>
      <c r="P172" s="224" t="s">
        <v>534</v>
      </c>
      <c r="Q172" s="287">
        <v>0</v>
      </c>
      <c r="R172" s="309">
        <f t="shared" si="13"/>
        <v>0.5</v>
      </c>
      <c r="S172" s="287">
        <v>0.4</v>
      </c>
      <c r="T172" s="224" t="s">
        <v>571</v>
      </c>
      <c r="U172" s="224" t="s">
        <v>572</v>
      </c>
      <c r="V172" s="287">
        <v>0.1</v>
      </c>
      <c r="W172" s="224" t="s">
        <v>496</v>
      </c>
      <c r="X172" s="224" t="s">
        <v>534</v>
      </c>
      <c r="Y172" s="287">
        <v>0</v>
      </c>
      <c r="Z172" s="309">
        <f t="shared" si="14"/>
        <v>0.5</v>
      </c>
      <c r="AA172" s="287">
        <v>0.4</v>
      </c>
      <c r="AB172" s="139" t="s">
        <v>571</v>
      </c>
      <c r="AC172" s="139" t="s">
        <v>572</v>
      </c>
      <c r="AD172" s="287">
        <v>0.1</v>
      </c>
      <c r="AE172" s="139" t="s">
        <v>496</v>
      </c>
      <c r="AF172" s="139" t="s">
        <v>534</v>
      </c>
      <c r="AG172" s="287">
        <v>0</v>
      </c>
      <c r="AH172" s="293">
        <f t="shared" si="15"/>
        <v>0.5</v>
      </c>
      <c r="AI172" s="651" t="s">
        <v>1103</v>
      </c>
      <c r="AJ172" s="651" t="s">
        <v>1103</v>
      </c>
      <c r="AK172" s="651" t="s">
        <v>1103</v>
      </c>
      <c r="AL172" s="200"/>
      <c r="AM172" s="1443">
        <v>0.70699999999999996</v>
      </c>
    </row>
    <row r="173" spans="1:42" customFormat="1" ht="15" hidden="1" x14ac:dyDescent="0.2">
      <c r="A173" s="224" t="s">
        <v>225</v>
      </c>
      <c r="B173" s="224" t="s">
        <v>224</v>
      </c>
      <c r="C173" s="287">
        <v>0.4</v>
      </c>
      <c r="D173" s="224" t="s">
        <v>600</v>
      </c>
      <c r="E173" s="224" t="s">
        <v>601</v>
      </c>
      <c r="F173" s="287">
        <v>0.1</v>
      </c>
      <c r="G173" s="224" t="s">
        <v>496</v>
      </c>
      <c r="H173" s="224" t="s">
        <v>534</v>
      </c>
      <c r="I173" s="287">
        <v>0</v>
      </c>
      <c r="J173" s="309">
        <f t="shared" si="12"/>
        <v>0.5</v>
      </c>
      <c r="K173" s="287">
        <v>0.4</v>
      </c>
      <c r="L173" s="224" t="s">
        <v>600</v>
      </c>
      <c r="M173" s="224" t="s">
        <v>601</v>
      </c>
      <c r="N173" s="287">
        <v>0.1</v>
      </c>
      <c r="O173" s="224" t="s">
        <v>496</v>
      </c>
      <c r="P173" s="224" t="s">
        <v>534</v>
      </c>
      <c r="Q173" s="287">
        <v>0</v>
      </c>
      <c r="R173" s="309">
        <f t="shared" si="13"/>
        <v>0.5</v>
      </c>
      <c r="S173" s="287">
        <v>0.4</v>
      </c>
      <c r="T173" s="224" t="s">
        <v>600</v>
      </c>
      <c r="U173" s="224" t="s">
        <v>601</v>
      </c>
      <c r="V173" s="287">
        <v>0.1</v>
      </c>
      <c r="W173" s="224" t="s">
        <v>496</v>
      </c>
      <c r="X173" s="224" t="s">
        <v>534</v>
      </c>
      <c r="Y173" s="287">
        <v>0</v>
      </c>
      <c r="Z173" s="309">
        <f t="shared" si="14"/>
        <v>0.5</v>
      </c>
      <c r="AA173" s="287">
        <v>0.4</v>
      </c>
      <c r="AB173" s="139" t="s">
        <v>600</v>
      </c>
      <c r="AC173" s="139" t="s">
        <v>601</v>
      </c>
      <c r="AD173" s="287">
        <v>0.1</v>
      </c>
      <c r="AE173" s="139" t="s">
        <v>496</v>
      </c>
      <c r="AF173" s="139" t="s">
        <v>534</v>
      </c>
      <c r="AG173" s="287">
        <v>0</v>
      </c>
      <c r="AH173" s="293">
        <f t="shared" si="15"/>
        <v>0.5</v>
      </c>
      <c r="AI173" s="651" t="s">
        <v>1103</v>
      </c>
      <c r="AJ173" s="651" t="s">
        <v>1103</v>
      </c>
      <c r="AK173" s="651" t="s">
        <v>1103</v>
      </c>
      <c r="AL173" s="200"/>
      <c r="AM173" s="1443">
        <v>0.66200000000000003</v>
      </c>
      <c r="AO173" s="215"/>
      <c r="AP173" s="215"/>
    </row>
    <row r="174" spans="1:42" s="246" customFormat="1" hidden="1" x14ac:dyDescent="0.2">
      <c r="A174" s="312" t="s">
        <v>227</v>
      </c>
      <c r="B174" s="313" t="s">
        <v>578</v>
      </c>
      <c r="C174" s="223">
        <v>0.49</v>
      </c>
      <c r="D174" s="313" t="s">
        <v>496</v>
      </c>
      <c r="E174" s="313" t="s">
        <v>497</v>
      </c>
      <c r="F174" s="289">
        <v>0</v>
      </c>
      <c r="G174" s="313" t="s">
        <v>574</v>
      </c>
      <c r="H174" s="313" t="s">
        <v>575</v>
      </c>
      <c r="I174" s="289">
        <v>0.01</v>
      </c>
      <c r="J174" s="309">
        <f t="shared" si="12"/>
        <v>0.5</v>
      </c>
      <c r="K174" s="223">
        <v>0.49</v>
      </c>
      <c r="L174" s="313" t="s">
        <v>496</v>
      </c>
      <c r="M174" s="313" t="s">
        <v>497</v>
      </c>
      <c r="N174" s="289">
        <v>0</v>
      </c>
      <c r="O174" s="313" t="s">
        <v>574</v>
      </c>
      <c r="P174" s="313" t="s">
        <v>575</v>
      </c>
      <c r="Q174" s="289">
        <v>0.01</v>
      </c>
      <c r="R174" s="309">
        <f t="shared" si="13"/>
        <v>0.5</v>
      </c>
      <c r="S174" s="223">
        <v>0.49</v>
      </c>
      <c r="T174" s="313" t="s">
        <v>496</v>
      </c>
      <c r="U174" s="313" t="s">
        <v>497</v>
      </c>
      <c r="V174" s="289">
        <v>0</v>
      </c>
      <c r="W174" s="313" t="s">
        <v>574</v>
      </c>
      <c r="X174" s="313" t="s">
        <v>575</v>
      </c>
      <c r="Y174" s="289">
        <v>0.01</v>
      </c>
      <c r="Z174" s="314">
        <f t="shared" si="14"/>
        <v>0.5</v>
      </c>
      <c r="AA174" s="223">
        <v>0.49</v>
      </c>
      <c r="AB174" s="313" t="s">
        <v>496</v>
      </c>
      <c r="AC174" s="313" t="s">
        <v>497</v>
      </c>
      <c r="AD174" s="289">
        <v>0</v>
      </c>
      <c r="AE174" s="313" t="s">
        <v>574</v>
      </c>
      <c r="AF174" s="313" t="s">
        <v>575</v>
      </c>
      <c r="AG174" s="289">
        <v>0.01</v>
      </c>
      <c r="AH174" s="314">
        <f t="shared" si="15"/>
        <v>0.5</v>
      </c>
      <c r="AI174" s="652" t="s">
        <v>832</v>
      </c>
      <c r="AJ174" s="652" t="s">
        <v>832</v>
      </c>
      <c r="AK174" s="652" t="s">
        <v>1103</v>
      </c>
      <c r="AL174" s="315" t="s">
        <v>832</v>
      </c>
      <c r="AM174" s="1443">
        <v>0.65800000000000003</v>
      </c>
      <c r="AO174" s="215"/>
      <c r="AP174" s="215"/>
    </row>
    <row r="175" spans="1:42" ht="15" hidden="1" x14ac:dyDescent="0.2">
      <c r="A175" s="308" t="s">
        <v>229</v>
      </c>
      <c r="B175" s="224" t="s">
        <v>228</v>
      </c>
      <c r="C175" s="287">
        <v>0.4</v>
      </c>
      <c r="D175" s="224" t="s">
        <v>602</v>
      </c>
      <c r="E175" s="224" t="s">
        <v>603</v>
      </c>
      <c r="F175" s="287">
        <v>0.1</v>
      </c>
      <c r="G175" s="224" t="s">
        <v>496</v>
      </c>
      <c r="H175" s="224" t="s">
        <v>534</v>
      </c>
      <c r="I175" s="287">
        <v>0</v>
      </c>
      <c r="J175" s="309">
        <f t="shared" si="12"/>
        <v>0.5</v>
      </c>
      <c r="K175" s="287">
        <v>0.4</v>
      </c>
      <c r="L175" s="224" t="s">
        <v>602</v>
      </c>
      <c r="M175" s="224" t="s">
        <v>603</v>
      </c>
      <c r="N175" s="287">
        <v>0.1</v>
      </c>
      <c r="O175" s="224" t="s">
        <v>496</v>
      </c>
      <c r="P175" s="224" t="s">
        <v>534</v>
      </c>
      <c r="Q175" s="287">
        <v>0</v>
      </c>
      <c r="R175" s="309">
        <f t="shared" si="13"/>
        <v>0.5</v>
      </c>
      <c r="S175" s="287">
        <v>0.4</v>
      </c>
      <c r="T175" s="224" t="s">
        <v>602</v>
      </c>
      <c r="U175" s="224" t="s">
        <v>603</v>
      </c>
      <c r="V175" s="287">
        <v>0.1</v>
      </c>
      <c r="W175" s="224" t="s">
        <v>496</v>
      </c>
      <c r="X175" s="224" t="s">
        <v>534</v>
      </c>
      <c r="Y175" s="287">
        <v>0</v>
      </c>
      <c r="Z175" s="309">
        <f t="shared" si="14"/>
        <v>0.5</v>
      </c>
      <c r="AA175" s="287">
        <v>0.4</v>
      </c>
      <c r="AB175" s="139" t="s">
        <v>602</v>
      </c>
      <c r="AC175" s="139" t="s">
        <v>603</v>
      </c>
      <c r="AD175" s="287">
        <v>0.1</v>
      </c>
      <c r="AE175" s="139" t="s">
        <v>496</v>
      </c>
      <c r="AF175" s="139" t="s">
        <v>534</v>
      </c>
      <c r="AG175" s="287">
        <v>0</v>
      </c>
      <c r="AH175" s="293">
        <f t="shared" si="15"/>
        <v>0.5</v>
      </c>
      <c r="AI175" s="651" t="s">
        <v>832</v>
      </c>
      <c r="AJ175" s="651" t="s">
        <v>1103</v>
      </c>
      <c r="AK175" s="651" t="s">
        <v>1103</v>
      </c>
      <c r="AL175" s="199"/>
      <c r="AM175" s="1443">
        <v>0.63</v>
      </c>
    </row>
    <row r="176" spans="1:42" ht="15" hidden="1" x14ac:dyDescent="0.2">
      <c r="A176" s="224" t="s">
        <v>1214</v>
      </c>
      <c r="B176" s="224" t="s">
        <v>1205</v>
      </c>
      <c r="C176" s="287">
        <v>0.49</v>
      </c>
      <c r="D176" s="224" t="s">
        <v>496</v>
      </c>
      <c r="E176" s="224" t="s">
        <v>497</v>
      </c>
      <c r="F176" s="287">
        <v>0</v>
      </c>
      <c r="G176" s="224" t="s">
        <v>1935</v>
      </c>
      <c r="H176" s="224" t="s">
        <v>1118</v>
      </c>
      <c r="I176" s="287">
        <v>0.01</v>
      </c>
      <c r="J176" s="309">
        <f t="shared" si="12"/>
        <v>0.5</v>
      </c>
      <c r="K176" s="287">
        <v>0.49</v>
      </c>
      <c r="L176" s="224" t="s">
        <v>496</v>
      </c>
      <c r="M176" s="224" t="s">
        <v>497</v>
      </c>
      <c r="N176" s="287">
        <v>0</v>
      </c>
      <c r="O176" s="224" t="s">
        <v>1935</v>
      </c>
      <c r="P176" s="224" t="s">
        <v>1118</v>
      </c>
      <c r="Q176" s="287">
        <v>0.01</v>
      </c>
      <c r="R176" s="309">
        <f t="shared" si="13"/>
        <v>0.5</v>
      </c>
      <c r="S176" s="287">
        <v>0.49</v>
      </c>
      <c r="T176" s="224" t="s">
        <v>496</v>
      </c>
      <c r="U176" s="224" t="s">
        <v>497</v>
      </c>
      <c r="V176" s="287">
        <v>0</v>
      </c>
      <c r="W176" s="224" t="s">
        <v>1935</v>
      </c>
      <c r="X176" s="224" t="s">
        <v>1118</v>
      </c>
      <c r="Y176" s="287">
        <v>0.01</v>
      </c>
      <c r="Z176" s="309">
        <f>+S176+V176+Y176</f>
        <v>0.5</v>
      </c>
      <c r="AA176" s="287">
        <v>0.49</v>
      </c>
      <c r="AB176" s="224" t="s">
        <v>496</v>
      </c>
      <c r="AC176" s="224" t="s">
        <v>497</v>
      </c>
      <c r="AD176" s="287">
        <v>0</v>
      </c>
      <c r="AE176" s="224" t="s">
        <v>1935</v>
      </c>
      <c r="AF176" s="224" t="s">
        <v>1118</v>
      </c>
      <c r="AG176" s="287">
        <v>0.01</v>
      </c>
      <c r="AH176" s="309">
        <f>+AA176+AD176+AG176</f>
        <v>0.5</v>
      </c>
      <c r="AI176" s="651" t="s">
        <v>1103</v>
      </c>
      <c r="AJ176" s="651" t="s">
        <v>1103</v>
      </c>
      <c r="AK176" s="651" t="s">
        <v>1103</v>
      </c>
      <c r="AL176" s="342" t="s">
        <v>832</v>
      </c>
      <c r="AM176" s="1443">
        <v>0.67800000000000005</v>
      </c>
    </row>
    <row r="177" spans="1:39" ht="15" hidden="1" x14ac:dyDescent="0.2">
      <c r="A177" s="308" t="s">
        <v>231</v>
      </c>
      <c r="B177" s="224" t="s">
        <v>502</v>
      </c>
      <c r="C177" s="287">
        <v>0.49</v>
      </c>
      <c r="D177" s="224" t="s">
        <v>496</v>
      </c>
      <c r="E177" s="224" t="s">
        <v>497</v>
      </c>
      <c r="F177" s="287">
        <v>0</v>
      </c>
      <c r="G177" s="224" t="s">
        <v>498</v>
      </c>
      <c r="H177" s="224" t="s">
        <v>499</v>
      </c>
      <c r="I177" s="287">
        <v>0.01</v>
      </c>
      <c r="J177" s="309">
        <f t="shared" si="12"/>
        <v>0.5</v>
      </c>
      <c r="K177" s="287">
        <v>0.49</v>
      </c>
      <c r="L177" s="224" t="s">
        <v>496</v>
      </c>
      <c r="M177" s="224" t="s">
        <v>497</v>
      </c>
      <c r="N177" s="287">
        <v>0</v>
      </c>
      <c r="O177" s="224" t="s">
        <v>498</v>
      </c>
      <c r="P177" s="224" t="s">
        <v>499</v>
      </c>
      <c r="Q177" s="287">
        <v>0.01</v>
      </c>
      <c r="R177" s="309">
        <f t="shared" si="13"/>
        <v>0.5</v>
      </c>
      <c r="S177" s="287">
        <v>0.49</v>
      </c>
      <c r="T177" s="224" t="s">
        <v>496</v>
      </c>
      <c r="U177" s="224" t="s">
        <v>497</v>
      </c>
      <c r="V177" s="287">
        <v>0</v>
      </c>
      <c r="W177" s="224" t="s">
        <v>498</v>
      </c>
      <c r="X177" s="224" t="s">
        <v>499</v>
      </c>
      <c r="Y177" s="287">
        <v>0.01</v>
      </c>
      <c r="Z177" s="309">
        <f t="shared" ref="Z177:Z234" si="16">+S177+V177+Y177</f>
        <v>0.5</v>
      </c>
      <c r="AA177" s="287">
        <v>0.49</v>
      </c>
      <c r="AB177" s="139" t="s">
        <v>496</v>
      </c>
      <c r="AC177" s="139" t="s">
        <v>497</v>
      </c>
      <c r="AD177" s="287">
        <v>0</v>
      </c>
      <c r="AE177" s="139" t="s">
        <v>498</v>
      </c>
      <c r="AF177" s="139" t="s">
        <v>499</v>
      </c>
      <c r="AG177" s="287">
        <v>0.01</v>
      </c>
      <c r="AH177" s="293">
        <f t="shared" ref="AH177:AH240" si="17">+AA177+AD177+AG177</f>
        <v>0.5</v>
      </c>
      <c r="AI177" s="651" t="s">
        <v>832</v>
      </c>
      <c r="AJ177" s="651" t="s">
        <v>1103</v>
      </c>
      <c r="AK177" s="651" t="s">
        <v>1103</v>
      </c>
      <c r="AL177" s="201" t="s">
        <v>832</v>
      </c>
      <c r="AM177" s="1443">
        <v>0.69199999999999995</v>
      </c>
    </row>
    <row r="178" spans="1:39" ht="15.75" hidden="1" customHeight="1" x14ac:dyDescent="0.2">
      <c r="A178" s="308" t="s">
        <v>233</v>
      </c>
      <c r="B178" s="224" t="s">
        <v>232</v>
      </c>
      <c r="C178" s="287">
        <v>0.49</v>
      </c>
      <c r="D178" s="224" t="s">
        <v>496</v>
      </c>
      <c r="E178" s="224" t="s">
        <v>636</v>
      </c>
      <c r="F178" s="287">
        <v>0</v>
      </c>
      <c r="G178" s="224" t="s">
        <v>641</v>
      </c>
      <c r="H178" s="224" t="s">
        <v>642</v>
      </c>
      <c r="I178" s="287">
        <v>0.01</v>
      </c>
      <c r="J178" s="309">
        <f t="shared" si="12"/>
        <v>0.5</v>
      </c>
      <c r="K178" s="287">
        <v>0.49</v>
      </c>
      <c r="L178" s="224" t="s">
        <v>496</v>
      </c>
      <c r="M178" s="224" t="s">
        <v>636</v>
      </c>
      <c r="N178" s="287">
        <v>0</v>
      </c>
      <c r="O178" s="224" t="s">
        <v>641</v>
      </c>
      <c r="P178" s="224" t="s">
        <v>642</v>
      </c>
      <c r="Q178" s="287">
        <v>0.01</v>
      </c>
      <c r="R178" s="309">
        <f t="shared" si="13"/>
        <v>0.5</v>
      </c>
      <c r="S178" s="287">
        <v>0.49</v>
      </c>
      <c r="T178" s="224" t="s">
        <v>496</v>
      </c>
      <c r="U178" s="224" t="s">
        <v>636</v>
      </c>
      <c r="V178" s="287">
        <v>0</v>
      </c>
      <c r="W178" s="224" t="s">
        <v>641</v>
      </c>
      <c r="X178" s="224" t="s">
        <v>642</v>
      </c>
      <c r="Y178" s="287">
        <v>0.01</v>
      </c>
      <c r="Z178" s="309">
        <f t="shared" si="16"/>
        <v>0.5</v>
      </c>
      <c r="AA178" s="287">
        <v>0.49</v>
      </c>
      <c r="AB178" s="139" t="s">
        <v>496</v>
      </c>
      <c r="AC178" s="139" t="s">
        <v>636</v>
      </c>
      <c r="AD178" s="287">
        <v>0</v>
      </c>
      <c r="AE178" s="139" t="s">
        <v>641</v>
      </c>
      <c r="AF178" s="139" t="s">
        <v>642</v>
      </c>
      <c r="AG178" s="287">
        <v>0.01</v>
      </c>
      <c r="AH178" s="293">
        <f t="shared" si="17"/>
        <v>0.5</v>
      </c>
      <c r="AI178" s="651" t="s">
        <v>832</v>
      </c>
      <c r="AJ178" s="651" t="s">
        <v>1103</v>
      </c>
      <c r="AK178" s="651" t="s">
        <v>1103</v>
      </c>
      <c r="AL178" s="201" t="s">
        <v>832</v>
      </c>
      <c r="AM178" s="1443">
        <v>0.68500000000000005</v>
      </c>
    </row>
    <row r="179" spans="1:39" ht="15.75" hidden="1" customHeight="1" x14ac:dyDescent="0.2">
      <c r="A179" s="308" t="s">
        <v>235</v>
      </c>
      <c r="B179" s="224" t="s">
        <v>234</v>
      </c>
      <c r="C179" s="287">
        <v>0.4</v>
      </c>
      <c r="D179" s="224" t="s">
        <v>630</v>
      </c>
      <c r="E179" s="224" t="s">
        <v>631</v>
      </c>
      <c r="F179" s="287">
        <v>0.1</v>
      </c>
      <c r="G179" s="224" t="s">
        <v>496</v>
      </c>
      <c r="H179" s="224" t="s">
        <v>534</v>
      </c>
      <c r="I179" s="287">
        <v>0</v>
      </c>
      <c r="J179" s="309">
        <f t="shared" si="12"/>
        <v>0.5</v>
      </c>
      <c r="K179" s="287">
        <v>0.4</v>
      </c>
      <c r="L179" s="224" t="s">
        <v>630</v>
      </c>
      <c r="M179" s="224" t="s">
        <v>631</v>
      </c>
      <c r="N179" s="287">
        <v>0.1</v>
      </c>
      <c r="O179" s="224" t="s">
        <v>496</v>
      </c>
      <c r="P179" s="224" t="s">
        <v>534</v>
      </c>
      <c r="Q179" s="287">
        <v>0</v>
      </c>
      <c r="R179" s="309">
        <f t="shared" si="13"/>
        <v>0.5</v>
      </c>
      <c r="S179" s="287">
        <v>0.4</v>
      </c>
      <c r="T179" s="224" t="s">
        <v>630</v>
      </c>
      <c r="U179" s="224" t="s">
        <v>631</v>
      </c>
      <c r="V179" s="287">
        <v>0.1</v>
      </c>
      <c r="W179" s="224" t="s">
        <v>496</v>
      </c>
      <c r="X179" s="224" t="s">
        <v>534</v>
      </c>
      <c r="Y179" s="287">
        <v>0</v>
      </c>
      <c r="Z179" s="309">
        <f t="shared" si="16"/>
        <v>0.5</v>
      </c>
      <c r="AA179" s="287">
        <v>0.4</v>
      </c>
      <c r="AB179" s="139" t="s">
        <v>630</v>
      </c>
      <c r="AC179" s="139" t="s">
        <v>631</v>
      </c>
      <c r="AD179" s="287">
        <v>0.1</v>
      </c>
      <c r="AE179" s="139" t="s">
        <v>496</v>
      </c>
      <c r="AF179" s="139" t="s">
        <v>534</v>
      </c>
      <c r="AG179" s="287">
        <v>0</v>
      </c>
      <c r="AH179" s="293">
        <f t="shared" si="17"/>
        <v>0.5</v>
      </c>
      <c r="AI179" s="651" t="s">
        <v>1103</v>
      </c>
      <c r="AJ179" s="651" t="s">
        <v>1103</v>
      </c>
      <c r="AK179" s="651" t="s">
        <v>1103</v>
      </c>
      <c r="AL179" s="199"/>
      <c r="AM179" s="1443">
        <v>0.68</v>
      </c>
    </row>
    <row r="180" spans="1:39" ht="15" hidden="1" x14ac:dyDescent="0.2">
      <c r="A180" s="308" t="s">
        <v>242</v>
      </c>
      <c r="B180" s="224" t="s">
        <v>241</v>
      </c>
      <c r="C180" s="287">
        <v>0.4</v>
      </c>
      <c r="D180" s="224" t="s">
        <v>596</v>
      </c>
      <c r="E180" s="224" t="s">
        <v>597</v>
      </c>
      <c r="F180" s="287">
        <v>0.09</v>
      </c>
      <c r="G180" s="224" t="s">
        <v>593</v>
      </c>
      <c r="H180" s="224" t="s">
        <v>594</v>
      </c>
      <c r="I180" s="287">
        <v>0.01</v>
      </c>
      <c r="J180" s="309">
        <f t="shared" si="12"/>
        <v>0.5</v>
      </c>
      <c r="K180" s="287">
        <v>0.4</v>
      </c>
      <c r="L180" s="224" t="s">
        <v>596</v>
      </c>
      <c r="M180" s="224" t="s">
        <v>597</v>
      </c>
      <c r="N180" s="287">
        <v>0.09</v>
      </c>
      <c r="O180" s="224" t="s">
        <v>593</v>
      </c>
      <c r="P180" s="224" t="s">
        <v>594</v>
      </c>
      <c r="Q180" s="287">
        <v>0.01</v>
      </c>
      <c r="R180" s="309">
        <f t="shared" si="13"/>
        <v>0.5</v>
      </c>
      <c r="S180" s="287">
        <v>0.4</v>
      </c>
      <c r="T180" s="224" t="s">
        <v>596</v>
      </c>
      <c r="U180" s="224" t="s">
        <v>597</v>
      </c>
      <c r="V180" s="287">
        <v>0.09</v>
      </c>
      <c r="W180" s="224" t="s">
        <v>593</v>
      </c>
      <c r="X180" s="224" t="s">
        <v>594</v>
      </c>
      <c r="Y180" s="287">
        <v>0.01</v>
      </c>
      <c r="Z180" s="309">
        <f t="shared" si="16"/>
        <v>0.5</v>
      </c>
      <c r="AA180" s="287">
        <v>0.4</v>
      </c>
      <c r="AB180" s="139" t="s">
        <v>596</v>
      </c>
      <c r="AC180" s="139" t="s">
        <v>597</v>
      </c>
      <c r="AD180" s="287">
        <v>0.09</v>
      </c>
      <c r="AE180" s="139" t="s">
        <v>593</v>
      </c>
      <c r="AF180" s="139" t="s">
        <v>594</v>
      </c>
      <c r="AG180" s="287">
        <v>0.01</v>
      </c>
      <c r="AH180" s="293">
        <f t="shared" si="17"/>
        <v>0.5</v>
      </c>
      <c r="AI180" s="651" t="s">
        <v>832</v>
      </c>
      <c r="AJ180" s="651" t="s">
        <v>832</v>
      </c>
      <c r="AK180" s="651" t="s">
        <v>1103</v>
      </c>
      <c r="AL180" s="199"/>
      <c r="AM180" s="1443">
        <v>0.66300000000000003</v>
      </c>
    </row>
    <row r="181" spans="1:39" ht="15" hidden="1" x14ac:dyDescent="0.2">
      <c r="A181" s="471" t="s">
        <v>1998</v>
      </c>
      <c r="B181" s="470" t="s">
        <v>608</v>
      </c>
      <c r="C181" s="472">
        <v>0.49</v>
      </c>
      <c r="D181" s="470" t="s">
        <v>496</v>
      </c>
      <c r="E181" s="470" t="s">
        <v>497</v>
      </c>
      <c r="F181" s="472">
        <v>0</v>
      </c>
      <c r="G181" s="470" t="s">
        <v>4093</v>
      </c>
      <c r="H181" s="470" t="s">
        <v>3812</v>
      </c>
      <c r="I181" s="472">
        <v>0.01</v>
      </c>
      <c r="J181" s="473">
        <f t="shared" si="12"/>
        <v>0.5</v>
      </c>
      <c r="K181" s="472">
        <v>0.49</v>
      </c>
      <c r="L181" s="470" t="s">
        <v>496</v>
      </c>
      <c r="M181" s="470" t="s">
        <v>497</v>
      </c>
      <c r="N181" s="472">
        <v>0</v>
      </c>
      <c r="O181" s="470" t="s">
        <v>4093</v>
      </c>
      <c r="P181" s="470" t="s">
        <v>3812</v>
      </c>
      <c r="Q181" s="472">
        <v>0.01</v>
      </c>
      <c r="R181" s="473">
        <f t="shared" si="13"/>
        <v>0.5</v>
      </c>
      <c r="S181" s="287">
        <v>0.49</v>
      </c>
      <c r="T181" s="224" t="s">
        <v>496</v>
      </c>
      <c r="U181" s="224" t="s">
        <v>497</v>
      </c>
      <c r="V181" s="287">
        <v>0</v>
      </c>
      <c r="W181" s="224" t="s">
        <v>606</v>
      </c>
      <c r="X181" s="224" t="s">
        <v>607</v>
      </c>
      <c r="Y181" s="287">
        <v>0.01</v>
      </c>
      <c r="Z181" s="309">
        <f t="shared" si="16"/>
        <v>0.5</v>
      </c>
      <c r="AA181" s="322">
        <v>0.49</v>
      </c>
      <c r="AB181" s="323" t="s">
        <v>496</v>
      </c>
      <c r="AC181" s="323" t="s">
        <v>497</v>
      </c>
      <c r="AD181" s="322">
        <v>0</v>
      </c>
      <c r="AE181" s="323" t="s">
        <v>606</v>
      </c>
      <c r="AF181" s="323" t="s">
        <v>607</v>
      </c>
      <c r="AG181" s="322">
        <v>0.01</v>
      </c>
      <c r="AH181" s="324">
        <f t="shared" si="17"/>
        <v>0.5</v>
      </c>
      <c r="AI181" s="651" t="s">
        <v>1103</v>
      </c>
      <c r="AJ181" s="651" t="s">
        <v>1103</v>
      </c>
      <c r="AK181" s="651" t="s">
        <v>1103</v>
      </c>
      <c r="AL181" s="201" t="s">
        <v>832</v>
      </c>
      <c r="AM181" s="1443">
        <v>0.66</v>
      </c>
    </row>
    <row r="182" spans="1:39" ht="15.75" customHeight="1" x14ac:dyDescent="0.2">
      <c r="A182" s="308" t="s">
        <v>244</v>
      </c>
      <c r="B182" s="224" t="s">
        <v>243</v>
      </c>
      <c r="C182" s="287">
        <v>0.5</v>
      </c>
      <c r="D182" s="224" t="s">
        <v>496</v>
      </c>
      <c r="E182" s="224" t="s">
        <v>497</v>
      </c>
      <c r="F182" s="287">
        <v>0</v>
      </c>
      <c r="G182" s="224" t="s">
        <v>496</v>
      </c>
      <c r="H182" s="224" t="s">
        <v>534</v>
      </c>
      <c r="I182" s="287">
        <v>0</v>
      </c>
      <c r="J182" s="309">
        <f t="shared" si="12"/>
        <v>0.5</v>
      </c>
      <c r="K182" s="287">
        <v>0.5</v>
      </c>
      <c r="L182" s="224" t="s">
        <v>496</v>
      </c>
      <c r="M182" s="224" t="s">
        <v>497</v>
      </c>
      <c r="N182" s="287">
        <v>0</v>
      </c>
      <c r="O182" s="224" t="s">
        <v>496</v>
      </c>
      <c r="P182" s="224" t="s">
        <v>534</v>
      </c>
      <c r="Q182" s="287">
        <v>0</v>
      </c>
      <c r="R182" s="309">
        <f t="shared" si="13"/>
        <v>0.5</v>
      </c>
      <c r="S182" s="287">
        <v>0.5</v>
      </c>
      <c r="T182" s="224" t="s">
        <v>496</v>
      </c>
      <c r="U182" s="224" t="s">
        <v>497</v>
      </c>
      <c r="V182" s="287">
        <v>0</v>
      </c>
      <c r="W182" s="224" t="s">
        <v>496</v>
      </c>
      <c r="X182" s="224" t="s">
        <v>534</v>
      </c>
      <c r="Y182" s="287">
        <v>0</v>
      </c>
      <c r="Z182" s="309">
        <f t="shared" si="16"/>
        <v>0.5</v>
      </c>
      <c r="AA182" s="287">
        <v>0.5</v>
      </c>
      <c r="AB182" s="139" t="s">
        <v>496</v>
      </c>
      <c r="AC182" s="139" t="s">
        <v>497</v>
      </c>
      <c r="AD182" s="287">
        <v>0</v>
      </c>
      <c r="AE182" s="139" t="s">
        <v>496</v>
      </c>
      <c r="AF182" s="139" t="s">
        <v>534</v>
      </c>
      <c r="AG182" s="287">
        <v>0</v>
      </c>
      <c r="AH182" s="293">
        <f t="shared" si="17"/>
        <v>0.5</v>
      </c>
      <c r="AI182" s="651" t="s">
        <v>832</v>
      </c>
      <c r="AJ182" s="651" t="s">
        <v>1103</v>
      </c>
      <c r="AK182" s="651" t="s">
        <v>832</v>
      </c>
      <c r="AL182" s="201" t="s">
        <v>832</v>
      </c>
      <c r="AM182" s="1443">
        <v>0.65700000000000003</v>
      </c>
    </row>
    <row r="183" spans="1:39" ht="15" hidden="1" x14ac:dyDescent="0.2">
      <c r="A183" s="308" t="s">
        <v>246</v>
      </c>
      <c r="B183" s="224" t="s">
        <v>245</v>
      </c>
      <c r="C183" s="287">
        <v>0.4</v>
      </c>
      <c r="D183" s="224" t="s">
        <v>602</v>
      </c>
      <c r="E183" s="224" t="s">
        <v>603</v>
      </c>
      <c r="F183" s="287">
        <v>0.1</v>
      </c>
      <c r="G183" s="224" t="s">
        <v>496</v>
      </c>
      <c r="H183" s="224" t="s">
        <v>534</v>
      </c>
      <c r="I183" s="287">
        <v>0</v>
      </c>
      <c r="J183" s="309">
        <f t="shared" si="12"/>
        <v>0.5</v>
      </c>
      <c r="K183" s="287">
        <v>0.4</v>
      </c>
      <c r="L183" s="224" t="s">
        <v>602</v>
      </c>
      <c r="M183" s="224" t="s">
        <v>603</v>
      </c>
      <c r="N183" s="287">
        <v>0.1</v>
      </c>
      <c r="O183" s="224" t="s">
        <v>496</v>
      </c>
      <c r="P183" s="224" t="s">
        <v>534</v>
      </c>
      <c r="Q183" s="287">
        <v>0</v>
      </c>
      <c r="R183" s="309">
        <f t="shared" si="13"/>
        <v>0.5</v>
      </c>
      <c r="S183" s="287">
        <v>0.4</v>
      </c>
      <c r="T183" s="224" t="s">
        <v>602</v>
      </c>
      <c r="U183" s="224" t="s">
        <v>603</v>
      </c>
      <c r="V183" s="287">
        <v>0.1</v>
      </c>
      <c r="W183" s="224" t="s">
        <v>496</v>
      </c>
      <c r="X183" s="224" t="s">
        <v>534</v>
      </c>
      <c r="Y183" s="287">
        <v>0</v>
      </c>
      <c r="Z183" s="309">
        <f t="shared" si="16"/>
        <v>0.5</v>
      </c>
      <c r="AA183" s="287">
        <v>0.4</v>
      </c>
      <c r="AB183" s="139" t="s">
        <v>602</v>
      </c>
      <c r="AC183" s="139" t="s">
        <v>603</v>
      </c>
      <c r="AD183" s="287">
        <v>0.1</v>
      </c>
      <c r="AE183" s="139" t="s">
        <v>496</v>
      </c>
      <c r="AF183" s="139" t="s">
        <v>534</v>
      </c>
      <c r="AG183" s="287">
        <v>0</v>
      </c>
      <c r="AH183" s="293">
        <f t="shared" si="17"/>
        <v>0.5</v>
      </c>
      <c r="AI183" s="651" t="s">
        <v>1103</v>
      </c>
      <c r="AJ183" s="651" t="s">
        <v>1103</v>
      </c>
      <c r="AK183" s="651" t="s">
        <v>1103</v>
      </c>
      <c r="AL183" s="199"/>
      <c r="AM183" s="1443">
        <v>0.69799999999999995</v>
      </c>
    </row>
    <row r="184" spans="1:39" ht="15.75" hidden="1" customHeight="1" x14ac:dyDescent="0.2">
      <c r="A184" s="308" t="s">
        <v>248</v>
      </c>
      <c r="B184" s="224" t="s">
        <v>609</v>
      </c>
      <c r="C184" s="287">
        <v>0.49</v>
      </c>
      <c r="D184" s="224" t="s">
        <v>496</v>
      </c>
      <c r="E184" s="224" t="s">
        <v>497</v>
      </c>
      <c r="F184" s="287">
        <v>0</v>
      </c>
      <c r="G184" s="224" t="s">
        <v>610</v>
      </c>
      <c r="H184" s="224" t="s">
        <v>611</v>
      </c>
      <c r="I184" s="287">
        <v>0.01</v>
      </c>
      <c r="J184" s="309">
        <f t="shared" si="12"/>
        <v>0.5</v>
      </c>
      <c r="K184" s="287">
        <v>0.49</v>
      </c>
      <c r="L184" s="224" t="s">
        <v>496</v>
      </c>
      <c r="M184" s="224" t="s">
        <v>497</v>
      </c>
      <c r="N184" s="287">
        <v>0</v>
      </c>
      <c r="O184" s="224" t="s">
        <v>610</v>
      </c>
      <c r="P184" s="224" t="s">
        <v>611</v>
      </c>
      <c r="Q184" s="287">
        <v>0.01</v>
      </c>
      <c r="R184" s="309">
        <f t="shared" si="13"/>
        <v>0.5</v>
      </c>
      <c r="S184" s="287">
        <v>0.49</v>
      </c>
      <c r="T184" s="224" t="s">
        <v>496</v>
      </c>
      <c r="U184" s="224" t="s">
        <v>497</v>
      </c>
      <c r="V184" s="287">
        <v>0</v>
      </c>
      <c r="W184" s="224" t="s">
        <v>610</v>
      </c>
      <c r="X184" s="224" t="s">
        <v>611</v>
      </c>
      <c r="Y184" s="287">
        <v>0.01</v>
      </c>
      <c r="Z184" s="309">
        <f t="shared" si="16"/>
        <v>0.5</v>
      </c>
      <c r="AA184" s="287">
        <v>0.49</v>
      </c>
      <c r="AB184" s="139" t="s">
        <v>496</v>
      </c>
      <c r="AC184" s="139" t="s">
        <v>497</v>
      </c>
      <c r="AD184" s="287">
        <v>0</v>
      </c>
      <c r="AE184" s="139" t="s">
        <v>610</v>
      </c>
      <c r="AF184" s="139" t="s">
        <v>611</v>
      </c>
      <c r="AG184" s="287">
        <v>0.01</v>
      </c>
      <c r="AH184" s="293">
        <f t="shared" si="17"/>
        <v>0.5</v>
      </c>
      <c r="AI184" s="651" t="s">
        <v>832</v>
      </c>
      <c r="AJ184" s="651" t="s">
        <v>1103</v>
      </c>
      <c r="AK184" s="651" t="s">
        <v>1103</v>
      </c>
      <c r="AL184" s="201" t="s">
        <v>832</v>
      </c>
      <c r="AM184" s="1443">
        <v>0.67100000000000004</v>
      </c>
    </row>
    <row r="185" spans="1:39" ht="15.75" hidden="1" customHeight="1" x14ac:dyDescent="0.2">
      <c r="A185" s="308" t="s">
        <v>250</v>
      </c>
      <c r="B185" s="224" t="s">
        <v>632</v>
      </c>
      <c r="C185" s="287">
        <v>0.4</v>
      </c>
      <c r="D185" s="224" t="s">
        <v>630</v>
      </c>
      <c r="E185" s="224" t="s">
        <v>631</v>
      </c>
      <c r="F185" s="287">
        <v>0.1</v>
      </c>
      <c r="G185" s="224" t="s">
        <v>496</v>
      </c>
      <c r="H185" s="224" t="s">
        <v>534</v>
      </c>
      <c r="I185" s="287">
        <v>0</v>
      </c>
      <c r="J185" s="309">
        <f t="shared" si="12"/>
        <v>0.5</v>
      </c>
      <c r="K185" s="287">
        <v>0.4</v>
      </c>
      <c r="L185" s="224" t="s">
        <v>630</v>
      </c>
      <c r="M185" s="224" t="s">
        <v>631</v>
      </c>
      <c r="N185" s="287">
        <v>0.1</v>
      </c>
      <c r="O185" s="224" t="s">
        <v>496</v>
      </c>
      <c r="P185" s="224" t="s">
        <v>534</v>
      </c>
      <c r="Q185" s="287">
        <v>0</v>
      </c>
      <c r="R185" s="309">
        <f t="shared" si="13"/>
        <v>0.5</v>
      </c>
      <c r="S185" s="287">
        <v>0.4</v>
      </c>
      <c r="T185" s="224" t="s">
        <v>630</v>
      </c>
      <c r="U185" s="224" t="s">
        <v>631</v>
      </c>
      <c r="V185" s="287">
        <v>0.1</v>
      </c>
      <c r="W185" s="224" t="s">
        <v>496</v>
      </c>
      <c r="X185" s="224" t="s">
        <v>534</v>
      </c>
      <c r="Y185" s="287">
        <v>0</v>
      </c>
      <c r="Z185" s="309">
        <f t="shared" si="16"/>
        <v>0.5</v>
      </c>
      <c r="AA185" s="287">
        <v>0.4</v>
      </c>
      <c r="AB185" s="139" t="s">
        <v>630</v>
      </c>
      <c r="AC185" s="139" t="s">
        <v>631</v>
      </c>
      <c r="AD185" s="287">
        <v>0.1</v>
      </c>
      <c r="AE185" s="139" t="s">
        <v>496</v>
      </c>
      <c r="AF185" s="139" t="s">
        <v>534</v>
      </c>
      <c r="AG185" s="287">
        <v>0</v>
      </c>
      <c r="AH185" s="293">
        <f t="shared" si="17"/>
        <v>0.5</v>
      </c>
      <c r="AI185" s="651" t="s">
        <v>1103</v>
      </c>
      <c r="AJ185" s="651" t="s">
        <v>1103</v>
      </c>
      <c r="AK185" s="651" t="s">
        <v>1103</v>
      </c>
      <c r="AL185" s="199"/>
      <c r="AM185" s="1443">
        <v>0.69799999999999995</v>
      </c>
    </row>
    <row r="186" spans="1:39" ht="15.75" hidden="1" customHeight="1" x14ac:dyDescent="0.2">
      <c r="A186" s="308" t="s">
        <v>252</v>
      </c>
      <c r="B186" s="224" t="s">
        <v>599</v>
      </c>
      <c r="C186" s="287">
        <v>0.4</v>
      </c>
      <c r="D186" s="224" t="s">
        <v>596</v>
      </c>
      <c r="E186" s="224" t="s">
        <v>597</v>
      </c>
      <c r="F186" s="287">
        <v>0.09</v>
      </c>
      <c r="G186" s="224" t="s">
        <v>593</v>
      </c>
      <c r="H186" s="224" t="s">
        <v>594</v>
      </c>
      <c r="I186" s="287">
        <v>0.01</v>
      </c>
      <c r="J186" s="309">
        <f t="shared" si="12"/>
        <v>0.5</v>
      </c>
      <c r="K186" s="287">
        <v>0.4</v>
      </c>
      <c r="L186" s="224" t="s">
        <v>596</v>
      </c>
      <c r="M186" s="224" t="s">
        <v>597</v>
      </c>
      <c r="N186" s="287">
        <v>0.09</v>
      </c>
      <c r="O186" s="224" t="s">
        <v>593</v>
      </c>
      <c r="P186" s="224" t="s">
        <v>594</v>
      </c>
      <c r="Q186" s="287">
        <v>0.01</v>
      </c>
      <c r="R186" s="309">
        <f t="shared" si="13"/>
        <v>0.5</v>
      </c>
      <c r="S186" s="287">
        <v>0.4</v>
      </c>
      <c r="T186" s="224" t="s">
        <v>596</v>
      </c>
      <c r="U186" s="224" t="s">
        <v>597</v>
      </c>
      <c r="V186" s="287">
        <v>0.09</v>
      </c>
      <c r="W186" s="224" t="s">
        <v>593</v>
      </c>
      <c r="X186" s="224" t="s">
        <v>594</v>
      </c>
      <c r="Y186" s="287">
        <v>0.01</v>
      </c>
      <c r="Z186" s="309">
        <f t="shared" si="16"/>
        <v>0.5</v>
      </c>
      <c r="AA186" s="287">
        <v>0.4</v>
      </c>
      <c r="AB186" s="139" t="s">
        <v>596</v>
      </c>
      <c r="AC186" s="139" t="s">
        <v>597</v>
      </c>
      <c r="AD186" s="287">
        <v>0.09</v>
      </c>
      <c r="AE186" s="139" t="s">
        <v>593</v>
      </c>
      <c r="AF186" s="139" t="s">
        <v>594</v>
      </c>
      <c r="AG186" s="287">
        <v>0.01</v>
      </c>
      <c r="AH186" s="293">
        <f t="shared" si="17"/>
        <v>0.5</v>
      </c>
      <c r="AI186" s="651" t="s">
        <v>1103</v>
      </c>
      <c r="AJ186" s="651" t="s">
        <v>1103</v>
      </c>
      <c r="AK186" s="651" t="s">
        <v>1103</v>
      </c>
      <c r="AL186" s="199"/>
      <c r="AM186" s="1443">
        <v>0.71699999999999997</v>
      </c>
    </row>
    <row r="187" spans="1:39" ht="15.75" hidden="1" customHeight="1" x14ac:dyDescent="0.2">
      <c r="A187" s="308" t="s">
        <v>254</v>
      </c>
      <c r="B187" s="224" t="s">
        <v>253</v>
      </c>
      <c r="C187" s="287">
        <v>0.99</v>
      </c>
      <c r="D187" s="224" t="s">
        <v>496</v>
      </c>
      <c r="E187" s="224" t="s">
        <v>636</v>
      </c>
      <c r="F187" s="287">
        <v>0</v>
      </c>
      <c r="G187" s="224" t="s">
        <v>1199</v>
      </c>
      <c r="H187" s="224" t="s">
        <v>1123</v>
      </c>
      <c r="I187" s="287">
        <v>0.01</v>
      </c>
      <c r="J187" s="309">
        <f t="shared" si="12"/>
        <v>1</v>
      </c>
      <c r="K187" s="287">
        <v>0.99</v>
      </c>
      <c r="L187" s="224" t="s">
        <v>496</v>
      </c>
      <c r="M187" s="224" t="s">
        <v>636</v>
      </c>
      <c r="N187" s="287">
        <v>0</v>
      </c>
      <c r="O187" s="224" t="s">
        <v>1199</v>
      </c>
      <c r="P187" s="224" t="s">
        <v>1123</v>
      </c>
      <c r="Q187" s="287">
        <v>0.01</v>
      </c>
      <c r="R187" s="309">
        <f t="shared" si="13"/>
        <v>1</v>
      </c>
      <c r="S187" s="287">
        <v>0.99</v>
      </c>
      <c r="T187" s="224" t="s">
        <v>496</v>
      </c>
      <c r="U187" s="224" t="s">
        <v>636</v>
      </c>
      <c r="V187" s="287">
        <v>0</v>
      </c>
      <c r="W187" s="224" t="s">
        <v>1199</v>
      </c>
      <c r="X187" s="224" t="s">
        <v>1123</v>
      </c>
      <c r="Y187" s="287">
        <v>0.01</v>
      </c>
      <c r="Z187" s="309">
        <f t="shared" si="16"/>
        <v>1</v>
      </c>
      <c r="AA187" s="287">
        <v>0.99</v>
      </c>
      <c r="AB187" s="139" t="s">
        <v>496</v>
      </c>
      <c r="AC187" s="139" t="s">
        <v>636</v>
      </c>
      <c r="AD187" s="287">
        <v>0</v>
      </c>
      <c r="AE187" s="139" t="s">
        <v>1199</v>
      </c>
      <c r="AF187" s="139" t="s">
        <v>1123</v>
      </c>
      <c r="AG187" s="287">
        <v>0.01</v>
      </c>
      <c r="AH187" s="293">
        <f t="shared" si="17"/>
        <v>1</v>
      </c>
      <c r="AI187" s="652" t="s">
        <v>1103</v>
      </c>
      <c r="AJ187" s="652" t="s">
        <v>1103</v>
      </c>
      <c r="AK187" s="652" t="s">
        <v>1103</v>
      </c>
      <c r="AL187" s="201" t="s">
        <v>832</v>
      </c>
      <c r="AM187" s="1443">
        <v>0.66</v>
      </c>
    </row>
    <row r="188" spans="1:39" ht="15.75" hidden="1" customHeight="1" x14ac:dyDescent="0.2">
      <c r="A188" s="308" t="s">
        <v>256</v>
      </c>
      <c r="B188" s="224" t="s">
        <v>255</v>
      </c>
      <c r="C188" s="287">
        <v>0.4</v>
      </c>
      <c r="D188" s="224" t="s">
        <v>615</v>
      </c>
      <c r="E188" s="224" t="s">
        <v>616</v>
      </c>
      <c r="F188" s="287">
        <v>0.1</v>
      </c>
      <c r="G188" s="224" t="s">
        <v>496</v>
      </c>
      <c r="H188" s="224" t="s">
        <v>534</v>
      </c>
      <c r="I188" s="287">
        <v>0</v>
      </c>
      <c r="J188" s="309">
        <f t="shared" si="12"/>
        <v>0.5</v>
      </c>
      <c r="K188" s="287">
        <v>0.4</v>
      </c>
      <c r="L188" s="224" t="s">
        <v>615</v>
      </c>
      <c r="M188" s="224" t="s">
        <v>616</v>
      </c>
      <c r="N188" s="287">
        <v>0.1</v>
      </c>
      <c r="O188" s="224" t="s">
        <v>496</v>
      </c>
      <c r="P188" s="224" t="s">
        <v>534</v>
      </c>
      <c r="Q188" s="287">
        <v>0</v>
      </c>
      <c r="R188" s="309">
        <f t="shared" si="13"/>
        <v>0.5</v>
      </c>
      <c r="S188" s="287">
        <v>0.4</v>
      </c>
      <c r="T188" s="224" t="s">
        <v>615</v>
      </c>
      <c r="U188" s="224" t="s">
        <v>616</v>
      </c>
      <c r="V188" s="287">
        <v>0.1</v>
      </c>
      <c r="W188" s="224" t="s">
        <v>496</v>
      </c>
      <c r="X188" s="224" t="s">
        <v>534</v>
      </c>
      <c r="Y188" s="287">
        <v>0</v>
      </c>
      <c r="Z188" s="309">
        <f t="shared" si="16"/>
        <v>0.5</v>
      </c>
      <c r="AA188" s="287">
        <v>0.4</v>
      </c>
      <c r="AB188" s="139" t="s">
        <v>615</v>
      </c>
      <c r="AC188" s="139" t="s">
        <v>616</v>
      </c>
      <c r="AD188" s="287">
        <v>0.1</v>
      </c>
      <c r="AE188" s="139" t="s">
        <v>496</v>
      </c>
      <c r="AF188" s="139" t="s">
        <v>534</v>
      </c>
      <c r="AG188" s="287">
        <v>0</v>
      </c>
      <c r="AH188" s="293">
        <f t="shared" si="17"/>
        <v>0.5</v>
      </c>
      <c r="AI188" s="651" t="s">
        <v>1103</v>
      </c>
      <c r="AJ188" s="651" t="s">
        <v>1103</v>
      </c>
      <c r="AK188" s="651" t="s">
        <v>1103</v>
      </c>
      <c r="AL188" s="199"/>
      <c r="AM188" s="1443">
        <v>0.72699999999999998</v>
      </c>
    </row>
    <row r="189" spans="1:39" ht="15.75" hidden="1" customHeight="1" x14ac:dyDescent="0.2">
      <c r="A189" s="308" t="s">
        <v>258</v>
      </c>
      <c r="B189" s="224" t="s">
        <v>257</v>
      </c>
      <c r="C189" s="287">
        <v>0.4</v>
      </c>
      <c r="D189" s="224" t="s">
        <v>590</v>
      </c>
      <c r="E189" s="224" t="s">
        <v>591</v>
      </c>
      <c r="F189" s="287">
        <v>0.09</v>
      </c>
      <c r="G189" s="224" t="s">
        <v>587</v>
      </c>
      <c r="H189" s="224" t="s">
        <v>588</v>
      </c>
      <c r="I189" s="287">
        <v>0.01</v>
      </c>
      <c r="J189" s="309">
        <f t="shared" si="12"/>
        <v>0.5</v>
      </c>
      <c r="K189" s="287">
        <v>0.4</v>
      </c>
      <c r="L189" s="224" t="s">
        <v>590</v>
      </c>
      <c r="M189" s="224" t="s">
        <v>591</v>
      </c>
      <c r="N189" s="287">
        <v>0.09</v>
      </c>
      <c r="O189" s="224" t="s">
        <v>587</v>
      </c>
      <c r="P189" s="224" t="s">
        <v>588</v>
      </c>
      <c r="Q189" s="287">
        <v>0.01</v>
      </c>
      <c r="R189" s="309">
        <f t="shared" si="13"/>
        <v>0.5</v>
      </c>
      <c r="S189" s="287">
        <v>0.4</v>
      </c>
      <c r="T189" s="224" t="s">
        <v>590</v>
      </c>
      <c r="U189" s="224" t="s">
        <v>591</v>
      </c>
      <c r="V189" s="287">
        <v>0.09</v>
      </c>
      <c r="W189" s="224" t="s">
        <v>587</v>
      </c>
      <c r="X189" s="224" t="s">
        <v>588</v>
      </c>
      <c r="Y189" s="287">
        <v>0.01</v>
      </c>
      <c r="Z189" s="309">
        <f t="shared" si="16"/>
        <v>0.5</v>
      </c>
      <c r="AA189" s="287">
        <v>0.4</v>
      </c>
      <c r="AB189" s="139" t="s">
        <v>590</v>
      </c>
      <c r="AC189" s="139" t="s">
        <v>591</v>
      </c>
      <c r="AD189" s="287">
        <v>0.09</v>
      </c>
      <c r="AE189" s="139" t="s">
        <v>587</v>
      </c>
      <c r="AF189" s="139" t="s">
        <v>588</v>
      </c>
      <c r="AG189" s="287">
        <v>0.01</v>
      </c>
      <c r="AH189" s="293">
        <f t="shared" si="17"/>
        <v>0.5</v>
      </c>
      <c r="AI189" s="651" t="s">
        <v>1103</v>
      </c>
      <c r="AJ189" s="651" t="s">
        <v>1103</v>
      </c>
      <c r="AK189" s="651" t="s">
        <v>1103</v>
      </c>
      <c r="AL189" s="199"/>
      <c r="AM189" s="1443">
        <v>0.61399999999999999</v>
      </c>
    </row>
    <row r="190" spans="1:39" ht="15.75" hidden="1" customHeight="1" x14ac:dyDescent="0.2">
      <c r="A190" s="308" t="s">
        <v>260</v>
      </c>
      <c r="B190" s="224" t="s">
        <v>518</v>
      </c>
      <c r="C190" s="287">
        <v>0.49</v>
      </c>
      <c r="D190" s="224" t="s">
        <v>496</v>
      </c>
      <c r="E190" s="224" t="s">
        <v>497</v>
      </c>
      <c r="F190" s="287">
        <v>0</v>
      </c>
      <c r="G190" s="224" t="s">
        <v>519</v>
      </c>
      <c r="H190" s="224" t="s">
        <v>520</v>
      </c>
      <c r="I190" s="287">
        <v>0.01</v>
      </c>
      <c r="J190" s="309">
        <f t="shared" si="12"/>
        <v>0.5</v>
      </c>
      <c r="K190" s="287">
        <v>0.49</v>
      </c>
      <c r="L190" s="224" t="s">
        <v>496</v>
      </c>
      <c r="M190" s="224" t="s">
        <v>497</v>
      </c>
      <c r="N190" s="287">
        <v>0</v>
      </c>
      <c r="O190" s="224" t="s">
        <v>519</v>
      </c>
      <c r="P190" s="224" t="s">
        <v>520</v>
      </c>
      <c r="Q190" s="287">
        <v>0.01</v>
      </c>
      <c r="R190" s="309">
        <f t="shared" si="13"/>
        <v>0.5</v>
      </c>
      <c r="S190" s="287">
        <v>0.49</v>
      </c>
      <c r="T190" s="224" t="s">
        <v>496</v>
      </c>
      <c r="U190" s="224" t="s">
        <v>497</v>
      </c>
      <c r="V190" s="287">
        <v>0</v>
      </c>
      <c r="W190" s="224" t="s">
        <v>519</v>
      </c>
      <c r="X190" s="224" t="s">
        <v>520</v>
      </c>
      <c r="Y190" s="287">
        <v>0.01</v>
      </c>
      <c r="Z190" s="309">
        <f t="shared" si="16"/>
        <v>0.5</v>
      </c>
      <c r="AA190" s="287">
        <v>0.49</v>
      </c>
      <c r="AB190" s="139" t="s">
        <v>496</v>
      </c>
      <c r="AC190" s="139" t="s">
        <v>497</v>
      </c>
      <c r="AD190" s="287">
        <v>0</v>
      </c>
      <c r="AE190" s="139" t="s">
        <v>519</v>
      </c>
      <c r="AF190" s="139" t="s">
        <v>520</v>
      </c>
      <c r="AG190" s="287">
        <v>0.01</v>
      </c>
      <c r="AH190" s="293">
        <f t="shared" si="17"/>
        <v>0.5</v>
      </c>
      <c r="AI190" s="651" t="s">
        <v>1103</v>
      </c>
      <c r="AJ190" s="651" t="s">
        <v>1103</v>
      </c>
      <c r="AK190" s="651" t="s">
        <v>1103</v>
      </c>
      <c r="AL190" s="201" t="s">
        <v>832</v>
      </c>
      <c r="AM190" s="1443">
        <v>0.71099999999999997</v>
      </c>
    </row>
    <row r="191" spans="1:39" ht="15.75" hidden="1" customHeight="1" x14ac:dyDescent="0.2">
      <c r="A191" s="308" t="s">
        <v>262</v>
      </c>
      <c r="B191" s="224" t="s">
        <v>541</v>
      </c>
      <c r="C191" s="287">
        <v>0.49</v>
      </c>
      <c r="D191" s="224" t="s">
        <v>496</v>
      </c>
      <c r="E191" s="224" t="s">
        <v>497</v>
      </c>
      <c r="F191" s="287">
        <v>0</v>
      </c>
      <c r="G191" s="224" t="s">
        <v>542</v>
      </c>
      <c r="H191" s="224" t="s">
        <v>543</v>
      </c>
      <c r="I191" s="287">
        <v>0.01</v>
      </c>
      <c r="J191" s="309">
        <f t="shared" si="12"/>
        <v>0.5</v>
      </c>
      <c r="K191" s="287">
        <v>0.49</v>
      </c>
      <c r="L191" s="224" t="s">
        <v>496</v>
      </c>
      <c r="M191" s="224" t="s">
        <v>497</v>
      </c>
      <c r="N191" s="287">
        <v>0</v>
      </c>
      <c r="O191" s="224" t="s">
        <v>542</v>
      </c>
      <c r="P191" s="224" t="s">
        <v>543</v>
      </c>
      <c r="Q191" s="287">
        <v>0.01</v>
      </c>
      <c r="R191" s="309">
        <f t="shared" si="13"/>
        <v>0.5</v>
      </c>
      <c r="S191" s="287">
        <v>0.49</v>
      </c>
      <c r="T191" s="224" t="s">
        <v>496</v>
      </c>
      <c r="U191" s="224" t="s">
        <v>497</v>
      </c>
      <c r="V191" s="287">
        <v>0</v>
      </c>
      <c r="W191" s="224" t="s">
        <v>542</v>
      </c>
      <c r="X191" s="224" t="s">
        <v>543</v>
      </c>
      <c r="Y191" s="287">
        <v>0.01</v>
      </c>
      <c r="Z191" s="309">
        <f t="shared" si="16"/>
        <v>0.5</v>
      </c>
      <c r="AA191" s="287">
        <v>0.49</v>
      </c>
      <c r="AB191" s="139" t="s">
        <v>496</v>
      </c>
      <c r="AC191" s="139" t="s">
        <v>497</v>
      </c>
      <c r="AD191" s="287">
        <v>0</v>
      </c>
      <c r="AE191" s="139" t="s">
        <v>542</v>
      </c>
      <c r="AF191" s="139" t="s">
        <v>543</v>
      </c>
      <c r="AG191" s="287">
        <v>0.01</v>
      </c>
      <c r="AH191" s="293">
        <f t="shared" si="17"/>
        <v>0.5</v>
      </c>
      <c r="AI191" s="651" t="s">
        <v>832</v>
      </c>
      <c r="AJ191" s="651" t="s">
        <v>832</v>
      </c>
      <c r="AK191" s="651" t="s">
        <v>1103</v>
      </c>
      <c r="AL191" s="201" t="s">
        <v>832</v>
      </c>
      <c r="AM191" s="1443">
        <v>0.69399999999999995</v>
      </c>
    </row>
    <row r="192" spans="1:39" ht="15.75" hidden="1" customHeight="1" x14ac:dyDescent="0.2">
      <c r="A192" s="308" t="s">
        <v>264</v>
      </c>
      <c r="B192" s="224" t="s">
        <v>562</v>
      </c>
      <c r="C192" s="287">
        <v>0.49</v>
      </c>
      <c r="D192" s="224" t="s">
        <v>496</v>
      </c>
      <c r="E192" s="224" t="s">
        <v>497</v>
      </c>
      <c r="F192" s="287">
        <v>0</v>
      </c>
      <c r="G192" s="224" t="s">
        <v>1912</v>
      </c>
      <c r="H192" s="224" t="s">
        <v>1913</v>
      </c>
      <c r="I192" s="287">
        <v>0.01</v>
      </c>
      <c r="J192" s="309">
        <f t="shared" si="12"/>
        <v>0.5</v>
      </c>
      <c r="K192" s="287">
        <v>0.49</v>
      </c>
      <c r="L192" s="224" t="s">
        <v>496</v>
      </c>
      <c r="M192" s="224" t="s">
        <v>497</v>
      </c>
      <c r="N192" s="287">
        <v>0</v>
      </c>
      <c r="O192" s="224" t="s">
        <v>1912</v>
      </c>
      <c r="P192" s="224" t="s">
        <v>1913</v>
      </c>
      <c r="Q192" s="287">
        <v>0.01</v>
      </c>
      <c r="R192" s="309">
        <f t="shared" si="13"/>
        <v>0.5</v>
      </c>
      <c r="S192" s="287">
        <v>0.49</v>
      </c>
      <c r="T192" s="224" t="s">
        <v>496</v>
      </c>
      <c r="U192" s="224" t="s">
        <v>497</v>
      </c>
      <c r="V192" s="287">
        <v>0</v>
      </c>
      <c r="W192" s="224" t="s">
        <v>1912</v>
      </c>
      <c r="X192" s="224" t="s">
        <v>1913</v>
      </c>
      <c r="Y192" s="287">
        <v>0.01</v>
      </c>
      <c r="Z192" s="309">
        <f t="shared" si="16"/>
        <v>0.5</v>
      </c>
      <c r="AA192" s="287">
        <v>0.49</v>
      </c>
      <c r="AB192" s="139" t="s">
        <v>496</v>
      </c>
      <c r="AC192" s="139" t="s">
        <v>497</v>
      </c>
      <c r="AD192" s="287">
        <v>0</v>
      </c>
      <c r="AE192" s="139" t="s">
        <v>1912</v>
      </c>
      <c r="AF192" s="139" t="s">
        <v>1913</v>
      </c>
      <c r="AG192" s="287">
        <v>0.01</v>
      </c>
      <c r="AH192" s="293">
        <f t="shared" si="17"/>
        <v>0.5</v>
      </c>
      <c r="AI192" s="651" t="s">
        <v>1103</v>
      </c>
      <c r="AJ192" s="651" t="s">
        <v>1103</v>
      </c>
      <c r="AK192" s="651" t="s">
        <v>1103</v>
      </c>
      <c r="AL192" s="201" t="s">
        <v>832</v>
      </c>
      <c r="AM192" s="1443">
        <v>0.70199999999999996</v>
      </c>
    </row>
    <row r="193" spans="1:42" ht="15.75" hidden="1" customHeight="1" x14ac:dyDescent="0.2">
      <c r="A193" s="308" t="s">
        <v>266</v>
      </c>
      <c r="B193" s="224" t="s">
        <v>265</v>
      </c>
      <c r="C193" s="287">
        <v>0.4</v>
      </c>
      <c r="D193" s="224" t="s">
        <v>590</v>
      </c>
      <c r="E193" s="224" t="s">
        <v>591</v>
      </c>
      <c r="F193" s="287">
        <v>0.09</v>
      </c>
      <c r="G193" s="224" t="s">
        <v>587</v>
      </c>
      <c r="H193" s="224" t="s">
        <v>588</v>
      </c>
      <c r="I193" s="287">
        <v>0.01</v>
      </c>
      <c r="J193" s="309">
        <f t="shared" si="12"/>
        <v>0.5</v>
      </c>
      <c r="K193" s="287">
        <v>0.4</v>
      </c>
      <c r="L193" s="224" t="s">
        <v>590</v>
      </c>
      <c r="M193" s="224" t="s">
        <v>591</v>
      </c>
      <c r="N193" s="287">
        <v>0.09</v>
      </c>
      <c r="O193" s="224" t="s">
        <v>587</v>
      </c>
      <c r="P193" s="224" t="s">
        <v>588</v>
      </c>
      <c r="Q193" s="287">
        <v>0.01</v>
      </c>
      <c r="R193" s="309">
        <f t="shared" si="13"/>
        <v>0.5</v>
      </c>
      <c r="S193" s="287">
        <v>0.4</v>
      </c>
      <c r="T193" s="224" t="s">
        <v>590</v>
      </c>
      <c r="U193" s="224" t="s">
        <v>591</v>
      </c>
      <c r="V193" s="287">
        <v>0.09</v>
      </c>
      <c r="W193" s="224" t="s">
        <v>587</v>
      </c>
      <c r="X193" s="224" t="s">
        <v>588</v>
      </c>
      <c r="Y193" s="287">
        <v>0.01</v>
      </c>
      <c r="Z193" s="309">
        <f t="shared" si="16"/>
        <v>0.5</v>
      </c>
      <c r="AA193" s="287">
        <v>0.4</v>
      </c>
      <c r="AB193" s="139" t="s">
        <v>590</v>
      </c>
      <c r="AC193" s="139" t="s">
        <v>591</v>
      </c>
      <c r="AD193" s="287">
        <v>0.09</v>
      </c>
      <c r="AE193" s="139" t="s">
        <v>587</v>
      </c>
      <c r="AF193" s="139" t="s">
        <v>588</v>
      </c>
      <c r="AG193" s="287">
        <v>0.01</v>
      </c>
      <c r="AH193" s="293">
        <f t="shared" si="17"/>
        <v>0.5</v>
      </c>
      <c r="AI193" s="651" t="s">
        <v>1103</v>
      </c>
      <c r="AJ193" s="651" t="s">
        <v>1103</v>
      </c>
      <c r="AK193" s="651" t="s">
        <v>1103</v>
      </c>
      <c r="AL193" s="199"/>
      <c r="AM193" s="1443">
        <v>0.67</v>
      </c>
    </row>
    <row r="194" spans="1:42" ht="15.75" hidden="1" customHeight="1" x14ac:dyDescent="0.2">
      <c r="A194" s="308" t="s">
        <v>268</v>
      </c>
      <c r="B194" s="224" t="s">
        <v>510</v>
      </c>
      <c r="C194" s="287">
        <v>0.49</v>
      </c>
      <c r="D194" s="224" t="s">
        <v>496</v>
      </c>
      <c r="E194" s="224" t="s">
        <v>497</v>
      </c>
      <c r="F194" s="287">
        <v>0</v>
      </c>
      <c r="G194" s="224" t="s">
        <v>507</v>
      </c>
      <c r="H194" s="224" t="s">
        <v>508</v>
      </c>
      <c r="I194" s="287">
        <v>0.01</v>
      </c>
      <c r="J194" s="309">
        <f t="shared" si="12"/>
        <v>0.5</v>
      </c>
      <c r="K194" s="287">
        <v>0.49</v>
      </c>
      <c r="L194" s="224" t="s">
        <v>496</v>
      </c>
      <c r="M194" s="224" t="s">
        <v>497</v>
      </c>
      <c r="N194" s="287">
        <v>0</v>
      </c>
      <c r="O194" s="224" t="s">
        <v>507</v>
      </c>
      <c r="P194" s="224" t="s">
        <v>508</v>
      </c>
      <c r="Q194" s="287">
        <v>0.01</v>
      </c>
      <c r="R194" s="309">
        <f t="shared" si="13"/>
        <v>0.5</v>
      </c>
      <c r="S194" s="287">
        <v>0.49</v>
      </c>
      <c r="T194" s="224" t="s">
        <v>496</v>
      </c>
      <c r="U194" s="224" t="s">
        <v>497</v>
      </c>
      <c r="V194" s="287">
        <v>0</v>
      </c>
      <c r="W194" s="224" t="s">
        <v>507</v>
      </c>
      <c r="X194" s="224" t="s">
        <v>508</v>
      </c>
      <c r="Y194" s="287">
        <v>0.01</v>
      </c>
      <c r="Z194" s="309">
        <f t="shared" si="16"/>
        <v>0.5</v>
      </c>
      <c r="AA194" s="287">
        <v>0.49</v>
      </c>
      <c r="AB194" s="139" t="s">
        <v>496</v>
      </c>
      <c r="AC194" s="139" t="s">
        <v>497</v>
      </c>
      <c r="AD194" s="287">
        <v>0</v>
      </c>
      <c r="AE194" s="139" t="s">
        <v>507</v>
      </c>
      <c r="AF194" s="139" t="s">
        <v>508</v>
      </c>
      <c r="AG194" s="287">
        <v>0.01</v>
      </c>
      <c r="AH194" s="293">
        <f t="shared" si="17"/>
        <v>0.5</v>
      </c>
      <c r="AI194" s="651" t="s">
        <v>1103</v>
      </c>
      <c r="AJ194" s="651" t="s">
        <v>1103</v>
      </c>
      <c r="AK194" s="651" t="s">
        <v>1103</v>
      </c>
      <c r="AL194" s="201" t="s">
        <v>832</v>
      </c>
      <c r="AM194" s="1443">
        <v>0.72</v>
      </c>
    </row>
    <row r="195" spans="1:42" ht="15" hidden="1" x14ac:dyDescent="0.2">
      <c r="A195" s="308" t="s">
        <v>270</v>
      </c>
      <c r="B195" s="224" t="s">
        <v>269</v>
      </c>
      <c r="C195" s="287">
        <v>0.3</v>
      </c>
      <c r="D195" s="224" t="s">
        <v>647</v>
      </c>
      <c r="E195" s="224" t="s">
        <v>648</v>
      </c>
      <c r="F195" s="287">
        <v>0.37</v>
      </c>
      <c r="G195" s="224" t="s">
        <v>496</v>
      </c>
      <c r="H195" s="224" t="s">
        <v>496</v>
      </c>
      <c r="I195" s="287">
        <v>0</v>
      </c>
      <c r="J195" s="309">
        <f t="shared" si="12"/>
        <v>0.66999999999999993</v>
      </c>
      <c r="K195" s="287">
        <v>0.3</v>
      </c>
      <c r="L195" s="224" t="s">
        <v>647</v>
      </c>
      <c r="M195" s="224" t="s">
        <v>648</v>
      </c>
      <c r="N195" s="287">
        <v>0.37</v>
      </c>
      <c r="O195" s="224" t="s">
        <v>496</v>
      </c>
      <c r="P195" s="224" t="s">
        <v>496</v>
      </c>
      <c r="Q195" s="287">
        <v>0</v>
      </c>
      <c r="R195" s="309">
        <f t="shared" si="13"/>
        <v>0.66999999999999993</v>
      </c>
      <c r="S195" s="287">
        <v>0.3</v>
      </c>
      <c r="T195" s="224" t="s">
        <v>647</v>
      </c>
      <c r="U195" s="224" t="s">
        <v>648</v>
      </c>
      <c r="V195" s="287">
        <v>0.37</v>
      </c>
      <c r="W195" s="224" t="s">
        <v>496</v>
      </c>
      <c r="X195" s="224" t="s">
        <v>496</v>
      </c>
      <c r="Y195" s="287">
        <v>0</v>
      </c>
      <c r="Z195" s="309">
        <f t="shared" si="16"/>
        <v>0.66999999999999993</v>
      </c>
      <c r="AA195" s="287">
        <v>0.3</v>
      </c>
      <c r="AB195" s="139" t="s">
        <v>647</v>
      </c>
      <c r="AC195" s="139" t="s">
        <v>648</v>
      </c>
      <c r="AD195" s="287">
        <v>0.37</v>
      </c>
      <c r="AE195" s="139" t="s">
        <v>496</v>
      </c>
      <c r="AF195" s="139" t="s">
        <v>496</v>
      </c>
      <c r="AG195" s="287">
        <v>0</v>
      </c>
      <c r="AH195" s="293">
        <f t="shared" si="17"/>
        <v>0.66999999999999993</v>
      </c>
      <c r="AI195" s="651" t="s">
        <v>1103</v>
      </c>
      <c r="AJ195" s="651" t="s">
        <v>1103</v>
      </c>
      <c r="AK195" s="651" t="s">
        <v>1103</v>
      </c>
      <c r="AL195" s="201" t="s">
        <v>832</v>
      </c>
      <c r="AM195" s="1443">
        <v>0.76100000000000001</v>
      </c>
    </row>
    <row r="196" spans="1:42" ht="15.75" hidden="1" customHeight="1" x14ac:dyDescent="0.2">
      <c r="A196" s="308" t="s">
        <v>272</v>
      </c>
      <c r="B196" s="224" t="s">
        <v>532</v>
      </c>
      <c r="C196" s="287">
        <v>0.49</v>
      </c>
      <c r="D196" s="224" t="s">
        <v>496</v>
      </c>
      <c r="E196" s="224" t="s">
        <v>497</v>
      </c>
      <c r="F196" s="287">
        <v>0</v>
      </c>
      <c r="G196" s="224" t="s">
        <v>529</v>
      </c>
      <c r="H196" s="224" t="s">
        <v>530</v>
      </c>
      <c r="I196" s="287">
        <v>0.01</v>
      </c>
      <c r="J196" s="309">
        <f t="shared" si="12"/>
        <v>0.5</v>
      </c>
      <c r="K196" s="287">
        <v>0.49</v>
      </c>
      <c r="L196" s="224" t="s">
        <v>496</v>
      </c>
      <c r="M196" s="224" t="s">
        <v>497</v>
      </c>
      <c r="N196" s="287">
        <v>0</v>
      </c>
      <c r="O196" s="224" t="s">
        <v>529</v>
      </c>
      <c r="P196" s="224" t="s">
        <v>530</v>
      </c>
      <c r="Q196" s="287">
        <v>0.01</v>
      </c>
      <c r="R196" s="309">
        <f t="shared" si="13"/>
        <v>0.5</v>
      </c>
      <c r="S196" s="287">
        <v>0.49</v>
      </c>
      <c r="T196" s="224" t="s">
        <v>496</v>
      </c>
      <c r="U196" s="224" t="s">
        <v>497</v>
      </c>
      <c r="V196" s="287">
        <v>0</v>
      </c>
      <c r="W196" s="224" t="s">
        <v>529</v>
      </c>
      <c r="X196" s="224" t="s">
        <v>530</v>
      </c>
      <c r="Y196" s="287">
        <v>0.01</v>
      </c>
      <c r="Z196" s="309">
        <f t="shared" si="16"/>
        <v>0.5</v>
      </c>
      <c r="AA196" s="287">
        <v>0.49</v>
      </c>
      <c r="AB196" s="139" t="s">
        <v>496</v>
      </c>
      <c r="AC196" s="139" t="s">
        <v>497</v>
      </c>
      <c r="AD196" s="287">
        <v>0</v>
      </c>
      <c r="AE196" s="139" t="s">
        <v>529</v>
      </c>
      <c r="AF196" s="139" t="s">
        <v>530</v>
      </c>
      <c r="AG196" s="287">
        <v>0.01</v>
      </c>
      <c r="AH196" s="293">
        <f t="shared" si="17"/>
        <v>0.5</v>
      </c>
      <c r="AI196" s="651" t="s">
        <v>832</v>
      </c>
      <c r="AJ196" s="651" t="s">
        <v>832</v>
      </c>
      <c r="AK196" s="651" t="s">
        <v>1103</v>
      </c>
      <c r="AL196" s="201" t="s">
        <v>832</v>
      </c>
      <c r="AM196" s="1443">
        <v>0.63900000000000001</v>
      </c>
    </row>
    <row r="197" spans="1:42" ht="15.75" hidden="1" customHeight="1" x14ac:dyDescent="0.2">
      <c r="A197" s="308" t="s">
        <v>274</v>
      </c>
      <c r="B197" s="224" t="s">
        <v>273</v>
      </c>
      <c r="C197" s="287">
        <v>0.4</v>
      </c>
      <c r="D197" s="224" t="s">
        <v>569</v>
      </c>
      <c r="E197" s="224" t="s">
        <v>570</v>
      </c>
      <c r="F197" s="287">
        <v>0.09</v>
      </c>
      <c r="G197" s="224" t="s">
        <v>567</v>
      </c>
      <c r="H197" s="224" t="s">
        <v>568</v>
      </c>
      <c r="I197" s="287">
        <v>0.01</v>
      </c>
      <c r="J197" s="309">
        <f t="shared" si="12"/>
        <v>0.5</v>
      </c>
      <c r="K197" s="287">
        <v>0.4</v>
      </c>
      <c r="L197" s="224" t="s">
        <v>569</v>
      </c>
      <c r="M197" s="224" t="s">
        <v>570</v>
      </c>
      <c r="N197" s="287">
        <v>0.09</v>
      </c>
      <c r="O197" s="224" t="s">
        <v>567</v>
      </c>
      <c r="P197" s="224" t="s">
        <v>568</v>
      </c>
      <c r="Q197" s="287">
        <v>0.01</v>
      </c>
      <c r="R197" s="309">
        <f t="shared" si="13"/>
        <v>0.5</v>
      </c>
      <c r="S197" s="287">
        <v>0.4</v>
      </c>
      <c r="T197" s="224" t="s">
        <v>569</v>
      </c>
      <c r="U197" s="224" t="s">
        <v>570</v>
      </c>
      <c r="V197" s="287">
        <v>0.09</v>
      </c>
      <c r="W197" s="224" t="s">
        <v>567</v>
      </c>
      <c r="X197" s="224" t="s">
        <v>568</v>
      </c>
      <c r="Y197" s="287">
        <v>0.01</v>
      </c>
      <c r="Z197" s="309">
        <f t="shared" si="16"/>
        <v>0.5</v>
      </c>
      <c r="AA197" s="287">
        <v>0.4</v>
      </c>
      <c r="AB197" s="139" t="s">
        <v>569</v>
      </c>
      <c r="AC197" s="139" t="s">
        <v>570</v>
      </c>
      <c r="AD197" s="287">
        <v>0.09</v>
      </c>
      <c r="AE197" s="139" t="s">
        <v>567</v>
      </c>
      <c r="AF197" s="139" t="s">
        <v>568</v>
      </c>
      <c r="AG197" s="287">
        <v>0.01</v>
      </c>
      <c r="AH197" s="293">
        <f t="shared" si="17"/>
        <v>0.5</v>
      </c>
      <c r="AI197" s="651" t="s">
        <v>1103</v>
      </c>
      <c r="AJ197" s="651" t="s">
        <v>1103</v>
      </c>
      <c r="AK197" s="651" t="s">
        <v>1103</v>
      </c>
      <c r="AL197" s="199"/>
      <c r="AM197" s="1443">
        <v>0.68899999999999995</v>
      </c>
    </row>
    <row r="198" spans="1:42" ht="15" hidden="1" x14ac:dyDescent="0.2">
      <c r="A198" s="308" t="s">
        <v>276</v>
      </c>
      <c r="B198" s="224" t="s">
        <v>629</v>
      </c>
      <c r="C198" s="287">
        <v>0.4</v>
      </c>
      <c r="D198" s="224" t="s">
        <v>627</v>
      </c>
      <c r="E198" s="224" t="s">
        <v>628</v>
      </c>
      <c r="F198" s="287">
        <v>0.1</v>
      </c>
      <c r="G198" s="224" t="s">
        <v>496</v>
      </c>
      <c r="H198" s="224" t="s">
        <v>534</v>
      </c>
      <c r="I198" s="287">
        <v>0</v>
      </c>
      <c r="J198" s="309">
        <f t="shared" si="12"/>
        <v>0.5</v>
      </c>
      <c r="K198" s="287">
        <v>0.4</v>
      </c>
      <c r="L198" s="224" t="s">
        <v>627</v>
      </c>
      <c r="M198" s="224" t="s">
        <v>628</v>
      </c>
      <c r="N198" s="287">
        <v>0.1</v>
      </c>
      <c r="O198" s="224" t="s">
        <v>496</v>
      </c>
      <c r="P198" s="224" t="s">
        <v>534</v>
      </c>
      <c r="Q198" s="287">
        <v>0</v>
      </c>
      <c r="R198" s="309">
        <f t="shared" si="13"/>
        <v>0.5</v>
      </c>
      <c r="S198" s="287">
        <v>0.4</v>
      </c>
      <c r="T198" s="224" t="s">
        <v>627</v>
      </c>
      <c r="U198" s="224" t="s">
        <v>628</v>
      </c>
      <c r="V198" s="287">
        <v>0.1</v>
      </c>
      <c r="W198" s="224" t="s">
        <v>496</v>
      </c>
      <c r="X198" s="224" t="s">
        <v>534</v>
      </c>
      <c r="Y198" s="287">
        <v>0</v>
      </c>
      <c r="Z198" s="309">
        <f t="shared" si="16"/>
        <v>0.5</v>
      </c>
      <c r="AA198" s="287">
        <v>0.4</v>
      </c>
      <c r="AB198" s="139" t="s">
        <v>627</v>
      </c>
      <c r="AC198" s="139" t="s">
        <v>628</v>
      </c>
      <c r="AD198" s="287">
        <v>0.1</v>
      </c>
      <c r="AE198" s="139" t="s">
        <v>496</v>
      </c>
      <c r="AF198" s="139" t="s">
        <v>534</v>
      </c>
      <c r="AG198" s="287">
        <v>0</v>
      </c>
      <c r="AH198" s="293">
        <f t="shared" si="17"/>
        <v>0.5</v>
      </c>
      <c r="AI198" s="651" t="s">
        <v>1103</v>
      </c>
      <c r="AJ198" s="651" t="s">
        <v>1103</v>
      </c>
      <c r="AK198" s="651" t="s">
        <v>1103</v>
      </c>
      <c r="AL198" s="199"/>
      <c r="AM198" s="1443">
        <v>0.70699999999999996</v>
      </c>
    </row>
    <row r="199" spans="1:42" ht="15.75" hidden="1" customHeight="1" x14ac:dyDescent="0.2">
      <c r="A199" s="308" t="s">
        <v>278</v>
      </c>
      <c r="B199" s="224" t="s">
        <v>277</v>
      </c>
      <c r="C199" s="287">
        <v>0.4</v>
      </c>
      <c r="D199" s="224" t="s">
        <v>590</v>
      </c>
      <c r="E199" s="224" t="s">
        <v>591</v>
      </c>
      <c r="F199" s="287">
        <v>0.09</v>
      </c>
      <c r="G199" s="224" t="s">
        <v>587</v>
      </c>
      <c r="H199" s="224" t="s">
        <v>588</v>
      </c>
      <c r="I199" s="287">
        <v>0.01</v>
      </c>
      <c r="J199" s="309">
        <f t="shared" ref="J199:J262" si="18">C199+F199+I199</f>
        <v>0.5</v>
      </c>
      <c r="K199" s="287">
        <v>0.4</v>
      </c>
      <c r="L199" s="224" t="s">
        <v>590</v>
      </c>
      <c r="M199" s="224" t="s">
        <v>591</v>
      </c>
      <c r="N199" s="287">
        <v>0.09</v>
      </c>
      <c r="O199" s="224" t="s">
        <v>587</v>
      </c>
      <c r="P199" s="224" t="s">
        <v>588</v>
      </c>
      <c r="Q199" s="287">
        <v>0.01</v>
      </c>
      <c r="R199" s="309">
        <f t="shared" ref="R199:R262" si="19">K199+N199+Q199</f>
        <v>0.5</v>
      </c>
      <c r="S199" s="287">
        <v>0.4</v>
      </c>
      <c r="T199" s="224" t="s">
        <v>590</v>
      </c>
      <c r="U199" s="224" t="s">
        <v>591</v>
      </c>
      <c r="V199" s="287">
        <v>0.09</v>
      </c>
      <c r="W199" s="224" t="s">
        <v>587</v>
      </c>
      <c r="X199" s="224" t="s">
        <v>588</v>
      </c>
      <c r="Y199" s="287">
        <v>0.01</v>
      </c>
      <c r="Z199" s="309">
        <f t="shared" si="16"/>
        <v>0.5</v>
      </c>
      <c r="AA199" s="287">
        <v>0.4</v>
      </c>
      <c r="AB199" s="139" t="s">
        <v>590</v>
      </c>
      <c r="AC199" s="139" t="s">
        <v>591</v>
      </c>
      <c r="AD199" s="287">
        <v>0.09</v>
      </c>
      <c r="AE199" s="139" t="s">
        <v>587</v>
      </c>
      <c r="AF199" s="139" t="s">
        <v>588</v>
      </c>
      <c r="AG199" s="287">
        <v>0.01</v>
      </c>
      <c r="AH199" s="293">
        <f t="shared" si="17"/>
        <v>0.5</v>
      </c>
      <c r="AI199" s="651" t="s">
        <v>832</v>
      </c>
      <c r="AJ199" s="651" t="s">
        <v>1103</v>
      </c>
      <c r="AK199" s="651" t="s">
        <v>1103</v>
      </c>
      <c r="AL199" s="199"/>
      <c r="AM199" s="1443">
        <v>0.66400000000000003</v>
      </c>
    </row>
    <row r="200" spans="1:42" ht="15.75" hidden="1" customHeight="1" x14ac:dyDescent="0.2">
      <c r="A200" s="308" t="s">
        <v>280</v>
      </c>
      <c r="B200" s="343" t="s">
        <v>653</v>
      </c>
      <c r="C200" s="287">
        <v>0.3</v>
      </c>
      <c r="D200" s="224" t="s">
        <v>647</v>
      </c>
      <c r="E200" s="224" t="s">
        <v>648</v>
      </c>
      <c r="F200" s="287">
        <v>0.37</v>
      </c>
      <c r="G200" s="224" t="s">
        <v>496</v>
      </c>
      <c r="H200" s="224" t="s">
        <v>496</v>
      </c>
      <c r="I200" s="287">
        <v>0</v>
      </c>
      <c r="J200" s="309">
        <f t="shared" si="18"/>
        <v>0.66999999999999993</v>
      </c>
      <c r="K200" s="287">
        <v>0.3</v>
      </c>
      <c r="L200" s="224" t="s">
        <v>647</v>
      </c>
      <c r="M200" s="224" t="s">
        <v>648</v>
      </c>
      <c r="N200" s="287">
        <v>0.37</v>
      </c>
      <c r="O200" s="224" t="s">
        <v>496</v>
      </c>
      <c r="P200" s="224" t="s">
        <v>496</v>
      </c>
      <c r="Q200" s="287">
        <v>0</v>
      </c>
      <c r="R200" s="309">
        <f t="shared" si="19"/>
        <v>0.66999999999999993</v>
      </c>
      <c r="S200" s="287">
        <v>0.3</v>
      </c>
      <c r="T200" s="224" t="s">
        <v>647</v>
      </c>
      <c r="U200" s="224" t="s">
        <v>648</v>
      </c>
      <c r="V200" s="287">
        <v>0.37</v>
      </c>
      <c r="W200" s="224" t="s">
        <v>496</v>
      </c>
      <c r="X200" s="224" t="s">
        <v>496</v>
      </c>
      <c r="Y200" s="287">
        <v>0</v>
      </c>
      <c r="Z200" s="309">
        <f t="shared" si="16"/>
        <v>0.66999999999999993</v>
      </c>
      <c r="AA200" s="287">
        <v>0.3</v>
      </c>
      <c r="AB200" s="139" t="s">
        <v>647</v>
      </c>
      <c r="AC200" s="139" t="s">
        <v>648</v>
      </c>
      <c r="AD200" s="287">
        <v>0.37</v>
      </c>
      <c r="AE200" s="139" t="s">
        <v>496</v>
      </c>
      <c r="AF200" s="139" t="s">
        <v>496</v>
      </c>
      <c r="AG200" s="287">
        <v>0</v>
      </c>
      <c r="AH200" s="293">
        <f t="shared" si="17"/>
        <v>0.66999999999999993</v>
      </c>
      <c r="AI200" s="651" t="s">
        <v>1103</v>
      </c>
      <c r="AJ200" s="651" t="s">
        <v>1103</v>
      </c>
      <c r="AK200" s="651" t="s">
        <v>1103</v>
      </c>
      <c r="AL200" s="201" t="s">
        <v>832</v>
      </c>
      <c r="AM200" s="1443">
        <v>0.76900000000000002</v>
      </c>
    </row>
    <row r="201" spans="1:42" ht="15.75" customHeight="1" x14ac:dyDescent="0.2">
      <c r="A201" s="308" t="s">
        <v>282</v>
      </c>
      <c r="B201" s="224" t="s">
        <v>281</v>
      </c>
      <c r="C201" s="287">
        <v>0.99</v>
      </c>
      <c r="D201" s="224" t="s">
        <v>496</v>
      </c>
      <c r="E201" s="224" t="s">
        <v>636</v>
      </c>
      <c r="F201" s="287">
        <v>0</v>
      </c>
      <c r="G201" s="224" t="s">
        <v>1199</v>
      </c>
      <c r="H201" s="224" t="s">
        <v>1123</v>
      </c>
      <c r="I201" s="287">
        <v>0.01</v>
      </c>
      <c r="J201" s="309">
        <f t="shared" si="18"/>
        <v>1</v>
      </c>
      <c r="K201" s="287">
        <v>0.99</v>
      </c>
      <c r="L201" s="224" t="s">
        <v>496</v>
      </c>
      <c r="M201" s="224" t="s">
        <v>636</v>
      </c>
      <c r="N201" s="287">
        <v>0</v>
      </c>
      <c r="O201" s="224" t="s">
        <v>1199</v>
      </c>
      <c r="P201" s="224" t="s">
        <v>1123</v>
      </c>
      <c r="Q201" s="287">
        <v>0.01</v>
      </c>
      <c r="R201" s="309">
        <f t="shared" si="19"/>
        <v>1</v>
      </c>
      <c r="S201" s="287">
        <v>0.99</v>
      </c>
      <c r="T201" s="224" t="s">
        <v>496</v>
      </c>
      <c r="U201" s="224" t="s">
        <v>636</v>
      </c>
      <c r="V201" s="287">
        <v>0</v>
      </c>
      <c r="W201" s="224" t="s">
        <v>1199</v>
      </c>
      <c r="X201" s="224" t="s">
        <v>1123</v>
      </c>
      <c r="Y201" s="287">
        <v>0.01</v>
      </c>
      <c r="Z201" s="309">
        <f t="shared" si="16"/>
        <v>1</v>
      </c>
      <c r="AA201" s="287">
        <v>0.99</v>
      </c>
      <c r="AB201" s="139" t="s">
        <v>496</v>
      </c>
      <c r="AC201" s="139" t="s">
        <v>636</v>
      </c>
      <c r="AD201" s="287">
        <v>0</v>
      </c>
      <c r="AE201" s="139" t="s">
        <v>1199</v>
      </c>
      <c r="AF201" s="139" t="s">
        <v>1123</v>
      </c>
      <c r="AG201" s="287">
        <v>0.01</v>
      </c>
      <c r="AH201" s="293">
        <f t="shared" si="17"/>
        <v>1</v>
      </c>
      <c r="AI201" s="651" t="s">
        <v>832</v>
      </c>
      <c r="AJ201" s="651" t="s">
        <v>1103</v>
      </c>
      <c r="AK201" s="651" t="s">
        <v>832</v>
      </c>
      <c r="AL201" s="201" t="s">
        <v>832</v>
      </c>
      <c r="AM201" s="1443">
        <v>0.65300000000000002</v>
      </c>
    </row>
    <row r="202" spans="1:42" s="211" customFormat="1" ht="15.75" hidden="1" customHeight="1" x14ac:dyDescent="0.25">
      <c r="A202" s="308" t="s">
        <v>284</v>
      </c>
      <c r="B202" s="224" t="s">
        <v>283</v>
      </c>
      <c r="C202" s="287">
        <v>0.4</v>
      </c>
      <c r="D202" s="224" t="s">
        <v>558</v>
      </c>
      <c r="E202" s="224" t="s">
        <v>559</v>
      </c>
      <c r="F202" s="287">
        <v>0.09</v>
      </c>
      <c r="G202" s="224" t="s">
        <v>556</v>
      </c>
      <c r="H202" s="224" t="s">
        <v>1124</v>
      </c>
      <c r="I202" s="287">
        <v>0.01</v>
      </c>
      <c r="J202" s="309">
        <f t="shared" si="18"/>
        <v>0.5</v>
      </c>
      <c r="K202" s="287">
        <v>0.4</v>
      </c>
      <c r="L202" s="224" t="s">
        <v>558</v>
      </c>
      <c r="M202" s="224" t="s">
        <v>559</v>
      </c>
      <c r="N202" s="287">
        <v>0.09</v>
      </c>
      <c r="O202" s="224" t="s">
        <v>556</v>
      </c>
      <c r="P202" s="224" t="s">
        <v>1124</v>
      </c>
      <c r="Q202" s="287">
        <v>0.01</v>
      </c>
      <c r="R202" s="309">
        <f t="shared" si="19"/>
        <v>0.5</v>
      </c>
      <c r="S202" s="287">
        <v>0.4</v>
      </c>
      <c r="T202" s="224" t="s">
        <v>558</v>
      </c>
      <c r="U202" s="224" t="s">
        <v>559</v>
      </c>
      <c r="V202" s="287">
        <v>0.09</v>
      </c>
      <c r="W202" s="224" t="s">
        <v>556</v>
      </c>
      <c r="X202" s="224" t="s">
        <v>1124</v>
      </c>
      <c r="Y202" s="287">
        <v>0.01</v>
      </c>
      <c r="Z202" s="309">
        <f t="shared" si="16"/>
        <v>0.5</v>
      </c>
      <c r="AA202" s="287">
        <v>0.4</v>
      </c>
      <c r="AB202" s="139" t="s">
        <v>558</v>
      </c>
      <c r="AC202" s="139" t="s">
        <v>559</v>
      </c>
      <c r="AD202" s="287">
        <v>0.09</v>
      </c>
      <c r="AE202" s="139" t="s">
        <v>556</v>
      </c>
      <c r="AF202" s="139" t="s">
        <v>1124</v>
      </c>
      <c r="AG202" s="287">
        <v>0.01</v>
      </c>
      <c r="AH202" s="293">
        <f t="shared" si="17"/>
        <v>0.5</v>
      </c>
      <c r="AI202" s="651" t="s">
        <v>1103</v>
      </c>
      <c r="AJ202" s="651" t="s">
        <v>1103</v>
      </c>
      <c r="AK202" s="651" t="s">
        <v>1103</v>
      </c>
      <c r="AL202" s="199"/>
      <c r="AM202" s="1443">
        <v>0.70599999999999996</v>
      </c>
      <c r="AO202" s="215"/>
      <c r="AP202" s="215"/>
    </row>
    <row r="203" spans="1:42" ht="15.75" hidden="1" customHeight="1" x14ac:dyDescent="0.2">
      <c r="A203" s="308" t="s">
        <v>286</v>
      </c>
      <c r="B203" s="224" t="s">
        <v>285</v>
      </c>
      <c r="C203" s="287">
        <v>0.4</v>
      </c>
      <c r="D203" s="224" t="s">
        <v>590</v>
      </c>
      <c r="E203" s="224" t="s">
        <v>591</v>
      </c>
      <c r="F203" s="287">
        <v>0.09</v>
      </c>
      <c r="G203" s="224" t="s">
        <v>587</v>
      </c>
      <c r="H203" s="224" t="s">
        <v>588</v>
      </c>
      <c r="I203" s="287">
        <v>0.01</v>
      </c>
      <c r="J203" s="309">
        <f t="shared" si="18"/>
        <v>0.5</v>
      </c>
      <c r="K203" s="287">
        <v>0.4</v>
      </c>
      <c r="L203" s="224" t="s">
        <v>590</v>
      </c>
      <c r="M203" s="224" t="s">
        <v>591</v>
      </c>
      <c r="N203" s="287">
        <v>0.09</v>
      </c>
      <c r="O203" s="224" t="s">
        <v>587</v>
      </c>
      <c r="P203" s="224" t="s">
        <v>588</v>
      </c>
      <c r="Q203" s="287">
        <v>0.01</v>
      </c>
      <c r="R203" s="309">
        <f t="shared" si="19"/>
        <v>0.5</v>
      </c>
      <c r="S203" s="287">
        <v>0.4</v>
      </c>
      <c r="T203" s="224" t="s">
        <v>590</v>
      </c>
      <c r="U203" s="224" t="s">
        <v>591</v>
      </c>
      <c r="V203" s="287">
        <v>0.09</v>
      </c>
      <c r="W203" s="224" t="s">
        <v>587</v>
      </c>
      <c r="X203" s="224" t="s">
        <v>588</v>
      </c>
      <c r="Y203" s="287">
        <v>0.01</v>
      </c>
      <c r="Z203" s="309">
        <f t="shared" si="16"/>
        <v>0.5</v>
      </c>
      <c r="AA203" s="287">
        <v>0.4</v>
      </c>
      <c r="AB203" s="139" t="s">
        <v>590</v>
      </c>
      <c r="AC203" s="139" t="s">
        <v>591</v>
      </c>
      <c r="AD203" s="287">
        <v>0.09</v>
      </c>
      <c r="AE203" s="139" t="s">
        <v>587</v>
      </c>
      <c r="AF203" s="139" t="s">
        <v>588</v>
      </c>
      <c r="AG203" s="287">
        <v>0.01</v>
      </c>
      <c r="AH203" s="293">
        <f t="shared" si="17"/>
        <v>0.5</v>
      </c>
      <c r="AI203" s="651" t="s">
        <v>1103</v>
      </c>
      <c r="AJ203" s="651" t="s">
        <v>1103</v>
      </c>
      <c r="AK203" s="651" t="s">
        <v>1103</v>
      </c>
      <c r="AL203" s="199"/>
      <c r="AM203" s="1443">
        <v>0.63300000000000001</v>
      </c>
    </row>
    <row r="204" spans="1:42" ht="15" hidden="1" x14ac:dyDescent="0.2">
      <c r="A204" s="308" t="s">
        <v>288</v>
      </c>
      <c r="B204" s="224" t="s">
        <v>287</v>
      </c>
      <c r="C204" s="287">
        <v>0.4</v>
      </c>
      <c r="D204" s="224" t="s">
        <v>553</v>
      </c>
      <c r="E204" s="224" t="s">
        <v>554</v>
      </c>
      <c r="F204" s="287">
        <v>0.09</v>
      </c>
      <c r="G204" s="224" t="s">
        <v>551</v>
      </c>
      <c r="H204" s="224" t="s">
        <v>552</v>
      </c>
      <c r="I204" s="287">
        <v>0.01</v>
      </c>
      <c r="J204" s="309">
        <f t="shared" si="18"/>
        <v>0.5</v>
      </c>
      <c r="K204" s="287">
        <v>0.4</v>
      </c>
      <c r="L204" s="224" t="s">
        <v>553</v>
      </c>
      <c r="M204" s="224" t="s">
        <v>554</v>
      </c>
      <c r="N204" s="287">
        <v>0.09</v>
      </c>
      <c r="O204" s="224" t="s">
        <v>551</v>
      </c>
      <c r="P204" s="224" t="s">
        <v>552</v>
      </c>
      <c r="Q204" s="287">
        <v>0.01</v>
      </c>
      <c r="R204" s="309">
        <f t="shared" si="19"/>
        <v>0.5</v>
      </c>
      <c r="S204" s="287">
        <v>0.4</v>
      </c>
      <c r="T204" s="224" t="s">
        <v>553</v>
      </c>
      <c r="U204" s="224" t="s">
        <v>554</v>
      </c>
      <c r="V204" s="287">
        <v>0.09</v>
      </c>
      <c r="W204" s="224" t="s">
        <v>551</v>
      </c>
      <c r="X204" s="224" t="s">
        <v>552</v>
      </c>
      <c r="Y204" s="287">
        <v>0.01</v>
      </c>
      <c r="Z204" s="309">
        <f t="shared" si="16"/>
        <v>0.5</v>
      </c>
      <c r="AA204" s="287">
        <v>0.4</v>
      </c>
      <c r="AB204" s="139" t="s">
        <v>553</v>
      </c>
      <c r="AC204" s="139" t="s">
        <v>554</v>
      </c>
      <c r="AD204" s="287">
        <v>0.09</v>
      </c>
      <c r="AE204" s="139" t="s">
        <v>551</v>
      </c>
      <c r="AF204" s="139" t="s">
        <v>552</v>
      </c>
      <c r="AG204" s="287">
        <v>0.01</v>
      </c>
      <c r="AH204" s="293">
        <f t="shared" si="17"/>
        <v>0.5</v>
      </c>
      <c r="AI204" s="651" t="s">
        <v>1103</v>
      </c>
      <c r="AJ204" s="651" t="s">
        <v>1103</v>
      </c>
      <c r="AK204" s="651" t="s">
        <v>1103</v>
      </c>
      <c r="AL204" s="199"/>
      <c r="AM204" s="1443">
        <v>0.66200000000000003</v>
      </c>
    </row>
    <row r="205" spans="1:42" ht="15.75" hidden="1" customHeight="1" x14ac:dyDescent="0.2">
      <c r="A205" s="308" t="s">
        <v>290</v>
      </c>
      <c r="B205" s="224" t="s">
        <v>289</v>
      </c>
      <c r="C205" s="287">
        <v>0.49</v>
      </c>
      <c r="D205" s="224" t="s">
        <v>496</v>
      </c>
      <c r="E205" s="224" t="s">
        <v>636</v>
      </c>
      <c r="F205" s="287">
        <v>0</v>
      </c>
      <c r="G205" s="224" t="s">
        <v>639</v>
      </c>
      <c r="H205" s="224" t="s">
        <v>640</v>
      </c>
      <c r="I205" s="287">
        <v>0.01</v>
      </c>
      <c r="J205" s="309">
        <f t="shared" si="18"/>
        <v>0.5</v>
      </c>
      <c r="K205" s="287">
        <v>0.49</v>
      </c>
      <c r="L205" s="224" t="s">
        <v>496</v>
      </c>
      <c r="M205" s="224" t="s">
        <v>636</v>
      </c>
      <c r="N205" s="287">
        <v>0</v>
      </c>
      <c r="O205" s="224" t="s">
        <v>639</v>
      </c>
      <c r="P205" s="224" t="s">
        <v>640</v>
      </c>
      <c r="Q205" s="287">
        <v>0.01</v>
      </c>
      <c r="R205" s="309">
        <f t="shared" si="19"/>
        <v>0.5</v>
      </c>
      <c r="S205" s="287">
        <v>0.49</v>
      </c>
      <c r="T205" s="224" t="s">
        <v>496</v>
      </c>
      <c r="U205" s="224" t="s">
        <v>636</v>
      </c>
      <c r="V205" s="287">
        <v>0</v>
      </c>
      <c r="W205" s="224" t="s">
        <v>639</v>
      </c>
      <c r="X205" s="224" t="s">
        <v>640</v>
      </c>
      <c r="Y205" s="287">
        <v>0.01</v>
      </c>
      <c r="Z205" s="309">
        <f t="shared" si="16"/>
        <v>0.5</v>
      </c>
      <c r="AA205" s="287">
        <v>0.49</v>
      </c>
      <c r="AB205" s="139" t="s">
        <v>496</v>
      </c>
      <c r="AC205" s="139" t="s">
        <v>636</v>
      </c>
      <c r="AD205" s="287">
        <v>0</v>
      </c>
      <c r="AE205" s="139" t="s">
        <v>639</v>
      </c>
      <c r="AF205" s="139" t="s">
        <v>640</v>
      </c>
      <c r="AG205" s="287">
        <v>0.01</v>
      </c>
      <c r="AH205" s="293">
        <f t="shared" si="17"/>
        <v>0.5</v>
      </c>
      <c r="AI205" s="651" t="s">
        <v>832</v>
      </c>
      <c r="AJ205" s="651" t="s">
        <v>1103</v>
      </c>
      <c r="AK205" s="651" t="s">
        <v>1103</v>
      </c>
      <c r="AL205" s="201" t="s">
        <v>832</v>
      </c>
      <c r="AM205" s="1443">
        <v>0.66</v>
      </c>
    </row>
    <row r="206" spans="1:42" ht="15.75" hidden="1" customHeight="1" x14ac:dyDescent="0.2">
      <c r="A206" s="308" t="s">
        <v>292</v>
      </c>
      <c r="B206" s="224" t="s">
        <v>291</v>
      </c>
      <c r="C206" s="287">
        <v>0.4</v>
      </c>
      <c r="D206" s="224" t="s">
        <v>630</v>
      </c>
      <c r="E206" s="224" t="s">
        <v>631</v>
      </c>
      <c r="F206" s="287">
        <v>0.1</v>
      </c>
      <c r="G206" s="224" t="s">
        <v>496</v>
      </c>
      <c r="H206" s="224" t="s">
        <v>534</v>
      </c>
      <c r="I206" s="287">
        <v>0</v>
      </c>
      <c r="J206" s="309">
        <f t="shared" si="18"/>
        <v>0.5</v>
      </c>
      <c r="K206" s="287">
        <v>0.4</v>
      </c>
      <c r="L206" s="224" t="s">
        <v>630</v>
      </c>
      <c r="M206" s="224" t="s">
        <v>631</v>
      </c>
      <c r="N206" s="287">
        <v>0.1</v>
      </c>
      <c r="O206" s="224" t="s">
        <v>496</v>
      </c>
      <c r="P206" s="224" t="s">
        <v>534</v>
      </c>
      <c r="Q206" s="287">
        <v>0</v>
      </c>
      <c r="R206" s="309">
        <f t="shared" si="19"/>
        <v>0.5</v>
      </c>
      <c r="S206" s="287">
        <v>0.4</v>
      </c>
      <c r="T206" s="224" t="s">
        <v>630</v>
      </c>
      <c r="U206" s="224" t="s">
        <v>631</v>
      </c>
      <c r="V206" s="287">
        <v>0.1</v>
      </c>
      <c r="W206" s="224" t="s">
        <v>496</v>
      </c>
      <c r="X206" s="224" t="s">
        <v>534</v>
      </c>
      <c r="Y206" s="287">
        <v>0</v>
      </c>
      <c r="Z206" s="309">
        <f t="shared" si="16"/>
        <v>0.5</v>
      </c>
      <c r="AA206" s="287">
        <v>0.4</v>
      </c>
      <c r="AB206" s="139" t="s">
        <v>630</v>
      </c>
      <c r="AC206" s="139" t="s">
        <v>631</v>
      </c>
      <c r="AD206" s="287">
        <v>0.1</v>
      </c>
      <c r="AE206" s="139" t="s">
        <v>496</v>
      </c>
      <c r="AF206" s="139" t="s">
        <v>534</v>
      </c>
      <c r="AG206" s="287">
        <v>0</v>
      </c>
      <c r="AH206" s="293">
        <f t="shared" si="17"/>
        <v>0.5</v>
      </c>
      <c r="AI206" s="651" t="s">
        <v>1103</v>
      </c>
      <c r="AJ206" s="651" t="s">
        <v>1103</v>
      </c>
      <c r="AK206" s="651" t="s">
        <v>1103</v>
      </c>
      <c r="AL206" s="199"/>
      <c r="AM206" s="1443">
        <v>0.7</v>
      </c>
    </row>
    <row r="207" spans="1:42" ht="15.75" hidden="1" customHeight="1" x14ac:dyDescent="0.2">
      <c r="A207" s="308" t="s">
        <v>294</v>
      </c>
      <c r="B207" s="224" t="s">
        <v>293</v>
      </c>
      <c r="C207" s="287">
        <v>0.4</v>
      </c>
      <c r="D207" s="224" t="s">
        <v>627</v>
      </c>
      <c r="E207" s="224" t="s">
        <v>628</v>
      </c>
      <c r="F207" s="287">
        <v>0.1</v>
      </c>
      <c r="G207" s="224" t="s">
        <v>496</v>
      </c>
      <c r="H207" s="224" t="s">
        <v>534</v>
      </c>
      <c r="I207" s="287">
        <v>0</v>
      </c>
      <c r="J207" s="309">
        <f t="shared" si="18"/>
        <v>0.5</v>
      </c>
      <c r="K207" s="287">
        <v>0.4</v>
      </c>
      <c r="L207" s="224" t="s">
        <v>627</v>
      </c>
      <c r="M207" s="224" t="s">
        <v>628</v>
      </c>
      <c r="N207" s="287">
        <v>0.1</v>
      </c>
      <c r="O207" s="224" t="s">
        <v>496</v>
      </c>
      <c r="P207" s="224" t="s">
        <v>534</v>
      </c>
      <c r="Q207" s="287">
        <v>0</v>
      </c>
      <c r="R207" s="309">
        <f t="shared" si="19"/>
        <v>0.5</v>
      </c>
      <c r="S207" s="287">
        <v>0.4</v>
      </c>
      <c r="T207" s="224" t="s">
        <v>627</v>
      </c>
      <c r="U207" s="224" t="s">
        <v>628</v>
      </c>
      <c r="V207" s="287">
        <v>0.1</v>
      </c>
      <c r="W207" s="224" t="s">
        <v>496</v>
      </c>
      <c r="X207" s="224" t="s">
        <v>534</v>
      </c>
      <c r="Y207" s="287">
        <v>0</v>
      </c>
      <c r="Z207" s="309">
        <f t="shared" si="16"/>
        <v>0.5</v>
      </c>
      <c r="AA207" s="287">
        <v>0.4</v>
      </c>
      <c r="AB207" s="139" t="s">
        <v>627</v>
      </c>
      <c r="AC207" s="139" t="s">
        <v>628</v>
      </c>
      <c r="AD207" s="287">
        <v>0.1</v>
      </c>
      <c r="AE207" s="139" t="s">
        <v>496</v>
      </c>
      <c r="AF207" s="139" t="s">
        <v>534</v>
      </c>
      <c r="AG207" s="287">
        <v>0</v>
      </c>
      <c r="AH207" s="293">
        <f t="shared" si="17"/>
        <v>0.5</v>
      </c>
      <c r="AI207" s="651" t="s">
        <v>832</v>
      </c>
      <c r="AJ207" s="651" t="s">
        <v>1103</v>
      </c>
      <c r="AK207" s="651" t="s">
        <v>1103</v>
      </c>
      <c r="AL207" s="199"/>
      <c r="AM207" s="1443">
        <v>0.73099999999999998</v>
      </c>
    </row>
    <row r="208" spans="1:42" ht="15.75" hidden="1" customHeight="1" x14ac:dyDescent="0.2">
      <c r="A208" s="308" t="s">
        <v>296</v>
      </c>
      <c r="B208" s="224" t="s">
        <v>295</v>
      </c>
      <c r="C208" s="287">
        <v>0.4</v>
      </c>
      <c r="D208" s="224" t="s">
        <v>612</v>
      </c>
      <c r="E208" s="224" t="s">
        <v>613</v>
      </c>
      <c r="F208" s="287">
        <v>0.09</v>
      </c>
      <c r="G208" s="224" t="s">
        <v>610</v>
      </c>
      <c r="H208" s="224" t="s">
        <v>611</v>
      </c>
      <c r="I208" s="287">
        <v>0.01</v>
      </c>
      <c r="J208" s="309">
        <f t="shared" si="18"/>
        <v>0.5</v>
      </c>
      <c r="K208" s="287">
        <v>0.4</v>
      </c>
      <c r="L208" s="224" t="s">
        <v>612</v>
      </c>
      <c r="M208" s="224" t="s">
        <v>613</v>
      </c>
      <c r="N208" s="287">
        <v>0.09</v>
      </c>
      <c r="O208" s="224" t="s">
        <v>610</v>
      </c>
      <c r="P208" s="224" t="s">
        <v>611</v>
      </c>
      <c r="Q208" s="287">
        <v>0.01</v>
      </c>
      <c r="R208" s="309">
        <f t="shared" si="19"/>
        <v>0.5</v>
      </c>
      <c r="S208" s="287">
        <v>0.4</v>
      </c>
      <c r="T208" s="224" t="s">
        <v>612</v>
      </c>
      <c r="U208" s="224" t="s">
        <v>613</v>
      </c>
      <c r="V208" s="287">
        <v>0.09</v>
      </c>
      <c r="W208" s="224" t="s">
        <v>610</v>
      </c>
      <c r="X208" s="224" t="s">
        <v>611</v>
      </c>
      <c r="Y208" s="287">
        <v>0.01</v>
      </c>
      <c r="Z208" s="309">
        <f t="shared" si="16"/>
        <v>0.5</v>
      </c>
      <c r="AA208" s="287">
        <v>0.4</v>
      </c>
      <c r="AB208" s="139" t="s">
        <v>612</v>
      </c>
      <c r="AC208" s="139" t="s">
        <v>613</v>
      </c>
      <c r="AD208" s="287">
        <v>0.09</v>
      </c>
      <c r="AE208" s="139" t="s">
        <v>610</v>
      </c>
      <c r="AF208" s="139" t="s">
        <v>611</v>
      </c>
      <c r="AG208" s="287">
        <v>0.01</v>
      </c>
      <c r="AH208" s="293">
        <f t="shared" si="17"/>
        <v>0.5</v>
      </c>
      <c r="AI208" s="651" t="s">
        <v>832</v>
      </c>
      <c r="AJ208" s="651" t="s">
        <v>832</v>
      </c>
      <c r="AK208" s="651" t="s">
        <v>1103</v>
      </c>
      <c r="AL208" s="199"/>
      <c r="AM208" s="1443">
        <v>0.68100000000000005</v>
      </c>
    </row>
    <row r="209" spans="1:39" ht="15.75" hidden="1" customHeight="1" x14ac:dyDescent="0.2">
      <c r="A209" s="308" t="s">
        <v>298</v>
      </c>
      <c r="B209" s="224" t="s">
        <v>297</v>
      </c>
      <c r="C209" s="287">
        <v>0.4</v>
      </c>
      <c r="D209" s="224" t="s">
        <v>564</v>
      </c>
      <c r="E209" s="224" t="s">
        <v>565</v>
      </c>
      <c r="F209" s="287">
        <v>0.09</v>
      </c>
      <c r="G209" s="224" t="s">
        <v>1912</v>
      </c>
      <c r="H209" s="224" t="s">
        <v>1913</v>
      </c>
      <c r="I209" s="287">
        <v>0.01</v>
      </c>
      <c r="J209" s="309">
        <f t="shared" si="18"/>
        <v>0.5</v>
      </c>
      <c r="K209" s="287">
        <v>0.4</v>
      </c>
      <c r="L209" s="224" t="s">
        <v>564</v>
      </c>
      <c r="M209" s="224" t="s">
        <v>565</v>
      </c>
      <c r="N209" s="287">
        <v>0.09</v>
      </c>
      <c r="O209" s="224" t="s">
        <v>1912</v>
      </c>
      <c r="P209" s="224" t="s">
        <v>1913</v>
      </c>
      <c r="Q209" s="287">
        <v>0.01</v>
      </c>
      <c r="R209" s="309">
        <f t="shared" si="19"/>
        <v>0.5</v>
      </c>
      <c r="S209" s="287">
        <v>0.4</v>
      </c>
      <c r="T209" s="224" t="s">
        <v>564</v>
      </c>
      <c r="U209" s="224" t="s">
        <v>565</v>
      </c>
      <c r="V209" s="287">
        <v>0.09</v>
      </c>
      <c r="W209" s="224" t="s">
        <v>1912</v>
      </c>
      <c r="X209" s="224" t="s">
        <v>1913</v>
      </c>
      <c r="Y209" s="287">
        <v>0.01</v>
      </c>
      <c r="Z209" s="309">
        <f t="shared" si="16"/>
        <v>0.5</v>
      </c>
      <c r="AA209" s="287">
        <v>0.4</v>
      </c>
      <c r="AB209" s="139" t="s">
        <v>564</v>
      </c>
      <c r="AC209" s="139" t="s">
        <v>565</v>
      </c>
      <c r="AD209" s="287">
        <v>0.09</v>
      </c>
      <c r="AE209" s="139" t="s">
        <v>1912</v>
      </c>
      <c r="AF209" s="139" t="s">
        <v>1913</v>
      </c>
      <c r="AG209" s="287">
        <v>0.01</v>
      </c>
      <c r="AH209" s="293">
        <f t="shared" si="17"/>
        <v>0.5</v>
      </c>
      <c r="AI209" s="651" t="s">
        <v>1103</v>
      </c>
      <c r="AJ209" s="651" t="s">
        <v>1103</v>
      </c>
      <c r="AK209" s="651" t="s">
        <v>1103</v>
      </c>
      <c r="AL209" s="199"/>
      <c r="AM209" s="1443">
        <v>0.73099999999999998</v>
      </c>
    </row>
    <row r="210" spans="1:39" ht="15.75" hidden="1" customHeight="1" x14ac:dyDescent="0.2">
      <c r="A210" s="308" t="s">
        <v>300</v>
      </c>
      <c r="B210" s="224" t="s">
        <v>595</v>
      </c>
      <c r="C210" s="287">
        <v>0.49</v>
      </c>
      <c r="D210" s="224" t="s">
        <v>496</v>
      </c>
      <c r="E210" s="224" t="s">
        <v>497</v>
      </c>
      <c r="F210" s="287">
        <v>0</v>
      </c>
      <c r="G210" s="224" t="s">
        <v>593</v>
      </c>
      <c r="H210" s="224" t="s">
        <v>594</v>
      </c>
      <c r="I210" s="287">
        <v>0.01</v>
      </c>
      <c r="J210" s="309">
        <f t="shared" si="18"/>
        <v>0.5</v>
      </c>
      <c r="K210" s="287">
        <v>0.49</v>
      </c>
      <c r="L210" s="224" t="s">
        <v>496</v>
      </c>
      <c r="M210" s="224" t="s">
        <v>497</v>
      </c>
      <c r="N210" s="287">
        <v>0</v>
      </c>
      <c r="O210" s="224" t="s">
        <v>593</v>
      </c>
      <c r="P210" s="224" t="s">
        <v>594</v>
      </c>
      <c r="Q210" s="287">
        <v>0.01</v>
      </c>
      <c r="R210" s="309">
        <f t="shared" si="19"/>
        <v>0.5</v>
      </c>
      <c r="S210" s="287">
        <v>0.49</v>
      </c>
      <c r="T210" s="224" t="s">
        <v>496</v>
      </c>
      <c r="U210" s="224" t="s">
        <v>497</v>
      </c>
      <c r="V210" s="287">
        <v>0</v>
      </c>
      <c r="W210" s="224" t="s">
        <v>593</v>
      </c>
      <c r="X210" s="224" t="s">
        <v>594</v>
      </c>
      <c r="Y210" s="287">
        <v>0.01</v>
      </c>
      <c r="Z210" s="309">
        <f t="shared" si="16"/>
        <v>0.5</v>
      </c>
      <c r="AA210" s="287">
        <v>0.49</v>
      </c>
      <c r="AB210" s="139" t="s">
        <v>496</v>
      </c>
      <c r="AC210" s="139" t="s">
        <v>497</v>
      </c>
      <c r="AD210" s="287">
        <v>0</v>
      </c>
      <c r="AE210" s="139" t="s">
        <v>593</v>
      </c>
      <c r="AF210" s="139" t="s">
        <v>594</v>
      </c>
      <c r="AG210" s="287">
        <v>0.01</v>
      </c>
      <c r="AH210" s="293">
        <f t="shared" si="17"/>
        <v>0.5</v>
      </c>
      <c r="AI210" s="651" t="s">
        <v>1103</v>
      </c>
      <c r="AJ210" s="651" t="s">
        <v>1103</v>
      </c>
      <c r="AK210" s="651" t="s">
        <v>1103</v>
      </c>
      <c r="AL210" s="201" t="s">
        <v>832</v>
      </c>
      <c r="AM210" s="1443">
        <v>0.67200000000000004</v>
      </c>
    </row>
    <row r="211" spans="1:39" ht="15.75" customHeight="1" x14ac:dyDescent="0.2">
      <c r="A211" s="308" t="s">
        <v>302</v>
      </c>
      <c r="B211" s="224" t="s">
        <v>301</v>
      </c>
      <c r="C211" s="287">
        <v>0.99</v>
      </c>
      <c r="D211" s="224" t="s">
        <v>496</v>
      </c>
      <c r="E211" s="224" t="s">
        <v>636</v>
      </c>
      <c r="F211" s="287">
        <v>0</v>
      </c>
      <c r="G211" s="224" t="s">
        <v>1199</v>
      </c>
      <c r="H211" s="224" t="s">
        <v>1123</v>
      </c>
      <c r="I211" s="287">
        <v>0.01</v>
      </c>
      <c r="J211" s="309">
        <f t="shared" si="18"/>
        <v>1</v>
      </c>
      <c r="K211" s="287">
        <v>0.99</v>
      </c>
      <c r="L211" s="224" t="s">
        <v>496</v>
      </c>
      <c r="M211" s="224" t="s">
        <v>636</v>
      </c>
      <c r="N211" s="287">
        <v>0</v>
      </c>
      <c r="O211" s="224" t="s">
        <v>1199</v>
      </c>
      <c r="P211" s="224" t="s">
        <v>1123</v>
      </c>
      <c r="Q211" s="287">
        <v>0.01</v>
      </c>
      <c r="R211" s="309">
        <f t="shared" si="19"/>
        <v>1</v>
      </c>
      <c r="S211" s="287">
        <v>0.99</v>
      </c>
      <c r="T211" s="224" t="s">
        <v>496</v>
      </c>
      <c r="U211" s="224" t="s">
        <v>636</v>
      </c>
      <c r="V211" s="287">
        <v>0</v>
      </c>
      <c r="W211" s="224" t="s">
        <v>1199</v>
      </c>
      <c r="X211" s="224" t="s">
        <v>1123</v>
      </c>
      <c r="Y211" s="287">
        <v>0.01</v>
      </c>
      <c r="Z211" s="309">
        <f t="shared" si="16"/>
        <v>1</v>
      </c>
      <c r="AA211" s="287">
        <v>0.99</v>
      </c>
      <c r="AB211" s="139" t="s">
        <v>496</v>
      </c>
      <c r="AC211" s="139" t="s">
        <v>636</v>
      </c>
      <c r="AD211" s="287">
        <v>0</v>
      </c>
      <c r="AE211" s="139" t="s">
        <v>1199</v>
      </c>
      <c r="AF211" s="139" t="s">
        <v>1123</v>
      </c>
      <c r="AG211" s="287">
        <v>0.01</v>
      </c>
      <c r="AH211" s="293">
        <f t="shared" si="17"/>
        <v>1</v>
      </c>
      <c r="AI211" s="651" t="s">
        <v>832</v>
      </c>
      <c r="AJ211" s="651" t="s">
        <v>1103</v>
      </c>
      <c r="AK211" s="651" t="s">
        <v>832</v>
      </c>
      <c r="AL211" s="201" t="s">
        <v>832</v>
      </c>
      <c r="AM211" s="1443">
        <v>0.66800000000000004</v>
      </c>
    </row>
    <row r="212" spans="1:39" ht="15.75" hidden="1" customHeight="1" x14ac:dyDescent="0.2">
      <c r="A212" s="308" t="s">
        <v>304</v>
      </c>
      <c r="B212" s="224" t="s">
        <v>303</v>
      </c>
      <c r="C212" s="287">
        <v>0.99</v>
      </c>
      <c r="D212" s="224" t="s">
        <v>496</v>
      </c>
      <c r="E212" s="224" t="s">
        <v>636</v>
      </c>
      <c r="F212" s="287">
        <v>0</v>
      </c>
      <c r="G212" s="224" t="s">
        <v>643</v>
      </c>
      <c r="H212" s="224" t="s">
        <v>644</v>
      </c>
      <c r="I212" s="287">
        <v>0.01</v>
      </c>
      <c r="J212" s="309">
        <f t="shared" si="18"/>
        <v>1</v>
      </c>
      <c r="K212" s="287">
        <v>0.99</v>
      </c>
      <c r="L212" s="224" t="s">
        <v>496</v>
      </c>
      <c r="M212" s="224" t="s">
        <v>636</v>
      </c>
      <c r="N212" s="287">
        <v>0</v>
      </c>
      <c r="O212" s="224" t="s">
        <v>643</v>
      </c>
      <c r="P212" s="224" t="s">
        <v>644</v>
      </c>
      <c r="Q212" s="287">
        <v>0.01</v>
      </c>
      <c r="R212" s="309">
        <f t="shared" si="19"/>
        <v>1</v>
      </c>
      <c r="S212" s="287">
        <v>0.99</v>
      </c>
      <c r="T212" s="224" t="s">
        <v>496</v>
      </c>
      <c r="U212" s="224" t="s">
        <v>636</v>
      </c>
      <c r="V212" s="287">
        <v>0</v>
      </c>
      <c r="W212" s="224" t="s">
        <v>643</v>
      </c>
      <c r="X212" s="224" t="s">
        <v>644</v>
      </c>
      <c r="Y212" s="287">
        <v>0.01</v>
      </c>
      <c r="Z212" s="309">
        <f t="shared" si="16"/>
        <v>1</v>
      </c>
      <c r="AA212" s="287">
        <v>0.99</v>
      </c>
      <c r="AB212" s="139" t="s">
        <v>496</v>
      </c>
      <c r="AC212" s="139" t="s">
        <v>636</v>
      </c>
      <c r="AD212" s="287">
        <v>0</v>
      </c>
      <c r="AE212" s="139" t="s">
        <v>643</v>
      </c>
      <c r="AF212" s="139" t="s">
        <v>644</v>
      </c>
      <c r="AG212" s="287">
        <v>0.01</v>
      </c>
      <c r="AH212" s="293">
        <f t="shared" si="17"/>
        <v>1</v>
      </c>
      <c r="AI212" s="651" t="s">
        <v>832</v>
      </c>
      <c r="AJ212" s="651" t="s">
        <v>1103</v>
      </c>
      <c r="AK212" s="651" t="s">
        <v>1103</v>
      </c>
      <c r="AL212" s="201" t="s">
        <v>832</v>
      </c>
      <c r="AM212" s="1443">
        <v>0.67300000000000004</v>
      </c>
    </row>
    <row r="213" spans="1:39" ht="15.75" hidden="1" customHeight="1" x14ac:dyDescent="0.2">
      <c r="A213" s="308" t="s">
        <v>306</v>
      </c>
      <c r="B213" s="224" t="s">
        <v>305</v>
      </c>
      <c r="C213" s="287">
        <v>0.99</v>
      </c>
      <c r="D213" s="224" t="s">
        <v>496</v>
      </c>
      <c r="E213" s="224" t="s">
        <v>636</v>
      </c>
      <c r="F213" s="287">
        <v>0</v>
      </c>
      <c r="G213" s="224" t="s">
        <v>637</v>
      </c>
      <c r="H213" s="224" t="s">
        <v>638</v>
      </c>
      <c r="I213" s="287">
        <v>0.01</v>
      </c>
      <c r="J213" s="309">
        <f t="shared" si="18"/>
        <v>1</v>
      </c>
      <c r="K213" s="287">
        <v>0.99</v>
      </c>
      <c r="L213" s="224" t="s">
        <v>496</v>
      </c>
      <c r="M213" s="224" t="s">
        <v>636</v>
      </c>
      <c r="N213" s="287">
        <v>0</v>
      </c>
      <c r="O213" s="224" t="s">
        <v>637</v>
      </c>
      <c r="P213" s="224" t="s">
        <v>638</v>
      </c>
      <c r="Q213" s="287">
        <v>0.01</v>
      </c>
      <c r="R213" s="309">
        <f t="shared" si="19"/>
        <v>1</v>
      </c>
      <c r="S213" s="287">
        <v>0.99</v>
      </c>
      <c r="T213" s="224" t="s">
        <v>496</v>
      </c>
      <c r="U213" s="224" t="s">
        <v>636</v>
      </c>
      <c r="V213" s="287">
        <v>0</v>
      </c>
      <c r="W213" s="224" t="s">
        <v>637</v>
      </c>
      <c r="X213" s="224" t="s">
        <v>638</v>
      </c>
      <c r="Y213" s="287">
        <v>0.01</v>
      </c>
      <c r="Z213" s="309">
        <f t="shared" si="16"/>
        <v>1</v>
      </c>
      <c r="AA213" s="287">
        <v>0.99</v>
      </c>
      <c r="AB213" s="139" t="s">
        <v>496</v>
      </c>
      <c r="AC213" s="139" t="s">
        <v>636</v>
      </c>
      <c r="AD213" s="287">
        <v>0</v>
      </c>
      <c r="AE213" s="139" t="s">
        <v>637</v>
      </c>
      <c r="AF213" s="139" t="s">
        <v>638</v>
      </c>
      <c r="AG213" s="287">
        <v>0.01</v>
      </c>
      <c r="AH213" s="293">
        <f t="shared" si="17"/>
        <v>1</v>
      </c>
      <c r="AI213" s="651" t="s">
        <v>1103</v>
      </c>
      <c r="AJ213" s="651" t="s">
        <v>1103</v>
      </c>
      <c r="AK213" s="651" t="s">
        <v>1103</v>
      </c>
      <c r="AL213" s="201" t="s">
        <v>832</v>
      </c>
      <c r="AM213" s="1443">
        <v>0.67300000000000004</v>
      </c>
    </row>
    <row r="214" spans="1:39" ht="15" hidden="1" x14ac:dyDescent="0.2">
      <c r="A214" s="308" t="s">
        <v>308</v>
      </c>
      <c r="B214" s="224" t="s">
        <v>307</v>
      </c>
      <c r="C214" s="287">
        <v>0.4</v>
      </c>
      <c r="D214" s="224" t="s">
        <v>583</v>
      </c>
      <c r="E214" s="224" t="s">
        <v>584</v>
      </c>
      <c r="F214" s="287">
        <v>0.09</v>
      </c>
      <c r="G214" s="224" t="s">
        <v>581</v>
      </c>
      <c r="H214" s="224" t="s">
        <v>582</v>
      </c>
      <c r="I214" s="287">
        <v>0.01</v>
      </c>
      <c r="J214" s="309">
        <f t="shared" si="18"/>
        <v>0.5</v>
      </c>
      <c r="K214" s="287">
        <v>0.4</v>
      </c>
      <c r="L214" s="224" t="s">
        <v>583</v>
      </c>
      <c r="M214" s="224" t="s">
        <v>584</v>
      </c>
      <c r="N214" s="287">
        <v>0.09</v>
      </c>
      <c r="O214" s="224" t="s">
        <v>581</v>
      </c>
      <c r="P214" s="224" t="s">
        <v>582</v>
      </c>
      <c r="Q214" s="287">
        <v>0.01</v>
      </c>
      <c r="R214" s="309">
        <f t="shared" si="19"/>
        <v>0.5</v>
      </c>
      <c r="S214" s="287">
        <v>0.4</v>
      </c>
      <c r="T214" s="224" t="s">
        <v>583</v>
      </c>
      <c r="U214" s="224" t="s">
        <v>584</v>
      </c>
      <c r="V214" s="287">
        <v>0.09</v>
      </c>
      <c r="W214" s="224" t="s">
        <v>581</v>
      </c>
      <c r="X214" s="224" t="s">
        <v>582</v>
      </c>
      <c r="Y214" s="287">
        <v>0.01</v>
      </c>
      <c r="Z214" s="309">
        <f t="shared" si="16"/>
        <v>0.5</v>
      </c>
      <c r="AA214" s="287">
        <v>0.4</v>
      </c>
      <c r="AB214" s="139" t="s">
        <v>583</v>
      </c>
      <c r="AC214" s="139" t="s">
        <v>584</v>
      </c>
      <c r="AD214" s="287">
        <v>0.09</v>
      </c>
      <c r="AE214" s="139" t="s">
        <v>581</v>
      </c>
      <c r="AF214" s="139" t="s">
        <v>582</v>
      </c>
      <c r="AG214" s="287">
        <v>0.01</v>
      </c>
      <c r="AH214" s="293">
        <f t="shared" si="17"/>
        <v>0.5</v>
      </c>
      <c r="AI214" s="651" t="s">
        <v>1103</v>
      </c>
      <c r="AJ214" s="651" t="s">
        <v>1103</v>
      </c>
      <c r="AK214" s="651" t="s">
        <v>1103</v>
      </c>
      <c r="AL214" s="199"/>
      <c r="AM214" s="1443">
        <v>0.70299999999999996</v>
      </c>
    </row>
    <row r="215" spans="1:39" ht="15.75" customHeight="1" x14ac:dyDescent="0.2">
      <c r="A215" s="308" t="s">
        <v>310</v>
      </c>
      <c r="B215" s="224" t="s">
        <v>309</v>
      </c>
      <c r="C215" s="287">
        <v>0.49</v>
      </c>
      <c r="D215" s="224" t="s">
        <v>496</v>
      </c>
      <c r="E215" s="224" t="s">
        <v>636</v>
      </c>
      <c r="F215" s="287">
        <v>0</v>
      </c>
      <c r="G215" s="224" t="s">
        <v>639</v>
      </c>
      <c r="H215" s="224" t="s">
        <v>640</v>
      </c>
      <c r="I215" s="287">
        <v>0.01</v>
      </c>
      <c r="J215" s="309">
        <f t="shared" si="18"/>
        <v>0.5</v>
      </c>
      <c r="K215" s="287">
        <v>0.49</v>
      </c>
      <c r="L215" s="224" t="s">
        <v>496</v>
      </c>
      <c r="M215" s="224" t="s">
        <v>636</v>
      </c>
      <c r="N215" s="287">
        <v>0</v>
      </c>
      <c r="O215" s="224" t="s">
        <v>639</v>
      </c>
      <c r="P215" s="224" t="s">
        <v>640</v>
      </c>
      <c r="Q215" s="287">
        <v>0.01</v>
      </c>
      <c r="R215" s="309">
        <f t="shared" si="19"/>
        <v>0.5</v>
      </c>
      <c r="S215" s="287">
        <v>0.49</v>
      </c>
      <c r="T215" s="224" t="s">
        <v>496</v>
      </c>
      <c r="U215" s="224" t="s">
        <v>636</v>
      </c>
      <c r="V215" s="287">
        <v>0</v>
      </c>
      <c r="W215" s="224" t="s">
        <v>639</v>
      </c>
      <c r="X215" s="224" t="s">
        <v>640</v>
      </c>
      <c r="Y215" s="287">
        <v>0.01</v>
      </c>
      <c r="Z215" s="309">
        <f t="shared" si="16"/>
        <v>0.5</v>
      </c>
      <c r="AA215" s="287">
        <v>0.49</v>
      </c>
      <c r="AB215" s="139" t="s">
        <v>496</v>
      </c>
      <c r="AC215" s="139" t="s">
        <v>636</v>
      </c>
      <c r="AD215" s="287">
        <v>0</v>
      </c>
      <c r="AE215" s="139" t="s">
        <v>639</v>
      </c>
      <c r="AF215" s="139" t="s">
        <v>640</v>
      </c>
      <c r="AG215" s="287">
        <v>0.01</v>
      </c>
      <c r="AH215" s="293">
        <f t="shared" si="17"/>
        <v>0.5</v>
      </c>
      <c r="AI215" s="651" t="s">
        <v>832</v>
      </c>
      <c r="AJ215" s="651" t="s">
        <v>1103</v>
      </c>
      <c r="AK215" s="651" t="s">
        <v>832</v>
      </c>
      <c r="AL215" s="201" t="s">
        <v>832</v>
      </c>
      <c r="AM215" s="1443">
        <v>0.67600000000000005</v>
      </c>
    </row>
    <row r="216" spans="1:39" ht="15.75" hidden="1" customHeight="1" x14ac:dyDescent="0.2">
      <c r="A216" s="308" t="s">
        <v>314</v>
      </c>
      <c r="B216" s="224" t="s">
        <v>313</v>
      </c>
      <c r="C216" s="287">
        <v>0.49</v>
      </c>
      <c r="D216" s="224" t="s">
        <v>496</v>
      </c>
      <c r="E216" s="224" t="s">
        <v>497</v>
      </c>
      <c r="F216" s="287">
        <v>0</v>
      </c>
      <c r="G216" s="224" t="s">
        <v>618</v>
      </c>
      <c r="H216" s="224" t="s">
        <v>619</v>
      </c>
      <c r="I216" s="287">
        <v>0.01</v>
      </c>
      <c r="J216" s="309">
        <f t="shared" si="18"/>
        <v>0.5</v>
      </c>
      <c r="K216" s="287">
        <v>0.49</v>
      </c>
      <c r="L216" s="224" t="s">
        <v>496</v>
      </c>
      <c r="M216" s="224" t="s">
        <v>497</v>
      </c>
      <c r="N216" s="287">
        <v>0</v>
      </c>
      <c r="O216" s="224" t="s">
        <v>618</v>
      </c>
      <c r="P216" s="224" t="s">
        <v>619</v>
      </c>
      <c r="Q216" s="287">
        <v>0.01</v>
      </c>
      <c r="R216" s="309">
        <f t="shared" si="19"/>
        <v>0.5</v>
      </c>
      <c r="S216" s="287">
        <v>0.49</v>
      </c>
      <c r="T216" s="224" t="s">
        <v>496</v>
      </c>
      <c r="U216" s="224" t="s">
        <v>497</v>
      </c>
      <c r="V216" s="287">
        <v>0</v>
      </c>
      <c r="W216" s="224" t="s">
        <v>618</v>
      </c>
      <c r="X216" s="224" t="s">
        <v>619</v>
      </c>
      <c r="Y216" s="287">
        <v>0.01</v>
      </c>
      <c r="Z216" s="309">
        <f t="shared" si="16"/>
        <v>0.5</v>
      </c>
      <c r="AA216" s="287">
        <v>0.49</v>
      </c>
      <c r="AB216" s="139" t="s">
        <v>496</v>
      </c>
      <c r="AC216" s="139" t="s">
        <v>497</v>
      </c>
      <c r="AD216" s="287">
        <v>0</v>
      </c>
      <c r="AE216" s="139" t="s">
        <v>618</v>
      </c>
      <c r="AF216" s="139" t="s">
        <v>619</v>
      </c>
      <c r="AG216" s="287">
        <v>0.01</v>
      </c>
      <c r="AH216" s="293">
        <f t="shared" si="17"/>
        <v>0.5</v>
      </c>
      <c r="AI216" s="651" t="s">
        <v>1103</v>
      </c>
      <c r="AJ216" s="651" t="s">
        <v>1103</v>
      </c>
      <c r="AK216" s="651" t="s">
        <v>1103</v>
      </c>
      <c r="AL216" s="201" t="s">
        <v>832</v>
      </c>
      <c r="AM216" s="1443">
        <v>0.67600000000000005</v>
      </c>
    </row>
    <row r="217" spans="1:39" ht="15.75" hidden="1" customHeight="1" x14ac:dyDescent="0.2">
      <c r="A217" s="308" t="s">
        <v>316</v>
      </c>
      <c r="B217" s="224" t="s">
        <v>511</v>
      </c>
      <c r="C217" s="287">
        <v>0.49</v>
      </c>
      <c r="D217" s="224" t="s">
        <v>496</v>
      </c>
      <c r="E217" s="224" t="s">
        <v>497</v>
      </c>
      <c r="F217" s="287">
        <v>0</v>
      </c>
      <c r="G217" s="224" t="s">
        <v>507</v>
      </c>
      <c r="H217" s="224" t="s">
        <v>508</v>
      </c>
      <c r="I217" s="287">
        <v>0.01</v>
      </c>
      <c r="J217" s="309">
        <f t="shared" si="18"/>
        <v>0.5</v>
      </c>
      <c r="K217" s="287">
        <v>0.49</v>
      </c>
      <c r="L217" s="224" t="s">
        <v>496</v>
      </c>
      <c r="M217" s="224" t="s">
        <v>497</v>
      </c>
      <c r="N217" s="287">
        <v>0</v>
      </c>
      <c r="O217" s="224" t="s">
        <v>507</v>
      </c>
      <c r="P217" s="224" t="s">
        <v>508</v>
      </c>
      <c r="Q217" s="287">
        <v>0.01</v>
      </c>
      <c r="R217" s="309">
        <f t="shared" si="19"/>
        <v>0.5</v>
      </c>
      <c r="S217" s="287">
        <v>0.49</v>
      </c>
      <c r="T217" s="224" t="s">
        <v>496</v>
      </c>
      <c r="U217" s="224" t="s">
        <v>497</v>
      </c>
      <c r="V217" s="287">
        <v>0</v>
      </c>
      <c r="W217" s="224" t="s">
        <v>507</v>
      </c>
      <c r="X217" s="224" t="s">
        <v>508</v>
      </c>
      <c r="Y217" s="287">
        <v>0.01</v>
      </c>
      <c r="Z217" s="309">
        <f t="shared" si="16"/>
        <v>0.5</v>
      </c>
      <c r="AA217" s="287">
        <v>0.49</v>
      </c>
      <c r="AB217" s="139" t="s">
        <v>496</v>
      </c>
      <c r="AC217" s="139" t="s">
        <v>497</v>
      </c>
      <c r="AD217" s="287">
        <v>0</v>
      </c>
      <c r="AE217" s="139" t="s">
        <v>507</v>
      </c>
      <c r="AF217" s="139" t="s">
        <v>508</v>
      </c>
      <c r="AG217" s="287">
        <v>0.01</v>
      </c>
      <c r="AH217" s="293">
        <f t="shared" si="17"/>
        <v>0.5</v>
      </c>
      <c r="AI217" s="651" t="s">
        <v>1103</v>
      </c>
      <c r="AJ217" s="651" t="s">
        <v>1103</v>
      </c>
      <c r="AK217" s="651" t="s">
        <v>1103</v>
      </c>
      <c r="AL217" s="201" t="s">
        <v>832</v>
      </c>
      <c r="AM217" s="1443">
        <v>0.76300000000000001</v>
      </c>
    </row>
    <row r="218" spans="1:39" ht="15.75" hidden="1" customHeight="1" x14ac:dyDescent="0.2">
      <c r="A218" s="308" t="s">
        <v>318</v>
      </c>
      <c r="B218" s="224" t="s">
        <v>317</v>
      </c>
      <c r="C218" s="287">
        <v>0.99</v>
      </c>
      <c r="D218" s="224" t="s">
        <v>496</v>
      </c>
      <c r="E218" s="224" t="s">
        <v>636</v>
      </c>
      <c r="F218" s="287">
        <v>0</v>
      </c>
      <c r="G218" s="224" t="s">
        <v>643</v>
      </c>
      <c r="H218" s="224" t="s">
        <v>644</v>
      </c>
      <c r="I218" s="287">
        <v>0.01</v>
      </c>
      <c r="J218" s="309">
        <f t="shared" si="18"/>
        <v>1</v>
      </c>
      <c r="K218" s="287">
        <v>0.99</v>
      </c>
      <c r="L218" s="224" t="s">
        <v>496</v>
      </c>
      <c r="M218" s="224" t="s">
        <v>636</v>
      </c>
      <c r="N218" s="287">
        <v>0</v>
      </c>
      <c r="O218" s="224" t="s">
        <v>643</v>
      </c>
      <c r="P218" s="224" t="s">
        <v>644</v>
      </c>
      <c r="Q218" s="287">
        <v>0.01</v>
      </c>
      <c r="R218" s="309">
        <f t="shared" si="19"/>
        <v>1</v>
      </c>
      <c r="S218" s="287">
        <v>0.99</v>
      </c>
      <c r="T218" s="224" t="s">
        <v>496</v>
      </c>
      <c r="U218" s="224" t="s">
        <v>636</v>
      </c>
      <c r="V218" s="287">
        <v>0</v>
      </c>
      <c r="W218" s="224" t="s">
        <v>643</v>
      </c>
      <c r="X218" s="224" t="s">
        <v>644</v>
      </c>
      <c r="Y218" s="287">
        <v>0.01</v>
      </c>
      <c r="Z218" s="309">
        <f t="shared" si="16"/>
        <v>1</v>
      </c>
      <c r="AA218" s="287">
        <v>0.99</v>
      </c>
      <c r="AB218" s="139" t="s">
        <v>496</v>
      </c>
      <c r="AC218" s="139" t="s">
        <v>636</v>
      </c>
      <c r="AD218" s="287">
        <v>0</v>
      </c>
      <c r="AE218" s="139" t="s">
        <v>643</v>
      </c>
      <c r="AF218" s="139" t="s">
        <v>644</v>
      </c>
      <c r="AG218" s="287">
        <v>0.01</v>
      </c>
      <c r="AH218" s="293">
        <f t="shared" si="17"/>
        <v>1</v>
      </c>
      <c r="AI218" s="651" t="s">
        <v>832</v>
      </c>
      <c r="AJ218" s="651" t="s">
        <v>1103</v>
      </c>
      <c r="AK218" s="651" t="s">
        <v>1103</v>
      </c>
      <c r="AL218" s="201" t="s">
        <v>832</v>
      </c>
      <c r="AM218" s="1443">
        <v>0.71199999999999997</v>
      </c>
    </row>
    <row r="219" spans="1:39" ht="15.75" hidden="1" customHeight="1" x14ac:dyDescent="0.2">
      <c r="A219" s="308" t="s">
        <v>1999</v>
      </c>
      <c r="B219" s="224" t="s">
        <v>620</v>
      </c>
      <c r="C219" s="287">
        <v>0.49</v>
      </c>
      <c r="D219" s="224" t="s">
        <v>496</v>
      </c>
      <c r="E219" s="224" t="s">
        <v>497</v>
      </c>
      <c r="F219" s="287">
        <v>0</v>
      </c>
      <c r="G219" s="224" t="s">
        <v>542</v>
      </c>
      <c r="H219" s="224" t="s">
        <v>543</v>
      </c>
      <c r="I219" s="287">
        <v>0.01</v>
      </c>
      <c r="J219" s="309">
        <f t="shared" si="18"/>
        <v>0.5</v>
      </c>
      <c r="K219" s="287">
        <v>0.49</v>
      </c>
      <c r="L219" s="224" t="s">
        <v>496</v>
      </c>
      <c r="M219" s="224" t="s">
        <v>497</v>
      </c>
      <c r="N219" s="287">
        <v>0</v>
      </c>
      <c r="O219" s="224" t="s">
        <v>542</v>
      </c>
      <c r="P219" s="224" t="s">
        <v>543</v>
      </c>
      <c r="Q219" s="287">
        <v>0.01</v>
      </c>
      <c r="R219" s="309">
        <f t="shared" si="19"/>
        <v>0.5</v>
      </c>
      <c r="S219" s="287">
        <v>0.49</v>
      </c>
      <c r="T219" s="224" t="s">
        <v>496</v>
      </c>
      <c r="U219" s="224" t="s">
        <v>497</v>
      </c>
      <c r="V219" s="287">
        <v>0</v>
      </c>
      <c r="W219" s="224" t="s">
        <v>542</v>
      </c>
      <c r="X219" s="224" t="s">
        <v>543</v>
      </c>
      <c r="Y219" s="287">
        <v>0.01</v>
      </c>
      <c r="Z219" s="309">
        <f>+S219+V219+Y219</f>
        <v>0.5</v>
      </c>
      <c r="AA219" s="322">
        <v>0.49</v>
      </c>
      <c r="AB219" s="323" t="s">
        <v>496</v>
      </c>
      <c r="AC219" s="323" t="s">
        <v>497</v>
      </c>
      <c r="AD219" s="322">
        <v>0</v>
      </c>
      <c r="AE219" s="323" t="s">
        <v>542</v>
      </c>
      <c r="AF219" s="323" t="s">
        <v>543</v>
      </c>
      <c r="AG219" s="322">
        <v>0.01</v>
      </c>
      <c r="AH219" s="324">
        <f t="shared" si="17"/>
        <v>0.5</v>
      </c>
      <c r="AI219" s="651" t="s">
        <v>832</v>
      </c>
      <c r="AJ219" s="651" t="s">
        <v>1103</v>
      </c>
      <c r="AK219" s="651" t="s">
        <v>1103</v>
      </c>
      <c r="AL219" s="342" t="s">
        <v>832</v>
      </c>
      <c r="AM219" s="1443">
        <v>0.67</v>
      </c>
    </row>
    <row r="220" spans="1:39" ht="15" hidden="1" x14ac:dyDescent="0.2">
      <c r="A220" s="308" t="s">
        <v>320</v>
      </c>
      <c r="B220" s="224" t="s">
        <v>319</v>
      </c>
      <c r="C220" s="287">
        <v>0.4</v>
      </c>
      <c r="D220" s="224" t="s">
        <v>521</v>
      </c>
      <c r="E220" s="224" t="s">
        <v>522</v>
      </c>
      <c r="F220" s="287">
        <v>0.09</v>
      </c>
      <c r="G220" s="224" t="s">
        <v>519</v>
      </c>
      <c r="H220" s="224" t="s">
        <v>520</v>
      </c>
      <c r="I220" s="287">
        <v>0.01</v>
      </c>
      <c r="J220" s="309">
        <f t="shared" si="18"/>
        <v>0.5</v>
      </c>
      <c r="K220" s="287">
        <v>0.4</v>
      </c>
      <c r="L220" s="224" t="s">
        <v>521</v>
      </c>
      <c r="M220" s="224" t="s">
        <v>522</v>
      </c>
      <c r="N220" s="287">
        <v>0.09</v>
      </c>
      <c r="O220" s="224" t="s">
        <v>519</v>
      </c>
      <c r="P220" s="224" t="s">
        <v>520</v>
      </c>
      <c r="Q220" s="287">
        <v>0.01</v>
      </c>
      <c r="R220" s="309">
        <f t="shared" si="19"/>
        <v>0.5</v>
      </c>
      <c r="S220" s="287">
        <v>0.4</v>
      </c>
      <c r="T220" s="224" t="s">
        <v>521</v>
      </c>
      <c r="U220" s="224" t="s">
        <v>522</v>
      </c>
      <c r="V220" s="287">
        <v>0.09</v>
      </c>
      <c r="W220" s="224" t="s">
        <v>519</v>
      </c>
      <c r="X220" s="224" t="s">
        <v>520</v>
      </c>
      <c r="Y220" s="287">
        <v>0.01</v>
      </c>
      <c r="Z220" s="309">
        <f t="shared" si="16"/>
        <v>0.5</v>
      </c>
      <c r="AA220" s="287">
        <v>0.4</v>
      </c>
      <c r="AB220" s="139" t="s">
        <v>521</v>
      </c>
      <c r="AC220" s="139" t="s">
        <v>522</v>
      </c>
      <c r="AD220" s="287">
        <v>0.09</v>
      </c>
      <c r="AE220" s="139" t="s">
        <v>519</v>
      </c>
      <c r="AF220" s="139" t="s">
        <v>520</v>
      </c>
      <c r="AG220" s="287">
        <v>0.01</v>
      </c>
      <c r="AH220" s="293">
        <f t="shared" si="17"/>
        <v>0.5</v>
      </c>
      <c r="AI220" s="651" t="s">
        <v>832</v>
      </c>
      <c r="AJ220" s="651" t="s">
        <v>1103</v>
      </c>
      <c r="AK220" s="651" t="s">
        <v>1103</v>
      </c>
      <c r="AL220" s="199"/>
      <c r="AM220" s="1443">
        <v>0.69199999999999995</v>
      </c>
    </row>
    <row r="221" spans="1:39" ht="15.75" customHeight="1" x14ac:dyDescent="0.2">
      <c r="A221" s="308" t="s">
        <v>322</v>
      </c>
      <c r="B221" s="224" t="s">
        <v>321</v>
      </c>
      <c r="C221" s="287">
        <v>0.4</v>
      </c>
      <c r="D221" s="224" t="s">
        <v>538</v>
      </c>
      <c r="E221" s="224" t="s">
        <v>539</v>
      </c>
      <c r="F221" s="287">
        <v>0.09</v>
      </c>
      <c r="G221" s="224" t="s">
        <v>536</v>
      </c>
      <c r="H221" s="224" t="s">
        <v>537</v>
      </c>
      <c r="I221" s="287">
        <v>0.01</v>
      </c>
      <c r="J221" s="309">
        <f t="shared" si="18"/>
        <v>0.5</v>
      </c>
      <c r="K221" s="287">
        <v>0.4</v>
      </c>
      <c r="L221" s="224" t="s">
        <v>538</v>
      </c>
      <c r="M221" s="224" t="s">
        <v>539</v>
      </c>
      <c r="N221" s="287">
        <v>0.09</v>
      </c>
      <c r="O221" s="224" t="s">
        <v>536</v>
      </c>
      <c r="P221" s="224" t="s">
        <v>537</v>
      </c>
      <c r="Q221" s="287">
        <v>0.01</v>
      </c>
      <c r="R221" s="309">
        <f t="shared" si="19"/>
        <v>0.5</v>
      </c>
      <c r="S221" s="287">
        <v>0.4</v>
      </c>
      <c r="T221" s="224" t="s">
        <v>538</v>
      </c>
      <c r="U221" s="224" t="s">
        <v>539</v>
      </c>
      <c r="V221" s="287">
        <v>0.09</v>
      </c>
      <c r="W221" s="224" t="s">
        <v>536</v>
      </c>
      <c r="X221" s="224" t="s">
        <v>537</v>
      </c>
      <c r="Y221" s="287">
        <v>0.01</v>
      </c>
      <c r="Z221" s="309">
        <f t="shared" si="16"/>
        <v>0.5</v>
      </c>
      <c r="AA221" s="287">
        <v>0.4</v>
      </c>
      <c r="AB221" s="139" t="s">
        <v>538</v>
      </c>
      <c r="AC221" s="139" t="s">
        <v>539</v>
      </c>
      <c r="AD221" s="287">
        <v>0.09</v>
      </c>
      <c r="AE221" s="139" t="s">
        <v>536</v>
      </c>
      <c r="AF221" s="139" t="s">
        <v>537</v>
      </c>
      <c r="AG221" s="287">
        <v>0.01</v>
      </c>
      <c r="AH221" s="293">
        <f t="shared" si="17"/>
        <v>0.5</v>
      </c>
      <c r="AI221" s="651" t="s">
        <v>832</v>
      </c>
      <c r="AJ221" s="651" t="s">
        <v>832</v>
      </c>
      <c r="AK221" s="651" t="s">
        <v>832</v>
      </c>
      <c r="AL221" s="199"/>
      <c r="AM221" s="1443">
        <v>0.69399999999999995</v>
      </c>
    </row>
    <row r="222" spans="1:39" ht="15" hidden="1" x14ac:dyDescent="0.2">
      <c r="A222" s="308" t="s">
        <v>324</v>
      </c>
      <c r="B222" s="224" t="s">
        <v>501</v>
      </c>
      <c r="C222" s="287">
        <v>0.94</v>
      </c>
      <c r="D222" s="224" t="s">
        <v>1090</v>
      </c>
      <c r="E222" s="224" t="s">
        <v>1091</v>
      </c>
      <c r="F222" s="287">
        <v>0.05</v>
      </c>
      <c r="G222" s="224" t="s">
        <v>498</v>
      </c>
      <c r="H222" s="224" t="s">
        <v>499</v>
      </c>
      <c r="I222" s="287">
        <v>0.01</v>
      </c>
      <c r="J222" s="309">
        <f t="shared" si="18"/>
        <v>1</v>
      </c>
      <c r="K222" s="287">
        <v>0.94</v>
      </c>
      <c r="L222" s="224" t="s">
        <v>1090</v>
      </c>
      <c r="M222" s="224" t="s">
        <v>1091</v>
      </c>
      <c r="N222" s="287">
        <v>0.05</v>
      </c>
      <c r="O222" s="224" t="s">
        <v>498</v>
      </c>
      <c r="P222" s="224" t="s">
        <v>499</v>
      </c>
      <c r="Q222" s="287">
        <v>0.01</v>
      </c>
      <c r="R222" s="309">
        <f t="shared" si="19"/>
        <v>1</v>
      </c>
      <c r="S222" s="287">
        <v>0.94</v>
      </c>
      <c r="T222" s="224" t="s">
        <v>1090</v>
      </c>
      <c r="U222" s="224" t="s">
        <v>1091</v>
      </c>
      <c r="V222" s="287">
        <v>0.05</v>
      </c>
      <c r="W222" s="224" t="s">
        <v>498</v>
      </c>
      <c r="X222" s="224" t="s">
        <v>499</v>
      </c>
      <c r="Y222" s="287">
        <v>0.01</v>
      </c>
      <c r="Z222" s="309">
        <f t="shared" si="16"/>
        <v>1</v>
      </c>
      <c r="AA222" s="287">
        <v>0.94</v>
      </c>
      <c r="AB222" s="139" t="s">
        <v>1090</v>
      </c>
      <c r="AC222" s="139" t="s">
        <v>1091</v>
      </c>
      <c r="AD222" s="287">
        <v>0.05</v>
      </c>
      <c r="AE222" s="139" t="s">
        <v>498</v>
      </c>
      <c r="AF222" s="139" t="s">
        <v>499</v>
      </c>
      <c r="AG222" s="287">
        <v>0.01</v>
      </c>
      <c r="AH222" s="293">
        <f t="shared" si="17"/>
        <v>1</v>
      </c>
      <c r="AI222" s="651" t="s">
        <v>832</v>
      </c>
      <c r="AJ222" s="651" t="s">
        <v>1103</v>
      </c>
      <c r="AK222" s="651" t="s">
        <v>1103</v>
      </c>
      <c r="AL222" s="201" t="s">
        <v>832</v>
      </c>
      <c r="AM222" s="1443">
        <v>0.68500000000000005</v>
      </c>
    </row>
    <row r="223" spans="1:39" ht="15.75" hidden="1" customHeight="1" x14ac:dyDescent="0.2">
      <c r="A223" s="308" t="s">
        <v>326</v>
      </c>
      <c r="B223" s="224" t="s">
        <v>325</v>
      </c>
      <c r="C223" s="287">
        <v>0.4</v>
      </c>
      <c r="D223" s="224" t="s">
        <v>545</v>
      </c>
      <c r="E223" s="224" t="s">
        <v>546</v>
      </c>
      <c r="F223" s="287">
        <v>0.09</v>
      </c>
      <c r="G223" s="224" t="s">
        <v>542</v>
      </c>
      <c r="H223" s="224" t="s">
        <v>543</v>
      </c>
      <c r="I223" s="287">
        <v>0.01</v>
      </c>
      <c r="J223" s="309">
        <f t="shared" si="18"/>
        <v>0.5</v>
      </c>
      <c r="K223" s="287">
        <v>0.4</v>
      </c>
      <c r="L223" s="224" t="s">
        <v>545</v>
      </c>
      <c r="M223" s="224" t="s">
        <v>546</v>
      </c>
      <c r="N223" s="287">
        <v>0.09</v>
      </c>
      <c r="O223" s="224" t="s">
        <v>542</v>
      </c>
      <c r="P223" s="224" t="s">
        <v>543</v>
      </c>
      <c r="Q223" s="287">
        <v>0.01</v>
      </c>
      <c r="R223" s="309">
        <f t="shared" si="19"/>
        <v>0.5</v>
      </c>
      <c r="S223" s="287">
        <v>0.4</v>
      </c>
      <c r="T223" s="224" t="s">
        <v>545</v>
      </c>
      <c r="U223" s="224" t="s">
        <v>546</v>
      </c>
      <c r="V223" s="287">
        <v>0.09</v>
      </c>
      <c r="W223" s="224" t="s">
        <v>542</v>
      </c>
      <c r="X223" s="224" t="s">
        <v>543</v>
      </c>
      <c r="Y223" s="287">
        <v>0.01</v>
      </c>
      <c r="Z223" s="309">
        <f t="shared" si="16"/>
        <v>0.5</v>
      </c>
      <c r="AA223" s="287">
        <v>0.4</v>
      </c>
      <c r="AB223" s="139" t="s">
        <v>545</v>
      </c>
      <c r="AC223" s="139" t="s">
        <v>546</v>
      </c>
      <c r="AD223" s="287">
        <v>0.09</v>
      </c>
      <c r="AE223" s="139" t="s">
        <v>542</v>
      </c>
      <c r="AF223" s="139" t="s">
        <v>543</v>
      </c>
      <c r="AG223" s="287">
        <v>0.01</v>
      </c>
      <c r="AH223" s="293">
        <f t="shared" si="17"/>
        <v>0.5</v>
      </c>
      <c r="AI223" s="651" t="s">
        <v>832</v>
      </c>
      <c r="AJ223" s="651" t="s">
        <v>832</v>
      </c>
      <c r="AK223" s="651" t="s">
        <v>1103</v>
      </c>
      <c r="AL223" s="199"/>
      <c r="AM223" s="1443">
        <v>0.64500000000000002</v>
      </c>
    </row>
    <row r="224" spans="1:39" ht="15.75" hidden="1" customHeight="1" x14ac:dyDescent="0.2">
      <c r="A224" s="308" t="s">
        <v>328</v>
      </c>
      <c r="B224" s="224" t="s">
        <v>327</v>
      </c>
      <c r="C224" s="287">
        <v>0.4</v>
      </c>
      <c r="D224" s="224" t="s">
        <v>600</v>
      </c>
      <c r="E224" s="224" t="s">
        <v>601</v>
      </c>
      <c r="F224" s="287">
        <v>0.1</v>
      </c>
      <c r="G224" s="224" t="s">
        <v>496</v>
      </c>
      <c r="H224" s="224" t="s">
        <v>534</v>
      </c>
      <c r="I224" s="287">
        <v>0</v>
      </c>
      <c r="J224" s="309">
        <f t="shared" si="18"/>
        <v>0.5</v>
      </c>
      <c r="K224" s="287">
        <v>0.4</v>
      </c>
      <c r="L224" s="224" t="s">
        <v>600</v>
      </c>
      <c r="M224" s="224" t="s">
        <v>601</v>
      </c>
      <c r="N224" s="287">
        <v>0.1</v>
      </c>
      <c r="O224" s="224" t="s">
        <v>496</v>
      </c>
      <c r="P224" s="224" t="s">
        <v>534</v>
      </c>
      <c r="Q224" s="287">
        <v>0</v>
      </c>
      <c r="R224" s="309">
        <f t="shared" si="19"/>
        <v>0.5</v>
      </c>
      <c r="S224" s="287">
        <v>0.4</v>
      </c>
      <c r="T224" s="224" t="s">
        <v>600</v>
      </c>
      <c r="U224" s="224" t="s">
        <v>601</v>
      </c>
      <c r="V224" s="287">
        <v>0.1</v>
      </c>
      <c r="W224" s="224" t="s">
        <v>496</v>
      </c>
      <c r="X224" s="224" t="s">
        <v>534</v>
      </c>
      <c r="Y224" s="287">
        <v>0</v>
      </c>
      <c r="Z224" s="309">
        <f t="shared" si="16"/>
        <v>0.5</v>
      </c>
      <c r="AA224" s="287">
        <v>0.4</v>
      </c>
      <c r="AB224" s="139" t="s">
        <v>600</v>
      </c>
      <c r="AC224" s="139" t="s">
        <v>601</v>
      </c>
      <c r="AD224" s="287">
        <v>0.1</v>
      </c>
      <c r="AE224" s="139" t="s">
        <v>496</v>
      </c>
      <c r="AF224" s="139" t="s">
        <v>534</v>
      </c>
      <c r="AG224" s="287">
        <v>0</v>
      </c>
      <c r="AH224" s="293">
        <f t="shared" si="17"/>
        <v>0.5</v>
      </c>
      <c r="AI224" s="651" t="s">
        <v>1103</v>
      </c>
      <c r="AJ224" s="651" t="s">
        <v>1103</v>
      </c>
      <c r="AK224" s="651" t="s">
        <v>1103</v>
      </c>
      <c r="AL224" s="199"/>
      <c r="AM224" s="1443">
        <v>0.65800000000000003</v>
      </c>
    </row>
    <row r="225" spans="1:39" ht="15.75" hidden="1" customHeight="1" x14ac:dyDescent="0.2">
      <c r="A225" s="308" t="s">
        <v>330</v>
      </c>
      <c r="B225" s="224" t="s">
        <v>329</v>
      </c>
      <c r="C225" s="287">
        <v>0.4</v>
      </c>
      <c r="D225" s="224" t="s">
        <v>600</v>
      </c>
      <c r="E225" s="224" t="s">
        <v>601</v>
      </c>
      <c r="F225" s="287">
        <v>0.1</v>
      </c>
      <c r="G225" s="224" t="s">
        <v>496</v>
      </c>
      <c r="H225" s="224" t="s">
        <v>534</v>
      </c>
      <c r="I225" s="287">
        <v>0</v>
      </c>
      <c r="J225" s="309">
        <f t="shared" si="18"/>
        <v>0.5</v>
      </c>
      <c r="K225" s="287">
        <v>0.4</v>
      </c>
      <c r="L225" s="224" t="s">
        <v>600</v>
      </c>
      <c r="M225" s="224" t="s">
        <v>601</v>
      </c>
      <c r="N225" s="287">
        <v>0.1</v>
      </c>
      <c r="O225" s="224" t="s">
        <v>496</v>
      </c>
      <c r="P225" s="224" t="s">
        <v>534</v>
      </c>
      <c r="Q225" s="287">
        <v>0</v>
      </c>
      <c r="R225" s="309">
        <f t="shared" si="19"/>
        <v>0.5</v>
      </c>
      <c r="S225" s="287">
        <v>0.4</v>
      </c>
      <c r="T225" s="224" t="s">
        <v>600</v>
      </c>
      <c r="U225" s="224" t="s">
        <v>601</v>
      </c>
      <c r="V225" s="287">
        <v>0.1</v>
      </c>
      <c r="W225" s="224" t="s">
        <v>496</v>
      </c>
      <c r="X225" s="224" t="s">
        <v>534</v>
      </c>
      <c r="Y225" s="287">
        <v>0</v>
      </c>
      <c r="Z225" s="309">
        <f t="shared" si="16"/>
        <v>0.5</v>
      </c>
      <c r="AA225" s="287">
        <v>0.4</v>
      </c>
      <c r="AB225" s="139" t="s">
        <v>600</v>
      </c>
      <c r="AC225" s="139" t="s">
        <v>601</v>
      </c>
      <c r="AD225" s="287">
        <v>0.1</v>
      </c>
      <c r="AE225" s="139" t="s">
        <v>496</v>
      </c>
      <c r="AF225" s="139" t="s">
        <v>534</v>
      </c>
      <c r="AG225" s="287">
        <v>0</v>
      </c>
      <c r="AH225" s="293">
        <f t="shared" si="17"/>
        <v>0.5</v>
      </c>
      <c r="AI225" s="651" t="s">
        <v>1103</v>
      </c>
      <c r="AJ225" s="651" t="s">
        <v>1103</v>
      </c>
      <c r="AK225" s="651" t="s">
        <v>1103</v>
      </c>
      <c r="AL225" s="199"/>
      <c r="AM225" s="1443">
        <v>0.70099999999999996</v>
      </c>
    </row>
    <row r="226" spans="1:39" ht="15" hidden="1" x14ac:dyDescent="0.2">
      <c r="A226" s="308" t="s">
        <v>332</v>
      </c>
      <c r="B226" s="224" t="s">
        <v>331</v>
      </c>
      <c r="C226" s="287">
        <v>0.4</v>
      </c>
      <c r="D226" s="224" t="s">
        <v>602</v>
      </c>
      <c r="E226" s="224" t="s">
        <v>603</v>
      </c>
      <c r="F226" s="287">
        <v>0.1</v>
      </c>
      <c r="G226" s="224" t="s">
        <v>496</v>
      </c>
      <c r="H226" s="224" t="s">
        <v>534</v>
      </c>
      <c r="I226" s="287">
        <v>0</v>
      </c>
      <c r="J226" s="309">
        <f t="shared" si="18"/>
        <v>0.5</v>
      </c>
      <c r="K226" s="287">
        <v>0.4</v>
      </c>
      <c r="L226" s="224" t="s">
        <v>602</v>
      </c>
      <c r="M226" s="224" t="s">
        <v>603</v>
      </c>
      <c r="N226" s="287">
        <v>0.1</v>
      </c>
      <c r="O226" s="224" t="s">
        <v>496</v>
      </c>
      <c r="P226" s="224" t="s">
        <v>534</v>
      </c>
      <c r="Q226" s="287">
        <v>0</v>
      </c>
      <c r="R226" s="309">
        <f t="shared" si="19"/>
        <v>0.5</v>
      </c>
      <c r="S226" s="287">
        <v>0.4</v>
      </c>
      <c r="T226" s="224" t="s">
        <v>602</v>
      </c>
      <c r="U226" s="224" t="s">
        <v>603</v>
      </c>
      <c r="V226" s="287">
        <v>0.1</v>
      </c>
      <c r="W226" s="224" t="s">
        <v>496</v>
      </c>
      <c r="X226" s="224" t="s">
        <v>534</v>
      </c>
      <c r="Y226" s="287">
        <v>0</v>
      </c>
      <c r="Z226" s="309">
        <f t="shared" si="16"/>
        <v>0.5</v>
      </c>
      <c r="AA226" s="287">
        <v>0.4</v>
      </c>
      <c r="AB226" s="139" t="s">
        <v>602</v>
      </c>
      <c r="AC226" s="139" t="s">
        <v>603</v>
      </c>
      <c r="AD226" s="287">
        <v>0.1</v>
      </c>
      <c r="AE226" s="139" t="s">
        <v>496</v>
      </c>
      <c r="AF226" s="139" t="s">
        <v>534</v>
      </c>
      <c r="AG226" s="287">
        <v>0</v>
      </c>
      <c r="AH226" s="293">
        <f t="shared" si="17"/>
        <v>0.5</v>
      </c>
      <c r="AI226" s="651" t="s">
        <v>832</v>
      </c>
      <c r="AJ226" s="651" t="s">
        <v>1103</v>
      </c>
      <c r="AK226" s="651" t="s">
        <v>1103</v>
      </c>
      <c r="AL226" s="199"/>
      <c r="AM226" s="1443">
        <v>0.67200000000000004</v>
      </c>
    </row>
    <row r="227" spans="1:39" ht="15" hidden="1" x14ac:dyDescent="0.2">
      <c r="A227" s="308" t="s">
        <v>334</v>
      </c>
      <c r="B227" s="224" t="s">
        <v>333</v>
      </c>
      <c r="C227" s="287">
        <v>0.4</v>
      </c>
      <c r="D227" s="224" t="s">
        <v>615</v>
      </c>
      <c r="E227" s="224" t="s">
        <v>616</v>
      </c>
      <c r="F227" s="287">
        <v>0.1</v>
      </c>
      <c r="G227" s="224" t="s">
        <v>496</v>
      </c>
      <c r="H227" s="224" t="s">
        <v>534</v>
      </c>
      <c r="I227" s="287">
        <v>0</v>
      </c>
      <c r="J227" s="309">
        <f t="shared" si="18"/>
        <v>0.5</v>
      </c>
      <c r="K227" s="287">
        <v>0.4</v>
      </c>
      <c r="L227" s="224" t="s">
        <v>615</v>
      </c>
      <c r="M227" s="224" t="s">
        <v>616</v>
      </c>
      <c r="N227" s="287">
        <v>0.1</v>
      </c>
      <c r="O227" s="224" t="s">
        <v>496</v>
      </c>
      <c r="P227" s="224" t="s">
        <v>534</v>
      </c>
      <c r="Q227" s="287">
        <v>0</v>
      </c>
      <c r="R227" s="309">
        <f t="shared" si="19"/>
        <v>0.5</v>
      </c>
      <c r="S227" s="287">
        <v>0.4</v>
      </c>
      <c r="T227" s="224" t="s">
        <v>615</v>
      </c>
      <c r="U227" s="224" t="s">
        <v>616</v>
      </c>
      <c r="V227" s="287">
        <v>0.1</v>
      </c>
      <c r="W227" s="224" t="s">
        <v>496</v>
      </c>
      <c r="X227" s="224" t="s">
        <v>534</v>
      </c>
      <c r="Y227" s="287">
        <v>0</v>
      </c>
      <c r="Z227" s="309">
        <f t="shared" si="16"/>
        <v>0.5</v>
      </c>
      <c r="AA227" s="287">
        <v>0.4</v>
      </c>
      <c r="AB227" s="139" t="s">
        <v>615</v>
      </c>
      <c r="AC227" s="139" t="s">
        <v>616</v>
      </c>
      <c r="AD227" s="287">
        <v>0.1</v>
      </c>
      <c r="AE227" s="139" t="s">
        <v>496</v>
      </c>
      <c r="AF227" s="139" t="s">
        <v>534</v>
      </c>
      <c r="AG227" s="287">
        <v>0</v>
      </c>
      <c r="AH227" s="293">
        <f t="shared" si="17"/>
        <v>0.5</v>
      </c>
      <c r="AI227" s="651" t="s">
        <v>832</v>
      </c>
      <c r="AJ227" s="651" t="s">
        <v>1103</v>
      </c>
      <c r="AK227" s="651" t="s">
        <v>1103</v>
      </c>
      <c r="AL227" s="199"/>
      <c r="AM227" s="1443">
        <v>0.70599999999999996</v>
      </c>
    </row>
    <row r="228" spans="1:39" ht="15.75" hidden="1" customHeight="1" x14ac:dyDescent="0.2">
      <c r="A228" s="308" t="s">
        <v>336</v>
      </c>
      <c r="B228" s="224" t="s">
        <v>335</v>
      </c>
      <c r="C228" s="287">
        <v>0.4</v>
      </c>
      <c r="D228" s="224" t="s">
        <v>590</v>
      </c>
      <c r="E228" s="224" t="s">
        <v>591</v>
      </c>
      <c r="F228" s="287">
        <v>0.09</v>
      </c>
      <c r="G228" s="224" t="s">
        <v>587</v>
      </c>
      <c r="H228" s="224" t="s">
        <v>588</v>
      </c>
      <c r="I228" s="287">
        <v>0.01</v>
      </c>
      <c r="J228" s="309">
        <f t="shared" si="18"/>
        <v>0.5</v>
      </c>
      <c r="K228" s="287">
        <v>0.4</v>
      </c>
      <c r="L228" s="224" t="s">
        <v>590</v>
      </c>
      <c r="M228" s="224" t="s">
        <v>591</v>
      </c>
      <c r="N228" s="287">
        <v>0.09</v>
      </c>
      <c r="O228" s="224" t="s">
        <v>587</v>
      </c>
      <c r="P228" s="224" t="s">
        <v>588</v>
      </c>
      <c r="Q228" s="287">
        <v>0.01</v>
      </c>
      <c r="R228" s="309">
        <f t="shared" si="19"/>
        <v>0.5</v>
      </c>
      <c r="S228" s="287">
        <v>0.4</v>
      </c>
      <c r="T228" s="224" t="s">
        <v>590</v>
      </c>
      <c r="U228" s="224" t="s">
        <v>591</v>
      </c>
      <c r="V228" s="287">
        <v>0.09</v>
      </c>
      <c r="W228" s="224" t="s">
        <v>587</v>
      </c>
      <c r="X228" s="224" t="s">
        <v>588</v>
      </c>
      <c r="Y228" s="287">
        <v>0.01</v>
      </c>
      <c r="Z228" s="309">
        <f t="shared" si="16"/>
        <v>0.5</v>
      </c>
      <c r="AA228" s="287">
        <v>0.4</v>
      </c>
      <c r="AB228" s="139" t="s">
        <v>590</v>
      </c>
      <c r="AC228" s="139" t="s">
        <v>591</v>
      </c>
      <c r="AD228" s="287">
        <v>0.09</v>
      </c>
      <c r="AE228" s="139" t="s">
        <v>587</v>
      </c>
      <c r="AF228" s="139" t="s">
        <v>588</v>
      </c>
      <c r="AG228" s="287">
        <v>0.01</v>
      </c>
      <c r="AH228" s="293">
        <f t="shared" si="17"/>
        <v>0.5</v>
      </c>
      <c r="AI228" s="651" t="s">
        <v>832</v>
      </c>
      <c r="AJ228" s="651" t="s">
        <v>1103</v>
      </c>
      <c r="AK228" s="651" t="s">
        <v>1103</v>
      </c>
      <c r="AL228" s="199"/>
      <c r="AM228" s="1443">
        <v>0.67200000000000004</v>
      </c>
    </row>
    <row r="229" spans="1:39" ht="15" hidden="1" x14ac:dyDescent="0.2">
      <c r="A229" s="308" t="s">
        <v>338</v>
      </c>
      <c r="B229" s="224" t="s">
        <v>337</v>
      </c>
      <c r="C229" s="287">
        <v>0.4</v>
      </c>
      <c r="D229" s="224" t="s">
        <v>623</v>
      </c>
      <c r="E229" s="224" t="s">
        <v>624</v>
      </c>
      <c r="F229" s="287">
        <v>0.09</v>
      </c>
      <c r="G229" s="224" t="s">
        <v>622</v>
      </c>
      <c r="H229" s="224" t="s">
        <v>1125</v>
      </c>
      <c r="I229" s="287">
        <v>0.01</v>
      </c>
      <c r="J229" s="309">
        <f t="shared" si="18"/>
        <v>0.5</v>
      </c>
      <c r="K229" s="287">
        <v>0.4</v>
      </c>
      <c r="L229" s="224" t="s">
        <v>623</v>
      </c>
      <c r="M229" s="224" t="s">
        <v>624</v>
      </c>
      <c r="N229" s="287">
        <v>0.09</v>
      </c>
      <c r="O229" s="224" t="s">
        <v>622</v>
      </c>
      <c r="P229" s="224" t="s">
        <v>1125</v>
      </c>
      <c r="Q229" s="287">
        <v>0.01</v>
      </c>
      <c r="R229" s="309">
        <f t="shared" si="19"/>
        <v>0.5</v>
      </c>
      <c r="S229" s="287">
        <v>0.4</v>
      </c>
      <c r="T229" s="224" t="s">
        <v>623</v>
      </c>
      <c r="U229" s="224" t="s">
        <v>624</v>
      </c>
      <c r="V229" s="287">
        <v>0.09</v>
      </c>
      <c r="W229" s="224" t="s">
        <v>622</v>
      </c>
      <c r="X229" s="224" t="s">
        <v>1125</v>
      </c>
      <c r="Y229" s="287">
        <v>0.01</v>
      </c>
      <c r="Z229" s="309">
        <f t="shared" si="16"/>
        <v>0.5</v>
      </c>
      <c r="AA229" s="287">
        <v>0.4</v>
      </c>
      <c r="AB229" s="139" t="s">
        <v>623</v>
      </c>
      <c r="AC229" s="139" t="s">
        <v>624</v>
      </c>
      <c r="AD229" s="287">
        <v>0.09</v>
      </c>
      <c r="AE229" s="139" t="s">
        <v>622</v>
      </c>
      <c r="AF229" s="139" t="s">
        <v>1125</v>
      </c>
      <c r="AG229" s="287">
        <v>0.01</v>
      </c>
      <c r="AH229" s="293">
        <f t="shared" si="17"/>
        <v>0.5</v>
      </c>
      <c r="AI229" s="651" t="s">
        <v>832</v>
      </c>
      <c r="AJ229" s="651" t="s">
        <v>1103</v>
      </c>
      <c r="AK229" s="651" t="s">
        <v>1103</v>
      </c>
      <c r="AL229" s="199"/>
      <c r="AM229" s="1443">
        <v>0.67200000000000004</v>
      </c>
    </row>
    <row r="230" spans="1:39" ht="15.75" customHeight="1" x14ac:dyDescent="0.2">
      <c r="A230" s="308" t="s">
        <v>340</v>
      </c>
      <c r="B230" s="224" t="s">
        <v>339</v>
      </c>
      <c r="C230" s="287">
        <v>0.49</v>
      </c>
      <c r="D230" s="224" t="s">
        <v>496</v>
      </c>
      <c r="E230" s="224" t="s">
        <v>636</v>
      </c>
      <c r="F230" s="287">
        <v>0</v>
      </c>
      <c r="G230" s="224" t="s">
        <v>641</v>
      </c>
      <c r="H230" s="224" t="s">
        <v>642</v>
      </c>
      <c r="I230" s="287">
        <v>0.01</v>
      </c>
      <c r="J230" s="309">
        <f t="shared" si="18"/>
        <v>0.5</v>
      </c>
      <c r="K230" s="287">
        <v>0.49</v>
      </c>
      <c r="L230" s="224" t="s">
        <v>496</v>
      </c>
      <c r="M230" s="224" t="s">
        <v>636</v>
      </c>
      <c r="N230" s="287">
        <v>0</v>
      </c>
      <c r="O230" s="224" t="s">
        <v>641</v>
      </c>
      <c r="P230" s="224" t="s">
        <v>642</v>
      </c>
      <c r="Q230" s="287">
        <v>0.01</v>
      </c>
      <c r="R230" s="309">
        <f t="shared" si="19"/>
        <v>0.5</v>
      </c>
      <c r="S230" s="287">
        <v>0.49</v>
      </c>
      <c r="T230" s="224" t="s">
        <v>496</v>
      </c>
      <c r="U230" s="224" t="s">
        <v>636</v>
      </c>
      <c r="V230" s="287">
        <v>0</v>
      </c>
      <c r="W230" s="224" t="s">
        <v>641</v>
      </c>
      <c r="X230" s="224" t="s">
        <v>642</v>
      </c>
      <c r="Y230" s="287">
        <v>0.01</v>
      </c>
      <c r="Z230" s="309">
        <f t="shared" si="16"/>
        <v>0.5</v>
      </c>
      <c r="AA230" s="287">
        <v>0.49</v>
      </c>
      <c r="AB230" s="139" t="s">
        <v>496</v>
      </c>
      <c r="AC230" s="139" t="s">
        <v>636</v>
      </c>
      <c r="AD230" s="287">
        <v>0</v>
      </c>
      <c r="AE230" s="139" t="s">
        <v>641</v>
      </c>
      <c r="AF230" s="139" t="s">
        <v>642</v>
      </c>
      <c r="AG230" s="287">
        <v>0.01</v>
      </c>
      <c r="AH230" s="293">
        <f t="shared" si="17"/>
        <v>0.5</v>
      </c>
      <c r="AI230" s="652" t="s">
        <v>832</v>
      </c>
      <c r="AJ230" s="652" t="s">
        <v>1103</v>
      </c>
      <c r="AK230" s="652" t="s">
        <v>832</v>
      </c>
      <c r="AL230" s="201" t="s">
        <v>832</v>
      </c>
      <c r="AM230" s="1443">
        <v>0.66200000000000003</v>
      </c>
    </row>
    <row r="231" spans="1:39" ht="15.75" hidden="1" customHeight="1" x14ac:dyDescent="0.2">
      <c r="A231" s="308" t="s">
        <v>342</v>
      </c>
      <c r="B231" s="224" t="s">
        <v>563</v>
      </c>
      <c r="C231" s="287">
        <v>0.49</v>
      </c>
      <c r="D231" s="224" t="s">
        <v>496</v>
      </c>
      <c r="E231" s="224" t="s">
        <v>497</v>
      </c>
      <c r="F231" s="287">
        <v>0</v>
      </c>
      <c r="G231" s="224" t="s">
        <v>1912</v>
      </c>
      <c r="H231" s="224" t="s">
        <v>1913</v>
      </c>
      <c r="I231" s="287">
        <v>0.01</v>
      </c>
      <c r="J231" s="309">
        <f t="shared" si="18"/>
        <v>0.5</v>
      </c>
      <c r="K231" s="287">
        <v>0.49</v>
      </c>
      <c r="L231" s="224" t="s">
        <v>496</v>
      </c>
      <c r="M231" s="224" t="s">
        <v>497</v>
      </c>
      <c r="N231" s="287">
        <v>0</v>
      </c>
      <c r="O231" s="224" t="s">
        <v>1912</v>
      </c>
      <c r="P231" s="224" t="s">
        <v>1913</v>
      </c>
      <c r="Q231" s="287">
        <v>0.01</v>
      </c>
      <c r="R231" s="309">
        <f t="shared" si="19"/>
        <v>0.5</v>
      </c>
      <c r="S231" s="287">
        <v>0.49</v>
      </c>
      <c r="T231" s="224" t="s">
        <v>496</v>
      </c>
      <c r="U231" s="224" t="s">
        <v>497</v>
      </c>
      <c r="V231" s="287">
        <v>0</v>
      </c>
      <c r="W231" s="224" t="s">
        <v>1912</v>
      </c>
      <c r="X231" s="224" t="s">
        <v>1913</v>
      </c>
      <c r="Y231" s="287">
        <v>0.01</v>
      </c>
      <c r="Z231" s="309">
        <f t="shared" si="16"/>
        <v>0.5</v>
      </c>
      <c r="AA231" s="287">
        <v>0.49</v>
      </c>
      <c r="AB231" s="139" t="s">
        <v>496</v>
      </c>
      <c r="AC231" s="139" t="s">
        <v>497</v>
      </c>
      <c r="AD231" s="287">
        <v>0</v>
      </c>
      <c r="AE231" s="139" t="s">
        <v>1912</v>
      </c>
      <c r="AF231" s="139" t="s">
        <v>1913</v>
      </c>
      <c r="AG231" s="287">
        <v>0.01</v>
      </c>
      <c r="AH231" s="293">
        <f t="shared" si="17"/>
        <v>0.5</v>
      </c>
      <c r="AI231" s="651" t="s">
        <v>832</v>
      </c>
      <c r="AJ231" s="651" t="s">
        <v>832</v>
      </c>
      <c r="AK231" s="651" t="s">
        <v>1103</v>
      </c>
      <c r="AL231" s="201" t="s">
        <v>832</v>
      </c>
      <c r="AM231" s="1443">
        <v>0.70399999999999996</v>
      </c>
    </row>
    <row r="232" spans="1:39" ht="15.75" hidden="1" customHeight="1" x14ac:dyDescent="0.2">
      <c r="A232" s="308" t="s">
        <v>344</v>
      </c>
      <c r="B232" s="224" t="s">
        <v>555</v>
      </c>
      <c r="C232" s="287">
        <v>0.49</v>
      </c>
      <c r="D232" s="224" t="s">
        <v>496</v>
      </c>
      <c r="E232" s="224" t="s">
        <v>497</v>
      </c>
      <c r="F232" s="287">
        <v>0</v>
      </c>
      <c r="G232" s="224" t="s">
        <v>556</v>
      </c>
      <c r="H232" s="224" t="s">
        <v>1124</v>
      </c>
      <c r="I232" s="287">
        <v>0.01</v>
      </c>
      <c r="J232" s="309">
        <f t="shared" si="18"/>
        <v>0.5</v>
      </c>
      <c r="K232" s="287">
        <v>0.49</v>
      </c>
      <c r="L232" s="224" t="s">
        <v>496</v>
      </c>
      <c r="M232" s="224" t="s">
        <v>497</v>
      </c>
      <c r="N232" s="287">
        <v>0</v>
      </c>
      <c r="O232" s="224" t="s">
        <v>556</v>
      </c>
      <c r="P232" s="224" t="s">
        <v>1124</v>
      </c>
      <c r="Q232" s="287">
        <v>0.01</v>
      </c>
      <c r="R232" s="309">
        <f t="shared" si="19"/>
        <v>0.5</v>
      </c>
      <c r="S232" s="287">
        <v>0.49</v>
      </c>
      <c r="T232" s="224" t="s">
        <v>496</v>
      </c>
      <c r="U232" s="224" t="s">
        <v>497</v>
      </c>
      <c r="V232" s="287">
        <v>0</v>
      </c>
      <c r="W232" s="224" t="s">
        <v>556</v>
      </c>
      <c r="X232" s="224" t="s">
        <v>1124</v>
      </c>
      <c r="Y232" s="287">
        <v>0.01</v>
      </c>
      <c r="Z232" s="309">
        <f t="shared" si="16"/>
        <v>0.5</v>
      </c>
      <c r="AA232" s="287">
        <v>0.49</v>
      </c>
      <c r="AB232" s="139" t="s">
        <v>496</v>
      </c>
      <c r="AC232" s="139" t="s">
        <v>497</v>
      </c>
      <c r="AD232" s="287">
        <v>0</v>
      </c>
      <c r="AE232" s="139" t="s">
        <v>556</v>
      </c>
      <c r="AF232" s="139" t="s">
        <v>1124</v>
      </c>
      <c r="AG232" s="287">
        <v>0.01</v>
      </c>
      <c r="AH232" s="293">
        <f t="shared" si="17"/>
        <v>0.5</v>
      </c>
      <c r="AI232" s="651" t="s">
        <v>1103</v>
      </c>
      <c r="AJ232" s="651" t="s">
        <v>1103</v>
      </c>
      <c r="AK232" s="651" t="s">
        <v>1103</v>
      </c>
      <c r="AL232" s="201" t="s">
        <v>832</v>
      </c>
      <c r="AM232" s="1443">
        <v>0.68400000000000005</v>
      </c>
    </row>
    <row r="233" spans="1:39" ht="15.75" hidden="1" customHeight="1" x14ac:dyDescent="0.2">
      <c r="A233" s="308" t="s">
        <v>346</v>
      </c>
      <c r="B233" s="224" t="s">
        <v>345</v>
      </c>
      <c r="C233" s="287">
        <v>0.3</v>
      </c>
      <c r="D233" s="224" t="s">
        <v>647</v>
      </c>
      <c r="E233" s="224" t="s">
        <v>648</v>
      </c>
      <c r="F233" s="287">
        <v>0.37</v>
      </c>
      <c r="G233" s="224" t="s">
        <v>496</v>
      </c>
      <c r="H233" s="224" t="s">
        <v>496</v>
      </c>
      <c r="I233" s="287">
        <v>0</v>
      </c>
      <c r="J233" s="309">
        <f t="shared" si="18"/>
        <v>0.66999999999999993</v>
      </c>
      <c r="K233" s="287">
        <v>0.3</v>
      </c>
      <c r="L233" s="224" t="s">
        <v>647</v>
      </c>
      <c r="M233" s="224" t="s">
        <v>648</v>
      </c>
      <c r="N233" s="287">
        <v>0.37</v>
      </c>
      <c r="O233" s="224" t="s">
        <v>496</v>
      </c>
      <c r="P233" s="224" t="s">
        <v>496</v>
      </c>
      <c r="Q233" s="287">
        <v>0</v>
      </c>
      <c r="R233" s="309">
        <f t="shared" si="19"/>
        <v>0.66999999999999993</v>
      </c>
      <c r="S233" s="287">
        <v>0.3</v>
      </c>
      <c r="T233" s="224" t="s">
        <v>647</v>
      </c>
      <c r="U233" s="224" t="s">
        <v>648</v>
      </c>
      <c r="V233" s="287">
        <v>0.37</v>
      </c>
      <c r="W233" s="224" t="s">
        <v>496</v>
      </c>
      <c r="X233" s="224" t="s">
        <v>496</v>
      </c>
      <c r="Y233" s="287">
        <v>0</v>
      </c>
      <c r="Z233" s="309">
        <f t="shared" si="16"/>
        <v>0.66999999999999993</v>
      </c>
      <c r="AA233" s="287">
        <v>0.3</v>
      </c>
      <c r="AB233" s="139" t="s">
        <v>647</v>
      </c>
      <c r="AC233" s="139" t="s">
        <v>648</v>
      </c>
      <c r="AD233" s="287">
        <v>0.37</v>
      </c>
      <c r="AE233" s="139" t="s">
        <v>496</v>
      </c>
      <c r="AF233" s="139" t="s">
        <v>496</v>
      </c>
      <c r="AG233" s="287">
        <v>0</v>
      </c>
      <c r="AH233" s="293">
        <f t="shared" si="17"/>
        <v>0.66999999999999993</v>
      </c>
      <c r="AI233" s="651" t="s">
        <v>1103</v>
      </c>
      <c r="AJ233" s="651" t="s">
        <v>1103</v>
      </c>
      <c r="AK233" s="651" t="s">
        <v>1103</v>
      </c>
      <c r="AL233" s="201" t="s">
        <v>832</v>
      </c>
      <c r="AM233" s="1443">
        <v>0.75900000000000001</v>
      </c>
    </row>
    <row r="234" spans="1:39" ht="15.75" hidden="1" customHeight="1" x14ac:dyDescent="0.2">
      <c r="A234" s="308" t="s">
        <v>348</v>
      </c>
      <c r="B234" s="224" t="s">
        <v>347</v>
      </c>
      <c r="C234" s="287">
        <v>0.4</v>
      </c>
      <c r="D234" s="224" t="s">
        <v>627</v>
      </c>
      <c r="E234" s="224" t="s">
        <v>628</v>
      </c>
      <c r="F234" s="287">
        <v>0.1</v>
      </c>
      <c r="G234" s="224" t="s">
        <v>496</v>
      </c>
      <c r="H234" s="224" t="s">
        <v>534</v>
      </c>
      <c r="I234" s="287">
        <v>0</v>
      </c>
      <c r="J234" s="309">
        <f t="shared" si="18"/>
        <v>0.5</v>
      </c>
      <c r="K234" s="287">
        <v>0.4</v>
      </c>
      <c r="L234" s="224" t="s">
        <v>627</v>
      </c>
      <c r="M234" s="224" t="s">
        <v>628</v>
      </c>
      <c r="N234" s="287">
        <v>0.1</v>
      </c>
      <c r="O234" s="224" t="s">
        <v>496</v>
      </c>
      <c r="P234" s="224" t="s">
        <v>534</v>
      </c>
      <c r="Q234" s="287">
        <v>0</v>
      </c>
      <c r="R234" s="309">
        <f t="shared" si="19"/>
        <v>0.5</v>
      </c>
      <c r="S234" s="287">
        <v>0.4</v>
      </c>
      <c r="T234" s="224" t="s">
        <v>627</v>
      </c>
      <c r="U234" s="224" t="s">
        <v>628</v>
      </c>
      <c r="V234" s="287">
        <v>0.1</v>
      </c>
      <c r="W234" s="224" t="s">
        <v>496</v>
      </c>
      <c r="X234" s="224" t="s">
        <v>534</v>
      </c>
      <c r="Y234" s="287">
        <v>0</v>
      </c>
      <c r="Z234" s="309">
        <f t="shared" si="16"/>
        <v>0.5</v>
      </c>
      <c r="AA234" s="287">
        <v>0.4</v>
      </c>
      <c r="AB234" s="139" t="s">
        <v>627</v>
      </c>
      <c r="AC234" s="139" t="s">
        <v>628</v>
      </c>
      <c r="AD234" s="287">
        <v>0.1</v>
      </c>
      <c r="AE234" s="139" t="s">
        <v>496</v>
      </c>
      <c r="AF234" s="139" t="s">
        <v>534</v>
      </c>
      <c r="AG234" s="287">
        <v>0</v>
      </c>
      <c r="AH234" s="293">
        <f t="shared" si="17"/>
        <v>0.5</v>
      </c>
      <c r="AI234" s="651" t="s">
        <v>1103</v>
      </c>
      <c r="AJ234" s="651" t="s">
        <v>1103</v>
      </c>
      <c r="AK234" s="651" t="s">
        <v>1103</v>
      </c>
      <c r="AL234" s="199"/>
      <c r="AM234" s="1443">
        <v>0.72399999999999998</v>
      </c>
    </row>
    <row r="235" spans="1:39" ht="15.75" hidden="1" customHeight="1" x14ac:dyDescent="0.2">
      <c r="A235" s="308" t="s">
        <v>350</v>
      </c>
      <c r="B235" s="224" t="s">
        <v>349</v>
      </c>
      <c r="C235" s="287">
        <v>0.4</v>
      </c>
      <c r="D235" s="224" t="s">
        <v>571</v>
      </c>
      <c r="E235" s="224" t="s">
        <v>572</v>
      </c>
      <c r="F235" s="287">
        <v>0.1</v>
      </c>
      <c r="G235" s="224" t="s">
        <v>496</v>
      </c>
      <c r="H235" s="224" t="s">
        <v>534</v>
      </c>
      <c r="I235" s="287">
        <v>0</v>
      </c>
      <c r="J235" s="309">
        <f t="shared" si="18"/>
        <v>0.5</v>
      </c>
      <c r="K235" s="287">
        <v>0.4</v>
      </c>
      <c r="L235" s="224" t="s">
        <v>571</v>
      </c>
      <c r="M235" s="224" t="s">
        <v>572</v>
      </c>
      <c r="N235" s="287">
        <v>0.1</v>
      </c>
      <c r="O235" s="224" t="s">
        <v>496</v>
      </c>
      <c r="P235" s="224" t="s">
        <v>534</v>
      </c>
      <c r="Q235" s="287">
        <v>0</v>
      </c>
      <c r="R235" s="309">
        <f t="shared" si="19"/>
        <v>0.5</v>
      </c>
      <c r="S235" s="287">
        <v>0.4</v>
      </c>
      <c r="T235" s="224" t="s">
        <v>571</v>
      </c>
      <c r="U235" s="224" t="s">
        <v>572</v>
      </c>
      <c r="V235" s="287">
        <v>0.1</v>
      </c>
      <c r="W235" s="224" t="s">
        <v>496</v>
      </c>
      <c r="X235" s="224" t="s">
        <v>534</v>
      </c>
      <c r="Y235" s="287">
        <v>0</v>
      </c>
      <c r="Z235" s="309">
        <f t="shared" ref="Z235:Z299" si="20">+S235+V235+Y235</f>
        <v>0.5</v>
      </c>
      <c r="AA235" s="287">
        <v>0.4</v>
      </c>
      <c r="AB235" s="139" t="s">
        <v>571</v>
      </c>
      <c r="AC235" s="139" t="s">
        <v>572</v>
      </c>
      <c r="AD235" s="287">
        <v>0.1</v>
      </c>
      <c r="AE235" s="139" t="s">
        <v>496</v>
      </c>
      <c r="AF235" s="139" t="s">
        <v>534</v>
      </c>
      <c r="AG235" s="287">
        <v>0</v>
      </c>
      <c r="AH235" s="293">
        <f t="shared" si="17"/>
        <v>0.5</v>
      </c>
      <c r="AI235" s="651" t="s">
        <v>832</v>
      </c>
      <c r="AJ235" s="651" t="s">
        <v>1103</v>
      </c>
      <c r="AK235" s="651" t="s">
        <v>1103</v>
      </c>
      <c r="AL235" s="199"/>
      <c r="AM235" s="1443">
        <v>0.76900000000000002</v>
      </c>
    </row>
    <row r="236" spans="1:39" ht="15.75" customHeight="1" x14ac:dyDescent="0.2">
      <c r="A236" s="308" t="s">
        <v>352</v>
      </c>
      <c r="B236" s="224" t="s">
        <v>351</v>
      </c>
      <c r="C236" s="287">
        <v>0.99</v>
      </c>
      <c r="D236" s="224" t="s">
        <v>496</v>
      </c>
      <c r="E236" s="224" t="s">
        <v>636</v>
      </c>
      <c r="F236" s="287">
        <v>0</v>
      </c>
      <c r="G236" s="224" t="s">
        <v>637</v>
      </c>
      <c r="H236" s="224" t="s">
        <v>638</v>
      </c>
      <c r="I236" s="287">
        <v>0.01</v>
      </c>
      <c r="J236" s="309">
        <f t="shared" si="18"/>
        <v>1</v>
      </c>
      <c r="K236" s="287">
        <v>0.99</v>
      </c>
      <c r="L236" s="224" t="s">
        <v>496</v>
      </c>
      <c r="M236" s="224" t="s">
        <v>636</v>
      </c>
      <c r="N236" s="287">
        <v>0</v>
      </c>
      <c r="O236" s="224" t="s">
        <v>637</v>
      </c>
      <c r="P236" s="224" t="s">
        <v>638</v>
      </c>
      <c r="Q236" s="287">
        <v>0.01</v>
      </c>
      <c r="R236" s="309">
        <f t="shared" si="19"/>
        <v>1</v>
      </c>
      <c r="S236" s="287">
        <v>0.99</v>
      </c>
      <c r="T236" s="224" t="s">
        <v>496</v>
      </c>
      <c r="U236" s="224" t="s">
        <v>636</v>
      </c>
      <c r="V236" s="287">
        <v>0</v>
      </c>
      <c r="W236" s="224" t="s">
        <v>637</v>
      </c>
      <c r="X236" s="224" t="s">
        <v>638</v>
      </c>
      <c r="Y236" s="287">
        <v>0.01</v>
      </c>
      <c r="Z236" s="309">
        <f t="shared" si="20"/>
        <v>1</v>
      </c>
      <c r="AA236" s="287">
        <v>0.99</v>
      </c>
      <c r="AB236" s="139" t="s">
        <v>496</v>
      </c>
      <c r="AC236" s="139" t="s">
        <v>636</v>
      </c>
      <c r="AD236" s="287">
        <v>0</v>
      </c>
      <c r="AE236" s="139" t="s">
        <v>637</v>
      </c>
      <c r="AF236" s="139" t="s">
        <v>638</v>
      </c>
      <c r="AG236" s="287">
        <v>0.01</v>
      </c>
      <c r="AH236" s="293">
        <f t="shared" si="17"/>
        <v>1</v>
      </c>
      <c r="AI236" s="652" t="s">
        <v>832</v>
      </c>
      <c r="AJ236" s="652" t="s">
        <v>832</v>
      </c>
      <c r="AK236" s="652" t="s">
        <v>832</v>
      </c>
      <c r="AL236" s="201" t="s">
        <v>832</v>
      </c>
      <c r="AM236" s="1443">
        <v>0.67400000000000004</v>
      </c>
    </row>
    <row r="237" spans="1:39" ht="15.75" hidden="1" customHeight="1" x14ac:dyDescent="0.2">
      <c r="A237" s="308" t="s">
        <v>354</v>
      </c>
      <c r="B237" s="224" t="s">
        <v>353</v>
      </c>
      <c r="C237" s="287">
        <v>0.4</v>
      </c>
      <c r="D237" s="224" t="s">
        <v>623</v>
      </c>
      <c r="E237" s="224" t="s">
        <v>624</v>
      </c>
      <c r="F237" s="287">
        <v>0.09</v>
      </c>
      <c r="G237" s="224" t="s">
        <v>622</v>
      </c>
      <c r="H237" s="224" t="s">
        <v>1125</v>
      </c>
      <c r="I237" s="287">
        <v>0.01</v>
      </c>
      <c r="J237" s="309">
        <f t="shared" si="18"/>
        <v>0.5</v>
      </c>
      <c r="K237" s="287">
        <v>0.4</v>
      </c>
      <c r="L237" s="224" t="s">
        <v>623</v>
      </c>
      <c r="M237" s="224" t="s">
        <v>624</v>
      </c>
      <c r="N237" s="287">
        <v>0.09</v>
      </c>
      <c r="O237" s="224" t="s">
        <v>622</v>
      </c>
      <c r="P237" s="224" t="s">
        <v>1125</v>
      </c>
      <c r="Q237" s="287">
        <v>0.01</v>
      </c>
      <c r="R237" s="309">
        <f t="shared" si="19"/>
        <v>0.5</v>
      </c>
      <c r="S237" s="287">
        <v>0.4</v>
      </c>
      <c r="T237" s="224" t="s">
        <v>623</v>
      </c>
      <c r="U237" s="224" t="s">
        <v>624</v>
      </c>
      <c r="V237" s="287">
        <v>0.09</v>
      </c>
      <c r="W237" s="224" t="s">
        <v>622</v>
      </c>
      <c r="X237" s="224" t="s">
        <v>1125</v>
      </c>
      <c r="Y237" s="287">
        <v>0.01</v>
      </c>
      <c r="Z237" s="309">
        <f t="shared" si="20"/>
        <v>0.5</v>
      </c>
      <c r="AA237" s="287">
        <v>0.4</v>
      </c>
      <c r="AB237" s="139" t="s">
        <v>623</v>
      </c>
      <c r="AC237" s="139" t="s">
        <v>624</v>
      </c>
      <c r="AD237" s="287">
        <v>0.09</v>
      </c>
      <c r="AE237" s="139" t="s">
        <v>622</v>
      </c>
      <c r="AF237" s="139" t="s">
        <v>1125</v>
      </c>
      <c r="AG237" s="287">
        <v>0.01</v>
      </c>
      <c r="AH237" s="293">
        <f t="shared" si="17"/>
        <v>0.5</v>
      </c>
      <c r="AI237" s="652" t="s">
        <v>1103</v>
      </c>
      <c r="AJ237" s="652" t="s">
        <v>1103</v>
      </c>
      <c r="AK237" s="652" t="s">
        <v>1103</v>
      </c>
      <c r="AL237" s="199"/>
      <c r="AM237" s="1443">
        <v>0.70199999999999996</v>
      </c>
    </row>
    <row r="238" spans="1:39" ht="15.75" hidden="1" customHeight="1" x14ac:dyDescent="0.2">
      <c r="A238" s="308" t="s">
        <v>356</v>
      </c>
      <c r="B238" s="224" t="s">
        <v>355</v>
      </c>
      <c r="C238" s="287">
        <v>0.4</v>
      </c>
      <c r="D238" s="224" t="s">
        <v>623</v>
      </c>
      <c r="E238" s="224" t="s">
        <v>624</v>
      </c>
      <c r="F238" s="287">
        <v>0.09</v>
      </c>
      <c r="G238" s="224" t="s">
        <v>622</v>
      </c>
      <c r="H238" s="224" t="s">
        <v>1125</v>
      </c>
      <c r="I238" s="287">
        <v>0.01</v>
      </c>
      <c r="J238" s="309">
        <f t="shared" si="18"/>
        <v>0.5</v>
      </c>
      <c r="K238" s="287">
        <v>0.4</v>
      </c>
      <c r="L238" s="224" t="s">
        <v>623</v>
      </c>
      <c r="M238" s="224" t="s">
        <v>624</v>
      </c>
      <c r="N238" s="287">
        <v>0.09</v>
      </c>
      <c r="O238" s="224" t="s">
        <v>622</v>
      </c>
      <c r="P238" s="224" t="s">
        <v>1125</v>
      </c>
      <c r="Q238" s="287">
        <v>0.01</v>
      </c>
      <c r="R238" s="309">
        <f t="shared" si="19"/>
        <v>0.5</v>
      </c>
      <c r="S238" s="287">
        <v>0.4</v>
      </c>
      <c r="T238" s="224" t="s">
        <v>623</v>
      </c>
      <c r="U238" s="224" t="s">
        <v>624</v>
      </c>
      <c r="V238" s="287">
        <v>0.09</v>
      </c>
      <c r="W238" s="224" t="s">
        <v>622</v>
      </c>
      <c r="X238" s="224" t="s">
        <v>1125</v>
      </c>
      <c r="Y238" s="287">
        <v>0.01</v>
      </c>
      <c r="Z238" s="309">
        <f t="shared" si="20"/>
        <v>0.5</v>
      </c>
      <c r="AA238" s="287">
        <v>0.4</v>
      </c>
      <c r="AB238" s="139" t="s">
        <v>623</v>
      </c>
      <c r="AC238" s="139" t="s">
        <v>624</v>
      </c>
      <c r="AD238" s="287">
        <v>0.09</v>
      </c>
      <c r="AE238" s="139" t="s">
        <v>622</v>
      </c>
      <c r="AF238" s="139" t="s">
        <v>1125</v>
      </c>
      <c r="AG238" s="287">
        <v>0.01</v>
      </c>
      <c r="AH238" s="293">
        <f t="shared" si="17"/>
        <v>0.5</v>
      </c>
      <c r="AI238" s="651" t="s">
        <v>1103</v>
      </c>
      <c r="AJ238" s="651" t="s">
        <v>1103</v>
      </c>
      <c r="AK238" s="651" t="s">
        <v>1103</v>
      </c>
      <c r="AL238" s="199"/>
      <c r="AM238" s="1443">
        <v>0.66400000000000003</v>
      </c>
    </row>
    <row r="239" spans="1:39" ht="15.75" hidden="1" customHeight="1" x14ac:dyDescent="0.2">
      <c r="A239" s="308" t="s">
        <v>358</v>
      </c>
      <c r="B239" s="224" t="s">
        <v>357</v>
      </c>
      <c r="C239" s="287">
        <v>0.4</v>
      </c>
      <c r="D239" s="224" t="s">
        <v>571</v>
      </c>
      <c r="E239" s="224" t="s">
        <v>572</v>
      </c>
      <c r="F239" s="287">
        <v>0.1</v>
      </c>
      <c r="G239" s="224" t="s">
        <v>496</v>
      </c>
      <c r="H239" s="224" t="s">
        <v>534</v>
      </c>
      <c r="I239" s="287">
        <v>0</v>
      </c>
      <c r="J239" s="309">
        <f t="shared" si="18"/>
        <v>0.5</v>
      </c>
      <c r="K239" s="287">
        <v>0.4</v>
      </c>
      <c r="L239" s="224" t="s">
        <v>571</v>
      </c>
      <c r="M239" s="224" t="s">
        <v>572</v>
      </c>
      <c r="N239" s="287">
        <v>0.1</v>
      </c>
      <c r="O239" s="224" t="s">
        <v>496</v>
      </c>
      <c r="P239" s="224" t="s">
        <v>534</v>
      </c>
      <c r="Q239" s="287">
        <v>0</v>
      </c>
      <c r="R239" s="309">
        <f t="shared" si="19"/>
        <v>0.5</v>
      </c>
      <c r="S239" s="287">
        <v>0.4</v>
      </c>
      <c r="T239" s="224" t="s">
        <v>571</v>
      </c>
      <c r="U239" s="224" t="s">
        <v>572</v>
      </c>
      <c r="V239" s="287">
        <v>0.1</v>
      </c>
      <c r="W239" s="224" t="s">
        <v>496</v>
      </c>
      <c r="X239" s="224" t="s">
        <v>534</v>
      </c>
      <c r="Y239" s="287">
        <v>0</v>
      </c>
      <c r="Z239" s="309">
        <f t="shared" si="20"/>
        <v>0.5</v>
      </c>
      <c r="AA239" s="287">
        <v>0.4</v>
      </c>
      <c r="AB239" s="139" t="s">
        <v>571</v>
      </c>
      <c r="AC239" s="139" t="s">
        <v>572</v>
      </c>
      <c r="AD239" s="287">
        <v>0.1</v>
      </c>
      <c r="AE239" s="139" t="s">
        <v>496</v>
      </c>
      <c r="AF239" s="139" t="s">
        <v>534</v>
      </c>
      <c r="AG239" s="287">
        <v>0</v>
      </c>
      <c r="AH239" s="293">
        <f t="shared" si="17"/>
        <v>0.5</v>
      </c>
      <c r="AI239" s="651" t="s">
        <v>1103</v>
      </c>
      <c r="AJ239" s="651" t="s">
        <v>1103</v>
      </c>
      <c r="AK239" s="651" t="s">
        <v>1103</v>
      </c>
      <c r="AL239" s="199"/>
      <c r="AM239" s="1443">
        <v>0.73299999999999998</v>
      </c>
    </row>
    <row r="240" spans="1:39" ht="15" hidden="1" x14ac:dyDescent="0.2">
      <c r="A240" s="308" t="s">
        <v>360</v>
      </c>
      <c r="B240" s="224" t="s">
        <v>359</v>
      </c>
      <c r="C240" s="287">
        <v>0.99</v>
      </c>
      <c r="D240" s="224" t="s">
        <v>496</v>
      </c>
      <c r="E240" s="224" t="s">
        <v>636</v>
      </c>
      <c r="F240" s="287">
        <v>0</v>
      </c>
      <c r="G240" s="224" t="s">
        <v>1199</v>
      </c>
      <c r="H240" s="224" t="s">
        <v>1123</v>
      </c>
      <c r="I240" s="287">
        <v>0.01</v>
      </c>
      <c r="J240" s="309">
        <f t="shared" si="18"/>
        <v>1</v>
      </c>
      <c r="K240" s="287">
        <v>0.99</v>
      </c>
      <c r="L240" s="224" t="s">
        <v>496</v>
      </c>
      <c r="M240" s="224" t="s">
        <v>636</v>
      </c>
      <c r="N240" s="287">
        <v>0</v>
      </c>
      <c r="O240" s="224" t="s">
        <v>1199</v>
      </c>
      <c r="P240" s="224" t="s">
        <v>1123</v>
      </c>
      <c r="Q240" s="287">
        <v>0.01</v>
      </c>
      <c r="R240" s="309">
        <f t="shared" si="19"/>
        <v>1</v>
      </c>
      <c r="S240" s="287">
        <v>0.99</v>
      </c>
      <c r="T240" s="224" t="s">
        <v>496</v>
      </c>
      <c r="U240" s="224" t="s">
        <v>636</v>
      </c>
      <c r="V240" s="287">
        <v>0</v>
      </c>
      <c r="W240" s="224" t="s">
        <v>1199</v>
      </c>
      <c r="X240" s="224" t="s">
        <v>1123</v>
      </c>
      <c r="Y240" s="287">
        <v>0.01</v>
      </c>
      <c r="Z240" s="309">
        <f t="shared" si="20"/>
        <v>1</v>
      </c>
      <c r="AA240" s="287">
        <v>0.99</v>
      </c>
      <c r="AB240" s="139" t="s">
        <v>496</v>
      </c>
      <c r="AC240" s="139" t="s">
        <v>636</v>
      </c>
      <c r="AD240" s="287">
        <v>0</v>
      </c>
      <c r="AE240" s="139" t="s">
        <v>1199</v>
      </c>
      <c r="AF240" s="139" t="s">
        <v>1123</v>
      </c>
      <c r="AG240" s="287">
        <v>0.01</v>
      </c>
      <c r="AH240" s="293">
        <f t="shared" si="17"/>
        <v>1</v>
      </c>
      <c r="AI240" s="651" t="s">
        <v>1103</v>
      </c>
      <c r="AJ240" s="651" t="s">
        <v>1103</v>
      </c>
      <c r="AK240" s="651" t="s">
        <v>1103</v>
      </c>
      <c r="AL240" s="201" t="s">
        <v>832</v>
      </c>
      <c r="AM240" s="1443">
        <v>0.66800000000000004</v>
      </c>
    </row>
    <row r="241" spans="1:39" ht="15" hidden="1" x14ac:dyDescent="0.2">
      <c r="A241" s="308" t="s">
        <v>362</v>
      </c>
      <c r="B241" s="224" t="s">
        <v>533</v>
      </c>
      <c r="C241" s="287">
        <v>0.49</v>
      </c>
      <c r="D241" s="224" t="s">
        <v>496</v>
      </c>
      <c r="E241" s="224" t="s">
        <v>497</v>
      </c>
      <c r="F241" s="287">
        <v>0</v>
      </c>
      <c r="G241" s="224" t="s">
        <v>529</v>
      </c>
      <c r="H241" s="224" t="s">
        <v>530</v>
      </c>
      <c r="I241" s="287">
        <v>0.01</v>
      </c>
      <c r="J241" s="309">
        <f t="shared" si="18"/>
        <v>0.5</v>
      </c>
      <c r="K241" s="287">
        <v>0.49</v>
      </c>
      <c r="L241" s="224" t="s">
        <v>496</v>
      </c>
      <c r="M241" s="224" t="s">
        <v>497</v>
      </c>
      <c r="N241" s="287">
        <v>0</v>
      </c>
      <c r="O241" s="224" t="s">
        <v>529</v>
      </c>
      <c r="P241" s="224" t="s">
        <v>530</v>
      </c>
      <c r="Q241" s="287">
        <v>0.01</v>
      </c>
      <c r="R241" s="309">
        <f t="shared" si="19"/>
        <v>0.5</v>
      </c>
      <c r="S241" s="287">
        <v>0.49</v>
      </c>
      <c r="T241" s="224" t="s">
        <v>496</v>
      </c>
      <c r="U241" s="224" t="s">
        <v>497</v>
      </c>
      <c r="V241" s="287">
        <v>0</v>
      </c>
      <c r="W241" s="224" t="s">
        <v>529</v>
      </c>
      <c r="X241" s="224" t="s">
        <v>530</v>
      </c>
      <c r="Y241" s="287">
        <v>0.01</v>
      </c>
      <c r="Z241" s="309">
        <f t="shared" si="20"/>
        <v>0.5</v>
      </c>
      <c r="AA241" s="287">
        <v>0.49</v>
      </c>
      <c r="AB241" s="139" t="s">
        <v>496</v>
      </c>
      <c r="AC241" s="139" t="s">
        <v>497</v>
      </c>
      <c r="AD241" s="287">
        <v>0</v>
      </c>
      <c r="AE241" s="139" t="s">
        <v>529</v>
      </c>
      <c r="AF241" s="139" t="s">
        <v>530</v>
      </c>
      <c r="AG241" s="287">
        <v>0.01</v>
      </c>
      <c r="AH241" s="293">
        <f t="shared" ref="AH241:AH301" si="21">+AA241+AD241+AG241</f>
        <v>0.5</v>
      </c>
      <c r="AI241" s="651" t="s">
        <v>832</v>
      </c>
      <c r="AJ241" s="651" t="s">
        <v>1103</v>
      </c>
      <c r="AK241" s="651" t="s">
        <v>1103</v>
      </c>
      <c r="AL241" s="201" t="s">
        <v>832</v>
      </c>
      <c r="AM241" s="1443">
        <v>0.66900000000000004</v>
      </c>
    </row>
    <row r="242" spans="1:39" ht="15" hidden="1" x14ac:dyDescent="0.2">
      <c r="A242" s="308" t="s">
        <v>364</v>
      </c>
      <c r="B242" s="224" t="s">
        <v>621</v>
      </c>
      <c r="C242" s="287">
        <v>0.49</v>
      </c>
      <c r="D242" s="224" t="s">
        <v>496</v>
      </c>
      <c r="E242" s="224" t="s">
        <v>497</v>
      </c>
      <c r="F242" s="287">
        <v>0</v>
      </c>
      <c r="G242" s="224" t="s">
        <v>622</v>
      </c>
      <c r="H242" s="224" t="s">
        <v>1125</v>
      </c>
      <c r="I242" s="287">
        <v>0.01</v>
      </c>
      <c r="J242" s="309">
        <f t="shared" si="18"/>
        <v>0.5</v>
      </c>
      <c r="K242" s="287">
        <v>0.49</v>
      </c>
      <c r="L242" s="224" t="s">
        <v>496</v>
      </c>
      <c r="M242" s="224" t="s">
        <v>497</v>
      </c>
      <c r="N242" s="287">
        <v>0</v>
      </c>
      <c r="O242" s="224" t="s">
        <v>622</v>
      </c>
      <c r="P242" s="224" t="s">
        <v>1125</v>
      </c>
      <c r="Q242" s="287">
        <v>0.01</v>
      </c>
      <c r="R242" s="309">
        <f t="shared" si="19"/>
        <v>0.5</v>
      </c>
      <c r="S242" s="287">
        <v>0.49</v>
      </c>
      <c r="T242" s="224" t="s">
        <v>496</v>
      </c>
      <c r="U242" s="224" t="s">
        <v>497</v>
      </c>
      <c r="V242" s="287">
        <v>0</v>
      </c>
      <c r="W242" s="224" t="s">
        <v>622</v>
      </c>
      <c r="X242" s="224" t="s">
        <v>1125</v>
      </c>
      <c r="Y242" s="287">
        <v>0.01</v>
      </c>
      <c r="Z242" s="309">
        <f t="shared" si="20"/>
        <v>0.5</v>
      </c>
      <c r="AA242" s="287">
        <v>0.49</v>
      </c>
      <c r="AB242" s="139" t="s">
        <v>496</v>
      </c>
      <c r="AC242" s="139" t="s">
        <v>497</v>
      </c>
      <c r="AD242" s="287">
        <v>0</v>
      </c>
      <c r="AE242" s="139" t="s">
        <v>622</v>
      </c>
      <c r="AF242" s="139" t="s">
        <v>1125</v>
      </c>
      <c r="AG242" s="287">
        <v>0.01</v>
      </c>
      <c r="AH242" s="293">
        <f t="shared" si="21"/>
        <v>0.5</v>
      </c>
      <c r="AI242" s="651" t="s">
        <v>832</v>
      </c>
      <c r="AJ242" s="651" t="s">
        <v>1103</v>
      </c>
      <c r="AK242" s="651" t="s">
        <v>1103</v>
      </c>
      <c r="AL242" s="201" t="s">
        <v>832</v>
      </c>
      <c r="AM242" s="1443">
        <v>0.67</v>
      </c>
    </row>
    <row r="243" spans="1:39" ht="15.75" hidden="1" customHeight="1" x14ac:dyDescent="0.2">
      <c r="A243" s="308" t="s">
        <v>366</v>
      </c>
      <c r="B243" s="224" t="s">
        <v>365</v>
      </c>
      <c r="C243" s="287">
        <v>0.4</v>
      </c>
      <c r="D243" s="224" t="s">
        <v>630</v>
      </c>
      <c r="E243" s="224" t="s">
        <v>631</v>
      </c>
      <c r="F243" s="287">
        <v>0.1</v>
      </c>
      <c r="G243" s="224" t="s">
        <v>496</v>
      </c>
      <c r="H243" s="224" t="s">
        <v>534</v>
      </c>
      <c r="I243" s="287">
        <v>0</v>
      </c>
      <c r="J243" s="309">
        <f t="shared" si="18"/>
        <v>0.5</v>
      </c>
      <c r="K243" s="287">
        <v>0.4</v>
      </c>
      <c r="L243" s="224" t="s">
        <v>630</v>
      </c>
      <c r="M243" s="224" t="s">
        <v>631</v>
      </c>
      <c r="N243" s="287">
        <v>0.1</v>
      </c>
      <c r="O243" s="224" t="s">
        <v>496</v>
      </c>
      <c r="P243" s="224" t="s">
        <v>534</v>
      </c>
      <c r="Q243" s="287">
        <v>0</v>
      </c>
      <c r="R243" s="309">
        <f t="shared" si="19"/>
        <v>0.5</v>
      </c>
      <c r="S243" s="287">
        <v>0.4</v>
      </c>
      <c r="T243" s="224" t="s">
        <v>630</v>
      </c>
      <c r="U243" s="224" t="s">
        <v>631</v>
      </c>
      <c r="V243" s="287">
        <v>0.1</v>
      </c>
      <c r="W243" s="224" t="s">
        <v>496</v>
      </c>
      <c r="X243" s="224" t="s">
        <v>534</v>
      </c>
      <c r="Y243" s="287">
        <v>0</v>
      </c>
      <c r="Z243" s="309">
        <f t="shared" si="20"/>
        <v>0.5</v>
      </c>
      <c r="AA243" s="287">
        <v>0.4</v>
      </c>
      <c r="AB243" s="139" t="s">
        <v>630</v>
      </c>
      <c r="AC243" s="139" t="s">
        <v>631</v>
      </c>
      <c r="AD243" s="287">
        <v>0.1</v>
      </c>
      <c r="AE243" s="139" t="s">
        <v>496</v>
      </c>
      <c r="AF243" s="139" t="s">
        <v>534</v>
      </c>
      <c r="AG243" s="287">
        <v>0</v>
      </c>
      <c r="AH243" s="293">
        <f t="shared" si="21"/>
        <v>0.5</v>
      </c>
      <c r="AI243" s="651" t="s">
        <v>1103</v>
      </c>
      <c r="AJ243" s="651" t="s">
        <v>1103</v>
      </c>
      <c r="AK243" s="651" t="s">
        <v>1103</v>
      </c>
      <c r="AL243" s="199"/>
      <c r="AM243" s="1443">
        <v>0.68300000000000005</v>
      </c>
    </row>
    <row r="244" spans="1:39" ht="15.75" hidden="1" customHeight="1" x14ac:dyDescent="0.2">
      <c r="A244" s="308" t="s">
        <v>368</v>
      </c>
      <c r="B244" s="224" t="s">
        <v>367</v>
      </c>
      <c r="C244" s="287">
        <v>0.4</v>
      </c>
      <c r="D244" s="224" t="s">
        <v>560</v>
      </c>
      <c r="E244" s="224" t="s">
        <v>561</v>
      </c>
      <c r="F244" s="287">
        <v>0.1</v>
      </c>
      <c r="G244" s="224" t="s">
        <v>496</v>
      </c>
      <c r="H244" s="224" t="s">
        <v>534</v>
      </c>
      <c r="I244" s="287">
        <v>0</v>
      </c>
      <c r="J244" s="309">
        <f t="shared" si="18"/>
        <v>0.5</v>
      </c>
      <c r="K244" s="287">
        <v>0.4</v>
      </c>
      <c r="L244" s="224" t="s">
        <v>560</v>
      </c>
      <c r="M244" s="224" t="s">
        <v>561</v>
      </c>
      <c r="N244" s="287">
        <v>0.1</v>
      </c>
      <c r="O244" s="224" t="s">
        <v>496</v>
      </c>
      <c r="P244" s="224" t="s">
        <v>534</v>
      </c>
      <c r="Q244" s="287">
        <v>0</v>
      </c>
      <c r="R244" s="309">
        <f t="shared" si="19"/>
        <v>0.5</v>
      </c>
      <c r="S244" s="287">
        <v>0.4</v>
      </c>
      <c r="T244" s="224" t="s">
        <v>560</v>
      </c>
      <c r="U244" s="224" t="s">
        <v>561</v>
      </c>
      <c r="V244" s="287">
        <v>0.1</v>
      </c>
      <c r="W244" s="224" t="s">
        <v>496</v>
      </c>
      <c r="X244" s="224" t="s">
        <v>534</v>
      </c>
      <c r="Y244" s="287">
        <v>0</v>
      </c>
      <c r="Z244" s="309">
        <f t="shared" si="20"/>
        <v>0.5</v>
      </c>
      <c r="AA244" s="287">
        <v>0.4</v>
      </c>
      <c r="AB244" s="139" t="s">
        <v>560</v>
      </c>
      <c r="AC244" s="139" t="s">
        <v>561</v>
      </c>
      <c r="AD244" s="287">
        <v>0.1</v>
      </c>
      <c r="AE244" s="139" t="s">
        <v>496</v>
      </c>
      <c r="AF244" s="139" t="s">
        <v>534</v>
      </c>
      <c r="AG244" s="287">
        <v>0</v>
      </c>
      <c r="AH244" s="293">
        <f t="shared" si="21"/>
        <v>0.5</v>
      </c>
      <c r="AI244" s="651" t="s">
        <v>1103</v>
      </c>
      <c r="AJ244" s="651" t="s">
        <v>1103</v>
      </c>
      <c r="AK244" s="651" t="s">
        <v>1103</v>
      </c>
      <c r="AL244" s="199"/>
      <c r="AM244" s="1443">
        <v>0.66700000000000004</v>
      </c>
    </row>
    <row r="245" spans="1:39" ht="15" x14ac:dyDescent="0.2">
      <c r="A245" s="308" t="s">
        <v>370</v>
      </c>
      <c r="B245" s="224" t="s">
        <v>369</v>
      </c>
      <c r="C245" s="287">
        <v>0.49</v>
      </c>
      <c r="D245" s="224" t="s">
        <v>496</v>
      </c>
      <c r="E245" s="224" t="s">
        <v>636</v>
      </c>
      <c r="F245" s="287">
        <v>0</v>
      </c>
      <c r="G245" s="224" t="s">
        <v>641</v>
      </c>
      <c r="H245" s="224" t="s">
        <v>642</v>
      </c>
      <c r="I245" s="287">
        <v>0.01</v>
      </c>
      <c r="J245" s="309">
        <f t="shared" si="18"/>
        <v>0.5</v>
      </c>
      <c r="K245" s="287">
        <v>0.49</v>
      </c>
      <c r="L245" s="224" t="s">
        <v>496</v>
      </c>
      <c r="M245" s="224" t="s">
        <v>636</v>
      </c>
      <c r="N245" s="287">
        <v>0</v>
      </c>
      <c r="O245" s="224" t="s">
        <v>641</v>
      </c>
      <c r="P245" s="224" t="s">
        <v>642</v>
      </c>
      <c r="Q245" s="287">
        <v>0.01</v>
      </c>
      <c r="R245" s="309">
        <f t="shared" si="19"/>
        <v>0.5</v>
      </c>
      <c r="S245" s="287">
        <v>0.49</v>
      </c>
      <c r="T245" s="224" t="s">
        <v>496</v>
      </c>
      <c r="U245" s="224" t="s">
        <v>636</v>
      </c>
      <c r="V245" s="287">
        <v>0</v>
      </c>
      <c r="W245" s="224" t="s">
        <v>641</v>
      </c>
      <c r="X245" s="224" t="s">
        <v>642</v>
      </c>
      <c r="Y245" s="287">
        <v>0.01</v>
      </c>
      <c r="Z245" s="309">
        <f t="shared" si="20"/>
        <v>0.5</v>
      </c>
      <c r="AA245" s="287">
        <v>0.49</v>
      </c>
      <c r="AB245" s="139" t="s">
        <v>496</v>
      </c>
      <c r="AC245" s="139" t="s">
        <v>636</v>
      </c>
      <c r="AD245" s="287">
        <v>0</v>
      </c>
      <c r="AE245" s="139" t="s">
        <v>641</v>
      </c>
      <c r="AF245" s="139" t="s">
        <v>642</v>
      </c>
      <c r="AG245" s="287">
        <v>0.01</v>
      </c>
      <c r="AH245" s="293">
        <f t="shared" si="21"/>
        <v>0.5</v>
      </c>
      <c r="AI245" s="651" t="s">
        <v>832</v>
      </c>
      <c r="AJ245" s="651" t="s">
        <v>1103</v>
      </c>
      <c r="AK245" s="651" t="s">
        <v>832</v>
      </c>
      <c r="AL245" s="201" t="s">
        <v>832</v>
      </c>
      <c r="AM245" s="1443">
        <v>0.67600000000000005</v>
      </c>
    </row>
    <row r="246" spans="1:39" ht="15.75" hidden="1" customHeight="1" x14ac:dyDescent="0.2">
      <c r="A246" s="308" t="s">
        <v>372</v>
      </c>
      <c r="B246" s="224" t="s">
        <v>371</v>
      </c>
      <c r="C246" s="287">
        <v>0.4</v>
      </c>
      <c r="D246" s="224" t="s">
        <v>627</v>
      </c>
      <c r="E246" s="224" t="s">
        <v>628</v>
      </c>
      <c r="F246" s="287">
        <v>0.1</v>
      </c>
      <c r="G246" s="224" t="s">
        <v>496</v>
      </c>
      <c r="H246" s="224" t="s">
        <v>534</v>
      </c>
      <c r="I246" s="287">
        <v>0</v>
      </c>
      <c r="J246" s="309">
        <f t="shared" si="18"/>
        <v>0.5</v>
      </c>
      <c r="K246" s="287">
        <v>0.4</v>
      </c>
      <c r="L246" s="224" t="s">
        <v>627</v>
      </c>
      <c r="M246" s="224" t="s">
        <v>628</v>
      </c>
      <c r="N246" s="287">
        <v>0.1</v>
      </c>
      <c r="O246" s="224" t="s">
        <v>496</v>
      </c>
      <c r="P246" s="224" t="s">
        <v>534</v>
      </c>
      <c r="Q246" s="287">
        <v>0</v>
      </c>
      <c r="R246" s="309">
        <f t="shared" si="19"/>
        <v>0.5</v>
      </c>
      <c r="S246" s="287">
        <v>0.4</v>
      </c>
      <c r="T246" s="224" t="s">
        <v>627</v>
      </c>
      <c r="U246" s="224" t="s">
        <v>628</v>
      </c>
      <c r="V246" s="287">
        <v>0.1</v>
      </c>
      <c r="W246" s="224" t="s">
        <v>496</v>
      </c>
      <c r="X246" s="224" t="s">
        <v>534</v>
      </c>
      <c r="Y246" s="287">
        <v>0</v>
      </c>
      <c r="Z246" s="309">
        <f t="shared" si="20"/>
        <v>0.5</v>
      </c>
      <c r="AA246" s="287">
        <v>0.4</v>
      </c>
      <c r="AB246" s="139" t="s">
        <v>627</v>
      </c>
      <c r="AC246" s="139" t="s">
        <v>628</v>
      </c>
      <c r="AD246" s="287">
        <v>0.1</v>
      </c>
      <c r="AE246" s="139" t="s">
        <v>496</v>
      </c>
      <c r="AF246" s="139" t="s">
        <v>534</v>
      </c>
      <c r="AG246" s="287">
        <v>0</v>
      </c>
      <c r="AH246" s="293">
        <f t="shared" si="21"/>
        <v>0.5</v>
      </c>
      <c r="AI246" s="651" t="s">
        <v>1103</v>
      </c>
      <c r="AJ246" s="651" t="s">
        <v>1103</v>
      </c>
      <c r="AK246" s="651" t="s">
        <v>1103</v>
      </c>
      <c r="AL246" s="199"/>
      <c r="AM246" s="1443">
        <v>0.749</v>
      </c>
    </row>
    <row r="247" spans="1:39" ht="15.75" hidden="1" customHeight="1" x14ac:dyDescent="0.2">
      <c r="A247" s="308" t="s">
        <v>374</v>
      </c>
      <c r="B247" s="224" t="s">
        <v>373</v>
      </c>
      <c r="C247" s="287">
        <v>0.3</v>
      </c>
      <c r="D247" s="224" t="s">
        <v>647</v>
      </c>
      <c r="E247" s="224" t="s">
        <v>648</v>
      </c>
      <c r="F247" s="287">
        <v>0.37</v>
      </c>
      <c r="G247" s="224" t="s">
        <v>496</v>
      </c>
      <c r="H247" s="224" t="s">
        <v>496</v>
      </c>
      <c r="I247" s="287">
        <v>0</v>
      </c>
      <c r="J247" s="309">
        <f t="shared" si="18"/>
        <v>0.66999999999999993</v>
      </c>
      <c r="K247" s="287">
        <v>0.3</v>
      </c>
      <c r="L247" s="224" t="s">
        <v>647</v>
      </c>
      <c r="M247" s="224" t="s">
        <v>648</v>
      </c>
      <c r="N247" s="287">
        <v>0.37</v>
      </c>
      <c r="O247" s="224" t="s">
        <v>496</v>
      </c>
      <c r="P247" s="224" t="s">
        <v>496</v>
      </c>
      <c r="Q247" s="287">
        <v>0</v>
      </c>
      <c r="R247" s="309">
        <f t="shared" si="19"/>
        <v>0.66999999999999993</v>
      </c>
      <c r="S247" s="287">
        <v>0.3</v>
      </c>
      <c r="T247" s="224" t="s">
        <v>647</v>
      </c>
      <c r="U247" s="224" t="s">
        <v>648</v>
      </c>
      <c r="V247" s="287">
        <v>0.37</v>
      </c>
      <c r="W247" s="224" t="s">
        <v>496</v>
      </c>
      <c r="X247" s="224" t="s">
        <v>496</v>
      </c>
      <c r="Y247" s="287">
        <v>0</v>
      </c>
      <c r="Z247" s="309">
        <f t="shared" si="20"/>
        <v>0.66999999999999993</v>
      </c>
      <c r="AA247" s="287">
        <v>0.3</v>
      </c>
      <c r="AB247" s="139" t="s">
        <v>647</v>
      </c>
      <c r="AC247" s="139" t="s">
        <v>648</v>
      </c>
      <c r="AD247" s="287">
        <v>0.37</v>
      </c>
      <c r="AE247" s="139" t="s">
        <v>496</v>
      </c>
      <c r="AF247" s="139" t="s">
        <v>496</v>
      </c>
      <c r="AG247" s="287">
        <v>0</v>
      </c>
      <c r="AH247" s="293">
        <f t="shared" si="21"/>
        <v>0.66999999999999993</v>
      </c>
      <c r="AI247" s="651" t="s">
        <v>1103</v>
      </c>
      <c r="AJ247" s="651" t="s">
        <v>1103</v>
      </c>
      <c r="AK247" s="651" t="s">
        <v>1103</v>
      </c>
      <c r="AL247" s="201" t="s">
        <v>832</v>
      </c>
      <c r="AM247" s="1443">
        <v>0.73599999999999999</v>
      </c>
    </row>
    <row r="248" spans="1:39" ht="15.75" hidden="1" customHeight="1" x14ac:dyDescent="0.2">
      <c r="A248" s="308" t="s">
        <v>376</v>
      </c>
      <c r="B248" s="224" t="s">
        <v>375</v>
      </c>
      <c r="C248" s="287">
        <v>0.4</v>
      </c>
      <c r="D248" s="224" t="s">
        <v>583</v>
      </c>
      <c r="E248" s="224" t="s">
        <v>584</v>
      </c>
      <c r="F248" s="287">
        <v>0.09</v>
      </c>
      <c r="G248" s="224" t="s">
        <v>581</v>
      </c>
      <c r="H248" s="224" t="s">
        <v>582</v>
      </c>
      <c r="I248" s="287">
        <v>0.01</v>
      </c>
      <c r="J248" s="309">
        <f t="shared" si="18"/>
        <v>0.5</v>
      </c>
      <c r="K248" s="287">
        <v>0.4</v>
      </c>
      <c r="L248" s="224" t="s">
        <v>583</v>
      </c>
      <c r="M248" s="224" t="s">
        <v>584</v>
      </c>
      <c r="N248" s="287">
        <v>0.09</v>
      </c>
      <c r="O248" s="224" t="s">
        <v>581</v>
      </c>
      <c r="P248" s="224" t="s">
        <v>582</v>
      </c>
      <c r="Q248" s="287">
        <v>0.01</v>
      </c>
      <c r="R248" s="309">
        <f t="shared" si="19"/>
        <v>0.5</v>
      </c>
      <c r="S248" s="287">
        <v>0.4</v>
      </c>
      <c r="T248" s="224" t="s">
        <v>583</v>
      </c>
      <c r="U248" s="224" t="s">
        <v>584</v>
      </c>
      <c r="V248" s="287">
        <v>0.09</v>
      </c>
      <c r="W248" s="224" t="s">
        <v>581</v>
      </c>
      <c r="X248" s="224" t="s">
        <v>582</v>
      </c>
      <c r="Y248" s="287">
        <v>0.01</v>
      </c>
      <c r="Z248" s="309">
        <f t="shared" si="20"/>
        <v>0.5</v>
      </c>
      <c r="AA248" s="287">
        <v>0.4</v>
      </c>
      <c r="AB248" s="139" t="s">
        <v>583</v>
      </c>
      <c r="AC248" s="139" t="s">
        <v>584</v>
      </c>
      <c r="AD248" s="287">
        <v>0.09</v>
      </c>
      <c r="AE248" s="139" t="s">
        <v>581</v>
      </c>
      <c r="AF248" s="139" t="s">
        <v>582</v>
      </c>
      <c r="AG248" s="287">
        <v>0.01</v>
      </c>
      <c r="AH248" s="293">
        <f t="shared" si="21"/>
        <v>0.5</v>
      </c>
      <c r="AI248" s="651" t="s">
        <v>1103</v>
      </c>
      <c r="AJ248" s="651" t="s">
        <v>1103</v>
      </c>
      <c r="AK248" s="651" t="s">
        <v>1103</v>
      </c>
      <c r="AL248" s="199"/>
      <c r="AM248" s="1443">
        <v>0.69199999999999995</v>
      </c>
    </row>
    <row r="249" spans="1:39" ht="15.75" hidden="1" customHeight="1" x14ac:dyDescent="0.2">
      <c r="A249" s="308" t="s">
        <v>378</v>
      </c>
      <c r="B249" s="224" t="s">
        <v>635</v>
      </c>
      <c r="C249" s="287">
        <v>0.49</v>
      </c>
      <c r="D249" s="224" t="s">
        <v>496</v>
      </c>
      <c r="E249" s="224" t="s">
        <v>497</v>
      </c>
      <c r="F249" s="287">
        <v>0</v>
      </c>
      <c r="G249" s="224" t="s">
        <v>1200</v>
      </c>
      <c r="H249" s="224" t="s">
        <v>1201</v>
      </c>
      <c r="I249" s="287">
        <v>0.01</v>
      </c>
      <c r="J249" s="309">
        <f t="shared" si="18"/>
        <v>0.5</v>
      </c>
      <c r="K249" s="287">
        <v>0.49</v>
      </c>
      <c r="L249" s="224" t="s">
        <v>496</v>
      </c>
      <c r="M249" s="224" t="s">
        <v>497</v>
      </c>
      <c r="N249" s="287">
        <v>0</v>
      </c>
      <c r="O249" s="224" t="s">
        <v>1200</v>
      </c>
      <c r="P249" s="224" t="s">
        <v>1201</v>
      </c>
      <c r="Q249" s="287">
        <v>0.01</v>
      </c>
      <c r="R249" s="309">
        <f t="shared" si="19"/>
        <v>0.5</v>
      </c>
      <c r="S249" s="287">
        <v>0.49</v>
      </c>
      <c r="T249" s="224" t="s">
        <v>496</v>
      </c>
      <c r="U249" s="224" t="s">
        <v>497</v>
      </c>
      <c r="V249" s="287">
        <v>0</v>
      </c>
      <c r="W249" s="224" t="s">
        <v>1200</v>
      </c>
      <c r="X249" s="224" t="s">
        <v>1201</v>
      </c>
      <c r="Y249" s="287">
        <v>0.01</v>
      </c>
      <c r="Z249" s="309">
        <f t="shared" si="20"/>
        <v>0.5</v>
      </c>
      <c r="AA249" s="287">
        <v>0.49</v>
      </c>
      <c r="AB249" s="139" t="s">
        <v>496</v>
      </c>
      <c r="AC249" s="139" t="s">
        <v>497</v>
      </c>
      <c r="AD249" s="287">
        <v>0</v>
      </c>
      <c r="AE249" s="139" t="s">
        <v>1200</v>
      </c>
      <c r="AF249" s="139" t="s">
        <v>1201</v>
      </c>
      <c r="AG249" s="287">
        <v>0.01</v>
      </c>
      <c r="AH249" s="293">
        <f t="shared" si="21"/>
        <v>0.5</v>
      </c>
      <c r="AI249" s="651" t="s">
        <v>1103</v>
      </c>
      <c r="AJ249" s="651" t="s">
        <v>1103</v>
      </c>
      <c r="AK249" s="651" t="s">
        <v>1103</v>
      </c>
      <c r="AL249" s="201" t="s">
        <v>832</v>
      </c>
      <c r="AM249" s="1443">
        <v>0.71099999999999997</v>
      </c>
    </row>
    <row r="250" spans="1:39" ht="15.75" hidden="1" customHeight="1" x14ac:dyDescent="0.2">
      <c r="A250" s="308" t="s">
        <v>380</v>
      </c>
      <c r="B250" s="224" t="s">
        <v>379</v>
      </c>
      <c r="C250" s="287">
        <v>0.99</v>
      </c>
      <c r="D250" s="224" t="s">
        <v>496</v>
      </c>
      <c r="E250" s="224" t="s">
        <v>636</v>
      </c>
      <c r="F250" s="287">
        <v>0</v>
      </c>
      <c r="G250" s="224" t="s">
        <v>1199</v>
      </c>
      <c r="H250" s="224" t="s">
        <v>1123</v>
      </c>
      <c r="I250" s="287">
        <v>0.01</v>
      </c>
      <c r="J250" s="309">
        <f t="shared" si="18"/>
        <v>1</v>
      </c>
      <c r="K250" s="287">
        <v>0.99</v>
      </c>
      <c r="L250" s="224" t="s">
        <v>496</v>
      </c>
      <c r="M250" s="224" t="s">
        <v>636</v>
      </c>
      <c r="N250" s="287">
        <v>0</v>
      </c>
      <c r="O250" s="224" t="s">
        <v>1199</v>
      </c>
      <c r="P250" s="224" t="s">
        <v>1123</v>
      </c>
      <c r="Q250" s="287">
        <v>0.01</v>
      </c>
      <c r="R250" s="309">
        <f t="shared" si="19"/>
        <v>1</v>
      </c>
      <c r="S250" s="287">
        <v>0.99</v>
      </c>
      <c r="T250" s="224" t="s">
        <v>496</v>
      </c>
      <c r="U250" s="224" t="s">
        <v>636</v>
      </c>
      <c r="V250" s="287">
        <v>0</v>
      </c>
      <c r="W250" s="224" t="s">
        <v>1199</v>
      </c>
      <c r="X250" s="224" t="s">
        <v>1123</v>
      </c>
      <c r="Y250" s="287">
        <v>0.01</v>
      </c>
      <c r="Z250" s="309">
        <f t="shared" si="20"/>
        <v>1</v>
      </c>
      <c r="AA250" s="287">
        <v>0.99</v>
      </c>
      <c r="AB250" s="139" t="s">
        <v>496</v>
      </c>
      <c r="AC250" s="139" t="s">
        <v>636</v>
      </c>
      <c r="AD250" s="287">
        <v>0</v>
      </c>
      <c r="AE250" s="139" t="s">
        <v>1199</v>
      </c>
      <c r="AF250" s="139" t="s">
        <v>1123</v>
      </c>
      <c r="AG250" s="287">
        <v>0.01</v>
      </c>
      <c r="AH250" s="293">
        <f t="shared" si="21"/>
        <v>1</v>
      </c>
      <c r="AI250" s="651" t="s">
        <v>1103</v>
      </c>
      <c r="AJ250" s="651" t="s">
        <v>1103</v>
      </c>
      <c r="AK250" s="651" t="s">
        <v>1103</v>
      </c>
      <c r="AL250" s="201" t="s">
        <v>832</v>
      </c>
      <c r="AM250" s="1443">
        <v>0.64600000000000002</v>
      </c>
    </row>
    <row r="251" spans="1:39" ht="15.75" hidden="1" customHeight="1" x14ac:dyDescent="0.2">
      <c r="A251" s="308" t="s">
        <v>382</v>
      </c>
      <c r="B251" s="224" t="s">
        <v>381</v>
      </c>
      <c r="C251" s="287">
        <v>0.4</v>
      </c>
      <c r="D251" s="224" t="s">
        <v>623</v>
      </c>
      <c r="E251" s="224" t="s">
        <v>624</v>
      </c>
      <c r="F251" s="287">
        <v>0.09</v>
      </c>
      <c r="G251" s="224" t="s">
        <v>622</v>
      </c>
      <c r="H251" s="224" t="s">
        <v>1125</v>
      </c>
      <c r="I251" s="287">
        <v>0.01</v>
      </c>
      <c r="J251" s="309">
        <f t="shared" si="18"/>
        <v>0.5</v>
      </c>
      <c r="K251" s="287">
        <v>0.4</v>
      </c>
      <c r="L251" s="224" t="s">
        <v>623</v>
      </c>
      <c r="M251" s="224" t="s">
        <v>624</v>
      </c>
      <c r="N251" s="287">
        <v>0.09</v>
      </c>
      <c r="O251" s="224" t="s">
        <v>622</v>
      </c>
      <c r="P251" s="224" t="s">
        <v>1125</v>
      </c>
      <c r="Q251" s="287">
        <v>0.01</v>
      </c>
      <c r="R251" s="309">
        <f t="shared" si="19"/>
        <v>0.5</v>
      </c>
      <c r="S251" s="287">
        <v>0.4</v>
      </c>
      <c r="T251" s="224" t="s">
        <v>623</v>
      </c>
      <c r="U251" s="224" t="s">
        <v>624</v>
      </c>
      <c r="V251" s="287">
        <v>0.09</v>
      </c>
      <c r="W251" s="224" t="s">
        <v>622</v>
      </c>
      <c r="X251" s="224" t="s">
        <v>1125</v>
      </c>
      <c r="Y251" s="287">
        <v>0.01</v>
      </c>
      <c r="Z251" s="309">
        <f t="shared" si="20"/>
        <v>0.5</v>
      </c>
      <c r="AA251" s="287">
        <v>0.4</v>
      </c>
      <c r="AB251" s="139" t="s">
        <v>623</v>
      </c>
      <c r="AC251" s="139" t="s">
        <v>624</v>
      </c>
      <c r="AD251" s="287">
        <v>0.09</v>
      </c>
      <c r="AE251" s="139" t="s">
        <v>622</v>
      </c>
      <c r="AF251" s="139" t="s">
        <v>1125</v>
      </c>
      <c r="AG251" s="287">
        <v>0.01</v>
      </c>
      <c r="AH251" s="293">
        <f t="shared" si="21"/>
        <v>0.5</v>
      </c>
      <c r="AI251" s="651" t="s">
        <v>1103</v>
      </c>
      <c r="AJ251" s="651" t="s">
        <v>1103</v>
      </c>
      <c r="AK251" s="651" t="s">
        <v>1103</v>
      </c>
      <c r="AL251" s="199"/>
      <c r="AM251" s="1443">
        <v>0.70899999999999996</v>
      </c>
    </row>
    <row r="252" spans="1:39" ht="15.75" hidden="1" customHeight="1" x14ac:dyDescent="0.2">
      <c r="A252" s="308" t="s">
        <v>384</v>
      </c>
      <c r="B252" s="224" t="s">
        <v>383</v>
      </c>
      <c r="C252" s="287">
        <v>0.4</v>
      </c>
      <c r="D252" s="224" t="s">
        <v>627</v>
      </c>
      <c r="E252" s="224" t="s">
        <v>628</v>
      </c>
      <c r="F252" s="287">
        <v>0.1</v>
      </c>
      <c r="G252" s="224" t="s">
        <v>496</v>
      </c>
      <c r="H252" s="224" t="s">
        <v>534</v>
      </c>
      <c r="I252" s="287">
        <v>0</v>
      </c>
      <c r="J252" s="309">
        <f t="shared" si="18"/>
        <v>0.5</v>
      </c>
      <c r="K252" s="287">
        <v>0.4</v>
      </c>
      <c r="L252" s="224" t="s">
        <v>627</v>
      </c>
      <c r="M252" s="224" t="s">
        <v>628</v>
      </c>
      <c r="N252" s="287">
        <v>0.1</v>
      </c>
      <c r="O252" s="224" t="s">
        <v>496</v>
      </c>
      <c r="P252" s="224" t="s">
        <v>534</v>
      </c>
      <c r="Q252" s="287">
        <v>0</v>
      </c>
      <c r="R252" s="309">
        <f t="shared" si="19"/>
        <v>0.5</v>
      </c>
      <c r="S252" s="287">
        <v>0.4</v>
      </c>
      <c r="T252" s="224" t="s">
        <v>627</v>
      </c>
      <c r="U252" s="224" t="s">
        <v>628</v>
      </c>
      <c r="V252" s="287">
        <v>0.1</v>
      </c>
      <c r="W252" s="224" t="s">
        <v>496</v>
      </c>
      <c r="X252" s="224" t="s">
        <v>534</v>
      </c>
      <c r="Y252" s="287">
        <v>0</v>
      </c>
      <c r="Z252" s="309">
        <f t="shared" si="20"/>
        <v>0.5</v>
      </c>
      <c r="AA252" s="287">
        <v>0.4</v>
      </c>
      <c r="AB252" s="139" t="s">
        <v>627</v>
      </c>
      <c r="AC252" s="139" t="s">
        <v>628</v>
      </c>
      <c r="AD252" s="287">
        <v>0.1</v>
      </c>
      <c r="AE252" s="139" t="s">
        <v>496</v>
      </c>
      <c r="AF252" s="139" t="s">
        <v>534</v>
      </c>
      <c r="AG252" s="287">
        <v>0</v>
      </c>
      <c r="AH252" s="293">
        <f t="shared" si="21"/>
        <v>0.5</v>
      </c>
      <c r="AI252" s="651" t="s">
        <v>1103</v>
      </c>
      <c r="AJ252" s="651" t="s">
        <v>1103</v>
      </c>
      <c r="AK252" s="651" t="s">
        <v>1103</v>
      </c>
      <c r="AL252" s="199"/>
      <c r="AM252" s="1443">
        <v>0.69199999999999995</v>
      </c>
    </row>
    <row r="253" spans="1:39" ht="15.75" hidden="1" customHeight="1" x14ac:dyDescent="0.2">
      <c r="A253" s="308" t="s">
        <v>386</v>
      </c>
      <c r="B253" s="224" t="s">
        <v>385</v>
      </c>
      <c r="C253" s="287">
        <v>0.4</v>
      </c>
      <c r="D253" s="224" t="s">
        <v>545</v>
      </c>
      <c r="E253" s="224" t="s">
        <v>546</v>
      </c>
      <c r="F253" s="287">
        <v>0.09</v>
      </c>
      <c r="G253" s="224" t="s">
        <v>542</v>
      </c>
      <c r="H253" s="224" t="s">
        <v>543</v>
      </c>
      <c r="I253" s="287">
        <v>0.01</v>
      </c>
      <c r="J253" s="309">
        <f t="shared" si="18"/>
        <v>0.5</v>
      </c>
      <c r="K253" s="287">
        <v>0.4</v>
      </c>
      <c r="L253" s="224" t="s">
        <v>545</v>
      </c>
      <c r="M253" s="224" t="s">
        <v>546</v>
      </c>
      <c r="N253" s="287">
        <v>0.09</v>
      </c>
      <c r="O253" s="224" t="s">
        <v>542</v>
      </c>
      <c r="P253" s="224" t="s">
        <v>543</v>
      </c>
      <c r="Q253" s="287">
        <v>0.01</v>
      </c>
      <c r="R253" s="309">
        <f t="shared" si="19"/>
        <v>0.5</v>
      </c>
      <c r="S253" s="287">
        <v>0.4</v>
      </c>
      <c r="T253" s="224" t="s">
        <v>545</v>
      </c>
      <c r="U253" s="224" t="s">
        <v>546</v>
      </c>
      <c r="V253" s="287">
        <v>0.09</v>
      </c>
      <c r="W253" s="224" t="s">
        <v>542</v>
      </c>
      <c r="X253" s="224" t="s">
        <v>543</v>
      </c>
      <c r="Y253" s="287">
        <v>0.01</v>
      </c>
      <c r="Z253" s="309">
        <f t="shared" si="20"/>
        <v>0.5</v>
      </c>
      <c r="AA253" s="287">
        <v>0.4</v>
      </c>
      <c r="AB253" s="139" t="s">
        <v>545</v>
      </c>
      <c r="AC253" s="139" t="s">
        <v>546</v>
      </c>
      <c r="AD253" s="287">
        <v>0.09</v>
      </c>
      <c r="AE253" s="139" t="s">
        <v>542</v>
      </c>
      <c r="AF253" s="139" t="s">
        <v>543</v>
      </c>
      <c r="AG253" s="287">
        <v>0.01</v>
      </c>
      <c r="AH253" s="293">
        <f t="shared" si="21"/>
        <v>0.5</v>
      </c>
      <c r="AI253" s="651" t="s">
        <v>1103</v>
      </c>
      <c r="AJ253" s="651" t="s">
        <v>1103</v>
      </c>
      <c r="AK253" s="651" t="s">
        <v>1103</v>
      </c>
      <c r="AL253" s="199"/>
      <c r="AM253" s="1443">
        <v>0.65800000000000003</v>
      </c>
    </row>
    <row r="254" spans="1:39" ht="15.75" hidden="1" customHeight="1" x14ac:dyDescent="0.2">
      <c r="A254" s="308" t="s">
        <v>388</v>
      </c>
      <c r="B254" s="343" t="s">
        <v>617</v>
      </c>
      <c r="C254" s="287">
        <v>0.49</v>
      </c>
      <c r="D254" s="224" t="s">
        <v>496</v>
      </c>
      <c r="E254" s="224" t="s">
        <v>497</v>
      </c>
      <c r="F254" s="287">
        <v>0</v>
      </c>
      <c r="G254" s="224" t="s">
        <v>618</v>
      </c>
      <c r="H254" s="224" t="s">
        <v>619</v>
      </c>
      <c r="I254" s="287">
        <v>0.01</v>
      </c>
      <c r="J254" s="309">
        <f t="shared" si="18"/>
        <v>0.5</v>
      </c>
      <c r="K254" s="287">
        <v>0.49</v>
      </c>
      <c r="L254" s="224" t="s">
        <v>496</v>
      </c>
      <c r="M254" s="224" t="s">
        <v>497</v>
      </c>
      <c r="N254" s="287">
        <v>0</v>
      </c>
      <c r="O254" s="224" t="s">
        <v>618</v>
      </c>
      <c r="P254" s="224" t="s">
        <v>619</v>
      </c>
      <c r="Q254" s="287">
        <v>0.01</v>
      </c>
      <c r="R254" s="309">
        <f t="shared" si="19"/>
        <v>0.5</v>
      </c>
      <c r="S254" s="287">
        <v>0.49</v>
      </c>
      <c r="T254" s="224" t="s">
        <v>496</v>
      </c>
      <c r="U254" s="224" t="s">
        <v>497</v>
      </c>
      <c r="V254" s="287">
        <v>0</v>
      </c>
      <c r="W254" s="224" t="s">
        <v>618</v>
      </c>
      <c r="X254" s="224" t="s">
        <v>619</v>
      </c>
      <c r="Y254" s="287">
        <v>0.01</v>
      </c>
      <c r="Z254" s="309">
        <f t="shared" si="20"/>
        <v>0.5</v>
      </c>
      <c r="AA254" s="287">
        <v>0.49</v>
      </c>
      <c r="AB254" s="139" t="s">
        <v>496</v>
      </c>
      <c r="AC254" s="139" t="s">
        <v>497</v>
      </c>
      <c r="AD254" s="287">
        <v>0</v>
      </c>
      <c r="AE254" s="139" t="s">
        <v>618</v>
      </c>
      <c r="AF254" s="139" t="s">
        <v>619</v>
      </c>
      <c r="AG254" s="287">
        <v>0.01</v>
      </c>
      <c r="AH254" s="293">
        <f t="shared" si="21"/>
        <v>0.5</v>
      </c>
      <c r="AI254" s="651" t="s">
        <v>1103</v>
      </c>
      <c r="AJ254" s="651" t="s">
        <v>1103</v>
      </c>
      <c r="AK254" s="651" t="s">
        <v>1103</v>
      </c>
      <c r="AL254" s="201" t="s">
        <v>832</v>
      </c>
      <c r="AM254" s="1443">
        <v>0.69499999999999995</v>
      </c>
    </row>
    <row r="255" spans="1:39" ht="15.75" hidden="1" customHeight="1" x14ac:dyDescent="0.2">
      <c r="A255" s="308" t="s">
        <v>390</v>
      </c>
      <c r="B255" s="224" t="s">
        <v>389</v>
      </c>
      <c r="C255" s="287">
        <v>0.4</v>
      </c>
      <c r="D255" s="224" t="s">
        <v>558</v>
      </c>
      <c r="E255" s="224" t="s">
        <v>559</v>
      </c>
      <c r="F255" s="287">
        <v>0.09</v>
      </c>
      <c r="G255" s="224" t="s">
        <v>556</v>
      </c>
      <c r="H255" s="224" t="s">
        <v>1124</v>
      </c>
      <c r="I255" s="287">
        <v>0.01</v>
      </c>
      <c r="J255" s="309">
        <f t="shared" si="18"/>
        <v>0.5</v>
      </c>
      <c r="K255" s="287">
        <v>0.4</v>
      </c>
      <c r="L255" s="224" t="s">
        <v>558</v>
      </c>
      <c r="M255" s="224" t="s">
        <v>559</v>
      </c>
      <c r="N255" s="287">
        <v>0.09</v>
      </c>
      <c r="O255" s="224" t="s">
        <v>556</v>
      </c>
      <c r="P255" s="224" t="s">
        <v>1124</v>
      </c>
      <c r="Q255" s="287">
        <v>0.01</v>
      </c>
      <c r="R255" s="309">
        <f t="shared" si="19"/>
        <v>0.5</v>
      </c>
      <c r="S255" s="287">
        <v>0.4</v>
      </c>
      <c r="T255" s="224" t="s">
        <v>558</v>
      </c>
      <c r="U255" s="224" t="s">
        <v>559</v>
      </c>
      <c r="V255" s="287">
        <v>0.09</v>
      </c>
      <c r="W255" s="224" t="s">
        <v>556</v>
      </c>
      <c r="X255" s="224" t="s">
        <v>1124</v>
      </c>
      <c r="Y255" s="287">
        <v>0.01</v>
      </c>
      <c r="Z255" s="309">
        <f t="shared" si="20"/>
        <v>0.5</v>
      </c>
      <c r="AA255" s="287">
        <v>0.4</v>
      </c>
      <c r="AB255" s="139" t="s">
        <v>558</v>
      </c>
      <c r="AC255" s="139" t="s">
        <v>559</v>
      </c>
      <c r="AD255" s="287">
        <v>0.09</v>
      </c>
      <c r="AE255" s="139" t="s">
        <v>556</v>
      </c>
      <c r="AF255" s="139" t="s">
        <v>1124</v>
      </c>
      <c r="AG255" s="287">
        <v>0.01</v>
      </c>
      <c r="AH255" s="293">
        <f t="shared" si="21"/>
        <v>0.5</v>
      </c>
      <c r="AI255" s="651" t="s">
        <v>832</v>
      </c>
      <c r="AJ255" s="651" t="s">
        <v>832</v>
      </c>
      <c r="AK255" s="651" t="s">
        <v>1103</v>
      </c>
      <c r="AL255" s="199"/>
      <c r="AM255" s="1443">
        <v>0.65300000000000002</v>
      </c>
    </row>
    <row r="256" spans="1:39" ht="15.75" hidden="1" customHeight="1" x14ac:dyDescent="0.2">
      <c r="A256" s="308" t="s">
        <v>392</v>
      </c>
      <c r="B256" s="224" t="s">
        <v>391</v>
      </c>
      <c r="C256" s="287">
        <v>0.4</v>
      </c>
      <c r="D256" s="224" t="s">
        <v>564</v>
      </c>
      <c r="E256" s="224" t="s">
        <v>565</v>
      </c>
      <c r="F256" s="287">
        <v>0.09</v>
      </c>
      <c r="G256" s="224" t="s">
        <v>1912</v>
      </c>
      <c r="H256" s="224" t="s">
        <v>1913</v>
      </c>
      <c r="I256" s="287">
        <v>0.01</v>
      </c>
      <c r="J256" s="309">
        <f t="shared" si="18"/>
        <v>0.5</v>
      </c>
      <c r="K256" s="287">
        <v>0.4</v>
      </c>
      <c r="L256" s="224" t="s">
        <v>564</v>
      </c>
      <c r="M256" s="224" t="s">
        <v>565</v>
      </c>
      <c r="N256" s="287">
        <v>0.09</v>
      </c>
      <c r="O256" s="224" t="s">
        <v>1912</v>
      </c>
      <c r="P256" s="224" t="s">
        <v>1913</v>
      </c>
      <c r="Q256" s="287">
        <v>0.01</v>
      </c>
      <c r="R256" s="309">
        <f t="shared" si="19"/>
        <v>0.5</v>
      </c>
      <c r="S256" s="287">
        <v>0.4</v>
      </c>
      <c r="T256" s="224" t="s">
        <v>564</v>
      </c>
      <c r="U256" s="224" t="s">
        <v>565</v>
      </c>
      <c r="V256" s="287">
        <v>0.09</v>
      </c>
      <c r="W256" s="224" t="s">
        <v>1912</v>
      </c>
      <c r="X256" s="224" t="s">
        <v>1913</v>
      </c>
      <c r="Y256" s="287">
        <v>0.01</v>
      </c>
      <c r="Z256" s="309">
        <f t="shared" si="20"/>
        <v>0.5</v>
      </c>
      <c r="AA256" s="287">
        <v>0.4</v>
      </c>
      <c r="AB256" s="139" t="s">
        <v>564</v>
      </c>
      <c r="AC256" s="139" t="s">
        <v>565</v>
      </c>
      <c r="AD256" s="287">
        <v>0.09</v>
      </c>
      <c r="AE256" s="139" t="s">
        <v>1912</v>
      </c>
      <c r="AF256" s="139" t="s">
        <v>1913</v>
      </c>
      <c r="AG256" s="287">
        <v>0.01</v>
      </c>
      <c r="AH256" s="293">
        <f t="shared" si="21"/>
        <v>0.5</v>
      </c>
      <c r="AI256" s="651" t="s">
        <v>1103</v>
      </c>
      <c r="AJ256" s="651" t="s">
        <v>1103</v>
      </c>
      <c r="AK256" s="651" t="s">
        <v>1103</v>
      </c>
      <c r="AL256" s="199"/>
      <c r="AM256" s="1443">
        <v>0.69699999999999995</v>
      </c>
    </row>
    <row r="257" spans="1:42" ht="15.75" hidden="1" customHeight="1" x14ac:dyDescent="0.2">
      <c r="A257" s="308" t="s">
        <v>394</v>
      </c>
      <c r="B257" s="224" t="s">
        <v>393</v>
      </c>
      <c r="C257" s="287">
        <v>0.4</v>
      </c>
      <c r="D257" s="224" t="s">
        <v>560</v>
      </c>
      <c r="E257" s="224" t="s">
        <v>561</v>
      </c>
      <c r="F257" s="287">
        <v>0.1</v>
      </c>
      <c r="G257" s="224" t="s">
        <v>496</v>
      </c>
      <c r="H257" s="224" t="s">
        <v>534</v>
      </c>
      <c r="I257" s="287">
        <v>0</v>
      </c>
      <c r="J257" s="309">
        <f t="shared" si="18"/>
        <v>0.5</v>
      </c>
      <c r="K257" s="287">
        <v>0.4</v>
      </c>
      <c r="L257" s="224" t="s">
        <v>560</v>
      </c>
      <c r="M257" s="224" t="s">
        <v>561</v>
      </c>
      <c r="N257" s="287">
        <v>0.1</v>
      </c>
      <c r="O257" s="224" t="s">
        <v>496</v>
      </c>
      <c r="P257" s="224" t="s">
        <v>534</v>
      </c>
      <c r="Q257" s="287">
        <v>0</v>
      </c>
      <c r="R257" s="309">
        <f t="shared" si="19"/>
        <v>0.5</v>
      </c>
      <c r="S257" s="287">
        <v>0.4</v>
      </c>
      <c r="T257" s="224" t="s">
        <v>560</v>
      </c>
      <c r="U257" s="224" t="s">
        <v>561</v>
      </c>
      <c r="V257" s="287">
        <v>0.1</v>
      </c>
      <c r="W257" s="224" t="s">
        <v>496</v>
      </c>
      <c r="X257" s="224" t="s">
        <v>534</v>
      </c>
      <c r="Y257" s="287">
        <v>0</v>
      </c>
      <c r="Z257" s="309">
        <f t="shared" si="20"/>
        <v>0.5</v>
      </c>
      <c r="AA257" s="287">
        <v>0.4</v>
      </c>
      <c r="AB257" s="139" t="s">
        <v>560</v>
      </c>
      <c r="AC257" s="139" t="s">
        <v>561</v>
      </c>
      <c r="AD257" s="287">
        <v>0.1</v>
      </c>
      <c r="AE257" s="139" t="s">
        <v>496</v>
      </c>
      <c r="AF257" s="139" t="s">
        <v>534</v>
      </c>
      <c r="AG257" s="287">
        <v>0</v>
      </c>
      <c r="AH257" s="293">
        <f t="shared" si="21"/>
        <v>0.5</v>
      </c>
      <c r="AI257" s="651" t="s">
        <v>1103</v>
      </c>
      <c r="AJ257" s="651" t="s">
        <v>1103</v>
      </c>
      <c r="AK257" s="651" t="s">
        <v>1103</v>
      </c>
      <c r="AL257" s="199"/>
      <c r="AM257" s="1443">
        <v>0.69399999999999995</v>
      </c>
    </row>
    <row r="258" spans="1:42" ht="15.75" hidden="1" customHeight="1" x14ac:dyDescent="0.2">
      <c r="A258" s="308" t="s">
        <v>396</v>
      </c>
      <c r="B258" s="224" t="s">
        <v>395</v>
      </c>
      <c r="C258" s="287">
        <v>0.4</v>
      </c>
      <c r="D258" s="224" t="s">
        <v>583</v>
      </c>
      <c r="E258" s="224" t="s">
        <v>584</v>
      </c>
      <c r="F258" s="287">
        <v>0.09</v>
      </c>
      <c r="G258" s="224" t="s">
        <v>581</v>
      </c>
      <c r="H258" s="224" t="s">
        <v>582</v>
      </c>
      <c r="I258" s="287">
        <v>0.01</v>
      </c>
      <c r="J258" s="309">
        <f t="shared" si="18"/>
        <v>0.5</v>
      </c>
      <c r="K258" s="287">
        <v>0.4</v>
      </c>
      <c r="L258" s="224" t="s">
        <v>583</v>
      </c>
      <c r="M258" s="224" t="s">
        <v>584</v>
      </c>
      <c r="N258" s="287">
        <v>0.09</v>
      </c>
      <c r="O258" s="224" t="s">
        <v>581</v>
      </c>
      <c r="P258" s="224" t="s">
        <v>582</v>
      </c>
      <c r="Q258" s="287">
        <v>0.01</v>
      </c>
      <c r="R258" s="309">
        <f t="shared" si="19"/>
        <v>0.5</v>
      </c>
      <c r="S258" s="287">
        <v>0.4</v>
      </c>
      <c r="T258" s="224" t="s">
        <v>583</v>
      </c>
      <c r="U258" s="224" t="s">
        <v>584</v>
      </c>
      <c r="V258" s="287">
        <v>0.09</v>
      </c>
      <c r="W258" s="224" t="s">
        <v>581</v>
      </c>
      <c r="X258" s="224" t="s">
        <v>582</v>
      </c>
      <c r="Y258" s="287">
        <v>0.01</v>
      </c>
      <c r="Z258" s="309">
        <f t="shared" si="20"/>
        <v>0.5</v>
      </c>
      <c r="AA258" s="287">
        <v>0.4</v>
      </c>
      <c r="AB258" s="139" t="s">
        <v>583</v>
      </c>
      <c r="AC258" s="139" t="s">
        <v>584</v>
      </c>
      <c r="AD258" s="287">
        <v>0.09</v>
      </c>
      <c r="AE258" s="139" t="s">
        <v>581</v>
      </c>
      <c r="AF258" s="139" t="s">
        <v>582</v>
      </c>
      <c r="AG258" s="287">
        <v>0.01</v>
      </c>
      <c r="AH258" s="293">
        <f t="shared" si="21"/>
        <v>0.5</v>
      </c>
      <c r="AI258" s="651" t="s">
        <v>1103</v>
      </c>
      <c r="AJ258" s="651" t="s">
        <v>1103</v>
      </c>
      <c r="AK258" s="651" t="s">
        <v>1103</v>
      </c>
      <c r="AL258" s="199"/>
      <c r="AM258" s="1443">
        <v>0.65300000000000002</v>
      </c>
    </row>
    <row r="259" spans="1:42" ht="15.75" hidden="1" customHeight="1" x14ac:dyDescent="0.2">
      <c r="A259" s="308" t="s">
        <v>398</v>
      </c>
      <c r="B259" s="224" t="s">
        <v>397</v>
      </c>
      <c r="C259" s="287">
        <v>0.4</v>
      </c>
      <c r="D259" s="224" t="s">
        <v>571</v>
      </c>
      <c r="E259" s="224" t="s">
        <v>572</v>
      </c>
      <c r="F259" s="287">
        <v>0.1</v>
      </c>
      <c r="G259" s="224" t="s">
        <v>496</v>
      </c>
      <c r="H259" s="224" t="s">
        <v>534</v>
      </c>
      <c r="I259" s="287">
        <v>0</v>
      </c>
      <c r="J259" s="309">
        <f t="shared" si="18"/>
        <v>0.5</v>
      </c>
      <c r="K259" s="287">
        <v>0.4</v>
      </c>
      <c r="L259" s="224" t="s">
        <v>571</v>
      </c>
      <c r="M259" s="224" t="s">
        <v>572</v>
      </c>
      <c r="N259" s="287">
        <v>0.1</v>
      </c>
      <c r="O259" s="224" t="s">
        <v>496</v>
      </c>
      <c r="P259" s="224" t="s">
        <v>534</v>
      </c>
      <c r="Q259" s="287">
        <v>0</v>
      </c>
      <c r="R259" s="309">
        <f t="shared" si="19"/>
        <v>0.5</v>
      </c>
      <c r="S259" s="287">
        <v>0.4</v>
      </c>
      <c r="T259" s="224" t="s">
        <v>571</v>
      </c>
      <c r="U259" s="224" t="s">
        <v>572</v>
      </c>
      <c r="V259" s="287">
        <v>0.1</v>
      </c>
      <c r="W259" s="224" t="s">
        <v>496</v>
      </c>
      <c r="X259" s="224" t="s">
        <v>534</v>
      </c>
      <c r="Y259" s="287">
        <v>0</v>
      </c>
      <c r="Z259" s="309">
        <f t="shared" si="20"/>
        <v>0.5</v>
      </c>
      <c r="AA259" s="287">
        <v>0.4</v>
      </c>
      <c r="AB259" s="139" t="s">
        <v>571</v>
      </c>
      <c r="AC259" s="139" t="s">
        <v>572</v>
      </c>
      <c r="AD259" s="287">
        <v>0.1</v>
      </c>
      <c r="AE259" s="139" t="s">
        <v>496</v>
      </c>
      <c r="AF259" s="139" t="s">
        <v>534</v>
      </c>
      <c r="AG259" s="287">
        <v>0</v>
      </c>
      <c r="AH259" s="293">
        <f t="shared" si="21"/>
        <v>0.5</v>
      </c>
      <c r="AI259" s="651" t="s">
        <v>1103</v>
      </c>
      <c r="AJ259" s="651" t="s">
        <v>1103</v>
      </c>
      <c r="AK259" s="651" t="s">
        <v>1103</v>
      </c>
      <c r="AL259" s="199"/>
      <c r="AM259" s="1443">
        <v>0.76500000000000001</v>
      </c>
    </row>
    <row r="260" spans="1:42" ht="15.75" hidden="1" customHeight="1" x14ac:dyDescent="0.2">
      <c r="A260" s="308" t="s">
        <v>400</v>
      </c>
      <c r="B260" s="224" t="s">
        <v>557</v>
      </c>
      <c r="C260" s="287">
        <v>0.49</v>
      </c>
      <c r="D260" s="224" t="s">
        <v>496</v>
      </c>
      <c r="E260" s="224" t="s">
        <v>497</v>
      </c>
      <c r="F260" s="287">
        <v>0</v>
      </c>
      <c r="G260" s="224" t="s">
        <v>556</v>
      </c>
      <c r="H260" s="224" t="s">
        <v>1124</v>
      </c>
      <c r="I260" s="287">
        <v>0.01</v>
      </c>
      <c r="J260" s="309">
        <f t="shared" si="18"/>
        <v>0.5</v>
      </c>
      <c r="K260" s="287">
        <v>0.49</v>
      </c>
      <c r="L260" s="224" t="s">
        <v>496</v>
      </c>
      <c r="M260" s="224" t="s">
        <v>497</v>
      </c>
      <c r="N260" s="287">
        <v>0</v>
      </c>
      <c r="O260" s="224" t="s">
        <v>556</v>
      </c>
      <c r="P260" s="224" t="s">
        <v>1124</v>
      </c>
      <c r="Q260" s="287">
        <v>0.01</v>
      </c>
      <c r="R260" s="309">
        <f t="shared" si="19"/>
        <v>0.5</v>
      </c>
      <c r="S260" s="287">
        <v>0.49</v>
      </c>
      <c r="T260" s="224" t="s">
        <v>496</v>
      </c>
      <c r="U260" s="224" t="s">
        <v>497</v>
      </c>
      <c r="V260" s="287">
        <v>0</v>
      </c>
      <c r="W260" s="224" t="s">
        <v>556</v>
      </c>
      <c r="X260" s="224" t="s">
        <v>1124</v>
      </c>
      <c r="Y260" s="287">
        <v>0.01</v>
      </c>
      <c r="Z260" s="309">
        <f t="shared" si="20"/>
        <v>0.5</v>
      </c>
      <c r="AA260" s="287">
        <v>0.49</v>
      </c>
      <c r="AB260" s="139" t="s">
        <v>496</v>
      </c>
      <c r="AC260" s="139" t="s">
        <v>497</v>
      </c>
      <c r="AD260" s="287">
        <v>0</v>
      </c>
      <c r="AE260" s="139" t="s">
        <v>556</v>
      </c>
      <c r="AF260" s="139" t="s">
        <v>1124</v>
      </c>
      <c r="AG260" s="287">
        <v>0.01</v>
      </c>
      <c r="AH260" s="293">
        <f t="shared" si="21"/>
        <v>0.5</v>
      </c>
      <c r="AI260" s="651" t="s">
        <v>832</v>
      </c>
      <c r="AJ260" s="651" t="s">
        <v>832</v>
      </c>
      <c r="AK260" s="651" t="s">
        <v>1103</v>
      </c>
      <c r="AL260" s="201" t="s">
        <v>832</v>
      </c>
      <c r="AM260" s="1443">
        <v>0.70699999999999996</v>
      </c>
    </row>
    <row r="261" spans="1:42" ht="15.75" hidden="1" customHeight="1" x14ac:dyDescent="0.2">
      <c r="A261" s="308" t="s">
        <v>402</v>
      </c>
      <c r="B261" s="224" t="s">
        <v>585</v>
      </c>
      <c r="C261" s="287">
        <v>0.4</v>
      </c>
      <c r="D261" s="224" t="s">
        <v>583</v>
      </c>
      <c r="E261" s="224" t="s">
        <v>584</v>
      </c>
      <c r="F261" s="287">
        <v>0.09</v>
      </c>
      <c r="G261" s="224" t="s">
        <v>581</v>
      </c>
      <c r="H261" s="224" t="s">
        <v>582</v>
      </c>
      <c r="I261" s="287">
        <v>0.01</v>
      </c>
      <c r="J261" s="309">
        <f t="shared" si="18"/>
        <v>0.5</v>
      </c>
      <c r="K261" s="287">
        <v>0.4</v>
      </c>
      <c r="L261" s="224" t="s">
        <v>583</v>
      </c>
      <c r="M261" s="224" t="s">
        <v>584</v>
      </c>
      <c r="N261" s="287">
        <v>0.09</v>
      </c>
      <c r="O261" s="224" t="s">
        <v>581</v>
      </c>
      <c r="P261" s="224" t="s">
        <v>582</v>
      </c>
      <c r="Q261" s="287">
        <v>0.01</v>
      </c>
      <c r="R261" s="309">
        <f t="shared" si="19"/>
        <v>0.5</v>
      </c>
      <c r="S261" s="287">
        <v>0.4</v>
      </c>
      <c r="T261" s="224" t="s">
        <v>583</v>
      </c>
      <c r="U261" s="224" t="s">
        <v>584</v>
      </c>
      <c r="V261" s="287">
        <v>0.09</v>
      </c>
      <c r="W261" s="224" t="s">
        <v>581</v>
      </c>
      <c r="X261" s="224" t="s">
        <v>582</v>
      </c>
      <c r="Y261" s="287">
        <v>0.01</v>
      </c>
      <c r="Z261" s="309">
        <f t="shared" si="20"/>
        <v>0.5</v>
      </c>
      <c r="AA261" s="287">
        <v>0.4</v>
      </c>
      <c r="AB261" s="139" t="s">
        <v>583</v>
      </c>
      <c r="AC261" s="139" t="s">
        <v>584</v>
      </c>
      <c r="AD261" s="287">
        <v>0.09</v>
      </c>
      <c r="AE261" s="139" t="s">
        <v>581</v>
      </c>
      <c r="AF261" s="139" t="s">
        <v>582</v>
      </c>
      <c r="AG261" s="287">
        <v>0.01</v>
      </c>
      <c r="AH261" s="293">
        <f t="shared" si="21"/>
        <v>0.5</v>
      </c>
      <c r="AI261" s="651" t="s">
        <v>832</v>
      </c>
      <c r="AJ261" s="651" t="s">
        <v>1103</v>
      </c>
      <c r="AK261" s="651" t="s">
        <v>1103</v>
      </c>
      <c r="AL261" s="199"/>
      <c r="AM261" s="1443">
        <v>0.70599999999999996</v>
      </c>
    </row>
    <row r="262" spans="1:42" ht="15.75" hidden="1" customHeight="1" x14ac:dyDescent="0.2">
      <c r="A262" s="308" t="s">
        <v>404</v>
      </c>
      <c r="B262" s="224" t="s">
        <v>544</v>
      </c>
      <c r="C262" s="287">
        <v>0.49</v>
      </c>
      <c r="D262" s="224" t="s">
        <v>496</v>
      </c>
      <c r="E262" s="224" t="s">
        <v>497</v>
      </c>
      <c r="F262" s="287">
        <v>0</v>
      </c>
      <c r="G262" s="224" t="s">
        <v>542</v>
      </c>
      <c r="H262" s="224" t="s">
        <v>543</v>
      </c>
      <c r="I262" s="287">
        <v>0.01</v>
      </c>
      <c r="J262" s="309">
        <f t="shared" si="18"/>
        <v>0.5</v>
      </c>
      <c r="K262" s="287">
        <v>0.49</v>
      </c>
      <c r="L262" s="224" t="s">
        <v>496</v>
      </c>
      <c r="M262" s="224" t="s">
        <v>497</v>
      </c>
      <c r="N262" s="287">
        <v>0</v>
      </c>
      <c r="O262" s="224" t="s">
        <v>542</v>
      </c>
      <c r="P262" s="224" t="s">
        <v>543</v>
      </c>
      <c r="Q262" s="287">
        <v>0.01</v>
      </c>
      <c r="R262" s="309">
        <f t="shared" si="19"/>
        <v>0.5</v>
      </c>
      <c r="S262" s="287">
        <v>0.49</v>
      </c>
      <c r="T262" s="224" t="s">
        <v>496</v>
      </c>
      <c r="U262" s="224" t="s">
        <v>497</v>
      </c>
      <c r="V262" s="287">
        <v>0</v>
      </c>
      <c r="W262" s="224" t="s">
        <v>542</v>
      </c>
      <c r="X262" s="224" t="s">
        <v>543</v>
      </c>
      <c r="Y262" s="287">
        <v>0.01</v>
      </c>
      <c r="Z262" s="309">
        <f t="shared" si="20"/>
        <v>0.5</v>
      </c>
      <c r="AA262" s="287">
        <v>0.49</v>
      </c>
      <c r="AB262" s="139" t="s">
        <v>496</v>
      </c>
      <c r="AC262" s="139" t="s">
        <v>497</v>
      </c>
      <c r="AD262" s="287">
        <v>0</v>
      </c>
      <c r="AE262" s="139" t="s">
        <v>542</v>
      </c>
      <c r="AF262" s="139" t="s">
        <v>543</v>
      </c>
      <c r="AG262" s="287">
        <v>0.01</v>
      </c>
      <c r="AH262" s="293">
        <f t="shared" si="21"/>
        <v>0.5</v>
      </c>
      <c r="AI262" s="651" t="s">
        <v>1103</v>
      </c>
      <c r="AJ262" s="651" t="s">
        <v>1103</v>
      </c>
      <c r="AK262" s="651" t="s">
        <v>1103</v>
      </c>
      <c r="AL262" s="201" t="s">
        <v>832</v>
      </c>
      <c r="AM262" s="1443">
        <v>0.66</v>
      </c>
    </row>
    <row r="263" spans="1:42" ht="15.75" hidden="1" customHeight="1" x14ac:dyDescent="0.2">
      <c r="A263" s="308" t="s">
        <v>406</v>
      </c>
      <c r="B263" s="224" t="s">
        <v>405</v>
      </c>
      <c r="C263" s="287">
        <v>0.4</v>
      </c>
      <c r="D263" s="224" t="s">
        <v>545</v>
      </c>
      <c r="E263" s="224" t="s">
        <v>546</v>
      </c>
      <c r="F263" s="287">
        <v>0.09</v>
      </c>
      <c r="G263" s="224" t="s">
        <v>542</v>
      </c>
      <c r="H263" s="224" t="s">
        <v>543</v>
      </c>
      <c r="I263" s="287">
        <v>0.01</v>
      </c>
      <c r="J263" s="309">
        <f t="shared" ref="J263:J301" si="22">C263+F263+I263</f>
        <v>0.5</v>
      </c>
      <c r="K263" s="287">
        <v>0.4</v>
      </c>
      <c r="L263" s="224" t="s">
        <v>545</v>
      </c>
      <c r="M263" s="224" t="s">
        <v>546</v>
      </c>
      <c r="N263" s="287">
        <v>0.09</v>
      </c>
      <c r="O263" s="224" t="s">
        <v>542</v>
      </c>
      <c r="P263" s="224" t="s">
        <v>543</v>
      </c>
      <c r="Q263" s="287">
        <v>0.01</v>
      </c>
      <c r="R263" s="309">
        <f t="shared" ref="R263:R301" si="23">K263+N263+Q263</f>
        <v>0.5</v>
      </c>
      <c r="S263" s="287">
        <v>0.4</v>
      </c>
      <c r="T263" s="224" t="s">
        <v>545</v>
      </c>
      <c r="U263" s="224" t="s">
        <v>546</v>
      </c>
      <c r="V263" s="287">
        <v>0.09</v>
      </c>
      <c r="W263" s="224" t="s">
        <v>542</v>
      </c>
      <c r="X263" s="224" t="s">
        <v>543</v>
      </c>
      <c r="Y263" s="287">
        <v>0.01</v>
      </c>
      <c r="Z263" s="309">
        <f t="shared" si="20"/>
        <v>0.5</v>
      </c>
      <c r="AA263" s="287">
        <v>0.4</v>
      </c>
      <c r="AB263" s="139" t="s">
        <v>545</v>
      </c>
      <c r="AC263" s="139" t="s">
        <v>546</v>
      </c>
      <c r="AD263" s="287">
        <v>0.09</v>
      </c>
      <c r="AE263" s="139" t="s">
        <v>542</v>
      </c>
      <c r="AF263" s="139" t="s">
        <v>543</v>
      </c>
      <c r="AG263" s="287">
        <v>0.01</v>
      </c>
      <c r="AH263" s="293">
        <f t="shared" si="21"/>
        <v>0.5</v>
      </c>
      <c r="AI263" s="651" t="s">
        <v>1103</v>
      </c>
      <c r="AJ263" s="651" t="s">
        <v>1103</v>
      </c>
      <c r="AK263" s="651" t="s">
        <v>1103</v>
      </c>
      <c r="AL263" s="199"/>
      <c r="AM263" s="1443">
        <v>0.625</v>
      </c>
    </row>
    <row r="264" spans="1:42" ht="15.75" hidden="1" customHeight="1" x14ac:dyDescent="0.2">
      <c r="A264" s="308" t="s">
        <v>408</v>
      </c>
      <c r="B264" s="224" t="s">
        <v>407</v>
      </c>
      <c r="C264" s="287">
        <v>0.3</v>
      </c>
      <c r="D264" s="224" t="s">
        <v>647</v>
      </c>
      <c r="E264" s="224" t="s">
        <v>648</v>
      </c>
      <c r="F264" s="287">
        <v>0.37</v>
      </c>
      <c r="G264" s="224" t="s">
        <v>496</v>
      </c>
      <c r="H264" s="224" t="s">
        <v>496</v>
      </c>
      <c r="I264" s="287">
        <v>0</v>
      </c>
      <c r="J264" s="309">
        <f t="shared" si="22"/>
        <v>0.66999999999999993</v>
      </c>
      <c r="K264" s="287">
        <v>0.3</v>
      </c>
      <c r="L264" s="224" t="s">
        <v>647</v>
      </c>
      <c r="M264" s="224" t="s">
        <v>648</v>
      </c>
      <c r="N264" s="287">
        <v>0.37</v>
      </c>
      <c r="O264" s="224" t="s">
        <v>496</v>
      </c>
      <c r="P264" s="224" t="s">
        <v>496</v>
      </c>
      <c r="Q264" s="287">
        <v>0</v>
      </c>
      <c r="R264" s="309">
        <f t="shared" si="23"/>
        <v>0.66999999999999993</v>
      </c>
      <c r="S264" s="287">
        <v>0.3</v>
      </c>
      <c r="T264" s="224" t="s">
        <v>647</v>
      </c>
      <c r="U264" s="224" t="s">
        <v>648</v>
      </c>
      <c r="V264" s="287">
        <v>0.37</v>
      </c>
      <c r="W264" s="224" t="s">
        <v>496</v>
      </c>
      <c r="X264" s="224" t="s">
        <v>496</v>
      </c>
      <c r="Y264" s="287">
        <v>0</v>
      </c>
      <c r="Z264" s="309">
        <f t="shared" si="20"/>
        <v>0.66999999999999993</v>
      </c>
      <c r="AA264" s="287">
        <v>0.3</v>
      </c>
      <c r="AB264" s="139" t="s">
        <v>647</v>
      </c>
      <c r="AC264" s="139" t="s">
        <v>648</v>
      </c>
      <c r="AD264" s="287">
        <v>0.37</v>
      </c>
      <c r="AE264" s="139" t="s">
        <v>496</v>
      </c>
      <c r="AF264" s="139" t="s">
        <v>496</v>
      </c>
      <c r="AG264" s="287">
        <v>0</v>
      </c>
      <c r="AH264" s="293">
        <f t="shared" si="21"/>
        <v>0.66999999999999993</v>
      </c>
      <c r="AI264" s="651" t="s">
        <v>1103</v>
      </c>
      <c r="AJ264" s="651" t="s">
        <v>1103</v>
      </c>
      <c r="AK264" s="651" t="s">
        <v>1103</v>
      </c>
      <c r="AL264" s="201" t="s">
        <v>832</v>
      </c>
      <c r="AM264" s="1443">
        <v>0.71899999999999997</v>
      </c>
    </row>
    <row r="265" spans="1:42" ht="15.75" hidden="1" customHeight="1" x14ac:dyDescent="0.2">
      <c r="A265" s="308" t="s">
        <v>410</v>
      </c>
      <c r="B265" s="224" t="s">
        <v>409</v>
      </c>
      <c r="C265" s="287">
        <v>0.99</v>
      </c>
      <c r="D265" s="224" t="s">
        <v>496</v>
      </c>
      <c r="E265" s="224" t="s">
        <v>636</v>
      </c>
      <c r="F265" s="287">
        <v>0</v>
      </c>
      <c r="G265" s="224" t="s">
        <v>1199</v>
      </c>
      <c r="H265" s="224" t="s">
        <v>1123</v>
      </c>
      <c r="I265" s="287">
        <v>0.01</v>
      </c>
      <c r="J265" s="309">
        <f t="shared" si="22"/>
        <v>1</v>
      </c>
      <c r="K265" s="287">
        <v>0.99</v>
      </c>
      <c r="L265" s="224" t="s">
        <v>496</v>
      </c>
      <c r="M265" s="224" t="s">
        <v>636</v>
      </c>
      <c r="N265" s="287">
        <v>0</v>
      </c>
      <c r="O265" s="224" t="s">
        <v>1199</v>
      </c>
      <c r="P265" s="224" t="s">
        <v>1123</v>
      </c>
      <c r="Q265" s="287">
        <v>0.01</v>
      </c>
      <c r="R265" s="309">
        <f t="shared" si="23"/>
        <v>1</v>
      </c>
      <c r="S265" s="287">
        <v>0.99</v>
      </c>
      <c r="T265" s="224" t="s">
        <v>496</v>
      </c>
      <c r="U265" s="224" t="s">
        <v>636</v>
      </c>
      <c r="V265" s="287">
        <v>0</v>
      </c>
      <c r="W265" s="224" t="s">
        <v>1199</v>
      </c>
      <c r="X265" s="224" t="s">
        <v>1123</v>
      </c>
      <c r="Y265" s="287">
        <v>0.01</v>
      </c>
      <c r="Z265" s="309">
        <f t="shared" si="20"/>
        <v>1</v>
      </c>
      <c r="AA265" s="287">
        <v>0.99</v>
      </c>
      <c r="AB265" s="139" t="s">
        <v>496</v>
      </c>
      <c r="AC265" s="139" t="s">
        <v>636</v>
      </c>
      <c r="AD265" s="287">
        <v>0</v>
      </c>
      <c r="AE265" s="139" t="s">
        <v>1199</v>
      </c>
      <c r="AF265" s="139" t="s">
        <v>1123</v>
      </c>
      <c r="AG265" s="287">
        <v>0.01</v>
      </c>
      <c r="AH265" s="293">
        <f t="shared" si="21"/>
        <v>1</v>
      </c>
      <c r="AI265" s="651" t="s">
        <v>832</v>
      </c>
      <c r="AJ265" s="651" t="s">
        <v>1103</v>
      </c>
      <c r="AK265" s="651" t="s">
        <v>1103</v>
      </c>
      <c r="AL265" s="201" t="s">
        <v>832</v>
      </c>
      <c r="AM265" s="1443">
        <v>0.69699999999999995</v>
      </c>
    </row>
    <row r="266" spans="1:42" ht="15.75" hidden="1" customHeight="1" x14ac:dyDescent="0.2">
      <c r="A266" s="308" t="s">
        <v>412</v>
      </c>
      <c r="B266" s="224" t="s">
        <v>411</v>
      </c>
      <c r="C266" s="287">
        <v>0.4</v>
      </c>
      <c r="D266" s="224" t="s">
        <v>583</v>
      </c>
      <c r="E266" s="224" t="s">
        <v>584</v>
      </c>
      <c r="F266" s="287">
        <v>0.09</v>
      </c>
      <c r="G266" s="224" t="s">
        <v>581</v>
      </c>
      <c r="H266" s="224" t="s">
        <v>582</v>
      </c>
      <c r="I266" s="287">
        <v>0.01</v>
      </c>
      <c r="J266" s="309">
        <f t="shared" si="22"/>
        <v>0.5</v>
      </c>
      <c r="K266" s="287">
        <v>0.4</v>
      </c>
      <c r="L266" s="224" t="s">
        <v>583</v>
      </c>
      <c r="M266" s="224" t="s">
        <v>584</v>
      </c>
      <c r="N266" s="287">
        <v>0.09</v>
      </c>
      <c r="O266" s="224" t="s">
        <v>581</v>
      </c>
      <c r="P266" s="224" t="s">
        <v>582</v>
      </c>
      <c r="Q266" s="287">
        <v>0.01</v>
      </c>
      <c r="R266" s="309">
        <f t="shared" si="23"/>
        <v>0.5</v>
      </c>
      <c r="S266" s="287">
        <v>0.4</v>
      </c>
      <c r="T266" s="224" t="s">
        <v>583</v>
      </c>
      <c r="U266" s="224" t="s">
        <v>584</v>
      </c>
      <c r="V266" s="287">
        <v>0.09</v>
      </c>
      <c r="W266" s="224" t="s">
        <v>581</v>
      </c>
      <c r="X266" s="224" t="s">
        <v>582</v>
      </c>
      <c r="Y266" s="287">
        <v>0.01</v>
      </c>
      <c r="Z266" s="309">
        <f t="shared" si="20"/>
        <v>0.5</v>
      </c>
      <c r="AA266" s="287">
        <v>0.4</v>
      </c>
      <c r="AB266" s="139" t="s">
        <v>583</v>
      </c>
      <c r="AC266" s="139" t="s">
        <v>584</v>
      </c>
      <c r="AD266" s="287">
        <v>0.09</v>
      </c>
      <c r="AE266" s="139" t="s">
        <v>581</v>
      </c>
      <c r="AF266" s="139" t="s">
        <v>582</v>
      </c>
      <c r="AG266" s="287">
        <v>0.01</v>
      </c>
      <c r="AH266" s="293">
        <f t="shared" si="21"/>
        <v>0.5</v>
      </c>
      <c r="AI266" s="651" t="s">
        <v>1103</v>
      </c>
      <c r="AJ266" s="651" t="s">
        <v>1103</v>
      </c>
      <c r="AK266" s="651" t="s">
        <v>1103</v>
      </c>
      <c r="AL266" s="199"/>
      <c r="AM266" s="1443">
        <v>0.70399999999999996</v>
      </c>
    </row>
    <row r="267" spans="1:42" ht="15.75" hidden="1" customHeight="1" x14ac:dyDescent="0.2">
      <c r="A267" s="308" t="s">
        <v>414</v>
      </c>
      <c r="B267" s="224" t="s">
        <v>413</v>
      </c>
      <c r="C267" s="287">
        <v>0.4</v>
      </c>
      <c r="D267" s="224" t="s">
        <v>558</v>
      </c>
      <c r="E267" s="224" t="s">
        <v>559</v>
      </c>
      <c r="F267" s="287">
        <v>0.09</v>
      </c>
      <c r="G267" s="224" t="s">
        <v>556</v>
      </c>
      <c r="H267" s="224" t="s">
        <v>1124</v>
      </c>
      <c r="I267" s="287">
        <v>0.01</v>
      </c>
      <c r="J267" s="309">
        <f t="shared" si="22"/>
        <v>0.5</v>
      </c>
      <c r="K267" s="287">
        <v>0.4</v>
      </c>
      <c r="L267" s="224" t="s">
        <v>558</v>
      </c>
      <c r="M267" s="224" t="s">
        <v>559</v>
      </c>
      <c r="N267" s="287">
        <v>0.09</v>
      </c>
      <c r="O267" s="224" t="s">
        <v>556</v>
      </c>
      <c r="P267" s="224" t="s">
        <v>1124</v>
      </c>
      <c r="Q267" s="287">
        <v>0.01</v>
      </c>
      <c r="R267" s="309">
        <f t="shared" si="23"/>
        <v>0.5</v>
      </c>
      <c r="S267" s="287">
        <v>0.4</v>
      </c>
      <c r="T267" s="224" t="s">
        <v>558</v>
      </c>
      <c r="U267" s="224" t="s">
        <v>559</v>
      </c>
      <c r="V267" s="287">
        <v>0.09</v>
      </c>
      <c r="W267" s="224" t="s">
        <v>556</v>
      </c>
      <c r="X267" s="224" t="s">
        <v>1124</v>
      </c>
      <c r="Y267" s="287">
        <v>0.01</v>
      </c>
      <c r="Z267" s="309">
        <f t="shared" si="20"/>
        <v>0.5</v>
      </c>
      <c r="AA267" s="287">
        <v>0.4</v>
      </c>
      <c r="AB267" s="139" t="s">
        <v>558</v>
      </c>
      <c r="AC267" s="139" t="s">
        <v>559</v>
      </c>
      <c r="AD267" s="287">
        <v>0.09</v>
      </c>
      <c r="AE267" s="139" t="s">
        <v>556</v>
      </c>
      <c r="AF267" s="139" t="s">
        <v>1124</v>
      </c>
      <c r="AG267" s="287">
        <v>0.01</v>
      </c>
      <c r="AH267" s="293">
        <f t="shared" si="21"/>
        <v>0.5</v>
      </c>
      <c r="AI267" s="651" t="s">
        <v>1103</v>
      </c>
      <c r="AJ267" s="651" t="s">
        <v>1103</v>
      </c>
      <c r="AK267" s="651" t="s">
        <v>1103</v>
      </c>
      <c r="AL267" s="199"/>
      <c r="AM267" s="1443">
        <v>0.70699999999999996</v>
      </c>
    </row>
    <row r="268" spans="1:42" customFormat="1" hidden="1" x14ac:dyDescent="0.2">
      <c r="A268" s="313" t="s">
        <v>416</v>
      </c>
      <c r="B268" s="313" t="s">
        <v>415</v>
      </c>
      <c r="C268" s="288">
        <v>0.4</v>
      </c>
      <c r="D268" s="313" t="s">
        <v>615</v>
      </c>
      <c r="E268" s="313" t="s">
        <v>616</v>
      </c>
      <c r="F268" s="290">
        <v>0.1</v>
      </c>
      <c r="G268" s="313" t="s">
        <v>496</v>
      </c>
      <c r="H268" s="313" t="s">
        <v>534</v>
      </c>
      <c r="I268" s="290">
        <v>0</v>
      </c>
      <c r="J268" s="309">
        <f t="shared" si="22"/>
        <v>0.5</v>
      </c>
      <c r="K268" s="288">
        <v>0.4</v>
      </c>
      <c r="L268" s="313" t="s">
        <v>615</v>
      </c>
      <c r="M268" s="313" t="s">
        <v>616</v>
      </c>
      <c r="N268" s="290">
        <v>0.1</v>
      </c>
      <c r="O268" s="313" t="s">
        <v>496</v>
      </c>
      <c r="P268" s="313" t="s">
        <v>534</v>
      </c>
      <c r="Q268" s="290">
        <v>0</v>
      </c>
      <c r="R268" s="309">
        <f t="shared" si="23"/>
        <v>0.5</v>
      </c>
      <c r="S268" s="288">
        <v>0.4</v>
      </c>
      <c r="T268" s="313" t="s">
        <v>615</v>
      </c>
      <c r="U268" s="313" t="s">
        <v>616</v>
      </c>
      <c r="V268" s="290">
        <v>0.1</v>
      </c>
      <c r="W268" s="313" t="s">
        <v>496</v>
      </c>
      <c r="X268" s="313" t="s">
        <v>534</v>
      </c>
      <c r="Y268" s="290">
        <v>0</v>
      </c>
      <c r="Z268" s="314">
        <f t="shared" si="20"/>
        <v>0.5</v>
      </c>
      <c r="AA268" s="288">
        <v>0.4</v>
      </c>
      <c r="AB268" s="189" t="s">
        <v>615</v>
      </c>
      <c r="AC268" s="189" t="s">
        <v>616</v>
      </c>
      <c r="AD268" s="290">
        <v>0.1</v>
      </c>
      <c r="AE268" s="189" t="s">
        <v>496</v>
      </c>
      <c r="AF268" s="189" t="s">
        <v>534</v>
      </c>
      <c r="AG268" s="290">
        <v>0</v>
      </c>
      <c r="AH268" s="294">
        <f t="shared" si="21"/>
        <v>0.5</v>
      </c>
      <c r="AI268" s="652" t="s">
        <v>832</v>
      </c>
      <c r="AJ268" s="652" t="s">
        <v>1103</v>
      </c>
      <c r="AK268" s="652" t="s">
        <v>1103</v>
      </c>
      <c r="AL268" s="202"/>
      <c r="AM268" s="1443">
        <v>0.68799999999999994</v>
      </c>
      <c r="AO268" s="215"/>
      <c r="AP268" s="215"/>
    </row>
    <row r="269" spans="1:42" ht="15.75" hidden="1" customHeight="1" x14ac:dyDescent="0.2">
      <c r="A269" s="308" t="s">
        <v>418</v>
      </c>
      <c r="B269" s="224" t="s">
        <v>417</v>
      </c>
      <c r="C269" s="287">
        <v>0.49</v>
      </c>
      <c r="D269" s="224" t="s">
        <v>496</v>
      </c>
      <c r="E269" s="224" t="s">
        <v>636</v>
      </c>
      <c r="F269" s="287">
        <v>0</v>
      </c>
      <c r="G269" s="224" t="s">
        <v>645</v>
      </c>
      <c r="H269" s="224" t="s">
        <v>646</v>
      </c>
      <c r="I269" s="287">
        <v>0.01</v>
      </c>
      <c r="J269" s="309">
        <f t="shared" si="22"/>
        <v>0.5</v>
      </c>
      <c r="K269" s="287">
        <v>0.49</v>
      </c>
      <c r="L269" s="224" t="s">
        <v>496</v>
      </c>
      <c r="M269" s="224" t="s">
        <v>636</v>
      </c>
      <c r="N269" s="287">
        <v>0</v>
      </c>
      <c r="O269" s="224" t="s">
        <v>645</v>
      </c>
      <c r="P269" s="224" t="s">
        <v>646</v>
      </c>
      <c r="Q269" s="287">
        <v>0.01</v>
      </c>
      <c r="R269" s="309">
        <f t="shared" si="23"/>
        <v>0.5</v>
      </c>
      <c r="S269" s="287">
        <v>0.49</v>
      </c>
      <c r="T269" s="224" t="s">
        <v>496</v>
      </c>
      <c r="U269" s="224" t="s">
        <v>636</v>
      </c>
      <c r="V269" s="287">
        <v>0</v>
      </c>
      <c r="W269" s="224" t="s">
        <v>645</v>
      </c>
      <c r="X269" s="224" t="s">
        <v>646</v>
      </c>
      <c r="Y269" s="287">
        <v>0.01</v>
      </c>
      <c r="Z269" s="309">
        <f t="shared" si="20"/>
        <v>0.5</v>
      </c>
      <c r="AA269" s="287">
        <v>0.49</v>
      </c>
      <c r="AB269" s="139" t="s">
        <v>496</v>
      </c>
      <c r="AC269" s="139" t="s">
        <v>636</v>
      </c>
      <c r="AD269" s="287">
        <v>0</v>
      </c>
      <c r="AE269" s="139" t="s">
        <v>645</v>
      </c>
      <c r="AF269" s="139" t="s">
        <v>646</v>
      </c>
      <c r="AG269" s="287">
        <v>0.01</v>
      </c>
      <c r="AH269" s="293">
        <f t="shared" si="21"/>
        <v>0.5</v>
      </c>
      <c r="AI269" s="651" t="s">
        <v>832</v>
      </c>
      <c r="AJ269" s="651" t="s">
        <v>1103</v>
      </c>
      <c r="AK269" s="651" t="s">
        <v>1103</v>
      </c>
      <c r="AL269" s="201" t="s">
        <v>832</v>
      </c>
      <c r="AM269" s="1443">
        <v>0.68200000000000005</v>
      </c>
    </row>
    <row r="270" spans="1:42" ht="15" hidden="1" x14ac:dyDescent="0.2">
      <c r="A270" s="308" t="s">
        <v>420</v>
      </c>
      <c r="B270" s="224" t="s">
        <v>419</v>
      </c>
      <c r="C270" s="287">
        <v>0.99</v>
      </c>
      <c r="D270" s="224" t="s">
        <v>496</v>
      </c>
      <c r="E270" s="224" t="s">
        <v>636</v>
      </c>
      <c r="F270" s="287">
        <v>0</v>
      </c>
      <c r="G270" s="224" t="s">
        <v>643</v>
      </c>
      <c r="H270" s="224" t="s">
        <v>644</v>
      </c>
      <c r="I270" s="287">
        <v>0.01</v>
      </c>
      <c r="J270" s="309">
        <f t="shared" si="22"/>
        <v>1</v>
      </c>
      <c r="K270" s="287">
        <v>0.99</v>
      </c>
      <c r="L270" s="224" t="s">
        <v>496</v>
      </c>
      <c r="M270" s="224" t="s">
        <v>636</v>
      </c>
      <c r="N270" s="287">
        <v>0</v>
      </c>
      <c r="O270" s="224" t="s">
        <v>643</v>
      </c>
      <c r="P270" s="224" t="s">
        <v>644</v>
      </c>
      <c r="Q270" s="287">
        <v>0.01</v>
      </c>
      <c r="R270" s="309">
        <f t="shared" si="23"/>
        <v>1</v>
      </c>
      <c r="S270" s="287">
        <v>0.99</v>
      </c>
      <c r="T270" s="224" t="s">
        <v>496</v>
      </c>
      <c r="U270" s="224" t="s">
        <v>636</v>
      </c>
      <c r="V270" s="287">
        <v>0</v>
      </c>
      <c r="W270" s="224" t="s">
        <v>643</v>
      </c>
      <c r="X270" s="224" t="s">
        <v>644</v>
      </c>
      <c r="Y270" s="287">
        <v>0.01</v>
      </c>
      <c r="Z270" s="309">
        <f t="shared" si="20"/>
        <v>1</v>
      </c>
      <c r="AA270" s="287">
        <v>0.99</v>
      </c>
      <c r="AB270" s="139" t="s">
        <v>496</v>
      </c>
      <c r="AC270" s="139" t="s">
        <v>636</v>
      </c>
      <c r="AD270" s="287">
        <v>0</v>
      </c>
      <c r="AE270" s="139" t="s">
        <v>643</v>
      </c>
      <c r="AF270" s="139" t="s">
        <v>644</v>
      </c>
      <c r="AG270" s="287">
        <v>0.01</v>
      </c>
      <c r="AH270" s="293">
        <f t="shared" si="21"/>
        <v>1</v>
      </c>
      <c r="AI270" s="651" t="s">
        <v>832</v>
      </c>
      <c r="AJ270" s="651" t="s">
        <v>1103</v>
      </c>
      <c r="AK270" s="651" t="s">
        <v>1103</v>
      </c>
      <c r="AL270" s="201" t="s">
        <v>832</v>
      </c>
      <c r="AM270" s="1443">
        <v>0.67200000000000004</v>
      </c>
    </row>
    <row r="271" spans="1:42" ht="15.75" hidden="1" customHeight="1" x14ac:dyDescent="0.2">
      <c r="A271" s="308" t="s">
        <v>422</v>
      </c>
      <c r="B271" s="224" t="s">
        <v>421</v>
      </c>
      <c r="C271" s="287">
        <v>0.3</v>
      </c>
      <c r="D271" s="224" t="s">
        <v>647</v>
      </c>
      <c r="E271" s="224" t="s">
        <v>648</v>
      </c>
      <c r="F271" s="287">
        <v>0.37</v>
      </c>
      <c r="G271" s="224" t="s">
        <v>496</v>
      </c>
      <c r="H271" s="224" t="s">
        <v>496</v>
      </c>
      <c r="I271" s="287">
        <v>0</v>
      </c>
      <c r="J271" s="309">
        <f t="shared" si="22"/>
        <v>0.66999999999999993</v>
      </c>
      <c r="K271" s="287">
        <v>0.3</v>
      </c>
      <c r="L271" s="224" t="s">
        <v>647</v>
      </c>
      <c r="M271" s="224" t="s">
        <v>648</v>
      </c>
      <c r="N271" s="287">
        <v>0.37</v>
      </c>
      <c r="O271" s="224" t="s">
        <v>496</v>
      </c>
      <c r="P271" s="224" t="s">
        <v>496</v>
      </c>
      <c r="Q271" s="287">
        <v>0</v>
      </c>
      <c r="R271" s="309">
        <f t="shared" si="23"/>
        <v>0.66999999999999993</v>
      </c>
      <c r="S271" s="287">
        <v>0.3</v>
      </c>
      <c r="T271" s="224" t="s">
        <v>647</v>
      </c>
      <c r="U271" s="224" t="s">
        <v>648</v>
      </c>
      <c r="V271" s="287">
        <v>0.37</v>
      </c>
      <c r="W271" s="224" t="s">
        <v>496</v>
      </c>
      <c r="X271" s="224" t="s">
        <v>496</v>
      </c>
      <c r="Y271" s="287">
        <v>0</v>
      </c>
      <c r="Z271" s="309">
        <f t="shared" si="20"/>
        <v>0.66999999999999993</v>
      </c>
      <c r="AA271" s="287">
        <v>0.3</v>
      </c>
      <c r="AB271" s="139" t="s">
        <v>647</v>
      </c>
      <c r="AC271" s="139" t="s">
        <v>648</v>
      </c>
      <c r="AD271" s="287">
        <v>0.37</v>
      </c>
      <c r="AE271" s="139" t="s">
        <v>496</v>
      </c>
      <c r="AF271" s="139" t="s">
        <v>496</v>
      </c>
      <c r="AG271" s="287">
        <v>0</v>
      </c>
      <c r="AH271" s="293">
        <f t="shared" si="21"/>
        <v>0.66999999999999993</v>
      </c>
      <c r="AI271" s="651" t="s">
        <v>1103</v>
      </c>
      <c r="AJ271" s="651" t="s">
        <v>1103</v>
      </c>
      <c r="AK271" s="651" t="s">
        <v>1103</v>
      </c>
      <c r="AL271" s="201" t="s">
        <v>832</v>
      </c>
      <c r="AM271" s="1443">
        <v>0.76900000000000002</v>
      </c>
    </row>
    <row r="272" spans="1:42" ht="15.75" hidden="1" customHeight="1" x14ac:dyDescent="0.2">
      <c r="A272" s="308" t="s">
        <v>424</v>
      </c>
      <c r="B272" s="224" t="s">
        <v>423</v>
      </c>
      <c r="C272" s="287">
        <v>0.3</v>
      </c>
      <c r="D272" s="224" t="s">
        <v>647</v>
      </c>
      <c r="E272" s="224" t="s">
        <v>648</v>
      </c>
      <c r="F272" s="287">
        <v>0.37</v>
      </c>
      <c r="G272" s="224" t="s">
        <v>496</v>
      </c>
      <c r="H272" s="224" t="s">
        <v>496</v>
      </c>
      <c r="I272" s="287">
        <v>0</v>
      </c>
      <c r="J272" s="309">
        <f t="shared" si="22"/>
        <v>0.66999999999999993</v>
      </c>
      <c r="K272" s="287">
        <v>0.3</v>
      </c>
      <c r="L272" s="224" t="s">
        <v>647</v>
      </c>
      <c r="M272" s="224" t="s">
        <v>648</v>
      </c>
      <c r="N272" s="287">
        <v>0.37</v>
      </c>
      <c r="O272" s="224" t="s">
        <v>496</v>
      </c>
      <c r="P272" s="224" t="s">
        <v>496</v>
      </c>
      <c r="Q272" s="287">
        <v>0</v>
      </c>
      <c r="R272" s="309">
        <f t="shared" si="23"/>
        <v>0.66999999999999993</v>
      </c>
      <c r="S272" s="287">
        <v>0.3</v>
      </c>
      <c r="T272" s="224" t="s">
        <v>647</v>
      </c>
      <c r="U272" s="224" t="s">
        <v>648</v>
      </c>
      <c r="V272" s="287">
        <v>0.37</v>
      </c>
      <c r="W272" s="224" t="s">
        <v>496</v>
      </c>
      <c r="X272" s="224" t="s">
        <v>496</v>
      </c>
      <c r="Y272" s="287">
        <v>0</v>
      </c>
      <c r="Z272" s="309">
        <f t="shared" si="20"/>
        <v>0.66999999999999993</v>
      </c>
      <c r="AA272" s="287">
        <v>0.3</v>
      </c>
      <c r="AB272" s="139" t="s">
        <v>647</v>
      </c>
      <c r="AC272" s="139" t="s">
        <v>648</v>
      </c>
      <c r="AD272" s="287">
        <v>0.37</v>
      </c>
      <c r="AE272" s="139" t="s">
        <v>496</v>
      </c>
      <c r="AF272" s="139" t="s">
        <v>496</v>
      </c>
      <c r="AG272" s="287">
        <v>0</v>
      </c>
      <c r="AH272" s="293">
        <f t="shared" si="21"/>
        <v>0.66999999999999993</v>
      </c>
      <c r="AI272" s="651" t="s">
        <v>832</v>
      </c>
      <c r="AJ272" s="651" t="s">
        <v>1103</v>
      </c>
      <c r="AK272" s="651" t="s">
        <v>1103</v>
      </c>
      <c r="AL272" s="201" t="s">
        <v>832</v>
      </c>
      <c r="AM272" s="1443">
        <v>0.76100000000000001</v>
      </c>
    </row>
    <row r="273" spans="1:42" ht="15" hidden="1" x14ac:dyDescent="0.2">
      <c r="A273" s="308" t="s">
        <v>426</v>
      </c>
      <c r="B273" s="224" t="s">
        <v>526</v>
      </c>
      <c r="C273" s="287">
        <v>0.49</v>
      </c>
      <c r="D273" s="224" t="s">
        <v>496</v>
      </c>
      <c r="E273" s="224" t="s">
        <v>497</v>
      </c>
      <c r="F273" s="287">
        <v>0</v>
      </c>
      <c r="G273" s="224" t="s">
        <v>524</v>
      </c>
      <c r="H273" s="224" t="s">
        <v>525</v>
      </c>
      <c r="I273" s="287">
        <v>0.01</v>
      </c>
      <c r="J273" s="309">
        <f t="shared" si="22"/>
        <v>0.5</v>
      </c>
      <c r="K273" s="287">
        <v>0.49</v>
      </c>
      <c r="L273" s="224" t="s">
        <v>496</v>
      </c>
      <c r="M273" s="224" t="s">
        <v>497</v>
      </c>
      <c r="N273" s="287">
        <v>0</v>
      </c>
      <c r="O273" s="224" t="s">
        <v>524</v>
      </c>
      <c r="P273" s="224" t="s">
        <v>525</v>
      </c>
      <c r="Q273" s="287">
        <v>0.01</v>
      </c>
      <c r="R273" s="309">
        <f t="shared" si="23"/>
        <v>0.5</v>
      </c>
      <c r="S273" s="287">
        <v>0.49</v>
      </c>
      <c r="T273" s="224" t="s">
        <v>496</v>
      </c>
      <c r="U273" s="224" t="s">
        <v>497</v>
      </c>
      <c r="V273" s="287">
        <v>0</v>
      </c>
      <c r="W273" s="224" t="s">
        <v>524</v>
      </c>
      <c r="X273" s="224" t="s">
        <v>525</v>
      </c>
      <c r="Y273" s="287">
        <v>0.01</v>
      </c>
      <c r="Z273" s="309">
        <f t="shared" si="20"/>
        <v>0.5</v>
      </c>
      <c r="AA273" s="287">
        <v>0.49</v>
      </c>
      <c r="AB273" s="139" t="s">
        <v>496</v>
      </c>
      <c r="AC273" s="139" t="s">
        <v>497</v>
      </c>
      <c r="AD273" s="287">
        <v>0</v>
      </c>
      <c r="AE273" s="139" t="s">
        <v>524</v>
      </c>
      <c r="AF273" s="139" t="s">
        <v>525</v>
      </c>
      <c r="AG273" s="287">
        <v>0.01</v>
      </c>
      <c r="AH273" s="293">
        <f t="shared" si="21"/>
        <v>0.5</v>
      </c>
      <c r="AI273" s="651" t="s">
        <v>832</v>
      </c>
      <c r="AJ273" s="651" t="s">
        <v>1103</v>
      </c>
      <c r="AK273" s="651" t="s">
        <v>1103</v>
      </c>
      <c r="AL273" s="201" t="s">
        <v>832</v>
      </c>
      <c r="AM273" s="1443">
        <v>0.69499999999999995</v>
      </c>
    </row>
    <row r="274" spans="1:42" ht="15.75" customHeight="1" x14ac:dyDescent="0.2">
      <c r="A274" s="308" t="s">
        <v>428</v>
      </c>
      <c r="B274" s="224" t="s">
        <v>427</v>
      </c>
      <c r="C274" s="287">
        <v>0.4</v>
      </c>
      <c r="D274" s="224" t="s">
        <v>630</v>
      </c>
      <c r="E274" s="224" t="s">
        <v>631</v>
      </c>
      <c r="F274" s="287">
        <v>0.1</v>
      </c>
      <c r="G274" s="224" t="s">
        <v>496</v>
      </c>
      <c r="H274" s="224" t="s">
        <v>534</v>
      </c>
      <c r="I274" s="287">
        <v>0</v>
      </c>
      <c r="J274" s="309">
        <f t="shared" si="22"/>
        <v>0.5</v>
      </c>
      <c r="K274" s="287">
        <v>0.4</v>
      </c>
      <c r="L274" s="224" t="s">
        <v>630</v>
      </c>
      <c r="M274" s="224" t="s">
        <v>631</v>
      </c>
      <c r="N274" s="287">
        <v>0.1</v>
      </c>
      <c r="O274" s="224" t="s">
        <v>496</v>
      </c>
      <c r="P274" s="224" t="s">
        <v>534</v>
      </c>
      <c r="Q274" s="287">
        <v>0</v>
      </c>
      <c r="R274" s="309">
        <f t="shared" si="23"/>
        <v>0.5</v>
      </c>
      <c r="S274" s="287">
        <v>0.4</v>
      </c>
      <c r="T274" s="224" t="s">
        <v>630</v>
      </c>
      <c r="U274" s="224" t="s">
        <v>631</v>
      </c>
      <c r="V274" s="287">
        <v>0.1</v>
      </c>
      <c r="W274" s="224" t="s">
        <v>496</v>
      </c>
      <c r="X274" s="224" t="s">
        <v>534</v>
      </c>
      <c r="Y274" s="287">
        <v>0</v>
      </c>
      <c r="Z274" s="309">
        <f t="shared" si="20"/>
        <v>0.5</v>
      </c>
      <c r="AA274" s="287">
        <v>0.4</v>
      </c>
      <c r="AB274" s="139" t="s">
        <v>630</v>
      </c>
      <c r="AC274" s="139" t="s">
        <v>631</v>
      </c>
      <c r="AD274" s="287">
        <v>0.1</v>
      </c>
      <c r="AE274" s="139" t="s">
        <v>496</v>
      </c>
      <c r="AF274" s="139" t="s">
        <v>534</v>
      </c>
      <c r="AG274" s="287">
        <v>0</v>
      </c>
      <c r="AH274" s="293">
        <f t="shared" si="21"/>
        <v>0.5</v>
      </c>
      <c r="AI274" s="651" t="s">
        <v>832</v>
      </c>
      <c r="AJ274" s="651" t="s">
        <v>1103</v>
      </c>
      <c r="AK274" s="651" t="s">
        <v>832</v>
      </c>
      <c r="AL274" s="199"/>
      <c r="AM274" s="1443">
        <v>0.7</v>
      </c>
    </row>
    <row r="275" spans="1:42" ht="15.75" hidden="1" customHeight="1" x14ac:dyDescent="0.2">
      <c r="A275" s="308" t="s">
        <v>430</v>
      </c>
      <c r="B275" s="224" t="s">
        <v>429</v>
      </c>
      <c r="C275" s="287">
        <v>0.4</v>
      </c>
      <c r="D275" s="224" t="s">
        <v>571</v>
      </c>
      <c r="E275" s="224" t="s">
        <v>572</v>
      </c>
      <c r="F275" s="287">
        <v>0.1</v>
      </c>
      <c r="G275" s="224" t="s">
        <v>496</v>
      </c>
      <c r="H275" s="224" t="s">
        <v>534</v>
      </c>
      <c r="I275" s="287">
        <v>0</v>
      </c>
      <c r="J275" s="309">
        <f t="shared" si="22"/>
        <v>0.5</v>
      </c>
      <c r="K275" s="287">
        <v>0.4</v>
      </c>
      <c r="L275" s="224" t="s">
        <v>571</v>
      </c>
      <c r="M275" s="224" t="s">
        <v>572</v>
      </c>
      <c r="N275" s="287">
        <v>0.1</v>
      </c>
      <c r="O275" s="224" t="s">
        <v>496</v>
      </c>
      <c r="P275" s="224" t="s">
        <v>534</v>
      </c>
      <c r="Q275" s="287">
        <v>0</v>
      </c>
      <c r="R275" s="309">
        <f t="shared" si="23"/>
        <v>0.5</v>
      </c>
      <c r="S275" s="287">
        <v>0.4</v>
      </c>
      <c r="T275" s="224" t="s">
        <v>571</v>
      </c>
      <c r="U275" s="224" t="s">
        <v>572</v>
      </c>
      <c r="V275" s="287">
        <v>0.1</v>
      </c>
      <c r="W275" s="224" t="s">
        <v>496</v>
      </c>
      <c r="X275" s="224" t="s">
        <v>534</v>
      </c>
      <c r="Y275" s="287">
        <v>0</v>
      </c>
      <c r="Z275" s="309">
        <f t="shared" si="20"/>
        <v>0.5</v>
      </c>
      <c r="AA275" s="287">
        <v>0.4</v>
      </c>
      <c r="AB275" s="139" t="s">
        <v>571</v>
      </c>
      <c r="AC275" s="139" t="s">
        <v>572</v>
      </c>
      <c r="AD275" s="287">
        <v>0.1</v>
      </c>
      <c r="AE275" s="139" t="s">
        <v>496</v>
      </c>
      <c r="AF275" s="139" t="s">
        <v>534</v>
      </c>
      <c r="AG275" s="287">
        <v>0</v>
      </c>
      <c r="AH275" s="293">
        <f t="shared" si="21"/>
        <v>0.5</v>
      </c>
      <c r="AI275" s="651" t="s">
        <v>1103</v>
      </c>
      <c r="AJ275" s="651" t="s">
        <v>1103</v>
      </c>
      <c r="AK275" s="651" t="s">
        <v>1103</v>
      </c>
      <c r="AL275" s="199"/>
      <c r="AM275" s="1443">
        <v>0.72699999999999998</v>
      </c>
    </row>
    <row r="276" spans="1:42" ht="15.75" hidden="1" customHeight="1" x14ac:dyDescent="0.2">
      <c r="A276" s="308" t="s">
        <v>432</v>
      </c>
      <c r="B276" s="224" t="s">
        <v>431</v>
      </c>
      <c r="C276" s="287">
        <v>0.4</v>
      </c>
      <c r="D276" s="224" t="s">
        <v>627</v>
      </c>
      <c r="E276" s="224" t="s">
        <v>628</v>
      </c>
      <c r="F276" s="287">
        <v>0.1</v>
      </c>
      <c r="G276" s="224" t="s">
        <v>496</v>
      </c>
      <c r="H276" s="224" t="s">
        <v>534</v>
      </c>
      <c r="I276" s="287">
        <v>0</v>
      </c>
      <c r="J276" s="309">
        <f t="shared" si="22"/>
        <v>0.5</v>
      </c>
      <c r="K276" s="287">
        <v>0.4</v>
      </c>
      <c r="L276" s="224" t="s">
        <v>627</v>
      </c>
      <c r="M276" s="224" t="s">
        <v>628</v>
      </c>
      <c r="N276" s="287">
        <v>0.1</v>
      </c>
      <c r="O276" s="224" t="s">
        <v>496</v>
      </c>
      <c r="P276" s="224" t="s">
        <v>534</v>
      </c>
      <c r="Q276" s="287">
        <v>0</v>
      </c>
      <c r="R276" s="309">
        <f t="shared" si="23"/>
        <v>0.5</v>
      </c>
      <c r="S276" s="287">
        <v>0.4</v>
      </c>
      <c r="T276" s="224" t="s">
        <v>627</v>
      </c>
      <c r="U276" s="224" t="s">
        <v>628</v>
      </c>
      <c r="V276" s="287">
        <v>0.1</v>
      </c>
      <c r="W276" s="224" t="s">
        <v>496</v>
      </c>
      <c r="X276" s="224" t="s">
        <v>534</v>
      </c>
      <c r="Y276" s="287">
        <v>0</v>
      </c>
      <c r="Z276" s="309">
        <f t="shared" si="20"/>
        <v>0.5</v>
      </c>
      <c r="AA276" s="287">
        <v>0.4</v>
      </c>
      <c r="AB276" s="139" t="s">
        <v>627</v>
      </c>
      <c r="AC276" s="139" t="s">
        <v>628</v>
      </c>
      <c r="AD276" s="287">
        <v>0.1</v>
      </c>
      <c r="AE276" s="139" t="s">
        <v>496</v>
      </c>
      <c r="AF276" s="139" t="s">
        <v>534</v>
      </c>
      <c r="AG276" s="287">
        <v>0</v>
      </c>
      <c r="AH276" s="293">
        <f t="shared" si="21"/>
        <v>0.5</v>
      </c>
      <c r="AI276" s="651" t="s">
        <v>1103</v>
      </c>
      <c r="AJ276" s="651" t="s">
        <v>1103</v>
      </c>
      <c r="AK276" s="651" t="s">
        <v>1103</v>
      </c>
      <c r="AL276" s="199"/>
      <c r="AM276" s="1443">
        <v>0.72399999999999998</v>
      </c>
    </row>
    <row r="277" spans="1:42" ht="15.75" hidden="1" customHeight="1" x14ac:dyDescent="0.2">
      <c r="A277" s="308" t="s">
        <v>434</v>
      </c>
      <c r="B277" s="224" t="s">
        <v>433</v>
      </c>
      <c r="C277" s="287">
        <v>0.4</v>
      </c>
      <c r="D277" s="224" t="s">
        <v>553</v>
      </c>
      <c r="E277" s="224" t="s">
        <v>554</v>
      </c>
      <c r="F277" s="287">
        <v>0.09</v>
      </c>
      <c r="G277" s="224" t="s">
        <v>551</v>
      </c>
      <c r="H277" s="224" t="s">
        <v>552</v>
      </c>
      <c r="I277" s="287">
        <v>0.01</v>
      </c>
      <c r="J277" s="309">
        <f t="shared" si="22"/>
        <v>0.5</v>
      </c>
      <c r="K277" s="287">
        <v>0.4</v>
      </c>
      <c r="L277" s="224" t="s">
        <v>553</v>
      </c>
      <c r="M277" s="224" t="s">
        <v>554</v>
      </c>
      <c r="N277" s="287">
        <v>0.09</v>
      </c>
      <c r="O277" s="224" t="s">
        <v>551</v>
      </c>
      <c r="P277" s="224" t="s">
        <v>552</v>
      </c>
      <c r="Q277" s="287">
        <v>0.01</v>
      </c>
      <c r="R277" s="309">
        <f t="shared" si="23"/>
        <v>0.5</v>
      </c>
      <c r="S277" s="287">
        <v>0.4</v>
      </c>
      <c r="T277" s="224" t="s">
        <v>553</v>
      </c>
      <c r="U277" s="224" t="s">
        <v>554</v>
      </c>
      <c r="V277" s="287">
        <v>0.09</v>
      </c>
      <c r="W277" s="224" t="s">
        <v>551</v>
      </c>
      <c r="X277" s="224" t="s">
        <v>552</v>
      </c>
      <c r="Y277" s="287">
        <v>0.01</v>
      </c>
      <c r="Z277" s="309">
        <f t="shared" si="20"/>
        <v>0.5</v>
      </c>
      <c r="AA277" s="287">
        <v>0.4</v>
      </c>
      <c r="AB277" s="139" t="s">
        <v>553</v>
      </c>
      <c r="AC277" s="139" t="s">
        <v>554</v>
      </c>
      <c r="AD277" s="287">
        <v>0.09</v>
      </c>
      <c r="AE277" s="139" t="s">
        <v>551</v>
      </c>
      <c r="AF277" s="139" t="s">
        <v>552</v>
      </c>
      <c r="AG277" s="287">
        <v>0.01</v>
      </c>
      <c r="AH277" s="293">
        <f t="shared" si="21"/>
        <v>0.5</v>
      </c>
      <c r="AI277" s="651" t="s">
        <v>1103</v>
      </c>
      <c r="AJ277" s="651" t="s">
        <v>1103</v>
      </c>
      <c r="AK277" s="651" t="s">
        <v>1103</v>
      </c>
      <c r="AL277" s="199"/>
      <c r="AM277" s="1443">
        <v>0.68200000000000005</v>
      </c>
    </row>
    <row r="278" spans="1:42" ht="15.75" hidden="1" customHeight="1" x14ac:dyDescent="0.2">
      <c r="A278" s="308" t="s">
        <v>436</v>
      </c>
      <c r="B278" s="224" t="s">
        <v>435</v>
      </c>
      <c r="C278" s="287">
        <v>0.4</v>
      </c>
      <c r="D278" s="224" t="s">
        <v>571</v>
      </c>
      <c r="E278" s="224" t="s">
        <v>572</v>
      </c>
      <c r="F278" s="287">
        <v>0.1</v>
      </c>
      <c r="G278" s="224" t="s">
        <v>496</v>
      </c>
      <c r="H278" s="224" t="s">
        <v>534</v>
      </c>
      <c r="I278" s="287">
        <v>0</v>
      </c>
      <c r="J278" s="309">
        <f t="shared" si="22"/>
        <v>0.5</v>
      </c>
      <c r="K278" s="287">
        <v>0.4</v>
      </c>
      <c r="L278" s="224" t="s">
        <v>571</v>
      </c>
      <c r="M278" s="224" t="s">
        <v>572</v>
      </c>
      <c r="N278" s="287">
        <v>0.1</v>
      </c>
      <c r="O278" s="224" t="s">
        <v>496</v>
      </c>
      <c r="P278" s="224" t="s">
        <v>534</v>
      </c>
      <c r="Q278" s="287">
        <v>0</v>
      </c>
      <c r="R278" s="309">
        <f t="shared" si="23"/>
        <v>0.5</v>
      </c>
      <c r="S278" s="287">
        <v>0.4</v>
      </c>
      <c r="T278" s="224" t="s">
        <v>571</v>
      </c>
      <c r="U278" s="224" t="s">
        <v>572</v>
      </c>
      <c r="V278" s="287">
        <v>0.1</v>
      </c>
      <c r="W278" s="224" t="s">
        <v>496</v>
      </c>
      <c r="X278" s="224" t="s">
        <v>534</v>
      </c>
      <c r="Y278" s="287">
        <v>0</v>
      </c>
      <c r="Z278" s="309">
        <f t="shared" si="20"/>
        <v>0.5</v>
      </c>
      <c r="AA278" s="287">
        <v>0.4</v>
      </c>
      <c r="AB278" s="139" t="s">
        <v>571</v>
      </c>
      <c r="AC278" s="139" t="s">
        <v>572</v>
      </c>
      <c r="AD278" s="287">
        <v>0.1</v>
      </c>
      <c r="AE278" s="139" t="s">
        <v>496</v>
      </c>
      <c r="AF278" s="139" t="s">
        <v>534</v>
      </c>
      <c r="AG278" s="287">
        <v>0</v>
      </c>
      <c r="AH278" s="293">
        <f t="shared" si="21"/>
        <v>0.5</v>
      </c>
      <c r="AI278" s="651" t="s">
        <v>1103</v>
      </c>
      <c r="AJ278" s="651" t="s">
        <v>1103</v>
      </c>
      <c r="AK278" s="651" t="s">
        <v>1103</v>
      </c>
      <c r="AL278" s="199"/>
      <c r="AM278" s="1443">
        <v>0.72299999999999998</v>
      </c>
    </row>
    <row r="279" spans="1:42" ht="15.75" hidden="1" customHeight="1" x14ac:dyDescent="0.2">
      <c r="A279" s="308" t="s">
        <v>438</v>
      </c>
      <c r="B279" s="224" t="s">
        <v>509</v>
      </c>
      <c r="C279" s="287">
        <v>0.49</v>
      </c>
      <c r="D279" s="224" t="s">
        <v>496</v>
      </c>
      <c r="E279" s="224" t="s">
        <v>497</v>
      </c>
      <c r="F279" s="287">
        <v>0</v>
      </c>
      <c r="G279" s="224" t="s">
        <v>507</v>
      </c>
      <c r="H279" s="224" t="s">
        <v>508</v>
      </c>
      <c r="I279" s="287">
        <v>0.01</v>
      </c>
      <c r="J279" s="309">
        <f t="shared" si="22"/>
        <v>0.5</v>
      </c>
      <c r="K279" s="287">
        <v>0.49</v>
      </c>
      <c r="L279" s="224" t="s">
        <v>496</v>
      </c>
      <c r="M279" s="224" t="s">
        <v>497</v>
      </c>
      <c r="N279" s="287">
        <v>0</v>
      </c>
      <c r="O279" s="224" t="s">
        <v>507</v>
      </c>
      <c r="P279" s="224" t="s">
        <v>508</v>
      </c>
      <c r="Q279" s="287">
        <v>0.01</v>
      </c>
      <c r="R279" s="309">
        <f t="shared" si="23"/>
        <v>0.5</v>
      </c>
      <c r="S279" s="287">
        <v>0.49</v>
      </c>
      <c r="T279" s="224" t="s">
        <v>496</v>
      </c>
      <c r="U279" s="224" t="s">
        <v>497</v>
      </c>
      <c r="V279" s="287">
        <v>0</v>
      </c>
      <c r="W279" s="224" t="s">
        <v>507</v>
      </c>
      <c r="X279" s="224" t="s">
        <v>508</v>
      </c>
      <c r="Y279" s="287">
        <v>0.01</v>
      </c>
      <c r="Z279" s="309">
        <f t="shared" si="20"/>
        <v>0.5</v>
      </c>
      <c r="AA279" s="287">
        <v>0.49</v>
      </c>
      <c r="AB279" s="139" t="s">
        <v>496</v>
      </c>
      <c r="AC279" s="139" t="s">
        <v>497</v>
      </c>
      <c r="AD279" s="287">
        <v>0</v>
      </c>
      <c r="AE279" s="139" t="s">
        <v>507</v>
      </c>
      <c r="AF279" s="139" t="s">
        <v>508</v>
      </c>
      <c r="AG279" s="287">
        <v>0.01</v>
      </c>
      <c r="AH279" s="293">
        <f t="shared" si="21"/>
        <v>0.5</v>
      </c>
      <c r="AI279" s="651" t="s">
        <v>1103</v>
      </c>
      <c r="AJ279" s="651" t="s">
        <v>1103</v>
      </c>
      <c r="AK279" s="651" t="s">
        <v>1103</v>
      </c>
      <c r="AL279" s="201" t="s">
        <v>832</v>
      </c>
      <c r="AM279" s="1443">
        <v>0.72499999999999998</v>
      </c>
    </row>
    <row r="280" spans="1:42" ht="15.75" hidden="1" customHeight="1" x14ac:dyDescent="0.2">
      <c r="A280" s="308" t="s">
        <v>440</v>
      </c>
      <c r="B280" s="224" t="s">
        <v>439</v>
      </c>
      <c r="C280" s="287">
        <v>0.4</v>
      </c>
      <c r="D280" s="224" t="s">
        <v>545</v>
      </c>
      <c r="E280" s="224" t="s">
        <v>546</v>
      </c>
      <c r="F280" s="287">
        <v>0.09</v>
      </c>
      <c r="G280" s="224" t="s">
        <v>542</v>
      </c>
      <c r="H280" s="224" t="s">
        <v>543</v>
      </c>
      <c r="I280" s="287">
        <v>0.01</v>
      </c>
      <c r="J280" s="309">
        <f t="shared" si="22"/>
        <v>0.5</v>
      </c>
      <c r="K280" s="287">
        <v>0.4</v>
      </c>
      <c r="L280" s="224" t="s">
        <v>545</v>
      </c>
      <c r="M280" s="224" t="s">
        <v>546</v>
      </c>
      <c r="N280" s="287">
        <v>0.09</v>
      </c>
      <c r="O280" s="224" t="s">
        <v>542</v>
      </c>
      <c r="P280" s="224" t="s">
        <v>543</v>
      </c>
      <c r="Q280" s="287">
        <v>0.01</v>
      </c>
      <c r="R280" s="309">
        <f t="shared" si="23"/>
        <v>0.5</v>
      </c>
      <c r="S280" s="287">
        <v>0.4</v>
      </c>
      <c r="T280" s="224" t="s">
        <v>545</v>
      </c>
      <c r="U280" s="224" t="s">
        <v>546</v>
      </c>
      <c r="V280" s="287">
        <v>0.09</v>
      </c>
      <c r="W280" s="224" t="s">
        <v>542</v>
      </c>
      <c r="X280" s="224" t="s">
        <v>543</v>
      </c>
      <c r="Y280" s="287">
        <v>0.01</v>
      </c>
      <c r="Z280" s="309">
        <f t="shared" si="20"/>
        <v>0.5</v>
      </c>
      <c r="AA280" s="287">
        <v>0.4</v>
      </c>
      <c r="AB280" s="139" t="s">
        <v>545</v>
      </c>
      <c r="AC280" s="139" t="s">
        <v>546</v>
      </c>
      <c r="AD280" s="287">
        <v>0.09</v>
      </c>
      <c r="AE280" s="139" t="s">
        <v>542</v>
      </c>
      <c r="AF280" s="139" t="s">
        <v>543</v>
      </c>
      <c r="AG280" s="287">
        <v>0.01</v>
      </c>
      <c r="AH280" s="293">
        <f t="shared" si="21"/>
        <v>0.5</v>
      </c>
      <c r="AI280" s="651" t="s">
        <v>1103</v>
      </c>
      <c r="AJ280" s="651" t="s">
        <v>1103</v>
      </c>
      <c r="AK280" s="651" t="s">
        <v>1103</v>
      </c>
      <c r="AL280" s="199"/>
      <c r="AM280" s="1443">
        <v>0.66800000000000004</v>
      </c>
    </row>
    <row r="281" spans="1:42" ht="15.75" hidden="1" customHeight="1" x14ac:dyDescent="0.2">
      <c r="A281" s="308" t="s">
        <v>442</v>
      </c>
      <c r="B281" s="224" t="s">
        <v>441</v>
      </c>
      <c r="C281" s="287">
        <v>0.4</v>
      </c>
      <c r="D281" s="224" t="s">
        <v>590</v>
      </c>
      <c r="E281" s="224" t="s">
        <v>591</v>
      </c>
      <c r="F281" s="287">
        <v>0.09</v>
      </c>
      <c r="G281" s="224" t="s">
        <v>587</v>
      </c>
      <c r="H281" s="224" t="s">
        <v>588</v>
      </c>
      <c r="I281" s="287">
        <v>0.01</v>
      </c>
      <c r="J281" s="309">
        <f t="shared" si="22"/>
        <v>0.5</v>
      </c>
      <c r="K281" s="287">
        <v>0.4</v>
      </c>
      <c r="L281" s="224" t="s">
        <v>590</v>
      </c>
      <c r="M281" s="224" t="s">
        <v>591</v>
      </c>
      <c r="N281" s="287">
        <v>0.09</v>
      </c>
      <c r="O281" s="224" t="s">
        <v>587</v>
      </c>
      <c r="P281" s="224" t="s">
        <v>588</v>
      </c>
      <c r="Q281" s="287">
        <v>0.01</v>
      </c>
      <c r="R281" s="309">
        <f t="shared" si="23"/>
        <v>0.5</v>
      </c>
      <c r="S281" s="287">
        <v>0.4</v>
      </c>
      <c r="T281" s="224" t="s">
        <v>590</v>
      </c>
      <c r="U281" s="224" t="s">
        <v>591</v>
      </c>
      <c r="V281" s="287">
        <v>0.09</v>
      </c>
      <c r="W281" s="224" t="s">
        <v>587</v>
      </c>
      <c r="X281" s="224" t="s">
        <v>588</v>
      </c>
      <c r="Y281" s="287">
        <v>0.01</v>
      </c>
      <c r="Z281" s="309">
        <f t="shared" si="20"/>
        <v>0.5</v>
      </c>
      <c r="AA281" s="287">
        <v>0.4</v>
      </c>
      <c r="AB281" s="139" t="s">
        <v>590</v>
      </c>
      <c r="AC281" s="139" t="s">
        <v>591</v>
      </c>
      <c r="AD281" s="287">
        <v>0.09</v>
      </c>
      <c r="AE281" s="139" t="s">
        <v>587</v>
      </c>
      <c r="AF281" s="139" t="s">
        <v>588</v>
      </c>
      <c r="AG281" s="287">
        <v>0.01</v>
      </c>
      <c r="AH281" s="293">
        <f t="shared" si="21"/>
        <v>0.5</v>
      </c>
      <c r="AI281" s="651" t="s">
        <v>1103</v>
      </c>
      <c r="AJ281" s="651" t="s">
        <v>1103</v>
      </c>
      <c r="AK281" s="651" t="s">
        <v>1103</v>
      </c>
      <c r="AL281" s="199"/>
      <c r="AM281" s="1443">
        <v>0.68300000000000005</v>
      </c>
    </row>
    <row r="282" spans="1:42" ht="15.75" hidden="1" customHeight="1" x14ac:dyDescent="0.2">
      <c r="A282" s="308" t="s">
        <v>444</v>
      </c>
      <c r="B282" s="224" t="s">
        <v>443</v>
      </c>
      <c r="C282" s="287">
        <v>0.4</v>
      </c>
      <c r="D282" s="224" t="s">
        <v>600</v>
      </c>
      <c r="E282" s="224" t="s">
        <v>601</v>
      </c>
      <c r="F282" s="287">
        <v>0.1</v>
      </c>
      <c r="G282" s="224" t="s">
        <v>496</v>
      </c>
      <c r="H282" s="224" t="s">
        <v>534</v>
      </c>
      <c r="I282" s="287">
        <v>0</v>
      </c>
      <c r="J282" s="309">
        <f t="shared" si="22"/>
        <v>0.5</v>
      </c>
      <c r="K282" s="287">
        <v>0.4</v>
      </c>
      <c r="L282" s="224" t="s">
        <v>600</v>
      </c>
      <c r="M282" s="224" t="s">
        <v>601</v>
      </c>
      <c r="N282" s="287">
        <v>0.1</v>
      </c>
      <c r="O282" s="224" t="s">
        <v>496</v>
      </c>
      <c r="P282" s="224" t="s">
        <v>534</v>
      </c>
      <c r="Q282" s="287">
        <v>0</v>
      </c>
      <c r="R282" s="309">
        <f t="shared" si="23"/>
        <v>0.5</v>
      </c>
      <c r="S282" s="287">
        <v>0.4</v>
      </c>
      <c r="T282" s="224" t="s">
        <v>600</v>
      </c>
      <c r="U282" s="224" t="s">
        <v>601</v>
      </c>
      <c r="V282" s="287">
        <v>0.1</v>
      </c>
      <c r="W282" s="224" t="s">
        <v>496</v>
      </c>
      <c r="X282" s="224" t="s">
        <v>534</v>
      </c>
      <c r="Y282" s="287">
        <v>0</v>
      </c>
      <c r="Z282" s="309">
        <f t="shared" si="20"/>
        <v>0.5</v>
      </c>
      <c r="AA282" s="287">
        <v>0.4</v>
      </c>
      <c r="AB282" s="139" t="s">
        <v>600</v>
      </c>
      <c r="AC282" s="139" t="s">
        <v>601</v>
      </c>
      <c r="AD282" s="287">
        <v>0.1</v>
      </c>
      <c r="AE282" s="139" t="s">
        <v>496</v>
      </c>
      <c r="AF282" s="139" t="s">
        <v>534</v>
      </c>
      <c r="AG282" s="287">
        <v>0</v>
      </c>
      <c r="AH282" s="293">
        <f t="shared" si="21"/>
        <v>0.5</v>
      </c>
      <c r="AI282" s="651" t="s">
        <v>1103</v>
      </c>
      <c r="AJ282" s="651" t="s">
        <v>1103</v>
      </c>
      <c r="AK282" s="651" t="s">
        <v>1103</v>
      </c>
      <c r="AL282" s="199"/>
      <c r="AM282" s="1443">
        <v>0.64800000000000002</v>
      </c>
    </row>
    <row r="283" spans="1:42" ht="15" hidden="1" x14ac:dyDescent="0.2">
      <c r="A283" s="224" t="s">
        <v>1215</v>
      </c>
      <c r="B283" s="224" t="s">
        <v>1206</v>
      </c>
      <c r="C283" s="287">
        <v>0.49</v>
      </c>
      <c r="D283" s="224" t="s">
        <v>496</v>
      </c>
      <c r="E283" s="224" t="s">
        <v>497</v>
      </c>
      <c r="F283" s="287">
        <v>0</v>
      </c>
      <c r="G283" s="224" t="s">
        <v>1935</v>
      </c>
      <c r="H283" s="224" t="s">
        <v>1118</v>
      </c>
      <c r="I283" s="287">
        <v>0.01</v>
      </c>
      <c r="J283" s="309">
        <f t="shared" si="22"/>
        <v>0.5</v>
      </c>
      <c r="K283" s="287">
        <v>0.49</v>
      </c>
      <c r="L283" s="224" t="s">
        <v>496</v>
      </c>
      <c r="M283" s="224" t="s">
        <v>497</v>
      </c>
      <c r="N283" s="287">
        <v>0</v>
      </c>
      <c r="O283" s="224" t="s">
        <v>1935</v>
      </c>
      <c r="P283" s="224" t="s">
        <v>1118</v>
      </c>
      <c r="Q283" s="287">
        <v>0.01</v>
      </c>
      <c r="R283" s="309">
        <f t="shared" si="23"/>
        <v>0.5</v>
      </c>
      <c r="S283" s="287">
        <v>0.49</v>
      </c>
      <c r="T283" s="224" t="s">
        <v>496</v>
      </c>
      <c r="U283" s="224" t="s">
        <v>497</v>
      </c>
      <c r="V283" s="287">
        <v>0</v>
      </c>
      <c r="W283" s="224" t="s">
        <v>1935</v>
      </c>
      <c r="X283" s="224" t="s">
        <v>1118</v>
      </c>
      <c r="Y283" s="287">
        <v>0.01</v>
      </c>
      <c r="Z283" s="309">
        <f t="shared" si="20"/>
        <v>0.5</v>
      </c>
      <c r="AA283" s="287">
        <v>0.49</v>
      </c>
      <c r="AB283" s="224" t="s">
        <v>496</v>
      </c>
      <c r="AC283" s="224" t="s">
        <v>497</v>
      </c>
      <c r="AD283" s="287">
        <v>0</v>
      </c>
      <c r="AE283" s="224" t="s">
        <v>1935</v>
      </c>
      <c r="AF283" s="224" t="s">
        <v>1118</v>
      </c>
      <c r="AG283" s="287">
        <v>0.01</v>
      </c>
      <c r="AH283" s="309">
        <f t="shared" si="21"/>
        <v>0.5</v>
      </c>
      <c r="AI283" s="651" t="s">
        <v>832</v>
      </c>
      <c r="AJ283" s="651" t="s">
        <v>1103</v>
      </c>
      <c r="AK283" s="651" t="s">
        <v>1103</v>
      </c>
      <c r="AL283" s="342" t="s">
        <v>832</v>
      </c>
      <c r="AM283" s="1443">
        <v>0.68600000000000005</v>
      </c>
    </row>
    <row r="284" spans="1:42" ht="15.75" hidden="1" customHeight="1" x14ac:dyDescent="0.2">
      <c r="A284" s="308" t="s">
        <v>446</v>
      </c>
      <c r="B284" s="224" t="s">
        <v>445</v>
      </c>
      <c r="C284" s="287">
        <v>0.4</v>
      </c>
      <c r="D284" s="224" t="s">
        <v>615</v>
      </c>
      <c r="E284" s="224" t="s">
        <v>616</v>
      </c>
      <c r="F284" s="287">
        <v>0.1</v>
      </c>
      <c r="G284" s="224" t="s">
        <v>496</v>
      </c>
      <c r="H284" s="224" t="s">
        <v>534</v>
      </c>
      <c r="I284" s="287">
        <v>0</v>
      </c>
      <c r="J284" s="309">
        <f t="shared" si="22"/>
        <v>0.5</v>
      </c>
      <c r="K284" s="287">
        <v>0.4</v>
      </c>
      <c r="L284" s="224" t="s">
        <v>615</v>
      </c>
      <c r="M284" s="224" t="s">
        <v>616</v>
      </c>
      <c r="N284" s="287">
        <v>0.1</v>
      </c>
      <c r="O284" s="224" t="s">
        <v>496</v>
      </c>
      <c r="P284" s="224" t="s">
        <v>534</v>
      </c>
      <c r="Q284" s="287">
        <v>0</v>
      </c>
      <c r="R284" s="309">
        <f t="shared" si="23"/>
        <v>0.5</v>
      </c>
      <c r="S284" s="287">
        <v>0.4</v>
      </c>
      <c r="T284" s="224" t="s">
        <v>615</v>
      </c>
      <c r="U284" s="224" t="s">
        <v>616</v>
      </c>
      <c r="V284" s="287">
        <v>0.1</v>
      </c>
      <c r="W284" s="224" t="s">
        <v>496</v>
      </c>
      <c r="X284" s="224" t="s">
        <v>534</v>
      </c>
      <c r="Y284" s="287">
        <v>0</v>
      </c>
      <c r="Z284" s="309">
        <f t="shared" si="20"/>
        <v>0.5</v>
      </c>
      <c r="AA284" s="287">
        <v>0.4</v>
      </c>
      <c r="AB284" s="139" t="s">
        <v>615</v>
      </c>
      <c r="AC284" s="139" t="s">
        <v>616</v>
      </c>
      <c r="AD284" s="287">
        <v>0.1</v>
      </c>
      <c r="AE284" s="139" t="s">
        <v>496</v>
      </c>
      <c r="AF284" s="139" t="s">
        <v>534</v>
      </c>
      <c r="AG284" s="287">
        <v>0</v>
      </c>
      <c r="AH284" s="293">
        <f t="shared" si="21"/>
        <v>0.5</v>
      </c>
      <c r="AI284" s="652" t="s">
        <v>1103</v>
      </c>
      <c r="AJ284" s="652" t="s">
        <v>1103</v>
      </c>
      <c r="AK284" s="652" t="s">
        <v>1103</v>
      </c>
      <c r="AL284" s="199"/>
      <c r="AM284" s="1443">
        <v>0.7</v>
      </c>
    </row>
    <row r="285" spans="1:42" s="246" customFormat="1" ht="15.75" hidden="1" customHeight="1" x14ac:dyDescent="0.2">
      <c r="A285" s="308" t="s">
        <v>1116</v>
      </c>
      <c r="B285" s="224" t="s">
        <v>1115</v>
      </c>
      <c r="C285" s="287">
        <v>0.4</v>
      </c>
      <c r="D285" s="224" t="s">
        <v>625</v>
      </c>
      <c r="E285" s="224" t="s">
        <v>626</v>
      </c>
      <c r="F285" s="287">
        <v>0.1</v>
      </c>
      <c r="G285" s="224" t="s">
        <v>496</v>
      </c>
      <c r="H285" s="224" t="s">
        <v>534</v>
      </c>
      <c r="I285" s="287">
        <v>0</v>
      </c>
      <c r="J285" s="309">
        <f t="shared" si="22"/>
        <v>0.5</v>
      </c>
      <c r="K285" s="287">
        <v>0.4</v>
      </c>
      <c r="L285" s="224" t="s">
        <v>625</v>
      </c>
      <c r="M285" s="224" t="s">
        <v>626</v>
      </c>
      <c r="N285" s="287">
        <v>0.1</v>
      </c>
      <c r="O285" s="224" t="s">
        <v>496</v>
      </c>
      <c r="P285" s="224" t="s">
        <v>534</v>
      </c>
      <c r="Q285" s="287">
        <v>0</v>
      </c>
      <c r="R285" s="309">
        <f t="shared" si="23"/>
        <v>0.5</v>
      </c>
      <c r="S285" s="287">
        <v>0.4</v>
      </c>
      <c r="T285" s="224" t="s">
        <v>625</v>
      </c>
      <c r="U285" s="224" t="s">
        <v>626</v>
      </c>
      <c r="V285" s="287">
        <v>0.1</v>
      </c>
      <c r="W285" s="224" t="s">
        <v>496</v>
      </c>
      <c r="X285" s="224" t="s">
        <v>534</v>
      </c>
      <c r="Y285" s="287">
        <v>0</v>
      </c>
      <c r="Z285" s="309">
        <f t="shared" si="20"/>
        <v>0.5</v>
      </c>
      <c r="AA285" s="287">
        <v>0.4</v>
      </c>
      <c r="AB285" s="224" t="s">
        <v>625</v>
      </c>
      <c r="AC285" s="224" t="s">
        <v>626</v>
      </c>
      <c r="AD285" s="287">
        <v>0.1</v>
      </c>
      <c r="AE285" s="224" t="s">
        <v>496</v>
      </c>
      <c r="AF285" s="224" t="s">
        <v>534</v>
      </c>
      <c r="AG285" s="287">
        <v>0</v>
      </c>
      <c r="AH285" s="309">
        <f t="shared" si="21"/>
        <v>0.5</v>
      </c>
      <c r="AI285" s="652" t="s">
        <v>832</v>
      </c>
      <c r="AJ285" s="652" t="s">
        <v>1103</v>
      </c>
      <c r="AK285" s="652" t="s">
        <v>1103</v>
      </c>
      <c r="AL285" s="311"/>
      <c r="AM285" s="1443">
        <v>0.70899999999999996</v>
      </c>
      <c r="AO285" s="215"/>
      <c r="AP285" s="215"/>
    </row>
    <row r="286" spans="1:42" ht="15.75" hidden="1" customHeight="1" x14ac:dyDescent="0.2">
      <c r="A286" s="308" t="s">
        <v>448</v>
      </c>
      <c r="B286" s="224" t="s">
        <v>447</v>
      </c>
      <c r="C286" s="287">
        <v>0.3</v>
      </c>
      <c r="D286" s="224" t="s">
        <v>647</v>
      </c>
      <c r="E286" s="224" t="s">
        <v>648</v>
      </c>
      <c r="F286" s="287">
        <v>0.37</v>
      </c>
      <c r="G286" s="224" t="s">
        <v>496</v>
      </c>
      <c r="H286" s="224" t="s">
        <v>496</v>
      </c>
      <c r="I286" s="287">
        <v>0</v>
      </c>
      <c r="J286" s="309">
        <f t="shared" si="22"/>
        <v>0.66999999999999993</v>
      </c>
      <c r="K286" s="287">
        <v>0.3</v>
      </c>
      <c r="L286" s="224" t="s">
        <v>647</v>
      </c>
      <c r="M286" s="224" t="s">
        <v>648</v>
      </c>
      <c r="N286" s="287">
        <v>0.37</v>
      </c>
      <c r="O286" s="224" t="s">
        <v>496</v>
      </c>
      <c r="P286" s="224" t="s">
        <v>496</v>
      </c>
      <c r="Q286" s="287">
        <v>0</v>
      </c>
      <c r="R286" s="309">
        <f t="shared" si="23"/>
        <v>0.66999999999999993</v>
      </c>
      <c r="S286" s="287">
        <v>0.3</v>
      </c>
      <c r="T286" s="224" t="s">
        <v>647</v>
      </c>
      <c r="U286" s="224" t="s">
        <v>648</v>
      </c>
      <c r="V286" s="287">
        <v>0.37</v>
      </c>
      <c r="W286" s="224" t="s">
        <v>496</v>
      </c>
      <c r="X286" s="224" t="s">
        <v>496</v>
      </c>
      <c r="Y286" s="287">
        <v>0</v>
      </c>
      <c r="Z286" s="309">
        <f t="shared" si="20"/>
        <v>0.66999999999999993</v>
      </c>
      <c r="AA286" s="287">
        <v>0.3</v>
      </c>
      <c r="AB286" s="139" t="s">
        <v>647</v>
      </c>
      <c r="AC286" s="139" t="s">
        <v>648</v>
      </c>
      <c r="AD286" s="287">
        <v>0.37</v>
      </c>
      <c r="AE286" s="139" t="s">
        <v>496</v>
      </c>
      <c r="AF286" s="139" t="s">
        <v>496</v>
      </c>
      <c r="AG286" s="287">
        <v>0</v>
      </c>
      <c r="AH286" s="293">
        <f t="shared" si="21"/>
        <v>0.66999999999999993</v>
      </c>
      <c r="AI286" s="651" t="s">
        <v>1103</v>
      </c>
      <c r="AJ286" s="651" t="s">
        <v>1103</v>
      </c>
      <c r="AK286" s="651" t="s">
        <v>1103</v>
      </c>
      <c r="AL286" s="201" t="s">
        <v>832</v>
      </c>
      <c r="AM286" s="1443">
        <v>0.73599999999999999</v>
      </c>
    </row>
    <row r="287" spans="1:42" ht="15.75" hidden="1" customHeight="1" x14ac:dyDescent="0.2">
      <c r="A287" s="308" t="s">
        <v>2000</v>
      </c>
      <c r="B287" s="224" t="s">
        <v>2001</v>
      </c>
      <c r="C287" s="287">
        <v>0.49</v>
      </c>
      <c r="D287" s="224" t="s">
        <v>496</v>
      </c>
      <c r="E287" s="224" t="s">
        <v>497</v>
      </c>
      <c r="F287" s="287">
        <v>0</v>
      </c>
      <c r="G287" s="224" t="s">
        <v>2333</v>
      </c>
      <c r="H287" s="224" t="s">
        <v>2339</v>
      </c>
      <c r="I287" s="287">
        <v>0.01</v>
      </c>
      <c r="J287" s="309">
        <f t="shared" si="22"/>
        <v>0.5</v>
      </c>
      <c r="K287" s="287">
        <v>0.49</v>
      </c>
      <c r="L287" s="224" t="s">
        <v>496</v>
      </c>
      <c r="M287" s="224" t="s">
        <v>497</v>
      </c>
      <c r="N287" s="287">
        <v>0</v>
      </c>
      <c r="O287" s="224" t="s">
        <v>2333</v>
      </c>
      <c r="P287" s="224" t="s">
        <v>2339</v>
      </c>
      <c r="Q287" s="287">
        <v>0.01</v>
      </c>
      <c r="R287" s="309">
        <f t="shared" si="23"/>
        <v>0.5</v>
      </c>
      <c r="S287" s="287">
        <v>0.49</v>
      </c>
      <c r="T287" s="224" t="s">
        <v>496</v>
      </c>
      <c r="U287" s="224" t="s">
        <v>497</v>
      </c>
      <c r="V287" s="287">
        <v>0</v>
      </c>
      <c r="W287" s="224" t="s">
        <v>2333</v>
      </c>
      <c r="X287" s="224" t="s">
        <v>2339</v>
      </c>
      <c r="Y287" s="287">
        <v>0.01</v>
      </c>
      <c r="Z287" s="309">
        <f t="shared" si="20"/>
        <v>0.5</v>
      </c>
      <c r="AA287" s="322">
        <v>0.49</v>
      </c>
      <c r="AB287" s="323" t="s">
        <v>496</v>
      </c>
      <c r="AC287" s="323" t="s">
        <v>497</v>
      </c>
      <c r="AD287" s="322">
        <v>0</v>
      </c>
      <c r="AE287" s="323" t="s">
        <v>2333</v>
      </c>
      <c r="AF287" s="323" t="s">
        <v>2339</v>
      </c>
      <c r="AG287" s="322">
        <v>0.01</v>
      </c>
      <c r="AH287" s="324">
        <f t="shared" si="21"/>
        <v>0.5</v>
      </c>
      <c r="AI287" s="651" t="s">
        <v>1103</v>
      </c>
      <c r="AJ287" s="651" t="s">
        <v>1103</v>
      </c>
      <c r="AK287" s="651" t="s">
        <v>1103</v>
      </c>
      <c r="AL287" s="201" t="s">
        <v>832</v>
      </c>
      <c r="AM287" s="1443">
        <v>0.64</v>
      </c>
    </row>
    <row r="288" spans="1:42" ht="15.75" hidden="1" customHeight="1" x14ac:dyDescent="0.2">
      <c r="A288" s="308" t="s">
        <v>450</v>
      </c>
      <c r="B288" s="224" t="s">
        <v>449</v>
      </c>
      <c r="C288" s="287">
        <v>0.99</v>
      </c>
      <c r="D288" s="224" t="s">
        <v>496</v>
      </c>
      <c r="E288" s="224" t="s">
        <v>636</v>
      </c>
      <c r="F288" s="287">
        <v>0</v>
      </c>
      <c r="G288" s="224" t="s">
        <v>1199</v>
      </c>
      <c r="H288" s="224" t="s">
        <v>1123</v>
      </c>
      <c r="I288" s="287">
        <v>0.01</v>
      </c>
      <c r="J288" s="309">
        <f t="shared" si="22"/>
        <v>1</v>
      </c>
      <c r="K288" s="287">
        <v>0.99</v>
      </c>
      <c r="L288" s="224" t="s">
        <v>496</v>
      </c>
      <c r="M288" s="224" t="s">
        <v>636</v>
      </c>
      <c r="N288" s="287">
        <v>0</v>
      </c>
      <c r="O288" s="224" t="s">
        <v>1199</v>
      </c>
      <c r="P288" s="224" t="s">
        <v>1123</v>
      </c>
      <c r="Q288" s="287">
        <v>0.01</v>
      </c>
      <c r="R288" s="309">
        <f t="shared" si="23"/>
        <v>1</v>
      </c>
      <c r="S288" s="287">
        <v>0.99</v>
      </c>
      <c r="T288" s="224" t="s">
        <v>496</v>
      </c>
      <c r="U288" s="224" t="s">
        <v>636</v>
      </c>
      <c r="V288" s="287">
        <v>0</v>
      </c>
      <c r="W288" s="224" t="s">
        <v>1199</v>
      </c>
      <c r="X288" s="224" t="s">
        <v>1123</v>
      </c>
      <c r="Y288" s="287">
        <v>0.01</v>
      </c>
      <c r="Z288" s="309">
        <f t="shared" si="20"/>
        <v>1</v>
      </c>
      <c r="AA288" s="287">
        <v>0.99</v>
      </c>
      <c r="AB288" s="139" t="s">
        <v>496</v>
      </c>
      <c r="AC288" s="139" t="s">
        <v>636</v>
      </c>
      <c r="AD288" s="287">
        <v>0</v>
      </c>
      <c r="AE288" s="139" t="s">
        <v>1199</v>
      </c>
      <c r="AF288" s="139" t="s">
        <v>1123</v>
      </c>
      <c r="AG288" s="287">
        <v>0.01</v>
      </c>
      <c r="AH288" s="293">
        <f t="shared" si="21"/>
        <v>1</v>
      </c>
      <c r="AI288" s="651" t="s">
        <v>1103</v>
      </c>
      <c r="AJ288" s="651" t="s">
        <v>1103</v>
      </c>
      <c r="AK288" s="651" t="s">
        <v>1103</v>
      </c>
      <c r="AL288" s="201" t="s">
        <v>832</v>
      </c>
      <c r="AM288" s="1443">
        <v>0.66500000000000004</v>
      </c>
    </row>
    <row r="289" spans="1:39" ht="15.75" hidden="1" customHeight="1" x14ac:dyDescent="0.2">
      <c r="A289" s="308" t="s">
        <v>452</v>
      </c>
      <c r="B289" s="224" t="s">
        <v>451</v>
      </c>
      <c r="C289" s="287">
        <v>0.49</v>
      </c>
      <c r="D289" s="224" t="s">
        <v>496</v>
      </c>
      <c r="E289" s="224" t="s">
        <v>497</v>
      </c>
      <c r="F289" s="287">
        <v>0</v>
      </c>
      <c r="G289" s="224" t="s">
        <v>1200</v>
      </c>
      <c r="H289" s="224" t="s">
        <v>1201</v>
      </c>
      <c r="I289" s="287">
        <v>0.01</v>
      </c>
      <c r="J289" s="309">
        <f t="shared" si="22"/>
        <v>0.5</v>
      </c>
      <c r="K289" s="287">
        <v>0.49</v>
      </c>
      <c r="L289" s="224" t="s">
        <v>496</v>
      </c>
      <c r="M289" s="224" t="s">
        <v>497</v>
      </c>
      <c r="N289" s="287">
        <v>0</v>
      </c>
      <c r="O289" s="224" t="s">
        <v>1200</v>
      </c>
      <c r="P289" s="224" t="s">
        <v>1201</v>
      </c>
      <c r="Q289" s="287">
        <v>0.01</v>
      </c>
      <c r="R289" s="309">
        <f t="shared" si="23"/>
        <v>0.5</v>
      </c>
      <c r="S289" s="287">
        <v>0.49</v>
      </c>
      <c r="T289" s="224" t="s">
        <v>496</v>
      </c>
      <c r="U289" s="224" t="s">
        <v>497</v>
      </c>
      <c r="V289" s="287">
        <v>0</v>
      </c>
      <c r="W289" s="224" t="s">
        <v>1200</v>
      </c>
      <c r="X289" s="224" t="s">
        <v>1201</v>
      </c>
      <c r="Y289" s="287">
        <v>0.01</v>
      </c>
      <c r="Z289" s="309">
        <f t="shared" si="20"/>
        <v>0.5</v>
      </c>
      <c r="AA289" s="287">
        <v>0.49</v>
      </c>
      <c r="AB289" s="139" t="s">
        <v>496</v>
      </c>
      <c r="AC289" s="139" t="s">
        <v>497</v>
      </c>
      <c r="AD289" s="287">
        <v>0</v>
      </c>
      <c r="AE289" s="139" t="s">
        <v>1200</v>
      </c>
      <c r="AF289" s="139" t="s">
        <v>1201</v>
      </c>
      <c r="AG289" s="287">
        <v>0.01</v>
      </c>
      <c r="AH289" s="293">
        <f t="shared" si="21"/>
        <v>0.5</v>
      </c>
      <c r="AI289" s="651" t="s">
        <v>1103</v>
      </c>
      <c r="AJ289" s="651" t="s">
        <v>1103</v>
      </c>
      <c r="AK289" s="651" t="s">
        <v>1103</v>
      </c>
      <c r="AL289" s="201" t="s">
        <v>832</v>
      </c>
      <c r="AM289" s="1443">
        <v>0.68500000000000005</v>
      </c>
    </row>
    <row r="290" spans="1:39" ht="15.75" hidden="1" customHeight="1" x14ac:dyDescent="0.2">
      <c r="A290" s="308" t="s">
        <v>454</v>
      </c>
      <c r="B290" s="224" t="s">
        <v>453</v>
      </c>
      <c r="C290" s="287">
        <v>0.4</v>
      </c>
      <c r="D290" s="224" t="s">
        <v>564</v>
      </c>
      <c r="E290" s="224" t="s">
        <v>565</v>
      </c>
      <c r="F290" s="287">
        <v>0.09</v>
      </c>
      <c r="G290" s="224" t="s">
        <v>1912</v>
      </c>
      <c r="H290" s="224" t="s">
        <v>1913</v>
      </c>
      <c r="I290" s="287">
        <v>0.01</v>
      </c>
      <c r="J290" s="309">
        <f t="shared" si="22"/>
        <v>0.5</v>
      </c>
      <c r="K290" s="287">
        <v>0.4</v>
      </c>
      <c r="L290" s="224" t="s">
        <v>564</v>
      </c>
      <c r="M290" s="224" t="s">
        <v>565</v>
      </c>
      <c r="N290" s="287">
        <v>0.09</v>
      </c>
      <c r="O290" s="224" t="s">
        <v>1912</v>
      </c>
      <c r="P290" s="224" t="s">
        <v>1913</v>
      </c>
      <c r="Q290" s="287">
        <v>0.01</v>
      </c>
      <c r="R290" s="309">
        <f t="shared" si="23"/>
        <v>0.5</v>
      </c>
      <c r="S290" s="287">
        <v>0.4</v>
      </c>
      <c r="T290" s="224" t="s">
        <v>564</v>
      </c>
      <c r="U290" s="224" t="s">
        <v>565</v>
      </c>
      <c r="V290" s="287">
        <v>0.09</v>
      </c>
      <c r="W290" s="224" t="s">
        <v>1912</v>
      </c>
      <c r="X290" s="224" t="s">
        <v>1913</v>
      </c>
      <c r="Y290" s="287">
        <v>0.01</v>
      </c>
      <c r="Z290" s="309">
        <f t="shared" si="20"/>
        <v>0.5</v>
      </c>
      <c r="AA290" s="287">
        <v>0.4</v>
      </c>
      <c r="AB290" s="139" t="s">
        <v>564</v>
      </c>
      <c r="AC290" s="139" t="s">
        <v>565</v>
      </c>
      <c r="AD290" s="287">
        <v>0.09</v>
      </c>
      <c r="AE290" s="139" t="s">
        <v>1912</v>
      </c>
      <c r="AF290" s="139" t="s">
        <v>1913</v>
      </c>
      <c r="AG290" s="287">
        <v>0.01</v>
      </c>
      <c r="AH290" s="293">
        <f t="shared" si="21"/>
        <v>0.5</v>
      </c>
      <c r="AI290" s="651" t="s">
        <v>1103</v>
      </c>
      <c r="AJ290" s="651" t="s">
        <v>1103</v>
      </c>
      <c r="AK290" s="651" t="s">
        <v>1103</v>
      </c>
      <c r="AL290" s="199"/>
      <c r="AM290" s="1443">
        <v>0.70699999999999996</v>
      </c>
    </row>
    <row r="291" spans="1:39" ht="15.75" hidden="1" customHeight="1" x14ac:dyDescent="0.2">
      <c r="A291" s="308" t="s">
        <v>456</v>
      </c>
      <c r="B291" s="224" t="s">
        <v>512</v>
      </c>
      <c r="C291" s="287">
        <v>0.49</v>
      </c>
      <c r="D291" s="224" t="s">
        <v>496</v>
      </c>
      <c r="E291" s="224" t="s">
        <v>497</v>
      </c>
      <c r="F291" s="287">
        <v>0</v>
      </c>
      <c r="G291" s="224" t="s">
        <v>507</v>
      </c>
      <c r="H291" s="224" t="s">
        <v>508</v>
      </c>
      <c r="I291" s="287">
        <v>0.01</v>
      </c>
      <c r="J291" s="309">
        <f t="shared" si="22"/>
        <v>0.5</v>
      </c>
      <c r="K291" s="287">
        <v>0.49</v>
      </c>
      <c r="L291" s="224" t="s">
        <v>496</v>
      </c>
      <c r="M291" s="224" t="s">
        <v>497</v>
      </c>
      <c r="N291" s="287">
        <v>0</v>
      </c>
      <c r="O291" s="224" t="s">
        <v>507</v>
      </c>
      <c r="P291" s="224" t="s">
        <v>508</v>
      </c>
      <c r="Q291" s="287">
        <v>0.01</v>
      </c>
      <c r="R291" s="309">
        <f t="shared" si="23"/>
        <v>0.5</v>
      </c>
      <c r="S291" s="287">
        <v>0.49</v>
      </c>
      <c r="T291" s="224" t="s">
        <v>496</v>
      </c>
      <c r="U291" s="224" t="s">
        <v>497</v>
      </c>
      <c r="V291" s="287">
        <v>0</v>
      </c>
      <c r="W291" s="224" t="s">
        <v>507</v>
      </c>
      <c r="X291" s="224" t="s">
        <v>508</v>
      </c>
      <c r="Y291" s="287">
        <v>0.01</v>
      </c>
      <c r="Z291" s="309">
        <f t="shared" si="20"/>
        <v>0.5</v>
      </c>
      <c r="AA291" s="287">
        <v>0.49</v>
      </c>
      <c r="AB291" s="139" t="s">
        <v>496</v>
      </c>
      <c r="AC291" s="139" t="s">
        <v>497</v>
      </c>
      <c r="AD291" s="287">
        <v>0</v>
      </c>
      <c r="AE291" s="139" t="s">
        <v>507</v>
      </c>
      <c r="AF291" s="139" t="s">
        <v>508</v>
      </c>
      <c r="AG291" s="287">
        <v>0.01</v>
      </c>
      <c r="AH291" s="293">
        <f t="shared" si="21"/>
        <v>0.5</v>
      </c>
      <c r="AI291" s="651" t="s">
        <v>1103</v>
      </c>
      <c r="AJ291" s="651" t="s">
        <v>1103</v>
      </c>
      <c r="AK291" s="651" t="s">
        <v>1103</v>
      </c>
      <c r="AL291" s="201" t="s">
        <v>832</v>
      </c>
      <c r="AM291" s="1443">
        <v>0.73899999999999999</v>
      </c>
    </row>
    <row r="292" spans="1:39" ht="15" hidden="1" x14ac:dyDescent="0.2">
      <c r="A292" s="308" t="s">
        <v>458</v>
      </c>
      <c r="B292" s="224" t="s">
        <v>457</v>
      </c>
      <c r="C292" s="287">
        <v>0.99</v>
      </c>
      <c r="D292" s="224" t="s">
        <v>496</v>
      </c>
      <c r="E292" s="224" t="s">
        <v>636</v>
      </c>
      <c r="F292" s="287">
        <v>0</v>
      </c>
      <c r="G292" s="224" t="s">
        <v>637</v>
      </c>
      <c r="H292" s="224" t="s">
        <v>638</v>
      </c>
      <c r="I292" s="287">
        <v>0.01</v>
      </c>
      <c r="J292" s="309">
        <f t="shared" si="22"/>
        <v>1</v>
      </c>
      <c r="K292" s="287">
        <v>0.99</v>
      </c>
      <c r="L292" s="224" t="s">
        <v>496</v>
      </c>
      <c r="M292" s="224" t="s">
        <v>636</v>
      </c>
      <c r="N292" s="287">
        <v>0</v>
      </c>
      <c r="O292" s="224" t="s">
        <v>637</v>
      </c>
      <c r="P292" s="224" t="s">
        <v>638</v>
      </c>
      <c r="Q292" s="287">
        <v>0.01</v>
      </c>
      <c r="R292" s="309">
        <f t="shared" si="23"/>
        <v>1</v>
      </c>
      <c r="S292" s="287">
        <v>0.99</v>
      </c>
      <c r="T292" s="224" t="s">
        <v>496</v>
      </c>
      <c r="U292" s="224" t="s">
        <v>636</v>
      </c>
      <c r="V292" s="287">
        <v>0</v>
      </c>
      <c r="W292" s="224" t="s">
        <v>637</v>
      </c>
      <c r="X292" s="224" t="s">
        <v>638</v>
      </c>
      <c r="Y292" s="287">
        <v>0.01</v>
      </c>
      <c r="Z292" s="309">
        <f t="shared" si="20"/>
        <v>1</v>
      </c>
      <c r="AA292" s="287">
        <v>0.99</v>
      </c>
      <c r="AB292" s="139" t="s">
        <v>496</v>
      </c>
      <c r="AC292" s="139" t="s">
        <v>636</v>
      </c>
      <c r="AD292" s="287">
        <v>0</v>
      </c>
      <c r="AE292" s="139" t="s">
        <v>637</v>
      </c>
      <c r="AF292" s="139" t="s">
        <v>638</v>
      </c>
      <c r="AG292" s="287">
        <v>0.01</v>
      </c>
      <c r="AH292" s="293">
        <f t="shared" si="21"/>
        <v>1</v>
      </c>
      <c r="AI292" s="651" t="s">
        <v>832</v>
      </c>
      <c r="AJ292" s="651" t="s">
        <v>832</v>
      </c>
      <c r="AK292" s="651" t="s">
        <v>1103</v>
      </c>
      <c r="AL292" s="201" t="s">
        <v>832</v>
      </c>
      <c r="AM292" s="1443">
        <v>0.66600000000000004</v>
      </c>
    </row>
    <row r="293" spans="1:39" ht="15.75" hidden="1" customHeight="1" x14ac:dyDescent="0.2">
      <c r="A293" s="308" t="s">
        <v>460</v>
      </c>
      <c r="B293" s="224" t="s">
        <v>459</v>
      </c>
      <c r="C293" s="287">
        <v>0.4</v>
      </c>
      <c r="D293" s="224" t="s">
        <v>627</v>
      </c>
      <c r="E293" s="224" t="s">
        <v>628</v>
      </c>
      <c r="F293" s="287">
        <v>0.1</v>
      </c>
      <c r="G293" s="224" t="s">
        <v>496</v>
      </c>
      <c r="H293" s="224" t="s">
        <v>534</v>
      </c>
      <c r="I293" s="287">
        <v>0</v>
      </c>
      <c r="J293" s="309">
        <f t="shared" si="22"/>
        <v>0.5</v>
      </c>
      <c r="K293" s="287">
        <v>0.4</v>
      </c>
      <c r="L293" s="224" t="s">
        <v>627</v>
      </c>
      <c r="M293" s="224" t="s">
        <v>628</v>
      </c>
      <c r="N293" s="287">
        <v>0.1</v>
      </c>
      <c r="O293" s="224" t="s">
        <v>496</v>
      </c>
      <c r="P293" s="224" t="s">
        <v>534</v>
      </c>
      <c r="Q293" s="287">
        <v>0</v>
      </c>
      <c r="R293" s="309">
        <f t="shared" si="23"/>
        <v>0.5</v>
      </c>
      <c r="S293" s="287">
        <v>0.4</v>
      </c>
      <c r="T293" s="224" t="s">
        <v>627</v>
      </c>
      <c r="U293" s="224" t="s">
        <v>628</v>
      </c>
      <c r="V293" s="287">
        <v>0.1</v>
      </c>
      <c r="W293" s="224" t="s">
        <v>496</v>
      </c>
      <c r="X293" s="224" t="s">
        <v>534</v>
      </c>
      <c r="Y293" s="287">
        <v>0</v>
      </c>
      <c r="Z293" s="309">
        <f t="shared" si="20"/>
        <v>0.5</v>
      </c>
      <c r="AA293" s="287">
        <v>0.4</v>
      </c>
      <c r="AB293" s="139" t="s">
        <v>627</v>
      </c>
      <c r="AC293" s="139" t="s">
        <v>628</v>
      </c>
      <c r="AD293" s="287">
        <v>0.1</v>
      </c>
      <c r="AE293" s="139" t="s">
        <v>496</v>
      </c>
      <c r="AF293" s="139" t="s">
        <v>534</v>
      </c>
      <c r="AG293" s="287">
        <v>0</v>
      </c>
      <c r="AH293" s="293">
        <f t="shared" si="21"/>
        <v>0.5</v>
      </c>
      <c r="AI293" s="651" t="s">
        <v>1103</v>
      </c>
      <c r="AJ293" s="651" t="s">
        <v>1103</v>
      </c>
      <c r="AK293" s="651" t="s">
        <v>1103</v>
      </c>
      <c r="AL293" s="199"/>
      <c r="AM293" s="1443">
        <v>0.73799999999999999</v>
      </c>
    </row>
    <row r="294" spans="1:39" ht="15.75" hidden="1" customHeight="1" x14ac:dyDescent="0.2">
      <c r="A294" s="308" t="s">
        <v>462</v>
      </c>
      <c r="B294" s="224" t="s">
        <v>513</v>
      </c>
      <c r="C294" s="287">
        <v>0.49</v>
      </c>
      <c r="D294" s="224" t="s">
        <v>496</v>
      </c>
      <c r="E294" s="224" t="s">
        <v>497</v>
      </c>
      <c r="F294" s="287">
        <v>0</v>
      </c>
      <c r="G294" s="224" t="s">
        <v>507</v>
      </c>
      <c r="H294" s="224" t="s">
        <v>508</v>
      </c>
      <c r="I294" s="287">
        <v>0.01</v>
      </c>
      <c r="J294" s="309">
        <f t="shared" si="22"/>
        <v>0.5</v>
      </c>
      <c r="K294" s="287">
        <v>0.49</v>
      </c>
      <c r="L294" s="224" t="s">
        <v>496</v>
      </c>
      <c r="M294" s="224" t="s">
        <v>497</v>
      </c>
      <c r="N294" s="287">
        <v>0</v>
      </c>
      <c r="O294" s="224" t="s">
        <v>507</v>
      </c>
      <c r="P294" s="224" t="s">
        <v>508</v>
      </c>
      <c r="Q294" s="287">
        <v>0.01</v>
      </c>
      <c r="R294" s="309">
        <f t="shared" si="23"/>
        <v>0.5</v>
      </c>
      <c r="S294" s="287">
        <v>0.49</v>
      </c>
      <c r="T294" s="224" t="s">
        <v>496</v>
      </c>
      <c r="U294" s="224" t="s">
        <v>497</v>
      </c>
      <c r="V294" s="287">
        <v>0</v>
      </c>
      <c r="W294" s="224" t="s">
        <v>507</v>
      </c>
      <c r="X294" s="224" t="s">
        <v>508</v>
      </c>
      <c r="Y294" s="287">
        <v>0.01</v>
      </c>
      <c r="Z294" s="309">
        <f t="shared" si="20"/>
        <v>0.5</v>
      </c>
      <c r="AA294" s="287">
        <v>0.49</v>
      </c>
      <c r="AB294" s="139" t="s">
        <v>496</v>
      </c>
      <c r="AC294" s="139" t="s">
        <v>497</v>
      </c>
      <c r="AD294" s="287">
        <v>0</v>
      </c>
      <c r="AE294" s="139" t="s">
        <v>507</v>
      </c>
      <c r="AF294" s="139" t="s">
        <v>508</v>
      </c>
      <c r="AG294" s="287">
        <v>0.01</v>
      </c>
      <c r="AH294" s="293">
        <f t="shared" si="21"/>
        <v>0.5</v>
      </c>
      <c r="AI294" s="651" t="s">
        <v>1103</v>
      </c>
      <c r="AJ294" s="651" t="s">
        <v>1103</v>
      </c>
      <c r="AK294" s="651" t="s">
        <v>1103</v>
      </c>
      <c r="AL294" s="201" t="s">
        <v>832</v>
      </c>
      <c r="AM294" s="1443">
        <v>0.70799999999999996</v>
      </c>
    </row>
    <row r="295" spans="1:39" ht="15" hidden="1" x14ac:dyDescent="0.2">
      <c r="A295" s="308" t="s">
        <v>464</v>
      </c>
      <c r="B295" s="224" t="s">
        <v>463</v>
      </c>
      <c r="C295" s="287">
        <v>0.99</v>
      </c>
      <c r="D295" s="224" t="s">
        <v>496</v>
      </c>
      <c r="E295" s="224" t="s">
        <v>636</v>
      </c>
      <c r="F295" s="287">
        <v>0</v>
      </c>
      <c r="G295" s="224" t="s">
        <v>643</v>
      </c>
      <c r="H295" s="224" t="s">
        <v>644</v>
      </c>
      <c r="I295" s="287">
        <v>0.01</v>
      </c>
      <c r="J295" s="309">
        <f t="shared" si="22"/>
        <v>1</v>
      </c>
      <c r="K295" s="287">
        <v>0.99</v>
      </c>
      <c r="L295" s="224" t="s">
        <v>496</v>
      </c>
      <c r="M295" s="224" t="s">
        <v>636</v>
      </c>
      <c r="N295" s="287">
        <v>0</v>
      </c>
      <c r="O295" s="224" t="s">
        <v>643</v>
      </c>
      <c r="P295" s="224" t="s">
        <v>644</v>
      </c>
      <c r="Q295" s="287">
        <v>0.01</v>
      </c>
      <c r="R295" s="309">
        <f t="shared" si="23"/>
        <v>1</v>
      </c>
      <c r="S295" s="287">
        <v>0.99</v>
      </c>
      <c r="T295" s="224" t="s">
        <v>496</v>
      </c>
      <c r="U295" s="224" t="s">
        <v>636</v>
      </c>
      <c r="V295" s="287">
        <v>0</v>
      </c>
      <c r="W295" s="224" t="s">
        <v>643</v>
      </c>
      <c r="X295" s="224" t="s">
        <v>644</v>
      </c>
      <c r="Y295" s="287">
        <v>0.01</v>
      </c>
      <c r="Z295" s="309">
        <f t="shared" si="20"/>
        <v>1</v>
      </c>
      <c r="AA295" s="287">
        <v>0.99</v>
      </c>
      <c r="AB295" s="139" t="s">
        <v>496</v>
      </c>
      <c r="AC295" s="139" t="s">
        <v>636</v>
      </c>
      <c r="AD295" s="287">
        <v>0</v>
      </c>
      <c r="AE295" s="139" t="s">
        <v>643</v>
      </c>
      <c r="AF295" s="139" t="s">
        <v>644</v>
      </c>
      <c r="AG295" s="287">
        <v>0.01</v>
      </c>
      <c r="AH295" s="293">
        <f t="shared" si="21"/>
        <v>1</v>
      </c>
      <c r="AI295" s="651" t="s">
        <v>832</v>
      </c>
      <c r="AJ295" s="651" t="s">
        <v>1103</v>
      </c>
      <c r="AK295" s="651" t="s">
        <v>1103</v>
      </c>
      <c r="AL295" s="201" t="s">
        <v>832</v>
      </c>
      <c r="AM295" s="1443">
        <v>0.67800000000000005</v>
      </c>
    </row>
    <row r="296" spans="1:39" ht="15.75" hidden="1" customHeight="1" x14ac:dyDescent="0.2">
      <c r="A296" s="308" t="s">
        <v>466</v>
      </c>
      <c r="B296" s="224" t="s">
        <v>465</v>
      </c>
      <c r="C296" s="287">
        <v>0.4</v>
      </c>
      <c r="D296" s="224" t="s">
        <v>569</v>
      </c>
      <c r="E296" s="224" t="s">
        <v>570</v>
      </c>
      <c r="F296" s="287">
        <v>0.09</v>
      </c>
      <c r="G296" s="224" t="s">
        <v>567</v>
      </c>
      <c r="H296" s="224" t="s">
        <v>568</v>
      </c>
      <c r="I296" s="287">
        <v>0.01</v>
      </c>
      <c r="J296" s="309">
        <f t="shared" si="22"/>
        <v>0.5</v>
      </c>
      <c r="K296" s="287">
        <v>0.4</v>
      </c>
      <c r="L296" s="224" t="s">
        <v>569</v>
      </c>
      <c r="M296" s="224" t="s">
        <v>570</v>
      </c>
      <c r="N296" s="287">
        <v>0.09</v>
      </c>
      <c r="O296" s="224" t="s">
        <v>567</v>
      </c>
      <c r="P296" s="224" t="s">
        <v>568</v>
      </c>
      <c r="Q296" s="287">
        <v>0.01</v>
      </c>
      <c r="R296" s="309">
        <f t="shared" si="23"/>
        <v>0.5</v>
      </c>
      <c r="S296" s="287">
        <v>0.4</v>
      </c>
      <c r="T296" s="224" t="s">
        <v>569</v>
      </c>
      <c r="U296" s="224" t="s">
        <v>570</v>
      </c>
      <c r="V296" s="287">
        <v>0.09</v>
      </c>
      <c r="W296" s="224" t="s">
        <v>567</v>
      </c>
      <c r="X296" s="224" t="s">
        <v>568</v>
      </c>
      <c r="Y296" s="287">
        <v>0.01</v>
      </c>
      <c r="Z296" s="309">
        <f t="shared" si="20"/>
        <v>0.5</v>
      </c>
      <c r="AA296" s="287">
        <v>0.4</v>
      </c>
      <c r="AB296" s="139" t="s">
        <v>569</v>
      </c>
      <c r="AC296" s="139" t="s">
        <v>570</v>
      </c>
      <c r="AD296" s="287">
        <v>0.09</v>
      </c>
      <c r="AE296" s="139" t="s">
        <v>567</v>
      </c>
      <c r="AF296" s="139" t="s">
        <v>568</v>
      </c>
      <c r="AG296" s="287">
        <v>0.01</v>
      </c>
      <c r="AH296" s="293">
        <f t="shared" si="21"/>
        <v>0.5</v>
      </c>
      <c r="AI296" s="651" t="s">
        <v>1103</v>
      </c>
      <c r="AJ296" s="651" t="s">
        <v>1103</v>
      </c>
      <c r="AK296" s="651" t="s">
        <v>1103</v>
      </c>
      <c r="AL296" s="199"/>
      <c r="AM296" s="1443">
        <v>0.70599999999999996</v>
      </c>
    </row>
    <row r="297" spans="1:39" ht="15.75" hidden="1" customHeight="1" x14ac:dyDescent="0.2">
      <c r="A297" s="308" t="s">
        <v>468</v>
      </c>
      <c r="B297" s="224" t="s">
        <v>467</v>
      </c>
      <c r="C297" s="287">
        <v>0.4</v>
      </c>
      <c r="D297" s="224" t="s">
        <v>633</v>
      </c>
      <c r="E297" s="224" t="s">
        <v>634</v>
      </c>
      <c r="F297" s="287">
        <v>0.1</v>
      </c>
      <c r="G297" s="224" t="s">
        <v>496</v>
      </c>
      <c r="H297" s="224" t="s">
        <v>534</v>
      </c>
      <c r="I297" s="287">
        <v>0</v>
      </c>
      <c r="J297" s="309">
        <f t="shared" si="22"/>
        <v>0.5</v>
      </c>
      <c r="K297" s="287">
        <v>0.4</v>
      </c>
      <c r="L297" s="224" t="s">
        <v>633</v>
      </c>
      <c r="M297" s="224" t="s">
        <v>634</v>
      </c>
      <c r="N297" s="287">
        <v>0.1</v>
      </c>
      <c r="O297" s="224" t="s">
        <v>496</v>
      </c>
      <c r="P297" s="224" t="s">
        <v>534</v>
      </c>
      <c r="Q297" s="287">
        <v>0</v>
      </c>
      <c r="R297" s="309">
        <f t="shared" si="23"/>
        <v>0.5</v>
      </c>
      <c r="S297" s="287">
        <v>0.4</v>
      </c>
      <c r="T297" s="224" t="s">
        <v>633</v>
      </c>
      <c r="U297" s="224" t="s">
        <v>634</v>
      </c>
      <c r="V297" s="287">
        <v>0.1</v>
      </c>
      <c r="W297" s="224" t="s">
        <v>496</v>
      </c>
      <c r="X297" s="224" t="s">
        <v>534</v>
      </c>
      <c r="Y297" s="287">
        <v>0</v>
      </c>
      <c r="Z297" s="309">
        <f t="shared" si="20"/>
        <v>0.5</v>
      </c>
      <c r="AA297" s="287">
        <v>0.4</v>
      </c>
      <c r="AB297" s="139" t="s">
        <v>633</v>
      </c>
      <c r="AC297" s="139" t="s">
        <v>634</v>
      </c>
      <c r="AD297" s="287">
        <v>0.1</v>
      </c>
      <c r="AE297" s="139" t="s">
        <v>496</v>
      </c>
      <c r="AF297" s="139" t="s">
        <v>534</v>
      </c>
      <c r="AG297" s="287">
        <v>0</v>
      </c>
      <c r="AH297" s="293">
        <f t="shared" si="21"/>
        <v>0.5</v>
      </c>
      <c r="AI297" s="651" t="s">
        <v>1103</v>
      </c>
      <c r="AJ297" s="651" t="s">
        <v>1103</v>
      </c>
      <c r="AK297" s="651" t="s">
        <v>1103</v>
      </c>
      <c r="AL297" s="199"/>
      <c r="AM297" s="1443">
        <v>0.68899999999999995</v>
      </c>
    </row>
    <row r="298" spans="1:39" ht="15.75" hidden="1" customHeight="1" x14ac:dyDescent="0.2">
      <c r="A298" s="308" t="s">
        <v>470</v>
      </c>
      <c r="B298" s="224" t="s">
        <v>469</v>
      </c>
      <c r="C298" s="287">
        <v>0.4</v>
      </c>
      <c r="D298" s="224" t="s">
        <v>569</v>
      </c>
      <c r="E298" s="224" t="s">
        <v>570</v>
      </c>
      <c r="F298" s="287">
        <v>0.09</v>
      </c>
      <c r="G298" s="224" t="s">
        <v>567</v>
      </c>
      <c r="H298" s="224" t="s">
        <v>568</v>
      </c>
      <c r="I298" s="287">
        <v>0.01</v>
      </c>
      <c r="J298" s="309">
        <f t="shared" si="22"/>
        <v>0.5</v>
      </c>
      <c r="K298" s="287">
        <v>0.4</v>
      </c>
      <c r="L298" s="224" t="s">
        <v>569</v>
      </c>
      <c r="M298" s="224" t="s">
        <v>570</v>
      </c>
      <c r="N298" s="287">
        <v>0.09</v>
      </c>
      <c r="O298" s="224" t="s">
        <v>567</v>
      </c>
      <c r="P298" s="224" t="s">
        <v>568</v>
      </c>
      <c r="Q298" s="287">
        <v>0.01</v>
      </c>
      <c r="R298" s="309">
        <f t="shared" si="23"/>
        <v>0.5</v>
      </c>
      <c r="S298" s="287">
        <v>0.4</v>
      </c>
      <c r="T298" s="224" t="s">
        <v>569</v>
      </c>
      <c r="U298" s="224" t="s">
        <v>570</v>
      </c>
      <c r="V298" s="287">
        <v>0.09</v>
      </c>
      <c r="W298" s="224" t="s">
        <v>567</v>
      </c>
      <c r="X298" s="224" t="s">
        <v>568</v>
      </c>
      <c r="Y298" s="287">
        <v>0.01</v>
      </c>
      <c r="Z298" s="309">
        <f t="shared" si="20"/>
        <v>0.5</v>
      </c>
      <c r="AA298" s="287">
        <v>0.4</v>
      </c>
      <c r="AB298" s="139" t="s">
        <v>569</v>
      </c>
      <c r="AC298" s="139" t="s">
        <v>570</v>
      </c>
      <c r="AD298" s="287">
        <v>0.09</v>
      </c>
      <c r="AE298" s="139" t="s">
        <v>567</v>
      </c>
      <c r="AF298" s="139" t="s">
        <v>568</v>
      </c>
      <c r="AG298" s="287">
        <v>0.01</v>
      </c>
      <c r="AH298" s="293">
        <f t="shared" si="21"/>
        <v>0.5</v>
      </c>
      <c r="AI298" s="651" t="s">
        <v>1103</v>
      </c>
      <c r="AJ298" s="651" t="s">
        <v>1103</v>
      </c>
      <c r="AK298" s="651" t="s">
        <v>1103</v>
      </c>
      <c r="AL298" s="199"/>
      <c r="AM298" s="1443">
        <v>0.66500000000000004</v>
      </c>
    </row>
    <row r="299" spans="1:39" ht="13.5" hidden="1" customHeight="1" x14ac:dyDescent="0.2">
      <c r="A299" s="308" t="s">
        <v>472</v>
      </c>
      <c r="B299" s="224" t="s">
        <v>471</v>
      </c>
      <c r="C299" s="287">
        <v>0.4</v>
      </c>
      <c r="D299" s="224" t="s">
        <v>590</v>
      </c>
      <c r="E299" s="224" t="s">
        <v>591</v>
      </c>
      <c r="F299" s="287">
        <v>0.09</v>
      </c>
      <c r="G299" s="224" t="s">
        <v>587</v>
      </c>
      <c r="H299" s="224" t="s">
        <v>588</v>
      </c>
      <c r="I299" s="287">
        <v>0.01</v>
      </c>
      <c r="J299" s="309">
        <f t="shared" si="22"/>
        <v>0.5</v>
      </c>
      <c r="K299" s="287">
        <v>0.4</v>
      </c>
      <c r="L299" s="224" t="s">
        <v>590</v>
      </c>
      <c r="M299" s="224" t="s">
        <v>591</v>
      </c>
      <c r="N299" s="287">
        <v>0.09</v>
      </c>
      <c r="O299" s="224" t="s">
        <v>587</v>
      </c>
      <c r="P299" s="224" t="s">
        <v>588</v>
      </c>
      <c r="Q299" s="287">
        <v>0.01</v>
      </c>
      <c r="R299" s="309">
        <f t="shared" si="23"/>
        <v>0.5</v>
      </c>
      <c r="S299" s="287">
        <v>0.4</v>
      </c>
      <c r="T299" s="224" t="s">
        <v>590</v>
      </c>
      <c r="U299" s="224" t="s">
        <v>591</v>
      </c>
      <c r="V299" s="287">
        <v>0.09</v>
      </c>
      <c r="W299" s="224" t="s">
        <v>587</v>
      </c>
      <c r="X299" s="224" t="s">
        <v>588</v>
      </c>
      <c r="Y299" s="287">
        <v>0.01</v>
      </c>
      <c r="Z299" s="309">
        <f t="shared" si="20"/>
        <v>0.5</v>
      </c>
      <c r="AA299" s="287">
        <v>0.4</v>
      </c>
      <c r="AB299" s="139" t="s">
        <v>590</v>
      </c>
      <c r="AC299" s="139" t="s">
        <v>591</v>
      </c>
      <c r="AD299" s="287">
        <v>0.09</v>
      </c>
      <c r="AE299" s="139" t="s">
        <v>587</v>
      </c>
      <c r="AF299" s="139" t="s">
        <v>588</v>
      </c>
      <c r="AG299" s="287">
        <v>0.01</v>
      </c>
      <c r="AH299" s="293">
        <f t="shared" si="21"/>
        <v>0.5</v>
      </c>
      <c r="AI299" s="651" t="s">
        <v>832</v>
      </c>
      <c r="AJ299" s="651" t="s">
        <v>1103</v>
      </c>
      <c r="AK299" s="651" t="s">
        <v>1103</v>
      </c>
      <c r="AL299" s="199"/>
      <c r="AM299" s="1443">
        <v>0.66</v>
      </c>
    </row>
    <row r="300" spans="1:39" ht="15.75" hidden="1" customHeight="1" x14ac:dyDescent="0.2">
      <c r="A300" s="308" t="s">
        <v>474</v>
      </c>
      <c r="B300" s="224" t="s">
        <v>473</v>
      </c>
      <c r="C300" s="287">
        <v>0.4</v>
      </c>
      <c r="D300" s="224" t="s">
        <v>569</v>
      </c>
      <c r="E300" s="224" t="s">
        <v>570</v>
      </c>
      <c r="F300" s="287">
        <v>0.09</v>
      </c>
      <c r="G300" s="224" t="s">
        <v>567</v>
      </c>
      <c r="H300" s="224" t="s">
        <v>568</v>
      </c>
      <c r="I300" s="287">
        <v>0.01</v>
      </c>
      <c r="J300" s="309">
        <f t="shared" si="22"/>
        <v>0.5</v>
      </c>
      <c r="K300" s="287">
        <v>0.4</v>
      </c>
      <c r="L300" s="224" t="s">
        <v>569</v>
      </c>
      <c r="M300" s="224" t="s">
        <v>570</v>
      </c>
      <c r="N300" s="287">
        <v>0.09</v>
      </c>
      <c r="O300" s="224" t="s">
        <v>567</v>
      </c>
      <c r="P300" s="224" t="s">
        <v>568</v>
      </c>
      <c r="Q300" s="287">
        <v>0.01</v>
      </c>
      <c r="R300" s="309">
        <f t="shared" si="23"/>
        <v>0.5</v>
      </c>
      <c r="S300" s="287">
        <v>0.4</v>
      </c>
      <c r="T300" s="224" t="s">
        <v>569</v>
      </c>
      <c r="U300" s="224" t="s">
        <v>570</v>
      </c>
      <c r="V300" s="287">
        <v>0.09</v>
      </c>
      <c r="W300" s="224" t="s">
        <v>567</v>
      </c>
      <c r="X300" s="224" t="s">
        <v>568</v>
      </c>
      <c r="Y300" s="287">
        <v>0.01</v>
      </c>
      <c r="Z300" s="309">
        <f>+S300+V300+Y300</f>
        <v>0.5</v>
      </c>
      <c r="AA300" s="287">
        <v>0.4</v>
      </c>
      <c r="AB300" s="139" t="s">
        <v>569</v>
      </c>
      <c r="AC300" s="139" t="s">
        <v>570</v>
      </c>
      <c r="AD300" s="287">
        <v>0.09</v>
      </c>
      <c r="AE300" s="139" t="s">
        <v>567</v>
      </c>
      <c r="AF300" s="139" t="s">
        <v>568</v>
      </c>
      <c r="AG300" s="287">
        <v>0.01</v>
      </c>
      <c r="AH300" s="293">
        <f t="shared" si="21"/>
        <v>0.5</v>
      </c>
      <c r="AI300" s="651" t="s">
        <v>1103</v>
      </c>
      <c r="AJ300" s="651" t="s">
        <v>1103</v>
      </c>
      <c r="AK300" s="651" t="s">
        <v>1103</v>
      </c>
      <c r="AL300" s="199"/>
      <c r="AM300" s="1443">
        <v>0.66800000000000004</v>
      </c>
    </row>
    <row r="301" spans="1:39" ht="15.75" hidden="1" customHeight="1" x14ac:dyDescent="0.2">
      <c r="A301" s="471" t="s">
        <v>476</v>
      </c>
      <c r="B301" s="470" t="s">
        <v>605</v>
      </c>
      <c r="C301" s="472">
        <v>0.49</v>
      </c>
      <c r="D301" s="470" t="s">
        <v>496</v>
      </c>
      <c r="E301" s="470" t="s">
        <v>497</v>
      </c>
      <c r="F301" s="472">
        <v>0</v>
      </c>
      <c r="G301" s="470" t="s">
        <v>4093</v>
      </c>
      <c r="H301" s="470" t="s">
        <v>3812</v>
      </c>
      <c r="I301" s="472">
        <v>0.01</v>
      </c>
      <c r="J301" s="473">
        <f t="shared" si="22"/>
        <v>0.5</v>
      </c>
      <c r="K301" s="472">
        <v>0.49</v>
      </c>
      <c r="L301" s="470" t="s">
        <v>496</v>
      </c>
      <c r="M301" s="470" t="s">
        <v>497</v>
      </c>
      <c r="N301" s="472">
        <v>0</v>
      </c>
      <c r="O301" s="470" t="s">
        <v>4093</v>
      </c>
      <c r="P301" s="470" t="s">
        <v>3812</v>
      </c>
      <c r="Q301" s="472">
        <v>0.01</v>
      </c>
      <c r="R301" s="473">
        <f t="shared" si="23"/>
        <v>0.5</v>
      </c>
      <c r="S301" s="287">
        <v>0.49</v>
      </c>
      <c r="T301" s="224" t="s">
        <v>496</v>
      </c>
      <c r="U301" s="224" t="s">
        <v>497</v>
      </c>
      <c r="V301" s="287">
        <v>0</v>
      </c>
      <c r="W301" s="224" t="s">
        <v>606</v>
      </c>
      <c r="X301" s="224" t="s">
        <v>607</v>
      </c>
      <c r="Y301" s="287">
        <v>0.01</v>
      </c>
      <c r="Z301" s="309">
        <f>+S301+V301+Y301</f>
        <v>0.5</v>
      </c>
      <c r="AA301" s="287">
        <v>0.49</v>
      </c>
      <c r="AB301" s="139" t="s">
        <v>496</v>
      </c>
      <c r="AC301" s="139" t="s">
        <v>497</v>
      </c>
      <c r="AD301" s="287">
        <v>0</v>
      </c>
      <c r="AE301" s="139" t="s">
        <v>606</v>
      </c>
      <c r="AF301" s="139" t="s">
        <v>607</v>
      </c>
      <c r="AG301" s="287">
        <v>0.01</v>
      </c>
      <c r="AH301" s="293">
        <f t="shared" si="21"/>
        <v>0.5</v>
      </c>
      <c r="AI301" s="651" t="s">
        <v>832</v>
      </c>
      <c r="AJ301" s="651" t="s">
        <v>1103</v>
      </c>
      <c r="AK301" s="651" t="s">
        <v>1103</v>
      </c>
      <c r="AL301" s="201" t="s">
        <v>832</v>
      </c>
      <c r="AM301" s="1443">
        <v>0.71699999999999997</v>
      </c>
    </row>
    <row r="302" spans="1:39" ht="16.5" hidden="1" customHeight="1" thickBot="1" x14ac:dyDescent="0.25">
      <c r="A302" s="373" t="s">
        <v>478</v>
      </c>
      <c r="B302" s="221" t="s">
        <v>874</v>
      </c>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190"/>
      <c r="AB302" s="190"/>
      <c r="AC302" s="190"/>
      <c r="AD302" s="190"/>
      <c r="AE302" s="190"/>
      <c r="AF302" s="190"/>
      <c r="AG302" s="190"/>
      <c r="AH302" s="190"/>
      <c r="AI302" s="209"/>
      <c r="AJ302" s="209" t="s">
        <v>832</v>
      </c>
      <c r="AK302" s="209"/>
      <c r="AL302" s="203"/>
      <c r="AM302" s="1443">
        <v>0.75</v>
      </c>
    </row>
    <row r="303" spans="1:39" x14ac:dyDescent="0.2">
      <c r="AI303" s="210"/>
      <c r="AJ303" s="210"/>
      <c r="AK303" s="210"/>
    </row>
    <row r="304" spans="1:39" x14ac:dyDescent="0.2">
      <c r="A304" s="215"/>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c r="AH304" s="215"/>
      <c r="AI304" s="210"/>
      <c r="AJ304" s="210"/>
      <c r="AK304" s="210"/>
      <c r="AL304" s="215"/>
    </row>
    <row r="305" spans="35:37" s="215" customFormat="1" x14ac:dyDescent="0.2">
      <c r="AI305" s="210"/>
      <c r="AJ305" s="210"/>
      <c r="AK305" s="210"/>
    </row>
    <row r="306" spans="35:37" s="215" customFormat="1" x14ac:dyDescent="0.2">
      <c r="AI306" s="210"/>
      <c r="AJ306" s="210"/>
      <c r="AK306" s="210"/>
    </row>
    <row r="307" spans="35:37" s="215" customFormat="1" x14ac:dyDescent="0.2">
      <c r="AI307" s="210"/>
      <c r="AJ307" s="210"/>
      <c r="AK307" s="210"/>
    </row>
    <row r="308" spans="35:37" s="215" customFormat="1" x14ac:dyDescent="0.2">
      <c r="AI308" s="210"/>
      <c r="AJ308" s="210"/>
      <c r="AK308" s="210"/>
    </row>
    <row r="309" spans="35:37" s="215" customFormat="1" x14ac:dyDescent="0.2">
      <c r="AI309" s="210"/>
      <c r="AJ309" s="210"/>
      <c r="AK309" s="210"/>
    </row>
    <row r="310" spans="35:37" s="215" customFormat="1" x14ac:dyDescent="0.2">
      <c r="AI310" s="210"/>
      <c r="AJ310" s="210"/>
      <c r="AK310" s="210"/>
    </row>
    <row r="311" spans="35:37" s="215" customFormat="1" x14ac:dyDescent="0.2">
      <c r="AI311" s="210"/>
      <c r="AJ311" s="210"/>
      <c r="AK311" s="210"/>
    </row>
    <row r="312" spans="35:37" s="215" customFormat="1" x14ac:dyDescent="0.2">
      <c r="AI312" s="210"/>
      <c r="AJ312" s="210"/>
      <c r="AK312" s="210"/>
    </row>
    <row r="313" spans="35:37" s="215" customFormat="1" x14ac:dyDescent="0.2">
      <c r="AI313" s="210"/>
      <c r="AJ313" s="210"/>
      <c r="AK313" s="210"/>
    </row>
    <row r="314" spans="35:37" s="215" customFormat="1" x14ac:dyDescent="0.2">
      <c r="AI314" s="210"/>
      <c r="AJ314" s="210"/>
      <c r="AK314" s="210"/>
    </row>
    <row r="315" spans="35:37" s="215" customFormat="1" x14ac:dyDescent="0.2">
      <c r="AI315" s="210"/>
      <c r="AJ315" s="210"/>
      <c r="AK315" s="210"/>
    </row>
    <row r="316" spans="35:37" s="215" customFormat="1" x14ac:dyDescent="0.2">
      <c r="AI316" s="210"/>
      <c r="AJ316" s="210"/>
      <c r="AK316" s="210"/>
    </row>
    <row r="317" spans="35:37" s="215" customFormat="1" x14ac:dyDescent="0.2">
      <c r="AI317" s="210"/>
      <c r="AJ317" s="210"/>
      <c r="AK317" s="210"/>
    </row>
    <row r="318" spans="35:37" s="215" customFormat="1" x14ac:dyDescent="0.2">
      <c r="AI318" s="210"/>
      <c r="AJ318" s="210"/>
      <c r="AK318" s="210"/>
    </row>
    <row r="319" spans="35:37" s="215" customFormat="1" x14ac:dyDescent="0.2">
      <c r="AI319" s="210"/>
      <c r="AJ319" s="210"/>
      <c r="AK319" s="210"/>
    </row>
    <row r="320" spans="35:37" s="215" customFormat="1" x14ac:dyDescent="0.2">
      <c r="AI320" s="210"/>
      <c r="AJ320" s="210"/>
      <c r="AK320" s="210"/>
    </row>
    <row r="321" spans="35:37" s="215" customFormat="1" x14ac:dyDescent="0.2">
      <c r="AI321" s="210"/>
      <c r="AJ321" s="210"/>
      <c r="AK321" s="210"/>
    </row>
    <row r="322" spans="35:37" s="215" customFormat="1" x14ac:dyDescent="0.2">
      <c r="AI322" s="210"/>
      <c r="AJ322" s="210"/>
      <c r="AK322" s="210"/>
    </row>
    <row r="323" spans="35:37" s="215" customFormat="1" x14ac:dyDescent="0.2">
      <c r="AI323" s="210"/>
      <c r="AJ323" s="210"/>
      <c r="AK323" s="210"/>
    </row>
    <row r="324" spans="35:37" s="215" customFormat="1" x14ac:dyDescent="0.2">
      <c r="AI324" s="210"/>
      <c r="AJ324" s="210"/>
      <c r="AK324" s="210"/>
    </row>
    <row r="325" spans="35:37" s="215" customFormat="1" x14ac:dyDescent="0.2">
      <c r="AI325" s="210"/>
      <c r="AJ325" s="210"/>
      <c r="AK325" s="210"/>
    </row>
    <row r="326" spans="35:37" s="215" customFormat="1" x14ac:dyDescent="0.2">
      <c r="AI326" s="210"/>
      <c r="AJ326" s="210"/>
      <c r="AK326" s="210"/>
    </row>
    <row r="327" spans="35:37" s="215" customFormat="1" x14ac:dyDescent="0.2">
      <c r="AI327" s="210"/>
      <c r="AJ327" s="210"/>
      <c r="AK327" s="210"/>
    </row>
    <row r="328" spans="35:37" s="215" customFormat="1" x14ac:dyDescent="0.2">
      <c r="AI328" s="210"/>
      <c r="AJ328" s="210"/>
      <c r="AK328" s="210"/>
    </row>
    <row r="329" spans="35:37" s="215" customFormat="1" x14ac:dyDescent="0.2">
      <c r="AI329" s="210"/>
      <c r="AJ329" s="210"/>
      <c r="AK329" s="210"/>
    </row>
    <row r="330" spans="35:37" s="215" customFormat="1" x14ac:dyDescent="0.2">
      <c r="AI330" s="210"/>
      <c r="AJ330" s="210"/>
      <c r="AK330" s="210"/>
    </row>
    <row r="331" spans="35:37" s="215" customFormat="1" x14ac:dyDescent="0.2">
      <c r="AI331" s="210"/>
      <c r="AJ331" s="210"/>
      <c r="AK331" s="210"/>
    </row>
    <row r="332" spans="35:37" s="215" customFormat="1" x14ac:dyDescent="0.2">
      <c r="AI332" s="210"/>
      <c r="AJ332" s="210"/>
      <c r="AK332" s="210"/>
    </row>
    <row r="333" spans="35:37" s="215" customFormat="1" x14ac:dyDescent="0.2">
      <c r="AI333" s="210"/>
      <c r="AJ333" s="210"/>
      <c r="AK333" s="210"/>
    </row>
    <row r="334" spans="35:37" s="215" customFormat="1" x14ac:dyDescent="0.2">
      <c r="AI334" s="210"/>
      <c r="AJ334" s="210"/>
      <c r="AK334" s="210"/>
    </row>
    <row r="335" spans="35:37" s="215" customFormat="1" x14ac:dyDescent="0.2">
      <c r="AI335" s="210"/>
      <c r="AJ335" s="210"/>
      <c r="AK335" s="210"/>
    </row>
    <row r="336" spans="35:37" s="215" customFormat="1" x14ac:dyDescent="0.2">
      <c r="AI336" s="210"/>
      <c r="AJ336" s="210"/>
      <c r="AK336" s="210"/>
    </row>
    <row r="337" spans="35:37" s="215" customFormat="1" x14ac:dyDescent="0.2">
      <c r="AI337" s="210"/>
      <c r="AJ337" s="210"/>
      <c r="AK337" s="210"/>
    </row>
    <row r="338" spans="35:37" s="215" customFormat="1" x14ac:dyDescent="0.2">
      <c r="AI338" s="210"/>
      <c r="AJ338" s="210"/>
      <c r="AK338" s="210"/>
    </row>
    <row r="339" spans="35:37" s="215" customFormat="1" x14ac:dyDescent="0.2">
      <c r="AI339" s="210"/>
      <c r="AJ339" s="210"/>
      <c r="AK339" s="210"/>
    </row>
    <row r="340" spans="35:37" s="215" customFormat="1" x14ac:dyDescent="0.2">
      <c r="AI340" s="210"/>
      <c r="AJ340" s="210"/>
      <c r="AK340" s="210"/>
    </row>
    <row r="341" spans="35:37" s="215" customFormat="1" x14ac:dyDescent="0.2">
      <c r="AI341" s="210"/>
      <c r="AJ341" s="210"/>
      <c r="AK341" s="210"/>
    </row>
    <row r="342" spans="35:37" s="215" customFormat="1" x14ac:dyDescent="0.2">
      <c r="AI342" s="210"/>
      <c r="AJ342" s="210"/>
      <c r="AK342" s="210"/>
    </row>
    <row r="343" spans="35:37" s="215" customFormat="1" x14ac:dyDescent="0.2">
      <c r="AI343" s="210"/>
      <c r="AJ343" s="210"/>
      <c r="AK343" s="210"/>
    </row>
    <row r="344" spans="35:37" s="215" customFormat="1" x14ac:dyDescent="0.2">
      <c r="AI344" s="210"/>
      <c r="AJ344" s="210"/>
      <c r="AK344" s="210"/>
    </row>
    <row r="345" spans="35:37" s="215" customFormat="1" x14ac:dyDescent="0.2">
      <c r="AI345" s="210"/>
      <c r="AJ345" s="210"/>
      <c r="AK345" s="210"/>
    </row>
    <row r="346" spans="35:37" s="215" customFormat="1" x14ac:dyDescent="0.2">
      <c r="AI346" s="210"/>
      <c r="AJ346" s="210"/>
      <c r="AK346" s="210"/>
    </row>
    <row r="347" spans="35:37" s="215" customFormat="1" x14ac:dyDescent="0.2">
      <c r="AI347" s="210"/>
      <c r="AJ347" s="210"/>
      <c r="AK347" s="210"/>
    </row>
    <row r="348" spans="35:37" s="215" customFormat="1" x14ac:dyDescent="0.2">
      <c r="AI348" s="210"/>
      <c r="AJ348" s="210"/>
      <c r="AK348" s="210"/>
    </row>
    <row r="349" spans="35:37" s="215" customFormat="1" x14ac:dyDescent="0.2">
      <c r="AI349" s="210"/>
      <c r="AJ349" s="210"/>
      <c r="AK349" s="210"/>
    </row>
    <row r="350" spans="35:37" s="215" customFormat="1" x14ac:dyDescent="0.2">
      <c r="AI350" s="210"/>
      <c r="AJ350" s="210"/>
      <c r="AK350" s="210"/>
    </row>
    <row r="351" spans="35:37" s="215" customFormat="1" x14ac:dyDescent="0.2">
      <c r="AI351" s="210"/>
      <c r="AJ351" s="210"/>
      <c r="AK351" s="210"/>
    </row>
    <row r="352" spans="35:37" s="215" customFormat="1" x14ac:dyDescent="0.2">
      <c r="AI352" s="210"/>
      <c r="AJ352" s="210"/>
      <c r="AK352" s="210"/>
    </row>
    <row r="353" spans="35:37" s="215" customFormat="1" x14ac:dyDescent="0.2">
      <c r="AI353" s="210"/>
      <c r="AJ353" s="210"/>
      <c r="AK353" s="210"/>
    </row>
    <row r="354" spans="35:37" s="215" customFormat="1" x14ac:dyDescent="0.2">
      <c r="AI354" s="210"/>
      <c r="AJ354" s="210"/>
      <c r="AK354" s="210"/>
    </row>
    <row r="355" spans="35:37" s="215" customFormat="1" x14ac:dyDescent="0.2">
      <c r="AI355" s="210"/>
      <c r="AJ355" s="210"/>
      <c r="AK355" s="210"/>
    </row>
    <row r="356" spans="35:37" s="215" customFormat="1" x14ac:dyDescent="0.2">
      <c r="AI356" s="210"/>
      <c r="AJ356" s="210"/>
      <c r="AK356" s="210"/>
    </row>
    <row r="357" spans="35:37" s="215" customFormat="1" x14ac:dyDescent="0.2">
      <c r="AI357" s="210"/>
      <c r="AJ357" s="210"/>
      <c r="AK357" s="210"/>
    </row>
    <row r="358" spans="35:37" s="215" customFormat="1" x14ac:dyDescent="0.2">
      <c r="AI358" s="210"/>
      <c r="AJ358" s="210"/>
      <c r="AK358" s="210"/>
    </row>
    <row r="359" spans="35:37" s="215" customFormat="1" x14ac:dyDescent="0.2">
      <c r="AI359" s="210"/>
      <c r="AJ359" s="210"/>
      <c r="AK359" s="210"/>
    </row>
    <row r="360" spans="35:37" s="215" customFormat="1" x14ac:dyDescent="0.2">
      <c r="AI360" s="210"/>
      <c r="AJ360" s="210"/>
      <c r="AK360" s="210"/>
    </row>
    <row r="361" spans="35:37" s="215" customFormat="1" x14ac:dyDescent="0.2">
      <c r="AI361" s="210"/>
      <c r="AJ361" s="210"/>
      <c r="AK361" s="210"/>
    </row>
    <row r="362" spans="35:37" s="215" customFormat="1" x14ac:dyDescent="0.2">
      <c r="AI362" s="210"/>
      <c r="AJ362" s="210"/>
      <c r="AK362" s="210"/>
    </row>
    <row r="363" spans="35:37" s="215" customFormat="1" x14ac:dyDescent="0.2">
      <c r="AI363" s="210"/>
      <c r="AJ363" s="210"/>
      <c r="AK363" s="210"/>
    </row>
    <row r="364" spans="35:37" s="215" customFormat="1" x14ac:dyDescent="0.2">
      <c r="AI364" s="210"/>
      <c r="AJ364" s="210"/>
      <c r="AK364" s="210"/>
    </row>
    <row r="365" spans="35:37" s="215" customFormat="1" x14ac:dyDescent="0.2">
      <c r="AI365" s="210"/>
      <c r="AJ365" s="210"/>
      <c r="AK365" s="210"/>
    </row>
    <row r="366" spans="35:37" s="215" customFormat="1" x14ac:dyDescent="0.2">
      <c r="AI366" s="210"/>
      <c r="AJ366" s="210"/>
      <c r="AK366" s="210"/>
    </row>
    <row r="367" spans="35:37" s="215" customFormat="1" x14ac:dyDescent="0.2">
      <c r="AI367" s="210"/>
      <c r="AJ367" s="210"/>
      <c r="AK367" s="210"/>
    </row>
    <row r="368" spans="35:37" s="215" customFormat="1" x14ac:dyDescent="0.2">
      <c r="AI368" s="210"/>
      <c r="AJ368" s="210"/>
      <c r="AK368" s="210"/>
    </row>
    <row r="369" spans="35:37" s="215" customFormat="1" x14ac:dyDescent="0.2">
      <c r="AI369" s="210"/>
      <c r="AJ369" s="210"/>
      <c r="AK369" s="210"/>
    </row>
    <row r="370" spans="35:37" s="215" customFormat="1" x14ac:dyDescent="0.2">
      <c r="AI370" s="210"/>
      <c r="AJ370" s="210"/>
      <c r="AK370" s="210"/>
    </row>
    <row r="371" spans="35:37" s="215" customFormat="1" x14ac:dyDescent="0.2">
      <c r="AI371" s="210"/>
      <c r="AJ371" s="210"/>
      <c r="AK371" s="210"/>
    </row>
    <row r="372" spans="35:37" s="215" customFormat="1" x14ac:dyDescent="0.2">
      <c r="AI372" s="210"/>
      <c r="AJ372" s="210"/>
      <c r="AK372" s="210"/>
    </row>
    <row r="373" spans="35:37" s="215" customFormat="1" x14ac:dyDescent="0.2">
      <c r="AI373" s="210"/>
      <c r="AJ373" s="210"/>
      <c r="AK373" s="210"/>
    </row>
    <row r="374" spans="35:37" s="215" customFormat="1" x14ac:dyDescent="0.2">
      <c r="AI374" s="210"/>
      <c r="AJ374" s="210"/>
      <c r="AK374" s="210"/>
    </row>
    <row r="375" spans="35:37" s="215" customFormat="1" x14ac:dyDescent="0.2">
      <c r="AI375" s="210"/>
      <c r="AJ375" s="210"/>
      <c r="AK375" s="210"/>
    </row>
    <row r="376" spans="35:37" s="215" customFormat="1" x14ac:dyDescent="0.2">
      <c r="AI376" s="210"/>
      <c r="AJ376" s="210"/>
      <c r="AK376" s="210"/>
    </row>
    <row r="377" spans="35:37" s="215" customFormat="1" x14ac:dyDescent="0.2">
      <c r="AI377" s="210"/>
      <c r="AJ377" s="210"/>
      <c r="AK377" s="210"/>
    </row>
    <row r="378" spans="35:37" s="215" customFormat="1" x14ac:dyDescent="0.2">
      <c r="AI378" s="210"/>
      <c r="AJ378" s="210"/>
      <c r="AK378" s="210"/>
    </row>
    <row r="379" spans="35:37" s="215" customFormat="1" x14ac:dyDescent="0.2">
      <c r="AI379" s="210"/>
      <c r="AJ379" s="210"/>
      <c r="AK379" s="210"/>
    </row>
    <row r="380" spans="35:37" s="215" customFormat="1" x14ac:dyDescent="0.2">
      <c r="AI380" s="210"/>
      <c r="AJ380" s="210"/>
      <c r="AK380" s="210"/>
    </row>
    <row r="381" spans="35:37" s="215" customFormat="1" x14ac:dyDescent="0.2">
      <c r="AI381" s="210"/>
      <c r="AJ381" s="210"/>
      <c r="AK381" s="210"/>
    </row>
    <row r="382" spans="35:37" s="215" customFormat="1" x14ac:dyDescent="0.2">
      <c r="AI382" s="210"/>
      <c r="AJ382" s="210"/>
      <c r="AK382" s="210"/>
    </row>
    <row r="383" spans="35:37" s="215" customFormat="1" x14ac:dyDescent="0.2">
      <c r="AI383" s="210"/>
      <c r="AJ383" s="210"/>
      <c r="AK383" s="210"/>
    </row>
    <row r="384" spans="35:37" s="215" customFormat="1" x14ac:dyDescent="0.2">
      <c r="AI384" s="210"/>
      <c r="AJ384" s="210"/>
      <c r="AK384" s="210"/>
    </row>
    <row r="385" spans="35:37" s="215" customFormat="1" x14ac:dyDescent="0.2">
      <c r="AI385" s="210"/>
      <c r="AJ385" s="210"/>
      <c r="AK385" s="210"/>
    </row>
    <row r="386" spans="35:37" s="215" customFormat="1" x14ac:dyDescent="0.2">
      <c r="AI386" s="210"/>
      <c r="AJ386" s="210"/>
      <c r="AK386" s="210"/>
    </row>
    <row r="387" spans="35:37" s="215" customFormat="1" x14ac:dyDescent="0.2">
      <c r="AI387" s="210"/>
      <c r="AJ387" s="210"/>
      <c r="AK387" s="210"/>
    </row>
    <row r="388" spans="35:37" s="215" customFormat="1" x14ac:dyDescent="0.2">
      <c r="AI388" s="210"/>
      <c r="AJ388" s="210"/>
      <c r="AK388" s="210"/>
    </row>
    <row r="389" spans="35:37" s="215" customFormat="1" x14ac:dyDescent="0.2">
      <c r="AI389" s="210"/>
      <c r="AJ389" s="210"/>
      <c r="AK389" s="210"/>
    </row>
    <row r="390" spans="35:37" s="215" customFormat="1" x14ac:dyDescent="0.2">
      <c r="AI390" s="210"/>
      <c r="AJ390" s="210"/>
      <c r="AK390" s="210"/>
    </row>
    <row r="391" spans="35:37" s="215" customFormat="1" x14ac:dyDescent="0.2">
      <c r="AI391" s="210"/>
      <c r="AJ391" s="210"/>
      <c r="AK391" s="210"/>
    </row>
    <row r="392" spans="35:37" s="215" customFormat="1" x14ac:dyDescent="0.2">
      <c r="AI392" s="210"/>
      <c r="AJ392" s="210"/>
      <c r="AK392" s="210"/>
    </row>
    <row r="393" spans="35:37" s="215" customFormat="1" x14ac:dyDescent="0.2">
      <c r="AI393" s="210"/>
      <c r="AJ393" s="210"/>
      <c r="AK393" s="210"/>
    </row>
    <row r="394" spans="35:37" s="215" customFormat="1" x14ac:dyDescent="0.2">
      <c r="AI394" s="210"/>
      <c r="AJ394" s="210"/>
      <c r="AK394" s="210"/>
    </row>
    <row r="395" spans="35:37" s="215" customFormat="1" x14ac:dyDescent="0.2">
      <c r="AI395" s="210"/>
      <c r="AJ395" s="210"/>
      <c r="AK395" s="210"/>
    </row>
    <row r="396" spans="35:37" s="215" customFormat="1" x14ac:dyDescent="0.2">
      <c r="AI396" s="210"/>
      <c r="AJ396" s="210"/>
      <c r="AK396" s="210"/>
    </row>
    <row r="397" spans="35:37" s="215" customFormat="1" x14ac:dyDescent="0.2">
      <c r="AI397" s="210"/>
      <c r="AJ397" s="210"/>
      <c r="AK397" s="210"/>
    </row>
    <row r="398" spans="35:37" s="215" customFormat="1" x14ac:dyDescent="0.2">
      <c r="AI398" s="210"/>
      <c r="AJ398" s="210"/>
      <c r="AK398" s="210"/>
    </row>
    <row r="399" spans="35:37" s="215" customFormat="1" x14ac:dyDescent="0.2">
      <c r="AI399" s="210"/>
      <c r="AJ399" s="210"/>
      <c r="AK399" s="210"/>
    </row>
    <row r="400" spans="35:37" s="215" customFormat="1" x14ac:dyDescent="0.2">
      <c r="AI400" s="210"/>
      <c r="AJ400" s="210"/>
      <c r="AK400" s="210"/>
    </row>
    <row r="401" spans="35:37" s="215" customFormat="1" x14ac:dyDescent="0.2">
      <c r="AI401" s="210"/>
      <c r="AJ401" s="210"/>
      <c r="AK401" s="210"/>
    </row>
    <row r="402" spans="35:37" s="215" customFormat="1" x14ac:dyDescent="0.2">
      <c r="AI402" s="210"/>
      <c r="AJ402" s="210"/>
      <c r="AK402" s="210"/>
    </row>
    <row r="403" spans="35:37" s="215" customFormat="1" x14ac:dyDescent="0.2">
      <c r="AI403" s="210"/>
      <c r="AJ403" s="210"/>
      <c r="AK403" s="210"/>
    </row>
    <row r="404" spans="35:37" s="215" customFormat="1" x14ac:dyDescent="0.2">
      <c r="AI404" s="210"/>
      <c r="AJ404" s="210"/>
      <c r="AK404" s="210"/>
    </row>
    <row r="405" spans="35:37" s="215" customFormat="1" x14ac:dyDescent="0.2">
      <c r="AI405" s="210"/>
      <c r="AJ405" s="210"/>
      <c r="AK405" s="210"/>
    </row>
    <row r="406" spans="35:37" s="215" customFormat="1" x14ac:dyDescent="0.2">
      <c r="AI406" s="210"/>
      <c r="AJ406" s="210"/>
      <c r="AK406" s="210"/>
    </row>
    <row r="407" spans="35:37" s="215" customFormat="1" x14ac:dyDescent="0.2">
      <c r="AI407" s="210"/>
      <c r="AJ407" s="210"/>
      <c r="AK407" s="210"/>
    </row>
    <row r="408" spans="35:37" s="215" customFormat="1" x14ac:dyDescent="0.2">
      <c r="AI408" s="210"/>
      <c r="AJ408" s="210"/>
      <c r="AK408" s="210"/>
    </row>
    <row r="409" spans="35:37" s="215" customFormat="1" x14ac:dyDescent="0.2">
      <c r="AI409" s="210"/>
      <c r="AJ409" s="210"/>
      <c r="AK409" s="210"/>
    </row>
    <row r="410" spans="35:37" s="215" customFormat="1" x14ac:dyDescent="0.2">
      <c r="AI410" s="210"/>
      <c r="AJ410" s="210"/>
      <c r="AK410" s="210"/>
    </row>
    <row r="411" spans="35:37" s="215" customFormat="1" x14ac:dyDescent="0.2">
      <c r="AI411" s="210"/>
      <c r="AJ411" s="210"/>
      <c r="AK411" s="210"/>
    </row>
    <row r="412" spans="35:37" s="215" customFormat="1" x14ac:dyDescent="0.2">
      <c r="AI412" s="210"/>
      <c r="AJ412" s="210"/>
      <c r="AK412" s="210"/>
    </row>
    <row r="413" spans="35:37" s="215" customFormat="1" x14ac:dyDescent="0.2">
      <c r="AI413" s="210"/>
      <c r="AJ413" s="210"/>
      <c r="AK413" s="210"/>
    </row>
    <row r="414" spans="35:37" s="215" customFormat="1" x14ac:dyDescent="0.2">
      <c r="AI414" s="210"/>
      <c r="AJ414" s="210"/>
      <c r="AK414" s="210"/>
    </row>
    <row r="415" spans="35:37" s="215" customFormat="1" x14ac:dyDescent="0.2">
      <c r="AI415" s="210"/>
      <c r="AJ415" s="210"/>
      <c r="AK415" s="210"/>
    </row>
    <row r="416" spans="35:37" s="215" customFormat="1" x14ac:dyDescent="0.2">
      <c r="AI416" s="210"/>
      <c r="AJ416" s="210"/>
      <c r="AK416" s="210"/>
    </row>
    <row r="417" spans="35:37" s="215" customFormat="1" x14ac:dyDescent="0.2">
      <c r="AI417" s="210"/>
      <c r="AJ417" s="210"/>
      <c r="AK417" s="210"/>
    </row>
    <row r="418" spans="35:37" s="215" customFormat="1" x14ac:dyDescent="0.2">
      <c r="AI418" s="210"/>
      <c r="AJ418" s="210"/>
      <c r="AK418" s="210"/>
    </row>
    <row r="419" spans="35:37" s="215" customFormat="1" x14ac:dyDescent="0.2">
      <c r="AI419" s="210"/>
      <c r="AJ419" s="210"/>
      <c r="AK419" s="210"/>
    </row>
    <row r="420" spans="35:37" s="215" customFormat="1" x14ac:dyDescent="0.2">
      <c r="AI420" s="210"/>
      <c r="AJ420" s="210"/>
      <c r="AK420" s="210"/>
    </row>
    <row r="421" spans="35:37" s="215" customFormat="1" x14ac:dyDescent="0.2">
      <c r="AI421" s="210"/>
      <c r="AJ421" s="210"/>
      <c r="AK421" s="210"/>
    </row>
    <row r="422" spans="35:37" s="215" customFormat="1" x14ac:dyDescent="0.2">
      <c r="AI422" s="210"/>
      <c r="AJ422" s="210"/>
      <c r="AK422" s="210"/>
    </row>
    <row r="423" spans="35:37" s="215" customFormat="1" x14ac:dyDescent="0.2">
      <c r="AI423" s="210"/>
      <c r="AJ423" s="210"/>
      <c r="AK423" s="210"/>
    </row>
    <row r="424" spans="35:37" s="215" customFormat="1" x14ac:dyDescent="0.2">
      <c r="AI424" s="210"/>
      <c r="AJ424" s="210"/>
      <c r="AK424" s="210"/>
    </row>
    <row r="425" spans="35:37" s="215" customFormat="1" x14ac:dyDescent="0.2">
      <c r="AI425" s="210"/>
      <c r="AJ425" s="210"/>
      <c r="AK425" s="210"/>
    </row>
    <row r="426" spans="35:37" s="215" customFormat="1" x14ac:dyDescent="0.2">
      <c r="AI426" s="210"/>
      <c r="AJ426" s="210"/>
      <c r="AK426" s="210"/>
    </row>
    <row r="427" spans="35:37" s="215" customFormat="1" x14ac:dyDescent="0.2">
      <c r="AI427" s="210"/>
      <c r="AJ427" s="210"/>
      <c r="AK427" s="210"/>
    </row>
    <row r="428" spans="35:37" s="215" customFormat="1" x14ac:dyDescent="0.2">
      <c r="AI428" s="210"/>
      <c r="AJ428" s="210"/>
      <c r="AK428" s="210"/>
    </row>
    <row r="429" spans="35:37" s="215" customFormat="1" x14ac:dyDescent="0.2">
      <c r="AI429" s="210"/>
      <c r="AJ429" s="210"/>
      <c r="AK429" s="210"/>
    </row>
    <row r="430" spans="35:37" s="215" customFormat="1" x14ac:dyDescent="0.2">
      <c r="AI430" s="210"/>
      <c r="AJ430" s="210"/>
      <c r="AK430" s="210"/>
    </row>
    <row r="431" spans="35:37" s="215" customFormat="1" x14ac:dyDescent="0.2">
      <c r="AI431" s="210"/>
      <c r="AJ431" s="210"/>
      <c r="AK431" s="210"/>
    </row>
    <row r="432" spans="35:37" s="215" customFormat="1" x14ac:dyDescent="0.2">
      <c r="AI432" s="210"/>
      <c r="AJ432" s="210"/>
      <c r="AK432" s="210"/>
    </row>
    <row r="433" spans="35:37" s="215" customFormat="1" x14ac:dyDescent="0.2">
      <c r="AI433" s="210"/>
      <c r="AJ433" s="210"/>
      <c r="AK433" s="210"/>
    </row>
    <row r="434" spans="35:37" s="215" customFormat="1" x14ac:dyDescent="0.2">
      <c r="AI434" s="210"/>
      <c r="AJ434" s="210"/>
      <c r="AK434" s="210"/>
    </row>
    <row r="435" spans="35:37" s="215" customFormat="1" x14ac:dyDescent="0.2">
      <c r="AI435" s="210"/>
      <c r="AJ435" s="210"/>
      <c r="AK435" s="210"/>
    </row>
    <row r="436" spans="35:37" s="215" customFormat="1" x14ac:dyDescent="0.2">
      <c r="AI436" s="210"/>
      <c r="AJ436" s="210"/>
      <c r="AK436" s="210"/>
    </row>
    <row r="437" spans="35:37" s="215" customFormat="1" x14ac:dyDescent="0.2">
      <c r="AI437" s="210"/>
      <c r="AJ437" s="210"/>
      <c r="AK437" s="210"/>
    </row>
    <row r="438" spans="35:37" s="215" customFormat="1" x14ac:dyDescent="0.2">
      <c r="AI438" s="210"/>
      <c r="AJ438" s="210"/>
      <c r="AK438" s="210"/>
    </row>
    <row r="439" spans="35:37" s="215" customFormat="1" x14ac:dyDescent="0.2">
      <c r="AI439" s="210"/>
      <c r="AJ439" s="210"/>
      <c r="AK439" s="210"/>
    </row>
    <row r="440" spans="35:37" s="215" customFormat="1" x14ac:dyDescent="0.2">
      <c r="AI440" s="210"/>
      <c r="AJ440" s="210"/>
      <c r="AK440" s="210"/>
    </row>
    <row r="441" spans="35:37" s="215" customFormat="1" x14ac:dyDescent="0.2">
      <c r="AI441" s="210"/>
      <c r="AJ441" s="210"/>
      <c r="AK441" s="210"/>
    </row>
    <row r="442" spans="35:37" s="215" customFormat="1" x14ac:dyDescent="0.2">
      <c r="AI442" s="210"/>
      <c r="AJ442" s="210"/>
      <c r="AK442" s="210"/>
    </row>
    <row r="443" spans="35:37" s="215" customFormat="1" x14ac:dyDescent="0.2">
      <c r="AI443" s="210"/>
      <c r="AJ443" s="210"/>
      <c r="AK443" s="210"/>
    </row>
    <row r="444" spans="35:37" s="215" customFormat="1" x14ac:dyDescent="0.2">
      <c r="AI444" s="210"/>
      <c r="AJ444" s="210"/>
      <c r="AK444" s="210"/>
    </row>
    <row r="445" spans="35:37" s="215" customFormat="1" x14ac:dyDescent="0.2">
      <c r="AI445" s="210"/>
      <c r="AJ445" s="210"/>
      <c r="AK445" s="210"/>
    </row>
    <row r="446" spans="35:37" s="215" customFormat="1" x14ac:dyDescent="0.2">
      <c r="AI446" s="210"/>
      <c r="AJ446" s="210"/>
      <c r="AK446" s="210"/>
    </row>
    <row r="447" spans="35:37" s="215" customFormat="1" x14ac:dyDescent="0.2">
      <c r="AI447" s="210"/>
      <c r="AJ447" s="210"/>
      <c r="AK447" s="210"/>
    </row>
    <row r="448" spans="35:37" s="215" customFormat="1" x14ac:dyDescent="0.2">
      <c r="AI448" s="210"/>
      <c r="AJ448" s="210"/>
      <c r="AK448" s="210"/>
    </row>
    <row r="449" spans="35:37" s="215" customFormat="1" x14ac:dyDescent="0.2">
      <c r="AI449" s="210"/>
      <c r="AJ449" s="210"/>
      <c r="AK449" s="210"/>
    </row>
    <row r="450" spans="35:37" s="215" customFormat="1" x14ac:dyDescent="0.2">
      <c r="AI450" s="210"/>
      <c r="AJ450" s="210"/>
      <c r="AK450" s="210"/>
    </row>
    <row r="451" spans="35:37" s="215" customFormat="1" x14ac:dyDescent="0.2">
      <c r="AI451" s="210"/>
      <c r="AJ451" s="210"/>
      <c r="AK451" s="210"/>
    </row>
    <row r="452" spans="35:37" s="215" customFormat="1" x14ac:dyDescent="0.2">
      <c r="AI452" s="210"/>
      <c r="AJ452" s="210"/>
      <c r="AK452" s="210"/>
    </row>
    <row r="453" spans="35:37" s="215" customFormat="1" x14ac:dyDescent="0.2">
      <c r="AI453" s="210"/>
      <c r="AJ453" s="210"/>
      <c r="AK453" s="210"/>
    </row>
    <row r="454" spans="35:37" s="215" customFormat="1" x14ac:dyDescent="0.2">
      <c r="AI454" s="210"/>
      <c r="AJ454" s="210"/>
      <c r="AK454" s="210"/>
    </row>
    <row r="455" spans="35:37" s="215" customFormat="1" x14ac:dyDescent="0.2">
      <c r="AI455" s="210"/>
      <c r="AJ455" s="210"/>
      <c r="AK455" s="210"/>
    </row>
    <row r="456" spans="35:37" s="215" customFormat="1" x14ac:dyDescent="0.2">
      <c r="AI456" s="210"/>
      <c r="AJ456" s="210"/>
      <c r="AK456" s="210"/>
    </row>
    <row r="457" spans="35:37" s="215" customFormat="1" x14ac:dyDescent="0.2">
      <c r="AI457" s="210"/>
      <c r="AJ457" s="210"/>
      <c r="AK457" s="210"/>
    </row>
    <row r="458" spans="35:37" s="215" customFormat="1" x14ac:dyDescent="0.2">
      <c r="AI458" s="210"/>
      <c r="AJ458" s="210"/>
      <c r="AK458" s="210"/>
    </row>
    <row r="459" spans="35:37" s="215" customFormat="1" x14ac:dyDescent="0.2">
      <c r="AI459" s="210"/>
      <c r="AJ459" s="210"/>
      <c r="AK459" s="210"/>
    </row>
    <row r="460" spans="35:37" s="215" customFormat="1" x14ac:dyDescent="0.2">
      <c r="AI460" s="210"/>
      <c r="AJ460" s="210"/>
      <c r="AK460" s="210"/>
    </row>
    <row r="461" spans="35:37" s="215" customFormat="1" x14ac:dyDescent="0.2">
      <c r="AI461" s="210"/>
      <c r="AJ461" s="210"/>
      <c r="AK461" s="210"/>
    </row>
    <row r="462" spans="35:37" s="215" customFormat="1" x14ac:dyDescent="0.2">
      <c r="AI462" s="210"/>
      <c r="AJ462" s="210"/>
      <c r="AK462" s="210"/>
    </row>
    <row r="463" spans="35:37" s="215" customFormat="1" x14ac:dyDescent="0.2">
      <c r="AI463" s="210"/>
      <c r="AJ463" s="210"/>
      <c r="AK463" s="210"/>
    </row>
    <row r="464" spans="35:37" s="215" customFormat="1" x14ac:dyDescent="0.2">
      <c r="AI464" s="210"/>
      <c r="AJ464" s="210"/>
      <c r="AK464" s="210"/>
    </row>
    <row r="465" spans="35:37" s="215" customFormat="1" x14ac:dyDescent="0.2">
      <c r="AI465" s="210"/>
      <c r="AJ465" s="210"/>
      <c r="AK465" s="210"/>
    </row>
    <row r="466" spans="35:37" s="215" customFormat="1" x14ac:dyDescent="0.2">
      <c r="AI466" s="210"/>
      <c r="AJ466" s="210"/>
      <c r="AK466" s="210"/>
    </row>
    <row r="467" spans="35:37" s="215" customFormat="1" x14ac:dyDescent="0.2">
      <c r="AI467" s="210"/>
      <c r="AJ467" s="210"/>
      <c r="AK467" s="210"/>
    </row>
    <row r="468" spans="35:37" s="215" customFormat="1" x14ac:dyDescent="0.2">
      <c r="AI468" s="210"/>
      <c r="AJ468" s="210"/>
      <c r="AK468" s="210"/>
    </row>
    <row r="469" spans="35:37" s="215" customFormat="1" x14ac:dyDescent="0.2">
      <c r="AI469" s="210"/>
      <c r="AJ469" s="210"/>
      <c r="AK469" s="210"/>
    </row>
    <row r="470" spans="35:37" s="215" customFormat="1" x14ac:dyDescent="0.2">
      <c r="AI470" s="210"/>
      <c r="AJ470" s="210"/>
      <c r="AK470" s="210"/>
    </row>
    <row r="471" spans="35:37" s="215" customFormat="1" x14ac:dyDescent="0.2">
      <c r="AI471" s="210"/>
      <c r="AJ471" s="210"/>
      <c r="AK471" s="210"/>
    </row>
    <row r="472" spans="35:37" s="215" customFormat="1" x14ac:dyDescent="0.2">
      <c r="AI472" s="210"/>
      <c r="AJ472" s="210"/>
      <c r="AK472" s="210"/>
    </row>
    <row r="473" spans="35:37" s="215" customFormat="1" x14ac:dyDescent="0.2">
      <c r="AI473" s="210"/>
      <c r="AJ473" s="210"/>
      <c r="AK473" s="210"/>
    </row>
    <row r="474" spans="35:37" s="215" customFormat="1" x14ac:dyDescent="0.2">
      <c r="AI474" s="210"/>
      <c r="AJ474" s="210"/>
      <c r="AK474" s="210"/>
    </row>
    <row r="475" spans="35:37" s="215" customFormat="1" x14ac:dyDescent="0.2">
      <c r="AI475" s="210"/>
      <c r="AJ475" s="210"/>
      <c r="AK475" s="210"/>
    </row>
    <row r="476" spans="35:37" s="215" customFormat="1" x14ac:dyDescent="0.2">
      <c r="AI476" s="210"/>
      <c r="AJ476" s="210"/>
      <c r="AK476" s="210"/>
    </row>
    <row r="477" spans="35:37" s="215" customFormat="1" x14ac:dyDescent="0.2">
      <c r="AI477" s="210"/>
      <c r="AJ477" s="210"/>
      <c r="AK477" s="210"/>
    </row>
    <row r="478" spans="35:37" s="215" customFormat="1" x14ac:dyDescent="0.2">
      <c r="AI478" s="210"/>
      <c r="AJ478" s="210"/>
      <c r="AK478" s="210"/>
    </row>
    <row r="479" spans="35:37" s="215" customFormat="1" x14ac:dyDescent="0.2">
      <c r="AI479" s="210"/>
      <c r="AJ479" s="210"/>
      <c r="AK479" s="210"/>
    </row>
    <row r="480" spans="35:37" s="215" customFormat="1" x14ac:dyDescent="0.2">
      <c r="AI480" s="210"/>
      <c r="AJ480" s="210"/>
      <c r="AK480" s="210"/>
    </row>
    <row r="481" spans="35:37" s="215" customFormat="1" x14ac:dyDescent="0.2">
      <c r="AI481" s="210"/>
      <c r="AJ481" s="210"/>
      <c r="AK481" s="210"/>
    </row>
    <row r="482" spans="35:37" s="215" customFormat="1" x14ac:dyDescent="0.2">
      <c r="AI482" s="210"/>
      <c r="AJ482" s="210"/>
      <c r="AK482" s="210"/>
    </row>
    <row r="483" spans="35:37" s="215" customFormat="1" x14ac:dyDescent="0.2">
      <c r="AI483" s="210"/>
      <c r="AJ483" s="210"/>
      <c r="AK483" s="210"/>
    </row>
    <row r="484" spans="35:37" s="215" customFormat="1" x14ac:dyDescent="0.2">
      <c r="AI484" s="210"/>
      <c r="AJ484" s="210"/>
      <c r="AK484" s="210"/>
    </row>
    <row r="485" spans="35:37" s="215" customFormat="1" x14ac:dyDescent="0.2">
      <c r="AI485" s="210"/>
      <c r="AJ485" s="210"/>
      <c r="AK485" s="210"/>
    </row>
    <row r="486" spans="35:37" s="215" customFormat="1" x14ac:dyDescent="0.2">
      <c r="AI486" s="210"/>
      <c r="AJ486" s="210"/>
      <c r="AK486" s="210"/>
    </row>
    <row r="487" spans="35:37" s="215" customFormat="1" x14ac:dyDescent="0.2">
      <c r="AI487" s="210"/>
      <c r="AJ487" s="210"/>
      <c r="AK487" s="210"/>
    </row>
    <row r="488" spans="35:37" s="215" customFormat="1" x14ac:dyDescent="0.2">
      <c r="AI488" s="210"/>
      <c r="AJ488" s="210"/>
      <c r="AK488" s="210"/>
    </row>
    <row r="489" spans="35:37" s="215" customFormat="1" x14ac:dyDescent="0.2">
      <c r="AI489" s="210"/>
      <c r="AJ489" s="210"/>
      <c r="AK489" s="210"/>
    </row>
    <row r="490" spans="35:37" s="215" customFormat="1" x14ac:dyDescent="0.2">
      <c r="AI490" s="210"/>
      <c r="AJ490" s="210"/>
      <c r="AK490" s="210"/>
    </row>
    <row r="491" spans="35:37" s="215" customFormat="1" x14ac:dyDescent="0.2">
      <c r="AI491" s="210"/>
      <c r="AJ491" s="210"/>
      <c r="AK491" s="210"/>
    </row>
    <row r="492" spans="35:37" s="215" customFormat="1" x14ac:dyDescent="0.2">
      <c r="AI492" s="210"/>
      <c r="AJ492" s="210"/>
      <c r="AK492" s="210"/>
    </row>
    <row r="493" spans="35:37" s="215" customFormat="1" x14ac:dyDescent="0.2">
      <c r="AI493" s="210"/>
      <c r="AJ493" s="210"/>
      <c r="AK493" s="210"/>
    </row>
    <row r="494" spans="35:37" s="215" customFormat="1" x14ac:dyDescent="0.2">
      <c r="AI494" s="210"/>
      <c r="AJ494" s="210"/>
      <c r="AK494" s="210"/>
    </row>
    <row r="495" spans="35:37" s="215" customFormat="1" x14ac:dyDescent="0.2">
      <c r="AI495" s="210"/>
      <c r="AJ495" s="210"/>
      <c r="AK495" s="210"/>
    </row>
    <row r="496" spans="35:37" s="215" customFormat="1" x14ac:dyDescent="0.2">
      <c r="AI496" s="210"/>
      <c r="AJ496" s="210"/>
      <c r="AK496" s="210"/>
    </row>
    <row r="497" spans="35:37" s="215" customFormat="1" x14ac:dyDescent="0.2">
      <c r="AI497" s="210"/>
      <c r="AJ497" s="210"/>
      <c r="AK497" s="210"/>
    </row>
    <row r="498" spans="35:37" s="215" customFormat="1" x14ac:dyDescent="0.2">
      <c r="AI498" s="210"/>
      <c r="AJ498" s="210"/>
      <c r="AK498" s="210"/>
    </row>
    <row r="499" spans="35:37" s="215" customFormat="1" x14ac:dyDescent="0.2">
      <c r="AI499" s="210"/>
      <c r="AJ499" s="210"/>
      <c r="AK499" s="210"/>
    </row>
    <row r="500" spans="35:37" s="215" customFormat="1" x14ac:dyDescent="0.2">
      <c r="AI500" s="210"/>
      <c r="AJ500" s="210"/>
      <c r="AK500" s="210"/>
    </row>
    <row r="501" spans="35:37" s="215" customFormat="1" x14ac:dyDescent="0.2">
      <c r="AI501" s="210"/>
      <c r="AJ501" s="210"/>
      <c r="AK501" s="210"/>
    </row>
    <row r="502" spans="35:37" s="215" customFormat="1" x14ac:dyDescent="0.2">
      <c r="AI502" s="210"/>
      <c r="AJ502" s="210"/>
      <c r="AK502" s="210"/>
    </row>
    <row r="503" spans="35:37" s="215" customFormat="1" x14ac:dyDescent="0.2">
      <c r="AI503" s="210"/>
      <c r="AJ503" s="210"/>
      <c r="AK503" s="210"/>
    </row>
    <row r="504" spans="35:37" s="215" customFormat="1" x14ac:dyDescent="0.2">
      <c r="AI504" s="210"/>
      <c r="AJ504" s="210"/>
      <c r="AK504" s="210"/>
    </row>
    <row r="505" spans="35:37" s="215" customFormat="1" x14ac:dyDescent="0.2">
      <c r="AI505" s="210"/>
      <c r="AJ505" s="210"/>
      <c r="AK505" s="210"/>
    </row>
    <row r="506" spans="35:37" s="215" customFormat="1" x14ac:dyDescent="0.2">
      <c r="AI506" s="210"/>
      <c r="AJ506" s="210"/>
      <c r="AK506" s="210"/>
    </row>
    <row r="507" spans="35:37" s="215" customFormat="1" x14ac:dyDescent="0.2">
      <c r="AI507" s="210"/>
      <c r="AJ507" s="210"/>
      <c r="AK507" s="210"/>
    </row>
    <row r="508" spans="35:37" s="215" customFormat="1" x14ac:dyDescent="0.2">
      <c r="AI508" s="210"/>
      <c r="AJ508" s="210"/>
      <c r="AK508" s="210"/>
    </row>
    <row r="509" spans="35:37" s="215" customFormat="1" x14ac:dyDescent="0.2">
      <c r="AI509" s="210"/>
      <c r="AJ509" s="210"/>
      <c r="AK509" s="210"/>
    </row>
    <row r="510" spans="35:37" s="215" customFormat="1" x14ac:dyDescent="0.2">
      <c r="AI510" s="210"/>
      <c r="AJ510" s="210"/>
      <c r="AK510" s="210"/>
    </row>
    <row r="511" spans="35:37" s="215" customFormat="1" x14ac:dyDescent="0.2">
      <c r="AI511" s="210"/>
      <c r="AJ511" s="210"/>
      <c r="AK511" s="210"/>
    </row>
    <row r="512" spans="35:37" s="215" customFormat="1" x14ac:dyDescent="0.2">
      <c r="AI512" s="210"/>
      <c r="AJ512" s="210"/>
      <c r="AK512" s="210"/>
    </row>
    <row r="513" spans="35:37" s="215" customFormat="1" x14ac:dyDescent="0.2">
      <c r="AI513" s="210"/>
      <c r="AJ513" s="210"/>
      <c r="AK513" s="210"/>
    </row>
    <row r="514" spans="35:37" s="215" customFormat="1" x14ac:dyDescent="0.2">
      <c r="AI514" s="210"/>
      <c r="AJ514" s="210"/>
      <c r="AK514" s="210"/>
    </row>
    <row r="515" spans="35:37" s="215" customFormat="1" x14ac:dyDescent="0.2">
      <c r="AI515" s="210"/>
      <c r="AJ515" s="210"/>
      <c r="AK515" s="210"/>
    </row>
    <row r="516" spans="35:37" s="215" customFormat="1" x14ac:dyDescent="0.2">
      <c r="AI516" s="210"/>
      <c r="AJ516" s="210"/>
      <c r="AK516" s="210"/>
    </row>
    <row r="517" spans="35:37" s="215" customFormat="1" x14ac:dyDescent="0.2">
      <c r="AI517" s="210"/>
      <c r="AJ517" s="210"/>
      <c r="AK517" s="210"/>
    </row>
    <row r="518" spans="35:37" s="215" customFormat="1" x14ac:dyDescent="0.2">
      <c r="AI518" s="210"/>
      <c r="AJ518" s="210"/>
      <c r="AK518" s="210"/>
    </row>
    <row r="519" spans="35:37" s="215" customFormat="1" x14ac:dyDescent="0.2">
      <c r="AI519" s="210"/>
      <c r="AJ519" s="210"/>
      <c r="AK519" s="210"/>
    </row>
    <row r="520" spans="35:37" s="215" customFormat="1" x14ac:dyDescent="0.2">
      <c r="AI520" s="210"/>
      <c r="AJ520" s="210"/>
      <c r="AK520" s="210"/>
    </row>
    <row r="521" spans="35:37" s="215" customFormat="1" x14ac:dyDescent="0.2">
      <c r="AI521" s="210"/>
      <c r="AJ521" s="210"/>
      <c r="AK521" s="210"/>
    </row>
    <row r="522" spans="35:37" s="215" customFormat="1" x14ac:dyDescent="0.2">
      <c r="AI522" s="210"/>
      <c r="AJ522" s="210"/>
      <c r="AK522" s="210"/>
    </row>
    <row r="523" spans="35:37" s="215" customFormat="1" x14ac:dyDescent="0.2">
      <c r="AI523" s="210"/>
      <c r="AJ523" s="210"/>
      <c r="AK523" s="210"/>
    </row>
    <row r="524" spans="35:37" s="215" customFormat="1" x14ac:dyDescent="0.2">
      <c r="AI524" s="210"/>
      <c r="AJ524" s="210"/>
      <c r="AK524" s="210"/>
    </row>
    <row r="525" spans="35:37" s="215" customFormat="1" x14ac:dyDescent="0.2">
      <c r="AI525" s="210"/>
      <c r="AJ525" s="210"/>
      <c r="AK525" s="210"/>
    </row>
    <row r="526" spans="35:37" s="215" customFormat="1" x14ac:dyDescent="0.2">
      <c r="AI526" s="210"/>
      <c r="AJ526" s="210"/>
      <c r="AK526" s="210"/>
    </row>
    <row r="527" spans="35:37" s="215" customFormat="1" x14ac:dyDescent="0.2">
      <c r="AI527" s="210"/>
      <c r="AJ527" s="210"/>
      <c r="AK527" s="210"/>
    </row>
    <row r="528" spans="35:37" s="215" customFormat="1" x14ac:dyDescent="0.2">
      <c r="AI528" s="210"/>
      <c r="AJ528" s="210"/>
      <c r="AK528" s="210"/>
    </row>
    <row r="529" spans="35:37" s="215" customFormat="1" x14ac:dyDescent="0.2">
      <c r="AI529" s="210"/>
      <c r="AJ529" s="210"/>
      <c r="AK529" s="210"/>
    </row>
    <row r="530" spans="35:37" s="215" customFormat="1" x14ac:dyDescent="0.2">
      <c r="AI530" s="210"/>
      <c r="AJ530" s="210"/>
      <c r="AK530" s="210"/>
    </row>
    <row r="531" spans="35:37" s="215" customFormat="1" x14ac:dyDescent="0.2">
      <c r="AI531" s="210"/>
      <c r="AJ531" s="210"/>
      <c r="AK531" s="210"/>
    </row>
    <row r="532" spans="35:37" s="215" customFormat="1" x14ac:dyDescent="0.2">
      <c r="AI532" s="210"/>
      <c r="AJ532" s="210"/>
      <c r="AK532" s="210"/>
    </row>
    <row r="533" spans="35:37" s="215" customFormat="1" x14ac:dyDescent="0.2">
      <c r="AI533" s="210"/>
      <c r="AJ533" s="210"/>
      <c r="AK533" s="210"/>
    </row>
    <row r="534" spans="35:37" s="215" customFormat="1" x14ac:dyDescent="0.2">
      <c r="AI534" s="210"/>
      <c r="AJ534" s="210"/>
      <c r="AK534" s="210"/>
    </row>
    <row r="535" spans="35:37" s="215" customFormat="1" x14ac:dyDescent="0.2">
      <c r="AI535" s="210"/>
      <c r="AJ535" s="210"/>
      <c r="AK535" s="210"/>
    </row>
    <row r="536" spans="35:37" s="215" customFormat="1" x14ac:dyDescent="0.2">
      <c r="AI536" s="210"/>
      <c r="AJ536" s="210"/>
      <c r="AK536" s="210"/>
    </row>
    <row r="537" spans="35:37" s="215" customFormat="1" x14ac:dyDescent="0.2">
      <c r="AI537" s="210"/>
      <c r="AJ537" s="210"/>
      <c r="AK537" s="210"/>
    </row>
    <row r="538" spans="35:37" s="215" customFormat="1" x14ac:dyDescent="0.2">
      <c r="AI538" s="210"/>
      <c r="AJ538" s="210"/>
      <c r="AK538" s="210"/>
    </row>
    <row r="539" spans="35:37" s="215" customFormat="1" x14ac:dyDescent="0.2">
      <c r="AI539" s="210"/>
      <c r="AJ539" s="210"/>
      <c r="AK539" s="210"/>
    </row>
    <row r="540" spans="35:37" s="215" customFormat="1" x14ac:dyDescent="0.2">
      <c r="AI540" s="210"/>
      <c r="AJ540" s="210"/>
      <c r="AK540" s="210"/>
    </row>
    <row r="541" spans="35:37" s="215" customFormat="1" x14ac:dyDescent="0.2">
      <c r="AI541" s="210"/>
      <c r="AJ541" s="210"/>
      <c r="AK541" s="210"/>
    </row>
    <row r="542" spans="35:37" s="215" customFormat="1" x14ac:dyDescent="0.2">
      <c r="AI542" s="210"/>
      <c r="AJ542" s="210"/>
      <c r="AK542" s="210"/>
    </row>
    <row r="543" spans="35:37" s="215" customFormat="1" x14ac:dyDescent="0.2">
      <c r="AI543" s="210"/>
      <c r="AJ543" s="210"/>
      <c r="AK543" s="210"/>
    </row>
    <row r="544" spans="35:37" s="215" customFormat="1" x14ac:dyDescent="0.2">
      <c r="AI544" s="210"/>
      <c r="AJ544" s="210"/>
      <c r="AK544" s="210"/>
    </row>
    <row r="545" spans="35:37" s="215" customFormat="1" x14ac:dyDescent="0.2">
      <c r="AI545" s="210"/>
      <c r="AJ545" s="210"/>
      <c r="AK545" s="210"/>
    </row>
    <row r="546" spans="35:37" s="215" customFormat="1" x14ac:dyDescent="0.2">
      <c r="AI546" s="210"/>
      <c r="AJ546" s="210"/>
      <c r="AK546" s="210"/>
    </row>
    <row r="547" spans="35:37" s="215" customFormat="1" x14ac:dyDescent="0.2">
      <c r="AI547" s="210"/>
      <c r="AJ547" s="210"/>
      <c r="AK547" s="210"/>
    </row>
    <row r="548" spans="35:37" s="215" customFormat="1" x14ac:dyDescent="0.2">
      <c r="AI548" s="210"/>
      <c r="AJ548" s="210"/>
      <c r="AK548" s="210"/>
    </row>
    <row r="549" spans="35:37" s="215" customFormat="1" x14ac:dyDescent="0.2">
      <c r="AI549" s="210"/>
      <c r="AJ549" s="210"/>
      <c r="AK549" s="210"/>
    </row>
    <row r="550" spans="35:37" s="215" customFormat="1" x14ac:dyDescent="0.2">
      <c r="AI550" s="210"/>
      <c r="AJ550" s="210"/>
      <c r="AK550" s="210"/>
    </row>
    <row r="551" spans="35:37" s="215" customFormat="1" x14ac:dyDescent="0.2">
      <c r="AI551" s="210"/>
      <c r="AJ551" s="210"/>
      <c r="AK551" s="210"/>
    </row>
    <row r="552" spans="35:37" s="215" customFormat="1" x14ac:dyDescent="0.2">
      <c r="AI552" s="210"/>
      <c r="AJ552" s="210"/>
      <c r="AK552" s="210"/>
    </row>
    <row r="553" spans="35:37" s="215" customFormat="1" x14ac:dyDescent="0.2">
      <c r="AI553" s="210"/>
      <c r="AJ553" s="210"/>
      <c r="AK553" s="210"/>
    </row>
    <row r="554" spans="35:37" s="215" customFormat="1" x14ac:dyDescent="0.2">
      <c r="AI554" s="210"/>
      <c r="AJ554" s="210"/>
      <c r="AK554" s="210"/>
    </row>
    <row r="555" spans="35:37" s="215" customFormat="1" x14ac:dyDescent="0.2">
      <c r="AI555" s="210"/>
      <c r="AJ555" s="210"/>
      <c r="AK555" s="210"/>
    </row>
    <row r="556" spans="35:37" s="215" customFormat="1" x14ac:dyDescent="0.2">
      <c r="AI556" s="210"/>
      <c r="AJ556" s="210"/>
      <c r="AK556" s="210"/>
    </row>
    <row r="557" spans="35:37" s="215" customFormat="1" x14ac:dyDescent="0.2">
      <c r="AI557" s="210"/>
      <c r="AJ557" s="210"/>
      <c r="AK557" s="210"/>
    </row>
    <row r="558" spans="35:37" s="215" customFormat="1" x14ac:dyDescent="0.2">
      <c r="AI558" s="210"/>
      <c r="AJ558" s="210"/>
      <c r="AK558" s="210"/>
    </row>
    <row r="559" spans="35:37" s="215" customFormat="1" x14ac:dyDescent="0.2">
      <c r="AI559" s="210"/>
      <c r="AJ559" s="210"/>
      <c r="AK559" s="210"/>
    </row>
    <row r="560" spans="35:37" s="215" customFormat="1" x14ac:dyDescent="0.2">
      <c r="AI560" s="210"/>
      <c r="AJ560" s="210"/>
      <c r="AK560" s="210"/>
    </row>
    <row r="561" spans="35:37" s="215" customFormat="1" x14ac:dyDescent="0.2">
      <c r="AI561" s="210"/>
      <c r="AJ561" s="210"/>
      <c r="AK561" s="210"/>
    </row>
    <row r="562" spans="35:37" s="215" customFormat="1" x14ac:dyDescent="0.2">
      <c r="AI562" s="210"/>
      <c r="AJ562" s="210"/>
      <c r="AK562" s="210"/>
    </row>
    <row r="563" spans="35:37" s="215" customFormat="1" x14ac:dyDescent="0.2">
      <c r="AI563" s="210"/>
      <c r="AJ563" s="210"/>
      <c r="AK563" s="210"/>
    </row>
    <row r="564" spans="35:37" s="215" customFormat="1" x14ac:dyDescent="0.2">
      <c r="AI564" s="210"/>
      <c r="AJ564" s="210"/>
      <c r="AK564" s="210"/>
    </row>
    <row r="565" spans="35:37" s="215" customFormat="1" x14ac:dyDescent="0.2">
      <c r="AI565" s="210"/>
      <c r="AJ565" s="210"/>
      <c r="AK565" s="210"/>
    </row>
    <row r="566" spans="35:37" s="215" customFormat="1" x14ac:dyDescent="0.2">
      <c r="AI566" s="210"/>
      <c r="AJ566" s="210"/>
      <c r="AK566" s="210"/>
    </row>
    <row r="567" spans="35:37" s="215" customFormat="1" x14ac:dyDescent="0.2">
      <c r="AI567" s="210"/>
      <c r="AJ567" s="210"/>
      <c r="AK567" s="210"/>
    </row>
    <row r="568" spans="35:37" s="215" customFormat="1" x14ac:dyDescent="0.2">
      <c r="AI568" s="210"/>
      <c r="AJ568" s="210"/>
      <c r="AK568" s="210"/>
    </row>
    <row r="569" spans="35:37" s="215" customFormat="1" x14ac:dyDescent="0.2">
      <c r="AI569" s="210"/>
      <c r="AJ569" s="210"/>
      <c r="AK569" s="210"/>
    </row>
    <row r="570" spans="35:37" s="215" customFormat="1" x14ac:dyDescent="0.2">
      <c r="AI570" s="210"/>
      <c r="AJ570" s="210"/>
      <c r="AK570" s="210"/>
    </row>
    <row r="571" spans="35:37" s="215" customFormat="1" x14ac:dyDescent="0.2">
      <c r="AI571" s="210"/>
      <c r="AJ571" s="210"/>
      <c r="AK571" s="210"/>
    </row>
    <row r="572" spans="35:37" s="215" customFormat="1" x14ac:dyDescent="0.2">
      <c r="AI572" s="210"/>
      <c r="AJ572" s="210"/>
      <c r="AK572" s="210"/>
    </row>
    <row r="573" spans="35:37" s="215" customFormat="1" x14ac:dyDescent="0.2">
      <c r="AI573" s="210"/>
      <c r="AJ573" s="210"/>
      <c r="AK573" s="210"/>
    </row>
    <row r="574" spans="35:37" s="215" customFormat="1" x14ac:dyDescent="0.2">
      <c r="AI574" s="210"/>
      <c r="AJ574" s="210"/>
      <c r="AK574" s="210"/>
    </row>
    <row r="575" spans="35:37" s="215" customFormat="1" x14ac:dyDescent="0.2">
      <c r="AI575" s="210"/>
      <c r="AJ575" s="210"/>
      <c r="AK575" s="210"/>
    </row>
    <row r="576" spans="35:37" s="215" customFormat="1" x14ac:dyDescent="0.2">
      <c r="AI576" s="210"/>
      <c r="AJ576" s="210"/>
      <c r="AK576" s="210"/>
    </row>
    <row r="577" spans="35:37" s="215" customFormat="1" x14ac:dyDescent="0.2">
      <c r="AI577" s="210"/>
      <c r="AJ577" s="210"/>
      <c r="AK577" s="210"/>
    </row>
    <row r="578" spans="35:37" s="215" customFormat="1" x14ac:dyDescent="0.2">
      <c r="AI578" s="210"/>
      <c r="AJ578" s="210"/>
      <c r="AK578" s="210"/>
    </row>
    <row r="579" spans="35:37" s="215" customFormat="1" x14ac:dyDescent="0.2">
      <c r="AI579" s="210"/>
      <c r="AJ579" s="210"/>
      <c r="AK579" s="210"/>
    </row>
    <row r="580" spans="35:37" s="215" customFormat="1" x14ac:dyDescent="0.2">
      <c r="AI580" s="210"/>
      <c r="AJ580" s="210"/>
      <c r="AK580" s="210"/>
    </row>
    <row r="581" spans="35:37" s="215" customFormat="1" x14ac:dyDescent="0.2">
      <c r="AI581" s="210"/>
      <c r="AJ581" s="210"/>
      <c r="AK581" s="210"/>
    </row>
    <row r="582" spans="35:37" s="215" customFormat="1" x14ac:dyDescent="0.2">
      <c r="AI582" s="210"/>
      <c r="AJ582" s="210"/>
      <c r="AK582" s="210"/>
    </row>
    <row r="583" spans="35:37" s="215" customFormat="1" x14ac:dyDescent="0.2">
      <c r="AI583" s="210"/>
      <c r="AJ583" s="210"/>
      <c r="AK583" s="210"/>
    </row>
    <row r="584" spans="35:37" s="215" customFormat="1" x14ac:dyDescent="0.2">
      <c r="AI584" s="210"/>
      <c r="AJ584" s="210"/>
      <c r="AK584" s="210"/>
    </row>
    <row r="585" spans="35:37" s="215" customFormat="1" x14ac:dyDescent="0.2">
      <c r="AI585" s="210"/>
      <c r="AJ585" s="210"/>
      <c r="AK585" s="210"/>
    </row>
    <row r="586" spans="35:37" s="215" customFormat="1" x14ac:dyDescent="0.2">
      <c r="AI586" s="210"/>
      <c r="AJ586" s="210"/>
      <c r="AK586" s="210"/>
    </row>
    <row r="587" spans="35:37" s="215" customFormat="1" x14ac:dyDescent="0.2">
      <c r="AI587" s="210"/>
      <c r="AJ587" s="210"/>
      <c r="AK587" s="210"/>
    </row>
    <row r="588" spans="35:37" s="215" customFormat="1" x14ac:dyDescent="0.2">
      <c r="AI588" s="210"/>
      <c r="AJ588" s="210"/>
      <c r="AK588" s="210"/>
    </row>
    <row r="589" spans="35:37" s="215" customFormat="1" x14ac:dyDescent="0.2">
      <c r="AI589" s="210"/>
      <c r="AJ589" s="210"/>
      <c r="AK589" s="210"/>
    </row>
    <row r="590" spans="35:37" s="215" customFormat="1" x14ac:dyDescent="0.2">
      <c r="AI590" s="210"/>
      <c r="AJ590" s="210"/>
      <c r="AK590" s="210"/>
    </row>
    <row r="591" spans="35:37" s="215" customFormat="1" x14ac:dyDescent="0.2">
      <c r="AI591" s="210"/>
      <c r="AJ591" s="210"/>
      <c r="AK591" s="210"/>
    </row>
    <row r="592" spans="35:37" s="215" customFormat="1" x14ac:dyDescent="0.2">
      <c r="AI592" s="210"/>
      <c r="AJ592" s="210"/>
      <c r="AK592" s="210"/>
    </row>
    <row r="593" spans="35:37" s="215" customFormat="1" x14ac:dyDescent="0.2">
      <c r="AI593" s="210"/>
      <c r="AJ593" s="210"/>
      <c r="AK593" s="210"/>
    </row>
    <row r="594" spans="35:37" s="215" customFormat="1" x14ac:dyDescent="0.2">
      <c r="AI594" s="210"/>
      <c r="AJ594" s="210"/>
      <c r="AK594" s="210"/>
    </row>
    <row r="595" spans="35:37" s="215" customFormat="1" x14ac:dyDescent="0.2">
      <c r="AI595" s="210"/>
      <c r="AJ595" s="210"/>
      <c r="AK595" s="210"/>
    </row>
    <row r="596" spans="35:37" s="215" customFormat="1" x14ac:dyDescent="0.2">
      <c r="AI596" s="210"/>
      <c r="AJ596" s="210"/>
      <c r="AK596" s="210"/>
    </row>
    <row r="597" spans="35:37" s="215" customFormat="1" x14ac:dyDescent="0.2">
      <c r="AI597" s="210"/>
      <c r="AJ597" s="210"/>
      <c r="AK597" s="210"/>
    </row>
    <row r="598" spans="35:37" s="215" customFormat="1" x14ac:dyDescent="0.2">
      <c r="AI598" s="210"/>
      <c r="AJ598" s="210"/>
      <c r="AK598" s="210"/>
    </row>
    <row r="599" spans="35:37" s="215" customFormat="1" x14ac:dyDescent="0.2">
      <c r="AI599" s="210"/>
      <c r="AJ599" s="210"/>
      <c r="AK599" s="210"/>
    </row>
    <row r="600" spans="35:37" s="215" customFormat="1" x14ac:dyDescent="0.2">
      <c r="AI600" s="210"/>
      <c r="AJ600" s="210"/>
      <c r="AK600" s="210"/>
    </row>
    <row r="601" spans="35:37" s="215" customFormat="1" x14ac:dyDescent="0.2">
      <c r="AI601" s="210"/>
      <c r="AJ601" s="210"/>
      <c r="AK601" s="210"/>
    </row>
    <row r="602" spans="35:37" s="215" customFormat="1" x14ac:dyDescent="0.2">
      <c r="AI602" s="210"/>
      <c r="AJ602" s="210"/>
      <c r="AK602" s="210"/>
    </row>
    <row r="603" spans="35:37" s="215" customFormat="1" x14ac:dyDescent="0.2">
      <c r="AI603" s="210"/>
      <c r="AJ603" s="210"/>
      <c r="AK603" s="210"/>
    </row>
    <row r="604" spans="35:37" s="215" customFormat="1" x14ac:dyDescent="0.2">
      <c r="AI604" s="210"/>
      <c r="AJ604" s="210"/>
      <c r="AK604" s="210"/>
    </row>
    <row r="605" spans="35:37" s="215" customFormat="1" x14ac:dyDescent="0.2">
      <c r="AI605" s="210"/>
      <c r="AJ605" s="210"/>
      <c r="AK605" s="210"/>
    </row>
    <row r="606" spans="35:37" s="215" customFormat="1" x14ac:dyDescent="0.2">
      <c r="AI606" s="210"/>
      <c r="AJ606" s="210"/>
      <c r="AK606" s="210"/>
    </row>
    <row r="607" spans="35:37" s="215" customFormat="1" x14ac:dyDescent="0.2">
      <c r="AI607" s="210"/>
      <c r="AJ607" s="210"/>
      <c r="AK607" s="210"/>
    </row>
    <row r="608" spans="35:37" s="215" customFormat="1" x14ac:dyDescent="0.2">
      <c r="AI608" s="210"/>
      <c r="AJ608" s="210"/>
      <c r="AK608" s="210"/>
    </row>
    <row r="609" spans="35:37" s="215" customFormat="1" x14ac:dyDescent="0.2">
      <c r="AI609" s="210"/>
      <c r="AJ609" s="210"/>
      <c r="AK609" s="210"/>
    </row>
    <row r="610" spans="35:37" s="215" customFormat="1" x14ac:dyDescent="0.2">
      <c r="AI610" s="210"/>
      <c r="AJ610" s="210"/>
      <c r="AK610" s="210"/>
    </row>
    <row r="611" spans="35:37" s="215" customFormat="1" x14ac:dyDescent="0.2">
      <c r="AI611" s="210"/>
      <c r="AJ611" s="210"/>
      <c r="AK611" s="210"/>
    </row>
    <row r="612" spans="35:37" s="215" customFormat="1" x14ac:dyDescent="0.2">
      <c r="AI612" s="210"/>
      <c r="AJ612" s="210"/>
      <c r="AK612" s="210"/>
    </row>
    <row r="613" spans="35:37" s="215" customFormat="1" x14ac:dyDescent="0.2">
      <c r="AI613" s="210"/>
      <c r="AJ613" s="210"/>
      <c r="AK613" s="210"/>
    </row>
    <row r="614" spans="35:37" s="215" customFormat="1" x14ac:dyDescent="0.2">
      <c r="AI614" s="210"/>
      <c r="AJ614" s="210"/>
      <c r="AK614" s="210"/>
    </row>
    <row r="615" spans="35:37" s="215" customFormat="1" x14ac:dyDescent="0.2">
      <c r="AI615" s="210"/>
      <c r="AJ615" s="210"/>
      <c r="AK615" s="210"/>
    </row>
    <row r="616" spans="35:37" s="215" customFormat="1" x14ac:dyDescent="0.2">
      <c r="AI616" s="210"/>
      <c r="AJ616" s="210"/>
      <c r="AK616" s="210"/>
    </row>
    <row r="617" spans="35:37" s="215" customFormat="1" x14ac:dyDescent="0.2">
      <c r="AI617" s="210"/>
      <c r="AJ617" s="210"/>
      <c r="AK617" s="210"/>
    </row>
    <row r="618" spans="35:37" s="215" customFormat="1" x14ac:dyDescent="0.2">
      <c r="AI618" s="210"/>
      <c r="AJ618" s="210"/>
      <c r="AK618" s="210"/>
    </row>
    <row r="619" spans="35:37" s="215" customFormat="1" x14ac:dyDescent="0.2">
      <c r="AI619" s="210"/>
      <c r="AJ619" s="210"/>
      <c r="AK619" s="210"/>
    </row>
    <row r="620" spans="35:37" s="215" customFormat="1" x14ac:dyDescent="0.2">
      <c r="AI620" s="210"/>
      <c r="AJ620" s="210"/>
      <c r="AK620" s="210"/>
    </row>
    <row r="621" spans="35:37" s="215" customFormat="1" x14ac:dyDescent="0.2">
      <c r="AI621" s="210"/>
      <c r="AJ621" s="210"/>
      <c r="AK621" s="210"/>
    </row>
    <row r="622" spans="35:37" s="215" customFormat="1" x14ac:dyDescent="0.2">
      <c r="AI622" s="210"/>
      <c r="AJ622" s="210"/>
      <c r="AK622" s="210"/>
    </row>
    <row r="623" spans="35:37" s="215" customFormat="1" x14ac:dyDescent="0.2">
      <c r="AI623" s="210"/>
      <c r="AJ623" s="210"/>
      <c r="AK623" s="210"/>
    </row>
    <row r="624" spans="35:37" s="215" customFormat="1" x14ac:dyDescent="0.2">
      <c r="AI624" s="210"/>
      <c r="AJ624" s="210"/>
      <c r="AK624" s="210"/>
    </row>
    <row r="625" spans="35:37" s="215" customFormat="1" x14ac:dyDescent="0.2">
      <c r="AI625" s="210"/>
      <c r="AJ625" s="210"/>
      <c r="AK625" s="210"/>
    </row>
    <row r="626" spans="35:37" s="215" customFormat="1" x14ac:dyDescent="0.2">
      <c r="AI626" s="210"/>
      <c r="AJ626" s="210"/>
      <c r="AK626" s="210"/>
    </row>
    <row r="627" spans="35:37" s="215" customFormat="1" x14ac:dyDescent="0.2">
      <c r="AI627" s="210"/>
      <c r="AJ627" s="210"/>
      <c r="AK627" s="210"/>
    </row>
    <row r="628" spans="35:37" s="215" customFormat="1" x14ac:dyDescent="0.2">
      <c r="AI628" s="210"/>
      <c r="AJ628" s="210"/>
      <c r="AK628" s="210"/>
    </row>
    <row r="629" spans="35:37" s="215" customFormat="1" x14ac:dyDescent="0.2">
      <c r="AI629" s="210"/>
      <c r="AJ629" s="210"/>
      <c r="AK629" s="210"/>
    </row>
    <row r="630" spans="35:37" s="215" customFormat="1" x14ac:dyDescent="0.2">
      <c r="AI630" s="210"/>
      <c r="AJ630" s="210"/>
      <c r="AK630" s="210"/>
    </row>
    <row r="631" spans="35:37" s="215" customFormat="1" x14ac:dyDescent="0.2">
      <c r="AI631" s="210"/>
      <c r="AJ631" s="210"/>
      <c r="AK631" s="210"/>
    </row>
    <row r="632" spans="35:37" s="215" customFormat="1" x14ac:dyDescent="0.2">
      <c r="AI632" s="210"/>
      <c r="AJ632" s="210"/>
      <c r="AK632" s="210"/>
    </row>
    <row r="633" spans="35:37" s="215" customFormat="1" x14ac:dyDescent="0.2">
      <c r="AI633" s="210"/>
      <c r="AJ633" s="210"/>
      <c r="AK633" s="210"/>
    </row>
    <row r="634" spans="35:37" s="215" customFormat="1" x14ac:dyDescent="0.2">
      <c r="AI634" s="210"/>
      <c r="AJ634" s="210"/>
      <c r="AK634" s="210"/>
    </row>
    <row r="635" spans="35:37" s="215" customFormat="1" x14ac:dyDescent="0.2">
      <c r="AI635" s="210"/>
      <c r="AJ635" s="210"/>
      <c r="AK635" s="210"/>
    </row>
    <row r="636" spans="35:37" s="215" customFormat="1" x14ac:dyDescent="0.2">
      <c r="AI636" s="210"/>
      <c r="AJ636" s="210"/>
      <c r="AK636" s="210"/>
    </row>
    <row r="637" spans="35:37" s="215" customFormat="1" x14ac:dyDescent="0.2">
      <c r="AI637" s="210"/>
      <c r="AJ637" s="210"/>
      <c r="AK637" s="210"/>
    </row>
    <row r="638" spans="35:37" s="215" customFormat="1" x14ac:dyDescent="0.2">
      <c r="AI638" s="210"/>
      <c r="AJ638" s="210"/>
      <c r="AK638" s="210"/>
    </row>
    <row r="639" spans="35:37" s="215" customFormat="1" x14ac:dyDescent="0.2">
      <c r="AI639" s="210"/>
      <c r="AJ639" s="210"/>
      <c r="AK639" s="210"/>
    </row>
    <row r="640" spans="35:37" s="215" customFormat="1" x14ac:dyDescent="0.2">
      <c r="AI640" s="210"/>
      <c r="AJ640" s="210"/>
      <c r="AK640" s="210"/>
    </row>
    <row r="641" spans="35:37" s="215" customFormat="1" x14ac:dyDescent="0.2">
      <c r="AI641" s="210"/>
      <c r="AJ641" s="210"/>
      <c r="AK641" s="210"/>
    </row>
    <row r="642" spans="35:37" s="215" customFormat="1" x14ac:dyDescent="0.2">
      <c r="AI642" s="210"/>
      <c r="AJ642" s="210"/>
      <c r="AK642" s="210"/>
    </row>
    <row r="643" spans="35:37" s="215" customFormat="1" x14ac:dyDescent="0.2">
      <c r="AI643" s="210"/>
      <c r="AJ643" s="210"/>
      <c r="AK643" s="210"/>
    </row>
    <row r="644" spans="35:37" s="215" customFormat="1" x14ac:dyDescent="0.2">
      <c r="AI644" s="210"/>
      <c r="AJ644" s="210"/>
      <c r="AK644" s="210"/>
    </row>
    <row r="645" spans="35:37" s="215" customFormat="1" x14ac:dyDescent="0.2">
      <c r="AI645" s="210"/>
      <c r="AJ645" s="210"/>
      <c r="AK645" s="210"/>
    </row>
    <row r="646" spans="35:37" s="215" customFormat="1" x14ac:dyDescent="0.2">
      <c r="AI646" s="210"/>
      <c r="AJ646" s="210"/>
      <c r="AK646" s="210"/>
    </row>
    <row r="647" spans="35:37" s="215" customFormat="1" x14ac:dyDescent="0.2">
      <c r="AI647" s="210"/>
      <c r="AJ647" s="210"/>
      <c r="AK647" s="210"/>
    </row>
    <row r="648" spans="35:37" s="215" customFormat="1" x14ac:dyDescent="0.2">
      <c r="AI648" s="210"/>
      <c r="AJ648" s="210"/>
      <c r="AK648" s="210"/>
    </row>
    <row r="649" spans="35:37" s="215" customFormat="1" x14ac:dyDescent="0.2">
      <c r="AI649" s="210"/>
      <c r="AJ649" s="210"/>
      <c r="AK649" s="210"/>
    </row>
    <row r="650" spans="35:37" s="215" customFormat="1" x14ac:dyDescent="0.2">
      <c r="AI650" s="210"/>
      <c r="AJ650" s="210"/>
      <c r="AK650" s="210"/>
    </row>
    <row r="651" spans="35:37" s="215" customFormat="1" x14ac:dyDescent="0.2">
      <c r="AI651" s="210"/>
      <c r="AJ651" s="210"/>
      <c r="AK651" s="210"/>
    </row>
    <row r="652" spans="35:37" s="215" customFormat="1" x14ac:dyDescent="0.2">
      <c r="AI652" s="210"/>
      <c r="AJ652" s="210"/>
      <c r="AK652" s="210"/>
    </row>
    <row r="653" spans="35:37" s="215" customFormat="1" x14ac:dyDescent="0.2">
      <c r="AI653" s="210"/>
      <c r="AJ653" s="210"/>
      <c r="AK653" s="210"/>
    </row>
    <row r="654" spans="35:37" s="215" customFormat="1" x14ac:dyDescent="0.2">
      <c r="AI654" s="210"/>
      <c r="AJ654" s="210"/>
      <c r="AK654" s="210"/>
    </row>
    <row r="655" spans="35:37" s="215" customFormat="1" x14ac:dyDescent="0.2">
      <c r="AI655" s="210"/>
      <c r="AJ655" s="210"/>
      <c r="AK655" s="210"/>
    </row>
    <row r="656" spans="35:37" s="215" customFormat="1" x14ac:dyDescent="0.2">
      <c r="AI656" s="210"/>
      <c r="AJ656" s="210"/>
      <c r="AK656" s="210"/>
    </row>
    <row r="657" spans="35:37" s="215" customFormat="1" x14ac:dyDescent="0.2">
      <c r="AI657" s="210"/>
      <c r="AJ657" s="210"/>
      <c r="AK657" s="210"/>
    </row>
    <row r="658" spans="35:37" s="215" customFormat="1" x14ac:dyDescent="0.2">
      <c r="AI658" s="210"/>
      <c r="AJ658" s="210"/>
      <c r="AK658" s="210"/>
    </row>
    <row r="659" spans="35:37" s="215" customFormat="1" x14ac:dyDescent="0.2">
      <c r="AI659" s="210"/>
      <c r="AJ659" s="210"/>
      <c r="AK659" s="210"/>
    </row>
    <row r="660" spans="35:37" s="215" customFormat="1" x14ac:dyDescent="0.2">
      <c r="AI660" s="210"/>
      <c r="AJ660" s="210"/>
      <c r="AK660" s="210"/>
    </row>
    <row r="661" spans="35:37" s="215" customFormat="1" x14ac:dyDescent="0.2">
      <c r="AI661" s="210"/>
      <c r="AJ661" s="210"/>
      <c r="AK661" s="210"/>
    </row>
    <row r="662" spans="35:37" s="215" customFormat="1" x14ac:dyDescent="0.2">
      <c r="AI662" s="210"/>
      <c r="AJ662" s="210"/>
      <c r="AK662" s="210"/>
    </row>
    <row r="663" spans="35:37" s="215" customFormat="1" x14ac:dyDescent="0.2">
      <c r="AI663" s="210"/>
      <c r="AJ663" s="210"/>
      <c r="AK663" s="210"/>
    </row>
    <row r="664" spans="35:37" s="215" customFormat="1" x14ac:dyDescent="0.2">
      <c r="AI664" s="210"/>
      <c r="AJ664" s="210"/>
      <c r="AK664" s="210"/>
    </row>
    <row r="665" spans="35:37" s="215" customFormat="1" x14ac:dyDescent="0.2">
      <c r="AI665" s="210"/>
      <c r="AJ665" s="210"/>
      <c r="AK665" s="210"/>
    </row>
    <row r="666" spans="35:37" s="215" customFormat="1" x14ac:dyDescent="0.2">
      <c r="AI666" s="210"/>
      <c r="AJ666" s="210"/>
      <c r="AK666" s="210"/>
    </row>
    <row r="667" spans="35:37" s="215" customFormat="1" x14ac:dyDescent="0.2">
      <c r="AI667" s="210"/>
      <c r="AJ667" s="210"/>
      <c r="AK667" s="210"/>
    </row>
    <row r="668" spans="35:37" s="215" customFormat="1" x14ac:dyDescent="0.2">
      <c r="AI668" s="210"/>
      <c r="AJ668" s="210"/>
      <c r="AK668" s="210"/>
    </row>
    <row r="669" spans="35:37" s="215" customFormat="1" x14ac:dyDescent="0.2">
      <c r="AI669" s="210"/>
      <c r="AJ669" s="210"/>
      <c r="AK669" s="210"/>
    </row>
    <row r="670" spans="35:37" s="215" customFormat="1" x14ac:dyDescent="0.2">
      <c r="AI670" s="210"/>
      <c r="AJ670" s="210"/>
      <c r="AK670" s="210"/>
    </row>
    <row r="671" spans="35:37" s="215" customFormat="1" x14ac:dyDescent="0.2">
      <c r="AI671" s="210"/>
      <c r="AJ671" s="210"/>
      <c r="AK671" s="210"/>
    </row>
    <row r="672" spans="35:37" s="215" customFormat="1" x14ac:dyDescent="0.2">
      <c r="AI672" s="210"/>
      <c r="AJ672" s="210"/>
      <c r="AK672" s="210"/>
    </row>
    <row r="673" spans="35:37" s="215" customFormat="1" x14ac:dyDescent="0.2">
      <c r="AI673" s="210"/>
      <c r="AJ673" s="210"/>
      <c r="AK673" s="210"/>
    </row>
    <row r="674" spans="35:37" s="215" customFormat="1" x14ac:dyDescent="0.2">
      <c r="AI674" s="210"/>
      <c r="AJ674" s="210"/>
      <c r="AK674" s="210"/>
    </row>
    <row r="675" spans="35:37" s="215" customFormat="1" x14ac:dyDescent="0.2">
      <c r="AI675" s="210"/>
      <c r="AJ675" s="210"/>
      <c r="AK675" s="210"/>
    </row>
    <row r="676" spans="35:37" s="215" customFormat="1" x14ac:dyDescent="0.2">
      <c r="AI676" s="210"/>
      <c r="AJ676" s="210"/>
      <c r="AK676" s="210"/>
    </row>
    <row r="677" spans="35:37" s="215" customFormat="1" x14ac:dyDescent="0.2">
      <c r="AI677" s="210"/>
      <c r="AJ677" s="210"/>
      <c r="AK677" s="210"/>
    </row>
    <row r="678" spans="35:37" s="215" customFormat="1" x14ac:dyDescent="0.2">
      <c r="AI678" s="210"/>
      <c r="AJ678" s="210"/>
      <c r="AK678" s="210"/>
    </row>
    <row r="679" spans="35:37" s="215" customFormat="1" x14ac:dyDescent="0.2">
      <c r="AI679" s="210"/>
      <c r="AJ679" s="210"/>
      <c r="AK679" s="210"/>
    </row>
    <row r="680" spans="35:37" s="215" customFormat="1" x14ac:dyDescent="0.2">
      <c r="AI680" s="210"/>
      <c r="AJ680" s="210"/>
      <c r="AK680" s="210"/>
    </row>
    <row r="681" spans="35:37" s="215" customFormat="1" x14ac:dyDescent="0.2">
      <c r="AI681" s="210"/>
      <c r="AJ681" s="210"/>
      <c r="AK681" s="210"/>
    </row>
    <row r="682" spans="35:37" s="215" customFormat="1" x14ac:dyDescent="0.2">
      <c r="AI682" s="210"/>
      <c r="AJ682" s="210"/>
      <c r="AK682" s="210"/>
    </row>
    <row r="683" spans="35:37" s="215" customFormat="1" x14ac:dyDescent="0.2">
      <c r="AI683" s="210"/>
      <c r="AJ683" s="210"/>
      <c r="AK683" s="210"/>
    </row>
    <row r="684" spans="35:37" s="215" customFormat="1" x14ac:dyDescent="0.2">
      <c r="AI684" s="210"/>
      <c r="AJ684" s="210"/>
      <c r="AK684" s="210"/>
    </row>
    <row r="685" spans="35:37" s="215" customFormat="1" x14ac:dyDescent="0.2">
      <c r="AI685" s="210"/>
      <c r="AJ685" s="210"/>
      <c r="AK685" s="210"/>
    </row>
    <row r="686" spans="35:37" s="215" customFormat="1" x14ac:dyDescent="0.2">
      <c r="AI686" s="210"/>
      <c r="AJ686" s="210"/>
      <c r="AK686" s="210"/>
    </row>
    <row r="687" spans="35:37" s="215" customFormat="1" x14ac:dyDescent="0.2">
      <c r="AI687" s="210"/>
      <c r="AJ687" s="210"/>
      <c r="AK687" s="210"/>
    </row>
    <row r="688" spans="35:37" s="215" customFormat="1" x14ac:dyDescent="0.2">
      <c r="AI688" s="210"/>
      <c r="AJ688" s="210"/>
      <c r="AK688" s="210"/>
    </row>
    <row r="689" spans="35:37" s="215" customFormat="1" x14ac:dyDescent="0.2">
      <c r="AI689" s="210"/>
      <c r="AJ689" s="210"/>
      <c r="AK689" s="210"/>
    </row>
    <row r="690" spans="35:37" s="215" customFormat="1" x14ac:dyDescent="0.2">
      <c r="AI690" s="210"/>
      <c r="AJ690" s="210"/>
      <c r="AK690" s="210"/>
    </row>
    <row r="691" spans="35:37" s="215" customFormat="1" x14ac:dyDescent="0.2">
      <c r="AI691" s="210"/>
      <c r="AJ691" s="210"/>
      <c r="AK691" s="210"/>
    </row>
    <row r="692" spans="35:37" s="215" customFormat="1" x14ac:dyDescent="0.2">
      <c r="AI692" s="210"/>
      <c r="AJ692" s="210"/>
      <c r="AK692" s="210"/>
    </row>
    <row r="693" spans="35:37" s="215" customFormat="1" x14ac:dyDescent="0.2">
      <c r="AI693" s="210"/>
      <c r="AJ693" s="210"/>
      <c r="AK693" s="210"/>
    </row>
    <row r="694" spans="35:37" s="215" customFormat="1" x14ac:dyDescent="0.2">
      <c r="AI694" s="210"/>
      <c r="AJ694" s="210"/>
      <c r="AK694" s="210"/>
    </row>
    <row r="695" spans="35:37" s="215" customFormat="1" x14ac:dyDescent="0.2">
      <c r="AI695" s="210"/>
      <c r="AJ695" s="210"/>
      <c r="AK695" s="210"/>
    </row>
    <row r="696" spans="35:37" s="215" customFormat="1" x14ac:dyDescent="0.2">
      <c r="AI696" s="210"/>
      <c r="AJ696" s="210"/>
      <c r="AK696" s="210"/>
    </row>
    <row r="697" spans="35:37" s="215" customFormat="1" x14ac:dyDescent="0.2">
      <c r="AI697" s="210"/>
      <c r="AJ697" s="210"/>
      <c r="AK697" s="210"/>
    </row>
    <row r="698" spans="35:37" s="215" customFormat="1" x14ac:dyDescent="0.2">
      <c r="AI698" s="210"/>
      <c r="AJ698" s="210"/>
      <c r="AK698" s="210"/>
    </row>
    <row r="699" spans="35:37" s="215" customFormat="1" x14ac:dyDescent="0.2">
      <c r="AI699" s="210"/>
      <c r="AJ699" s="210"/>
      <c r="AK699" s="210"/>
    </row>
    <row r="700" spans="35:37" s="215" customFormat="1" x14ac:dyDescent="0.2">
      <c r="AI700" s="210"/>
      <c r="AJ700" s="210"/>
      <c r="AK700" s="210"/>
    </row>
    <row r="701" spans="35:37" s="215" customFormat="1" x14ac:dyDescent="0.2">
      <c r="AI701" s="210"/>
      <c r="AJ701" s="210"/>
      <c r="AK701" s="210"/>
    </row>
    <row r="702" spans="35:37" s="215" customFormat="1" x14ac:dyDescent="0.2">
      <c r="AI702" s="210"/>
      <c r="AJ702" s="210"/>
      <c r="AK702" s="210"/>
    </row>
    <row r="703" spans="35:37" s="215" customFormat="1" x14ac:dyDescent="0.2">
      <c r="AI703" s="210"/>
      <c r="AJ703" s="210"/>
      <c r="AK703" s="210"/>
    </row>
    <row r="704" spans="35:37" s="215" customFormat="1" x14ac:dyDescent="0.2">
      <c r="AI704" s="210"/>
      <c r="AJ704" s="210"/>
      <c r="AK704" s="210"/>
    </row>
    <row r="705" spans="35:37" s="215" customFormat="1" x14ac:dyDescent="0.2">
      <c r="AI705" s="210"/>
      <c r="AJ705" s="210"/>
      <c r="AK705" s="210"/>
    </row>
    <row r="706" spans="35:37" s="215" customFormat="1" x14ac:dyDescent="0.2">
      <c r="AI706" s="210"/>
      <c r="AJ706" s="210"/>
      <c r="AK706" s="210"/>
    </row>
    <row r="707" spans="35:37" s="215" customFormat="1" x14ac:dyDescent="0.2">
      <c r="AI707" s="210"/>
      <c r="AJ707" s="210"/>
      <c r="AK707" s="210"/>
    </row>
    <row r="708" spans="35:37" s="215" customFormat="1" x14ac:dyDescent="0.2">
      <c r="AI708" s="210"/>
      <c r="AJ708" s="210"/>
      <c r="AK708" s="210"/>
    </row>
    <row r="709" spans="35:37" s="215" customFormat="1" x14ac:dyDescent="0.2">
      <c r="AI709" s="210"/>
      <c r="AJ709" s="210"/>
      <c r="AK709" s="210"/>
    </row>
    <row r="710" spans="35:37" s="215" customFormat="1" x14ac:dyDescent="0.2">
      <c r="AI710" s="210"/>
      <c r="AJ710" s="210"/>
      <c r="AK710" s="210"/>
    </row>
    <row r="711" spans="35:37" s="215" customFormat="1" x14ac:dyDescent="0.2">
      <c r="AI711" s="210"/>
      <c r="AJ711" s="210"/>
      <c r="AK711" s="210"/>
    </row>
    <row r="712" spans="35:37" s="215" customFormat="1" x14ac:dyDescent="0.2">
      <c r="AI712" s="210"/>
      <c r="AJ712" s="210"/>
      <c r="AK712" s="210"/>
    </row>
    <row r="713" spans="35:37" s="215" customFormat="1" x14ac:dyDescent="0.2">
      <c r="AI713" s="210"/>
      <c r="AJ713" s="210"/>
      <c r="AK713" s="210"/>
    </row>
    <row r="714" spans="35:37" s="215" customFormat="1" x14ac:dyDescent="0.2">
      <c r="AI714" s="210"/>
      <c r="AJ714" s="210"/>
      <c r="AK714" s="210"/>
    </row>
    <row r="715" spans="35:37" s="215" customFormat="1" x14ac:dyDescent="0.2">
      <c r="AI715" s="210"/>
      <c r="AJ715" s="210"/>
      <c r="AK715" s="210"/>
    </row>
    <row r="716" spans="35:37" s="215" customFormat="1" x14ac:dyDescent="0.2">
      <c r="AI716" s="210"/>
      <c r="AJ716" s="210"/>
      <c r="AK716" s="210"/>
    </row>
    <row r="717" spans="35:37" s="215" customFormat="1" x14ac:dyDescent="0.2">
      <c r="AI717" s="210"/>
      <c r="AJ717" s="210"/>
      <c r="AK717" s="210"/>
    </row>
    <row r="718" spans="35:37" s="215" customFormat="1" x14ac:dyDescent="0.2">
      <c r="AI718" s="210"/>
      <c r="AJ718" s="210"/>
      <c r="AK718" s="210"/>
    </row>
    <row r="719" spans="35:37" s="215" customFormat="1" x14ac:dyDescent="0.2">
      <c r="AI719" s="210"/>
      <c r="AJ719" s="210"/>
      <c r="AK719" s="210"/>
    </row>
    <row r="720" spans="35:37" s="215" customFormat="1" x14ac:dyDescent="0.2">
      <c r="AI720" s="210"/>
      <c r="AJ720" s="210"/>
      <c r="AK720" s="210"/>
    </row>
    <row r="721" spans="35:37" s="215" customFormat="1" x14ac:dyDescent="0.2">
      <c r="AI721" s="210"/>
      <c r="AJ721" s="210"/>
      <c r="AK721" s="210"/>
    </row>
    <row r="722" spans="35:37" s="215" customFormat="1" x14ac:dyDescent="0.2">
      <c r="AI722" s="210"/>
      <c r="AJ722" s="210"/>
      <c r="AK722" s="210"/>
    </row>
    <row r="723" spans="35:37" s="215" customFormat="1" x14ac:dyDescent="0.2">
      <c r="AI723" s="210"/>
      <c r="AJ723" s="210"/>
      <c r="AK723" s="210"/>
    </row>
    <row r="724" spans="35:37" s="215" customFormat="1" x14ac:dyDescent="0.2">
      <c r="AI724" s="210"/>
      <c r="AJ724" s="210"/>
      <c r="AK724" s="210"/>
    </row>
    <row r="725" spans="35:37" s="215" customFormat="1" x14ac:dyDescent="0.2">
      <c r="AI725" s="210"/>
      <c r="AJ725" s="210"/>
      <c r="AK725" s="210"/>
    </row>
    <row r="726" spans="35:37" s="215" customFormat="1" x14ac:dyDescent="0.2">
      <c r="AI726" s="210"/>
      <c r="AJ726" s="210"/>
      <c r="AK726" s="210"/>
    </row>
    <row r="727" spans="35:37" s="215" customFormat="1" x14ac:dyDescent="0.2">
      <c r="AI727" s="210"/>
      <c r="AJ727" s="210"/>
      <c r="AK727" s="210"/>
    </row>
    <row r="728" spans="35:37" s="215" customFormat="1" x14ac:dyDescent="0.2">
      <c r="AI728" s="210"/>
      <c r="AJ728" s="210"/>
      <c r="AK728" s="210"/>
    </row>
    <row r="729" spans="35:37" s="215" customFormat="1" x14ac:dyDescent="0.2">
      <c r="AI729" s="210"/>
      <c r="AJ729" s="210"/>
      <c r="AK729" s="210"/>
    </row>
    <row r="730" spans="35:37" s="215" customFormat="1" x14ac:dyDescent="0.2">
      <c r="AI730" s="210"/>
      <c r="AJ730" s="210"/>
      <c r="AK730" s="210"/>
    </row>
    <row r="731" spans="35:37" s="215" customFormat="1" x14ac:dyDescent="0.2">
      <c r="AI731" s="210"/>
      <c r="AJ731" s="210"/>
      <c r="AK731" s="210"/>
    </row>
    <row r="732" spans="35:37" s="215" customFormat="1" x14ac:dyDescent="0.2">
      <c r="AI732" s="210"/>
      <c r="AJ732" s="210"/>
      <c r="AK732" s="210"/>
    </row>
    <row r="733" spans="35:37" s="215" customFormat="1" x14ac:dyDescent="0.2">
      <c r="AI733" s="210"/>
      <c r="AJ733" s="210"/>
      <c r="AK733" s="210"/>
    </row>
    <row r="734" spans="35:37" s="215" customFormat="1" x14ac:dyDescent="0.2">
      <c r="AI734" s="210"/>
      <c r="AJ734" s="210"/>
      <c r="AK734" s="210"/>
    </row>
    <row r="735" spans="35:37" s="215" customFormat="1" x14ac:dyDescent="0.2">
      <c r="AI735" s="210"/>
      <c r="AJ735" s="210"/>
      <c r="AK735" s="210"/>
    </row>
    <row r="736" spans="35:37" s="215" customFormat="1" x14ac:dyDescent="0.2">
      <c r="AI736" s="210"/>
      <c r="AJ736" s="210"/>
      <c r="AK736" s="210"/>
    </row>
    <row r="737" spans="35:37" s="215" customFormat="1" x14ac:dyDescent="0.2">
      <c r="AI737" s="210"/>
      <c r="AJ737" s="210"/>
      <c r="AK737" s="210"/>
    </row>
    <row r="738" spans="35:37" s="215" customFormat="1" x14ac:dyDescent="0.2">
      <c r="AI738" s="210"/>
      <c r="AJ738" s="210"/>
      <c r="AK738" s="210"/>
    </row>
    <row r="739" spans="35:37" s="215" customFormat="1" x14ac:dyDescent="0.2">
      <c r="AI739" s="210"/>
      <c r="AJ739" s="210"/>
      <c r="AK739" s="210"/>
    </row>
    <row r="740" spans="35:37" s="215" customFormat="1" x14ac:dyDescent="0.2">
      <c r="AI740" s="210"/>
      <c r="AJ740" s="210"/>
      <c r="AK740" s="210"/>
    </row>
    <row r="741" spans="35:37" s="215" customFormat="1" x14ac:dyDescent="0.2">
      <c r="AI741" s="210"/>
      <c r="AJ741" s="210"/>
      <c r="AK741" s="210"/>
    </row>
    <row r="742" spans="35:37" s="215" customFormat="1" x14ac:dyDescent="0.2">
      <c r="AI742" s="210"/>
      <c r="AJ742" s="210"/>
      <c r="AK742" s="210"/>
    </row>
    <row r="743" spans="35:37" s="215" customFormat="1" x14ac:dyDescent="0.2">
      <c r="AI743" s="210"/>
      <c r="AJ743" s="210"/>
      <c r="AK743" s="210"/>
    </row>
    <row r="744" spans="35:37" s="215" customFormat="1" x14ac:dyDescent="0.2">
      <c r="AI744" s="210"/>
      <c r="AJ744" s="210"/>
      <c r="AK744" s="210"/>
    </row>
    <row r="745" spans="35:37" s="215" customFormat="1" x14ac:dyDescent="0.2">
      <c r="AI745" s="210"/>
      <c r="AJ745" s="210"/>
      <c r="AK745" s="210"/>
    </row>
    <row r="746" spans="35:37" s="215" customFormat="1" x14ac:dyDescent="0.2">
      <c r="AI746" s="210"/>
      <c r="AJ746" s="210"/>
      <c r="AK746" s="210"/>
    </row>
    <row r="747" spans="35:37" s="215" customFormat="1" x14ac:dyDescent="0.2">
      <c r="AI747" s="210"/>
      <c r="AJ747" s="210"/>
      <c r="AK747" s="210"/>
    </row>
    <row r="748" spans="35:37" s="215" customFormat="1" x14ac:dyDescent="0.2">
      <c r="AI748" s="210"/>
      <c r="AJ748" s="210"/>
      <c r="AK748" s="210"/>
    </row>
    <row r="749" spans="35:37" s="215" customFormat="1" x14ac:dyDescent="0.2">
      <c r="AI749" s="210"/>
      <c r="AJ749" s="210"/>
      <c r="AK749" s="210"/>
    </row>
    <row r="750" spans="35:37" s="215" customFormat="1" x14ac:dyDescent="0.2">
      <c r="AI750" s="210"/>
      <c r="AJ750" s="210"/>
      <c r="AK750" s="210"/>
    </row>
    <row r="751" spans="35:37" s="215" customFormat="1" x14ac:dyDescent="0.2">
      <c r="AI751" s="210"/>
      <c r="AJ751" s="210"/>
      <c r="AK751" s="210"/>
    </row>
    <row r="752" spans="35:37" s="215" customFormat="1" x14ac:dyDescent="0.2">
      <c r="AI752" s="210"/>
      <c r="AJ752" s="210"/>
      <c r="AK752" s="210"/>
    </row>
    <row r="753" spans="35:37" s="215" customFormat="1" x14ac:dyDescent="0.2">
      <c r="AI753" s="210"/>
      <c r="AJ753" s="210"/>
      <c r="AK753" s="210"/>
    </row>
    <row r="754" spans="35:37" s="215" customFormat="1" x14ac:dyDescent="0.2">
      <c r="AI754" s="210"/>
      <c r="AJ754" s="210"/>
      <c r="AK754" s="210"/>
    </row>
    <row r="755" spans="35:37" s="215" customFormat="1" x14ac:dyDescent="0.2">
      <c r="AI755" s="210"/>
      <c r="AJ755" s="210"/>
      <c r="AK755" s="210"/>
    </row>
    <row r="756" spans="35:37" s="215" customFormat="1" x14ac:dyDescent="0.2">
      <c r="AI756" s="210"/>
      <c r="AJ756" s="210"/>
      <c r="AK756" s="210"/>
    </row>
    <row r="757" spans="35:37" s="215" customFormat="1" x14ac:dyDescent="0.2">
      <c r="AI757" s="210"/>
      <c r="AJ757" s="210"/>
      <c r="AK757" s="210"/>
    </row>
    <row r="758" spans="35:37" s="215" customFormat="1" x14ac:dyDescent="0.2">
      <c r="AI758" s="210"/>
      <c r="AJ758" s="210"/>
      <c r="AK758" s="210"/>
    </row>
    <row r="759" spans="35:37" s="215" customFormat="1" x14ac:dyDescent="0.2">
      <c r="AI759" s="210"/>
      <c r="AJ759" s="210"/>
      <c r="AK759" s="210"/>
    </row>
    <row r="760" spans="35:37" s="215" customFormat="1" x14ac:dyDescent="0.2">
      <c r="AI760" s="210"/>
      <c r="AJ760" s="210"/>
      <c r="AK760" s="210"/>
    </row>
    <row r="761" spans="35:37" s="215" customFormat="1" x14ac:dyDescent="0.2">
      <c r="AI761" s="210"/>
      <c r="AJ761" s="210"/>
      <c r="AK761" s="210"/>
    </row>
    <row r="762" spans="35:37" s="215" customFormat="1" x14ac:dyDescent="0.2">
      <c r="AI762" s="210"/>
      <c r="AJ762" s="210"/>
      <c r="AK762" s="210"/>
    </row>
    <row r="763" spans="35:37" s="215" customFormat="1" x14ac:dyDescent="0.2">
      <c r="AI763" s="210"/>
      <c r="AJ763" s="210"/>
      <c r="AK763" s="210"/>
    </row>
    <row r="764" spans="35:37" s="215" customFormat="1" x14ac:dyDescent="0.2">
      <c r="AI764" s="210"/>
      <c r="AJ764" s="210"/>
      <c r="AK764" s="210"/>
    </row>
    <row r="765" spans="35:37" s="215" customFormat="1" x14ac:dyDescent="0.2">
      <c r="AI765" s="210"/>
      <c r="AJ765" s="210"/>
      <c r="AK765" s="210"/>
    </row>
    <row r="766" spans="35:37" s="215" customFormat="1" x14ac:dyDescent="0.2">
      <c r="AI766" s="210"/>
      <c r="AJ766" s="210"/>
      <c r="AK766" s="210"/>
    </row>
    <row r="767" spans="35:37" s="215" customFormat="1" x14ac:dyDescent="0.2">
      <c r="AI767" s="210"/>
      <c r="AJ767" s="210"/>
      <c r="AK767" s="210"/>
    </row>
    <row r="768" spans="35:37" s="215" customFormat="1" x14ac:dyDescent="0.2">
      <c r="AI768" s="210"/>
      <c r="AJ768" s="210"/>
      <c r="AK768" s="210"/>
    </row>
    <row r="769" spans="35:37" s="215" customFormat="1" x14ac:dyDescent="0.2">
      <c r="AI769" s="210"/>
      <c r="AJ769" s="210"/>
      <c r="AK769" s="210"/>
    </row>
    <row r="770" spans="35:37" s="215" customFormat="1" x14ac:dyDescent="0.2">
      <c r="AI770" s="210"/>
      <c r="AJ770" s="210"/>
      <c r="AK770" s="210"/>
    </row>
    <row r="771" spans="35:37" s="215" customFormat="1" x14ac:dyDescent="0.2">
      <c r="AI771" s="210"/>
      <c r="AJ771" s="210"/>
      <c r="AK771" s="210"/>
    </row>
    <row r="772" spans="35:37" s="215" customFormat="1" x14ac:dyDescent="0.2">
      <c r="AI772" s="210"/>
      <c r="AJ772" s="210"/>
      <c r="AK772" s="210"/>
    </row>
    <row r="773" spans="35:37" s="215" customFormat="1" x14ac:dyDescent="0.2">
      <c r="AI773" s="210"/>
      <c r="AJ773" s="210"/>
      <c r="AK773" s="210"/>
    </row>
    <row r="774" spans="35:37" s="215" customFormat="1" x14ac:dyDescent="0.2">
      <c r="AI774" s="210"/>
      <c r="AJ774" s="210"/>
      <c r="AK774" s="210"/>
    </row>
    <row r="775" spans="35:37" s="215" customFormat="1" x14ac:dyDescent="0.2">
      <c r="AI775" s="210"/>
      <c r="AJ775" s="210"/>
      <c r="AK775" s="210"/>
    </row>
    <row r="776" spans="35:37" s="215" customFormat="1" x14ac:dyDescent="0.2">
      <c r="AI776" s="210"/>
      <c r="AJ776" s="210"/>
      <c r="AK776" s="210"/>
    </row>
    <row r="777" spans="35:37" s="215" customFormat="1" x14ac:dyDescent="0.2">
      <c r="AI777" s="210"/>
      <c r="AJ777" s="210"/>
      <c r="AK777" s="210"/>
    </row>
    <row r="778" spans="35:37" s="215" customFormat="1" x14ac:dyDescent="0.2">
      <c r="AI778" s="210"/>
      <c r="AJ778" s="210"/>
      <c r="AK778" s="210"/>
    </row>
    <row r="779" spans="35:37" s="215" customFormat="1" x14ac:dyDescent="0.2">
      <c r="AI779" s="210"/>
      <c r="AJ779" s="210"/>
      <c r="AK779" s="210"/>
    </row>
    <row r="780" spans="35:37" s="215" customFormat="1" x14ac:dyDescent="0.2">
      <c r="AI780" s="210"/>
      <c r="AJ780" s="210"/>
      <c r="AK780" s="210"/>
    </row>
    <row r="781" spans="35:37" s="215" customFormat="1" x14ac:dyDescent="0.2">
      <c r="AI781" s="210"/>
      <c r="AJ781" s="210"/>
      <c r="AK781" s="210"/>
    </row>
    <row r="782" spans="35:37" s="215" customFormat="1" x14ac:dyDescent="0.2">
      <c r="AI782" s="210"/>
      <c r="AJ782" s="210"/>
      <c r="AK782" s="210"/>
    </row>
    <row r="783" spans="35:37" s="215" customFormat="1" x14ac:dyDescent="0.2">
      <c r="AI783" s="210"/>
      <c r="AJ783" s="210"/>
      <c r="AK783" s="210"/>
    </row>
    <row r="784" spans="35:37" s="215" customFormat="1" x14ac:dyDescent="0.2">
      <c r="AI784" s="210"/>
      <c r="AJ784" s="210"/>
      <c r="AK784" s="210"/>
    </row>
    <row r="785" spans="35:37" s="215" customFormat="1" x14ac:dyDescent="0.2">
      <c r="AI785" s="210"/>
      <c r="AJ785" s="210"/>
      <c r="AK785" s="210"/>
    </row>
    <row r="786" spans="35:37" s="215" customFormat="1" x14ac:dyDescent="0.2">
      <c r="AI786" s="210"/>
      <c r="AJ786" s="210"/>
      <c r="AK786" s="210"/>
    </row>
    <row r="787" spans="35:37" s="215" customFormat="1" x14ac:dyDescent="0.2">
      <c r="AI787" s="210"/>
      <c r="AJ787" s="210"/>
      <c r="AK787" s="210"/>
    </row>
    <row r="788" spans="35:37" s="215" customFormat="1" x14ac:dyDescent="0.2">
      <c r="AI788" s="210"/>
      <c r="AJ788" s="210"/>
      <c r="AK788" s="210"/>
    </row>
    <row r="789" spans="35:37" s="215" customFormat="1" x14ac:dyDescent="0.2">
      <c r="AI789" s="210"/>
      <c r="AJ789" s="210"/>
      <c r="AK789" s="210"/>
    </row>
    <row r="790" spans="35:37" s="215" customFormat="1" x14ac:dyDescent="0.2">
      <c r="AI790" s="210"/>
      <c r="AJ790" s="210"/>
      <c r="AK790" s="210"/>
    </row>
    <row r="791" spans="35:37" s="215" customFormat="1" x14ac:dyDescent="0.2">
      <c r="AI791" s="210"/>
      <c r="AJ791" s="210"/>
      <c r="AK791" s="210"/>
    </row>
    <row r="792" spans="35:37" s="215" customFormat="1" x14ac:dyDescent="0.2">
      <c r="AI792" s="210"/>
      <c r="AJ792" s="210"/>
      <c r="AK792" s="210"/>
    </row>
    <row r="793" spans="35:37" s="215" customFormat="1" x14ac:dyDescent="0.2">
      <c r="AI793" s="210"/>
      <c r="AJ793" s="210"/>
      <c r="AK793" s="210"/>
    </row>
    <row r="794" spans="35:37" s="215" customFormat="1" x14ac:dyDescent="0.2">
      <c r="AI794" s="210"/>
      <c r="AJ794" s="210"/>
      <c r="AK794" s="210"/>
    </row>
    <row r="795" spans="35:37" s="215" customFormat="1" x14ac:dyDescent="0.2">
      <c r="AI795" s="210"/>
      <c r="AJ795" s="210"/>
      <c r="AK795" s="210"/>
    </row>
    <row r="796" spans="35:37" s="215" customFormat="1" x14ac:dyDescent="0.2">
      <c r="AI796" s="210"/>
      <c r="AJ796" s="210"/>
      <c r="AK796" s="210"/>
    </row>
    <row r="797" spans="35:37" s="215" customFormat="1" x14ac:dyDescent="0.2">
      <c r="AI797" s="210"/>
      <c r="AJ797" s="210"/>
      <c r="AK797" s="210"/>
    </row>
    <row r="798" spans="35:37" s="215" customFormat="1" x14ac:dyDescent="0.2">
      <c r="AI798" s="210"/>
      <c r="AJ798" s="210"/>
      <c r="AK798" s="210"/>
    </row>
    <row r="799" spans="35:37" s="215" customFormat="1" x14ac:dyDescent="0.2">
      <c r="AI799" s="210"/>
      <c r="AJ799" s="210"/>
      <c r="AK799" s="210"/>
    </row>
    <row r="800" spans="35:37" s="215" customFormat="1" x14ac:dyDescent="0.2">
      <c r="AI800" s="210"/>
      <c r="AJ800" s="210"/>
      <c r="AK800" s="210"/>
    </row>
    <row r="801" spans="35:37" s="215" customFormat="1" x14ac:dyDescent="0.2">
      <c r="AI801" s="210"/>
      <c r="AJ801" s="210"/>
      <c r="AK801" s="210"/>
    </row>
    <row r="802" spans="35:37" s="215" customFormat="1" x14ac:dyDescent="0.2">
      <c r="AI802" s="210"/>
      <c r="AJ802" s="210"/>
      <c r="AK802" s="210"/>
    </row>
    <row r="803" spans="35:37" s="215" customFormat="1" x14ac:dyDescent="0.2">
      <c r="AI803" s="210"/>
      <c r="AJ803" s="210"/>
      <c r="AK803" s="210"/>
    </row>
    <row r="804" spans="35:37" s="215" customFormat="1" x14ac:dyDescent="0.2">
      <c r="AI804" s="210"/>
      <c r="AJ804" s="210"/>
      <c r="AK804" s="210"/>
    </row>
    <row r="805" spans="35:37" s="215" customFormat="1" x14ac:dyDescent="0.2">
      <c r="AI805" s="210"/>
      <c r="AJ805" s="210"/>
      <c r="AK805" s="210"/>
    </row>
    <row r="806" spans="35:37" s="215" customFormat="1" x14ac:dyDescent="0.2">
      <c r="AI806" s="210"/>
      <c r="AJ806" s="210"/>
      <c r="AK806" s="210"/>
    </row>
    <row r="807" spans="35:37" s="215" customFormat="1" x14ac:dyDescent="0.2">
      <c r="AI807" s="210"/>
      <c r="AJ807" s="210"/>
      <c r="AK807" s="210"/>
    </row>
    <row r="808" spans="35:37" s="215" customFormat="1" x14ac:dyDescent="0.2">
      <c r="AI808" s="210"/>
      <c r="AJ808" s="210"/>
      <c r="AK808" s="210"/>
    </row>
    <row r="809" spans="35:37" s="215" customFormat="1" x14ac:dyDescent="0.2">
      <c r="AI809" s="210"/>
      <c r="AJ809" s="210"/>
      <c r="AK809" s="210"/>
    </row>
    <row r="810" spans="35:37" s="215" customFormat="1" x14ac:dyDescent="0.2">
      <c r="AI810" s="210"/>
      <c r="AJ810" s="210"/>
      <c r="AK810" s="210"/>
    </row>
    <row r="811" spans="35:37" s="215" customFormat="1" x14ac:dyDescent="0.2">
      <c r="AI811" s="210"/>
      <c r="AJ811" s="210"/>
      <c r="AK811" s="210"/>
    </row>
    <row r="812" spans="35:37" s="215" customFormat="1" x14ac:dyDescent="0.2">
      <c r="AI812" s="210"/>
      <c r="AJ812" s="210"/>
      <c r="AK812" s="210"/>
    </row>
    <row r="813" spans="35:37" s="215" customFormat="1" x14ac:dyDescent="0.2">
      <c r="AI813" s="210"/>
      <c r="AJ813" s="210"/>
      <c r="AK813" s="210"/>
    </row>
    <row r="814" spans="35:37" s="215" customFormat="1" x14ac:dyDescent="0.2">
      <c r="AI814" s="210"/>
      <c r="AJ814" s="210"/>
      <c r="AK814" s="210"/>
    </row>
    <row r="815" spans="35:37" s="215" customFormat="1" x14ac:dyDescent="0.2">
      <c r="AI815" s="210"/>
      <c r="AJ815" s="210"/>
      <c r="AK815" s="210"/>
    </row>
    <row r="816" spans="35:37" s="215" customFormat="1" x14ac:dyDescent="0.2">
      <c r="AI816" s="210"/>
      <c r="AJ816" s="210"/>
      <c r="AK816" s="210"/>
    </row>
    <row r="817" spans="35:37" s="215" customFormat="1" x14ac:dyDescent="0.2">
      <c r="AI817" s="210"/>
      <c r="AJ817" s="210"/>
      <c r="AK817" s="210"/>
    </row>
    <row r="818" spans="35:37" s="215" customFormat="1" x14ac:dyDescent="0.2">
      <c r="AI818" s="210"/>
      <c r="AJ818" s="210"/>
      <c r="AK818" s="210"/>
    </row>
    <row r="819" spans="35:37" s="215" customFormat="1" x14ac:dyDescent="0.2">
      <c r="AI819" s="210"/>
      <c r="AJ819" s="210"/>
      <c r="AK819" s="210"/>
    </row>
    <row r="820" spans="35:37" s="215" customFormat="1" x14ac:dyDescent="0.2">
      <c r="AI820" s="210"/>
      <c r="AJ820" s="210"/>
      <c r="AK820" s="210"/>
    </row>
    <row r="821" spans="35:37" s="215" customFormat="1" x14ac:dyDescent="0.2">
      <c r="AI821" s="210"/>
      <c r="AJ821" s="210"/>
      <c r="AK821" s="210"/>
    </row>
    <row r="822" spans="35:37" s="215" customFormat="1" x14ac:dyDescent="0.2">
      <c r="AI822" s="210"/>
      <c r="AJ822" s="210"/>
      <c r="AK822" s="210"/>
    </row>
    <row r="823" spans="35:37" s="215" customFormat="1" x14ac:dyDescent="0.2">
      <c r="AI823" s="210"/>
      <c r="AJ823" s="210"/>
      <c r="AK823" s="210"/>
    </row>
    <row r="824" spans="35:37" s="215" customFormat="1" x14ac:dyDescent="0.2">
      <c r="AI824" s="210"/>
      <c r="AJ824" s="210"/>
      <c r="AK824" s="210"/>
    </row>
    <row r="825" spans="35:37" s="215" customFormat="1" x14ac:dyDescent="0.2">
      <c r="AI825" s="210"/>
      <c r="AJ825" s="210"/>
      <c r="AK825" s="210"/>
    </row>
    <row r="826" spans="35:37" s="215" customFormat="1" x14ac:dyDescent="0.2">
      <c r="AI826" s="210"/>
      <c r="AJ826" s="210"/>
      <c r="AK826" s="210"/>
    </row>
    <row r="827" spans="35:37" s="215" customFormat="1" x14ac:dyDescent="0.2">
      <c r="AI827" s="210"/>
      <c r="AJ827" s="210"/>
      <c r="AK827" s="210"/>
    </row>
    <row r="828" spans="35:37" s="215" customFormat="1" x14ac:dyDescent="0.2">
      <c r="AI828" s="210"/>
      <c r="AJ828" s="210"/>
      <c r="AK828" s="210"/>
    </row>
    <row r="829" spans="35:37" s="215" customFormat="1" x14ac:dyDescent="0.2">
      <c r="AI829" s="210"/>
      <c r="AJ829" s="210"/>
      <c r="AK829" s="210"/>
    </row>
    <row r="830" spans="35:37" s="215" customFormat="1" x14ac:dyDescent="0.2">
      <c r="AI830" s="210"/>
      <c r="AJ830" s="210"/>
      <c r="AK830" s="210"/>
    </row>
    <row r="831" spans="35:37" s="215" customFormat="1" x14ac:dyDescent="0.2">
      <c r="AI831" s="210"/>
      <c r="AJ831" s="210"/>
      <c r="AK831" s="210"/>
    </row>
    <row r="832" spans="35:37" s="215" customFormat="1" x14ac:dyDescent="0.2">
      <c r="AI832" s="210"/>
      <c r="AJ832" s="210"/>
      <c r="AK832" s="210"/>
    </row>
    <row r="833" spans="35:37" s="215" customFormat="1" x14ac:dyDescent="0.2">
      <c r="AI833" s="210"/>
      <c r="AJ833" s="210"/>
      <c r="AK833" s="210"/>
    </row>
    <row r="834" spans="35:37" s="215" customFormat="1" x14ac:dyDescent="0.2">
      <c r="AI834" s="210"/>
      <c r="AJ834" s="210"/>
      <c r="AK834" s="210"/>
    </row>
    <row r="835" spans="35:37" s="215" customFormat="1" x14ac:dyDescent="0.2">
      <c r="AI835" s="210"/>
      <c r="AJ835" s="210"/>
      <c r="AK835" s="210"/>
    </row>
    <row r="836" spans="35:37" s="215" customFormat="1" x14ac:dyDescent="0.2">
      <c r="AI836" s="210"/>
      <c r="AJ836" s="210"/>
      <c r="AK836" s="210"/>
    </row>
    <row r="837" spans="35:37" s="215" customFormat="1" x14ac:dyDescent="0.2">
      <c r="AI837" s="210"/>
      <c r="AJ837" s="210"/>
      <c r="AK837" s="210"/>
    </row>
    <row r="838" spans="35:37" s="215" customFormat="1" x14ac:dyDescent="0.2">
      <c r="AI838" s="210"/>
      <c r="AJ838" s="210"/>
      <c r="AK838" s="210"/>
    </row>
    <row r="839" spans="35:37" s="215" customFormat="1" x14ac:dyDescent="0.2">
      <c r="AI839" s="210"/>
      <c r="AJ839" s="210"/>
      <c r="AK839" s="210"/>
    </row>
    <row r="840" spans="35:37" s="215" customFormat="1" x14ac:dyDescent="0.2">
      <c r="AI840" s="210"/>
      <c r="AJ840" s="210"/>
      <c r="AK840" s="210"/>
    </row>
    <row r="841" spans="35:37" s="215" customFormat="1" x14ac:dyDescent="0.2">
      <c r="AI841" s="210"/>
      <c r="AJ841" s="210"/>
      <c r="AK841" s="210"/>
    </row>
    <row r="842" spans="35:37" s="215" customFormat="1" x14ac:dyDescent="0.2">
      <c r="AI842" s="210"/>
      <c r="AJ842" s="210"/>
      <c r="AK842" s="210"/>
    </row>
    <row r="843" spans="35:37" s="215" customFormat="1" x14ac:dyDescent="0.2">
      <c r="AI843" s="210"/>
      <c r="AJ843" s="210"/>
      <c r="AK843" s="210"/>
    </row>
    <row r="844" spans="35:37" s="215" customFormat="1" x14ac:dyDescent="0.2">
      <c r="AI844" s="210"/>
      <c r="AJ844" s="210"/>
      <c r="AK844" s="210"/>
    </row>
    <row r="845" spans="35:37" s="215" customFormat="1" x14ac:dyDescent="0.2">
      <c r="AI845" s="210"/>
      <c r="AJ845" s="210"/>
      <c r="AK845" s="210"/>
    </row>
    <row r="846" spans="35:37" s="215" customFormat="1" x14ac:dyDescent="0.2">
      <c r="AI846" s="210"/>
      <c r="AJ846" s="210"/>
      <c r="AK846" s="210"/>
    </row>
    <row r="847" spans="35:37" s="215" customFormat="1" x14ac:dyDescent="0.2">
      <c r="AI847" s="210"/>
      <c r="AJ847" s="210"/>
      <c r="AK847" s="210"/>
    </row>
    <row r="848" spans="35:37" s="215" customFormat="1" x14ac:dyDescent="0.2">
      <c r="AI848" s="210"/>
      <c r="AJ848" s="210"/>
      <c r="AK848" s="210"/>
    </row>
    <row r="849" spans="35:37" s="215" customFormat="1" x14ac:dyDescent="0.2">
      <c r="AI849" s="210"/>
      <c r="AJ849" s="210"/>
      <c r="AK849" s="210"/>
    </row>
    <row r="850" spans="35:37" s="215" customFormat="1" x14ac:dyDescent="0.2">
      <c r="AI850" s="210"/>
      <c r="AJ850" s="210"/>
      <c r="AK850" s="210"/>
    </row>
    <row r="851" spans="35:37" s="215" customFormat="1" x14ac:dyDescent="0.2">
      <c r="AI851" s="210"/>
      <c r="AJ851" s="210"/>
      <c r="AK851" s="210"/>
    </row>
    <row r="852" spans="35:37" s="215" customFormat="1" x14ac:dyDescent="0.2">
      <c r="AI852" s="210"/>
      <c r="AJ852" s="210"/>
      <c r="AK852" s="210"/>
    </row>
    <row r="853" spans="35:37" s="215" customFormat="1" x14ac:dyDescent="0.2">
      <c r="AI853" s="210"/>
      <c r="AJ853" s="210"/>
      <c r="AK853" s="210"/>
    </row>
    <row r="854" spans="35:37" s="215" customFormat="1" x14ac:dyDescent="0.2">
      <c r="AI854" s="210"/>
      <c r="AJ854" s="210"/>
      <c r="AK854" s="210"/>
    </row>
    <row r="855" spans="35:37" s="215" customFormat="1" x14ac:dyDescent="0.2">
      <c r="AI855" s="210"/>
      <c r="AJ855" s="210"/>
      <c r="AK855" s="210"/>
    </row>
    <row r="856" spans="35:37" s="215" customFormat="1" x14ac:dyDescent="0.2">
      <c r="AI856" s="210"/>
      <c r="AJ856" s="210"/>
      <c r="AK856" s="210"/>
    </row>
    <row r="857" spans="35:37" s="215" customFormat="1" x14ac:dyDescent="0.2">
      <c r="AI857" s="210"/>
      <c r="AJ857" s="210"/>
      <c r="AK857" s="210"/>
    </row>
    <row r="858" spans="35:37" s="215" customFormat="1" x14ac:dyDescent="0.2">
      <c r="AI858" s="210"/>
      <c r="AJ858" s="210"/>
      <c r="AK858" s="210"/>
    </row>
    <row r="859" spans="35:37" s="215" customFormat="1" x14ac:dyDescent="0.2">
      <c r="AI859" s="210"/>
      <c r="AJ859" s="210"/>
      <c r="AK859" s="210"/>
    </row>
    <row r="860" spans="35:37" s="215" customFormat="1" x14ac:dyDescent="0.2">
      <c r="AI860" s="210"/>
      <c r="AJ860" s="210"/>
      <c r="AK860" s="210"/>
    </row>
    <row r="861" spans="35:37" s="215" customFormat="1" x14ac:dyDescent="0.2">
      <c r="AI861" s="210"/>
      <c r="AJ861" s="210"/>
      <c r="AK861" s="210"/>
    </row>
    <row r="862" spans="35:37" s="215" customFormat="1" x14ac:dyDescent="0.2">
      <c r="AI862" s="210"/>
      <c r="AJ862" s="210"/>
      <c r="AK862" s="210"/>
    </row>
    <row r="863" spans="35:37" s="215" customFormat="1" x14ac:dyDescent="0.2">
      <c r="AI863" s="210"/>
      <c r="AJ863" s="210"/>
      <c r="AK863" s="210"/>
    </row>
    <row r="864" spans="35:37" s="215" customFormat="1" x14ac:dyDescent="0.2">
      <c r="AI864" s="210"/>
      <c r="AJ864" s="210"/>
      <c r="AK864" s="210"/>
    </row>
    <row r="865" spans="35:37" s="215" customFormat="1" x14ac:dyDescent="0.2">
      <c r="AI865" s="210"/>
      <c r="AJ865" s="210"/>
      <c r="AK865" s="210"/>
    </row>
    <row r="866" spans="35:37" s="215" customFormat="1" x14ac:dyDescent="0.2">
      <c r="AI866" s="210"/>
      <c r="AJ866" s="210"/>
      <c r="AK866" s="210"/>
    </row>
    <row r="867" spans="35:37" s="215" customFormat="1" x14ac:dyDescent="0.2">
      <c r="AI867" s="210"/>
      <c r="AJ867" s="210"/>
      <c r="AK867" s="210"/>
    </row>
    <row r="868" spans="35:37" s="215" customFormat="1" x14ac:dyDescent="0.2">
      <c r="AI868" s="210"/>
      <c r="AJ868" s="210"/>
      <c r="AK868" s="210"/>
    </row>
    <row r="869" spans="35:37" s="215" customFormat="1" x14ac:dyDescent="0.2">
      <c r="AI869" s="210"/>
      <c r="AJ869" s="210"/>
      <c r="AK869" s="210"/>
    </row>
    <row r="870" spans="35:37" s="215" customFormat="1" x14ac:dyDescent="0.2">
      <c r="AI870" s="210"/>
      <c r="AJ870" s="210"/>
      <c r="AK870" s="210"/>
    </row>
    <row r="871" spans="35:37" s="215" customFormat="1" x14ac:dyDescent="0.2">
      <c r="AI871" s="210"/>
      <c r="AJ871" s="210"/>
      <c r="AK871" s="210"/>
    </row>
    <row r="872" spans="35:37" s="215" customFormat="1" x14ac:dyDescent="0.2">
      <c r="AI872" s="210"/>
      <c r="AJ872" s="210"/>
      <c r="AK872" s="210"/>
    </row>
    <row r="873" spans="35:37" s="215" customFormat="1" x14ac:dyDescent="0.2">
      <c r="AI873" s="210"/>
      <c r="AJ873" s="210"/>
      <c r="AK873" s="210"/>
    </row>
    <row r="874" spans="35:37" s="215" customFormat="1" x14ac:dyDescent="0.2">
      <c r="AI874" s="210"/>
      <c r="AJ874" s="210"/>
      <c r="AK874" s="210"/>
    </row>
    <row r="875" spans="35:37" s="215" customFormat="1" x14ac:dyDescent="0.2">
      <c r="AI875" s="210"/>
      <c r="AJ875" s="210"/>
      <c r="AK875" s="210"/>
    </row>
    <row r="876" spans="35:37" s="215" customFormat="1" x14ac:dyDescent="0.2">
      <c r="AI876" s="210"/>
      <c r="AJ876" s="210"/>
      <c r="AK876" s="210"/>
    </row>
    <row r="877" spans="35:37" s="215" customFormat="1" x14ac:dyDescent="0.2">
      <c r="AI877" s="210"/>
      <c r="AJ877" s="210"/>
      <c r="AK877" s="210"/>
    </row>
    <row r="878" spans="35:37" s="215" customFormat="1" x14ac:dyDescent="0.2">
      <c r="AI878" s="210"/>
      <c r="AJ878" s="210"/>
      <c r="AK878" s="210"/>
    </row>
    <row r="879" spans="35:37" s="215" customFormat="1" x14ac:dyDescent="0.2">
      <c r="AI879" s="210"/>
      <c r="AJ879" s="210"/>
      <c r="AK879" s="210"/>
    </row>
    <row r="880" spans="35:37" s="215" customFormat="1" x14ac:dyDescent="0.2">
      <c r="AI880" s="210"/>
      <c r="AJ880" s="210"/>
      <c r="AK880" s="210"/>
    </row>
    <row r="881" spans="35:37" s="215" customFormat="1" x14ac:dyDescent="0.2">
      <c r="AI881" s="210"/>
      <c r="AJ881" s="210"/>
      <c r="AK881" s="210"/>
    </row>
    <row r="882" spans="35:37" s="215" customFormat="1" x14ac:dyDescent="0.2">
      <c r="AI882" s="210"/>
      <c r="AJ882" s="210"/>
      <c r="AK882" s="210"/>
    </row>
    <row r="883" spans="35:37" s="215" customFormat="1" x14ac:dyDescent="0.2">
      <c r="AI883" s="210"/>
      <c r="AJ883" s="210"/>
      <c r="AK883" s="210"/>
    </row>
    <row r="884" spans="35:37" s="215" customFormat="1" x14ac:dyDescent="0.2">
      <c r="AI884" s="210"/>
      <c r="AJ884" s="210"/>
      <c r="AK884" s="210"/>
    </row>
    <row r="885" spans="35:37" s="215" customFormat="1" x14ac:dyDescent="0.2">
      <c r="AI885" s="210"/>
      <c r="AJ885" s="210"/>
      <c r="AK885" s="210"/>
    </row>
    <row r="886" spans="35:37" s="215" customFormat="1" x14ac:dyDescent="0.2">
      <c r="AI886" s="210"/>
      <c r="AJ886" s="210"/>
      <c r="AK886" s="210"/>
    </row>
    <row r="887" spans="35:37" s="215" customFormat="1" x14ac:dyDescent="0.2">
      <c r="AI887" s="210"/>
      <c r="AJ887" s="210"/>
      <c r="AK887" s="210"/>
    </row>
    <row r="888" spans="35:37" s="215" customFormat="1" x14ac:dyDescent="0.2">
      <c r="AI888" s="210"/>
      <c r="AJ888" s="210"/>
      <c r="AK888" s="210"/>
    </row>
    <row r="889" spans="35:37" s="215" customFormat="1" x14ac:dyDescent="0.2">
      <c r="AI889" s="210"/>
      <c r="AJ889" s="210"/>
      <c r="AK889" s="210"/>
    </row>
    <row r="890" spans="35:37" s="215" customFormat="1" x14ac:dyDescent="0.2">
      <c r="AI890" s="210"/>
      <c r="AJ890" s="210"/>
      <c r="AK890" s="210"/>
    </row>
    <row r="891" spans="35:37" s="215" customFormat="1" x14ac:dyDescent="0.2">
      <c r="AI891" s="210"/>
      <c r="AJ891" s="210"/>
      <c r="AK891" s="210"/>
    </row>
    <row r="892" spans="35:37" s="215" customFormat="1" x14ac:dyDescent="0.2">
      <c r="AI892" s="210"/>
      <c r="AJ892" s="210"/>
      <c r="AK892" s="210"/>
    </row>
    <row r="893" spans="35:37" s="215" customFormat="1" x14ac:dyDescent="0.2">
      <c r="AI893" s="210"/>
      <c r="AJ893" s="210"/>
      <c r="AK893" s="210"/>
    </row>
    <row r="894" spans="35:37" s="215" customFormat="1" x14ac:dyDescent="0.2">
      <c r="AI894" s="210"/>
      <c r="AJ894" s="210"/>
      <c r="AK894" s="210"/>
    </row>
    <row r="895" spans="35:37" s="215" customFormat="1" x14ac:dyDescent="0.2">
      <c r="AI895" s="210"/>
      <c r="AJ895" s="210"/>
      <c r="AK895" s="210"/>
    </row>
    <row r="896" spans="35:37" s="215" customFormat="1" x14ac:dyDescent="0.2">
      <c r="AI896" s="210"/>
      <c r="AJ896" s="210"/>
      <c r="AK896" s="210"/>
    </row>
    <row r="897" spans="35:37" s="215" customFormat="1" x14ac:dyDescent="0.2">
      <c r="AI897" s="210"/>
      <c r="AJ897" s="210"/>
      <c r="AK897" s="210"/>
    </row>
    <row r="898" spans="35:37" s="215" customFormat="1" x14ac:dyDescent="0.2">
      <c r="AI898" s="210"/>
      <c r="AJ898" s="210"/>
      <c r="AK898" s="210"/>
    </row>
    <row r="899" spans="35:37" s="215" customFormat="1" x14ac:dyDescent="0.2">
      <c r="AI899" s="210"/>
      <c r="AJ899" s="210"/>
      <c r="AK899" s="210"/>
    </row>
    <row r="900" spans="35:37" s="215" customFormat="1" x14ac:dyDescent="0.2">
      <c r="AI900" s="210"/>
      <c r="AJ900" s="210"/>
      <c r="AK900" s="210"/>
    </row>
    <row r="901" spans="35:37" s="215" customFormat="1" x14ac:dyDescent="0.2">
      <c r="AI901" s="210"/>
      <c r="AJ901" s="210"/>
      <c r="AK901" s="210"/>
    </row>
    <row r="902" spans="35:37" s="215" customFormat="1" x14ac:dyDescent="0.2">
      <c r="AI902" s="210"/>
      <c r="AJ902" s="210"/>
      <c r="AK902" s="210"/>
    </row>
    <row r="903" spans="35:37" s="215" customFormat="1" x14ac:dyDescent="0.2">
      <c r="AI903" s="210"/>
      <c r="AJ903" s="210"/>
      <c r="AK903" s="210"/>
    </row>
    <row r="904" spans="35:37" s="215" customFormat="1" x14ac:dyDescent="0.2">
      <c r="AI904" s="210"/>
      <c r="AJ904" s="210"/>
      <c r="AK904" s="210"/>
    </row>
    <row r="905" spans="35:37" s="215" customFormat="1" x14ac:dyDescent="0.2">
      <c r="AI905" s="210"/>
      <c r="AJ905" s="210"/>
      <c r="AK905" s="210"/>
    </row>
    <row r="906" spans="35:37" s="215" customFormat="1" x14ac:dyDescent="0.2">
      <c r="AI906" s="210"/>
      <c r="AJ906" s="210"/>
      <c r="AK906" s="210"/>
    </row>
    <row r="907" spans="35:37" s="215" customFormat="1" x14ac:dyDescent="0.2">
      <c r="AI907" s="210"/>
      <c r="AJ907" s="210"/>
      <c r="AK907" s="210"/>
    </row>
    <row r="908" spans="35:37" s="215" customFormat="1" x14ac:dyDescent="0.2">
      <c r="AI908" s="210"/>
      <c r="AJ908" s="210"/>
      <c r="AK908" s="210"/>
    </row>
    <row r="909" spans="35:37" s="215" customFormat="1" x14ac:dyDescent="0.2">
      <c r="AI909" s="210"/>
      <c r="AJ909" s="210"/>
      <c r="AK909" s="210"/>
    </row>
    <row r="910" spans="35:37" s="215" customFormat="1" x14ac:dyDescent="0.2">
      <c r="AI910" s="210"/>
      <c r="AJ910" s="210"/>
      <c r="AK910" s="210"/>
    </row>
    <row r="911" spans="35:37" s="215" customFormat="1" x14ac:dyDescent="0.2">
      <c r="AI911" s="210"/>
      <c r="AJ911" s="210"/>
      <c r="AK911" s="210"/>
    </row>
    <row r="912" spans="35:37" s="215" customFormat="1" x14ac:dyDescent="0.2">
      <c r="AI912" s="210"/>
      <c r="AJ912" s="210"/>
      <c r="AK912" s="210"/>
    </row>
    <row r="913" spans="35:37" s="215" customFormat="1" x14ac:dyDescent="0.2">
      <c r="AI913" s="210"/>
      <c r="AJ913" s="210"/>
      <c r="AK913" s="210"/>
    </row>
    <row r="914" spans="35:37" s="215" customFormat="1" x14ac:dyDescent="0.2">
      <c r="AI914" s="210"/>
      <c r="AJ914" s="210"/>
      <c r="AK914" s="210"/>
    </row>
    <row r="915" spans="35:37" s="215" customFormat="1" x14ac:dyDescent="0.2">
      <c r="AI915" s="210"/>
      <c r="AJ915" s="210"/>
      <c r="AK915" s="210"/>
    </row>
    <row r="916" spans="35:37" s="215" customFormat="1" x14ac:dyDescent="0.2">
      <c r="AI916" s="210"/>
      <c r="AJ916" s="210"/>
      <c r="AK916" s="210"/>
    </row>
    <row r="917" spans="35:37" s="215" customFormat="1" x14ac:dyDescent="0.2">
      <c r="AI917" s="210"/>
      <c r="AJ917" s="210"/>
      <c r="AK917" s="210"/>
    </row>
    <row r="918" spans="35:37" s="215" customFormat="1" x14ac:dyDescent="0.2">
      <c r="AI918" s="210"/>
      <c r="AJ918" s="210"/>
      <c r="AK918" s="210"/>
    </row>
    <row r="919" spans="35:37" s="215" customFormat="1" x14ac:dyDescent="0.2">
      <c r="AI919" s="210"/>
      <c r="AJ919" s="210"/>
      <c r="AK919" s="210"/>
    </row>
    <row r="920" spans="35:37" s="215" customFormat="1" x14ac:dyDescent="0.2">
      <c r="AI920" s="210"/>
      <c r="AJ920" s="210"/>
      <c r="AK920" s="210"/>
    </row>
    <row r="921" spans="35:37" s="215" customFormat="1" x14ac:dyDescent="0.2">
      <c r="AI921" s="210"/>
      <c r="AJ921" s="210"/>
      <c r="AK921" s="210"/>
    </row>
    <row r="922" spans="35:37" s="215" customFormat="1" x14ac:dyDescent="0.2">
      <c r="AI922" s="210"/>
      <c r="AJ922" s="210"/>
      <c r="AK922" s="210"/>
    </row>
    <row r="923" spans="35:37" s="215" customFormat="1" x14ac:dyDescent="0.2">
      <c r="AI923" s="210"/>
      <c r="AJ923" s="210"/>
      <c r="AK923" s="210"/>
    </row>
    <row r="924" spans="35:37" s="215" customFormat="1" x14ac:dyDescent="0.2">
      <c r="AI924" s="210"/>
      <c r="AJ924" s="210"/>
      <c r="AK924" s="210"/>
    </row>
    <row r="925" spans="35:37" s="215" customFormat="1" x14ac:dyDescent="0.2">
      <c r="AI925" s="210"/>
      <c r="AJ925" s="210"/>
      <c r="AK925" s="210"/>
    </row>
    <row r="926" spans="35:37" s="215" customFormat="1" x14ac:dyDescent="0.2">
      <c r="AI926" s="210"/>
      <c r="AJ926" s="210"/>
      <c r="AK926" s="210"/>
    </row>
    <row r="927" spans="35:37" s="215" customFormat="1" x14ac:dyDescent="0.2">
      <c r="AI927" s="210"/>
      <c r="AJ927" s="210"/>
      <c r="AK927" s="210"/>
    </row>
    <row r="928" spans="35:37" s="215" customFormat="1" x14ac:dyDescent="0.2">
      <c r="AI928" s="210"/>
      <c r="AJ928" s="210"/>
      <c r="AK928" s="210"/>
    </row>
    <row r="929" spans="35:37" s="215" customFormat="1" x14ac:dyDescent="0.2">
      <c r="AI929" s="210"/>
      <c r="AJ929" s="210"/>
      <c r="AK929" s="210"/>
    </row>
    <row r="930" spans="35:37" s="215" customFormat="1" x14ac:dyDescent="0.2">
      <c r="AI930" s="210"/>
      <c r="AJ930" s="210"/>
      <c r="AK930" s="210"/>
    </row>
    <row r="931" spans="35:37" s="215" customFormat="1" x14ac:dyDescent="0.2">
      <c r="AI931" s="210"/>
      <c r="AJ931" s="210"/>
      <c r="AK931" s="210"/>
    </row>
    <row r="932" spans="35:37" s="215" customFormat="1" x14ac:dyDescent="0.2">
      <c r="AI932" s="210"/>
      <c r="AJ932" s="210"/>
      <c r="AK932" s="210"/>
    </row>
    <row r="933" spans="35:37" s="215" customFormat="1" x14ac:dyDescent="0.2">
      <c r="AI933" s="210"/>
      <c r="AJ933" s="210"/>
      <c r="AK933" s="210"/>
    </row>
    <row r="934" spans="35:37" s="215" customFormat="1" x14ac:dyDescent="0.2">
      <c r="AI934" s="210"/>
      <c r="AJ934" s="210"/>
      <c r="AK934" s="210"/>
    </row>
    <row r="935" spans="35:37" s="215" customFormat="1" x14ac:dyDescent="0.2">
      <c r="AI935" s="210"/>
      <c r="AJ935" s="210"/>
      <c r="AK935" s="210"/>
    </row>
    <row r="936" spans="35:37" s="215" customFormat="1" x14ac:dyDescent="0.2">
      <c r="AI936" s="210"/>
      <c r="AJ936" s="210"/>
      <c r="AK936" s="210"/>
    </row>
    <row r="937" spans="35:37" s="215" customFormat="1" x14ac:dyDescent="0.2">
      <c r="AI937" s="210"/>
      <c r="AJ937" s="210"/>
      <c r="AK937" s="210"/>
    </row>
    <row r="938" spans="35:37" s="215" customFormat="1" x14ac:dyDescent="0.2">
      <c r="AI938" s="210"/>
      <c r="AJ938" s="210"/>
      <c r="AK938" s="210"/>
    </row>
    <row r="939" spans="35:37" s="215" customFormat="1" x14ac:dyDescent="0.2">
      <c r="AI939" s="210"/>
      <c r="AJ939" s="210"/>
      <c r="AK939" s="210"/>
    </row>
    <row r="940" spans="35:37" s="215" customFormat="1" x14ac:dyDescent="0.2">
      <c r="AI940" s="210"/>
      <c r="AJ940" s="210"/>
      <c r="AK940" s="210"/>
    </row>
    <row r="941" spans="35:37" s="215" customFormat="1" x14ac:dyDescent="0.2">
      <c r="AI941" s="210"/>
      <c r="AJ941" s="210"/>
      <c r="AK941" s="210"/>
    </row>
    <row r="942" spans="35:37" s="215" customFormat="1" x14ac:dyDescent="0.2">
      <c r="AI942" s="210"/>
      <c r="AJ942" s="210"/>
      <c r="AK942" s="210"/>
    </row>
    <row r="943" spans="35:37" s="215" customFormat="1" x14ac:dyDescent="0.2">
      <c r="AI943" s="210"/>
      <c r="AJ943" s="210"/>
      <c r="AK943" s="210"/>
    </row>
    <row r="944" spans="35:37" s="215" customFormat="1" x14ac:dyDescent="0.2">
      <c r="AI944" s="210"/>
      <c r="AJ944" s="210"/>
      <c r="AK944" s="210"/>
    </row>
    <row r="945" spans="35:37" s="215" customFormat="1" x14ac:dyDescent="0.2">
      <c r="AI945" s="210"/>
      <c r="AJ945" s="210"/>
      <c r="AK945" s="210"/>
    </row>
    <row r="946" spans="35:37" s="215" customFormat="1" x14ac:dyDescent="0.2">
      <c r="AI946" s="210"/>
      <c r="AJ946" s="210"/>
      <c r="AK946" s="210"/>
    </row>
    <row r="947" spans="35:37" s="215" customFormat="1" x14ac:dyDescent="0.2">
      <c r="AI947" s="210"/>
      <c r="AJ947" s="210"/>
      <c r="AK947" s="210"/>
    </row>
    <row r="948" spans="35:37" s="215" customFormat="1" x14ac:dyDescent="0.2">
      <c r="AI948" s="210"/>
      <c r="AJ948" s="210"/>
      <c r="AK948" s="210"/>
    </row>
    <row r="949" spans="35:37" s="215" customFormat="1" x14ac:dyDescent="0.2">
      <c r="AI949" s="210"/>
      <c r="AJ949" s="210"/>
      <c r="AK949" s="210"/>
    </row>
    <row r="950" spans="35:37" s="215" customFormat="1" x14ac:dyDescent="0.2">
      <c r="AI950" s="210"/>
      <c r="AJ950" s="210"/>
      <c r="AK950" s="210"/>
    </row>
    <row r="951" spans="35:37" s="215" customFormat="1" x14ac:dyDescent="0.2">
      <c r="AI951" s="210"/>
      <c r="AJ951" s="210"/>
      <c r="AK951" s="210"/>
    </row>
    <row r="952" spans="35:37" s="215" customFormat="1" x14ac:dyDescent="0.2">
      <c r="AI952" s="210"/>
      <c r="AJ952" s="210"/>
      <c r="AK952" s="210"/>
    </row>
    <row r="953" spans="35:37" s="215" customFormat="1" x14ac:dyDescent="0.2">
      <c r="AI953" s="210"/>
      <c r="AJ953" s="210"/>
      <c r="AK953" s="210"/>
    </row>
    <row r="954" spans="35:37" s="215" customFormat="1" x14ac:dyDescent="0.2">
      <c r="AI954" s="210"/>
      <c r="AJ954" s="210"/>
      <c r="AK954" s="210"/>
    </row>
    <row r="955" spans="35:37" s="215" customFormat="1" x14ac:dyDescent="0.2">
      <c r="AI955" s="210"/>
      <c r="AJ955" s="210"/>
      <c r="AK955" s="210"/>
    </row>
    <row r="956" spans="35:37" s="215" customFormat="1" x14ac:dyDescent="0.2">
      <c r="AI956" s="210"/>
      <c r="AJ956" s="210"/>
      <c r="AK956" s="210"/>
    </row>
    <row r="957" spans="35:37" s="215" customFormat="1" x14ac:dyDescent="0.2">
      <c r="AI957" s="210"/>
      <c r="AJ957" s="210"/>
      <c r="AK957" s="210"/>
    </row>
    <row r="958" spans="35:37" s="215" customFormat="1" x14ac:dyDescent="0.2">
      <c r="AI958" s="210"/>
      <c r="AJ958" s="210"/>
      <c r="AK958" s="210"/>
    </row>
    <row r="959" spans="35:37" s="215" customFormat="1" x14ac:dyDescent="0.2">
      <c r="AI959" s="210"/>
      <c r="AJ959" s="210"/>
      <c r="AK959" s="210"/>
    </row>
    <row r="960" spans="35:37" s="215" customFormat="1" x14ac:dyDescent="0.2">
      <c r="AI960" s="210"/>
      <c r="AJ960" s="210"/>
      <c r="AK960" s="210"/>
    </row>
    <row r="961" spans="35:37" s="215" customFormat="1" x14ac:dyDescent="0.2">
      <c r="AI961" s="210"/>
      <c r="AJ961" s="210"/>
      <c r="AK961" s="210"/>
    </row>
    <row r="962" spans="35:37" s="215" customFormat="1" x14ac:dyDescent="0.2">
      <c r="AI962" s="210"/>
      <c r="AJ962" s="210"/>
      <c r="AK962" s="210"/>
    </row>
    <row r="963" spans="35:37" s="215" customFormat="1" x14ac:dyDescent="0.2">
      <c r="AI963" s="210"/>
      <c r="AJ963" s="210"/>
      <c r="AK963" s="210"/>
    </row>
    <row r="964" spans="35:37" s="215" customFormat="1" x14ac:dyDescent="0.2">
      <c r="AI964" s="210"/>
      <c r="AJ964" s="210"/>
      <c r="AK964" s="210"/>
    </row>
    <row r="965" spans="35:37" s="215" customFormat="1" x14ac:dyDescent="0.2">
      <c r="AI965" s="210"/>
      <c r="AJ965" s="210"/>
      <c r="AK965" s="210"/>
    </row>
    <row r="966" spans="35:37" s="215" customFormat="1" x14ac:dyDescent="0.2">
      <c r="AI966" s="210"/>
      <c r="AJ966" s="210"/>
      <c r="AK966" s="210"/>
    </row>
    <row r="967" spans="35:37" s="215" customFormat="1" x14ac:dyDescent="0.2">
      <c r="AI967" s="210"/>
      <c r="AJ967" s="210"/>
      <c r="AK967" s="210"/>
    </row>
    <row r="968" spans="35:37" s="215" customFormat="1" x14ac:dyDescent="0.2">
      <c r="AI968" s="210"/>
      <c r="AJ968" s="210"/>
      <c r="AK968" s="210"/>
    </row>
    <row r="969" spans="35:37" s="215" customFormat="1" x14ac:dyDescent="0.2">
      <c r="AI969" s="210"/>
      <c r="AJ969" s="210"/>
      <c r="AK969" s="210"/>
    </row>
    <row r="970" spans="35:37" s="215" customFormat="1" x14ac:dyDescent="0.2">
      <c r="AI970" s="210"/>
      <c r="AJ970" s="210"/>
      <c r="AK970" s="210"/>
    </row>
    <row r="971" spans="35:37" s="215" customFormat="1" x14ac:dyDescent="0.2">
      <c r="AI971" s="210"/>
      <c r="AJ971" s="210"/>
      <c r="AK971" s="210"/>
    </row>
    <row r="972" spans="35:37" s="215" customFormat="1" x14ac:dyDescent="0.2">
      <c r="AI972" s="210"/>
      <c r="AJ972" s="210"/>
      <c r="AK972" s="210"/>
    </row>
    <row r="973" spans="35:37" s="215" customFormat="1" x14ac:dyDescent="0.2">
      <c r="AI973" s="210"/>
      <c r="AJ973" s="210"/>
      <c r="AK973" s="210"/>
    </row>
    <row r="974" spans="35:37" s="215" customFormat="1" x14ac:dyDescent="0.2">
      <c r="AI974" s="210"/>
      <c r="AJ974" s="210"/>
      <c r="AK974" s="210"/>
    </row>
    <row r="975" spans="35:37" s="215" customFormat="1" x14ac:dyDescent="0.2">
      <c r="AI975" s="210"/>
      <c r="AJ975" s="210"/>
      <c r="AK975" s="210"/>
    </row>
    <row r="976" spans="35:37" s="215" customFormat="1" x14ac:dyDescent="0.2">
      <c r="AI976" s="210"/>
      <c r="AJ976" s="210"/>
      <c r="AK976" s="210"/>
    </row>
    <row r="977" spans="35:37" s="215" customFormat="1" x14ac:dyDescent="0.2">
      <c r="AI977" s="210"/>
      <c r="AJ977" s="210"/>
      <c r="AK977" s="210"/>
    </row>
    <row r="978" spans="35:37" s="215" customFormat="1" x14ac:dyDescent="0.2">
      <c r="AI978" s="210"/>
      <c r="AJ978" s="210"/>
      <c r="AK978" s="210"/>
    </row>
    <row r="979" spans="35:37" s="215" customFormat="1" x14ac:dyDescent="0.2">
      <c r="AI979" s="210"/>
      <c r="AJ979" s="210"/>
      <c r="AK979" s="210"/>
    </row>
    <row r="980" spans="35:37" s="215" customFormat="1" x14ac:dyDescent="0.2">
      <c r="AI980" s="210"/>
      <c r="AJ980" s="210"/>
      <c r="AK980" s="210"/>
    </row>
    <row r="981" spans="35:37" s="215" customFormat="1" x14ac:dyDescent="0.2">
      <c r="AI981" s="210"/>
      <c r="AJ981" s="210"/>
      <c r="AK981" s="210"/>
    </row>
    <row r="982" spans="35:37" s="215" customFormat="1" x14ac:dyDescent="0.2">
      <c r="AI982" s="210"/>
      <c r="AJ982" s="210"/>
      <c r="AK982" s="210"/>
    </row>
    <row r="983" spans="35:37" s="215" customFormat="1" x14ac:dyDescent="0.2">
      <c r="AI983" s="210"/>
      <c r="AJ983" s="210"/>
      <c r="AK983" s="210"/>
    </row>
    <row r="984" spans="35:37" s="215" customFormat="1" x14ac:dyDescent="0.2">
      <c r="AI984" s="210"/>
      <c r="AJ984" s="210"/>
      <c r="AK984" s="210"/>
    </row>
    <row r="985" spans="35:37" s="215" customFormat="1" x14ac:dyDescent="0.2">
      <c r="AI985" s="210"/>
      <c r="AJ985" s="210"/>
      <c r="AK985" s="210"/>
    </row>
    <row r="986" spans="35:37" s="215" customFormat="1" x14ac:dyDescent="0.2">
      <c r="AI986" s="210"/>
      <c r="AJ986" s="210"/>
      <c r="AK986" s="210"/>
    </row>
    <row r="987" spans="35:37" s="215" customFormat="1" x14ac:dyDescent="0.2">
      <c r="AI987" s="210"/>
      <c r="AJ987" s="210"/>
      <c r="AK987" s="210"/>
    </row>
    <row r="988" spans="35:37" s="215" customFormat="1" x14ac:dyDescent="0.2">
      <c r="AI988" s="210"/>
      <c r="AJ988" s="210"/>
      <c r="AK988" s="210"/>
    </row>
    <row r="989" spans="35:37" s="215" customFormat="1" x14ac:dyDescent="0.2">
      <c r="AI989" s="210"/>
      <c r="AJ989" s="210"/>
      <c r="AK989" s="210"/>
    </row>
    <row r="990" spans="35:37" s="215" customFormat="1" x14ac:dyDescent="0.2">
      <c r="AI990" s="210"/>
      <c r="AJ990" s="210"/>
      <c r="AK990" s="210"/>
    </row>
    <row r="991" spans="35:37" s="215" customFormat="1" x14ac:dyDescent="0.2">
      <c r="AI991" s="210"/>
      <c r="AJ991" s="210"/>
      <c r="AK991" s="210"/>
    </row>
    <row r="992" spans="35:37" s="215" customFormat="1" x14ac:dyDescent="0.2">
      <c r="AI992" s="210"/>
      <c r="AJ992" s="210"/>
      <c r="AK992" s="210"/>
    </row>
    <row r="993" spans="35:37" s="215" customFormat="1" x14ac:dyDescent="0.2">
      <c r="AI993" s="210"/>
      <c r="AJ993" s="210"/>
      <c r="AK993" s="210"/>
    </row>
    <row r="994" spans="35:37" s="215" customFormat="1" x14ac:dyDescent="0.2">
      <c r="AI994" s="210"/>
      <c r="AJ994" s="210"/>
      <c r="AK994" s="210"/>
    </row>
    <row r="995" spans="35:37" s="215" customFormat="1" x14ac:dyDescent="0.2">
      <c r="AI995" s="210"/>
      <c r="AJ995" s="210"/>
      <c r="AK995" s="210"/>
    </row>
    <row r="996" spans="35:37" s="215" customFormat="1" x14ac:dyDescent="0.2">
      <c r="AI996" s="210"/>
      <c r="AJ996" s="210"/>
      <c r="AK996" s="210"/>
    </row>
    <row r="997" spans="35:37" s="215" customFormat="1" x14ac:dyDescent="0.2">
      <c r="AI997" s="210"/>
      <c r="AJ997" s="210"/>
      <c r="AK997" s="210"/>
    </row>
    <row r="998" spans="35:37" s="215" customFormat="1" x14ac:dyDescent="0.2">
      <c r="AI998" s="210"/>
      <c r="AJ998" s="210"/>
      <c r="AK998" s="210"/>
    </row>
    <row r="999" spans="35:37" s="215" customFormat="1" x14ac:dyDescent="0.2">
      <c r="AI999" s="210"/>
      <c r="AJ999" s="210"/>
      <c r="AK999" s="210"/>
    </row>
    <row r="1000" spans="35:37" s="215" customFormat="1" x14ac:dyDescent="0.2">
      <c r="AI1000" s="210"/>
      <c r="AJ1000" s="210"/>
      <c r="AK1000" s="210"/>
    </row>
    <row r="1001" spans="35:37" s="215" customFormat="1" x14ac:dyDescent="0.2">
      <c r="AI1001" s="210"/>
      <c r="AJ1001" s="210"/>
      <c r="AK1001" s="210"/>
    </row>
    <row r="1002" spans="35:37" s="215" customFormat="1" x14ac:dyDescent="0.2">
      <c r="AI1002" s="210"/>
      <c r="AJ1002" s="210"/>
      <c r="AK1002" s="210"/>
    </row>
    <row r="1003" spans="35:37" s="215" customFormat="1" x14ac:dyDescent="0.2">
      <c r="AI1003" s="210"/>
      <c r="AJ1003" s="210"/>
      <c r="AK1003" s="210"/>
    </row>
    <row r="1004" spans="35:37" s="215" customFormat="1" x14ac:dyDescent="0.2">
      <c r="AI1004" s="210"/>
      <c r="AJ1004" s="210"/>
      <c r="AK1004" s="210"/>
    </row>
    <row r="1005" spans="35:37" s="215" customFormat="1" x14ac:dyDescent="0.2">
      <c r="AI1005" s="210"/>
      <c r="AJ1005" s="210"/>
      <c r="AK1005" s="210"/>
    </row>
    <row r="1006" spans="35:37" s="215" customFormat="1" x14ac:dyDescent="0.2">
      <c r="AI1006" s="210"/>
      <c r="AJ1006" s="210"/>
      <c r="AK1006" s="210"/>
    </row>
    <row r="1007" spans="35:37" s="215" customFormat="1" x14ac:dyDescent="0.2">
      <c r="AI1007" s="210"/>
      <c r="AJ1007" s="210"/>
      <c r="AK1007" s="210"/>
    </row>
    <row r="1008" spans="35:37" s="215" customFormat="1" x14ac:dyDescent="0.2">
      <c r="AI1008" s="210"/>
      <c r="AJ1008" s="210"/>
      <c r="AK1008" s="210"/>
    </row>
    <row r="1009" spans="35:37" s="215" customFormat="1" x14ac:dyDescent="0.2">
      <c r="AI1009" s="210"/>
      <c r="AJ1009" s="210"/>
      <c r="AK1009" s="210"/>
    </row>
    <row r="1010" spans="35:37" s="215" customFormat="1" x14ac:dyDescent="0.2">
      <c r="AI1010" s="210"/>
      <c r="AJ1010" s="210"/>
      <c r="AK1010" s="210"/>
    </row>
    <row r="1011" spans="35:37" s="215" customFormat="1" x14ac:dyDescent="0.2">
      <c r="AI1011" s="210"/>
      <c r="AJ1011" s="210"/>
      <c r="AK1011" s="210"/>
    </row>
    <row r="1012" spans="35:37" s="215" customFormat="1" x14ac:dyDescent="0.2">
      <c r="AI1012" s="210"/>
      <c r="AJ1012" s="210"/>
      <c r="AK1012" s="210"/>
    </row>
    <row r="1013" spans="35:37" s="215" customFormat="1" x14ac:dyDescent="0.2">
      <c r="AI1013" s="210"/>
      <c r="AJ1013" s="210"/>
      <c r="AK1013" s="210"/>
    </row>
    <row r="1014" spans="35:37" s="215" customFormat="1" x14ac:dyDescent="0.2">
      <c r="AI1014" s="210"/>
      <c r="AJ1014" s="210"/>
      <c r="AK1014" s="210"/>
    </row>
    <row r="1015" spans="35:37" s="215" customFormat="1" x14ac:dyDescent="0.2">
      <c r="AI1015" s="210"/>
      <c r="AJ1015" s="210"/>
      <c r="AK1015" s="210"/>
    </row>
    <row r="1016" spans="35:37" s="215" customFormat="1" x14ac:dyDescent="0.2">
      <c r="AI1016" s="210"/>
      <c r="AJ1016" s="210"/>
      <c r="AK1016" s="210"/>
    </row>
    <row r="1017" spans="35:37" s="215" customFormat="1" x14ac:dyDescent="0.2">
      <c r="AI1017" s="210"/>
      <c r="AJ1017" s="210"/>
      <c r="AK1017" s="210"/>
    </row>
    <row r="1018" spans="35:37" s="215" customFormat="1" x14ac:dyDescent="0.2">
      <c r="AI1018" s="210"/>
      <c r="AJ1018" s="210"/>
      <c r="AK1018" s="210"/>
    </row>
    <row r="1019" spans="35:37" s="215" customFormat="1" x14ac:dyDescent="0.2">
      <c r="AI1019" s="210"/>
      <c r="AJ1019" s="210"/>
      <c r="AK1019" s="210"/>
    </row>
    <row r="1020" spans="35:37" s="215" customFormat="1" x14ac:dyDescent="0.2">
      <c r="AI1020" s="210"/>
      <c r="AJ1020" s="210"/>
      <c r="AK1020" s="210"/>
    </row>
    <row r="1021" spans="35:37" s="215" customFormat="1" x14ac:dyDescent="0.2">
      <c r="AI1021" s="210"/>
      <c r="AJ1021" s="210"/>
      <c r="AK1021" s="210"/>
    </row>
    <row r="1022" spans="35:37" s="215" customFormat="1" x14ac:dyDescent="0.2">
      <c r="AI1022" s="210"/>
      <c r="AJ1022" s="210"/>
      <c r="AK1022" s="210"/>
    </row>
    <row r="1023" spans="35:37" s="215" customFormat="1" x14ac:dyDescent="0.2">
      <c r="AI1023" s="210"/>
      <c r="AJ1023" s="210"/>
      <c r="AK1023" s="210"/>
    </row>
    <row r="1024" spans="35:37" s="215" customFormat="1" x14ac:dyDescent="0.2">
      <c r="AI1024" s="210"/>
      <c r="AJ1024" s="210"/>
      <c r="AK1024" s="210"/>
    </row>
    <row r="1025" spans="35:37" s="215" customFormat="1" x14ac:dyDescent="0.2">
      <c r="AI1025" s="210"/>
      <c r="AJ1025" s="210"/>
      <c r="AK1025" s="210"/>
    </row>
    <row r="1026" spans="35:37" s="215" customFormat="1" x14ac:dyDescent="0.2">
      <c r="AI1026" s="210"/>
      <c r="AJ1026" s="210"/>
      <c r="AK1026" s="210"/>
    </row>
    <row r="1027" spans="35:37" s="215" customFormat="1" x14ac:dyDescent="0.2">
      <c r="AI1027" s="210"/>
      <c r="AJ1027" s="210"/>
      <c r="AK1027" s="210"/>
    </row>
    <row r="1028" spans="35:37" s="215" customFormat="1" x14ac:dyDescent="0.2">
      <c r="AI1028" s="210"/>
      <c r="AJ1028" s="210"/>
      <c r="AK1028" s="210"/>
    </row>
    <row r="1029" spans="35:37" s="215" customFormat="1" x14ac:dyDescent="0.2">
      <c r="AI1029" s="210"/>
      <c r="AJ1029" s="210"/>
      <c r="AK1029" s="210"/>
    </row>
    <row r="1030" spans="35:37" s="215" customFormat="1" x14ac:dyDescent="0.2">
      <c r="AI1030" s="210"/>
      <c r="AJ1030" s="210"/>
      <c r="AK1030" s="210"/>
    </row>
    <row r="1031" spans="35:37" s="215" customFormat="1" x14ac:dyDescent="0.2">
      <c r="AI1031" s="210"/>
      <c r="AJ1031" s="210"/>
      <c r="AK1031" s="210"/>
    </row>
    <row r="1032" spans="35:37" s="215" customFormat="1" x14ac:dyDescent="0.2">
      <c r="AI1032" s="210"/>
      <c r="AJ1032" s="210"/>
      <c r="AK1032" s="210"/>
    </row>
    <row r="1033" spans="35:37" s="215" customFormat="1" x14ac:dyDescent="0.2">
      <c r="AI1033" s="210"/>
      <c r="AJ1033" s="210"/>
      <c r="AK1033" s="210"/>
    </row>
    <row r="1034" spans="35:37" s="215" customFormat="1" x14ac:dyDescent="0.2">
      <c r="AI1034" s="210"/>
      <c r="AJ1034" s="210"/>
      <c r="AK1034" s="210"/>
    </row>
    <row r="1035" spans="35:37" s="215" customFormat="1" x14ac:dyDescent="0.2">
      <c r="AI1035" s="210"/>
      <c r="AJ1035" s="210"/>
      <c r="AK1035" s="210"/>
    </row>
    <row r="1036" spans="35:37" s="215" customFormat="1" x14ac:dyDescent="0.2">
      <c r="AI1036" s="210"/>
      <c r="AJ1036" s="210"/>
      <c r="AK1036" s="210"/>
    </row>
    <row r="1037" spans="35:37" s="215" customFormat="1" x14ac:dyDescent="0.2">
      <c r="AI1037" s="210"/>
      <c r="AJ1037" s="210"/>
      <c r="AK1037" s="210"/>
    </row>
    <row r="1038" spans="35:37" s="215" customFormat="1" x14ac:dyDescent="0.2">
      <c r="AI1038" s="210"/>
      <c r="AJ1038" s="210"/>
      <c r="AK1038" s="210"/>
    </row>
    <row r="1039" spans="35:37" s="215" customFormat="1" x14ac:dyDescent="0.2">
      <c r="AI1039" s="210"/>
      <c r="AJ1039" s="210"/>
      <c r="AK1039" s="210"/>
    </row>
    <row r="1040" spans="35:37" s="215" customFormat="1" x14ac:dyDescent="0.2">
      <c r="AI1040" s="210"/>
      <c r="AJ1040" s="210"/>
      <c r="AK1040" s="210"/>
    </row>
    <row r="1041" spans="35:37" s="215" customFormat="1" x14ac:dyDescent="0.2">
      <c r="AI1041" s="210"/>
      <c r="AJ1041" s="210"/>
      <c r="AK1041" s="210"/>
    </row>
    <row r="1042" spans="35:37" s="215" customFormat="1" x14ac:dyDescent="0.2">
      <c r="AI1042" s="210"/>
      <c r="AJ1042" s="210"/>
      <c r="AK1042" s="210"/>
    </row>
    <row r="1043" spans="35:37" s="215" customFormat="1" x14ac:dyDescent="0.2">
      <c r="AI1043" s="210"/>
      <c r="AJ1043" s="210"/>
      <c r="AK1043" s="210"/>
    </row>
    <row r="1044" spans="35:37" s="215" customFormat="1" x14ac:dyDescent="0.2">
      <c r="AI1044" s="210"/>
      <c r="AJ1044" s="210"/>
      <c r="AK1044" s="210"/>
    </row>
    <row r="1045" spans="35:37" s="215" customFormat="1" x14ac:dyDescent="0.2">
      <c r="AI1045" s="210"/>
      <c r="AJ1045" s="210"/>
      <c r="AK1045" s="210"/>
    </row>
    <row r="1046" spans="35:37" s="215" customFormat="1" x14ac:dyDescent="0.2">
      <c r="AI1046" s="210"/>
      <c r="AJ1046" s="210"/>
      <c r="AK1046" s="210"/>
    </row>
    <row r="1047" spans="35:37" s="215" customFormat="1" x14ac:dyDescent="0.2">
      <c r="AI1047" s="210"/>
      <c r="AJ1047" s="210"/>
      <c r="AK1047" s="210"/>
    </row>
    <row r="1048" spans="35:37" s="215" customFormat="1" x14ac:dyDescent="0.2">
      <c r="AI1048" s="210"/>
      <c r="AJ1048" s="210"/>
      <c r="AK1048" s="210"/>
    </row>
    <row r="1049" spans="35:37" s="215" customFormat="1" x14ac:dyDescent="0.2">
      <c r="AI1049" s="210"/>
      <c r="AJ1049" s="210"/>
      <c r="AK1049" s="210"/>
    </row>
    <row r="1050" spans="35:37" s="215" customFormat="1" x14ac:dyDescent="0.2">
      <c r="AI1050" s="210"/>
      <c r="AJ1050" s="210"/>
      <c r="AK1050" s="210"/>
    </row>
    <row r="1051" spans="35:37" s="215" customFormat="1" x14ac:dyDescent="0.2">
      <c r="AI1051" s="210"/>
      <c r="AJ1051" s="210"/>
      <c r="AK1051" s="210"/>
    </row>
    <row r="1052" spans="35:37" s="215" customFormat="1" x14ac:dyDescent="0.2">
      <c r="AI1052" s="210"/>
      <c r="AJ1052" s="210"/>
      <c r="AK1052" s="210"/>
    </row>
    <row r="1053" spans="35:37" s="215" customFormat="1" x14ac:dyDescent="0.2">
      <c r="AI1053" s="210"/>
      <c r="AJ1053" s="210"/>
      <c r="AK1053" s="210"/>
    </row>
    <row r="1054" spans="35:37" s="215" customFormat="1" x14ac:dyDescent="0.2">
      <c r="AI1054" s="210"/>
      <c r="AJ1054" s="210"/>
      <c r="AK1054" s="210"/>
    </row>
    <row r="1055" spans="35:37" s="215" customFormat="1" x14ac:dyDescent="0.2">
      <c r="AI1055" s="210"/>
      <c r="AJ1055" s="210"/>
      <c r="AK1055" s="210"/>
    </row>
    <row r="1056" spans="35:37" s="215" customFormat="1" x14ac:dyDescent="0.2">
      <c r="AI1056" s="210"/>
      <c r="AJ1056" s="210"/>
      <c r="AK1056" s="210"/>
    </row>
    <row r="1057" spans="35:37" s="215" customFormat="1" x14ac:dyDescent="0.2">
      <c r="AI1057" s="210"/>
      <c r="AJ1057" s="210"/>
      <c r="AK1057" s="210"/>
    </row>
    <row r="1058" spans="35:37" s="215" customFormat="1" x14ac:dyDescent="0.2">
      <c r="AI1058" s="210"/>
      <c r="AJ1058" s="210"/>
      <c r="AK1058" s="210"/>
    </row>
    <row r="1059" spans="35:37" s="215" customFormat="1" x14ac:dyDescent="0.2">
      <c r="AI1059" s="210"/>
      <c r="AJ1059" s="210"/>
      <c r="AK1059" s="210"/>
    </row>
    <row r="1060" spans="35:37" s="215" customFormat="1" x14ac:dyDescent="0.2">
      <c r="AI1060" s="210"/>
      <c r="AJ1060" s="210"/>
      <c r="AK1060" s="210"/>
    </row>
    <row r="1061" spans="35:37" s="215" customFormat="1" x14ac:dyDescent="0.2">
      <c r="AI1061" s="210"/>
      <c r="AJ1061" s="210"/>
      <c r="AK1061" s="210"/>
    </row>
    <row r="1062" spans="35:37" s="215" customFormat="1" x14ac:dyDescent="0.2">
      <c r="AI1062" s="210"/>
      <c r="AJ1062" s="210"/>
      <c r="AK1062" s="210"/>
    </row>
    <row r="1063" spans="35:37" s="215" customFormat="1" x14ac:dyDescent="0.2">
      <c r="AI1063" s="210"/>
      <c r="AJ1063" s="210"/>
      <c r="AK1063" s="210"/>
    </row>
    <row r="1064" spans="35:37" s="215" customFormat="1" x14ac:dyDescent="0.2">
      <c r="AI1064" s="210"/>
      <c r="AJ1064" s="210"/>
      <c r="AK1064" s="210"/>
    </row>
    <row r="1065" spans="35:37" s="215" customFormat="1" x14ac:dyDescent="0.2">
      <c r="AI1065" s="210"/>
      <c r="AJ1065" s="210"/>
      <c r="AK1065" s="210"/>
    </row>
    <row r="1066" spans="35:37" s="215" customFormat="1" x14ac:dyDescent="0.2">
      <c r="AI1066" s="210"/>
      <c r="AJ1066" s="210"/>
      <c r="AK1066" s="210"/>
    </row>
    <row r="1067" spans="35:37" s="215" customFormat="1" x14ac:dyDescent="0.2">
      <c r="AI1067" s="210"/>
      <c r="AJ1067" s="210"/>
      <c r="AK1067" s="210"/>
    </row>
    <row r="1068" spans="35:37" s="215" customFormat="1" x14ac:dyDescent="0.2">
      <c r="AI1068" s="210"/>
      <c r="AJ1068" s="210"/>
      <c r="AK1068" s="210"/>
    </row>
    <row r="1069" spans="35:37" s="215" customFormat="1" x14ac:dyDescent="0.2">
      <c r="AI1069" s="210"/>
      <c r="AJ1069" s="210"/>
      <c r="AK1069" s="210"/>
    </row>
    <row r="1070" spans="35:37" s="215" customFormat="1" x14ac:dyDescent="0.2">
      <c r="AI1070" s="210"/>
      <c r="AJ1070" s="210"/>
      <c r="AK1070" s="210"/>
    </row>
    <row r="1071" spans="35:37" s="215" customFormat="1" x14ac:dyDescent="0.2">
      <c r="AI1071" s="210"/>
      <c r="AJ1071" s="210"/>
      <c r="AK1071" s="210"/>
    </row>
    <row r="1072" spans="35:37" s="215" customFormat="1" x14ac:dyDescent="0.2">
      <c r="AI1072" s="210"/>
      <c r="AJ1072" s="210"/>
      <c r="AK1072" s="210"/>
    </row>
    <row r="1073" spans="35:37" s="215" customFormat="1" x14ac:dyDescent="0.2">
      <c r="AI1073" s="210"/>
      <c r="AJ1073" s="210"/>
      <c r="AK1073" s="210"/>
    </row>
    <row r="1074" spans="35:37" s="215" customFormat="1" x14ac:dyDescent="0.2">
      <c r="AI1074" s="210"/>
      <c r="AJ1074" s="210"/>
      <c r="AK1074" s="210"/>
    </row>
    <row r="1075" spans="35:37" s="215" customFormat="1" x14ac:dyDescent="0.2">
      <c r="AI1075" s="210"/>
      <c r="AJ1075" s="210"/>
      <c r="AK1075" s="210"/>
    </row>
    <row r="1076" spans="35:37" s="215" customFormat="1" x14ac:dyDescent="0.2">
      <c r="AI1076" s="210"/>
      <c r="AJ1076" s="210"/>
      <c r="AK1076" s="210"/>
    </row>
    <row r="1077" spans="35:37" s="215" customFormat="1" x14ac:dyDescent="0.2">
      <c r="AI1077" s="210"/>
      <c r="AJ1077" s="210"/>
      <c r="AK1077" s="210"/>
    </row>
    <row r="1078" spans="35:37" s="215" customFormat="1" x14ac:dyDescent="0.2">
      <c r="AI1078" s="210"/>
      <c r="AJ1078" s="210"/>
      <c r="AK1078" s="210"/>
    </row>
    <row r="1079" spans="35:37" s="215" customFormat="1" x14ac:dyDescent="0.2">
      <c r="AI1079" s="210"/>
      <c r="AJ1079" s="210"/>
      <c r="AK1079" s="210"/>
    </row>
    <row r="1080" spans="35:37" s="215" customFormat="1" x14ac:dyDescent="0.2">
      <c r="AI1080" s="210"/>
      <c r="AJ1080" s="210"/>
      <c r="AK1080" s="210"/>
    </row>
    <row r="1081" spans="35:37" s="215" customFormat="1" x14ac:dyDescent="0.2">
      <c r="AI1081" s="210"/>
      <c r="AJ1081" s="210"/>
      <c r="AK1081" s="210"/>
    </row>
    <row r="1082" spans="35:37" s="215" customFormat="1" x14ac:dyDescent="0.2">
      <c r="AI1082" s="210"/>
      <c r="AJ1082" s="210"/>
      <c r="AK1082" s="210"/>
    </row>
    <row r="1083" spans="35:37" s="215" customFormat="1" x14ac:dyDescent="0.2">
      <c r="AI1083" s="210"/>
      <c r="AJ1083" s="210"/>
      <c r="AK1083" s="210"/>
    </row>
    <row r="1084" spans="35:37" s="215" customFormat="1" x14ac:dyDescent="0.2">
      <c r="AI1084" s="210"/>
      <c r="AJ1084" s="210"/>
      <c r="AK1084" s="210"/>
    </row>
    <row r="1085" spans="35:37" s="215" customFormat="1" x14ac:dyDescent="0.2">
      <c r="AI1085" s="210"/>
      <c r="AJ1085" s="210"/>
      <c r="AK1085" s="210"/>
    </row>
    <row r="1086" spans="35:37" s="215" customFormat="1" x14ac:dyDescent="0.2">
      <c r="AI1086" s="210"/>
      <c r="AJ1086" s="210"/>
      <c r="AK1086" s="210"/>
    </row>
    <row r="1087" spans="35:37" s="215" customFormat="1" x14ac:dyDescent="0.2">
      <c r="AI1087" s="210"/>
      <c r="AJ1087" s="210"/>
      <c r="AK1087" s="210"/>
    </row>
    <row r="1088" spans="35:37" s="215" customFormat="1" x14ac:dyDescent="0.2">
      <c r="AI1088" s="210"/>
      <c r="AJ1088" s="210"/>
      <c r="AK1088" s="210"/>
    </row>
    <row r="1089" spans="35:37" s="215" customFormat="1" x14ac:dyDescent="0.2">
      <c r="AI1089" s="210"/>
      <c r="AJ1089" s="210"/>
      <c r="AK1089" s="210"/>
    </row>
    <row r="1090" spans="35:37" s="215" customFormat="1" x14ac:dyDescent="0.2">
      <c r="AI1090" s="210"/>
      <c r="AJ1090" s="210"/>
      <c r="AK1090" s="210"/>
    </row>
    <row r="1091" spans="35:37" s="215" customFormat="1" x14ac:dyDescent="0.2">
      <c r="AI1091" s="210"/>
      <c r="AJ1091" s="210"/>
      <c r="AK1091" s="210"/>
    </row>
    <row r="1092" spans="35:37" s="215" customFormat="1" x14ac:dyDescent="0.2">
      <c r="AI1092" s="210"/>
      <c r="AJ1092" s="210"/>
      <c r="AK1092" s="210"/>
    </row>
    <row r="1093" spans="35:37" s="215" customFormat="1" x14ac:dyDescent="0.2">
      <c r="AI1093" s="210"/>
      <c r="AJ1093" s="210"/>
      <c r="AK1093" s="210"/>
    </row>
    <row r="1094" spans="35:37" s="215" customFormat="1" x14ac:dyDescent="0.2">
      <c r="AI1094" s="210"/>
      <c r="AJ1094" s="210"/>
      <c r="AK1094" s="210"/>
    </row>
    <row r="1095" spans="35:37" s="215" customFormat="1" x14ac:dyDescent="0.2">
      <c r="AI1095" s="210"/>
      <c r="AJ1095" s="210"/>
      <c r="AK1095" s="210"/>
    </row>
    <row r="1096" spans="35:37" s="215" customFormat="1" x14ac:dyDescent="0.2">
      <c r="AI1096" s="210"/>
      <c r="AJ1096" s="210"/>
      <c r="AK1096" s="210"/>
    </row>
    <row r="1097" spans="35:37" s="215" customFormat="1" x14ac:dyDescent="0.2">
      <c r="AI1097" s="210"/>
      <c r="AJ1097" s="210"/>
      <c r="AK1097" s="210"/>
    </row>
    <row r="1098" spans="35:37" s="215" customFormat="1" x14ac:dyDescent="0.2">
      <c r="AI1098" s="210"/>
      <c r="AJ1098" s="210"/>
      <c r="AK1098" s="210"/>
    </row>
    <row r="1099" spans="35:37" s="215" customFormat="1" x14ac:dyDescent="0.2">
      <c r="AI1099" s="210"/>
      <c r="AJ1099" s="210"/>
      <c r="AK1099" s="210"/>
    </row>
    <row r="1100" spans="35:37" s="215" customFormat="1" x14ac:dyDescent="0.2">
      <c r="AI1100" s="210"/>
      <c r="AJ1100" s="210"/>
      <c r="AK1100" s="210"/>
    </row>
    <row r="1101" spans="35:37" s="215" customFormat="1" x14ac:dyDescent="0.2">
      <c r="AI1101" s="210"/>
      <c r="AJ1101" s="210"/>
      <c r="AK1101" s="210"/>
    </row>
    <row r="1102" spans="35:37" s="215" customFormat="1" x14ac:dyDescent="0.2">
      <c r="AI1102" s="210"/>
      <c r="AJ1102" s="210"/>
      <c r="AK1102" s="210"/>
    </row>
    <row r="1103" spans="35:37" s="215" customFormat="1" x14ac:dyDescent="0.2">
      <c r="AI1103" s="210"/>
      <c r="AJ1103" s="210"/>
      <c r="AK1103" s="210"/>
    </row>
    <row r="1104" spans="35:37" s="215" customFormat="1" x14ac:dyDescent="0.2">
      <c r="AI1104" s="210"/>
      <c r="AJ1104" s="210"/>
      <c r="AK1104" s="210"/>
    </row>
    <row r="1105" spans="35:37" s="215" customFormat="1" x14ac:dyDescent="0.2">
      <c r="AI1105" s="210"/>
      <c r="AJ1105" s="210"/>
      <c r="AK1105" s="210"/>
    </row>
    <row r="1106" spans="35:37" s="215" customFormat="1" x14ac:dyDescent="0.2">
      <c r="AI1106" s="210"/>
      <c r="AJ1106" s="210"/>
      <c r="AK1106" s="210"/>
    </row>
    <row r="1107" spans="35:37" s="215" customFormat="1" x14ac:dyDescent="0.2">
      <c r="AI1107" s="210"/>
      <c r="AJ1107" s="210"/>
      <c r="AK1107" s="210"/>
    </row>
    <row r="1108" spans="35:37" s="215" customFormat="1" x14ac:dyDescent="0.2">
      <c r="AI1108" s="210"/>
      <c r="AJ1108" s="210"/>
      <c r="AK1108" s="210"/>
    </row>
    <row r="1109" spans="35:37" s="215" customFormat="1" x14ac:dyDescent="0.2">
      <c r="AI1109" s="210"/>
      <c r="AJ1109" s="210"/>
      <c r="AK1109" s="210"/>
    </row>
    <row r="1110" spans="35:37" s="215" customFormat="1" x14ac:dyDescent="0.2">
      <c r="AI1110" s="210"/>
      <c r="AJ1110" s="210"/>
      <c r="AK1110" s="210"/>
    </row>
    <row r="1111" spans="35:37" s="215" customFormat="1" x14ac:dyDescent="0.2">
      <c r="AI1111" s="210"/>
      <c r="AJ1111" s="210"/>
      <c r="AK1111" s="210"/>
    </row>
    <row r="1112" spans="35:37" s="215" customFormat="1" x14ac:dyDescent="0.2">
      <c r="AI1112" s="210"/>
      <c r="AJ1112" s="210"/>
      <c r="AK1112" s="210"/>
    </row>
    <row r="1113" spans="35:37" s="215" customFormat="1" x14ac:dyDescent="0.2">
      <c r="AI1113" s="210"/>
      <c r="AJ1113" s="210"/>
      <c r="AK1113" s="210"/>
    </row>
    <row r="1114" spans="35:37" s="215" customFormat="1" x14ac:dyDescent="0.2">
      <c r="AI1114" s="210"/>
      <c r="AJ1114" s="210"/>
      <c r="AK1114" s="210"/>
    </row>
    <row r="1115" spans="35:37" s="215" customFormat="1" x14ac:dyDescent="0.2">
      <c r="AI1115" s="210"/>
      <c r="AJ1115" s="210"/>
      <c r="AK1115" s="210"/>
    </row>
    <row r="1116" spans="35:37" s="215" customFormat="1" x14ac:dyDescent="0.2">
      <c r="AI1116" s="210"/>
      <c r="AJ1116" s="210"/>
      <c r="AK1116" s="210"/>
    </row>
    <row r="1117" spans="35:37" s="215" customFormat="1" x14ac:dyDescent="0.2">
      <c r="AI1117" s="210"/>
      <c r="AJ1117" s="210"/>
      <c r="AK1117" s="210"/>
    </row>
    <row r="1118" spans="35:37" s="215" customFormat="1" x14ac:dyDescent="0.2">
      <c r="AI1118" s="210"/>
      <c r="AJ1118" s="210"/>
      <c r="AK1118" s="210"/>
    </row>
    <row r="1119" spans="35:37" s="215" customFormat="1" x14ac:dyDescent="0.2">
      <c r="AI1119" s="210"/>
      <c r="AJ1119" s="210"/>
      <c r="AK1119" s="210"/>
    </row>
    <row r="1120" spans="35:37" s="215" customFormat="1" x14ac:dyDescent="0.2">
      <c r="AI1120" s="210"/>
      <c r="AJ1120" s="210"/>
      <c r="AK1120" s="210"/>
    </row>
    <row r="1121" spans="35:37" s="215" customFormat="1" x14ac:dyDescent="0.2">
      <c r="AI1121" s="210"/>
      <c r="AJ1121" s="210"/>
      <c r="AK1121" s="210"/>
    </row>
    <row r="1122" spans="35:37" s="215" customFormat="1" x14ac:dyDescent="0.2">
      <c r="AI1122" s="210"/>
      <c r="AJ1122" s="210"/>
      <c r="AK1122" s="210"/>
    </row>
    <row r="1123" spans="35:37" s="215" customFormat="1" x14ac:dyDescent="0.2">
      <c r="AI1123" s="210"/>
      <c r="AJ1123" s="210"/>
      <c r="AK1123" s="210"/>
    </row>
    <row r="1124" spans="35:37" s="215" customFormat="1" x14ac:dyDescent="0.2">
      <c r="AI1124" s="210"/>
      <c r="AJ1124" s="210"/>
      <c r="AK1124" s="210"/>
    </row>
    <row r="1125" spans="35:37" s="215" customFormat="1" x14ac:dyDescent="0.2">
      <c r="AI1125" s="210"/>
      <c r="AJ1125" s="210"/>
      <c r="AK1125" s="210"/>
    </row>
    <row r="1126" spans="35:37" s="215" customFormat="1" x14ac:dyDescent="0.2">
      <c r="AI1126" s="210"/>
      <c r="AJ1126" s="210"/>
      <c r="AK1126" s="210"/>
    </row>
    <row r="1127" spans="35:37" s="215" customFormat="1" x14ac:dyDescent="0.2">
      <c r="AI1127" s="210"/>
      <c r="AJ1127" s="210"/>
      <c r="AK1127" s="210"/>
    </row>
    <row r="1128" spans="35:37" s="215" customFormat="1" x14ac:dyDescent="0.2">
      <c r="AI1128" s="210"/>
      <c r="AJ1128" s="210"/>
      <c r="AK1128" s="210"/>
    </row>
    <row r="1129" spans="35:37" s="215" customFormat="1" x14ac:dyDescent="0.2">
      <c r="AI1129" s="210"/>
      <c r="AJ1129" s="210"/>
      <c r="AK1129" s="210"/>
    </row>
    <row r="1130" spans="35:37" s="215" customFormat="1" x14ac:dyDescent="0.2">
      <c r="AI1130" s="210"/>
      <c r="AJ1130" s="210"/>
      <c r="AK1130" s="210"/>
    </row>
    <row r="1131" spans="35:37" s="215" customFormat="1" x14ac:dyDescent="0.2">
      <c r="AI1131" s="210"/>
      <c r="AJ1131" s="210"/>
      <c r="AK1131" s="210"/>
    </row>
    <row r="1132" spans="35:37" s="215" customFormat="1" x14ac:dyDescent="0.2">
      <c r="AI1132" s="210"/>
      <c r="AJ1132" s="210"/>
      <c r="AK1132" s="210"/>
    </row>
    <row r="1133" spans="35:37" s="215" customFormat="1" x14ac:dyDescent="0.2">
      <c r="AI1133" s="210"/>
      <c r="AJ1133" s="210"/>
      <c r="AK1133" s="210"/>
    </row>
    <row r="1134" spans="35:37" s="215" customFormat="1" x14ac:dyDescent="0.2">
      <c r="AI1134" s="210"/>
      <c r="AJ1134" s="210"/>
      <c r="AK1134" s="210"/>
    </row>
    <row r="1135" spans="35:37" s="215" customFormat="1" x14ac:dyDescent="0.2">
      <c r="AI1135" s="210"/>
      <c r="AJ1135" s="210"/>
      <c r="AK1135" s="210"/>
    </row>
    <row r="1136" spans="35:37" s="215" customFormat="1" x14ac:dyDescent="0.2">
      <c r="AI1136" s="210"/>
      <c r="AJ1136" s="210"/>
      <c r="AK1136" s="210"/>
    </row>
    <row r="1137" spans="35:37" s="215" customFormat="1" x14ac:dyDescent="0.2">
      <c r="AI1137" s="210"/>
      <c r="AJ1137" s="210"/>
      <c r="AK1137" s="210"/>
    </row>
    <row r="1138" spans="35:37" s="215" customFormat="1" x14ac:dyDescent="0.2">
      <c r="AI1138" s="210"/>
      <c r="AJ1138" s="210"/>
      <c r="AK1138" s="210"/>
    </row>
    <row r="1139" spans="35:37" s="215" customFormat="1" x14ac:dyDescent="0.2">
      <c r="AI1139" s="210"/>
      <c r="AJ1139" s="210"/>
      <c r="AK1139" s="210"/>
    </row>
    <row r="1140" spans="35:37" s="215" customFormat="1" x14ac:dyDescent="0.2">
      <c r="AI1140" s="210"/>
      <c r="AJ1140" s="210"/>
      <c r="AK1140" s="210"/>
    </row>
    <row r="1141" spans="35:37" s="215" customFormat="1" x14ac:dyDescent="0.2">
      <c r="AI1141" s="210"/>
      <c r="AJ1141" s="210"/>
      <c r="AK1141" s="210"/>
    </row>
    <row r="1142" spans="35:37" s="215" customFormat="1" x14ac:dyDescent="0.2">
      <c r="AI1142" s="210"/>
      <c r="AJ1142" s="210"/>
      <c r="AK1142" s="210"/>
    </row>
    <row r="1143" spans="35:37" s="215" customFormat="1" x14ac:dyDescent="0.2">
      <c r="AI1143" s="210"/>
      <c r="AJ1143" s="210"/>
      <c r="AK1143" s="210"/>
    </row>
    <row r="1144" spans="35:37" s="215" customFormat="1" x14ac:dyDescent="0.2">
      <c r="AI1144" s="210"/>
      <c r="AJ1144" s="210"/>
      <c r="AK1144" s="210"/>
    </row>
    <row r="1145" spans="35:37" s="215" customFormat="1" x14ac:dyDescent="0.2">
      <c r="AI1145" s="210"/>
      <c r="AJ1145" s="210"/>
      <c r="AK1145" s="210"/>
    </row>
    <row r="1146" spans="35:37" s="215" customFormat="1" x14ac:dyDescent="0.2">
      <c r="AI1146" s="210"/>
      <c r="AJ1146" s="210"/>
      <c r="AK1146" s="210"/>
    </row>
    <row r="1147" spans="35:37" s="215" customFormat="1" x14ac:dyDescent="0.2">
      <c r="AI1147" s="210"/>
      <c r="AJ1147" s="210"/>
      <c r="AK1147" s="210"/>
    </row>
    <row r="1148" spans="35:37" s="215" customFormat="1" x14ac:dyDescent="0.2">
      <c r="AI1148" s="210"/>
      <c r="AJ1148" s="210"/>
      <c r="AK1148" s="210"/>
    </row>
    <row r="1149" spans="35:37" s="215" customFormat="1" x14ac:dyDescent="0.2">
      <c r="AI1149" s="210"/>
      <c r="AJ1149" s="210"/>
      <c r="AK1149" s="210"/>
    </row>
    <row r="1150" spans="35:37" s="215" customFormat="1" x14ac:dyDescent="0.2">
      <c r="AI1150" s="210"/>
      <c r="AJ1150" s="210"/>
      <c r="AK1150" s="210"/>
    </row>
    <row r="1151" spans="35:37" s="215" customFormat="1" x14ac:dyDescent="0.2">
      <c r="AI1151" s="210"/>
      <c r="AJ1151" s="210"/>
      <c r="AK1151" s="210"/>
    </row>
    <row r="1152" spans="35:37" s="215" customFormat="1" x14ac:dyDescent="0.2">
      <c r="AI1152" s="210"/>
      <c r="AJ1152" s="210"/>
      <c r="AK1152" s="210"/>
    </row>
    <row r="1153" spans="35:37" s="215" customFormat="1" x14ac:dyDescent="0.2">
      <c r="AI1153" s="210"/>
      <c r="AJ1153" s="210"/>
      <c r="AK1153" s="210"/>
    </row>
    <row r="1154" spans="35:37" s="215" customFormat="1" x14ac:dyDescent="0.2">
      <c r="AI1154" s="210"/>
      <c r="AJ1154" s="210"/>
      <c r="AK1154" s="210"/>
    </row>
    <row r="1155" spans="35:37" s="215" customFormat="1" x14ac:dyDescent="0.2">
      <c r="AI1155" s="210"/>
      <c r="AJ1155" s="210"/>
      <c r="AK1155" s="210"/>
    </row>
    <row r="1156" spans="35:37" s="215" customFormat="1" x14ac:dyDescent="0.2">
      <c r="AI1156" s="210"/>
      <c r="AJ1156" s="210"/>
      <c r="AK1156" s="210"/>
    </row>
    <row r="1157" spans="35:37" s="215" customFormat="1" x14ac:dyDescent="0.2">
      <c r="AI1157" s="210"/>
      <c r="AJ1157" s="210"/>
      <c r="AK1157" s="210"/>
    </row>
    <row r="1158" spans="35:37" s="215" customFormat="1" x14ac:dyDescent="0.2">
      <c r="AI1158" s="210"/>
      <c r="AJ1158" s="210"/>
      <c r="AK1158" s="210"/>
    </row>
    <row r="1159" spans="35:37" s="215" customFormat="1" x14ac:dyDescent="0.2">
      <c r="AI1159" s="210"/>
      <c r="AJ1159" s="210"/>
      <c r="AK1159" s="210"/>
    </row>
    <row r="1160" spans="35:37" s="215" customFormat="1" x14ac:dyDescent="0.2">
      <c r="AI1160" s="210"/>
      <c r="AJ1160" s="210"/>
      <c r="AK1160" s="210"/>
    </row>
    <row r="1161" spans="35:37" s="215" customFormat="1" x14ac:dyDescent="0.2">
      <c r="AI1161" s="210"/>
      <c r="AJ1161" s="210"/>
      <c r="AK1161" s="210"/>
    </row>
    <row r="1162" spans="35:37" s="215" customFormat="1" x14ac:dyDescent="0.2">
      <c r="AI1162" s="210"/>
      <c r="AJ1162" s="210"/>
      <c r="AK1162" s="210"/>
    </row>
    <row r="1163" spans="35:37" s="215" customFormat="1" x14ac:dyDescent="0.2">
      <c r="AI1163" s="210"/>
      <c r="AJ1163" s="210"/>
      <c r="AK1163" s="210"/>
    </row>
    <row r="1164" spans="35:37" s="215" customFormat="1" x14ac:dyDescent="0.2">
      <c r="AI1164" s="210"/>
      <c r="AJ1164" s="210"/>
      <c r="AK1164" s="210"/>
    </row>
    <row r="1165" spans="35:37" s="215" customFormat="1" x14ac:dyDescent="0.2">
      <c r="AI1165" s="210"/>
      <c r="AJ1165" s="210"/>
      <c r="AK1165" s="210"/>
    </row>
    <row r="1166" spans="35:37" s="215" customFormat="1" x14ac:dyDescent="0.2">
      <c r="AI1166" s="210"/>
      <c r="AJ1166" s="210"/>
      <c r="AK1166" s="210"/>
    </row>
    <row r="1167" spans="35:37" s="215" customFormat="1" x14ac:dyDescent="0.2">
      <c r="AI1167" s="210"/>
      <c r="AJ1167" s="210"/>
      <c r="AK1167" s="210"/>
    </row>
    <row r="1168" spans="35:37" s="215" customFormat="1" x14ac:dyDescent="0.2">
      <c r="AI1168" s="210"/>
      <c r="AJ1168" s="210"/>
      <c r="AK1168" s="210"/>
    </row>
    <row r="1169" spans="35:37" s="215" customFormat="1" x14ac:dyDescent="0.2">
      <c r="AI1169" s="210"/>
      <c r="AJ1169" s="210"/>
      <c r="AK1169" s="210"/>
    </row>
    <row r="1170" spans="35:37" s="215" customFormat="1" x14ac:dyDescent="0.2">
      <c r="AI1170" s="210"/>
      <c r="AJ1170" s="210"/>
      <c r="AK1170" s="210"/>
    </row>
    <row r="1171" spans="35:37" s="215" customFormat="1" x14ac:dyDescent="0.2">
      <c r="AI1171" s="210"/>
      <c r="AJ1171" s="210"/>
      <c r="AK1171" s="210"/>
    </row>
    <row r="1172" spans="35:37" s="215" customFormat="1" x14ac:dyDescent="0.2">
      <c r="AI1172" s="210"/>
      <c r="AJ1172" s="210"/>
      <c r="AK1172" s="210"/>
    </row>
    <row r="1173" spans="35:37" s="215" customFormat="1" x14ac:dyDescent="0.2">
      <c r="AI1173" s="210"/>
      <c r="AJ1173" s="210"/>
      <c r="AK1173" s="210"/>
    </row>
    <row r="1174" spans="35:37" s="215" customFormat="1" x14ac:dyDescent="0.2">
      <c r="AI1174" s="210"/>
      <c r="AJ1174" s="210"/>
      <c r="AK1174" s="210"/>
    </row>
    <row r="1175" spans="35:37" s="215" customFormat="1" x14ac:dyDescent="0.2">
      <c r="AI1175" s="210"/>
      <c r="AJ1175" s="210"/>
      <c r="AK1175" s="210"/>
    </row>
    <row r="1176" spans="35:37" s="215" customFormat="1" x14ac:dyDescent="0.2">
      <c r="AI1176" s="210"/>
      <c r="AJ1176" s="210"/>
      <c r="AK1176" s="210"/>
    </row>
    <row r="1177" spans="35:37" s="215" customFormat="1" x14ac:dyDescent="0.2">
      <c r="AI1177" s="210"/>
      <c r="AJ1177" s="210"/>
      <c r="AK1177" s="210"/>
    </row>
    <row r="1178" spans="35:37" s="215" customFormat="1" x14ac:dyDescent="0.2">
      <c r="AI1178" s="210"/>
      <c r="AJ1178" s="210"/>
      <c r="AK1178" s="210"/>
    </row>
    <row r="1179" spans="35:37" s="215" customFormat="1" x14ac:dyDescent="0.2">
      <c r="AI1179" s="210"/>
      <c r="AJ1179" s="210"/>
      <c r="AK1179" s="210"/>
    </row>
    <row r="1180" spans="35:37" s="215" customFormat="1" x14ac:dyDescent="0.2">
      <c r="AI1180" s="210"/>
      <c r="AJ1180" s="210"/>
      <c r="AK1180" s="210"/>
    </row>
    <row r="1181" spans="35:37" s="215" customFormat="1" x14ac:dyDescent="0.2">
      <c r="AI1181" s="210"/>
      <c r="AJ1181" s="210"/>
      <c r="AK1181" s="210"/>
    </row>
    <row r="1182" spans="35:37" s="215" customFormat="1" x14ac:dyDescent="0.2">
      <c r="AI1182" s="210"/>
      <c r="AJ1182" s="210"/>
      <c r="AK1182" s="210"/>
    </row>
    <row r="1183" spans="35:37" s="215" customFormat="1" x14ac:dyDescent="0.2">
      <c r="AI1183" s="210"/>
      <c r="AJ1183" s="210"/>
      <c r="AK1183" s="210"/>
    </row>
    <row r="1184" spans="35:37" s="215" customFormat="1" x14ac:dyDescent="0.2">
      <c r="AI1184" s="210"/>
      <c r="AJ1184" s="210"/>
      <c r="AK1184" s="210"/>
    </row>
    <row r="1185" spans="35:37" s="215" customFormat="1" x14ac:dyDescent="0.2">
      <c r="AI1185" s="210"/>
      <c r="AJ1185" s="210"/>
      <c r="AK1185" s="210"/>
    </row>
    <row r="1186" spans="35:37" s="215" customFormat="1" x14ac:dyDescent="0.2">
      <c r="AI1186" s="210"/>
      <c r="AJ1186" s="210"/>
      <c r="AK1186" s="210"/>
    </row>
    <row r="1187" spans="35:37" s="215" customFormat="1" x14ac:dyDescent="0.2">
      <c r="AI1187" s="210"/>
      <c r="AJ1187" s="210"/>
      <c r="AK1187" s="210"/>
    </row>
    <row r="1188" spans="35:37" s="215" customFormat="1" x14ac:dyDescent="0.2">
      <c r="AI1188" s="210"/>
      <c r="AJ1188" s="210"/>
      <c r="AK1188" s="210"/>
    </row>
    <row r="1189" spans="35:37" s="215" customFormat="1" x14ac:dyDescent="0.2">
      <c r="AI1189" s="210"/>
      <c r="AJ1189" s="210"/>
      <c r="AK1189" s="210"/>
    </row>
    <row r="1190" spans="35:37" s="215" customFormat="1" x14ac:dyDescent="0.2">
      <c r="AI1190" s="210"/>
      <c r="AJ1190" s="210"/>
      <c r="AK1190" s="210"/>
    </row>
    <row r="1191" spans="35:37" s="215" customFormat="1" x14ac:dyDescent="0.2">
      <c r="AI1191" s="210"/>
      <c r="AJ1191" s="210"/>
      <c r="AK1191" s="210"/>
    </row>
    <row r="1192" spans="35:37" s="215" customFormat="1" x14ac:dyDescent="0.2">
      <c r="AI1192" s="210"/>
      <c r="AJ1192" s="210"/>
      <c r="AK1192" s="210"/>
    </row>
    <row r="1193" spans="35:37" s="215" customFormat="1" x14ac:dyDescent="0.2">
      <c r="AI1193" s="210"/>
      <c r="AJ1193" s="210"/>
      <c r="AK1193" s="210"/>
    </row>
    <row r="1194" spans="35:37" s="215" customFormat="1" x14ac:dyDescent="0.2">
      <c r="AI1194" s="210"/>
      <c r="AJ1194" s="210"/>
      <c r="AK1194" s="210"/>
    </row>
    <row r="1195" spans="35:37" s="215" customFormat="1" x14ac:dyDescent="0.2">
      <c r="AI1195" s="210"/>
      <c r="AJ1195" s="210"/>
      <c r="AK1195" s="210"/>
    </row>
    <row r="1196" spans="35:37" s="215" customFormat="1" x14ac:dyDescent="0.2">
      <c r="AI1196" s="210"/>
      <c r="AJ1196" s="210"/>
      <c r="AK1196" s="210"/>
    </row>
    <row r="1197" spans="35:37" s="215" customFormat="1" x14ac:dyDescent="0.2">
      <c r="AI1197" s="210"/>
      <c r="AJ1197" s="210"/>
      <c r="AK1197" s="210"/>
    </row>
    <row r="1198" spans="35:37" s="215" customFormat="1" x14ac:dyDescent="0.2">
      <c r="AI1198" s="210"/>
      <c r="AJ1198" s="210"/>
      <c r="AK1198" s="210"/>
    </row>
    <row r="1199" spans="35:37" s="215" customFormat="1" x14ac:dyDescent="0.2">
      <c r="AI1199" s="210"/>
      <c r="AJ1199" s="210"/>
      <c r="AK1199" s="210"/>
    </row>
    <row r="1200" spans="35:37" s="215" customFormat="1" x14ac:dyDescent="0.2">
      <c r="AI1200" s="210"/>
      <c r="AJ1200" s="210"/>
      <c r="AK1200" s="210"/>
    </row>
    <row r="1201" spans="35:37" s="215" customFormat="1" x14ac:dyDescent="0.2">
      <c r="AI1201" s="210"/>
      <c r="AJ1201" s="210"/>
      <c r="AK1201" s="210"/>
    </row>
    <row r="1202" spans="35:37" s="215" customFormat="1" x14ac:dyDescent="0.2">
      <c r="AI1202" s="210"/>
      <c r="AJ1202" s="210"/>
      <c r="AK1202" s="210"/>
    </row>
    <row r="1203" spans="35:37" s="215" customFormat="1" x14ac:dyDescent="0.2">
      <c r="AI1203" s="210"/>
      <c r="AJ1203" s="210"/>
      <c r="AK1203" s="210"/>
    </row>
    <row r="1204" spans="35:37" s="215" customFormat="1" x14ac:dyDescent="0.2">
      <c r="AI1204" s="210"/>
      <c r="AJ1204" s="210"/>
      <c r="AK1204" s="210"/>
    </row>
    <row r="1205" spans="35:37" s="215" customFormat="1" x14ac:dyDescent="0.2">
      <c r="AI1205" s="210"/>
      <c r="AJ1205" s="210"/>
      <c r="AK1205" s="210"/>
    </row>
    <row r="1206" spans="35:37" s="215" customFormat="1" x14ac:dyDescent="0.2">
      <c r="AI1206" s="210"/>
      <c r="AJ1206" s="210"/>
      <c r="AK1206" s="210"/>
    </row>
    <row r="1207" spans="35:37" s="215" customFormat="1" x14ac:dyDescent="0.2">
      <c r="AI1207" s="210"/>
      <c r="AJ1207" s="210"/>
      <c r="AK1207" s="210"/>
    </row>
    <row r="1208" spans="35:37" s="215" customFormat="1" x14ac:dyDescent="0.2">
      <c r="AI1208" s="210"/>
      <c r="AJ1208" s="210"/>
      <c r="AK1208" s="210"/>
    </row>
    <row r="1209" spans="35:37" s="215" customFormat="1" x14ac:dyDescent="0.2">
      <c r="AI1209" s="210"/>
      <c r="AJ1209" s="210"/>
      <c r="AK1209" s="210"/>
    </row>
    <row r="1210" spans="35:37" s="215" customFormat="1" x14ac:dyDescent="0.2">
      <c r="AI1210" s="210"/>
      <c r="AJ1210" s="210"/>
      <c r="AK1210" s="210"/>
    </row>
    <row r="1211" spans="35:37" s="215" customFormat="1" x14ac:dyDescent="0.2">
      <c r="AI1211" s="210"/>
      <c r="AJ1211" s="210"/>
      <c r="AK1211" s="210"/>
    </row>
    <row r="1212" spans="35:37" s="215" customFormat="1" x14ac:dyDescent="0.2">
      <c r="AI1212" s="210"/>
      <c r="AJ1212" s="210"/>
      <c r="AK1212" s="210"/>
    </row>
    <row r="1213" spans="35:37" s="215" customFormat="1" x14ac:dyDescent="0.2">
      <c r="AI1213" s="210"/>
      <c r="AJ1213" s="210"/>
      <c r="AK1213" s="210"/>
    </row>
    <row r="1214" spans="35:37" s="215" customFormat="1" x14ac:dyDescent="0.2">
      <c r="AI1214" s="210"/>
      <c r="AJ1214" s="210"/>
      <c r="AK1214" s="210"/>
    </row>
    <row r="1215" spans="35:37" s="215" customFormat="1" x14ac:dyDescent="0.2">
      <c r="AI1215" s="210"/>
      <c r="AJ1215" s="210"/>
      <c r="AK1215" s="210"/>
    </row>
    <row r="1216" spans="35:37" s="215" customFormat="1" x14ac:dyDescent="0.2">
      <c r="AI1216" s="210"/>
      <c r="AJ1216" s="210"/>
      <c r="AK1216" s="210"/>
    </row>
    <row r="1217" spans="35:37" s="215" customFormat="1" x14ac:dyDescent="0.2">
      <c r="AI1217" s="210"/>
      <c r="AJ1217" s="210"/>
      <c r="AK1217" s="210"/>
    </row>
    <row r="1218" spans="35:37" s="215" customFormat="1" x14ac:dyDescent="0.2">
      <c r="AI1218" s="210"/>
      <c r="AJ1218" s="210"/>
      <c r="AK1218" s="210"/>
    </row>
    <row r="1219" spans="35:37" s="215" customFormat="1" x14ac:dyDescent="0.2">
      <c r="AI1219" s="210"/>
      <c r="AJ1219" s="210"/>
      <c r="AK1219" s="210"/>
    </row>
    <row r="1220" spans="35:37" s="215" customFormat="1" x14ac:dyDescent="0.2">
      <c r="AI1220" s="210"/>
      <c r="AJ1220" s="210"/>
      <c r="AK1220" s="210"/>
    </row>
    <row r="1221" spans="35:37" s="215" customFormat="1" x14ac:dyDescent="0.2">
      <c r="AI1221" s="210"/>
      <c r="AJ1221" s="210"/>
      <c r="AK1221" s="210"/>
    </row>
    <row r="1222" spans="35:37" s="215" customFormat="1" x14ac:dyDescent="0.2">
      <c r="AI1222" s="210"/>
      <c r="AJ1222" s="210"/>
      <c r="AK1222" s="210"/>
    </row>
    <row r="1223" spans="35:37" s="215" customFormat="1" x14ac:dyDescent="0.2">
      <c r="AI1223" s="210"/>
      <c r="AJ1223" s="210"/>
      <c r="AK1223" s="210"/>
    </row>
    <row r="1224" spans="35:37" s="215" customFormat="1" x14ac:dyDescent="0.2">
      <c r="AI1224" s="210"/>
      <c r="AJ1224" s="210"/>
      <c r="AK1224" s="210"/>
    </row>
    <row r="1225" spans="35:37" s="215" customFormat="1" x14ac:dyDescent="0.2">
      <c r="AI1225" s="210"/>
      <c r="AJ1225" s="210"/>
      <c r="AK1225" s="210"/>
    </row>
    <row r="1226" spans="35:37" s="215" customFormat="1" x14ac:dyDescent="0.2">
      <c r="AI1226" s="210"/>
      <c r="AJ1226" s="210"/>
      <c r="AK1226" s="210"/>
    </row>
    <row r="1227" spans="35:37" s="215" customFormat="1" x14ac:dyDescent="0.2">
      <c r="AI1227" s="210"/>
      <c r="AJ1227" s="210"/>
      <c r="AK1227" s="210"/>
    </row>
    <row r="1228" spans="35:37" s="215" customFormat="1" x14ac:dyDescent="0.2">
      <c r="AI1228" s="210"/>
      <c r="AJ1228" s="210"/>
      <c r="AK1228" s="210"/>
    </row>
    <row r="1229" spans="35:37" s="215" customFormat="1" x14ac:dyDescent="0.2">
      <c r="AI1229" s="210"/>
      <c r="AJ1229" s="210"/>
      <c r="AK1229" s="210"/>
    </row>
    <row r="1230" spans="35:37" s="215" customFormat="1" x14ac:dyDescent="0.2">
      <c r="AI1230" s="210"/>
      <c r="AJ1230" s="210"/>
      <c r="AK1230" s="210"/>
    </row>
    <row r="1231" spans="35:37" s="215" customFormat="1" x14ac:dyDescent="0.2">
      <c r="AI1231" s="210"/>
      <c r="AJ1231" s="210"/>
      <c r="AK1231" s="210"/>
    </row>
    <row r="1232" spans="35:37" s="215" customFormat="1" x14ac:dyDescent="0.2">
      <c r="AI1232" s="210"/>
      <c r="AJ1232" s="210"/>
      <c r="AK1232" s="210"/>
    </row>
    <row r="1233" spans="35:37" s="215" customFormat="1" x14ac:dyDescent="0.2">
      <c r="AI1233" s="210"/>
      <c r="AJ1233" s="210"/>
      <c r="AK1233" s="210"/>
    </row>
    <row r="1234" spans="35:37" s="215" customFormat="1" x14ac:dyDescent="0.2">
      <c r="AI1234" s="210"/>
      <c r="AJ1234" s="210"/>
      <c r="AK1234" s="210"/>
    </row>
    <row r="1235" spans="35:37" s="215" customFormat="1" x14ac:dyDescent="0.2">
      <c r="AI1235" s="210"/>
      <c r="AJ1235" s="210"/>
      <c r="AK1235" s="210"/>
    </row>
    <row r="1236" spans="35:37" s="215" customFormat="1" x14ac:dyDescent="0.2">
      <c r="AI1236" s="210"/>
      <c r="AJ1236" s="210"/>
      <c r="AK1236" s="210"/>
    </row>
    <row r="1237" spans="35:37" s="215" customFormat="1" x14ac:dyDescent="0.2">
      <c r="AI1237" s="210"/>
      <c r="AJ1237" s="210"/>
      <c r="AK1237" s="210"/>
    </row>
    <row r="1238" spans="35:37" s="215" customFormat="1" x14ac:dyDescent="0.2">
      <c r="AI1238" s="210"/>
      <c r="AJ1238" s="210"/>
      <c r="AK1238" s="210"/>
    </row>
    <row r="1239" spans="35:37" s="215" customFormat="1" x14ac:dyDescent="0.2">
      <c r="AI1239" s="210"/>
      <c r="AJ1239" s="210"/>
      <c r="AK1239" s="210"/>
    </row>
    <row r="1240" spans="35:37" s="215" customFormat="1" x14ac:dyDescent="0.2">
      <c r="AI1240" s="210"/>
      <c r="AJ1240" s="210"/>
      <c r="AK1240" s="210"/>
    </row>
    <row r="1241" spans="35:37" s="215" customFormat="1" x14ac:dyDescent="0.2">
      <c r="AI1241" s="210"/>
      <c r="AJ1241" s="210"/>
      <c r="AK1241" s="210"/>
    </row>
    <row r="1242" spans="35:37" s="215" customFormat="1" x14ac:dyDescent="0.2">
      <c r="AI1242" s="210"/>
      <c r="AJ1242" s="210"/>
      <c r="AK1242" s="210"/>
    </row>
    <row r="1243" spans="35:37" s="215" customFormat="1" x14ac:dyDescent="0.2">
      <c r="AI1243" s="210"/>
      <c r="AJ1243" s="210"/>
      <c r="AK1243" s="210"/>
    </row>
    <row r="1244" spans="35:37" s="215" customFormat="1" x14ac:dyDescent="0.2">
      <c r="AI1244" s="210"/>
      <c r="AJ1244" s="210"/>
      <c r="AK1244" s="210"/>
    </row>
    <row r="1245" spans="35:37" s="215" customFormat="1" x14ac:dyDescent="0.2">
      <c r="AI1245" s="210"/>
      <c r="AJ1245" s="210"/>
      <c r="AK1245" s="210"/>
    </row>
    <row r="1246" spans="35:37" s="215" customFormat="1" x14ac:dyDescent="0.2">
      <c r="AI1246" s="210"/>
      <c r="AJ1246" s="210"/>
      <c r="AK1246" s="210"/>
    </row>
    <row r="1247" spans="35:37" s="215" customFormat="1" x14ac:dyDescent="0.2">
      <c r="AI1247" s="210"/>
      <c r="AJ1247" s="210"/>
      <c r="AK1247" s="210"/>
    </row>
    <row r="1248" spans="35:37" s="215" customFormat="1" x14ac:dyDescent="0.2">
      <c r="AI1248" s="210"/>
      <c r="AJ1248" s="210"/>
      <c r="AK1248" s="210"/>
    </row>
    <row r="1249" spans="35:37" s="215" customFormat="1" x14ac:dyDescent="0.2">
      <c r="AI1249" s="210"/>
      <c r="AJ1249" s="210"/>
      <c r="AK1249" s="210"/>
    </row>
    <row r="1250" spans="35:37" s="215" customFormat="1" x14ac:dyDescent="0.2">
      <c r="AI1250" s="210"/>
      <c r="AJ1250" s="210"/>
      <c r="AK1250" s="210"/>
    </row>
    <row r="1251" spans="35:37" s="215" customFormat="1" x14ac:dyDescent="0.2">
      <c r="AI1251" s="210"/>
      <c r="AJ1251" s="210"/>
      <c r="AK1251" s="210"/>
    </row>
    <row r="1252" spans="35:37" s="215" customFormat="1" x14ac:dyDescent="0.2">
      <c r="AI1252" s="210"/>
      <c r="AJ1252" s="210"/>
      <c r="AK1252" s="210"/>
    </row>
    <row r="1253" spans="35:37" s="215" customFormat="1" x14ac:dyDescent="0.2">
      <c r="AI1253" s="210"/>
      <c r="AJ1253" s="210"/>
      <c r="AK1253" s="210"/>
    </row>
    <row r="1254" spans="35:37" s="215" customFormat="1" x14ac:dyDescent="0.2">
      <c r="AI1254" s="210"/>
      <c r="AJ1254" s="210"/>
      <c r="AK1254" s="210"/>
    </row>
    <row r="1255" spans="35:37" s="215" customFormat="1" x14ac:dyDescent="0.2">
      <c r="AI1255" s="210"/>
      <c r="AJ1255" s="210"/>
      <c r="AK1255" s="210"/>
    </row>
    <row r="1256" spans="35:37" s="215" customFormat="1" x14ac:dyDescent="0.2">
      <c r="AI1256" s="210"/>
      <c r="AJ1256" s="210"/>
      <c r="AK1256" s="210"/>
    </row>
    <row r="1257" spans="35:37" s="215" customFormat="1" x14ac:dyDescent="0.2">
      <c r="AI1257" s="210"/>
      <c r="AJ1257" s="210"/>
      <c r="AK1257" s="210"/>
    </row>
    <row r="1258" spans="35:37" s="215" customFormat="1" x14ac:dyDescent="0.2">
      <c r="AI1258" s="210"/>
      <c r="AJ1258" s="210"/>
      <c r="AK1258" s="210"/>
    </row>
    <row r="1259" spans="35:37" s="215" customFormat="1" x14ac:dyDescent="0.2">
      <c r="AI1259" s="210"/>
      <c r="AJ1259" s="210"/>
      <c r="AK1259" s="210"/>
    </row>
    <row r="1260" spans="35:37" s="215" customFormat="1" x14ac:dyDescent="0.2">
      <c r="AI1260" s="210"/>
      <c r="AJ1260" s="210"/>
      <c r="AK1260" s="210"/>
    </row>
    <row r="1261" spans="35:37" s="215" customFormat="1" x14ac:dyDescent="0.2">
      <c r="AI1261" s="210"/>
      <c r="AJ1261" s="210"/>
      <c r="AK1261" s="210"/>
    </row>
    <row r="1262" spans="35:37" s="215" customFormat="1" x14ac:dyDescent="0.2">
      <c r="AI1262" s="210"/>
      <c r="AJ1262" s="210"/>
      <c r="AK1262" s="210"/>
    </row>
    <row r="1263" spans="35:37" s="215" customFormat="1" x14ac:dyDescent="0.2">
      <c r="AI1263" s="210"/>
      <c r="AJ1263" s="210"/>
      <c r="AK1263" s="210"/>
    </row>
    <row r="1264" spans="35:37" s="215" customFormat="1" x14ac:dyDescent="0.2">
      <c r="AI1264" s="210"/>
      <c r="AJ1264" s="210"/>
      <c r="AK1264" s="210"/>
    </row>
    <row r="1265" spans="35:37" s="215" customFormat="1" x14ac:dyDescent="0.2">
      <c r="AI1265" s="210"/>
      <c r="AJ1265" s="210"/>
      <c r="AK1265" s="210"/>
    </row>
    <row r="1266" spans="35:37" s="215" customFormat="1" x14ac:dyDescent="0.2">
      <c r="AI1266" s="210"/>
      <c r="AJ1266" s="210"/>
      <c r="AK1266" s="210"/>
    </row>
    <row r="1267" spans="35:37" s="215" customFormat="1" x14ac:dyDescent="0.2">
      <c r="AI1267" s="210"/>
      <c r="AJ1267" s="210"/>
      <c r="AK1267" s="210"/>
    </row>
    <row r="1268" spans="35:37" s="215" customFormat="1" x14ac:dyDescent="0.2">
      <c r="AI1268" s="210"/>
      <c r="AJ1268" s="210"/>
      <c r="AK1268" s="210"/>
    </row>
    <row r="1269" spans="35:37" s="215" customFormat="1" x14ac:dyDescent="0.2">
      <c r="AI1269" s="210"/>
      <c r="AJ1269" s="210"/>
      <c r="AK1269" s="210"/>
    </row>
    <row r="1270" spans="35:37" s="215" customFormat="1" x14ac:dyDescent="0.2">
      <c r="AI1270" s="210"/>
      <c r="AJ1270" s="210"/>
      <c r="AK1270" s="210"/>
    </row>
    <row r="1271" spans="35:37" s="215" customFormat="1" x14ac:dyDescent="0.2">
      <c r="AI1271" s="210"/>
      <c r="AJ1271" s="210"/>
      <c r="AK1271" s="210"/>
    </row>
    <row r="1272" spans="35:37" s="215" customFormat="1" x14ac:dyDescent="0.2">
      <c r="AI1272" s="210"/>
      <c r="AJ1272" s="210"/>
      <c r="AK1272" s="210"/>
    </row>
    <row r="1273" spans="35:37" s="215" customFormat="1" x14ac:dyDescent="0.2">
      <c r="AI1273" s="210"/>
      <c r="AJ1273" s="210"/>
      <c r="AK1273" s="210"/>
    </row>
    <row r="1274" spans="35:37" s="215" customFormat="1" x14ac:dyDescent="0.2">
      <c r="AI1274" s="210"/>
      <c r="AJ1274" s="210"/>
      <c r="AK1274" s="210"/>
    </row>
    <row r="1275" spans="35:37" s="215" customFormat="1" x14ac:dyDescent="0.2">
      <c r="AI1275" s="210"/>
      <c r="AJ1275" s="210"/>
      <c r="AK1275" s="210"/>
    </row>
    <row r="1276" spans="35:37" s="215" customFormat="1" x14ac:dyDescent="0.2">
      <c r="AI1276" s="210"/>
      <c r="AJ1276" s="210"/>
      <c r="AK1276" s="210"/>
    </row>
    <row r="1277" spans="35:37" s="215" customFormat="1" x14ac:dyDescent="0.2">
      <c r="AI1277" s="210"/>
      <c r="AJ1277" s="210"/>
      <c r="AK1277" s="210"/>
    </row>
    <row r="1278" spans="35:37" s="215" customFormat="1" x14ac:dyDescent="0.2">
      <c r="AI1278" s="210"/>
      <c r="AJ1278" s="210"/>
      <c r="AK1278" s="210"/>
    </row>
    <row r="1279" spans="35:37" s="215" customFormat="1" x14ac:dyDescent="0.2">
      <c r="AI1279" s="210"/>
      <c r="AJ1279" s="210"/>
      <c r="AK1279" s="210"/>
    </row>
    <row r="1280" spans="35:37" s="215" customFormat="1" x14ac:dyDescent="0.2">
      <c r="AI1280" s="210"/>
      <c r="AJ1280" s="210"/>
      <c r="AK1280" s="210"/>
    </row>
    <row r="1281" spans="35:37" s="215" customFormat="1" x14ac:dyDescent="0.2">
      <c r="AI1281" s="210"/>
      <c r="AJ1281" s="210"/>
      <c r="AK1281" s="210"/>
    </row>
    <row r="1282" spans="35:37" s="215" customFormat="1" x14ac:dyDescent="0.2">
      <c r="AI1282" s="210"/>
      <c r="AJ1282" s="210"/>
      <c r="AK1282" s="210"/>
    </row>
    <row r="1283" spans="35:37" s="215" customFormat="1" x14ac:dyDescent="0.2">
      <c r="AI1283" s="210"/>
      <c r="AJ1283" s="210"/>
      <c r="AK1283" s="210"/>
    </row>
    <row r="1284" spans="35:37" s="215" customFormat="1" x14ac:dyDescent="0.2">
      <c r="AI1284" s="210"/>
      <c r="AJ1284" s="210"/>
      <c r="AK1284" s="210"/>
    </row>
    <row r="1285" spans="35:37" s="215" customFormat="1" x14ac:dyDescent="0.2">
      <c r="AI1285" s="210"/>
      <c r="AJ1285" s="210"/>
      <c r="AK1285" s="210"/>
    </row>
    <row r="1286" spans="35:37" s="215" customFormat="1" x14ac:dyDescent="0.2">
      <c r="AI1286" s="210"/>
      <c r="AJ1286" s="210"/>
      <c r="AK1286" s="210"/>
    </row>
    <row r="1287" spans="35:37" s="215" customFormat="1" x14ac:dyDescent="0.2">
      <c r="AI1287" s="210"/>
      <c r="AJ1287" s="210"/>
      <c r="AK1287" s="210"/>
    </row>
    <row r="1288" spans="35:37" s="215" customFormat="1" x14ac:dyDescent="0.2">
      <c r="AI1288" s="210"/>
      <c r="AJ1288" s="210"/>
      <c r="AK1288" s="210"/>
    </row>
    <row r="1289" spans="35:37" s="215" customFormat="1" x14ac:dyDescent="0.2">
      <c r="AI1289" s="210"/>
      <c r="AJ1289" s="210"/>
      <c r="AK1289" s="210"/>
    </row>
    <row r="1290" spans="35:37" s="215" customFormat="1" x14ac:dyDescent="0.2">
      <c r="AI1290" s="210"/>
      <c r="AJ1290" s="210"/>
      <c r="AK1290" s="210"/>
    </row>
    <row r="1291" spans="35:37" s="215" customFormat="1" x14ac:dyDescent="0.2">
      <c r="AI1291" s="210"/>
      <c r="AJ1291" s="210"/>
      <c r="AK1291" s="210"/>
    </row>
    <row r="1292" spans="35:37" s="215" customFormat="1" x14ac:dyDescent="0.2">
      <c r="AI1292" s="210"/>
      <c r="AJ1292" s="210"/>
      <c r="AK1292" s="210"/>
    </row>
    <row r="1293" spans="35:37" s="215" customFormat="1" x14ac:dyDescent="0.2">
      <c r="AI1293" s="210"/>
      <c r="AJ1293" s="210"/>
      <c r="AK1293" s="210"/>
    </row>
    <row r="1294" spans="35:37" s="215" customFormat="1" x14ac:dyDescent="0.2">
      <c r="AI1294" s="210"/>
      <c r="AJ1294" s="210"/>
      <c r="AK1294" s="210"/>
    </row>
    <row r="1295" spans="35:37" s="215" customFormat="1" x14ac:dyDescent="0.2">
      <c r="AI1295" s="210"/>
      <c r="AJ1295" s="210"/>
      <c r="AK1295" s="210"/>
    </row>
    <row r="1296" spans="35:37" s="215" customFormat="1" x14ac:dyDescent="0.2">
      <c r="AI1296" s="210"/>
      <c r="AJ1296" s="210"/>
      <c r="AK1296" s="210"/>
    </row>
    <row r="1297" spans="35:37" s="215" customFormat="1" x14ac:dyDescent="0.2">
      <c r="AI1297" s="210"/>
      <c r="AJ1297" s="210"/>
      <c r="AK1297" s="210"/>
    </row>
    <row r="1298" spans="35:37" s="215" customFormat="1" x14ac:dyDescent="0.2">
      <c r="AI1298" s="210"/>
      <c r="AJ1298" s="210"/>
      <c r="AK1298" s="210"/>
    </row>
    <row r="1299" spans="35:37" s="215" customFormat="1" x14ac:dyDescent="0.2">
      <c r="AI1299" s="210"/>
      <c r="AJ1299" s="210"/>
      <c r="AK1299" s="210"/>
    </row>
    <row r="1300" spans="35:37" s="215" customFormat="1" x14ac:dyDescent="0.2">
      <c r="AI1300" s="210"/>
      <c r="AJ1300" s="210"/>
      <c r="AK1300" s="210"/>
    </row>
    <row r="1301" spans="35:37" s="215" customFormat="1" x14ac:dyDescent="0.2">
      <c r="AI1301" s="210"/>
      <c r="AJ1301" s="210"/>
      <c r="AK1301" s="210"/>
    </row>
    <row r="1302" spans="35:37" s="215" customFormat="1" x14ac:dyDescent="0.2">
      <c r="AI1302" s="210"/>
      <c r="AJ1302" s="210"/>
      <c r="AK1302" s="210"/>
    </row>
    <row r="1303" spans="35:37" s="215" customFormat="1" x14ac:dyDescent="0.2">
      <c r="AI1303" s="210"/>
      <c r="AJ1303" s="210"/>
      <c r="AK1303" s="210"/>
    </row>
    <row r="1304" spans="35:37" s="215" customFormat="1" x14ac:dyDescent="0.2">
      <c r="AI1304" s="210"/>
      <c r="AJ1304" s="210"/>
      <c r="AK1304" s="210"/>
    </row>
    <row r="1305" spans="35:37" s="215" customFormat="1" x14ac:dyDescent="0.2">
      <c r="AI1305" s="210"/>
      <c r="AJ1305" s="210"/>
      <c r="AK1305" s="210"/>
    </row>
    <row r="1306" spans="35:37" s="215" customFormat="1" x14ac:dyDescent="0.2">
      <c r="AI1306" s="210"/>
      <c r="AJ1306" s="210"/>
      <c r="AK1306" s="210"/>
    </row>
    <row r="1307" spans="35:37" s="215" customFormat="1" x14ac:dyDescent="0.2">
      <c r="AI1307" s="210"/>
      <c r="AJ1307" s="210"/>
      <c r="AK1307" s="210"/>
    </row>
    <row r="1308" spans="35:37" s="215" customFormat="1" x14ac:dyDescent="0.2">
      <c r="AI1308" s="210"/>
      <c r="AJ1308" s="210"/>
      <c r="AK1308" s="210"/>
    </row>
    <row r="1309" spans="35:37" s="215" customFormat="1" x14ac:dyDescent="0.2">
      <c r="AI1309" s="210"/>
      <c r="AJ1309" s="210"/>
      <c r="AK1309" s="210"/>
    </row>
    <row r="1310" spans="35:37" s="215" customFormat="1" x14ac:dyDescent="0.2">
      <c r="AI1310" s="210"/>
      <c r="AJ1310" s="210"/>
      <c r="AK1310" s="210"/>
    </row>
    <row r="1311" spans="35:37" s="215" customFormat="1" x14ac:dyDescent="0.2">
      <c r="AI1311" s="210"/>
      <c r="AJ1311" s="210"/>
      <c r="AK1311" s="210"/>
    </row>
    <row r="1312" spans="35:37" s="215" customFormat="1" x14ac:dyDescent="0.2">
      <c r="AI1312" s="210"/>
      <c r="AJ1312" s="210"/>
      <c r="AK1312" s="210"/>
    </row>
    <row r="1313" spans="35:37" s="215" customFormat="1" x14ac:dyDescent="0.2">
      <c r="AI1313" s="210"/>
      <c r="AJ1313" s="210"/>
      <c r="AK1313" s="210"/>
    </row>
    <row r="1314" spans="35:37" s="215" customFormat="1" x14ac:dyDescent="0.2">
      <c r="AI1314" s="210"/>
      <c r="AJ1314" s="210"/>
      <c r="AK1314" s="210"/>
    </row>
    <row r="1315" spans="35:37" s="215" customFormat="1" x14ac:dyDescent="0.2">
      <c r="AI1315" s="210"/>
      <c r="AJ1315" s="210"/>
      <c r="AK1315" s="210"/>
    </row>
    <row r="1316" spans="35:37" s="215" customFormat="1" x14ac:dyDescent="0.2">
      <c r="AI1316" s="210"/>
      <c r="AJ1316" s="210"/>
      <c r="AK1316" s="210"/>
    </row>
    <row r="1317" spans="35:37" s="215" customFormat="1" x14ac:dyDescent="0.2">
      <c r="AI1317" s="210"/>
      <c r="AJ1317" s="210"/>
      <c r="AK1317" s="210"/>
    </row>
    <row r="1318" spans="35:37" s="215" customFormat="1" x14ac:dyDescent="0.2">
      <c r="AI1318" s="210"/>
      <c r="AJ1318" s="210"/>
      <c r="AK1318" s="210"/>
    </row>
    <row r="1319" spans="35:37" s="215" customFormat="1" x14ac:dyDescent="0.2">
      <c r="AI1319" s="210"/>
      <c r="AJ1319" s="210"/>
      <c r="AK1319" s="210"/>
    </row>
    <row r="1320" spans="35:37" s="215" customFormat="1" x14ac:dyDescent="0.2">
      <c r="AI1320" s="210"/>
      <c r="AJ1320" s="210"/>
      <c r="AK1320" s="210"/>
    </row>
    <row r="1321" spans="35:37" s="215" customFormat="1" x14ac:dyDescent="0.2">
      <c r="AI1321" s="210"/>
      <c r="AJ1321" s="210"/>
      <c r="AK1321" s="210"/>
    </row>
    <row r="1322" spans="35:37" s="215" customFormat="1" x14ac:dyDescent="0.2">
      <c r="AI1322" s="210"/>
      <c r="AJ1322" s="210"/>
      <c r="AK1322" s="210"/>
    </row>
    <row r="1323" spans="35:37" s="215" customFormat="1" x14ac:dyDescent="0.2">
      <c r="AI1323" s="210"/>
      <c r="AJ1323" s="210"/>
      <c r="AK1323" s="210"/>
    </row>
    <row r="1324" spans="35:37" s="215" customFormat="1" x14ac:dyDescent="0.2">
      <c r="AI1324" s="210"/>
      <c r="AJ1324" s="210"/>
      <c r="AK1324" s="210"/>
    </row>
    <row r="1325" spans="35:37" s="215" customFormat="1" x14ac:dyDescent="0.2">
      <c r="AI1325" s="210"/>
      <c r="AJ1325" s="210"/>
      <c r="AK1325" s="210"/>
    </row>
    <row r="1326" spans="35:37" s="215" customFormat="1" x14ac:dyDescent="0.2">
      <c r="AI1326" s="210"/>
      <c r="AJ1326" s="210"/>
      <c r="AK1326" s="210"/>
    </row>
    <row r="1327" spans="35:37" s="215" customFormat="1" x14ac:dyDescent="0.2">
      <c r="AI1327" s="210"/>
      <c r="AJ1327" s="210"/>
      <c r="AK1327" s="210"/>
    </row>
    <row r="1328" spans="35:37" s="215" customFormat="1" x14ac:dyDescent="0.2">
      <c r="AI1328" s="210"/>
      <c r="AJ1328" s="210"/>
      <c r="AK1328" s="210"/>
    </row>
    <row r="1329" spans="35:37" s="215" customFormat="1" x14ac:dyDescent="0.2">
      <c r="AI1329" s="210"/>
      <c r="AJ1329" s="210"/>
      <c r="AK1329" s="210"/>
    </row>
    <row r="1330" spans="35:37" s="215" customFormat="1" x14ac:dyDescent="0.2">
      <c r="AI1330" s="210"/>
      <c r="AJ1330" s="210"/>
      <c r="AK1330" s="210"/>
    </row>
    <row r="1331" spans="35:37" s="215" customFormat="1" x14ac:dyDescent="0.2">
      <c r="AI1331" s="210"/>
      <c r="AJ1331" s="210"/>
      <c r="AK1331" s="210"/>
    </row>
    <row r="1332" spans="35:37" s="215" customFormat="1" x14ac:dyDescent="0.2">
      <c r="AI1332" s="210"/>
      <c r="AJ1332" s="210"/>
      <c r="AK1332" s="210"/>
    </row>
    <row r="1333" spans="35:37" s="215" customFormat="1" x14ac:dyDescent="0.2">
      <c r="AI1333" s="210"/>
      <c r="AJ1333" s="210"/>
      <c r="AK1333" s="210"/>
    </row>
    <row r="1334" spans="35:37" s="215" customFormat="1" x14ac:dyDescent="0.2">
      <c r="AI1334" s="210"/>
      <c r="AJ1334" s="210"/>
      <c r="AK1334" s="210"/>
    </row>
    <row r="1335" spans="35:37" s="215" customFormat="1" x14ac:dyDescent="0.2">
      <c r="AI1335" s="210"/>
      <c r="AJ1335" s="210"/>
      <c r="AK1335" s="210"/>
    </row>
    <row r="1336" spans="35:37" s="215" customFormat="1" x14ac:dyDescent="0.2">
      <c r="AI1336" s="210"/>
      <c r="AJ1336" s="210"/>
      <c r="AK1336" s="210"/>
    </row>
    <row r="1337" spans="35:37" s="215" customFormat="1" x14ac:dyDescent="0.2">
      <c r="AI1337" s="210"/>
      <c r="AJ1337" s="210"/>
      <c r="AK1337" s="210"/>
    </row>
    <row r="1338" spans="35:37" s="215" customFormat="1" x14ac:dyDescent="0.2">
      <c r="AI1338" s="210"/>
      <c r="AJ1338" s="210"/>
      <c r="AK1338" s="210"/>
    </row>
    <row r="1339" spans="35:37" s="215" customFormat="1" x14ac:dyDescent="0.2">
      <c r="AI1339" s="210"/>
      <c r="AJ1339" s="210"/>
      <c r="AK1339" s="210"/>
    </row>
    <row r="1340" spans="35:37" s="215" customFormat="1" x14ac:dyDescent="0.2">
      <c r="AI1340" s="210"/>
      <c r="AJ1340" s="210"/>
      <c r="AK1340" s="210"/>
    </row>
    <row r="1341" spans="35:37" s="215" customFormat="1" x14ac:dyDescent="0.2">
      <c r="AI1341" s="210"/>
      <c r="AJ1341" s="210"/>
      <c r="AK1341" s="210"/>
    </row>
    <row r="1342" spans="35:37" s="215" customFormat="1" x14ac:dyDescent="0.2">
      <c r="AI1342" s="210"/>
      <c r="AJ1342" s="210"/>
      <c r="AK1342" s="210"/>
    </row>
    <row r="1343" spans="35:37" s="215" customFormat="1" x14ac:dyDescent="0.2">
      <c r="AI1343" s="210"/>
      <c r="AJ1343" s="210"/>
      <c r="AK1343" s="210"/>
    </row>
    <row r="1344" spans="35:37" s="215" customFormat="1" x14ac:dyDescent="0.2">
      <c r="AI1344" s="210"/>
      <c r="AJ1344" s="210"/>
      <c r="AK1344" s="210"/>
    </row>
    <row r="1345" spans="35:37" s="215" customFormat="1" x14ac:dyDescent="0.2">
      <c r="AI1345" s="210"/>
      <c r="AJ1345" s="210"/>
      <c r="AK1345" s="210"/>
    </row>
    <row r="1346" spans="35:37" s="215" customFormat="1" x14ac:dyDescent="0.2">
      <c r="AI1346" s="210"/>
      <c r="AJ1346" s="210"/>
      <c r="AK1346" s="210"/>
    </row>
    <row r="1347" spans="35:37" s="215" customFormat="1" x14ac:dyDescent="0.2">
      <c r="AI1347" s="210"/>
      <c r="AJ1347" s="210"/>
      <c r="AK1347" s="210"/>
    </row>
    <row r="1348" spans="35:37" s="215" customFormat="1" x14ac:dyDescent="0.2">
      <c r="AI1348" s="210"/>
      <c r="AJ1348" s="210"/>
      <c r="AK1348" s="210"/>
    </row>
    <row r="1349" spans="35:37" s="215" customFormat="1" x14ac:dyDescent="0.2">
      <c r="AI1349" s="210"/>
      <c r="AJ1349" s="210"/>
      <c r="AK1349" s="210"/>
    </row>
    <row r="1350" spans="35:37" s="215" customFormat="1" x14ac:dyDescent="0.2">
      <c r="AI1350" s="210"/>
      <c r="AJ1350" s="210"/>
      <c r="AK1350" s="210"/>
    </row>
    <row r="1351" spans="35:37" s="215" customFormat="1" x14ac:dyDescent="0.2">
      <c r="AI1351" s="210"/>
      <c r="AJ1351" s="210"/>
      <c r="AK1351" s="210"/>
    </row>
    <row r="1352" spans="35:37" s="215" customFormat="1" x14ac:dyDescent="0.2">
      <c r="AI1352" s="210"/>
      <c r="AJ1352" s="210"/>
      <c r="AK1352" s="210"/>
    </row>
    <row r="1353" spans="35:37" s="215" customFormat="1" x14ac:dyDescent="0.2">
      <c r="AI1353" s="210"/>
      <c r="AJ1353" s="210"/>
      <c r="AK1353" s="210"/>
    </row>
    <row r="1354" spans="35:37" s="215" customFormat="1" x14ac:dyDescent="0.2">
      <c r="AI1354" s="210"/>
      <c r="AJ1354" s="210"/>
      <c r="AK1354" s="210"/>
    </row>
    <row r="1355" spans="35:37" s="215" customFormat="1" x14ac:dyDescent="0.2">
      <c r="AI1355" s="210"/>
      <c r="AJ1355" s="210"/>
      <c r="AK1355" s="210"/>
    </row>
    <row r="1356" spans="35:37" s="215" customFormat="1" x14ac:dyDescent="0.2">
      <c r="AI1356" s="210"/>
      <c r="AJ1356" s="210"/>
      <c r="AK1356" s="210"/>
    </row>
    <row r="1357" spans="35:37" s="215" customFormat="1" x14ac:dyDescent="0.2">
      <c r="AI1357" s="210"/>
      <c r="AJ1357" s="210"/>
      <c r="AK1357" s="210"/>
    </row>
    <row r="1358" spans="35:37" s="215" customFormat="1" x14ac:dyDescent="0.2">
      <c r="AI1358" s="210"/>
      <c r="AJ1358" s="210"/>
      <c r="AK1358" s="210"/>
    </row>
    <row r="1359" spans="35:37" s="215" customFormat="1" x14ac:dyDescent="0.2">
      <c r="AI1359" s="210"/>
      <c r="AJ1359" s="210"/>
      <c r="AK1359" s="210"/>
    </row>
    <row r="1360" spans="35:37" s="215" customFormat="1" x14ac:dyDescent="0.2">
      <c r="AI1360" s="210"/>
      <c r="AJ1360" s="210"/>
      <c r="AK1360" s="210"/>
    </row>
    <row r="1361" spans="35:37" s="215" customFormat="1" x14ac:dyDescent="0.2">
      <c r="AI1361" s="210"/>
      <c r="AJ1361" s="210"/>
      <c r="AK1361" s="210"/>
    </row>
    <row r="1362" spans="35:37" s="215" customFormat="1" x14ac:dyDescent="0.2">
      <c r="AI1362" s="210"/>
      <c r="AJ1362" s="210"/>
      <c r="AK1362" s="210"/>
    </row>
    <row r="1363" spans="35:37" s="215" customFormat="1" x14ac:dyDescent="0.2">
      <c r="AI1363" s="210"/>
      <c r="AJ1363" s="210"/>
      <c r="AK1363" s="210"/>
    </row>
    <row r="1364" spans="35:37" s="215" customFormat="1" x14ac:dyDescent="0.2">
      <c r="AI1364" s="210"/>
      <c r="AJ1364" s="210"/>
      <c r="AK1364" s="210"/>
    </row>
    <row r="1365" spans="35:37" s="215" customFormat="1" x14ac:dyDescent="0.2">
      <c r="AI1365" s="210"/>
      <c r="AJ1365" s="210"/>
      <c r="AK1365" s="210"/>
    </row>
    <row r="1366" spans="35:37" s="215" customFormat="1" x14ac:dyDescent="0.2">
      <c r="AI1366" s="210"/>
      <c r="AJ1366" s="210"/>
      <c r="AK1366" s="210"/>
    </row>
    <row r="1367" spans="35:37" s="215" customFormat="1" x14ac:dyDescent="0.2">
      <c r="AI1367" s="210"/>
      <c r="AJ1367" s="210"/>
      <c r="AK1367" s="210"/>
    </row>
    <row r="1368" spans="35:37" s="215" customFormat="1" x14ac:dyDescent="0.2">
      <c r="AI1368" s="210"/>
      <c r="AJ1368" s="210"/>
      <c r="AK1368" s="210"/>
    </row>
    <row r="1369" spans="35:37" s="215" customFormat="1" x14ac:dyDescent="0.2">
      <c r="AI1369" s="210"/>
      <c r="AJ1369" s="210"/>
      <c r="AK1369" s="210"/>
    </row>
    <row r="1370" spans="35:37" s="215" customFormat="1" x14ac:dyDescent="0.2">
      <c r="AI1370" s="210"/>
      <c r="AJ1370" s="210"/>
      <c r="AK1370" s="210"/>
    </row>
    <row r="1371" spans="35:37" s="215" customFormat="1" x14ac:dyDescent="0.2">
      <c r="AI1371" s="210"/>
      <c r="AJ1371" s="210"/>
      <c r="AK1371" s="210"/>
    </row>
    <row r="1372" spans="35:37" s="215" customFormat="1" x14ac:dyDescent="0.2">
      <c r="AI1372" s="210"/>
      <c r="AJ1372" s="210"/>
      <c r="AK1372" s="210"/>
    </row>
    <row r="1373" spans="35:37" s="215" customFormat="1" x14ac:dyDescent="0.2">
      <c r="AI1373" s="210"/>
      <c r="AJ1373" s="210"/>
      <c r="AK1373" s="210"/>
    </row>
    <row r="1374" spans="35:37" s="215" customFormat="1" x14ac:dyDescent="0.2">
      <c r="AI1374" s="210"/>
      <c r="AJ1374" s="210"/>
      <c r="AK1374" s="210"/>
    </row>
    <row r="1375" spans="35:37" s="215" customFormat="1" x14ac:dyDescent="0.2">
      <c r="AI1375" s="210"/>
      <c r="AJ1375" s="210"/>
      <c r="AK1375" s="210"/>
    </row>
    <row r="1376" spans="35:37" s="215" customFormat="1" x14ac:dyDescent="0.2">
      <c r="AI1376" s="210"/>
      <c r="AJ1376" s="210"/>
      <c r="AK1376" s="210"/>
    </row>
    <row r="1377" spans="35:37" s="215" customFormat="1" x14ac:dyDescent="0.2">
      <c r="AI1377" s="210"/>
      <c r="AJ1377" s="210"/>
      <c r="AK1377" s="210"/>
    </row>
    <row r="1378" spans="35:37" s="215" customFormat="1" x14ac:dyDescent="0.2">
      <c r="AI1378" s="210"/>
      <c r="AJ1378" s="210"/>
      <c r="AK1378" s="210"/>
    </row>
    <row r="1379" spans="35:37" s="215" customFormat="1" x14ac:dyDescent="0.2">
      <c r="AI1379" s="210"/>
      <c r="AJ1379" s="210"/>
      <c r="AK1379" s="210"/>
    </row>
    <row r="1380" spans="35:37" s="215" customFormat="1" x14ac:dyDescent="0.2">
      <c r="AI1380" s="210"/>
      <c r="AJ1380" s="210"/>
      <c r="AK1380" s="210"/>
    </row>
    <row r="1381" spans="35:37" s="215" customFormat="1" x14ac:dyDescent="0.2">
      <c r="AI1381" s="210"/>
      <c r="AJ1381" s="210"/>
      <c r="AK1381" s="210"/>
    </row>
    <row r="1382" spans="35:37" s="215" customFormat="1" x14ac:dyDescent="0.2">
      <c r="AI1382" s="210"/>
      <c r="AJ1382" s="210"/>
      <c r="AK1382" s="210"/>
    </row>
    <row r="1383" spans="35:37" s="215" customFormat="1" x14ac:dyDescent="0.2">
      <c r="AI1383" s="210"/>
      <c r="AJ1383" s="210"/>
      <c r="AK1383" s="210"/>
    </row>
    <row r="1384" spans="35:37" s="215" customFormat="1" x14ac:dyDescent="0.2">
      <c r="AI1384" s="210"/>
      <c r="AJ1384" s="210"/>
      <c r="AK1384" s="210"/>
    </row>
    <row r="1385" spans="35:37" s="215" customFormat="1" x14ac:dyDescent="0.2">
      <c r="AI1385" s="210"/>
      <c r="AJ1385" s="210"/>
      <c r="AK1385" s="210"/>
    </row>
    <row r="1386" spans="35:37" s="215" customFormat="1" x14ac:dyDescent="0.2">
      <c r="AI1386" s="210"/>
      <c r="AJ1386" s="210"/>
      <c r="AK1386" s="210"/>
    </row>
    <row r="1387" spans="35:37" s="215" customFormat="1" x14ac:dyDescent="0.2">
      <c r="AI1387" s="210"/>
      <c r="AJ1387" s="210"/>
      <c r="AK1387" s="210"/>
    </row>
    <row r="1388" spans="35:37" s="215" customFormat="1" x14ac:dyDescent="0.2">
      <c r="AI1388" s="210"/>
      <c r="AJ1388" s="210"/>
      <c r="AK1388" s="210"/>
    </row>
    <row r="1389" spans="35:37" s="215" customFormat="1" x14ac:dyDescent="0.2">
      <c r="AI1389" s="210"/>
      <c r="AJ1389" s="210"/>
      <c r="AK1389" s="210"/>
    </row>
    <row r="1390" spans="35:37" s="215" customFormat="1" x14ac:dyDescent="0.2">
      <c r="AI1390" s="210"/>
      <c r="AJ1390" s="210"/>
      <c r="AK1390" s="210"/>
    </row>
    <row r="1391" spans="35:37" s="215" customFormat="1" x14ac:dyDescent="0.2">
      <c r="AI1391" s="210"/>
      <c r="AJ1391" s="210"/>
      <c r="AK1391" s="210"/>
    </row>
    <row r="1392" spans="35:37" s="215" customFormat="1" x14ac:dyDescent="0.2">
      <c r="AI1392" s="210"/>
      <c r="AJ1392" s="210"/>
      <c r="AK1392" s="210"/>
    </row>
    <row r="1393" spans="35:37" s="215" customFormat="1" x14ac:dyDescent="0.2">
      <c r="AI1393" s="210"/>
      <c r="AJ1393" s="210"/>
      <c r="AK1393" s="210"/>
    </row>
    <row r="1394" spans="35:37" s="215" customFormat="1" x14ac:dyDescent="0.2">
      <c r="AI1394" s="210"/>
      <c r="AJ1394" s="210"/>
      <c r="AK1394" s="210"/>
    </row>
    <row r="1395" spans="35:37" s="215" customFormat="1" x14ac:dyDescent="0.2">
      <c r="AI1395" s="210"/>
      <c r="AJ1395" s="210"/>
      <c r="AK1395" s="210"/>
    </row>
    <row r="1396" spans="35:37" s="215" customFormat="1" x14ac:dyDescent="0.2">
      <c r="AI1396" s="210"/>
      <c r="AJ1396" s="210"/>
      <c r="AK1396" s="210"/>
    </row>
    <row r="1397" spans="35:37" s="215" customFormat="1" x14ac:dyDescent="0.2">
      <c r="AI1397" s="210"/>
      <c r="AJ1397" s="210"/>
      <c r="AK1397" s="210"/>
    </row>
    <row r="1398" spans="35:37" s="215" customFormat="1" x14ac:dyDescent="0.2">
      <c r="AI1398" s="210"/>
      <c r="AJ1398" s="210"/>
      <c r="AK1398" s="210"/>
    </row>
    <row r="1399" spans="35:37" s="215" customFormat="1" x14ac:dyDescent="0.2">
      <c r="AI1399" s="210"/>
      <c r="AJ1399" s="210"/>
      <c r="AK1399" s="210"/>
    </row>
    <row r="1400" spans="35:37" s="215" customFormat="1" x14ac:dyDescent="0.2">
      <c r="AI1400" s="210"/>
      <c r="AJ1400" s="210"/>
      <c r="AK1400" s="210"/>
    </row>
    <row r="1401" spans="35:37" s="215" customFormat="1" x14ac:dyDescent="0.2">
      <c r="AI1401" s="210"/>
      <c r="AJ1401" s="210"/>
      <c r="AK1401" s="210"/>
    </row>
    <row r="1402" spans="35:37" s="215" customFormat="1" x14ac:dyDescent="0.2">
      <c r="AI1402" s="210"/>
      <c r="AJ1402" s="210"/>
      <c r="AK1402" s="210"/>
    </row>
    <row r="1403" spans="35:37" s="215" customFormat="1" x14ac:dyDescent="0.2">
      <c r="AI1403" s="210"/>
      <c r="AJ1403" s="210"/>
      <c r="AK1403" s="210"/>
    </row>
    <row r="1404" spans="35:37" s="215" customFormat="1" x14ac:dyDescent="0.2">
      <c r="AI1404" s="210"/>
      <c r="AJ1404" s="210"/>
      <c r="AK1404" s="210"/>
    </row>
    <row r="1405" spans="35:37" s="215" customFormat="1" x14ac:dyDescent="0.2">
      <c r="AI1405" s="210"/>
      <c r="AJ1405" s="210"/>
      <c r="AK1405" s="210"/>
    </row>
    <row r="1406" spans="35:37" s="215" customFormat="1" x14ac:dyDescent="0.2">
      <c r="AI1406" s="210"/>
      <c r="AJ1406" s="210"/>
      <c r="AK1406" s="210"/>
    </row>
    <row r="1407" spans="35:37" s="215" customFormat="1" x14ac:dyDescent="0.2">
      <c r="AI1407" s="210"/>
      <c r="AJ1407" s="210"/>
      <c r="AK1407" s="210"/>
    </row>
    <row r="1408" spans="35:37" s="215" customFormat="1" x14ac:dyDescent="0.2">
      <c r="AI1408" s="210"/>
      <c r="AJ1408" s="210"/>
      <c r="AK1408" s="210"/>
    </row>
    <row r="1409" spans="35:37" s="215" customFormat="1" x14ac:dyDescent="0.2">
      <c r="AI1409" s="210"/>
      <c r="AJ1409" s="210"/>
      <c r="AK1409" s="210"/>
    </row>
    <row r="1410" spans="35:37" s="215" customFormat="1" x14ac:dyDescent="0.2">
      <c r="AI1410" s="210"/>
      <c r="AJ1410" s="210"/>
      <c r="AK1410" s="210"/>
    </row>
    <row r="1411" spans="35:37" s="215" customFormat="1" x14ac:dyDescent="0.2">
      <c r="AI1411" s="210"/>
      <c r="AJ1411" s="210"/>
      <c r="AK1411" s="210"/>
    </row>
    <row r="1412" spans="35:37" s="215" customFormat="1" x14ac:dyDescent="0.2">
      <c r="AI1412" s="210"/>
      <c r="AJ1412" s="210"/>
      <c r="AK1412" s="210"/>
    </row>
    <row r="1413" spans="35:37" s="215" customFormat="1" x14ac:dyDescent="0.2">
      <c r="AI1413" s="210"/>
      <c r="AJ1413" s="210"/>
      <c r="AK1413" s="210"/>
    </row>
    <row r="1414" spans="35:37" s="215" customFormat="1" x14ac:dyDescent="0.2">
      <c r="AI1414" s="210"/>
      <c r="AJ1414" s="210"/>
      <c r="AK1414" s="210"/>
    </row>
    <row r="1415" spans="35:37" s="215" customFormat="1" x14ac:dyDescent="0.2">
      <c r="AI1415" s="210"/>
      <c r="AJ1415" s="210"/>
      <c r="AK1415" s="210"/>
    </row>
    <row r="1416" spans="35:37" s="215" customFormat="1" x14ac:dyDescent="0.2">
      <c r="AI1416" s="210"/>
      <c r="AJ1416" s="210"/>
      <c r="AK1416" s="210"/>
    </row>
    <row r="1417" spans="35:37" s="215" customFormat="1" x14ac:dyDescent="0.2">
      <c r="AI1417" s="210"/>
      <c r="AJ1417" s="210"/>
      <c r="AK1417" s="210"/>
    </row>
    <row r="1418" spans="35:37" s="215" customFormat="1" x14ac:dyDescent="0.2">
      <c r="AI1418" s="210"/>
      <c r="AJ1418" s="210"/>
      <c r="AK1418" s="210"/>
    </row>
    <row r="1419" spans="35:37" s="215" customFormat="1" x14ac:dyDescent="0.2">
      <c r="AI1419" s="210"/>
      <c r="AJ1419" s="210"/>
      <c r="AK1419" s="210"/>
    </row>
    <row r="1420" spans="35:37" s="215" customFormat="1" x14ac:dyDescent="0.2">
      <c r="AI1420" s="210"/>
      <c r="AJ1420" s="210"/>
      <c r="AK1420" s="210"/>
    </row>
    <row r="1421" spans="35:37" s="215" customFormat="1" x14ac:dyDescent="0.2">
      <c r="AI1421" s="210"/>
      <c r="AJ1421" s="210"/>
      <c r="AK1421" s="210"/>
    </row>
    <row r="1422" spans="35:37" s="215" customFormat="1" x14ac:dyDescent="0.2">
      <c r="AI1422" s="210"/>
      <c r="AJ1422" s="210"/>
      <c r="AK1422" s="210"/>
    </row>
    <row r="1423" spans="35:37" s="215" customFormat="1" x14ac:dyDescent="0.2">
      <c r="AI1423" s="210"/>
      <c r="AJ1423" s="210"/>
      <c r="AK1423" s="210"/>
    </row>
    <row r="1424" spans="35:37" s="215" customFormat="1" x14ac:dyDescent="0.2">
      <c r="AI1424" s="210"/>
      <c r="AJ1424" s="210"/>
      <c r="AK1424" s="210"/>
    </row>
    <row r="1425" spans="35:37" s="215" customFormat="1" x14ac:dyDescent="0.2">
      <c r="AI1425" s="210"/>
      <c r="AJ1425" s="210"/>
      <c r="AK1425" s="210"/>
    </row>
    <row r="1426" spans="35:37" s="215" customFormat="1" x14ac:dyDescent="0.2">
      <c r="AI1426" s="210"/>
      <c r="AJ1426" s="210"/>
      <c r="AK1426" s="210"/>
    </row>
    <row r="1427" spans="35:37" s="215" customFormat="1" x14ac:dyDescent="0.2">
      <c r="AI1427" s="210"/>
      <c r="AJ1427" s="210"/>
      <c r="AK1427" s="210"/>
    </row>
    <row r="1428" spans="35:37" s="215" customFormat="1" x14ac:dyDescent="0.2">
      <c r="AI1428" s="210"/>
      <c r="AJ1428" s="210"/>
      <c r="AK1428" s="210"/>
    </row>
    <row r="1429" spans="35:37" s="215" customFormat="1" x14ac:dyDescent="0.2">
      <c r="AI1429" s="210"/>
      <c r="AJ1429" s="210"/>
      <c r="AK1429" s="210"/>
    </row>
    <row r="1430" spans="35:37" s="215" customFormat="1" x14ac:dyDescent="0.2">
      <c r="AI1430" s="210"/>
      <c r="AJ1430" s="210"/>
      <c r="AK1430" s="210"/>
    </row>
    <row r="1431" spans="35:37" s="215" customFormat="1" x14ac:dyDescent="0.2">
      <c r="AI1431" s="210"/>
      <c r="AJ1431" s="210"/>
      <c r="AK1431" s="210"/>
    </row>
    <row r="1432" spans="35:37" s="215" customFormat="1" x14ac:dyDescent="0.2">
      <c r="AI1432" s="210"/>
      <c r="AJ1432" s="210"/>
      <c r="AK1432" s="210"/>
    </row>
    <row r="1433" spans="35:37" s="215" customFormat="1" x14ac:dyDescent="0.2">
      <c r="AI1433" s="210"/>
      <c r="AJ1433" s="210"/>
      <c r="AK1433" s="210"/>
    </row>
    <row r="1434" spans="35:37" s="215" customFormat="1" x14ac:dyDescent="0.2">
      <c r="AI1434" s="210"/>
      <c r="AJ1434" s="210"/>
      <c r="AK1434" s="210"/>
    </row>
    <row r="1435" spans="35:37" s="215" customFormat="1" x14ac:dyDescent="0.2">
      <c r="AI1435" s="210"/>
      <c r="AJ1435" s="210"/>
      <c r="AK1435" s="210"/>
    </row>
    <row r="1436" spans="35:37" s="215" customFormat="1" x14ac:dyDescent="0.2">
      <c r="AI1436" s="210"/>
      <c r="AJ1436" s="210"/>
      <c r="AK1436" s="210"/>
    </row>
    <row r="1437" spans="35:37" s="215" customFormat="1" x14ac:dyDescent="0.2">
      <c r="AI1437" s="210"/>
      <c r="AJ1437" s="210"/>
      <c r="AK1437" s="210"/>
    </row>
    <row r="1438" spans="35:37" s="215" customFormat="1" x14ac:dyDescent="0.2">
      <c r="AI1438" s="210"/>
      <c r="AJ1438" s="210"/>
      <c r="AK1438" s="210"/>
    </row>
    <row r="1439" spans="35:37" s="215" customFormat="1" x14ac:dyDescent="0.2">
      <c r="AI1439" s="210"/>
      <c r="AJ1439" s="210"/>
      <c r="AK1439" s="210"/>
    </row>
    <row r="1440" spans="35:37" s="215" customFormat="1" x14ac:dyDescent="0.2">
      <c r="AI1440" s="210"/>
      <c r="AJ1440" s="210"/>
      <c r="AK1440" s="210"/>
    </row>
    <row r="1441" spans="35:37" s="215" customFormat="1" x14ac:dyDescent="0.2">
      <c r="AI1441" s="210"/>
      <c r="AJ1441" s="210"/>
      <c r="AK1441" s="210"/>
    </row>
    <row r="1442" spans="35:37" s="215" customFormat="1" x14ac:dyDescent="0.2">
      <c r="AI1442" s="210"/>
      <c r="AJ1442" s="210"/>
      <c r="AK1442" s="210"/>
    </row>
    <row r="1443" spans="35:37" s="215" customFormat="1" x14ac:dyDescent="0.2">
      <c r="AI1443" s="210"/>
      <c r="AJ1443" s="210"/>
      <c r="AK1443" s="210"/>
    </row>
    <row r="1444" spans="35:37" s="215" customFormat="1" x14ac:dyDescent="0.2">
      <c r="AI1444" s="210"/>
      <c r="AJ1444" s="210"/>
      <c r="AK1444" s="210"/>
    </row>
    <row r="1445" spans="35:37" s="215" customFormat="1" x14ac:dyDescent="0.2">
      <c r="AI1445" s="210"/>
      <c r="AJ1445" s="210"/>
      <c r="AK1445" s="210"/>
    </row>
    <row r="1446" spans="35:37" s="215" customFormat="1" x14ac:dyDescent="0.2">
      <c r="AI1446" s="210"/>
      <c r="AJ1446" s="210"/>
      <c r="AK1446" s="210"/>
    </row>
    <row r="1447" spans="35:37" s="215" customFormat="1" x14ac:dyDescent="0.2">
      <c r="AI1447" s="210"/>
      <c r="AJ1447" s="210"/>
      <c r="AK1447" s="210"/>
    </row>
    <row r="1448" spans="35:37" s="215" customFormat="1" x14ac:dyDescent="0.2">
      <c r="AI1448" s="210"/>
      <c r="AJ1448" s="210"/>
      <c r="AK1448" s="210"/>
    </row>
    <row r="1449" spans="35:37" s="215" customFormat="1" x14ac:dyDescent="0.2">
      <c r="AI1449" s="210"/>
      <c r="AJ1449" s="210"/>
      <c r="AK1449" s="210"/>
    </row>
    <row r="1450" spans="35:37" s="215" customFormat="1" x14ac:dyDescent="0.2">
      <c r="AI1450" s="210"/>
      <c r="AJ1450" s="210"/>
      <c r="AK1450" s="210"/>
    </row>
    <row r="1451" spans="35:37" s="215" customFormat="1" x14ac:dyDescent="0.2">
      <c r="AI1451" s="210"/>
      <c r="AJ1451" s="210"/>
      <c r="AK1451" s="210"/>
    </row>
    <row r="1452" spans="35:37" s="215" customFormat="1" x14ac:dyDescent="0.2">
      <c r="AI1452" s="210"/>
      <c r="AJ1452" s="210"/>
      <c r="AK1452" s="210"/>
    </row>
    <row r="1453" spans="35:37" s="215" customFormat="1" x14ac:dyDescent="0.2">
      <c r="AI1453" s="210"/>
      <c r="AJ1453" s="210"/>
      <c r="AK1453" s="210"/>
    </row>
    <row r="1454" spans="35:37" s="215" customFormat="1" x14ac:dyDescent="0.2">
      <c r="AI1454" s="210"/>
      <c r="AJ1454" s="210"/>
      <c r="AK1454" s="210"/>
    </row>
    <row r="1455" spans="35:37" s="215" customFormat="1" x14ac:dyDescent="0.2">
      <c r="AI1455" s="210"/>
      <c r="AJ1455" s="210"/>
      <c r="AK1455" s="210"/>
    </row>
    <row r="1456" spans="35:37" s="215" customFormat="1" x14ac:dyDescent="0.2">
      <c r="AI1456" s="210"/>
      <c r="AJ1456" s="210"/>
      <c r="AK1456" s="210"/>
    </row>
    <row r="1457" spans="35:37" s="215" customFormat="1" x14ac:dyDescent="0.2">
      <c r="AI1457" s="210"/>
      <c r="AJ1457" s="210"/>
      <c r="AK1457" s="210"/>
    </row>
    <row r="1458" spans="35:37" s="215" customFormat="1" x14ac:dyDescent="0.2">
      <c r="AI1458" s="210"/>
      <c r="AJ1458" s="210"/>
      <c r="AK1458" s="210"/>
    </row>
    <row r="1459" spans="35:37" s="215" customFormat="1" x14ac:dyDescent="0.2">
      <c r="AI1459" s="210"/>
      <c r="AJ1459" s="210"/>
      <c r="AK1459" s="210"/>
    </row>
    <row r="1460" spans="35:37" s="215" customFormat="1" x14ac:dyDescent="0.2">
      <c r="AI1460" s="210"/>
      <c r="AJ1460" s="210"/>
      <c r="AK1460" s="210"/>
    </row>
    <row r="1461" spans="35:37" s="215" customFormat="1" x14ac:dyDescent="0.2">
      <c r="AI1461" s="210"/>
      <c r="AJ1461" s="210"/>
      <c r="AK1461" s="210"/>
    </row>
    <row r="1462" spans="35:37" s="215" customFormat="1" x14ac:dyDescent="0.2">
      <c r="AI1462" s="210"/>
      <c r="AJ1462" s="210"/>
      <c r="AK1462" s="210"/>
    </row>
    <row r="1463" spans="35:37" s="215" customFormat="1" x14ac:dyDescent="0.2">
      <c r="AI1463" s="210"/>
      <c r="AJ1463" s="210"/>
      <c r="AK1463" s="210"/>
    </row>
    <row r="1464" spans="35:37" s="215" customFormat="1" x14ac:dyDescent="0.2">
      <c r="AI1464" s="210"/>
      <c r="AJ1464" s="210"/>
      <c r="AK1464" s="210"/>
    </row>
    <row r="1465" spans="35:37" s="215" customFormat="1" x14ac:dyDescent="0.2">
      <c r="AI1465" s="210"/>
      <c r="AJ1465" s="210"/>
      <c r="AK1465" s="210"/>
    </row>
    <row r="1466" spans="35:37" s="215" customFormat="1" x14ac:dyDescent="0.2">
      <c r="AI1466" s="210"/>
      <c r="AJ1466" s="210"/>
      <c r="AK1466" s="210"/>
    </row>
    <row r="1467" spans="35:37" s="215" customFormat="1" x14ac:dyDescent="0.2">
      <c r="AI1467" s="210"/>
      <c r="AJ1467" s="210"/>
      <c r="AK1467" s="210"/>
    </row>
    <row r="1468" spans="35:37" s="215" customFormat="1" x14ac:dyDescent="0.2">
      <c r="AI1468" s="210"/>
      <c r="AJ1468" s="210"/>
      <c r="AK1468" s="210"/>
    </row>
    <row r="1469" spans="35:37" s="215" customFormat="1" x14ac:dyDescent="0.2">
      <c r="AI1469" s="210"/>
      <c r="AJ1469" s="210"/>
      <c r="AK1469" s="210"/>
    </row>
    <row r="1470" spans="35:37" s="215" customFormat="1" x14ac:dyDescent="0.2">
      <c r="AI1470" s="210"/>
      <c r="AJ1470" s="210"/>
      <c r="AK1470" s="210"/>
    </row>
    <row r="1471" spans="35:37" s="215" customFormat="1" x14ac:dyDescent="0.2">
      <c r="AI1471" s="210"/>
      <c r="AJ1471" s="210"/>
      <c r="AK1471" s="210"/>
    </row>
    <row r="1472" spans="35:37" s="215" customFormat="1" x14ac:dyDescent="0.2">
      <c r="AI1472" s="210"/>
      <c r="AJ1472" s="210"/>
      <c r="AK1472" s="210"/>
    </row>
    <row r="1473" spans="35:37" s="215" customFormat="1" x14ac:dyDescent="0.2">
      <c r="AI1473" s="210"/>
      <c r="AJ1473" s="210"/>
      <c r="AK1473" s="210"/>
    </row>
    <row r="1474" spans="35:37" s="215" customFormat="1" x14ac:dyDescent="0.2">
      <c r="AI1474" s="210"/>
      <c r="AJ1474" s="210"/>
      <c r="AK1474" s="210"/>
    </row>
    <row r="1475" spans="35:37" s="215" customFormat="1" x14ac:dyDescent="0.2">
      <c r="AI1475" s="210"/>
      <c r="AJ1475" s="210"/>
      <c r="AK1475" s="210"/>
    </row>
    <row r="1476" spans="35:37" s="215" customFormat="1" x14ac:dyDescent="0.2">
      <c r="AI1476" s="210"/>
      <c r="AJ1476" s="210"/>
      <c r="AK1476" s="210"/>
    </row>
    <row r="1477" spans="35:37" s="215" customFormat="1" x14ac:dyDescent="0.2">
      <c r="AI1477" s="210"/>
      <c r="AJ1477" s="210"/>
      <c r="AK1477" s="210"/>
    </row>
    <row r="1478" spans="35:37" s="215" customFormat="1" x14ac:dyDescent="0.2">
      <c r="AI1478" s="210"/>
      <c r="AJ1478" s="210"/>
      <c r="AK1478" s="210"/>
    </row>
    <row r="1479" spans="35:37" s="215" customFormat="1" x14ac:dyDescent="0.2">
      <c r="AI1479" s="210"/>
      <c r="AJ1479" s="210"/>
      <c r="AK1479" s="210"/>
    </row>
    <row r="1480" spans="35:37" s="215" customFormat="1" x14ac:dyDescent="0.2">
      <c r="AI1480" s="210"/>
      <c r="AJ1480" s="210"/>
      <c r="AK1480" s="210"/>
    </row>
    <row r="1481" spans="35:37" s="215" customFormat="1" x14ac:dyDescent="0.2">
      <c r="AI1481" s="210"/>
      <c r="AJ1481" s="210"/>
      <c r="AK1481" s="210"/>
    </row>
    <row r="1482" spans="35:37" s="215" customFormat="1" x14ac:dyDescent="0.2">
      <c r="AI1482" s="210"/>
      <c r="AJ1482" s="210"/>
      <c r="AK1482" s="210"/>
    </row>
    <row r="1483" spans="35:37" s="215" customFormat="1" x14ac:dyDescent="0.2">
      <c r="AI1483" s="210"/>
      <c r="AJ1483" s="210"/>
      <c r="AK1483" s="210"/>
    </row>
    <row r="1484" spans="35:37" s="215" customFormat="1" x14ac:dyDescent="0.2">
      <c r="AI1484" s="210"/>
      <c r="AJ1484" s="210"/>
      <c r="AK1484" s="210"/>
    </row>
    <row r="1485" spans="35:37" s="215" customFormat="1" x14ac:dyDescent="0.2">
      <c r="AI1485" s="210"/>
      <c r="AJ1485" s="210"/>
      <c r="AK1485" s="210"/>
    </row>
    <row r="1486" spans="35:37" s="215" customFormat="1" x14ac:dyDescent="0.2">
      <c r="AI1486" s="210"/>
      <c r="AJ1486" s="210"/>
      <c r="AK1486" s="210"/>
    </row>
    <row r="1487" spans="35:37" s="215" customFormat="1" x14ac:dyDescent="0.2">
      <c r="AI1487" s="210"/>
      <c r="AJ1487" s="210"/>
      <c r="AK1487" s="210"/>
    </row>
    <row r="1488" spans="35:37" s="215" customFormat="1" x14ac:dyDescent="0.2">
      <c r="AI1488" s="210"/>
      <c r="AJ1488" s="210"/>
      <c r="AK1488" s="210"/>
    </row>
    <row r="1489" spans="35:37" s="215" customFormat="1" x14ac:dyDescent="0.2">
      <c r="AI1489" s="210"/>
      <c r="AJ1489" s="210"/>
      <c r="AK1489" s="210"/>
    </row>
    <row r="1490" spans="35:37" s="215" customFormat="1" x14ac:dyDescent="0.2">
      <c r="AI1490" s="210"/>
      <c r="AJ1490" s="210"/>
      <c r="AK1490" s="210"/>
    </row>
    <row r="1491" spans="35:37" s="215" customFormat="1" x14ac:dyDescent="0.2">
      <c r="AI1491" s="210"/>
      <c r="AJ1491" s="210"/>
      <c r="AK1491" s="210"/>
    </row>
    <row r="1492" spans="35:37" s="215" customFormat="1" x14ac:dyDescent="0.2">
      <c r="AI1492" s="210"/>
      <c r="AJ1492" s="210"/>
      <c r="AK1492" s="210"/>
    </row>
    <row r="1493" spans="35:37" s="215" customFormat="1" x14ac:dyDescent="0.2">
      <c r="AI1493" s="210"/>
      <c r="AJ1493" s="210"/>
      <c r="AK1493" s="210"/>
    </row>
    <row r="1494" spans="35:37" s="215" customFormat="1" x14ac:dyDescent="0.2">
      <c r="AI1494" s="210"/>
      <c r="AJ1494" s="210"/>
      <c r="AK1494" s="210"/>
    </row>
    <row r="1495" spans="35:37" s="215" customFormat="1" x14ac:dyDescent="0.2">
      <c r="AI1495" s="210"/>
      <c r="AJ1495" s="210"/>
      <c r="AK1495" s="210"/>
    </row>
    <row r="1496" spans="35:37" s="215" customFormat="1" x14ac:dyDescent="0.2">
      <c r="AI1496" s="210"/>
      <c r="AJ1496" s="210"/>
      <c r="AK1496" s="210"/>
    </row>
    <row r="1497" spans="35:37" s="215" customFormat="1" x14ac:dyDescent="0.2">
      <c r="AI1497" s="210"/>
      <c r="AJ1497" s="210"/>
      <c r="AK1497" s="210"/>
    </row>
    <row r="1498" spans="35:37" s="215" customFormat="1" x14ac:dyDescent="0.2">
      <c r="AI1498" s="210"/>
      <c r="AJ1498" s="210"/>
      <c r="AK1498" s="210"/>
    </row>
    <row r="1499" spans="35:37" s="215" customFormat="1" x14ac:dyDescent="0.2">
      <c r="AI1499" s="210"/>
      <c r="AJ1499" s="210"/>
      <c r="AK1499" s="210"/>
    </row>
    <row r="1500" spans="35:37" s="215" customFormat="1" x14ac:dyDescent="0.2">
      <c r="AI1500" s="210"/>
      <c r="AJ1500" s="210"/>
      <c r="AK1500" s="210"/>
    </row>
    <row r="1501" spans="35:37" s="215" customFormat="1" x14ac:dyDescent="0.2">
      <c r="AI1501" s="210"/>
      <c r="AJ1501" s="210"/>
      <c r="AK1501" s="210"/>
    </row>
    <row r="1502" spans="35:37" s="215" customFormat="1" x14ac:dyDescent="0.2">
      <c r="AI1502" s="210"/>
      <c r="AJ1502" s="210"/>
      <c r="AK1502" s="210"/>
    </row>
    <row r="1503" spans="35:37" s="215" customFormat="1" x14ac:dyDescent="0.2">
      <c r="AI1503" s="210"/>
      <c r="AJ1503" s="210"/>
      <c r="AK1503" s="210"/>
    </row>
    <row r="1504" spans="35:37" s="215" customFormat="1" x14ac:dyDescent="0.2">
      <c r="AI1504" s="210"/>
      <c r="AJ1504" s="210"/>
      <c r="AK1504" s="210"/>
    </row>
    <row r="1505" spans="35:37" s="215" customFormat="1" x14ac:dyDescent="0.2">
      <c r="AI1505" s="210"/>
      <c r="AJ1505" s="210"/>
      <c r="AK1505" s="210"/>
    </row>
    <row r="1506" spans="35:37" s="215" customFormat="1" x14ac:dyDescent="0.2">
      <c r="AI1506" s="210"/>
      <c r="AJ1506" s="210"/>
      <c r="AK1506" s="210"/>
    </row>
  </sheetData>
  <autoFilter ref="A4:CU302" xr:uid="{00000000-0001-0000-0900-000000000000}">
    <filterColumn colId="36">
      <customFilters>
        <customFilter operator="notEqual" val=" "/>
      </customFilters>
    </filterColumn>
  </autoFilter>
  <sortState xmlns:xlrd2="http://schemas.microsoft.com/office/spreadsheetml/2017/richdata2" ref="A6:AM301">
    <sortCondition ref="B6:B301"/>
  </sortState>
  <phoneticPr fontId="7" type="noConversion"/>
  <conditionalFormatting sqref="C6:C301 F6:F301 I6:I301">
    <cfRule type="cellIs" dxfId="3" priority="1" stopIfTrue="1" operator="lessThan">
      <formula>0</formula>
    </cfRule>
  </conditionalFormatting>
  <conditionalFormatting sqref="K6:K301 N6:N301 Q6:Q301">
    <cfRule type="cellIs" dxfId="2" priority="2" stopIfTrue="1" operator="lessThan">
      <formula>0</formula>
    </cfRule>
  </conditionalFormatting>
  <conditionalFormatting sqref="S6:S301 V6:V301 Y6:Y301">
    <cfRule type="cellIs" dxfId="1" priority="72" stopIfTrue="1" operator="lessThan">
      <formula>0</formula>
    </cfRule>
  </conditionalFormatting>
  <conditionalFormatting sqref="AA6:AA301 AD6:AD301 AG6:AG301">
    <cfRule type="cellIs" dxfId="0" priority="6" stopIfTrue="1" operator="lessThan">
      <formula>0</formula>
    </cfRule>
  </conditionalFormatting>
  <pageMargins left="0.3543307086614173" right="0.3543307086614173" top="0.19685039370078741" bottom="0.19685039370078741" header="0.39370078740157483" footer="0.31496062992125984"/>
  <pageSetup paperSize="9" scale="11" fitToHeight="0" orientation="landscape" r:id="rId1"/>
  <headerFooter alignWithMargins="0">
    <oddHeader>&amp;C&amp;"Calibri"&amp;10&amp;K000000 OFFICIAL&amp;1#_x000D_</oddHead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92D050"/>
    <pageSetUpPr autoPageBreaks="0" fitToPage="1"/>
  </sheetPr>
  <dimension ref="A1:CU304"/>
  <sheetViews>
    <sheetView workbookViewId="0">
      <selection activeCell="E17" sqref="E17"/>
    </sheetView>
  </sheetViews>
  <sheetFormatPr defaultColWidth="9.140625" defaultRowHeight="15" x14ac:dyDescent="0.2"/>
  <cols>
    <col min="1" max="1" width="8.28515625" style="593" customWidth="1"/>
    <col min="2" max="2" width="33.140625" style="74" customWidth="1"/>
    <col min="3" max="3" width="8.28515625" style="74" customWidth="1"/>
    <col min="4" max="4" width="22.42578125" style="74" customWidth="1"/>
    <col min="5" max="62" width="20.7109375" style="102" customWidth="1"/>
    <col min="63" max="63" width="30" style="102" bestFit="1" customWidth="1"/>
    <col min="64" max="65" width="20.7109375" style="761" customWidth="1"/>
    <col min="66" max="66" width="20.7109375" style="1332" customWidth="1"/>
    <col min="67" max="69" width="20.7109375" style="102" customWidth="1"/>
    <col min="70" max="16384" width="9.140625" style="102"/>
  </cols>
  <sheetData>
    <row r="1" spans="1:98" s="316" customFormat="1" ht="15.75" thickBot="1" x14ac:dyDescent="0.3">
      <c r="A1" s="596"/>
      <c r="B1" s="587"/>
      <c r="C1" s="588"/>
      <c r="D1" s="2064" t="s">
        <v>887</v>
      </c>
      <c r="E1" s="2065"/>
      <c r="F1" s="2066"/>
      <c r="G1" s="602" t="s">
        <v>4315</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613" t="s">
        <v>4316</v>
      </c>
      <c r="AM1" s="603"/>
      <c r="AN1" s="603"/>
      <c r="AO1" s="603"/>
      <c r="AP1" s="603"/>
      <c r="AQ1" s="603"/>
      <c r="AR1" s="603"/>
      <c r="AS1" s="603"/>
      <c r="AT1" s="603"/>
      <c r="AU1" s="603"/>
      <c r="AV1" s="603"/>
      <c r="AW1" s="603"/>
      <c r="AX1" s="603"/>
      <c r="AY1" s="603"/>
      <c r="AZ1" s="603"/>
      <c r="BA1" s="603"/>
      <c r="BB1" s="603"/>
      <c r="BC1" s="603"/>
      <c r="BD1" s="603"/>
      <c r="BE1" s="603"/>
      <c r="BF1" s="603"/>
      <c r="BG1" s="603"/>
      <c r="BH1" s="603"/>
      <c r="BI1" s="603"/>
      <c r="BJ1" s="603"/>
      <c r="BK1" s="595" t="s">
        <v>4317</v>
      </c>
      <c r="BL1" s="2067" t="s">
        <v>4179</v>
      </c>
      <c r="BM1" s="2068"/>
      <c r="BN1" s="1325" t="s">
        <v>5291</v>
      </c>
      <c r="BO1" s="2061" t="s">
        <v>2009</v>
      </c>
      <c r="BP1" s="2062"/>
      <c r="BQ1" s="2063"/>
      <c r="BR1" s="589"/>
      <c r="BS1" s="245"/>
      <c r="BT1" s="245"/>
      <c r="BU1" s="245"/>
      <c r="BV1" s="245"/>
      <c r="BW1" s="245"/>
      <c r="BX1" s="245"/>
      <c r="BY1" s="245"/>
      <c r="BZ1" s="590" t="s">
        <v>1130</v>
      </c>
      <c r="CA1" s="245"/>
      <c r="CB1" s="245"/>
      <c r="CC1" s="245"/>
      <c r="CD1" s="245"/>
      <c r="CE1" s="245"/>
      <c r="CF1" s="245"/>
      <c r="CG1" s="245"/>
      <c r="CH1" s="245"/>
      <c r="CI1" s="245"/>
      <c r="CJ1" s="245"/>
      <c r="CK1" s="245"/>
      <c r="CL1" s="591"/>
      <c r="CM1" s="591"/>
      <c r="CN1" s="591"/>
      <c r="CO1" s="591"/>
      <c r="CP1" s="591"/>
      <c r="CQ1" s="591"/>
      <c r="CR1" s="245"/>
      <c r="CS1" s="245"/>
      <c r="CT1" s="245"/>
    </row>
    <row r="2" spans="1:98" s="48" customFormat="1" ht="115.5" thickBot="1" x14ac:dyDescent="0.25">
      <c r="A2" s="597"/>
      <c r="B2" s="257" t="s">
        <v>687</v>
      </c>
      <c r="C2" s="258" t="s">
        <v>688</v>
      </c>
      <c r="D2" s="1761" t="s">
        <v>4577</v>
      </c>
      <c r="E2" s="1762" t="s">
        <v>5296</v>
      </c>
      <c r="F2" s="1762" t="s">
        <v>5297</v>
      </c>
      <c r="G2" s="259" t="s">
        <v>4318</v>
      </c>
      <c r="H2" s="259" t="s">
        <v>4319</v>
      </c>
      <c r="I2" s="259" t="s">
        <v>4320</v>
      </c>
      <c r="J2" s="259" t="s">
        <v>4321</v>
      </c>
      <c r="K2" s="259" t="s">
        <v>4322</v>
      </c>
      <c r="L2" s="259" t="s">
        <v>4323</v>
      </c>
      <c r="M2" s="259" t="s">
        <v>4324</v>
      </c>
      <c r="N2" s="259" t="s">
        <v>5321</v>
      </c>
      <c r="O2" s="259" t="s">
        <v>5322</v>
      </c>
      <c r="P2" s="259" t="s">
        <v>5323</v>
      </c>
      <c r="Q2" s="259" t="s">
        <v>5324</v>
      </c>
      <c r="R2" s="1763" t="s">
        <v>5325</v>
      </c>
      <c r="S2" s="259" t="s">
        <v>4325</v>
      </c>
      <c r="T2" s="1737" t="s">
        <v>4326</v>
      </c>
      <c r="U2" s="1737" t="s">
        <v>4327</v>
      </c>
      <c r="V2" s="259" t="s">
        <v>4328</v>
      </c>
      <c r="W2" s="259" t="s">
        <v>4329</v>
      </c>
      <c r="X2" s="1737" t="s">
        <v>4330</v>
      </c>
      <c r="Y2" s="1737" t="s">
        <v>4331</v>
      </c>
      <c r="Z2" s="259" t="s">
        <v>4332</v>
      </c>
      <c r="AA2" s="259" t="s">
        <v>4333</v>
      </c>
      <c r="AB2" s="259" t="s">
        <v>4334</v>
      </c>
      <c r="AC2" s="259" t="s">
        <v>4335</v>
      </c>
      <c r="AD2" s="259" t="s">
        <v>3817</v>
      </c>
      <c r="AE2" s="259" t="s">
        <v>2485</v>
      </c>
      <c r="AF2" s="259" t="s">
        <v>3818</v>
      </c>
      <c r="AG2" s="259" t="s">
        <v>3819</v>
      </c>
      <c r="AH2" s="259" t="s">
        <v>3820</v>
      </c>
      <c r="AI2" s="259" t="s">
        <v>3821</v>
      </c>
      <c r="AJ2" s="259" t="s">
        <v>3822</v>
      </c>
      <c r="AK2" s="259" t="s">
        <v>3762</v>
      </c>
      <c r="AL2" s="259" t="s">
        <v>5298</v>
      </c>
      <c r="AM2" s="259" t="s">
        <v>5299</v>
      </c>
      <c r="AN2" s="259" t="s">
        <v>5300</v>
      </c>
      <c r="AO2" s="259" t="s">
        <v>5301</v>
      </c>
      <c r="AP2" s="259" t="s">
        <v>5302</v>
      </c>
      <c r="AQ2" s="259" t="s">
        <v>5303</v>
      </c>
      <c r="AR2" s="259" t="s">
        <v>5304</v>
      </c>
      <c r="AS2" s="259" t="s">
        <v>5305</v>
      </c>
      <c r="AT2" s="259" t="s">
        <v>5306</v>
      </c>
      <c r="AU2" s="1737" t="s">
        <v>5327</v>
      </c>
      <c r="AV2" s="259" t="s">
        <v>5307</v>
      </c>
      <c r="AW2" s="259" t="s">
        <v>5308</v>
      </c>
      <c r="AX2" s="259" t="s">
        <v>5309</v>
      </c>
      <c r="AY2" s="259" t="s">
        <v>5326</v>
      </c>
      <c r="AZ2" s="1737" t="s">
        <v>5310</v>
      </c>
      <c r="BA2" s="259" t="s">
        <v>5311</v>
      </c>
      <c r="BB2" s="259" t="s">
        <v>5312</v>
      </c>
      <c r="BC2" s="259" t="s">
        <v>5313</v>
      </c>
      <c r="BD2" s="259" t="s">
        <v>5314</v>
      </c>
      <c r="BE2" s="259" t="s">
        <v>5315</v>
      </c>
      <c r="BF2" s="259" t="s">
        <v>5316</v>
      </c>
      <c r="BG2" s="1737" t="s">
        <v>5317</v>
      </c>
      <c r="BH2" s="259" t="s">
        <v>5318</v>
      </c>
      <c r="BI2" s="259" t="s">
        <v>5319</v>
      </c>
      <c r="BJ2" s="259" t="s">
        <v>5320</v>
      </c>
      <c r="BK2" s="259" t="s">
        <v>4336</v>
      </c>
      <c r="BL2" s="1737" t="s">
        <v>2402</v>
      </c>
      <c r="BM2" s="1737" t="s">
        <v>2403</v>
      </c>
      <c r="BN2" s="1326" t="s">
        <v>5289</v>
      </c>
      <c r="BO2" s="259" t="s">
        <v>2010</v>
      </c>
      <c r="BP2" s="585" t="s">
        <v>2011</v>
      </c>
      <c r="BQ2" s="259" t="s">
        <v>2012</v>
      </c>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row>
    <row r="3" spans="1:98" s="316" customFormat="1" ht="15" customHeight="1" thickBot="1" x14ac:dyDescent="0.25">
      <c r="A3" s="598"/>
      <c r="B3" s="581"/>
      <c r="C3" s="582"/>
      <c r="D3" s="583" t="s">
        <v>1211</v>
      </c>
      <c r="E3" s="332" t="s">
        <v>1921</v>
      </c>
      <c r="F3" s="332" t="s">
        <v>1922</v>
      </c>
      <c r="G3" s="332" t="s">
        <v>1295</v>
      </c>
      <c r="H3" s="332" t="s">
        <v>1301</v>
      </c>
      <c r="I3" s="332" t="s">
        <v>1304</v>
      </c>
      <c r="J3" s="332" t="s">
        <v>1307</v>
      </c>
      <c r="K3" s="332" t="s">
        <v>1918</v>
      </c>
      <c r="L3" s="332" t="s">
        <v>1317</v>
      </c>
      <c r="M3" s="332" t="s">
        <v>1320</v>
      </c>
      <c r="N3" s="332" t="s">
        <v>1330</v>
      </c>
      <c r="O3" s="332" t="s">
        <v>1333</v>
      </c>
      <c r="P3" s="332" t="s">
        <v>1336</v>
      </c>
      <c r="Q3" s="332" t="s">
        <v>1339</v>
      </c>
      <c r="R3" s="332" t="s">
        <v>5332</v>
      </c>
      <c r="S3" s="332" t="s">
        <v>1153</v>
      </c>
      <c r="T3" s="332" t="s">
        <v>1154</v>
      </c>
      <c r="U3" s="332" t="s">
        <v>1925</v>
      </c>
      <c r="V3" s="332" t="s">
        <v>1365</v>
      </c>
      <c r="W3" s="332" t="s">
        <v>1371</v>
      </c>
      <c r="X3" s="657" t="s">
        <v>2365</v>
      </c>
      <c r="Y3" s="657" t="s">
        <v>1277</v>
      </c>
      <c r="Z3" s="614" t="s">
        <v>1236</v>
      </c>
      <c r="AA3" s="614" t="s">
        <v>1237</v>
      </c>
      <c r="AB3" s="614" t="s">
        <v>1238</v>
      </c>
      <c r="AC3" s="676" t="s">
        <v>1239</v>
      </c>
      <c r="AD3" s="678" t="s">
        <v>1241</v>
      </c>
      <c r="AE3" s="678" t="s">
        <v>1243</v>
      </c>
      <c r="AF3" s="678" t="s">
        <v>1246</v>
      </c>
      <c r="AG3" s="678" t="s">
        <v>1247</v>
      </c>
      <c r="AH3" s="678" t="s">
        <v>1248</v>
      </c>
      <c r="AI3" s="678" t="s">
        <v>1250</v>
      </c>
      <c r="AJ3" s="678" t="s">
        <v>1252</v>
      </c>
      <c r="AK3" s="677" t="s">
        <v>1155</v>
      </c>
      <c r="AL3" s="332" t="s">
        <v>1406</v>
      </c>
      <c r="AM3" s="332" t="s">
        <v>1407</v>
      </c>
      <c r="AN3" s="332" t="s">
        <v>1408</v>
      </c>
      <c r="AO3" s="332" t="s">
        <v>1919</v>
      </c>
      <c r="AP3" s="332" t="s">
        <v>1409</v>
      </c>
      <c r="AQ3" s="332" t="s">
        <v>1410</v>
      </c>
      <c r="AR3" s="332" t="s">
        <v>1418</v>
      </c>
      <c r="AS3" s="332" t="s">
        <v>1419</v>
      </c>
      <c r="AT3" s="332" t="s">
        <v>1420</v>
      </c>
      <c r="AU3" s="1764" t="s">
        <v>1421</v>
      </c>
      <c r="AV3" s="332" t="s">
        <v>1422</v>
      </c>
      <c r="AW3" s="332" t="s">
        <v>1423</v>
      </c>
      <c r="AX3" s="332" t="s">
        <v>1424</v>
      </c>
      <c r="AY3" s="332" t="s">
        <v>1417</v>
      </c>
      <c r="AZ3" s="332" t="s">
        <v>1426</v>
      </c>
      <c r="BA3" s="332" t="s">
        <v>1427</v>
      </c>
      <c r="BB3" s="332" t="s">
        <v>1428</v>
      </c>
      <c r="BC3" s="332" t="s">
        <v>1429</v>
      </c>
      <c r="BD3" s="332" t="s">
        <v>1430</v>
      </c>
      <c r="BE3" s="332" t="s">
        <v>1432</v>
      </c>
      <c r="BF3" s="332" t="s">
        <v>1433</v>
      </c>
      <c r="BG3" s="332" t="s">
        <v>1434</v>
      </c>
      <c r="BH3" s="332" t="s">
        <v>1435</v>
      </c>
      <c r="BI3" s="332" t="s">
        <v>1436</v>
      </c>
      <c r="BJ3" s="332" t="s">
        <v>1437</v>
      </c>
      <c r="BK3" s="584" t="s">
        <v>2329</v>
      </c>
      <c r="BL3" s="1738" t="s">
        <v>1923</v>
      </c>
      <c r="BM3" s="1738" t="s">
        <v>1924</v>
      </c>
      <c r="BN3" s="1327"/>
      <c r="BO3" s="586"/>
      <c r="BP3" s="586"/>
      <c r="BQ3" s="332"/>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row>
    <row r="4" spans="1:98" s="601" customFormat="1" ht="15" customHeight="1" thickBot="1" x14ac:dyDescent="0.25">
      <c r="A4" s="604"/>
      <c r="B4" s="605"/>
      <c r="C4" s="605"/>
      <c r="D4" s="605" t="s">
        <v>3803</v>
      </c>
      <c r="E4" s="606" t="s">
        <v>3764</v>
      </c>
      <c r="F4" s="612" t="s">
        <v>3797</v>
      </c>
      <c r="G4" s="606" t="s">
        <v>3765</v>
      </c>
      <c r="H4" s="606" t="s">
        <v>3766</v>
      </c>
      <c r="I4" s="606" t="s">
        <v>3767</v>
      </c>
      <c r="J4" s="606" t="s">
        <v>3768</v>
      </c>
      <c r="K4" s="606" t="s">
        <v>3769</v>
      </c>
      <c r="L4" s="606" t="s">
        <v>3770</v>
      </c>
      <c r="M4" s="606" t="s">
        <v>3771</v>
      </c>
      <c r="N4" s="606" t="s">
        <v>3772</v>
      </c>
      <c r="O4" s="606" t="s">
        <v>3773</v>
      </c>
      <c r="P4" s="606" t="s">
        <v>3774</v>
      </c>
      <c r="Q4" s="606" t="s">
        <v>3775</v>
      </c>
      <c r="R4" s="606" t="s">
        <v>3776</v>
      </c>
      <c r="S4" s="606" t="s">
        <v>3777</v>
      </c>
      <c r="T4" s="606"/>
      <c r="U4" s="606"/>
      <c r="V4" s="606" t="s">
        <v>3778</v>
      </c>
      <c r="W4" s="606" t="s">
        <v>3779</v>
      </c>
      <c r="X4" s="606"/>
      <c r="Y4" s="606"/>
      <c r="Z4" s="615" t="s">
        <v>3823</v>
      </c>
      <c r="AA4" s="615" t="s">
        <v>3824</v>
      </c>
      <c r="AB4" s="615" t="s">
        <v>3825</v>
      </c>
      <c r="AC4" s="615" t="s">
        <v>3825</v>
      </c>
      <c r="AD4" s="615" t="s">
        <v>3826</v>
      </c>
      <c r="AE4" s="615" t="s">
        <v>3826</v>
      </c>
      <c r="AF4" s="615" t="s">
        <v>3826</v>
      </c>
      <c r="AG4" s="615" t="s">
        <v>3826</v>
      </c>
      <c r="AH4" s="615" t="s">
        <v>3826</v>
      </c>
      <c r="AI4" s="615" t="s">
        <v>3826</v>
      </c>
      <c r="AJ4" s="615" t="s">
        <v>3826</v>
      </c>
      <c r="AK4" s="616" t="s">
        <v>3804</v>
      </c>
      <c r="AL4" s="611" t="s">
        <v>3780</v>
      </c>
      <c r="AM4" s="610" t="s">
        <v>3781</v>
      </c>
      <c r="AN4" s="610" t="s">
        <v>3782</v>
      </c>
      <c r="AO4" s="610" t="s">
        <v>3783</v>
      </c>
      <c r="AP4" s="610" t="s">
        <v>3784</v>
      </c>
      <c r="AQ4" s="610" t="s">
        <v>3785</v>
      </c>
      <c r="AR4" s="610" t="s">
        <v>3786</v>
      </c>
      <c r="AS4" s="610" t="s">
        <v>3787</v>
      </c>
      <c r="AT4" s="610" t="s">
        <v>3788</v>
      </c>
      <c r="AU4" s="610"/>
      <c r="AV4" s="610" t="s">
        <v>3789</v>
      </c>
      <c r="AW4" s="610" t="s">
        <v>3790</v>
      </c>
      <c r="AX4" s="610" t="s">
        <v>3791</v>
      </c>
      <c r="AY4" s="610" t="s">
        <v>3792</v>
      </c>
      <c r="AZ4" s="610"/>
      <c r="BA4" s="610" t="s">
        <v>3793</v>
      </c>
      <c r="BB4" s="610" t="s">
        <v>3794</v>
      </c>
      <c r="BC4" s="610" t="s">
        <v>3795</v>
      </c>
      <c r="BD4" s="610" t="s">
        <v>3796</v>
      </c>
      <c r="BE4" s="610" t="s">
        <v>3798</v>
      </c>
      <c r="BF4" s="610" t="s">
        <v>3799</v>
      </c>
      <c r="BG4" s="610"/>
      <c r="BH4" s="610" t="s">
        <v>3800</v>
      </c>
      <c r="BI4" s="610" t="s">
        <v>3801</v>
      </c>
      <c r="BJ4" s="610" t="s">
        <v>3802</v>
      </c>
      <c r="BK4" s="609" t="s">
        <v>5328</v>
      </c>
      <c r="BL4" s="1739" t="s">
        <v>3763</v>
      </c>
      <c r="BM4" s="1740" t="s">
        <v>3763</v>
      </c>
      <c r="BN4" s="1328" t="s">
        <v>5290</v>
      </c>
      <c r="BO4" s="608"/>
      <c r="BP4" s="608"/>
      <c r="BQ4" s="607"/>
    </row>
    <row r="5" spans="1:98" s="48" customFormat="1" ht="12.75" customHeight="1" x14ac:dyDescent="0.2">
      <c r="A5" s="599">
        <v>1</v>
      </c>
      <c r="B5" s="296" t="s">
        <v>689</v>
      </c>
      <c r="C5" s="647" t="s">
        <v>690</v>
      </c>
      <c r="D5" s="1319">
        <v>84503</v>
      </c>
      <c r="E5" s="1187">
        <v>62614000</v>
      </c>
      <c r="F5" s="1187">
        <v>2290</v>
      </c>
      <c r="G5" s="53">
        <v>-2336913</v>
      </c>
      <c r="H5" s="53">
        <v>-2189120</v>
      </c>
      <c r="I5" s="53">
        <v>-42060</v>
      </c>
      <c r="J5" s="53">
        <v>0</v>
      </c>
      <c r="K5" s="53">
        <v>-11389</v>
      </c>
      <c r="L5" s="53">
        <v>0</v>
      </c>
      <c r="M5" s="53">
        <v>-421955</v>
      </c>
      <c r="N5" s="53">
        <v>-41731</v>
      </c>
      <c r="O5" s="53">
        <v>0</v>
      </c>
      <c r="P5" s="53">
        <v>0</v>
      </c>
      <c r="Q5" s="53">
        <v>0</v>
      </c>
      <c r="R5" s="53">
        <v>0</v>
      </c>
      <c r="S5" s="53">
        <v>0</v>
      </c>
      <c r="T5" s="53"/>
      <c r="U5" s="53"/>
      <c r="V5" s="53">
        <v>21961973</v>
      </c>
      <c r="W5" s="53">
        <v>-979506</v>
      </c>
      <c r="X5" s="53"/>
      <c r="Y5" s="53"/>
      <c r="Z5" s="53">
        <v>10472280</v>
      </c>
      <c r="AA5" s="53">
        <v>8377824</v>
      </c>
      <c r="AB5" s="53">
        <v>2094456</v>
      </c>
      <c r="AC5" s="53">
        <v>0</v>
      </c>
      <c r="AD5" s="53">
        <v>84938</v>
      </c>
      <c r="AE5" s="53">
        <v>0</v>
      </c>
      <c r="AF5" s="53">
        <v>0</v>
      </c>
      <c r="AG5" s="53">
        <v>0</v>
      </c>
      <c r="AH5" s="53">
        <v>0</v>
      </c>
      <c r="AI5" s="53">
        <v>0</v>
      </c>
      <c r="AJ5" s="53">
        <v>0</v>
      </c>
      <c r="AK5" s="53">
        <v>-3138770</v>
      </c>
      <c r="AL5" s="53">
        <v>87</v>
      </c>
      <c r="AM5" s="53">
        <v>7</v>
      </c>
      <c r="AN5" s="53">
        <v>0</v>
      </c>
      <c r="AO5" s="53">
        <v>6</v>
      </c>
      <c r="AP5" s="53">
        <v>0</v>
      </c>
      <c r="AQ5" s="53">
        <v>90</v>
      </c>
      <c r="AR5" s="53">
        <v>18</v>
      </c>
      <c r="AS5" s="53">
        <v>0</v>
      </c>
      <c r="AT5" s="53">
        <v>0</v>
      </c>
      <c r="AU5" s="1188"/>
      <c r="AV5" s="53">
        <v>0</v>
      </c>
      <c r="AW5" s="53">
        <v>0</v>
      </c>
      <c r="AX5" s="53">
        <v>0</v>
      </c>
      <c r="AY5" s="53">
        <v>229</v>
      </c>
      <c r="AZ5" s="53"/>
      <c r="BA5" s="53">
        <v>1191</v>
      </c>
      <c r="BB5" s="53">
        <v>1123</v>
      </c>
      <c r="BC5" s="53">
        <v>68</v>
      </c>
      <c r="BD5" s="53">
        <v>970</v>
      </c>
      <c r="BE5" s="53">
        <v>-76416</v>
      </c>
      <c r="BF5" s="53">
        <v>-18638</v>
      </c>
      <c r="BG5" s="53"/>
      <c r="BH5" s="53">
        <v>-10754</v>
      </c>
      <c r="BI5" s="53">
        <v>0</v>
      </c>
      <c r="BJ5" s="53">
        <v>-316147</v>
      </c>
      <c r="BK5" s="53">
        <v>-1931556</v>
      </c>
      <c r="BL5" s="1741"/>
      <c r="BM5" s="1742"/>
      <c r="BN5" s="1329">
        <v>0</v>
      </c>
      <c r="BO5" s="344" t="s">
        <v>2013</v>
      </c>
      <c r="BP5" s="344" t="s">
        <v>2014</v>
      </c>
      <c r="BQ5" s="580" t="s">
        <v>2015</v>
      </c>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row>
    <row r="6" spans="1:98" s="48" customFormat="1" ht="12.75" customHeight="1" x14ac:dyDescent="0.2">
      <c r="A6" s="599">
        <v>2</v>
      </c>
      <c r="B6" s="296" t="s">
        <v>691</v>
      </c>
      <c r="C6" s="648" t="s">
        <v>692</v>
      </c>
      <c r="D6" s="1319">
        <v>145088</v>
      </c>
      <c r="E6" s="1187">
        <v>106048000</v>
      </c>
      <c r="F6" s="1187">
        <v>3970</v>
      </c>
      <c r="G6" s="53">
        <v>-4775064</v>
      </c>
      <c r="H6" s="53">
        <v>-2442620</v>
      </c>
      <c r="I6" s="53">
        <v>-22155</v>
      </c>
      <c r="J6" s="53">
        <v>-15955</v>
      </c>
      <c r="K6" s="53">
        <v>-4446</v>
      </c>
      <c r="L6" s="53">
        <v>-25000</v>
      </c>
      <c r="M6" s="53">
        <v>-990804</v>
      </c>
      <c r="N6" s="53">
        <v>-56442</v>
      </c>
      <c r="O6" s="53">
        <v>-501319</v>
      </c>
      <c r="P6" s="53">
        <v>0</v>
      </c>
      <c r="Q6" s="53">
        <v>0</v>
      </c>
      <c r="R6" s="53">
        <v>0</v>
      </c>
      <c r="S6" s="53">
        <v>0</v>
      </c>
      <c r="T6" s="53"/>
      <c r="U6" s="53"/>
      <c r="V6" s="53">
        <v>38567227</v>
      </c>
      <c r="W6" s="53">
        <v>0</v>
      </c>
      <c r="X6" s="53"/>
      <c r="Y6" s="53"/>
      <c r="Z6" s="53">
        <v>19190214</v>
      </c>
      <c r="AA6" s="53">
        <v>15352172</v>
      </c>
      <c r="AB6" s="53">
        <v>3454239</v>
      </c>
      <c r="AC6" s="53">
        <v>383804</v>
      </c>
      <c r="AD6" s="53">
        <v>148110</v>
      </c>
      <c r="AE6" s="53">
        <v>0</v>
      </c>
      <c r="AF6" s="53">
        <v>41734</v>
      </c>
      <c r="AG6" s="53">
        <v>0</v>
      </c>
      <c r="AH6" s="53">
        <v>0</v>
      </c>
      <c r="AI6" s="53">
        <v>0</v>
      </c>
      <c r="AJ6" s="53">
        <v>0</v>
      </c>
      <c r="AK6" s="53">
        <v>978817</v>
      </c>
      <c r="AL6" s="53">
        <v>192</v>
      </c>
      <c r="AM6" s="53">
        <v>2</v>
      </c>
      <c r="AN6" s="53">
        <v>9</v>
      </c>
      <c r="AO6" s="53">
        <v>6</v>
      </c>
      <c r="AP6" s="53">
        <v>2</v>
      </c>
      <c r="AQ6" s="53">
        <v>204</v>
      </c>
      <c r="AR6" s="53">
        <v>54</v>
      </c>
      <c r="AS6" s="53">
        <v>20</v>
      </c>
      <c r="AT6" s="53">
        <v>0</v>
      </c>
      <c r="AU6" s="1188"/>
      <c r="AV6" s="53">
        <v>0</v>
      </c>
      <c r="AW6" s="53">
        <v>0</v>
      </c>
      <c r="AX6" s="53">
        <v>0</v>
      </c>
      <c r="AY6" s="53">
        <v>478</v>
      </c>
      <c r="AZ6" s="53"/>
      <c r="BA6" s="53">
        <v>1785</v>
      </c>
      <c r="BB6" s="53">
        <v>1661</v>
      </c>
      <c r="BC6" s="53">
        <v>124</v>
      </c>
      <c r="BD6" s="53">
        <v>1876</v>
      </c>
      <c r="BE6" s="53">
        <v>-11876</v>
      </c>
      <c r="BF6" s="53">
        <v>-514827</v>
      </c>
      <c r="BG6" s="53"/>
      <c r="BH6" s="53">
        <v>0</v>
      </c>
      <c r="BI6" s="53">
        <v>-464101</v>
      </c>
      <c r="BJ6" s="53">
        <v>0</v>
      </c>
      <c r="BK6" s="53">
        <v>1323151</v>
      </c>
      <c r="BL6" s="1741"/>
      <c r="BM6" s="1742"/>
      <c r="BN6" s="1329">
        <v>0</v>
      </c>
      <c r="BO6" s="344" t="s">
        <v>2013</v>
      </c>
      <c r="BP6" s="344" t="s">
        <v>2016</v>
      </c>
      <c r="BQ6" s="580" t="s">
        <v>2017</v>
      </c>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row>
    <row r="7" spans="1:98" s="48" customFormat="1" ht="12.75" customHeight="1" x14ac:dyDescent="0.2">
      <c r="A7" s="599">
        <v>3</v>
      </c>
      <c r="B7" s="296" t="s">
        <v>693</v>
      </c>
      <c r="C7" s="648" t="s">
        <v>694</v>
      </c>
      <c r="D7" s="1319">
        <v>179740</v>
      </c>
      <c r="E7" s="1187">
        <v>125942000</v>
      </c>
      <c r="F7" s="1187">
        <v>4960</v>
      </c>
      <c r="G7" s="53">
        <v>-5391580</v>
      </c>
      <c r="H7" s="53">
        <v>-3810131</v>
      </c>
      <c r="I7" s="53">
        <v>-120208</v>
      </c>
      <c r="J7" s="53">
        <v>0</v>
      </c>
      <c r="K7" s="53">
        <v>-50995</v>
      </c>
      <c r="L7" s="53">
        <v>0</v>
      </c>
      <c r="M7" s="53">
        <v>-247982</v>
      </c>
      <c r="N7" s="53">
        <v>-129497</v>
      </c>
      <c r="O7" s="53">
        <v>-15001</v>
      </c>
      <c r="P7" s="53">
        <v>-177</v>
      </c>
      <c r="Q7" s="53">
        <v>0</v>
      </c>
      <c r="R7" s="53">
        <v>0</v>
      </c>
      <c r="S7" s="53">
        <v>0</v>
      </c>
      <c r="T7" s="53"/>
      <c r="U7" s="53"/>
      <c r="V7" s="53">
        <v>43669457</v>
      </c>
      <c r="W7" s="53">
        <v>-1500950</v>
      </c>
      <c r="X7" s="53"/>
      <c r="Y7" s="53"/>
      <c r="Z7" s="53">
        <v>20663488</v>
      </c>
      <c r="AA7" s="53">
        <v>16530790</v>
      </c>
      <c r="AB7" s="53">
        <v>4132698</v>
      </c>
      <c r="AC7" s="53">
        <v>0</v>
      </c>
      <c r="AD7" s="53">
        <v>180037</v>
      </c>
      <c r="AE7" s="53">
        <v>0</v>
      </c>
      <c r="AF7" s="53">
        <v>6452</v>
      </c>
      <c r="AG7" s="53">
        <v>0</v>
      </c>
      <c r="AH7" s="53">
        <v>0</v>
      </c>
      <c r="AI7" s="53">
        <v>0</v>
      </c>
      <c r="AJ7" s="53">
        <v>0</v>
      </c>
      <c r="AK7" s="53">
        <v>7708</v>
      </c>
      <c r="AL7" s="53">
        <v>221</v>
      </c>
      <c r="AM7" s="53">
        <v>26</v>
      </c>
      <c r="AN7" s="53">
        <v>0</v>
      </c>
      <c r="AO7" s="53">
        <v>24</v>
      </c>
      <c r="AP7" s="53">
        <v>0</v>
      </c>
      <c r="AQ7" s="53">
        <v>297</v>
      </c>
      <c r="AR7" s="53">
        <v>42</v>
      </c>
      <c r="AS7" s="53">
        <v>5</v>
      </c>
      <c r="AT7" s="53">
        <v>2</v>
      </c>
      <c r="AU7" s="1188"/>
      <c r="AV7" s="53">
        <v>0</v>
      </c>
      <c r="AW7" s="53">
        <v>0</v>
      </c>
      <c r="AX7" s="53">
        <v>0</v>
      </c>
      <c r="AY7" s="53">
        <v>656</v>
      </c>
      <c r="AZ7" s="53"/>
      <c r="BA7" s="53">
        <v>2165</v>
      </c>
      <c r="BB7" s="53">
        <v>2021</v>
      </c>
      <c r="BC7" s="53">
        <v>144</v>
      </c>
      <c r="BD7" s="53">
        <v>2107</v>
      </c>
      <c r="BE7" s="53">
        <v>-21500</v>
      </c>
      <c r="BF7" s="53">
        <v>-63879</v>
      </c>
      <c r="BG7" s="53"/>
      <c r="BH7" s="53">
        <v>0</v>
      </c>
      <c r="BI7" s="53">
        <v>-162603</v>
      </c>
      <c r="BJ7" s="53">
        <v>0</v>
      </c>
      <c r="BK7" s="53">
        <v>-834155</v>
      </c>
      <c r="BL7" s="1741"/>
      <c r="BM7" s="1742"/>
      <c r="BN7" s="1329">
        <v>0</v>
      </c>
      <c r="BO7" s="344" t="s">
        <v>2013</v>
      </c>
      <c r="BP7" s="344" t="s">
        <v>2014</v>
      </c>
      <c r="BQ7" s="580" t="s">
        <v>2018</v>
      </c>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row>
    <row r="8" spans="1:98" s="48" customFormat="1" ht="12.75" customHeight="1" x14ac:dyDescent="0.2">
      <c r="A8" s="599">
        <v>4</v>
      </c>
      <c r="B8" s="296" t="s">
        <v>695</v>
      </c>
      <c r="C8" s="648" t="s">
        <v>696</v>
      </c>
      <c r="D8" s="1319">
        <v>149965</v>
      </c>
      <c r="E8" s="1187">
        <v>128085000</v>
      </c>
      <c r="F8" s="1187">
        <v>3990</v>
      </c>
      <c r="G8" s="53">
        <v>-3921433</v>
      </c>
      <c r="H8" s="53">
        <v>-2890569</v>
      </c>
      <c r="I8" s="53">
        <v>-25152</v>
      </c>
      <c r="J8" s="53">
        <v>-26269</v>
      </c>
      <c r="K8" s="53">
        <v>-836</v>
      </c>
      <c r="L8" s="53">
        <v>0</v>
      </c>
      <c r="M8" s="53">
        <v>-733948</v>
      </c>
      <c r="N8" s="53">
        <v>-211996</v>
      </c>
      <c r="O8" s="53">
        <v>-54346</v>
      </c>
      <c r="P8" s="53">
        <v>0</v>
      </c>
      <c r="Q8" s="53">
        <v>-919</v>
      </c>
      <c r="R8" s="53">
        <v>0</v>
      </c>
      <c r="S8" s="53">
        <v>0</v>
      </c>
      <c r="T8" s="53"/>
      <c r="U8" s="53"/>
      <c r="V8" s="53">
        <v>51817199</v>
      </c>
      <c r="W8" s="53">
        <v>-200000</v>
      </c>
      <c r="X8" s="53"/>
      <c r="Y8" s="53"/>
      <c r="Z8" s="53">
        <v>25746497</v>
      </c>
      <c r="AA8" s="53">
        <v>20597197</v>
      </c>
      <c r="AB8" s="53">
        <v>4634369</v>
      </c>
      <c r="AC8" s="53">
        <v>514930</v>
      </c>
      <c r="AD8" s="53">
        <v>155805</v>
      </c>
      <c r="AE8" s="53">
        <v>0</v>
      </c>
      <c r="AF8" s="53">
        <v>36255</v>
      </c>
      <c r="AG8" s="53">
        <v>0</v>
      </c>
      <c r="AH8" s="53">
        <v>0</v>
      </c>
      <c r="AI8" s="53">
        <v>0</v>
      </c>
      <c r="AJ8" s="53">
        <v>0</v>
      </c>
      <c r="AK8" s="53">
        <v>494616</v>
      </c>
      <c r="AL8" s="53">
        <v>139</v>
      </c>
      <c r="AM8" s="53">
        <v>4</v>
      </c>
      <c r="AN8" s="53">
        <v>9</v>
      </c>
      <c r="AO8" s="53">
        <v>1</v>
      </c>
      <c r="AP8" s="53">
        <v>0</v>
      </c>
      <c r="AQ8" s="53">
        <v>390</v>
      </c>
      <c r="AR8" s="53">
        <v>51</v>
      </c>
      <c r="AS8" s="53">
        <v>6</v>
      </c>
      <c r="AT8" s="53">
        <v>0</v>
      </c>
      <c r="AU8" s="1188"/>
      <c r="AV8" s="53">
        <v>1</v>
      </c>
      <c r="AW8" s="53">
        <v>0</v>
      </c>
      <c r="AX8" s="53">
        <v>0</v>
      </c>
      <c r="AY8" s="53">
        <v>269</v>
      </c>
      <c r="AZ8" s="53"/>
      <c r="BA8" s="53">
        <v>1649</v>
      </c>
      <c r="BB8" s="53">
        <v>1575</v>
      </c>
      <c r="BC8" s="53">
        <v>74</v>
      </c>
      <c r="BD8" s="53">
        <v>1401</v>
      </c>
      <c r="BE8" s="53">
        <v>-160056</v>
      </c>
      <c r="BF8" s="53">
        <v>-2096</v>
      </c>
      <c r="BG8" s="53"/>
      <c r="BH8" s="53">
        <v>0</v>
      </c>
      <c r="BI8" s="53">
        <v>-415659</v>
      </c>
      <c r="BJ8" s="53">
        <v>-156137</v>
      </c>
      <c r="BK8" s="53">
        <v>-436579</v>
      </c>
      <c r="BL8" s="1741"/>
      <c r="BM8" s="1742"/>
      <c r="BN8" s="1329">
        <v>0</v>
      </c>
      <c r="BO8" s="344" t="s">
        <v>2013</v>
      </c>
      <c r="BP8" s="344" t="s">
        <v>2016</v>
      </c>
      <c r="BQ8" s="580" t="s">
        <v>2019</v>
      </c>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row>
    <row r="9" spans="1:98" s="48" customFormat="1" ht="12.75" customHeight="1" x14ac:dyDescent="0.2">
      <c r="A9" s="599">
        <v>5</v>
      </c>
      <c r="B9" s="296" t="s">
        <v>697</v>
      </c>
      <c r="C9" s="648" t="s">
        <v>698</v>
      </c>
      <c r="D9" s="1319">
        <v>208624</v>
      </c>
      <c r="E9" s="1187">
        <v>179316000</v>
      </c>
      <c r="F9" s="1187">
        <v>5450</v>
      </c>
      <c r="G9" s="53">
        <v>-5521295</v>
      </c>
      <c r="H9" s="53">
        <v>-5100367</v>
      </c>
      <c r="I9" s="53">
        <v>-96327</v>
      </c>
      <c r="J9" s="53">
        <v>-19473</v>
      </c>
      <c r="K9" s="53">
        <v>-4828</v>
      </c>
      <c r="L9" s="53">
        <v>0</v>
      </c>
      <c r="M9" s="53">
        <v>-1885375</v>
      </c>
      <c r="N9" s="53">
        <v>-192389</v>
      </c>
      <c r="O9" s="53">
        <v>-167463</v>
      </c>
      <c r="P9" s="53">
        <v>-14618</v>
      </c>
      <c r="Q9" s="53">
        <v>-42457</v>
      </c>
      <c r="R9" s="53">
        <v>0</v>
      </c>
      <c r="S9" s="53">
        <v>0</v>
      </c>
      <c r="T9" s="53"/>
      <c r="U9" s="53"/>
      <c r="V9" s="53">
        <v>59656919</v>
      </c>
      <c r="W9" s="53">
        <v>-1132092</v>
      </c>
      <c r="X9" s="53"/>
      <c r="Y9" s="53"/>
      <c r="Z9" s="53">
        <v>29059380</v>
      </c>
      <c r="AA9" s="53">
        <v>23247505</v>
      </c>
      <c r="AB9" s="53">
        <v>5230689</v>
      </c>
      <c r="AC9" s="53">
        <v>581188</v>
      </c>
      <c r="AD9" s="53">
        <v>206782</v>
      </c>
      <c r="AE9" s="53">
        <v>0</v>
      </c>
      <c r="AF9" s="53">
        <v>99551</v>
      </c>
      <c r="AG9" s="53">
        <v>0</v>
      </c>
      <c r="AH9" s="53">
        <v>0</v>
      </c>
      <c r="AI9" s="53">
        <v>0</v>
      </c>
      <c r="AJ9" s="53">
        <v>0</v>
      </c>
      <c r="AK9" s="53">
        <v>2233940</v>
      </c>
      <c r="AL9" s="53">
        <v>260</v>
      </c>
      <c r="AM9" s="53">
        <v>31</v>
      </c>
      <c r="AN9" s="53">
        <v>8</v>
      </c>
      <c r="AO9" s="53">
        <v>5</v>
      </c>
      <c r="AP9" s="53">
        <v>0</v>
      </c>
      <c r="AQ9" s="53">
        <v>547</v>
      </c>
      <c r="AR9" s="53">
        <v>84</v>
      </c>
      <c r="AS9" s="53">
        <v>38</v>
      </c>
      <c r="AT9" s="53">
        <v>24</v>
      </c>
      <c r="AU9" s="1188"/>
      <c r="AV9" s="53">
        <v>7</v>
      </c>
      <c r="AW9" s="53">
        <v>0</v>
      </c>
      <c r="AX9" s="53">
        <v>0</v>
      </c>
      <c r="AY9" s="53">
        <v>461</v>
      </c>
      <c r="AZ9" s="53"/>
      <c r="BA9" s="53">
        <v>2025</v>
      </c>
      <c r="BB9" s="53">
        <v>1851</v>
      </c>
      <c r="BC9" s="53">
        <v>174</v>
      </c>
      <c r="BD9" s="53">
        <v>2852</v>
      </c>
      <c r="BE9" s="53">
        <v>-73187</v>
      </c>
      <c r="BF9" s="53">
        <v>-769272</v>
      </c>
      <c r="BG9" s="53"/>
      <c r="BH9" s="53">
        <v>0</v>
      </c>
      <c r="BI9" s="53">
        <v>-1040646</v>
      </c>
      <c r="BJ9" s="53">
        <v>-2270</v>
      </c>
      <c r="BK9" s="53">
        <v>2445666</v>
      </c>
      <c r="BL9" s="1741"/>
      <c r="BM9" s="1742"/>
      <c r="BN9" s="1329">
        <v>0</v>
      </c>
      <c r="BO9" s="344" t="s">
        <v>2013</v>
      </c>
      <c r="BP9" s="344" t="s">
        <v>2014</v>
      </c>
      <c r="BQ9" s="580" t="s">
        <v>2020</v>
      </c>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row>
    <row r="10" spans="1:98" s="48" customFormat="1" ht="12.75" customHeight="1" x14ac:dyDescent="0.2">
      <c r="A10" s="599">
        <v>6</v>
      </c>
      <c r="B10" s="296" t="s">
        <v>699</v>
      </c>
      <c r="C10" s="648" t="s">
        <v>700</v>
      </c>
      <c r="D10" s="1319">
        <v>134243</v>
      </c>
      <c r="E10" s="1187">
        <v>85971000</v>
      </c>
      <c r="F10" s="1187">
        <v>3690</v>
      </c>
      <c r="G10" s="53">
        <v>-4227739</v>
      </c>
      <c r="H10" s="53">
        <v>-2390770</v>
      </c>
      <c r="I10" s="53">
        <v>-54208</v>
      </c>
      <c r="J10" s="53">
        <v>-87058</v>
      </c>
      <c r="K10" s="53">
        <v>-6824</v>
      </c>
      <c r="L10" s="53">
        <v>0</v>
      </c>
      <c r="M10" s="53">
        <v>-687978</v>
      </c>
      <c r="N10" s="53">
        <v>-68252</v>
      </c>
      <c r="O10" s="53">
        <v>-27036</v>
      </c>
      <c r="P10" s="53">
        <v>-6776</v>
      </c>
      <c r="Q10" s="53">
        <v>0</v>
      </c>
      <c r="R10" s="53">
        <v>0</v>
      </c>
      <c r="S10" s="53">
        <v>0</v>
      </c>
      <c r="T10" s="53"/>
      <c r="U10" s="53"/>
      <c r="V10" s="53">
        <v>28685209</v>
      </c>
      <c r="W10" s="53">
        <v>-995714</v>
      </c>
      <c r="X10" s="53"/>
      <c r="Y10" s="53"/>
      <c r="Z10" s="53">
        <v>12881234</v>
      </c>
      <c r="AA10" s="53">
        <v>10304987</v>
      </c>
      <c r="AB10" s="53">
        <v>2576247</v>
      </c>
      <c r="AC10" s="53">
        <v>0</v>
      </c>
      <c r="AD10" s="53">
        <v>134302</v>
      </c>
      <c r="AE10" s="53">
        <v>1610730</v>
      </c>
      <c r="AF10" s="53">
        <v>222771</v>
      </c>
      <c r="AG10" s="53">
        <v>0</v>
      </c>
      <c r="AH10" s="53">
        <v>0</v>
      </c>
      <c r="AI10" s="53">
        <v>0</v>
      </c>
      <c r="AJ10" s="53">
        <v>0</v>
      </c>
      <c r="AK10" s="53">
        <v>884497</v>
      </c>
      <c r="AL10" s="53">
        <v>226</v>
      </c>
      <c r="AM10" s="53">
        <v>27</v>
      </c>
      <c r="AN10" s="53">
        <v>37</v>
      </c>
      <c r="AO10" s="53">
        <v>6</v>
      </c>
      <c r="AP10" s="53">
        <v>0</v>
      </c>
      <c r="AQ10" s="53">
        <v>266</v>
      </c>
      <c r="AR10" s="53">
        <v>135</v>
      </c>
      <c r="AS10" s="53">
        <v>3</v>
      </c>
      <c r="AT10" s="53">
        <v>27</v>
      </c>
      <c r="AU10" s="1188"/>
      <c r="AV10" s="53">
        <v>0</v>
      </c>
      <c r="AW10" s="53">
        <v>0</v>
      </c>
      <c r="AX10" s="53">
        <v>0</v>
      </c>
      <c r="AY10" s="53">
        <v>436</v>
      </c>
      <c r="AZ10" s="53"/>
      <c r="BA10" s="53">
        <v>1701</v>
      </c>
      <c r="BB10" s="53">
        <v>1624</v>
      </c>
      <c r="BC10" s="53">
        <v>77</v>
      </c>
      <c r="BD10" s="53">
        <v>1752</v>
      </c>
      <c r="BE10" s="53">
        <v>-13348</v>
      </c>
      <c r="BF10" s="53">
        <v>-469528</v>
      </c>
      <c r="BG10" s="53"/>
      <c r="BH10" s="53">
        <v>-5489</v>
      </c>
      <c r="BI10" s="53">
        <v>-199613</v>
      </c>
      <c r="BJ10" s="53">
        <v>0</v>
      </c>
      <c r="BK10" s="53">
        <v>512038</v>
      </c>
      <c r="BL10" s="1741"/>
      <c r="BM10" s="1742"/>
      <c r="BN10" s="1329">
        <v>0</v>
      </c>
      <c r="BO10" s="344" t="s">
        <v>2013</v>
      </c>
      <c r="BP10" s="344" t="s">
        <v>2021</v>
      </c>
      <c r="BQ10" s="580" t="s">
        <v>2022</v>
      </c>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row>
    <row r="11" spans="1:98" s="48" customFormat="1" ht="12.75" customHeight="1" x14ac:dyDescent="0.2">
      <c r="A11" s="599">
        <v>7</v>
      </c>
      <c r="B11" s="296" t="s">
        <v>701</v>
      </c>
      <c r="C11" s="648" t="s">
        <v>702</v>
      </c>
      <c r="D11" s="1319">
        <v>207456</v>
      </c>
      <c r="E11" s="1187">
        <v>237740000</v>
      </c>
      <c r="F11" s="1187">
        <v>4570</v>
      </c>
      <c r="G11" s="53">
        <v>-5436590</v>
      </c>
      <c r="H11" s="53">
        <v>-7499602</v>
      </c>
      <c r="I11" s="53">
        <v>-34872</v>
      </c>
      <c r="J11" s="53">
        <v>0</v>
      </c>
      <c r="K11" s="53">
        <v>-3568</v>
      </c>
      <c r="L11" s="53">
        <v>0</v>
      </c>
      <c r="M11" s="53">
        <v>-1266111</v>
      </c>
      <c r="N11" s="53">
        <v>-237450</v>
      </c>
      <c r="O11" s="53">
        <v>0</v>
      </c>
      <c r="P11" s="53">
        <v>-6897</v>
      </c>
      <c r="Q11" s="53">
        <v>0</v>
      </c>
      <c r="R11" s="53">
        <v>0</v>
      </c>
      <c r="S11" s="53">
        <v>0</v>
      </c>
      <c r="T11" s="53"/>
      <c r="U11" s="53"/>
      <c r="V11" s="53">
        <v>81858351</v>
      </c>
      <c r="W11" s="53">
        <v>-1000000</v>
      </c>
      <c r="X11" s="53"/>
      <c r="Y11" s="53"/>
      <c r="Z11" s="53">
        <v>26323228</v>
      </c>
      <c r="AA11" s="53">
        <v>23930207</v>
      </c>
      <c r="AB11" s="53">
        <v>29513922</v>
      </c>
      <c r="AC11" s="53">
        <v>0</v>
      </c>
      <c r="AD11" s="53">
        <v>202563</v>
      </c>
      <c r="AE11" s="53">
        <v>0</v>
      </c>
      <c r="AF11" s="53">
        <v>0</v>
      </c>
      <c r="AG11" s="53">
        <v>0</v>
      </c>
      <c r="AH11" s="53">
        <v>0</v>
      </c>
      <c r="AI11" s="53">
        <v>0</v>
      </c>
      <c r="AJ11" s="53">
        <v>0</v>
      </c>
      <c r="AK11" s="53">
        <v>-1878802</v>
      </c>
      <c r="AL11" s="53">
        <v>193</v>
      </c>
      <c r="AM11" s="53">
        <v>0</v>
      </c>
      <c r="AN11" s="53">
        <v>0</v>
      </c>
      <c r="AO11" s="53">
        <v>1</v>
      </c>
      <c r="AP11" s="53">
        <v>0</v>
      </c>
      <c r="AQ11" s="53">
        <v>0</v>
      </c>
      <c r="AR11" s="53">
        <v>32</v>
      </c>
      <c r="AS11" s="53">
        <v>0</v>
      </c>
      <c r="AT11" s="53">
        <v>0</v>
      </c>
      <c r="AU11" s="1188"/>
      <c r="AV11" s="53">
        <v>0</v>
      </c>
      <c r="AW11" s="53">
        <v>0</v>
      </c>
      <c r="AX11" s="53">
        <v>0</v>
      </c>
      <c r="AY11" s="53">
        <v>774</v>
      </c>
      <c r="AZ11" s="53"/>
      <c r="BA11" s="53">
        <v>1527</v>
      </c>
      <c r="BB11" s="53">
        <v>1267</v>
      </c>
      <c r="BC11" s="53">
        <v>260</v>
      </c>
      <c r="BD11" s="53">
        <v>2329</v>
      </c>
      <c r="BE11" s="53">
        <v>-199726</v>
      </c>
      <c r="BF11" s="53">
        <v>0</v>
      </c>
      <c r="BG11" s="53"/>
      <c r="BH11" s="53">
        <v>0</v>
      </c>
      <c r="BI11" s="53">
        <v>-1036131</v>
      </c>
      <c r="BJ11" s="53">
        <v>-30254</v>
      </c>
      <c r="BK11" s="53">
        <v>-1108572</v>
      </c>
      <c r="BL11" s="1741"/>
      <c r="BM11" s="1742"/>
      <c r="BN11" s="1329">
        <v>0</v>
      </c>
      <c r="BO11" s="344" t="s">
        <v>2023</v>
      </c>
      <c r="BP11" s="344" t="s">
        <v>2024</v>
      </c>
      <c r="BQ11" s="580" t="s">
        <v>2025</v>
      </c>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row>
    <row r="12" spans="1:98" s="48" customFormat="1" ht="12.75" customHeight="1" x14ac:dyDescent="0.2">
      <c r="A12" s="599">
        <v>8</v>
      </c>
      <c r="B12" s="296" t="s">
        <v>703</v>
      </c>
      <c r="C12" s="648" t="s">
        <v>704</v>
      </c>
      <c r="D12" s="1319">
        <v>352521</v>
      </c>
      <c r="E12" s="1187">
        <v>331639000</v>
      </c>
      <c r="F12" s="1187">
        <v>8120</v>
      </c>
      <c r="G12" s="53">
        <v>-8902209</v>
      </c>
      <c r="H12" s="53">
        <v>-16781607</v>
      </c>
      <c r="I12" s="53">
        <v>-93111</v>
      </c>
      <c r="J12" s="53">
        <v>0</v>
      </c>
      <c r="K12" s="53">
        <v>0</v>
      </c>
      <c r="L12" s="53">
        <v>0</v>
      </c>
      <c r="M12" s="53">
        <v>-2558049</v>
      </c>
      <c r="N12" s="53">
        <v>-415128</v>
      </c>
      <c r="O12" s="53">
        <v>-16532</v>
      </c>
      <c r="P12" s="53">
        <v>0</v>
      </c>
      <c r="Q12" s="53">
        <v>0</v>
      </c>
      <c r="R12" s="53">
        <v>0</v>
      </c>
      <c r="S12" s="53">
        <v>0</v>
      </c>
      <c r="T12" s="53"/>
      <c r="U12" s="53"/>
      <c r="V12" s="53">
        <v>117062734</v>
      </c>
      <c r="W12" s="53">
        <v>-2672995</v>
      </c>
      <c r="X12" s="53"/>
      <c r="Y12" s="53"/>
      <c r="Z12" s="53">
        <v>37466752</v>
      </c>
      <c r="AA12" s="53">
        <v>34060685</v>
      </c>
      <c r="AB12" s="53">
        <v>42008178</v>
      </c>
      <c r="AC12" s="53">
        <v>0</v>
      </c>
      <c r="AD12" s="53">
        <v>367890</v>
      </c>
      <c r="AE12" s="53">
        <v>0</v>
      </c>
      <c r="AF12" s="53">
        <v>172</v>
      </c>
      <c r="AG12" s="53">
        <v>0</v>
      </c>
      <c r="AH12" s="53">
        <v>0</v>
      </c>
      <c r="AI12" s="53">
        <v>0</v>
      </c>
      <c r="AJ12" s="53">
        <v>0</v>
      </c>
      <c r="AK12" s="53">
        <v>-3880876</v>
      </c>
      <c r="AL12" s="53">
        <v>451</v>
      </c>
      <c r="AM12" s="53">
        <v>8</v>
      </c>
      <c r="AN12" s="53">
        <v>0</v>
      </c>
      <c r="AO12" s="53">
        <v>0</v>
      </c>
      <c r="AP12" s="53">
        <v>0</v>
      </c>
      <c r="AQ12" s="53">
        <v>218</v>
      </c>
      <c r="AR12" s="53">
        <v>46</v>
      </c>
      <c r="AS12" s="53">
        <v>4</v>
      </c>
      <c r="AT12" s="53">
        <v>0</v>
      </c>
      <c r="AU12" s="1188"/>
      <c r="AV12" s="53">
        <v>0</v>
      </c>
      <c r="AW12" s="53">
        <v>0</v>
      </c>
      <c r="AX12" s="53">
        <v>0</v>
      </c>
      <c r="AY12" s="53">
        <v>2136</v>
      </c>
      <c r="AZ12" s="53"/>
      <c r="BA12" s="53">
        <v>2413</v>
      </c>
      <c r="BB12" s="53">
        <v>1935</v>
      </c>
      <c r="BC12" s="53">
        <v>478</v>
      </c>
      <c r="BD12" s="53">
        <v>4031</v>
      </c>
      <c r="BE12" s="53">
        <v>-59647</v>
      </c>
      <c r="BF12" s="53">
        <v>-256524</v>
      </c>
      <c r="BG12" s="53"/>
      <c r="BH12" s="53">
        <v>0</v>
      </c>
      <c r="BI12" s="53">
        <v>-814699</v>
      </c>
      <c r="BJ12" s="53">
        <v>-1427179</v>
      </c>
      <c r="BK12" s="53">
        <v>-5702512</v>
      </c>
      <c r="BL12" s="1741"/>
      <c r="BM12" s="1742"/>
      <c r="BN12" s="1329">
        <v>-3000</v>
      </c>
      <c r="BO12" s="344" t="s">
        <v>2023</v>
      </c>
      <c r="BP12" s="344" t="s">
        <v>2024</v>
      </c>
      <c r="BQ12" s="580" t="s">
        <v>2026</v>
      </c>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row>
    <row r="13" spans="1:98" s="48" customFormat="1" ht="12.75" customHeight="1" x14ac:dyDescent="0.2">
      <c r="A13" s="599">
        <v>9</v>
      </c>
      <c r="B13" s="296" t="s">
        <v>705</v>
      </c>
      <c r="C13" s="648" t="s">
        <v>706</v>
      </c>
      <c r="D13" s="1319">
        <v>317972</v>
      </c>
      <c r="E13" s="1187">
        <v>195376000</v>
      </c>
      <c r="F13" s="1187">
        <v>9080</v>
      </c>
      <c r="G13" s="53">
        <v>-8532459</v>
      </c>
      <c r="H13" s="53">
        <v>-6347626</v>
      </c>
      <c r="I13" s="53">
        <v>-55022</v>
      </c>
      <c r="J13" s="53">
        <v>-5034</v>
      </c>
      <c r="K13" s="53">
        <v>-5731</v>
      </c>
      <c r="L13" s="53">
        <v>-50000</v>
      </c>
      <c r="M13" s="53">
        <v>-2578488</v>
      </c>
      <c r="N13" s="53">
        <v>-14517</v>
      </c>
      <c r="O13" s="53">
        <v>0</v>
      </c>
      <c r="P13" s="53">
        <v>0</v>
      </c>
      <c r="Q13" s="53">
        <v>0</v>
      </c>
      <c r="R13" s="53">
        <v>-28335</v>
      </c>
      <c r="S13" s="53">
        <v>0</v>
      </c>
      <c r="T13" s="53"/>
      <c r="U13" s="53"/>
      <c r="V13" s="53">
        <v>69416602</v>
      </c>
      <c r="W13" s="53">
        <v>-971832</v>
      </c>
      <c r="X13" s="53"/>
      <c r="Y13" s="53"/>
      <c r="Z13" s="53">
        <v>33507194</v>
      </c>
      <c r="AA13" s="53">
        <v>32837050</v>
      </c>
      <c r="AB13" s="53">
        <v>0</v>
      </c>
      <c r="AC13" s="53">
        <v>670144</v>
      </c>
      <c r="AD13" s="53">
        <v>322427</v>
      </c>
      <c r="AE13" s="53">
        <v>485461</v>
      </c>
      <c r="AF13" s="53">
        <v>49950</v>
      </c>
      <c r="AG13" s="53">
        <v>0</v>
      </c>
      <c r="AH13" s="53">
        <v>0</v>
      </c>
      <c r="AI13" s="53">
        <v>0</v>
      </c>
      <c r="AJ13" s="53">
        <v>0</v>
      </c>
      <c r="AK13" s="53">
        <v>-1006399</v>
      </c>
      <c r="AL13" s="53">
        <v>306</v>
      </c>
      <c r="AM13" s="53">
        <v>7</v>
      </c>
      <c r="AN13" s="53">
        <v>4</v>
      </c>
      <c r="AO13" s="53">
        <v>5</v>
      </c>
      <c r="AP13" s="53">
        <v>0</v>
      </c>
      <c r="AQ13" s="53">
        <v>474</v>
      </c>
      <c r="AR13" s="53">
        <v>0</v>
      </c>
      <c r="AS13" s="53">
        <v>0</v>
      </c>
      <c r="AT13" s="53">
        <v>0</v>
      </c>
      <c r="AU13" s="1188"/>
      <c r="AV13" s="53">
        <v>0</v>
      </c>
      <c r="AW13" s="53">
        <v>0</v>
      </c>
      <c r="AX13" s="53">
        <v>0</v>
      </c>
      <c r="AY13" s="53">
        <v>624</v>
      </c>
      <c r="AZ13" s="53"/>
      <c r="BA13" s="53">
        <v>3880</v>
      </c>
      <c r="BB13" s="53">
        <v>3684</v>
      </c>
      <c r="BC13" s="53">
        <v>196</v>
      </c>
      <c r="BD13" s="53">
        <v>4769</v>
      </c>
      <c r="BE13" s="53">
        <v>-523161</v>
      </c>
      <c r="BF13" s="53">
        <v>-306096</v>
      </c>
      <c r="BG13" s="53"/>
      <c r="BH13" s="53">
        <v>-15843</v>
      </c>
      <c r="BI13" s="53">
        <v>-1566555</v>
      </c>
      <c r="BJ13" s="53">
        <v>-166833</v>
      </c>
      <c r="BK13" s="53">
        <v>2146156</v>
      </c>
      <c r="BL13" s="1741"/>
      <c r="BM13" s="1742"/>
      <c r="BN13" s="1329">
        <v>0</v>
      </c>
      <c r="BO13" s="344" t="s">
        <v>2027</v>
      </c>
      <c r="BP13" s="344" t="s">
        <v>2028</v>
      </c>
      <c r="BQ13" s="580" t="s">
        <v>2029</v>
      </c>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row>
    <row r="14" spans="1:98" s="48" customFormat="1" ht="12.75" customHeight="1" x14ac:dyDescent="0.2">
      <c r="A14" s="599">
        <v>10</v>
      </c>
      <c r="B14" s="296" t="s">
        <v>707</v>
      </c>
      <c r="C14" s="648" t="s">
        <v>708</v>
      </c>
      <c r="D14" s="1319">
        <v>212879</v>
      </c>
      <c r="E14" s="1187">
        <v>245786000</v>
      </c>
      <c r="F14" s="1187">
        <v>4960</v>
      </c>
      <c r="G14" s="53">
        <v>-5252758</v>
      </c>
      <c r="H14" s="53">
        <v>-4996239</v>
      </c>
      <c r="I14" s="53">
        <v>-42235</v>
      </c>
      <c r="J14" s="53">
        <v>-3743</v>
      </c>
      <c r="K14" s="53">
        <v>-6351</v>
      </c>
      <c r="L14" s="53">
        <v>0</v>
      </c>
      <c r="M14" s="53">
        <v>-2894840</v>
      </c>
      <c r="N14" s="53">
        <v>-152</v>
      </c>
      <c r="O14" s="53">
        <v>-66610</v>
      </c>
      <c r="P14" s="53">
        <v>0</v>
      </c>
      <c r="Q14" s="53">
        <v>0</v>
      </c>
      <c r="R14" s="53">
        <v>0</v>
      </c>
      <c r="S14" s="53">
        <v>0</v>
      </c>
      <c r="T14" s="53"/>
      <c r="U14" s="53"/>
      <c r="V14" s="53">
        <v>94809788</v>
      </c>
      <c r="W14" s="53">
        <v>-3555000</v>
      </c>
      <c r="X14" s="53"/>
      <c r="Y14" s="53"/>
      <c r="Z14" s="53">
        <v>45134340</v>
      </c>
      <c r="AA14" s="53">
        <v>36107472</v>
      </c>
      <c r="AB14" s="53">
        <v>8124181</v>
      </c>
      <c r="AC14" s="53">
        <v>902687</v>
      </c>
      <c r="AD14" s="53">
        <v>224313</v>
      </c>
      <c r="AE14" s="53">
        <v>0</v>
      </c>
      <c r="AF14" s="53">
        <v>22122</v>
      </c>
      <c r="AG14" s="53">
        <v>0</v>
      </c>
      <c r="AH14" s="53">
        <v>0</v>
      </c>
      <c r="AI14" s="53">
        <v>0</v>
      </c>
      <c r="AJ14" s="53">
        <v>0</v>
      </c>
      <c r="AK14" s="53">
        <v>1541246</v>
      </c>
      <c r="AL14" s="53">
        <v>214</v>
      </c>
      <c r="AM14" s="53">
        <v>9</v>
      </c>
      <c r="AN14" s="53">
        <v>1</v>
      </c>
      <c r="AO14" s="53">
        <v>3</v>
      </c>
      <c r="AP14" s="53">
        <v>0</v>
      </c>
      <c r="AQ14" s="53">
        <v>169</v>
      </c>
      <c r="AR14" s="53">
        <v>1</v>
      </c>
      <c r="AS14" s="53">
        <v>11</v>
      </c>
      <c r="AT14" s="53">
        <v>0</v>
      </c>
      <c r="AU14" s="1188"/>
      <c r="AV14" s="53">
        <v>0</v>
      </c>
      <c r="AW14" s="53">
        <v>0</v>
      </c>
      <c r="AX14" s="53">
        <v>0</v>
      </c>
      <c r="AY14" s="53">
        <v>842</v>
      </c>
      <c r="AZ14" s="53"/>
      <c r="BA14" s="53">
        <v>1603</v>
      </c>
      <c r="BB14" s="53">
        <v>1352</v>
      </c>
      <c r="BC14" s="53">
        <v>251</v>
      </c>
      <c r="BD14" s="53">
        <v>2590</v>
      </c>
      <c r="BE14" s="53">
        <v>-334680</v>
      </c>
      <c r="BF14" s="53">
        <v>-75879</v>
      </c>
      <c r="BG14" s="53"/>
      <c r="BH14" s="53">
        <v>-13598</v>
      </c>
      <c r="BI14" s="53">
        <v>-2386295</v>
      </c>
      <c r="BJ14" s="53">
        <v>-84388</v>
      </c>
      <c r="BK14" s="53">
        <v>770701</v>
      </c>
      <c r="BL14" s="1741"/>
      <c r="BM14" s="1742"/>
      <c r="BN14" s="1329">
        <v>0</v>
      </c>
      <c r="BO14" s="344" t="s">
        <v>2013</v>
      </c>
      <c r="BP14" s="344" t="s">
        <v>2021</v>
      </c>
      <c r="BQ14" s="580" t="s">
        <v>2030</v>
      </c>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row>
    <row r="15" spans="1:98" s="48" customFormat="1" ht="12.75" customHeight="1" x14ac:dyDescent="0.2">
      <c r="A15" s="599">
        <v>11</v>
      </c>
      <c r="B15" s="296" t="s">
        <v>915</v>
      </c>
      <c r="C15" s="648" t="s">
        <v>710</v>
      </c>
      <c r="D15" s="1319">
        <v>199172</v>
      </c>
      <c r="E15" s="1187">
        <v>219126000</v>
      </c>
      <c r="F15" s="1187">
        <v>4490</v>
      </c>
      <c r="G15" s="53">
        <v>-3415669</v>
      </c>
      <c r="H15" s="53">
        <v>-4756730</v>
      </c>
      <c r="I15" s="53">
        <v>-13103</v>
      </c>
      <c r="J15" s="53">
        <v>-49165</v>
      </c>
      <c r="K15" s="53">
        <v>-10545</v>
      </c>
      <c r="L15" s="53">
        <v>-300000</v>
      </c>
      <c r="M15" s="53">
        <v>-3595549</v>
      </c>
      <c r="N15" s="53">
        <v>-641917</v>
      </c>
      <c r="O15" s="53">
        <v>-185666</v>
      </c>
      <c r="P15" s="53">
        <v>-3276</v>
      </c>
      <c r="Q15" s="53">
        <v>-76771</v>
      </c>
      <c r="R15" s="53">
        <v>0</v>
      </c>
      <c r="S15" s="53">
        <v>-82664</v>
      </c>
      <c r="T15" s="53"/>
      <c r="U15" s="53"/>
      <c r="V15" s="53">
        <v>87946005</v>
      </c>
      <c r="W15" s="53">
        <v>-2238000</v>
      </c>
      <c r="X15" s="53"/>
      <c r="Y15" s="53"/>
      <c r="Z15" s="53">
        <v>41578767</v>
      </c>
      <c r="AA15" s="53">
        <v>33329144</v>
      </c>
      <c r="AB15" s="53">
        <v>7499057</v>
      </c>
      <c r="AC15" s="53">
        <v>833229</v>
      </c>
      <c r="AD15" s="53">
        <v>200179</v>
      </c>
      <c r="AE15" s="53">
        <v>0</v>
      </c>
      <c r="AF15" s="53">
        <v>1361456</v>
      </c>
      <c r="AG15" s="53">
        <v>0</v>
      </c>
      <c r="AH15" s="53">
        <v>82664</v>
      </c>
      <c r="AI15" s="53">
        <v>0</v>
      </c>
      <c r="AJ15" s="53">
        <v>0</v>
      </c>
      <c r="AK15" s="53">
        <v>6013975</v>
      </c>
      <c r="AL15" s="53">
        <v>239</v>
      </c>
      <c r="AM15" s="53">
        <v>5</v>
      </c>
      <c r="AN15" s="53">
        <v>14</v>
      </c>
      <c r="AO15" s="53">
        <v>11</v>
      </c>
      <c r="AP15" s="53">
        <v>1</v>
      </c>
      <c r="AQ15" s="53">
        <v>415</v>
      </c>
      <c r="AR15" s="53">
        <v>198</v>
      </c>
      <c r="AS15" s="53">
        <v>41</v>
      </c>
      <c r="AT15" s="53">
        <v>5</v>
      </c>
      <c r="AU15" s="1188"/>
      <c r="AV15" s="53">
        <v>14</v>
      </c>
      <c r="AW15" s="53">
        <v>15</v>
      </c>
      <c r="AX15" s="53">
        <v>0</v>
      </c>
      <c r="AY15" s="53">
        <v>530</v>
      </c>
      <c r="AZ15" s="53"/>
      <c r="BA15" s="53">
        <v>1054</v>
      </c>
      <c r="BB15" s="53">
        <v>947</v>
      </c>
      <c r="BC15" s="53">
        <v>107</v>
      </c>
      <c r="BD15" s="53">
        <v>1971</v>
      </c>
      <c r="BE15" s="53">
        <v>-318759</v>
      </c>
      <c r="BF15" s="53">
        <v>-1168835</v>
      </c>
      <c r="BG15" s="53"/>
      <c r="BH15" s="53">
        <v>0</v>
      </c>
      <c r="BI15" s="53">
        <v>-1904136</v>
      </c>
      <c r="BJ15" s="53">
        <v>-203819</v>
      </c>
      <c r="BK15" s="53">
        <v>311729</v>
      </c>
      <c r="BL15" s="1741"/>
      <c r="BM15" s="1742"/>
      <c r="BN15" s="1329">
        <v>-55000</v>
      </c>
      <c r="BO15" s="344" t="s">
        <v>2013</v>
      </c>
      <c r="BP15" s="344" t="s">
        <v>2014</v>
      </c>
      <c r="BQ15" s="580" t="s">
        <v>2031</v>
      </c>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row>
    <row r="16" spans="1:98" s="48" customFormat="1" ht="12.75" customHeight="1" x14ac:dyDescent="0.2">
      <c r="A16" s="599">
        <v>12</v>
      </c>
      <c r="B16" s="296" t="s">
        <v>711</v>
      </c>
      <c r="C16" s="648" t="s">
        <v>712</v>
      </c>
      <c r="D16" s="1319">
        <v>172265</v>
      </c>
      <c r="E16" s="1187">
        <v>156005000</v>
      </c>
      <c r="F16" s="1187">
        <v>4560</v>
      </c>
      <c r="G16" s="53">
        <v>-5096295</v>
      </c>
      <c r="H16" s="53">
        <v>-3562528</v>
      </c>
      <c r="I16" s="53">
        <v>-46237</v>
      </c>
      <c r="J16" s="53">
        <v>-51451</v>
      </c>
      <c r="K16" s="53">
        <v>-25200</v>
      </c>
      <c r="L16" s="53">
        <v>-300000</v>
      </c>
      <c r="M16" s="53">
        <v>-929492</v>
      </c>
      <c r="N16" s="53">
        <v>-111929</v>
      </c>
      <c r="O16" s="53">
        <v>-48759</v>
      </c>
      <c r="P16" s="53">
        <v>0</v>
      </c>
      <c r="Q16" s="53">
        <v>0</v>
      </c>
      <c r="R16" s="53">
        <v>0</v>
      </c>
      <c r="S16" s="53">
        <v>0</v>
      </c>
      <c r="T16" s="53"/>
      <c r="U16" s="53"/>
      <c r="V16" s="53">
        <v>56987513</v>
      </c>
      <c r="W16" s="53">
        <v>-1043081</v>
      </c>
      <c r="X16" s="53"/>
      <c r="Y16" s="53"/>
      <c r="Z16" s="53">
        <v>26974658</v>
      </c>
      <c r="AA16" s="53">
        <v>21579727</v>
      </c>
      <c r="AB16" s="53">
        <v>4855439</v>
      </c>
      <c r="AC16" s="53">
        <v>539493</v>
      </c>
      <c r="AD16" s="53">
        <v>176482</v>
      </c>
      <c r="AE16" s="53">
        <v>0</v>
      </c>
      <c r="AF16" s="53">
        <v>1782411</v>
      </c>
      <c r="AG16" s="53">
        <v>0</v>
      </c>
      <c r="AH16" s="53">
        <v>0</v>
      </c>
      <c r="AI16" s="53">
        <v>0</v>
      </c>
      <c r="AJ16" s="53">
        <v>0</v>
      </c>
      <c r="AK16" s="53">
        <v>-949402</v>
      </c>
      <c r="AL16" s="53">
        <v>204</v>
      </c>
      <c r="AM16" s="53">
        <v>9</v>
      </c>
      <c r="AN16" s="53">
        <v>23</v>
      </c>
      <c r="AO16" s="53">
        <v>9</v>
      </c>
      <c r="AP16" s="53">
        <v>0</v>
      </c>
      <c r="AQ16" s="53">
        <v>421</v>
      </c>
      <c r="AR16" s="53">
        <v>65</v>
      </c>
      <c r="AS16" s="53">
        <v>3</v>
      </c>
      <c r="AT16" s="53">
        <v>0</v>
      </c>
      <c r="AU16" s="1188"/>
      <c r="AV16" s="53">
        <v>0</v>
      </c>
      <c r="AW16" s="53">
        <v>0</v>
      </c>
      <c r="AX16" s="53">
        <v>0</v>
      </c>
      <c r="AY16" s="53">
        <v>466</v>
      </c>
      <c r="AZ16" s="53"/>
      <c r="BA16" s="53">
        <v>2019</v>
      </c>
      <c r="BB16" s="53">
        <v>1922</v>
      </c>
      <c r="BC16" s="53">
        <v>97</v>
      </c>
      <c r="BD16" s="53">
        <v>2172</v>
      </c>
      <c r="BE16" s="53">
        <v>0</v>
      </c>
      <c r="BF16" s="53">
        <v>-322614</v>
      </c>
      <c r="BG16" s="53"/>
      <c r="BH16" s="53">
        <v>-48420</v>
      </c>
      <c r="BI16" s="53">
        <v>-558458</v>
      </c>
      <c r="BJ16" s="53">
        <v>0</v>
      </c>
      <c r="BK16" s="53">
        <v>23314</v>
      </c>
      <c r="BL16" s="1741"/>
      <c r="BM16" s="1742"/>
      <c r="BN16" s="1329">
        <v>0</v>
      </c>
      <c r="BO16" s="344" t="s">
        <v>2013</v>
      </c>
      <c r="BP16" s="344" t="s">
        <v>2016</v>
      </c>
      <c r="BQ16" s="580" t="s">
        <v>2032</v>
      </c>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row>
    <row r="17" spans="1:99" s="48" customFormat="1" ht="12.75" customHeight="1" x14ac:dyDescent="0.2">
      <c r="A17" s="599">
        <v>13</v>
      </c>
      <c r="B17" s="296" t="s">
        <v>916</v>
      </c>
      <c r="C17" s="648" t="s">
        <v>714</v>
      </c>
      <c r="D17" s="1319">
        <v>268838</v>
      </c>
      <c r="E17" s="1187">
        <v>223683000</v>
      </c>
      <c r="F17" s="1187">
        <v>6650</v>
      </c>
      <c r="G17" s="53">
        <v>-6759928</v>
      </c>
      <c r="H17" s="53">
        <v>-11784147</v>
      </c>
      <c r="I17" s="53">
        <v>-163057</v>
      </c>
      <c r="J17" s="53">
        <v>-25028</v>
      </c>
      <c r="K17" s="53">
        <v>-14099</v>
      </c>
      <c r="L17" s="53">
        <v>0</v>
      </c>
      <c r="M17" s="53">
        <v>-3416402</v>
      </c>
      <c r="N17" s="53">
        <v>-93399</v>
      </c>
      <c r="O17" s="53">
        <v>-36241</v>
      </c>
      <c r="P17" s="53">
        <v>-20498</v>
      </c>
      <c r="Q17" s="53">
        <v>-26758</v>
      </c>
      <c r="R17" s="53">
        <v>0</v>
      </c>
      <c r="S17" s="53">
        <v>-26697</v>
      </c>
      <c r="T17" s="53"/>
      <c r="U17" s="53"/>
      <c r="V17" s="53">
        <v>73556735</v>
      </c>
      <c r="W17" s="53">
        <v>-2549557</v>
      </c>
      <c r="X17" s="53"/>
      <c r="Y17" s="53"/>
      <c r="Z17" s="53">
        <v>0</v>
      </c>
      <c r="AA17" s="53">
        <v>65860942</v>
      </c>
      <c r="AB17" s="53">
        <v>3503242</v>
      </c>
      <c r="AC17" s="53">
        <v>700648</v>
      </c>
      <c r="AD17" s="53">
        <v>266148</v>
      </c>
      <c r="AE17" s="53">
        <v>1373468</v>
      </c>
      <c r="AF17" s="53">
        <v>25183</v>
      </c>
      <c r="AG17" s="53">
        <v>0</v>
      </c>
      <c r="AH17" s="53">
        <v>0</v>
      </c>
      <c r="AI17" s="53">
        <v>0</v>
      </c>
      <c r="AJ17" s="53">
        <v>0</v>
      </c>
      <c r="AK17" s="53">
        <v>6660672</v>
      </c>
      <c r="AL17" s="53">
        <v>416</v>
      </c>
      <c r="AM17" s="53">
        <v>41</v>
      </c>
      <c r="AN17" s="53">
        <v>10</v>
      </c>
      <c r="AO17" s="53">
        <v>7</v>
      </c>
      <c r="AP17" s="53">
        <v>0</v>
      </c>
      <c r="AQ17" s="53">
        <v>653</v>
      </c>
      <c r="AR17" s="53">
        <v>60</v>
      </c>
      <c r="AS17" s="53">
        <v>17</v>
      </c>
      <c r="AT17" s="53">
        <v>27</v>
      </c>
      <c r="AU17" s="1188"/>
      <c r="AV17" s="53">
        <v>33</v>
      </c>
      <c r="AW17" s="53">
        <v>2</v>
      </c>
      <c r="AX17" s="53">
        <v>0</v>
      </c>
      <c r="AY17" s="53">
        <v>727</v>
      </c>
      <c r="AZ17" s="53"/>
      <c r="BA17" s="53">
        <v>2435</v>
      </c>
      <c r="BB17" s="53">
        <v>2219</v>
      </c>
      <c r="BC17" s="53">
        <v>216</v>
      </c>
      <c r="BD17" s="53">
        <v>3425</v>
      </c>
      <c r="BE17" s="53">
        <v>-23616</v>
      </c>
      <c r="BF17" s="53">
        <v>-3157890</v>
      </c>
      <c r="BG17" s="53"/>
      <c r="BH17" s="53">
        <v>-2702</v>
      </c>
      <c r="BI17" s="53">
        <v>-232194</v>
      </c>
      <c r="BJ17" s="53">
        <v>0</v>
      </c>
      <c r="BK17" s="53">
        <v>5473939</v>
      </c>
      <c r="BL17" s="1741"/>
      <c r="BM17" s="1742"/>
      <c r="BN17" s="1329">
        <v>-85000</v>
      </c>
      <c r="BO17" s="344" t="s">
        <v>497</v>
      </c>
      <c r="BP17" s="344" t="s">
        <v>2033</v>
      </c>
      <c r="BQ17" s="580" t="s">
        <v>2034</v>
      </c>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row>
    <row r="18" spans="1:99" s="48" customFormat="1" ht="12.75" customHeight="1" x14ac:dyDescent="0.2">
      <c r="A18" s="599">
        <v>14</v>
      </c>
      <c r="B18" s="296" t="s">
        <v>715</v>
      </c>
      <c r="C18" s="648" t="s">
        <v>716</v>
      </c>
      <c r="D18" s="1319">
        <v>235056</v>
      </c>
      <c r="E18" s="1187">
        <v>248815000</v>
      </c>
      <c r="F18" s="1187">
        <v>5610</v>
      </c>
      <c r="G18" s="53">
        <v>-6371723</v>
      </c>
      <c r="H18" s="53">
        <v>-8342681</v>
      </c>
      <c r="I18" s="53">
        <v>-148846</v>
      </c>
      <c r="J18" s="53">
        <v>-58906</v>
      </c>
      <c r="K18" s="53">
        <v>-12251</v>
      </c>
      <c r="L18" s="53">
        <v>0</v>
      </c>
      <c r="M18" s="53">
        <v>-3600000</v>
      </c>
      <c r="N18" s="53">
        <v>-20000</v>
      </c>
      <c r="O18" s="53">
        <v>0</v>
      </c>
      <c r="P18" s="53">
        <v>-100</v>
      </c>
      <c r="Q18" s="53">
        <v>-627</v>
      </c>
      <c r="R18" s="53">
        <v>0</v>
      </c>
      <c r="S18" s="53">
        <v>0</v>
      </c>
      <c r="T18" s="53"/>
      <c r="U18" s="53"/>
      <c r="V18" s="53">
        <v>95649995</v>
      </c>
      <c r="W18" s="53">
        <v>-4708364</v>
      </c>
      <c r="X18" s="53"/>
      <c r="Y18" s="53"/>
      <c r="Z18" s="53">
        <v>44729013</v>
      </c>
      <c r="AA18" s="53">
        <v>43834433</v>
      </c>
      <c r="AB18" s="53">
        <v>0</v>
      </c>
      <c r="AC18" s="53">
        <v>894580</v>
      </c>
      <c r="AD18" s="53">
        <v>240364</v>
      </c>
      <c r="AE18" s="53">
        <v>0</v>
      </c>
      <c r="AF18" s="53">
        <v>1585197</v>
      </c>
      <c r="AG18" s="53">
        <v>0</v>
      </c>
      <c r="AH18" s="53">
        <v>0</v>
      </c>
      <c r="AI18" s="53">
        <v>0</v>
      </c>
      <c r="AJ18" s="53">
        <v>0</v>
      </c>
      <c r="AK18" s="53">
        <v>-1873408</v>
      </c>
      <c r="AL18" s="53">
        <v>354</v>
      </c>
      <c r="AM18" s="53">
        <v>18</v>
      </c>
      <c r="AN18" s="53">
        <v>20</v>
      </c>
      <c r="AO18" s="53">
        <v>7</v>
      </c>
      <c r="AP18" s="53">
        <v>0</v>
      </c>
      <c r="AQ18" s="53">
        <v>642</v>
      </c>
      <c r="AR18" s="53">
        <v>33</v>
      </c>
      <c r="AS18" s="53">
        <v>0</v>
      </c>
      <c r="AT18" s="53">
        <v>1</v>
      </c>
      <c r="AU18" s="1188"/>
      <c r="AV18" s="53">
        <v>1</v>
      </c>
      <c r="AW18" s="53">
        <v>0</v>
      </c>
      <c r="AX18" s="53">
        <v>0</v>
      </c>
      <c r="AY18" s="53">
        <v>652</v>
      </c>
      <c r="AZ18" s="53"/>
      <c r="BA18" s="53">
        <v>2038</v>
      </c>
      <c r="BB18" s="53">
        <v>1846</v>
      </c>
      <c r="BC18" s="53">
        <v>192</v>
      </c>
      <c r="BD18" s="53">
        <v>2889</v>
      </c>
      <c r="BE18" s="53">
        <v>-1300000</v>
      </c>
      <c r="BF18" s="53">
        <v>-400000</v>
      </c>
      <c r="BG18" s="53"/>
      <c r="BH18" s="53">
        <v>0</v>
      </c>
      <c r="BI18" s="53">
        <v>-1900000</v>
      </c>
      <c r="BJ18" s="53">
        <v>0</v>
      </c>
      <c r="BK18" s="53">
        <v>-663981</v>
      </c>
      <c r="BL18" s="1741"/>
      <c r="BM18" s="1742"/>
      <c r="BN18" s="1329">
        <v>0</v>
      </c>
      <c r="BO18" s="344" t="s">
        <v>497</v>
      </c>
      <c r="BP18" s="344" t="s">
        <v>2021</v>
      </c>
      <c r="BQ18" s="580" t="s">
        <v>2035</v>
      </c>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row>
    <row r="19" spans="1:99" s="48" customFormat="1" ht="12.75" customHeight="1" x14ac:dyDescent="0.2">
      <c r="A19" s="599">
        <v>15</v>
      </c>
      <c r="B19" s="296" t="s">
        <v>717</v>
      </c>
      <c r="C19" s="648" t="s">
        <v>718</v>
      </c>
      <c r="D19" s="1319">
        <v>232283</v>
      </c>
      <c r="E19" s="1187">
        <v>264705000</v>
      </c>
      <c r="F19" s="1187">
        <v>5390</v>
      </c>
      <c r="G19" s="53">
        <v>-6930818</v>
      </c>
      <c r="H19" s="53">
        <v>-10653547</v>
      </c>
      <c r="I19" s="53">
        <v>-109406</v>
      </c>
      <c r="J19" s="53">
        <v>0</v>
      </c>
      <c r="K19" s="53">
        <v>-10005</v>
      </c>
      <c r="L19" s="53">
        <v>0</v>
      </c>
      <c r="M19" s="53">
        <v>-2524756</v>
      </c>
      <c r="N19" s="53">
        <v>0</v>
      </c>
      <c r="O19" s="53">
        <v>0</v>
      </c>
      <c r="P19" s="53">
        <v>0</v>
      </c>
      <c r="Q19" s="53">
        <v>0</v>
      </c>
      <c r="R19" s="53">
        <v>0</v>
      </c>
      <c r="S19" s="53">
        <v>0</v>
      </c>
      <c r="T19" s="53"/>
      <c r="U19" s="53"/>
      <c r="V19" s="53">
        <v>100503294</v>
      </c>
      <c r="W19" s="53">
        <v>-3802854</v>
      </c>
      <c r="X19" s="53"/>
      <c r="Y19" s="53"/>
      <c r="Z19" s="53">
        <v>31413071</v>
      </c>
      <c r="AA19" s="53">
        <v>28557338</v>
      </c>
      <c r="AB19" s="53">
        <v>35220717</v>
      </c>
      <c r="AC19" s="53">
        <v>0</v>
      </c>
      <c r="AD19" s="53">
        <v>244748</v>
      </c>
      <c r="AE19" s="53">
        <v>0</v>
      </c>
      <c r="AF19" s="53">
        <v>12974</v>
      </c>
      <c r="AG19" s="53">
        <v>0</v>
      </c>
      <c r="AH19" s="53">
        <v>0</v>
      </c>
      <c r="AI19" s="53">
        <v>0</v>
      </c>
      <c r="AJ19" s="53">
        <v>0</v>
      </c>
      <c r="AK19" s="53">
        <v>1746010</v>
      </c>
      <c r="AL19" s="53">
        <v>247</v>
      </c>
      <c r="AM19" s="53">
        <v>13</v>
      </c>
      <c r="AN19" s="53">
        <v>0</v>
      </c>
      <c r="AO19" s="53">
        <v>5</v>
      </c>
      <c r="AP19" s="53">
        <v>0</v>
      </c>
      <c r="AQ19" s="53">
        <v>411</v>
      </c>
      <c r="AR19" s="53">
        <v>0</v>
      </c>
      <c r="AS19" s="53">
        <v>0</v>
      </c>
      <c r="AT19" s="53">
        <v>0</v>
      </c>
      <c r="AU19" s="1188"/>
      <c r="AV19" s="53">
        <v>0</v>
      </c>
      <c r="AW19" s="53">
        <v>0</v>
      </c>
      <c r="AX19" s="53">
        <v>0</v>
      </c>
      <c r="AY19" s="53">
        <v>632</v>
      </c>
      <c r="AZ19" s="53"/>
      <c r="BA19" s="53">
        <v>1928</v>
      </c>
      <c r="BB19" s="53">
        <v>1738</v>
      </c>
      <c r="BC19" s="53">
        <v>190</v>
      </c>
      <c r="BD19" s="53">
        <v>2756</v>
      </c>
      <c r="BE19" s="53">
        <v>-158045</v>
      </c>
      <c r="BF19" s="53">
        <v>-54142</v>
      </c>
      <c r="BG19" s="53"/>
      <c r="BH19" s="53">
        <v>0</v>
      </c>
      <c r="BI19" s="53">
        <v>-87515</v>
      </c>
      <c r="BJ19" s="53">
        <v>-2225054</v>
      </c>
      <c r="BK19" s="53">
        <v>-2265868</v>
      </c>
      <c r="BL19" s="1741"/>
      <c r="BM19" s="1742"/>
      <c r="BN19" s="1329">
        <v>0</v>
      </c>
      <c r="BO19" s="344" t="s">
        <v>2023</v>
      </c>
      <c r="BP19" s="344" t="s">
        <v>2024</v>
      </c>
      <c r="BQ19" s="580" t="s">
        <v>2036</v>
      </c>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6"/>
      <c r="CN19" s="246"/>
      <c r="CO19" s="246"/>
      <c r="CP19" s="246"/>
      <c r="CQ19" s="246"/>
      <c r="CR19" s="246"/>
      <c r="CS19" s="246"/>
      <c r="CT19" s="246"/>
    </row>
    <row r="20" spans="1:99" s="48" customFormat="1" ht="12.75" customHeight="1" x14ac:dyDescent="0.2">
      <c r="A20" s="599">
        <v>16</v>
      </c>
      <c r="B20" s="296" t="s">
        <v>719</v>
      </c>
      <c r="C20" s="648" t="s">
        <v>720</v>
      </c>
      <c r="D20" s="1319">
        <v>1794277</v>
      </c>
      <c r="E20" s="1187">
        <v>1412303000</v>
      </c>
      <c r="F20" s="1187">
        <v>46690</v>
      </c>
      <c r="G20" s="53">
        <v>-46356239</v>
      </c>
      <c r="H20" s="53">
        <v>-50392833</v>
      </c>
      <c r="I20" s="53">
        <v>-135000</v>
      </c>
      <c r="J20" s="53">
        <v>0</v>
      </c>
      <c r="K20" s="53">
        <v>0</v>
      </c>
      <c r="L20" s="53">
        <v>-347435</v>
      </c>
      <c r="M20" s="53">
        <v>-21198268</v>
      </c>
      <c r="N20" s="53">
        <v>0</v>
      </c>
      <c r="O20" s="53">
        <v>-28208</v>
      </c>
      <c r="P20" s="53">
        <v>0</v>
      </c>
      <c r="Q20" s="53">
        <v>0</v>
      </c>
      <c r="R20" s="53">
        <v>0</v>
      </c>
      <c r="S20" s="53">
        <v>0</v>
      </c>
      <c r="T20" s="53"/>
      <c r="U20" s="53"/>
      <c r="V20" s="53">
        <v>498417295</v>
      </c>
      <c r="W20" s="53">
        <v>-21814624</v>
      </c>
      <c r="X20" s="53"/>
      <c r="Y20" s="53"/>
      <c r="Z20" s="53">
        <v>0</v>
      </c>
      <c r="AA20" s="53">
        <v>443112106</v>
      </c>
      <c r="AB20" s="53">
        <v>0</v>
      </c>
      <c r="AC20" s="53">
        <v>4475880</v>
      </c>
      <c r="AD20" s="53">
        <v>1793301</v>
      </c>
      <c r="AE20" s="53">
        <v>22282238</v>
      </c>
      <c r="AF20" s="53">
        <v>0</v>
      </c>
      <c r="AG20" s="53">
        <v>0</v>
      </c>
      <c r="AH20" s="53">
        <v>0</v>
      </c>
      <c r="AI20" s="53">
        <v>0</v>
      </c>
      <c r="AJ20" s="53">
        <v>0</v>
      </c>
      <c r="AK20" s="53">
        <v>-20690847</v>
      </c>
      <c r="AL20" s="53">
        <v>1908</v>
      </c>
      <c r="AM20" s="53">
        <v>0</v>
      </c>
      <c r="AN20" s="53">
        <v>0</v>
      </c>
      <c r="AO20" s="53">
        <v>0</v>
      </c>
      <c r="AP20" s="53">
        <v>0</v>
      </c>
      <c r="AQ20" s="53">
        <v>9208</v>
      </c>
      <c r="AR20" s="53">
        <v>0</v>
      </c>
      <c r="AS20" s="53">
        <v>2</v>
      </c>
      <c r="AT20" s="53">
        <v>0</v>
      </c>
      <c r="AU20" s="1188"/>
      <c r="AV20" s="53">
        <v>0</v>
      </c>
      <c r="AW20" s="53">
        <v>0</v>
      </c>
      <c r="AX20" s="53">
        <v>0</v>
      </c>
      <c r="AY20" s="53">
        <v>5423</v>
      </c>
      <c r="AZ20" s="53"/>
      <c r="BA20" s="53">
        <v>14843</v>
      </c>
      <c r="BB20" s="53">
        <v>13486</v>
      </c>
      <c r="BC20" s="53">
        <v>1357</v>
      </c>
      <c r="BD20" s="53">
        <v>27786</v>
      </c>
      <c r="BE20" s="53">
        <v>-4252937</v>
      </c>
      <c r="BF20" s="53">
        <v>-4454108</v>
      </c>
      <c r="BG20" s="53"/>
      <c r="BH20" s="53">
        <v>-408962</v>
      </c>
      <c r="BI20" s="53">
        <v>-8575245</v>
      </c>
      <c r="BJ20" s="53">
        <v>-3507016</v>
      </c>
      <c r="BK20" s="53">
        <v>-9226961</v>
      </c>
      <c r="BL20" s="1741"/>
      <c r="BM20" s="1742"/>
      <c r="BN20" s="1329">
        <v>-552000</v>
      </c>
      <c r="BO20" s="344" t="s">
        <v>2027</v>
      </c>
      <c r="BP20" s="344" t="s">
        <v>2037</v>
      </c>
      <c r="BQ20" s="580" t="s">
        <v>2038</v>
      </c>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c r="CS20" s="246"/>
      <c r="CT20" s="246"/>
    </row>
    <row r="21" spans="1:99" s="48" customFormat="1" ht="12.75" customHeight="1" x14ac:dyDescent="0.2">
      <c r="A21" s="599">
        <v>17</v>
      </c>
      <c r="B21" s="296" t="s">
        <v>721</v>
      </c>
      <c r="C21" s="648" t="s">
        <v>722</v>
      </c>
      <c r="D21" s="1319">
        <v>108220</v>
      </c>
      <c r="E21" s="1187">
        <v>132679000</v>
      </c>
      <c r="F21" s="1187">
        <v>2450</v>
      </c>
      <c r="G21" s="53">
        <v>-2733105</v>
      </c>
      <c r="H21" s="53">
        <v>-1774942</v>
      </c>
      <c r="I21" s="53">
        <v>-50221</v>
      </c>
      <c r="J21" s="53">
        <v>0</v>
      </c>
      <c r="K21" s="53">
        <v>-1672</v>
      </c>
      <c r="L21" s="53">
        <v>0</v>
      </c>
      <c r="M21" s="53">
        <v>-314434</v>
      </c>
      <c r="N21" s="53">
        <v>-87769</v>
      </c>
      <c r="O21" s="53">
        <v>-1099</v>
      </c>
      <c r="P21" s="53">
        <v>-5051</v>
      </c>
      <c r="Q21" s="53">
        <v>0</v>
      </c>
      <c r="R21" s="53">
        <v>0</v>
      </c>
      <c r="S21" s="53">
        <v>0</v>
      </c>
      <c r="T21" s="53"/>
      <c r="U21" s="53"/>
      <c r="V21" s="53">
        <v>57968945</v>
      </c>
      <c r="W21" s="53">
        <v>-2325000</v>
      </c>
      <c r="X21" s="53"/>
      <c r="Y21" s="53"/>
      <c r="Z21" s="53">
        <v>27404498</v>
      </c>
      <c r="AA21" s="53">
        <v>21923599</v>
      </c>
      <c r="AB21" s="53">
        <v>4932810</v>
      </c>
      <c r="AC21" s="53">
        <v>548090</v>
      </c>
      <c r="AD21" s="53">
        <v>107977</v>
      </c>
      <c r="AE21" s="53">
        <v>0</v>
      </c>
      <c r="AF21" s="53">
        <v>0</v>
      </c>
      <c r="AG21" s="53">
        <v>0</v>
      </c>
      <c r="AH21" s="53">
        <v>0</v>
      </c>
      <c r="AI21" s="53">
        <v>0</v>
      </c>
      <c r="AJ21" s="53">
        <v>0</v>
      </c>
      <c r="AK21" s="53">
        <v>3513763</v>
      </c>
      <c r="AL21" s="53">
        <v>87</v>
      </c>
      <c r="AM21" s="53">
        <v>13</v>
      </c>
      <c r="AN21" s="53">
        <v>0</v>
      </c>
      <c r="AO21" s="53">
        <v>1</v>
      </c>
      <c r="AP21" s="53">
        <v>1</v>
      </c>
      <c r="AQ21" s="53">
        <v>152</v>
      </c>
      <c r="AR21" s="53">
        <v>44</v>
      </c>
      <c r="AS21" s="53">
        <v>2</v>
      </c>
      <c r="AT21" s="53">
        <v>8</v>
      </c>
      <c r="AU21" s="1188"/>
      <c r="AV21" s="53">
        <v>0</v>
      </c>
      <c r="AW21" s="53">
        <v>0</v>
      </c>
      <c r="AX21" s="53">
        <v>0</v>
      </c>
      <c r="AY21" s="53">
        <v>127</v>
      </c>
      <c r="AZ21" s="53"/>
      <c r="BA21" s="53">
        <v>918</v>
      </c>
      <c r="BB21" s="53">
        <v>833</v>
      </c>
      <c r="BC21" s="53">
        <v>85</v>
      </c>
      <c r="BD21" s="53">
        <v>837</v>
      </c>
      <c r="BE21" s="53">
        <v>-13244</v>
      </c>
      <c r="BF21" s="53">
        <v>-25437</v>
      </c>
      <c r="BG21" s="53"/>
      <c r="BH21" s="53">
        <v>0</v>
      </c>
      <c r="BI21" s="53">
        <v>-197243</v>
      </c>
      <c r="BJ21" s="53">
        <v>-78510</v>
      </c>
      <c r="BK21" s="53">
        <v>2277741</v>
      </c>
      <c r="BL21" s="1741"/>
      <c r="BM21" s="1742"/>
      <c r="BN21" s="1329">
        <v>0</v>
      </c>
      <c r="BO21" s="344" t="s">
        <v>2013</v>
      </c>
      <c r="BP21" s="344" t="s">
        <v>2016</v>
      </c>
      <c r="BQ21" s="580" t="s">
        <v>2039</v>
      </c>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c r="CS21" s="246"/>
      <c r="CT21" s="246"/>
    </row>
    <row r="22" spans="1:99" s="48" customFormat="1" ht="12.75" customHeight="1" x14ac:dyDescent="0.2">
      <c r="A22" s="599">
        <v>18</v>
      </c>
      <c r="B22" s="296" t="s">
        <v>586</v>
      </c>
      <c r="C22" s="648" t="s">
        <v>724</v>
      </c>
      <c r="D22" s="1319">
        <v>279797</v>
      </c>
      <c r="E22" s="1187">
        <v>154841000</v>
      </c>
      <c r="F22" s="1187">
        <v>8280</v>
      </c>
      <c r="G22" s="53">
        <v>-9757725</v>
      </c>
      <c r="H22" s="53">
        <v>-5848648</v>
      </c>
      <c r="I22" s="53">
        <v>-67225</v>
      </c>
      <c r="J22" s="53">
        <v>-3393</v>
      </c>
      <c r="K22" s="53">
        <v>0</v>
      </c>
      <c r="L22" s="53">
        <v>-50000</v>
      </c>
      <c r="M22" s="53">
        <v>-1800000</v>
      </c>
      <c r="N22" s="53">
        <v>-29635</v>
      </c>
      <c r="O22" s="53">
        <v>0</v>
      </c>
      <c r="P22" s="53">
        <v>0</v>
      </c>
      <c r="Q22" s="53">
        <v>0</v>
      </c>
      <c r="R22" s="53">
        <v>0</v>
      </c>
      <c r="S22" s="53">
        <v>0</v>
      </c>
      <c r="T22" s="53"/>
      <c r="U22" s="53"/>
      <c r="V22" s="53">
        <v>47925846</v>
      </c>
      <c r="W22" s="53">
        <v>0</v>
      </c>
      <c r="X22" s="53"/>
      <c r="Y22" s="53"/>
      <c r="Z22" s="53">
        <v>23456452</v>
      </c>
      <c r="AA22" s="53">
        <v>22987323</v>
      </c>
      <c r="AB22" s="53">
        <v>0</v>
      </c>
      <c r="AC22" s="53">
        <v>469129</v>
      </c>
      <c r="AD22" s="53">
        <v>288758</v>
      </c>
      <c r="AE22" s="53">
        <v>0</v>
      </c>
      <c r="AF22" s="53">
        <v>0</v>
      </c>
      <c r="AG22" s="53">
        <v>0</v>
      </c>
      <c r="AH22" s="53">
        <v>0</v>
      </c>
      <c r="AI22" s="53">
        <v>0</v>
      </c>
      <c r="AJ22" s="53">
        <v>0</v>
      </c>
      <c r="AK22" s="53">
        <v>-408823</v>
      </c>
      <c r="AL22" s="53">
        <v>258</v>
      </c>
      <c r="AM22" s="53">
        <v>7</v>
      </c>
      <c r="AN22" s="53">
        <v>1</v>
      </c>
      <c r="AO22" s="53">
        <v>0</v>
      </c>
      <c r="AP22" s="53">
        <v>0</v>
      </c>
      <c r="AQ22" s="53">
        <v>764</v>
      </c>
      <c r="AR22" s="53">
        <v>23</v>
      </c>
      <c r="AS22" s="53">
        <v>0</v>
      </c>
      <c r="AT22" s="53">
        <v>0</v>
      </c>
      <c r="AU22" s="1188"/>
      <c r="AV22" s="53">
        <v>0</v>
      </c>
      <c r="AW22" s="53">
        <v>0</v>
      </c>
      <c r="AX22" s="53">
        <v>0</v>
      </c>
      <c r="AY22" s="53">
        <v>489</v>
      </c>
      <c r="AZ22" s="53"/>
      <c r="BA22" s="53">
        <v>4091</v>
      </c>
      <c r="BB22" s="53">
        <v>3913</v>
      </c>
      <c r="BC22" s="53">
        <v>178</v>
      </c>
      <c r="BD22" s="53">
        <v>3655</v>
      </c>
      <c r="BE22" s="53">
        <v>-356620</v>
      </c>
      <c r="BF22" s="53">
        <v>-339720</v>
      </c>
      <c r="BG22" s="53"/>
      <c r="BH22" s="53">
        <v>-125550</v>
      </c>
      <c r="BI22" s="53">
        <v>-644440</v>
      </c>
      <c r="BJ22" s="53">
        <v>-74250</v>
      </c>
      <c r="BK22" s="53">
        <v>-405353</v>
      </c>
      <c r="BL22" s="1741"/>
      <c r="BM22" s="1742"/>
      <c r="BN22" s="1329">
        <v>0</v>
      </c>
      <c r="BO22" s="344" t="s">
        <v>497</v>
      </c>
      <c r="BP22" s="344" t="s">
        <v>2040</v>
      </c>
      <c r="BQ22" s="580" t="s">
        <v>2041</v>
      </c>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row>
    <row r="23" spans="1:99" s="48" customFormat="1" ht="12.75" customHeight="1" x14ac:dyDescent="0.2">
      <c r="A23" s="599">
        <v>19</v>
      </c>
      <c r="B23" s="296" t="s">
        <v>589</v>
      </c>
      <c r="C23" s="648" t="s">
        <v>726</v>
      </c>
      <c r="D23" s="1319">
        <v>221175</v>
      </c>
      <c r="E23" s="1187">
        <v>142242000</v>
      </c>
      <c r="F23" s="1187">
        <v>6490</v>
      </c>
      <c r="G23" s="53">
        <v>-9205037</v>
      </c>
      <c r="H23" s="53">
        <v>-3803041</v>
      </c>
      <c r="I23" s="53">
        <v>0</v>
      </c>
      <c r="J23" s="53">
        <v>0</v>
      </c>
      <c r="K23" s="53">
        <v>-19945</v>
      </c>
      <c r="L23" s="53">
        <v>-10000</v>
      </c>
      <c r="M23" s="53">
        <v>-1313732</v>
      </c>
      <c r="N23" s="53">
        <v>-4716</v>
      </c>
      <c r="O23" s="53">
        <v>-21225</v>
      </c>
      <c r="P23" s="53">
        <v>0</v>
      </c>
      <c r="Q23" s="53">
        <v>0</v>
      </c>
      <c r="R23" s="53">
        <v>0</v>
      </c>
      <c r="S23" s="53">
        <v>-151226</v>
      </c>
      <c r="T23" s="53"/>
      <c r="U23" s="53"/>
      <c r="V23" s="53">
        <v>43197632</v>
      </c>
      <c r="W23" s="53">
        <v>-1800000</v>
      </c>
      <c r="X23" s="53"/>
      <c r="Y23" s="53"/>
      <c r="Z23" s="53">
        <v>19376533</v>
      </c>
      <c r="AA23" s="53">
        <v>19137203</v>
      </c>
      <c r="AB23" s="53">
        <v>0</v>
      </c>
      <c r="AC23" s="53">
        <v>390555</v>
      </c>
      <c r="AD23" s="53">
        <v>234087</v>
      </c>
      <c r="AE23" s="53">
        <v>618854</v>
      </c>
      <c r="AF23" s="53">
        <v>1000</v>
      </c>
      <c r="AG23" s="53">
        <v>0</v>
      </c>
      <c r="AH23" s="53">
        <v>151226</v>
      </c>
      <c r="AI23" s="53">
        <v>0</v>
      </c>
      <c r="AJ23" s="53">
        <v>0</v>
      </c>
      <c r="AK23" s="53">
        <v>6311277</v>
      </c>
      <c r="AL23" s="53">
        <v>151</v>
      </c>
      <c r="AM23" s="53">
        <v>0</v>
      </c>
      <c r="AN23" s="53">
        <v>0</v>
      </c>
      <c r="AO23" s="53">
        <v>8</v>
      </c>
      <c r="AP23" s="53">
        <v>0</v>
      </c>
      <c r="AQ23" s="53">
        <v>808</v>
      </c>
      <c r="AR23" s="53">
        <v>1</v>
      </c>
      <c r="AS23" s="53">
        <v>4</v>
      </c>
      <c r="AT23" s="53">
        <v>0</v>
      </c>
      <c r="AU23" s="1188"/>
      <c r="AV23" s="53">
        <v>0</v>
      </c>
      <c r="AW23" s="53">
        <v>11</v>
      </c>
      <c r="AX23" s="53">
        <v>0</v>
      </c>
      <c r="AY23" s="53">
        <v>860</v>
      </c>
      <c r="AZ23" s="53"/>
      <c r="BA23" s="53">
        <v>3418</v>
      </c>
      <c r="BB23" s="53">
        <v>3320</v>
      </c>
      <c r="BC23" s="53">
        <v>98</v>
      </c>
      <c r="BD23" s="53">
        <v>2824</v>
      </c>
      <c r="BE23" s="53">
        <v>-79895</v>
      </c>
      <c r="BF23" s="53">
        <v>-139797</v>
      </c>
      <c r="BG23" s="53"/>
      <c r="BH23" s="53">
        <v>-9930</v>
      </c>
      <c r="BI23" s="53">
        <v>-1084110</v>
      </c>
      <c r="BJ23" s="53">
        <v>0</v>
      </c>
      <c r="BK23" s="53">
        <v>9980826</v>
      </c>
      <c r="BL23" s="1741"/>
      <c r="BM23" s="1742"/>
      <c r="BN23" s="1329">
        <v>-215000</v>
      </c>
      <c r="BO23" s="344" t="s">
        <v>497</v>
      </c>
      <c r="BP23" s="344" t="s">
        <v>2040</v>
      </c>
      <c r="BQ23" s="580" t="s">
        <v>2042</v>
      </c>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row>
    <row r="24" spans="1:99" s="48" customFormat="1" ht="12.75" customHeight="1" x14ac:dyDescent="0.2">
      <c r="A24" s="599">
        <v>20</v>
      </c>
      <c r="B24" s="296" t="s">
        <v>727</v>
      </c>
      <c r="C24" s="648" t="s">
        <v>728</v>
      </c>
      <c r="D24" s="1319">
        <v>96455</v>
      </c>
      <c r="E24" s="1187">
        <v>92759000</v>
      </c>
      <c r="F24" s="1187">
        <v>2480</v>
      </c>
      <c r="G24" s="53">
        <v>-2511709</v>
      </c>
      <c r="H24" s="53">
        <v>-1056608</v>
      </c>
      <c r="I24" s="53">
        <v>-9940</v>
      </c>
      <c r="J24" s="53">
        <v>-14026</v>
      </c>
      <c r="K24" s="53">
        <v>-536</v>
      </c>
      <c r="L24" s="53">
        <v>0</v>
      </c>
      <c r="M24" s="53">
        <v>-283209</v>
      </c>
      <c r="N24" s="53">
        <v>-1292</v>
      </c>
      <c r="O24" s="53">
        <v>-15228</v>
      </c>
      <c r="P24" s="53">
        <v>-354</v>
      </c>
      <c r="Q24" s="53">
        <v>0</v>
      </c>
      <c r="R24" s="53">
        <v>0</v>
      </c>
      <c r="S24" s="53">
        <v>0</v>
      </c>
      <c r="T24" s="53"/>
      <c r="U24" s="53"/>
      <c r="V24" s="53">
        <v>36774208</v>
      </c>
      <c r="W24" s="53">
        <v>-355331</v>
      </c>
      <c r="X24" s="53"/>
      <c r="Y24" s="53"/>
      <c r="Z24" s="53">
        <v>18009413</v>
      </c>
      <c r="AA24" s="53">
        <v>14407530</v>
      </c>
      <c r="AB24" s="53">
        <v>3241694</v>
      </c>
      <c r="AC24" s="53">
        <v>360188</v>
      </c>
      <c r="AD24" s="53">
        <v>94888</v>
      </c>
      <c r="AE24" s="53">
        <v>0</v>
      </c>
      <c r="AF24" s="53">
        <v>62677</v>
      </c>
      <c r="AG24" s="53">
        <v>0</v>
      </c>
      <c r="AH24" s="53">
        <v>0</v>
      </c>
      <c r="AI24" s="53">
        <v>0</v>
      </c>
      <c r="AJ24" s="53">
        <v>0</v>
      </c>
      <c r="AK24" s="53">
        <v>6136218</v>
      </c>
      <c r="AL24" s="53">
        <v>68</v>
      </c>
      <c r="AM24" s="53">
        <v>6</v>
      </c>
      <c r="AN24" s="53">
        <v>5</v>
      </c>
      <c r="AO24" s="53">
        <v>1</v>
      </c>
      <c r="AP24" s="53">
        <v>0</v>
      </c>
      <c r="AQ24" s="53">
        <v>155</v>
      </c>
      <c r="AR24" s="53">
        <v>4</v>
      </c>
      <c r="AS24" s="53">
        <v>4</v>
      </c>
      <c r="AT24" s="53">
        <v>1</v>
      </c>
      <c r="AU24" s="1188"/>
      <c r="AV24" s="53">
        <v>0</v>
      </c>
      <c r="AW24" s="53">
        <v>0</v>
      </c>
      <c r="AX24" s="53">
        <v>0</v>
      </c>
      <c r="AY24" s="53">
        <v>147</v>
      </c>
      <c r="AZ24" s="53"/>
      <c r="BA24" s="53">
        <v>1076</v>
      </c>
      <c r="BB24" s="53">
        <v>1022</v>
      </c>
      <c r="BC24" s="53">
        <v>54</v>
      </c>
      <c r="BD24" s="53">
        <v>1157</v>
      </c>
      <c r="BE24" s="53">
        <v>-20659</v>
      </c>
      <c r="BF24" s="53">
        <v>-14421</v>
      </c>
      <c r="BG24" s="53"/>
      <c r="BH24" s="53">
        <v>0</v>
      </c>
      <c r="BI24" s="53">
        <v>-248129</v>
      </c>
      <c r="BJ24" s="53">
        <v>0</v>
      </c>
      <c r="BK24" s="53">
        <v>6327749</v>
      </c>
      <c r="BL24" s="1741"/>
      <c r="BM24" s="1742"/>
      <c r="BN24" s="1329">
        <v>0</v>
      </c>
      <c r="BO24" s="344" t="s">
        <v>2013</v>
      </c>
      <c r="BP24" s="344" t="s">
        <v>2016</v>
      </c>
      <c r="BQ24" s="580" t="s">
        <v>2043</v>
      </c>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row>
    <row r="25" spans="1:99" s="48" customFormat="1" ht="12.75" customHeight="1" x14ac:dyDescent="0.2">
      <c r="A25" s="599">
        <v>21</v>
      </c>
      <c r="B25" s="296" t="s">
        <v>729</v>
      </c>
      <c r="C25" s="648" t="s">
        <v>730</v>
      </c>
      <c r="D25" s="1319">
        <v>392119</v>
      </c>
      <c r="E25" s="1187">
        <v>295429000</v>
      </c>
      <c r="F25" s="1187">
        <v>10920</v>
      </c>
      <c r="G25" s="53">
        <v>-14957319</v>
      </c>
      <c r="H25" s="53">
        <v>-9276968</v>
      </c>
      <c r="I25" s="53">
        <v>-100000</v>
      </c>
      <c r="J25" s="53">
        <v>0</v>
      </c>
      <c r="K25" s="53">
        <v>0</v>
      </c>
      <c r="L25" s="53">
        <v>-10000</v>
      </c>
      <c r="M25" s="53">
        <v>-2538483</v>
      </c>
      <c r="N25" s="53">
        <v>-822456</v>
      </c>
      <c r="O25" s="53">
        <v>-281571</v>
      </c>
      <c r="P25" s="53">
        <v>-5000</v>
      </c>
      <c r="Q25" s="53">
        <v>0</v>
      </c>
      <c r="R25" s="53">
        <v>0</v>
      </c>
      <c r="S25" s="53">
        <v>0</v>
      </c>
      <c r="T25" s="53"/>
      <c r="U25" s="53"/>
      <c r="V25" s="53">
        <v>101447564</v>
      </c>
      <c r="W25" s="53">
        <v>-4029032</v>
      </c>
      <c r="X25" s="53"/>
      <c r="Y25" s="53"/>
      <c r="Z25" s="53">
        <v>0</v>
      </c>
      <c r="AA25" s="53">
        <v>94070355</v>
      </c>
      <c r="AB25" s="53">
        <v>0</v>
      </c>
      <c r="AC25" s="53">
        <v>950206</v>
      </c>
      <c r="AD25" s="53">
        <v>404463</v>
      </c>
      <c r="AE25" s="53">
        <v>0</v>
      </c>
      <c r="AF25" s="53">
        <v>0</v>
      </c>
      <c r="AG25" s="53">
        <v>0</v>
      </c>
      <c r="AH25" s="53">
        <v>0</v>
      </c>
      <c r="AI25" s="53">
        <v>0</v>
      </c>
      <c r="AJ25" s="53">
        <v>0</v>
      </c>
      <c r="AK25" s="53">
        <v>2434091</v>
      </c>
      <c r="AL25" s="53">
        <v>396</v>
      </c>
      <c r="AM25" s="53">
        <v>14</v>
      </c>
      <c r="AN25" s="53">
        <v>0</v>
      </c>
      <c r="AO25" s="53">
        <v>0</v>
      </c>
      <c r="AP25" s="53">
        <v>0</v>
      </c>
      <c r="AQ25" s="53">
        <v>721</v>
      </c>
      <c r="AR25" s="53">
        <v>226</v>
      </c>
      <c r="AS25" s="53">
        <v>38</v>
      </c>
      <c r="AT25" s="53">
        <v>9</v>
      </c>
      <c r="AU25" s="1188"/>
      <c r="AV25" s="53">
        <v>0</v>
      </c>
      <c r="AW25" s="53">
        <v>0</v>
      </c>
      <c r="AX25" s="53">
        <v>0</v>
      </c>
      <c r="AY25" s="53">
        <v>613</v>
      </c>
      <c r="AZ25" s="53"/>
      <c r="BA25" s="53">
        <v>5102</v>
      </c>
      <c r="BB25" s="53">
        <v>4854</v>
      </c>
      <c r="BC25" s="53">
        <v>248</v>
      </c>
      <c r="BD25" s="53">
        <v>4827</v>
      </c>
      <c r="BE25" s="53">
        <v>-653059</v>
      </c>
      <c r="BF25" s="53">
        <v>-1097354</v>
      </c>
      <c r="BG25" s="53"/>
      <c r="BH25" s="53">
        <v>-75649</v>
      </c>
      <c r="BI25" s="53">
        <v>-705884</v>
      </c>
      <c r="BJ25" s="53">
        <v>-6537</v>
      </c>
      <c r="BK25" s="53">
        <v>4550251</v>
      </c>
      <c r="BL25" s="1741"/>
      <c r="BM25" s="1742"/>
      <c r="BN25" s="1329">
        <v>0</v>
      </c>
      <c r="BO25" s="344" t="s">
        <v>2027</v>
      </c>
      <c r="BP25" s="344" t="s">
        <v>2040</v>
      </c>
      <c r="BQ25" s="580" t="s">
        <v>2044</v>
      </c>
      <c r="BR25" s="246"/>
      <c r="BS25" s="246"/>
      <c r="BT25" s="246"/>
      <c r="BU25" s="246"/>
      <c r="BV25" s="246"/>
      <c r="BW25" s="246"/>
      <c r="BX25" s="246"/>
      <c r="BY25" s="246"/>
      <c r="BZ25" s="246"/>
      <c r="CA25" s="246"/>
      <c r="CB25" s="246"/>
      <c r="CC25" s="246"/>
      <c r="CD25" s="246"/>
      <c r="CE25" s="246"/>
      <c r="CF25" s="246"/>
      <c r="CG25" s="246"/>
      <c r="CH25" s="246"/>
      <c r="CI25" s="246"/>
      <c r="CJ25" s="246"/>
      <c r="CK25" s="246"/>
      <c r="CL25" s="246"/>
      <c r="CM25" s="246"/>
      <c r="CN25" s="246"/>
      <c r="CO25" s="246"/>
      <c r="CP25" s="246"/>
      <c r="CQ25" s="246"/>
      <c r="CR25" s="246"/>
      <c r="CS25" s="246"/>
      <c r="CT25" s="246"/>
    </row>
    <row r="26" spans="1:99" s="48" customFormat="1" ht="12.75" customHeight="1" x14ac:dyDescent="0.2">
      <c r="A26" s="599">
        <v>22</v>
      </c>
      <c r="B26" s="296" t="s">
        <v>731</v>
      </c>
      <c r="C26" s="648" t="s">
        <v>732</v>
      </c>
      <c r="D26" s="1319">
        <v>88538</v>
      </c>
      <c r="E26" s="1187">
        <v>61654000</v>
      </c>
      <c r="F26" s="1187">
        <v>2500</v>
      </c>
      <c r="G26" s="53">
        <v>-3087646</v>
      </c>
      <c r="H26" s="53">
        <v>-2109539</v>
      </c>
      <c r="I26" s="53">
        <v>-73632</v>
      </c>
      <c r="J26" s="53">
        <v>-28518</v>
      </c>
      <c r="K26" s="53">
        <v>-7510</v>
      </c>
      <c r="L26" s="53">
        <v>0</v>
      </c>
      <c r="M26" s="53">
        <v>-619853</v>
      </c>
      <c r="N26" s="53">
        <v>-58758</v>
      </c>
      <c r="O26" s="53">
        <v>-93389</v>
      </c>
      <c r="P26" s="53">
        <v>-13691</v>
      </c>
      <c r="Q26" s="53">
        <v>0</v>
      </c>
      <c r="R26" s="53">
        <v>0</v>
      </c>
      <c r="S26" s="53">
        <v>0</v>
      </c>
      <c r="T26" s="53"/>
      <c r="U26" s="53"/>
      <c r="V26" s="53">
        <v>22074646</v>
      </c>
      <c r="W26" s="53">
        <v>-218539</v>
      </c>
      <c r="X26" s="53"/>
      <c r="Y26" s="53"/>
      <c r="Z26" s="53">
        <v>10375997</v>
      </c>
      <c r="AA26" s="53">
        <v>8300798</v>
      </c>
      <c r="AB26" s="53">
        <v>2075199</v>
      </c>
      <c r="AC26" s="53">
        <v>0</v>
      </c>
      <c r="AD26" s="53">
        <v>91341</v>
      </c>
      <c r="AE26" s="53">
        <v>0</v>
      </c>
      <c r="AF26" s="53">
        <v>245532</v>
      </c>
      <c r="AG26" s="53">
        <v>0</v>
      </c>
      <c r="AH26" s="53">
        <v>0</v>
      </c>
      <c r="AI26" s="53">
        <v>0</v>
      </c>
      <c r="AJ26" s="53">
        <v>0</v>
      </c>
      <c r="AK26" s="53">
        <v>-196525</v>
      </c>
      <c r="AL26" s="53">
        <v>143</v>
      </c>
      <c r="AM26" s="53">
        <v>7</v>
      </c>
      <c r="AN26" s="53">
        <v>9</v>
      </c>
      <c r="AO26" s="53">
        <v>2</v>
      </c>
      <c r="AP26" s="53">
        <v>0</v>
      </c>
      <c r="AQ26" s="53">
        <v>180</v>
      </c>
      <c r="AR26" s="53">
        <v>54</v>
      </c>
      <c r="AS26" s="53">
        <v>4</v>
      </c>
      <c r="AT26" s="53">
        <v>5</v>
      </c>
      <c r="AU26" s="1188"/>
      <c r="AV26" s="53">
        <v>0</v>
      </c>
      <c r="AW26" s="53">
        <v>0</v>
      </c>
      <c r="AX26" s="53">
        <v>0</v>
      </c>
      <c r="AY26" s="53">
        <v>280</v>
      </c>
      <c r="AZ26" s="53"/>
      <c r="BA26" s="53">
        <v>1118</v>
      </c>
      <c r="BB26" s="53">
        <v>1055</v>
      </c>
      <c r="BC26" s="53">
        <v>63</v>
      </c>
      <c r="BD26" s="53">
        <v>1133</v>
      </c>
      <c r="BE26" s="53">
        <v>-45534</v>
      </c>
      <c r="BF26" s="53">
        <v>-372809</v>
      </c>
      <c r="BG26" s="53"/>
      <c r="BH26" s="53">
        <v>0</v>
      </c>
      <c r="BI26" s="53">
        <v>-144175</v>
      </c>
      <c r="BJ26" s="53">
        <v>-57335</v>
      </c>
      <c r="BK26" s="53">
        <v>-331938</v>
      </c>
      <c r="BL26" s="1741"/>
      <c r="BM26" s="1742"/>
      <c r="BN26" s="1329">
        <v>0</v>
      </c>
      <c r="BO26" s="344" t="s">
        <v>2013</v>
      </c>
      <c r="BP26" s="344" t="s">
        <v>2016</v>
      </c>
      <c r="BQ26" s="580" t="s">
        <v>2045</v>
      </c>
      <c r="BR26" s="246"/>
      <c r="BS26" s="246"/>
      <c r="BT26" s="246"/>
      <c r="BU26" s="246"/>
      <c r="BV26" s="246"/>
      <c r="BW26" s="246"/>
      <c r="BX26" s="246"/>
      <c r="BY26" s="246"/>
      <c r="BZ26" s="246"/>
      <c r="CA26" s="246"/>
      <c r="CB26" s="246"/>
      <c r="CC26" s="246"/>
      <c r="CD26" s="246"/>
      <c r="CE26" s="246"/>
      <c r="CF26" s="246"/>
      <c r="CG26" s="246"/>
      <c r="CH26" s="246"/>
      <c r="CI26" s="246"/>
      <c r="CJ26" s="246"/>
      <c r="CK26" s="246"/>
      <c r="CL26" s="246"/>
      <c r="CM26" s="246"/>
      <c r="CN26" s="246"/>
      <c r="CO26" s="246"/>
      <c r="CP26" s="246"/>
      <c r="CQ26" s="246"/>
      <c r="CR26" s="246"/>
      <c r="CS26" s="246"/>
      <c r="CT26" s="246"/>
    </row>
    <row r="27" spans="1:99" s="48" customFormat="1" ht="12.75" customHeight="1" x14ac:dyDescent="0.2">
      <c r="A27" s="599">
        <v>23</v>
      </c>
      <c r="B27" s="302" t="s">
        <v>1119</v>
      </c>
      <c r="C27" s="649" t="s">
        <v>1110</v>
      </c>
      <c r="D27" s="1319">
        <v>598330</v>
      </c>
      <c r="E27" s="1187">
        <v>449614000</v>
      </c>
      <c r="F27" s="1187">
        <v>15910</v>
      </c>
      <c r="G27" s="53">
        <v>-18379147</v>
      </c>
      <c r="H27" s="53">
        <v>-15171812</v>
      </c>
      <c r="I27" s="53">
        <v>-240141</v>
      </c>
      <c r="J27" s="53">
        <v>0</v>
      </c>
      <c r="K27" s="53">
        <v>-50103</v>
      </c>
      <c r="L27" s="53">
        <v>0</v>
      </c>
      <c r="M27" s="53">
        <v>-3042379</v>
      </c>
      <c r="N27" s="53">
        <v>-148488</v>
      </c>
      <c r="O27" s="53">
        <v>-38315</v>
      </c>
      <c r="P27" s="53">
        <v>0</v>
      </c>
      <c r="Q27" s="53">
        <v>0</v>
      </c>
      <c r="R27" s="53">
        <v>0</v>
      </c>
      <c r="S27" s="53">
        <v>0</v>
      </c>
      <c r="T27" s="53"/>
      <c r="U27" s="53"/>
      <c r="V27" s="53">
        <v>156986755</v>
      </c>
      <c r="W27" s="53">
        <v>-15700000</v>
      </c>
      <c r="X27" s="53"/>
      <c r="Y27" s="53"/>
      <c r="Z27" s="53">
        <v>68002888</v>
      </c>
      <c r="AA27" s="53">
        <v>66642831</v>
      </c>
      <c r="AB27" s="53">
        <v>0</v>
      </c>
      <c r="AC27" s="53">
        <v>1360058</v>
      </c>
      <c r="AD27" s="53">
        <v>595576</v>
      </c>
      <c r="AE27" s="53">
        <v>0</v>
      </c>
      <c r="AF27" s="53">
        <v>417316</v>
      </c>
      <c r="AG27" s="53">
        <v>0</v>
      </c>
      <c r="AH27" s="53">
        <v>0</v>
      </c>
      <c r="AI27" s="53">
        <v>0</v>
      </c>
      <c r="AJ27" s="53">
        <v>0</v>
      </c>
      <c r="AK27" s="53">
        <v>1386000</v>
      </c>
      <c r="AL27" s="53">
        <v>559</v>
      </c>
      <c r="AM27" s="53">
        <v>16</v>
      </c>
      <c r="AN27" s="53">
        <v>0</v>
      </c>
      <c r="AO27" s="53">
        <v>27</v>
      </c>
      <c r="AP27" s="53">
        <v>0</v>
      </c>
      <c r="AQ27" s="53">
        <v>529</v>
      </c>
      <c r="AR27" s="53">
        <v>108</v>
      </c>
      <c r="AS27" s="53">
        <v>12</v>
      </c>
      <c r="AT27" s="53">
        <v>8</v>
      </c>
      <c r="AU27" s="1188"/>
      <c r="AV27" s="53">
        <v>0</v>
      </c>
      <c r="AW27" s="53">
        <v>0</v>
      </c>
      <c r="AX27" s="53">
        <v>0</v>
      </c>
      <c r="AY27" s="53">
        <v>2307</v>
      </c>
      <c r="AZ27" s="53"/>
      <c r="BA27" s="53">
        <v>7871</v>
      </c>
      <c r="BB27" s="53">
        <v>7312</v>
      </c>
      <c r="BC27" s="53">
        <v>559</v>
      </c>
      <c r="BD27" s="53">
        <v>6514</v>
      </c>
      <c r="BE27" s="53">
        <v>-190396</v>
      </c>
      <c r="BF27" s="53">
        <v>-1105634</v>
      </c>
      <c r="BG27" s="53"/>
      <c r="BH27" s="53">
        <v>-155315</v>
      </c>
      <c r="BI27" s="53">
        <v>-1439091</v>
      </c>
      <c r="BJ27" s="53">
        <v>-151943</v>
      </c>
      <c r="BK27" s="53">
        <v>24706869</v>
      </c>
      <c r="BL27" s="1741"/>
      <c r="BM27" s="1742"/>
      <c r="BN27" s="1329">
        <v>0</v>
      </c>
      <c r="BO27" s="344" t="s">
        <v>497</v>
      </c>
      <c r="BP27" s="344" t="s">
        <v>2033</v>
      </c>
      <c r="BQ27" s="580" t="s">
        <v>2046</v>
      </c>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row>
    <row r="28" spans="1:99" s="48" customFormat="1" ht="12.75" customHeight="1" x14ac:dyDescent="0.2">
      <c r="A28" s="599">
        <v>24</v>
      </c>
      <c r="B28" s="296" t="s">
        <v>506</v>
      </c>
      <c r="C28" s="648" t="s">
        <v>734</v>
      </c>
      <c r="D28" s="1319">
        <v>128191</v>
      </c>
      <c r="E28" s="1187">
        <v>159837000</v>
      </c>
      <c r="F28" s="1187">
        <v>2590</v>
      </c>
      <c r="G28" s="53">
        <v>-1814326</v>
      </c>
      <c r="H28" s="53">
        <v>-3576051</v>
      </c>
      <c r="I28" s="53">
        <v>-3780</v>
      </c>
      <c r="J28" s="53">
        <v>0</v>
      </c>
      <c r="K28" s="53">
        <v>-5642</v>
      </c>
      <c r="L28" s="53">
        <v>-1634</v>
      </c>
      <c r="M28" s="53">
        <v>-2306800</v>
      </c>
      <c r="N28" s="53">
        <v>-117804</v>
      </c>
      <c r="O28" s="53">
        <v>0</v>
      </c>
      <c r="P28" s="53">
        <v>0</v>
      </c>
      <c r="Q28" s="53">
        <v>0</v>
      </c>
      <c r="R28" s="53">
        <v>0</v>
      </c>
      <c r="S28" s="53">
        <v>0</v>
      </c>
      <c r="T28" s="53"/>
      <c r="U28" s="53"/>
      <c r="V28" s="53">
        <v>65638295</v>
      </c>
      <c r="W28" s="53">
        <v>-2514781</v>
      </c>
      <c r="X28" s="53"/>
      <c r="Y28" s="53"/>
      <c r="Z28" s="53">
        <v>31215847</v>
      </c>
      <c r="AA28" s="53">
        <v>30591531</v>
      </c>
      <c r="AB28" s="53">
        <v>0</v>
      </c>
      <c r="AC28" s="53">
        <v>624317</v>
      </c>
      <c r="AD28" s="53">
        <v>130731</v>
      </c>
      <c r="AE28" s="53">
        <v>0</v>
      </c>
      <c r="AF28" s="53">
        <v>0</v>
      </c>
      <c r="AG28" s="53">
        <v>0</v>
      </c>
      <c r="AH28" s="53">
        <v>0</v>
      </c>
      <c r="AI28" s="53">
        <v>0</v>
      </c>
      <c r="AJ28" s="53">
        <v>0</v>
      </c>
      <c r="AK28" s="53">
        <v>-1037855</v>
      </c>
      <c r="AL28" s="53">
        <v>141</v>
      </c>
      <c r="AM28" s="53">
        <v>1</v>
      </c>
      <c r="AN28" s="53">
        <v>0</v>
      </c>
      <c r="AO28" s="53">
        <v>3</v>
      </c>
      <c r="AP28" s="53">
        <v>3</v>
      </c>
      <c r="AQ28" s="53">
        <v>354</v>
      </c>
      <c r="AR28" s="53">
        <v>70</v>
      </c>
      <c r="AS28" s="53">
        <v>0</v>
      </c>
      <c r="AT28" s="53">
        <v>2</v>
      </c>
      <c r="AU28" s="1188"/>
      <c r="AV28" s="53">
        <v>0</v>
      </c>
      <c r="AW28" s="53">
        <v>0</v>
      </c>
      <c r="AX28" s="53">
        <v>0</v>
      </c>
      <c r="AY28" s="53">
        <v>541</v>
      </c>
      <c r="AZ28" s="53"/>
      <c r="BA28" s="53">
        <v>1438</v>
      </c>
      <c r="BB28" s="53">
        <v>1253</v>
      </c>
      <c r="BC28" s="53">
        <v>185</v>
      </c>
      <c r="BD28" s="53">
        <v>673</v>
      </c>
      <c r="BE28" s="53">
        <v>-107086</v>
      </c>
      <c r="BF28" s="53">
        <v>0</v>
      </c>
      <c r="BG28" s="53"/>
      <c r="BH28" s="53">
        <v>0</v>
      </c>
      <c r="BI28" s="53">
        <v>-2199714</v>
      </c>
      <c r="BJ28" s="53">
        <v>0</v>
      </c>
      <c r="BK28" s="53">
        <v>4329754</v>
      </c>
      <c r="BL28" s="1741"/>
      <c r="BM28" s="1742"/>
      <c r="BN28" s="1329">
        <v>0</v>
      </c>
      <c r="BO28" s="344" t="s">
        <v>497</v>
      </c>
      <c r="BP28" s="344" t="s">
        <v>2014</v>
      </c>
      <c r="BQ28" s="580" t="s">
        <v>2047</v>
      </c>
      <c r="BR28" s="246"/>
      <c r="BS28" s="246"/>
      <c r="BT28" s="246"/>
      <c r="BU28" s="246"/>
      <c r="BV28" s="246"/>
      <c r="BW28" s="246"/>
      <c r="BX28" s="246"/>
      <c r="BY28" s="246"/>
      <c r="BZ28" s="246"/>
      <c r="CA28" s="246"/>
      <c r="CB28" s="246"/>
      <c r="CC28" s="246"/>
      <c r="CD28" s="246"/>
      <c r="CE28" s="246"/>
      <c r="CF28" s="246"/>
      <c r="CG28" s="246"/>
      <c r="CH28" s="246"/>
      <c r="CI28" s="246"/>
      <c r="CJ28" s="246"/>
      <c r="CK28" s="246"/>
      <c r="CL28" s="246"/>
      <c r="CM28" s="246"/>
      <c r="CN28" s="246"/>
      <c r="CO28" s="246"/>
      <c r="CP28" s="246"/>
      <c r="CQ28" s="246"/>
      <c r="CR28" s="246"/>
      <c r="CS28" s="246"/>
      <c r="CT28" s="246"/>
    </row>
    <row r="29" spans="1:99" s="48" customFormat="1" ht="12.75" customHeight="1" x14ac:dyDescent="0.2">
      <c r="A29" s="599">
        <v>25</v>
      </c>
      <c r="B29" s="296" t="s">
        <v>735</v>
      </c>
      <c r="C29" s="648" t="s">
        <v>736</v>
      </c>
      <c r="D29" s="1319">
        <v>686670</v>
      </c>
      <c r="E29" s="1187">
        <v>433979000</v>
      </c>
      <c r="F29" s="1187">
        <v>19620</v>
      </c>
      <c r="G29" s="53">
        <v>-29112350</v>
      </c>
      <c r="H29" s="53">
        <v>-19152685</v>
      </c>
      <c r="I29" s="53">
        <v>-187839</v>
      </c>
      <c r="J29" s="53">
        <v>-6475</v>
      </c>
      <c r="K29" s="53">
        <v>-24270</v>
      </c>
      <c r="L29" s="53">
        <v>-250000</v>
      </c>
      <c r="M29" s="53">
        <v>-8215024</v>
      </c>
      <c r="N29" s="53">
        <v>-3528</v>
      </c>
      <c r="O29" s="53">
        <v>0</v>
      </c>
      <c r="P29" s="53">
        <v>0</v>
      </c>
      <c r="Q29" s="53">
        <v>0</v>
      </c>
      <c r="R29" s="53">
        <v>0</v>
      </c>
      <c r="S29" s="53">
        <v>-261525</v>
      </c>
      <c r="T29" s="53"/>
      <c r="U29" s="53"/>
      <c r="V29" s="53">
        <v>137969482</v>
      </c>
      <c r="W29" s="53">
        <v>-2306870</v>
      </c>
      <c r="X29" s="53"/>
      <c r="Y29" s="53"/>
      <c r="Z29" s="53">
        <v>65691867</v>
      </c>
      <c r="AA29" s="53">
        <v>64634325</v>
      </c>
      <c r="AB29" s="53">
        <v>0</v>
      </c>
      <c r="AC29" s="53">
        <v>1319068</v>
      </c>
      <c r="AD29" s="53">
        <v>713592</v>
      </c>
      <c r="AE29" s="53">
        <v>490500</v>
      </c>
      <c r="AF29" s="53">
        <v>0</v>
      </c>
      <c r="AG29" s="53">
        <v>0</v>
      </c>
      <c r="AH29" s="53">
        <v>261525</v>
      </c>
      <c r="AI29" s="53">
        <v>0</v>
      </c>
      <c r="AJ29" s="53">
        <v>0</v>
      </c>
      <c r="AK29" s="53">
        <v>-5864590</v>
      </c>
      <c r="AL29" s="53">
        <v>853</v>
      </c>
      <c r="AM29" s="53">
        <v>21</v>
      </c>
      <c r="AN29" s="53">
        <v>2</v>
      </c>
      <c r="AO29" s="53">
        <v>10</v>
      </c>
      <c r="AP29" s="53">
        <v>0</v>
      </c>
      <c r="AQ29" s="53">
        <v>2780</v>
      </c>
      <c r="AR29" s="53">
        <v>5</v>
      </c>
      <c r="AS29" s="53">
        <v>0</v>
      </c>
      <c r="AT29" s="53">
        <v>0</v>
      </c>
      <c r="AU29" s="1188"/>
      <c r="AV29" s="53">
        <v>0</v>
      </c>
      <c r="AW29" s="53">
        <v>5</v>
      </c>
      <c r="AX29" s="53">
        <v>0</v>
      </c>
      <c r="AY29" s="53">
        <v>1926</v>
      </c>
      <c r="AZ29" s="53"/>
      <c r="BA29" s="53">
        <v>10002</v>
      </c>
      <c r="BB29" s="53">
        <v>9397</v>
      </c>
      <c r="BC29" s="53">
        <v>605</v>
      </c>
      <c r="BD29" s="53">
        <v>8463</v>
      </c>
      <c r="BE29" s="53">
        <v>-1681469</v>
      </c>
      <c r="BF29" s="53">
        <v>-3315158</v>
      </c>
      <c r="BG29" s="53"/>
      <c r="BH29" s="53">
        <v>-161352</v>
      </c>
      <c r="BI29" s="53">
        <v>-2239224</v>
      </c>
      <c r="BJ29" s="53">
        <v>-817821</v>
      </c>
      <c r="BK29" s="53">
        <v>-4981120</v>
      </c>
      <c r="BL29" s="1741"/>
      <c r="BM29" s="1742"/>
      <c r="BN29" s="1329">
        <v>0</v>
      </c>
      <c r="BO29" s="344" t="s">
        <v>2027</v>
      </c>
      <c r="BP29" s="344" t="s">
        <v>2028</v>
      </c>
      <c r="BQ29" s="580" t="s">
        <v>2048</v>
      </c>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row>
    <row r="30" spans="1:99" s="48" customFormat="1" ht="12.75" customHeight="1" x14ac:dyDescent="0.2">
      <c r="A30" s="599">
        <v>26</v>
      </c>
      <c r="B30" s="296" t="s">
        <v>737</v>
      </c>
      <c r="C30" s="648" t="s">
        <v>738</v>
      </c>
      <c r="D30" s="1319">
        <v>199411</v>
      </c>
      <c r="E30" s="1187">
        <v>159924000</v>
      </c>
      <c r="F30" s="1187">
        <v>5190</v>
      </c>
      <c r="G30" s="53">
        <v>-5884827</v>
      </c>
      <c r="H30" s="53">
        <v>-3837820</v>
      </c>
      <c r="I30" s="53">
        <v>-90407</v>
      </c>
      <c r="J30" s="53">
        <v>-15036</v>
      </c>
      <c r="K30" s="53">
        <v>-2333</v>
      </c>
      <c r="L30" s="53">
        <v>0</v>
      </c>
      <c r="M30" s="53">
        <v>-1312410</v>
      </c>
      <c r="N30" s="53">
        <v>0</v>
      </c>
      <c r="O30" s="53">
        <v>-305387</v>
      </c>
      <c r="P30" s="53">
        <v>0</v>
      </c>
      <c r="Q30" s="53">
        <v>0</v>
      </c>
      <c r="R30" s="53">
        <v>0</v>
      </c>
      <c r="S30" s="53">
        <v>0</v>
      </c>
      <c r="T30" s="53"/>
      <c r="U30" s="53"/>
      <c r="V30" s="53">
        <v>57287509</v>
      </c>
      <c r="W30" s="53">
        <v>-2500000</v>
      </c>
      <c r="X30" s="53"/>
      <c r="Y30" s="53"/>
      <c r="Z30" s="53">
        <v>26810939</v>
      </c>
      <c r="AA30" s="53">
        <v>21448752</v>
      </c>
      <c r="AB30" s="53">
        <v>4825969</v>
      </c>
      <c r="AC30" s="53">
        <v>536219</v>
      </c>
      <c r="AD30" s="53">
        <v>197296</v>
      </c>
      <c r="AE30" s="53">
        <v>0</v>
      </c>
      <c r="AF30" s="53">
        <v>306764</v>
      </c>
      <c r="AG30" s="53">
        <v>0</v>
      </c>
      <c r="AH30" s="53">
        <v>0</v>
      </c>
      <c r="AI30" s="53">
        <v>0</v>
      </c>
      <c r="AJ30" s="53">
        <v>0</v>
      </c>
      <c r="AK30" s="53">
        <v>7400000</v>
      </c>
      <c r="AL30" s="53">
        <v>257</v>
      </c>
      <c r="AM30" s="53">
        <v>22</v>
      </c>
      <c r="AN30" s="53">
        <v>7</v>
      </c>
      <c r="AO30" s="53">
        <v>2</v>
      </c>
      <c r="AP30" s="53">
        <v>0</v>
      </c>
      <c r="AQ30" s="53">
        <v>302</v>
      </c>
      <c r="AR30" s="53">
        <v>124</v>
      </c>
      <c r="AS30" s="53">
        <v>10</v>
      </c>
      <c r="AT30" s="53">
        <v>23</v>
      </c>
      <c r="AU30" s="1188"/>
      <c r="AV30" s="53">
        <v>0</v>
      </c>
      <c r="AW30" s="53">
        <v>0</v>
      </c>
      <c r="AX30" s="53">
        <v>0</v>
      </c>
      <c r="AY30" s="53">
        <v>527</v>
      </c>
      <c r="AZ30" s="53"/>
      <c r="BA30" s="53">
        <v>2157</v>
      </c>
      <c r="BB30" s="53">
        <v>2006</v>
      </c>
      <c r="BC30" s="53">
        <v>151</v>
      </c>
      <c r="BD30" s="53">
        <v>2389</v>
      </c>
      <c r="BE30" s="53">
        <v>-354729</v>
      </c>
      <c r="BF30" s="53">
        <v>-289547</v>
      </c>
      <c r="BG30" s="53"/>
      <c r="BH30" s="53">
        <v>0</v>
      </c>
      <c r="BI30" s="53">
        <v>-575145</v>
      </c>
      <c r="BJ30" s="53">
        <v>-92989</v>
      </c>
      <c r="BK30" s="53">
        <v>11784834</v>
      </c>
      <c r="BL30" s="1741"/>
      <c r="BM30" s="1742"/>
      <c r="BN30" s="1329">
        <v>0</v>
      </c>
      <c r="BO30" s="344" t="s">
        <v>2013</v>
      </c>
      <c r="BP30" s="344" t="s">
        <v>2021</v>
      </c>
      <c r="BQ30" s="580" t="s">
        <v>2049</v>
      </c>
      <c r="BR30" s="246"/>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246"/>
      <c r="CT30" s="246"/>
    </row>
    <row r="31" spans="1:99" s="48" customFormat="1" ht="12.75" customHeight="1" x14ac:dyDescent="0.2">
      <c r="A31" s="599">
        <v>27</v>
      </c>
      <c r="B31" s="296" t="s">
        <v>739</v>
      </c>
      <c r="C31" s="648" t="s">
        <v>740</v>
      </c>
      <c r="D31" s="1319">
        <v>167811</v>
      </c>
      <c r="E31" s="1187">
        <v>124791000</v>
      </c>
      <c r="F31" s="1187">
        <v>4670</v>
      </c>
      <c r="G31" s="53">
        <v>-5041374</v>
      </c>
      <c r="H31" s="53">
        <v>-3274798</v>
      </c>
      <c r="I31" s="53">
        <v>-22467</v>
      </c>
      <c r="J31" s="53">
        <v>-99505</v>
      </c>
      <c r="K31" s="53">
        <v>-12026</v>
      </c>
      <c r="L31" s="53">
        <v>0</v>
      </c>
      <c r="M31" s="53">
        <v>-1371300</v>
      </c>
      <c r="N31" s="53">
        <v>-56665</v>
      </c>
      <c r="O31" s="53">
        <v>-87633</v>
      </c>
      <c r="P31" s="53">
        <v>-2338</v>
      </c>
      <c r="Q31" s="53">
        <v>0</v>
      </c>
      <c r="R31" s="53">
        <v>0</v>
      </c>
      <c r="S31" s="53">
        <v>0</v>
      </c>
      <c r="T31" s="53"/>
      <c r="U31" s="53"/>
      <c r="V31" s="53">
        <v>42562895</v>
      </c>
      <c r="W31" s="53">
        <v>-1657250</v>
      </c>
      <c r="X31" s="53"/>
      <c r="Y31" s="53"/>
      <c r="Z31" s="53">
        <v>18846779</v>
      </c>
      <c r="AA31" s="53">
        <v>15077424</v>
      </c>
      <c r="AB31" s="53">
        <v>3769356</v>
      </c>
      <c r="AC31" s="53">
        <v>0</v>
      </c>
      <c r="AD31" s="53">
        <v>171880</v>
      </c>
      <c r="AE31" s="53">
        <v>0</v>
      </c>
      <c r="AF31" s="53">
        <v>3034308</v>
      </c>
      <c r="AG31" s="53">
        <v>0</v>
      </c>
      <c r="AH31" s="53">
        <v>0</v>
      </c>
      <c r="AI31" s="53">
        <v>0</v>
      </c>
      <c r="AJ31" s="53">
        <v>0</v>
      </c>
      <c r="AK31" s="53">
        <v>2296120</v>
      </c>
      <c r="AL31" s="53">
        <v>345</v>
      </c>
      <c r="AM31" s="53">
        <v>9</v>
      </c>
      <c r="AN31" s="53">
        <v>38</v>
      </c>
      <c r="AO31" s="53">
        <v>6</v>
      </c>
      <c r="AP31" s="53">
        <v>0</v>
      </c>
      <c r="AQ31" s="53">
        <v>207</v>
      </c>
      <c r="AR31" s="53">
        <v>110</v>
      </c>
      <c r="AS31" s="53">
        <v>1</v>
      </c>
      <c r="AT31" s="53">
        <v>4</v>
      </c>
      <c r="AU31" s="1188"/>
      <c r="AV31" s="53">
        <v>0</v>
      </c>
      <c r="AW31" s="53">
        <v>0</v>
      </c>
      <c r="AX31" s="53">
        <v>0</v>
      </c>
      <c r="AY31" s="53">
        <v>525</v>
      </c>
      <c r="AZ31" s="53"/>
      <c r="BA31" s="53">
        <v>1926</v>
      </c>
      <c r="BB31" s="53">
        <v>1775</v>
      </c>
      <c r="BC31" s="53">
        <v>151</v>
      </c>
      <c r="BD31" s="53">
        <v>2361</v>
      </c>
      <c r="BE31" s="53">
        <v>-147370</v>
      </c>
      <c r="BF31" s="53">
        <v>-537206</v>
      </c>
      <c r="BG31" s="53"/>
      <c r="BH31" s="53">
        <v>-35216</v>
      </c>
      <c r="BI31" s="53">
        <v>-651508</v>
      </c>
      <c r="BJ31" s="53">
        <v>0</v>
      </c>
      <c r="BK31" s="53">
        <v>1704399</v>
      </c>
      <c r="BL31" s="1741"/>
      <c r="BM31" s="1742"/>
      <c r="BN31" s="1329">
        <v>0</v>
      </c>
      <c r="BO31" s="344" t="s">
        <v>2013</v>
      </c>
      <c r="BP31" s="344" t="s">
        <v>2021</v>
      </c>
      <c r="BQ31" s="580" t="s">
        <v>2050</v>
      </c>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row>
    <row r="32" spans="1:99" s="48" customFormat="1" ht="12.75" customHeight="1" x14ac:dyDescent="0.2">
      <c r="A32" s="599">
        <v>28</v>
      </c>
      <c r="B32" s="296" t="s">
        <v>741</v>
      </c>
      <c r="C32" s="648" t="s">
        <v>742</v>
      </c>
      <c r="D32" s="1319">
        <v>425603</v>
      </c>
      <c r="E32" s="1187">
        <v>453004000</v>
      </c>
      <c r="F32" s="1187">
        <v>9170</v>
      </c>
      <c r="G32" s="53">
        <v>-8899533</v>
      </c>
      <c r="H32" s="53">
        <v>-14034571</v>
      </c>
      <c r="I32" s="53">
        <v>-34548</v>
      </c>
      <c r="J32" s="53">
        <v>0</v>
      </c>
      <c r="K32" s="53">
        <v>-3131</v>
      </c>
      <c r="L32" s="53">
        <v>-261371</v>
      </c>
      <c r="M32" s="53">
        <v>-5432332</v>
      </c>
      <c r="N32" s="53">
        <v>-608562</v>
      </c>
      <c r="O32" s="53">
        <v>-36527</v>
      </c>
      <c r="P32" s="53">
        <v>0</v>
      </c>
      <c r="Q32" s="53">
        <v>0</v>
      </c>
      <c r="R32" s="53">
        <v>0</v>
      </c>
      <c r="S32" s="53">
        <v>0</v>
      </c>
      <c r="T32" s="53"/>
      <c r="U32" s="53"/>
      <c r="V32" s="53">
        <v>158172716</v>
      </c>
      <c r="W32" s="53">
        <v>-5200000</v>
      </c>
      <c r="X32" s="53"/>
      <c r="Y32" s="53"/>
      <c r="Z32" s="53">
        <v>49417024</v>
      </c>
      <c r="AA32" s="53">
        <v>44924568</v>
      </c>
      <c r="AB32" s="53">
        <v>55406967</v>
      </c>
      <c r="AC32" s="53">
        <v>0</v>
      </c>
      <c r="AD32" s="53">
        <v>424765</v>
      </c>
      <c r="AE32" s="53">
        <v>0</v>
      </c>
      <c r="AF32" s="53">
        <v>0</v>
      </c>
      <c r="AG32" s="53">
        <v>0</v>
      </c>
      <c r="AH32" s="53">
        <v>0</v>
      </c>
      <c r="AI32" s="53">
        <v>0</v>
      </c>
      <c r="AJ32" s="53">
        <v>0</v>
      </c>
      <c r="AK32" s="53">
        <v>-2057150</v>
      </c>
      <c r="AL32" s="53">
        <v>328</v>
      </c>
      <c r="AM32" s="53">
        <v>6</v>
      </c>
      <c r="AN32" s="53">
        <v>0</v>
      </c>
      <c r="AO32" s="53">
        <v>2</v>
      </c>
      <c r="AP32" s="53">
        <v>1</v>
      </c>
      <c r="AQ32" s="53">
        <v>771</v>
      </c>
      <c r="AR32" s="53">
        <v>124</v>
      </c>
      <c r="AS32" s="53">
        <v>4</v>
      </c>
      <c r="AT32" s="53">
        <v>0</v>
      </c>
      <c r="AU32" s="1188"/>
      <c r="AV32" s="53">
        <v>0</v>
      </c>
      <c r="AW32" s="53">
        <v>0</v>
      </c>
      <c r="AX32" s="53">
        <v>1</v>
      </c>
      <c r="AY32" s="53">
        <v>2031</v>
      </c>
      <c r="AZ32" s="53"/>
      <c r="BA32" s="53">
        <v>2657</v>
      </c>
      <c r="BB32" s="53">
        <v>2134</v>
      </c>
      <c r="BC32" s="53">
        <v>523</v>
      </c>
      <c r="BD32" s="53">
        <v>5265</v>
      </c>
      <c r="BE32" s="53">
        <v>-209437</v>
      </c>
      <c r="BF32" s="53">
        <v>-88208</v>
      </c>
      <c r="BG32" s="53"/>
      <c r="BH32" s="53">
        <v>-626493</v>
      </c>
      <c r="BI32" s="53">
        <v>-141201</v>
      </c>
      <c r="BJ32" s="53">
        <v>-4366993</v>
      </c>
      <c r="BK32" s="53">
        <v>-6624756</v>
      </c>
      <c r="BL32" s="1741"/>
      <c r="BM32" s="1742"/>
      <c r="BN32" s="1329">
        <v>0</v>
      </c>
      <c r="BO32" s="344" t="s">
        <v>2023</v>
      </c>
      <c r="BP32" s="344" t="s">
        <v>2024</v>
      </c>
      <c r="BQ32" s="580" t="s">
        <v>2051</v>
      </c>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row>
    <row r="33" spans="1:98" s="48" customFormat="1" ht="12.75" customHeight="1" x14ac:dyDescent="0.2">
      <c r="A33" s="599">
        <v>29</v>
      </c>
      <c r="B33" s="296" t="s">
        <v>743</v>
      </c>
      <c r="C33" s="648" t="s">
        <v>744</v>
      </c>
      <c r="D33" s="1319">
        <v>103921</v>
      </c>
      <c r="E33" s="1187">
        <v>82880000</v>
      </c>
      <c r="F33" s="1187">
        <v>2550</v>
      </c>
      <c r="G33" s="53">
        <v>-2963025</v>
      </c>
      <c r="H33" s="53">
        <v>-3023919</v>
      </c>
      <c r="I33" s="53">
        <v>-8483</v>
      </c>
      <c r="J33" s="53">
        <v>0</v>
      </c>
      <c r="K33" s="53">
        <v>-3343</v>
      </c>
      <c r="L33" s="53">
        <v>-615681</v>
      </c>
      <c r="M33" s="53">
        <v>-676460</v>
      </c>
      <c r="N33" s="53">
        <v>-1340</v>
      </c>
      <c r="O33" s="53">
        <v>-2267</v>
      </c>
      <c r="P33" s="53">
        <v>0</v>
      </c>
      <c r="Q33" s="53">
        <v>0</v>
      </c>
      <c r="R33" s="53">
        <v>0</v>
      </c>
      <c r="S33" s="53">
        <v>0</v>
      </c>
      <c r="T33" s="53"/>
      <c r="U33" s="53"/>
      <c r="V33" s="53">
        <v>28544404</v>
      </c>
      <c r="W33" s="53">
        <v>-563914</v>
      </c>
      <c r="X33" s="53"/>
      <c r="Y33" s="53"/>
      <c r="Z33" s="53">
        <v>13821558</v>
      </c>
      <c r="AA33" s="53">
        <v>11057246</v>
      </c>
      <c r="AB33" s="53">
        <v>2487880</v>
      </c>
      <c r="AC33" s="53">
        <v>276431</v>
      </c>
      <c r="AD33" s="53">
        <v>103696</v>
      </c>
      <c r="AE33" s="53">
        <v>0</v>
      </c>
      <c r="AF33" s="53">
        <v>665</v>
      </c>
      <c r="AG33" s="53">
        <v>0</v>
      </c>
      <c r="AH33" s="53">
        <v>0</v>
      </c>
      <c r="AI33" s="53">
        <v>0</v>
      </c>
      <c r="AJ33" s="53">
        <v>0</v>
      </c>
      <c r="AK33" s="53">
        <v>354592</v>
      </c>
      <c r="AL33" s="53">
        <v>107</v>
      </c>
      <c r="AM33" s="53">
        <v>1</v>
      </c>
      <c r="AN33" s="53">
        <v>0</v>
      </c>
      <c r="AO33" s="53">
        <v>1</v>
      </c>
      <c r="AP33" s="53">
        <v>1</v>
      </c>
      <c r="AQ33" s="53">
        <v>86</v>
      </c>
      <c r="AR33" s="53">
        <v>1</v>
      </c>
      <c r="AS33" s="53">
        <v>2</v>
      </c>
      <c r="AT33" s="53">
        <v>0</v>
      </c>
      <c r="AU33" s="1188"/>
      <c r="AV33" s="53">
        <v>0</v>
      </c>
      <c r="AW33" s="53">
        <v>0</v>
      </c>
      <c r="AX33" s="53">
        <v>0</v>
      </c>
      <c r="AY33" s="53">
        <v>419</v>
      </c>
      <c r="AZ33" s="53"/>
      <c r="BA33" s="53">
        <v>889</v>
      </c>
      <c r="BB33" s="53">
        <v>810</v>
      </c>
      <c r="BC33" s="53">
        <v>79</v>
      </c>
      <c r="BD33" s="53">
        <v>1072</v>
      </c>
      <c r="BE33" s="53">
        <v>0</v>
      </c>
      <c r="BF33" s="53">
        <v>0</v>
      </c>
      <c r="BG33" s="53"/>
      <c r="BH33" s="53">
        <v>0</v>
      </c>
      <c r="BI33" s="53">
        <v>-649531</v>
      </c>
      <c r="BJ33" s="53">
        <v>-26929</v>
      </c>
      <c r="BK33" s="53">
        <v>2609359</v>
      </c>
      <c r="BL33" s="1741"/>
      <c r="BM33" s="1742"/>
      <c r="BN33" s="1329">
        <v>0</v>
      </c>
      <c r="BO33" s="344" t="s">
        <v>2013</v>
      </c>
      <c r="BP33" s="344" t="s">
        <v>2021</v>
      </c>
      <c r="BQ33" s="580" t="s">
        <v>2052</v>
      </c>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row>
    <row r="34" spans="1:98" s="48" customFormat="1" ht="12.75" customHeight="1" x14ac:dyDescent="0.2">
      <c r="A34" s="599">
        <v>30</v>
      </c>
      <c r="B34" s="296" t="s">
        <v>914</v>
      </c>
      <c r="C34" s="648" t="s">
        <v>746</v>
      </c>
      <c r="D34" s="1319">
        <v>456607</v>
      </c>
      <c r="E34" s="1187">
        <v>371691000</v>
      </c>
      <c r="F34" s="1187">
        <v>11420</v>
      </c>
      <c r="G34" s="53">
        <v>-11998570</v>
      </c>
      <c r="H34" s="53">
        <v>-12978632</v>
      </c>
      <c r="I34" s="53">
        <v>-64918</v>
      </c>
      <c r="J34" s="53">
        <v>0</v>
      </c>
      <c r="K34" s="53">
        <v>-10971</v>
      </c>
      <c r="L34" s="53">
        <v>0</v>
      </c>
      <c r="M34" s="53">
        <v>-5110986</v>
      </c>
      <c r="N34" s="53">
        <v>-72040</v>
      </c>
      <c r="O34" s="53">
        <v>-123144</v>
      </c>
      <c r="P34" s="53">
        <v>-127</v>
      </c>
      <c r="Q34" s="53">
        <v>0</v>
      </c>
      <c r="R34" s="53">
        <v>0</v>
      </c>
      <c r="S34" s="53">
        <v>0</v>
      </c>
      <c r="T34" s="53"/>
      <c r="U34" s="53"/>
      <c r="V34" s="53">
        <v>127683998</v>
      </c>
      <c r="W34" s="53">
        <v>-2664322</v>
      </c>
      <c r="X34" s="53"/>
      <c r="Y34" s="53"/>
      <c r="Z34" s="53">
        <v>61754087</v>
      </c>
      <c r="AA34" s="53">
        <v>60519005</v>
      </c>
      <c r="AB34" s="53">
        <v>0</v>
      </c>
      <c r="AC34" s="53">
        <v>1235082</v>
      </c>
      <c r="AD34" s="53">
        <v>439086</v>
      </c>
      <c r="AE34" s="53">
        <v>0</v>
      </c>
      <c r="AF34" s="53">
        <v>43</v>
      </c>
      <c r="AG34" s="53">
        <v>0</v>
      </c>
      <c r="AH34" s="53">
        <v>0</v>
      </c>
      <c r="AI34" s="53">
        <v>0</v>
      </c>
      <c r="AJ34" s="53">
        <v>0</v>
      </c>
      <c r="AK34" s="53">
        <v>-3213947</v>
      </c>
      <c r="AL34" s="53">
        <v>432</v>
      </c>
      <c r="AM34" s="53">
        <v>11</v>
      </c>
      <c r="AN34" s="53">
        <v>0</v>
      </c>
      <c r="AO34" s="53">
        <v>7</v>
      </c>
      <c r="AP34" s="53">
        <v>0</v>
      </c>
      <c r="AQ34" s="53">
        <v>1192</v>
      </c>
      <c r="AR34" s="53">
        <v>33</v>
      </c>
      <c r="AS34" s="53">
        <v>45</v>
      </c>
      <c r="AT34" s="53">
        <v>1</v>
      </c>
      <c r="AU34" s="1188"/>
      <c r="AV34" s="53">
        <v>0</v>
      </c>
      <c r="AW34" s="53">
        <v>0</v>
      </c>
      <c r="AX34" s="53">
        <v>0</v>
      </c>
      <c r="AY34" s="53">
        <v>2554</v>
      </c>
      <c r="AZ34" s="53"/>
      <c r="BA34" s="53">
        <v>4347</v>
      </c>
      <c r="BB34" s="53">
        <v>3965</v>
      </c>
      <c r="BC34" s="53">
        <v>382</v>
      </c>
      <c r="BD34" s="53">
        <v>5922</v>
      </c>
      <c r="BE34" s="53">
        <v>-267002</v>
      </c>
      <c r="BF34" s="53">
        <v>-1191699</v>
      </c>
      <c r="BG34" s="53"/>
      <c r="BH34" s="53">
        <v>-274438</v>
      </c>
      <c r="BI34" s="53">
        <v>-1471478</v>
      </c>
      <c r="BJ34" s="53">
        <v>-1906369</v>
      </c>
      <c r="BK34" s="53">
        <v>-5124262</v>
      </c>
      <c r="BL34" s="1741"/>
      <c r="BM34" s="1742"/>
      <c r="BN34" s="1329">
        <v>0</v>
      </c>
      <c r="BO34" s="344" t="s">
        <v>497</v>
      </c>
      <c r="BP34" s="344" t="s">
        <v>2014</v>
      </c>
      <c r="BQ34" s="580" t="s">
        <v>2053</v>
      </c>
      <c r="BR34" s="246"/>
      <c r="BS34" s="246"/>
      <c r="BT34" s="246"/>
      <c r="BU34" s="246"/>
      <c r="BV34" s="246"/>
      <c r="BW34" s="246"/>
      <c r="BX34" s="246"/>
      <c r="BY34" s="246"/>
      <c r="BZ34" s="246"/>
      <c r="CA34" s="246"/>
      <c r="CB34" s="246"/>
      <c r="CC34" s="246"/>
      <c r="CD34" s="246"/>
      <c r="CE34" s="246"/>
      <c r="CF34" s="246"/>
      <c r="CG34" s="246"/>
      <c r="CH34" s="246"/>
      <c r="CI34" s="246"/>
      <c r="CJ34" s="246"/>
      <c r="CK34" s="246"/>
      <c r="CL34" s="246"/>
      <c r="CM34" s="246"/>
      <c r="CN34" s="246"/>
      <c r="CO34" s="246"/>
      <c r="CP34" s="246"/>
      <c r="CQ34" s="246"/>
      <c r="CR34" s="246"/>
      <c r="CS34" s="246"/>
      <c r="CT34" s="246"/>
    </row>
    <row r="35" spans="1:98" s="48" customFormat="1" ht="12.75" customHeight="1" x14ac:dyDescent="0.2">
      <c r="A35" s="599">
        <v>31</v>
      </c>
      <c r="B35" s="296" t="s">
        <v>500</v>
      </c>
      <c r="C35" s="648" t="s">
        <v>748</v>
      </c>
      <c r="D35" s="1319">
        <v>705629</v>
      </c>
      <c r="E35" s="1187">
        <v>757876000</v>
      </c>
      <c r="F35" s="1187">
        <v>16400</v>
      </c>
      <c r="G35" s="53">
        <v>-12825789</v>
      </c>
      <c r="H35" s="53">
        <v>-26011652</v>
      </c>
      <c r="I35" s="53">
        <v>-95505</v>
      </c>
      <c r="J35" s="53">
        <v>0</v>
      </c>
      <c r="K35" s="53">
        <v>-6687</v>
      </c>
      <c r="L35" s="53">
        <v>-100000</v>
      </c>
      <c r="M35" s="53">
        <v>-6397295</v>
      </c>
      <c r="N35" s="53">
        <v>-30000</v>
      </c>
      <c r="O35" s="53">
        <v>-50000</v>
      </c>
      <c r="P35" s="53">
        <v>0</v>
      </c>
      <c r="Q35" s="53">
        <v>0</v>
      </c>
      <c r="R35" s="53">
        <v>0</v>
      </c>
      <c r="S35" s="53">
        <v>0</v>
      </c>
      <c r="T35" s="53"/>
      <c r="U35" s="53"/>
      <c r="V35" s="53">
        <v>262444318</v>
      </c>
      <c r="W35" s="53">
        <v>-10209354</v>
      </c>
      <c r="X35" s="53"/>
      <c r="Y35" s="53"/>
      <c r="Z35" s="53">
        <v>0</v>
      </c>
      <c r="AA35" s="53">
        <v>215502759</v>
      </c>
      <c r="AB35" s="53">
        <v>11462913</v>
      </c>
      <c r="AC35" s="53">
        <v>2292583</v>
      </c>
      <c r="AD35" s="53">
        <v>696252</v>
      </c>
      <c r="AE35" s="53">
        <v>21407032</v>
      </c>
      <c r="AF35" s="53">
        <v>290473</v>
      </c>
      <c r="AG35" s="53">
        <v>0</v>
      </c>
      <c r="AH35" s="53">
        <v>0</v>
      </c>
      <c r="AI35" s="53">
        <v>0</v>
      </c>
      <c r="AJ35" s="53">
        <v>0</v>
      </c>
      <c r="AK35" s="53">
        <v>873440</v>
      </c>
      <c r="AL35" s="53">
        <v>955</v>
      </c>
      <c r="AM35" s="53">
        <v>26</v>
      </c>
      <c r="AN35" s="53">
        <v>0</v>
      </c>
      <c r="AO35" s="53">
        <v>3</v>
      </c>
      <c r="AP35" s="53">
        <v>0</v>
      </c>
      <c r="AQ35" s="53">
        <v>1424</v>
      </c>
      <c r="AR35" s="53">
        <v>0</v>
      </c>
      <c r="AS35" s="53">
        <v>0</v>
      </c>
      <c r="AT35" s="53">
        <v>0</v>
      </c>
      <c r="AU35" s="1188"/>
      <c r="AV35" s="53">
        <v>0</v>
      </c>
      <c r="AW35" s="53">
        <v>0</v>
      </c>
      <c r="AX35" s="53">
        <v>0</v>
      </c>
      <c r="AY35" s="53">
        <v>1767</v>
      </c>
      <c r="AZ35" s="53"/>
      <c r="BA35" s="53">
        <v>5179</v>
      </c>
      <c r="BB35" s="53">
        <v>4731</v>
      </c>
      <c r="BC35" s="53">
        <v>448</v>
      </c>
      <c r="BD35" s="53">
        <v>9060</v>
      </c>
      <c r="BE35" s="53">
        <v>-427889</v>
      </c>
      <c r="BF35" s="53">
        <v>-4243497</v>
      </c>
      <c r="BG35" s="53"/>
      <c r="BH35" s="53">
        <v>-142425</v>
      </c>
      <c r="BI35" s="53">
        <v>-1573130</v>
      </c>
      <c r="BJ35" s="53">
        <v>-10354</v>
      </c>
      <c r="BK35" s="53">
        <v>-6202708</v>
      </c>
      <c r="BL35" s="1741"/>
      <c r="BM35" s="1742"/>
      <c r="BN35" s="1329">
        <v>-151000</v>
      </c>
      <c r="BO35" s="344" t="s">
        <v>497</v>
      </c>
      <c r="BP35" s="344" t="s">
        <v>2033</v>
      </c>
      <c r="BQ35" s="580" t="s">
        <v>2054</v>
      </c>
      <c r="BR35" s="246"/>
      <c r="BS35" s="246"/>
      <c r="BT35" s="246"/>
      <c r="BU35" s="246"/>
      <c r="BV35" s="246"/>
      <c r="BW35" s="246"/>
      <c r="BX35" s="246"/>
      <c r="BY35" s="246"/>
      <c r="BZ35" s="246"/>
      <c r="CA35" s="246"/>
      <c r="CB35" s="246"/>
      <c r="CC35" s="246"/>
      <c r="CD35" s="246"/>
      <c r="CE35" s="246"/>
      <c r="CF35" s="246"/>
      <c r="CG35" s="246"/>
      <c r="CH35" s="246"/>
      <c r="CI35" s="246"/>
      <c r="CJ35" s="246"/>
      <c r="CK35" s="246"/>
      <c r="CL35" s="246"/>
      <c r="CM35" s="246"/>
      <c r="CN35" s="246"/>
      <c r="CO35" s="246"/>
      <c r="CP35" s="246"/>
      <c r="CQ35" s="246"/>
      <c r="CR35" s="246"/>
      <c r="CS35" s="246"/>
      <c r="CT35" s="246"/>
    </row>
    <row r="36" spans="1:98" s="48" customFormat="1" ht="12.75" customHeight="1" x14ac:dyDescent="0.2">
      <c r="A36" s="599">
        <v>32</v>
      </c>
      <c r="B36" s="296" t="s">
        <v>749</v>
      </c>
      <c r="C36" s="648" t="s">
        <v>750</v>
      </c>
      <c r="D36" s="1319">
        <v>150495</v>
      </c>
      <c r="E36" s="1187">
        <v>101762000</v>
      </c>
      <c r="F36" s="1187">
        <v>3920</v>
      </c>
      <c r="G36" s="53">
        <v>-4842278</v>
      </c>
      <c r="H36" s="53">
        <v>-3018906</v>
      </c>
      <c r="I36" s="53">
        <v>-37788</v>
      </c>
      <c r="J36" s="53">
        <v>-37762</v>
      </c>
      <c r="K36" s="53">
        <v>-10833</v>
      </c>
      <c r="L36" s="53">
        <v>-10000</v>
      </c>
      <c r="M36" s="53">
        <v>-449293</v>
      </c>
      <c r="N36" s="53">
        <v>-57326</v>
      </c>
      <c r="O36" s="53">
        <v>0</v>
      </c>
      <c r="P36" s="53">
        <v>-9447</v>
      </c>
      <c r="Q36" s="53">
        <v>-18621</v>
      </c>
      <c r="R36" s="53">
        <v>-9395</v>
      </c>
      <c r="S36" s="53">
        <v>0</v>
      </c>
      <c r="T36" s="53"/>
      <c r="U36" s="53"/>
      <c r="V36" s="53">
        <v>36367367</v>
      </c>
      <c r="W36" s="53">
        <v>-300000</v>
      </c>
      <c r="X36" s="53"/>
      <c r="Y36" s="53"/>
      <c r="Z36" s="53">
        <v>17780534</v>
      </c>
      <c r="AA36" s="53">
        <v>14224427</v>
      </c>
      <c r="AB36" s="53">
        <v>3556107</v>
      </c>
      <c r="AC36" s="53">
        <v>0</v>
      </c>
      <c r="AD36" s="53">
        <v>143787</v>
      </c>
      <c r="AE36" s="53">
        <v>0</v>
      </c>
      <c r="AF36" s="53">
        <v>240577</v>
      </c>
      <c r="AG36" s="53">
        <v>0</v>
      </c>
      <c r="AH36" s="53">
        <v>0</v>
      </c>
      <c r="AI36" s="53">
        <v>0</v>
      </c>
      <c r="AJ36" s="53">
        <v>0</v>
      </c>
      <c r="AK36" s="53">
        <v>-121017</v>
      </c>
      <c r="AL36" s="53">
        <v>202</v>
      </c>
      <c r="AM36" s="53">
        <v>11</v>
      </c>
      <c r="AN36" s="53">
        <v>14</v>
      </c>
      <c r="AO36" s="53">
        <v>9</v>
      </c>
      <c r="AP36" s="53">
        <v>0</v>
      </c>
      <c r="AQ36" s="53">
        <v>113</v>
      </c>
      <c r="AR36" s="53">
        <v>38</v>
      </c>
      <c r="AS36" s="53">
        <v>0</v>
      </c>
      <c r="AT36" s="53">
        <v>11</v>
      </c>
      <c r="AU36" s="1188"/>
      <c r="AV36" s="53">
        <v>0</v>
      </c>
      <c r="AW36" s="53">
        <v>0</v>
      </c>
      <c r="AX36" s="53">
        <v>12</v>
      </c>
      <c r="AY36" s="53">
        <v>506</v>
      </c>
      <c r="AZ36" s="53"/>
      <c r="BA36" s="53">
        <v>1907</v>
      </c>
      <c r="BB36" s="53">
        <v>1792</v>
      </c>
      <c r="BC36" s="53">
        <v>115</v>
      </c>
      <c r="BD36" s="53">
        <v>1693</v>
      </c>
      <c r="BE36" s="53">
        <v>-30568</v>
      </c>
      <c r="BF36" s="53">
        <v>-260876</v>
      </c>
      <c r="BG36" s="53"/>
      <c r="BH36" s="53">
        <v>0</v>
      </c>
      <c r="BI36" s="53">
        <v>-136894</v>
      </c>
      <c r="BJ36" s="53">
        <v>-20955</v>
      </c>
      <c r="BK36" s="53">
        <v>634750</v>
      </c>
      <c r="BL36" s="1741"/>
      <c r="BM36" s="1742"/>
      <c r="BN36" s="1329">
        <v>0</v>
      </c>
      <c r="BO36" s="344" t="s">
        <v>2013</v>
      </c>
      <c r="BP36" s="344" t="s">
        <v>2021</v>
      </c>
      <c r="BQ36" s="580" t="s">
        <v>2055</v>
      </c>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row>
    <row r="37" spans="1:98" s="48" customFormat="1" ht="12.75" customHeight="1" x14ac:dyDescent="0.2">
      <c r="A37" s="599">
        <v>33</v>
      </c>
      <c r="B37" s="296" t="s">
        <v>751</v>
      </c>
      <c r="C37" s="648" t="s">
        <v>752</v>
      </c>
      <c r="D37" s="1319">
        <v>315450</v>
      </c>
      <c r="E37" s="1187">
        <v>288208000</v>
      </c>
      <c r="F37" s="1187">
        <v>7450</v>
      </c>
      <c r="G37" s="53">
        <v>-7078560</v>
      </c>
      <c r="H37" s="53">
        <v>-14494276</v>
      </c>
      <c r="I37" s="53">
        <v>-145546</v>
      </c>
      <c r="J37" s="53">
        <v>0</v>
      </c>
      <c r="K37" s="53">
        <v>0</v>
      </c>
      <c r="L37" s="53">
        <v>0</v>
      </c>
      <c r="M37" s="53">
        <v>-1557671</v>
      </c>
      <c r="N37" s="53">
        <v>-386290</v>
      </c>
      <c r="O37" s="53">
        <v>-364158</v>
      </c>
      <c r="P37" s="53">
        <v>-36386</v>
      </c>
      <c r="Q37" s="53">
        <v>0</v>
      </c>
      <c r="R37" s="53">
        <v>0</v>
      </c>
      <c r="S37" s="53">
        <v>0</v>
      </c>
      <c r="T37" s="53"/>
      <c r="U37" s="53"/>
      <c r="V37" s="53">
        <v>98408357</v>
      </c>
      <c r="W37" s="53">
        <v>-966526</v>
      </c>
      <c r="X37" s="53"/>
      <c r="Y37" s="53"/>
      <c r="Z37" s="53">
        <v>31910845</v>
      </c>
      <c r="AA37" s="53">
        <v>29009859</v>
      </c>
      <c r="AB37" s="53">
        <v>35778826</v>
      </c>
      <c r="AC37" s="53">
        <v>0</v>
      </c>
      <c r="AD37" s="53">
        <v>318546</v>
      </c>
      <c r="AE37" s="53">
        <v>0</v>
      </c>
      <c r="AF37" s="53">
        <v>0</v>
      </c>
      <c r="AG37" s="53">
        <v>0</v>
      </c>
      <c r="AH37" s="53">
        <v>0</v>
      </c>
      <c r="AI37" s="53">
        <v>0</v>
      </c>
      <c r="AJ37" s="53">
        <v>0</v>
      </c>
      <c r="AK37" s="53">
        <v>-5783220</v>
      </c>
      <c r="AL37" s="53">
        <v>389</v>
      </c>
      <c r="AM37" s="53">
        <v>29</v>
      </c>
      <c r="AN37" s="53">
        <v>0</v>
      </c>
      <c r="AO37" s="53">
        <v>0</v>
      </c>
      <c r="AP37" s="53">
        <v>0</v>
      </c>
      <c r="AQ37" s="53">
        <v>334</v>
      </c>
      <c r="AR37" s="53">
        <v>62</v>
      </c>
      <c r="AS37" s="53">
        <v>27</v>
      </c>
      <c r="AT37" s="53">
        <v>29</v>
      </c>
      <c r="AU37" s="1188"/>
      <c r="AV37" s="53">
        <v>0</v>
      </c>
      <c r="AW37" s="53">
        <v>0</v>
      </c>
      <c r="AX37" s="53">
        <v>0</v>
      </c>
      <c r="AY37" s="53">
        <v>1652</v>
      </c>
      <c r="AZ37" s="53"/>
      <c r="BA37" s="53">
        <v>2000</v>
      </c>
      <c r="BB37" s="53">
        <v>1712</v>
      </c>
      <c r="BC37" s="53">
        <v>288</v>
      </c>
      <c r="BD37" s="53">
        <v>4545</v>
      </c>
      <c r="BE37" s="53">
        <v>-312743</v>
      </c>
      <c r="BF37" s="53">
        <v>-162165</v>
      </c>
      <c r="BG37" s="53"/>
      <c r="BH37" s="53">
        <v>-48848</v>
      </c>
      <c r="BI37" s="53">
        <v>-1033915</v>
      </c>
      <c r="BJ37" s="53">
        <v>0</v>
      </c>
      <c r="BK37" s="53">
        <v>-3393156</v>
      </c>
      <c r="BL37" s="1741"/>
      <c r="BM37" s="1742"/>
      <c r="BN37" s="1329">
        <v>0</v>
      </c>
      <c r="BO37" s="344" t="s">
        <v>2023</v>
      </c>
      <c r="BP37" s="344" t="s">
        <v>2024</v>
      </c>
      <c r="BQ37" s="580" t="s">
        <v>2056</v>
      </c>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row>
    <row r="38" spans="1:98" s="48" customFormat="1" ht="12.75" customHeight="1" x14ac:dyDescent="0.2">
      <c r="A38" s="599">
        <v>34</v>
      </c>
      <c r="B38" s="296" t="s">
        <v>753</v>
      </c>
      <c r="C38" s="648" t="s">
        <v>754</v>
      </c>
      <c r="D38" s="1319">
        <v>127212</v>
      </c>
      <c r="E38" s="1187">
        <v>94505000</v>
      </c>
      <c r="F38" s="1187">
        <v>3410</v>
      </c>
      <c r="G38" s="53">
        <v>-4429669</v>
      </c>
      <c r="H38" s="53">
        <v>-2546686</v>
      </c>
      <c r="I38" s="53">
        <v>0</v>
      </c>
      <c r="J38" s="53">
        <v>0</v>
      </c>
      <c r="K38" s="53">
        <v>-4454</v>
      </c>
      <c r="L38" s="53">
        <v>0</v>
      </c>
      <c r="M38" s="53">
        <v>-648572</v>
      </c>
      <c r="N38" s="53">
        <v>-44534</v>
      </c>
      <c r="O38" s="53">
        <v>-18302</v>
      </c>
      <c r="P38" s="53">
        <v>0</v>
      </c>
      <c r="Q38" s="53">
        <v>0</v>
      </c>
      <c r="R38" s="53">
        <v>0</v>
      </c>
      <c r="S38" s="53">
        <v>0</v>
      </c>
      <c r="T38" s="53"/>
      <c r="U38" s="53"/>
      <c r="V38" s="53">
        <v>31767091</v>
      </c>
      <c r="W38" s="53">
        <v>-1048310</v>
      </c>
      <c r="X38" s="53"/>
      <c r="Y38" s="53"/>
      <c r="Z38" s="53">
        <v>15011093</v>
      </c>
      <c r="AA38" s="53">
        <v>12008874</v>
      </c>
      <c r="AB38" s="53">
        <v>2701997</v>
      </c>
      <c r="AC38" s="53">
        <v>300222</v>
      </c>
      <c r="AD38" s="53">
        <v>127454</v>
      </c>
      <c r="AE38" s="53">
        <v>0</v>
      </c>
      <c r="AF38" s="53">
        <v>0</v>
      </c>
      <c r="AG38" s="53">
        <v>0</v>
      </c>
      <c r="AH38" s="53">
        <v>0</v>
      </c>
      <c r="AI38" s="53">
        <v>0</v>
      </c>
      <c r="AJ38" s="53">
        <v>0</v>
      </c>
      <c r="AK38" s="53">
        <v>1326915</v>
      </c>
      <c r="AL38" s="53">
        <v>143</v>
      </c>
      <c r="AM38" s="53">
        <v>0</v>
      </c>
      <c r="AN38" s="53">
        <v>0</v>
      </c>
      <c r="AO38" s="53">
        <v>3</v>
      </c>
      <c r="AP38" s="53">
        <v>0</v>
      </c>
      <c r="AQ38" s="53">
        <v>245</v>
      </c>
      <c r="AR38" s="53">
        <v>45</v>
      </c>
      <c r="AS38" s="53">
        <v>11</v>
      </c>
      <c r="AT38" s="53">
        <v>0</v>
      </c>
      <c r="AU38" s="1188"/>
      <c r="AV38" s="53">
        <v>0</v>
      </c>
      <c r="AW38" s="53">
        <v>0</v>
      </c>
      <c r="AX38" s="53">
        <v>0</v>
      </c>
      <c r="AY38" s="53">
        <v>307</v>
      </c>
      <c r="AZ38" s="53"/>
      <c r="BA38" s="53">
        <v>1480</v>
      </c>
      <c r="BB38" s="53">
        <v>1360</v>
      </c>
      <c r="BC38" s="53">
        <v>120</v>
      </c>
      <c r="BD38" s="53">
        <v>1670</v>
      </c>
      <c r="BE38" s="53">
        <v>-188188</v>
      </c>
      <c r="BF38" s="53">
        <v>-137275</v>
      </c>
      <c r="BG38" s="53"/>
      <c r="BH38" s="53">
        <v>0</v>
      </c>
      <c r="BI38" s="53">
        <v>-283686</v>
      </c>
      <c r="BJ38" s="53">
        <v>-39423</v>
      </c>
      <c r="BK38" s="53">
        <v>1093483</v>
      </c>
      <c r="BL38" s="1741"/>
      <c r="BM38" s="1742"/>
      <c r="BN38" s="1329">
        <v>0</v>
      </c>
      <c r="BO38" s="344" t="s">
        <v>2013</v>
      </c>
      <c r="BP38" s="344" t="s">
        <v>2037</v>
      </c>
      <c r="BQ38" s="580" t="s">
        <v>2057</v>
      </c>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row>
    <row r="39" spans="1:98" s="48" customFormat="1" ht="12.75" customHeight="1" x14ac:dyDescent="0.2">
      <c r="A39" s="599">
        <v>35</v>
      </c>
      <c r="B39" s="296" t="s">
        <v>755</v>
      </c>
      <c r="C39" s="648" t="s">
        <v>756</v>
      </c>
      <c r="D39" s="1319">
        <v>107003</v>
      </c>
      <c r="E39" s="1187">
        <v>128293000</v>
      </c>
      <c r="F39" s="1187">
        <v>2360</v>
      </c>
      <c r="G39" s="53">
        <v>-2798972</v>
      </c>
      <c r="H39" s="53">
        <v>-3625253</v>
      </c>
      <c r="I39" s="53">
        <v>-50412</v>
      </c>
      <c r="J39" s="53">
        <v>0</v>
      </c>
      <c r="K39" s="53">
        <v>0</v>
      </c>
      <c r="L39" s="53">
        <v>0</v>
      </c>
      <c r="M39" s="53">
        <v>-570468</v>
      </c>
      <c r="N39" s="53">
        <v>-62829</v>
      </c>
      <c r="O39" s="53">
        <v>-2410</v>
      </c>
      <c r="P39" s="53">
        <v>0</v>
      </c>
      <c r="Q39" s="53">
        <v>0</v>
      </c>
      <c r="R39" s="53">
        <v>0</v>
      </c>
      <c r="S39" s="53">
        <v>0</v>
      </c>
      <c r="T39" s="53"/>
      <c r="U39" s="53"/>
      <c r="V39" s="53">
        <v>46359236</v>
      </c>
      <c r="W39" s="53">
        <v>-730210</v>
      </c>
      <c r="X39" s="53"/>
      <c r="Y39" s="53"/>
      <c r="Z39" s="53">
        <v>22404833</v>
      </c>
      <c r="AA39" s="53">
        <v>17923867</v>
      </c>
      <c r="AB39" s="53">
        <v>4480967</v>
      </c>
      <c r="AC39" s="53">
        <v>0</v>
      </c>
      <c r="AD39" s="53">
        <v>109202</v>
      </c>
      <c r="AE39" s="53">
        <v>0</v>
      </c>
      <c r="AF39" s="53">
        <v>0</v>
      </c>
      <c r="AG39" s="53">
        <v>0</v>
      </c>
      <c r="AH39" s="53">
        <v>0</v>
      </c>
      <c r="AI39" s="53">
        <v>0</v>
      </c>
      <c r="AJ39" s="53">
        <v>0</v>
      </c>
      <c r="AK39" s="53">
        <v>-175714</v>
      </c>
      <c r="AL39" s="53">
        <v>94</v>
      </c>
      <c r="AM39" s="53">
        <v>3</v>
      </c>
      <c r="AN39" s="53">
        <v>0</v>
      </c>
      <c r="AO39" s="53">
        <v>0</v>
      </c>
      <c r="AP39" s="53">
        <v>0</v>
      </c>
      <c r="AQ39" s="53">
        <v>150</v>
      </c>
      <c r="AR39" s="53">
        <v>25</v>
      </c>
      <c r="AS39" s="53">
        <v>0</v>
      </c>
      <c r="AT39" s="53">
        <v>3</v>
      </c>
      <c r="AU39" s="1188"/>
      <c r="AV39" s="53">
        <v>0</v>
      </c>
      <c r="AW39" s="53">
        <v>0</v>
      </c>
      <c r="AX39" s="53">
        <v>0</v>
      </c>
      <c r="AY39" s="53">
        <v>564</v>
      </c>
      <c r="AZ39" s="53"/>
      <c r="BA39" s="53">
        <v>796</v>
      </c>
      <c r="BB39" s="53">
        <v>661</v>
      </c>
      <c r="BC39" s="53">
        <v>135</v>
      </c>
      <c r="BD39" s="53">
        <v>1187</v>
      </c>
      <c r="BE39" s="53">
        <v>-66265</v>
      </c>
      <c r="BF39" s="53">
        <v>0</v>
      </c>
      <c r="BG39" s="53"/>
      <c r="BH39" s="53">
        <v>0</v>
      </c>
      <c r="BI39" s="53">
        <v>-504203</v>
      </c>
      <c r="BJ39" s="53">
        <v>0</v>
      </c>
      <c r="BK39" s="53">
        <v>-2903703</v>
      </c>
      <c r="BL39" s="1741"/>
      <c r="BM39" s="1742"/>
      <c r="BN39" s="1329">
        <v>0</v>
      </c>
      <c r="BO39" s="344" t="s">
        <v>2013</v>
      </c>
      <c r="BP39" s="344" t="s">
        <v>2021</v>
      </c>
      <c r="BQ39" s="580" t="s">
        <v>2058</v>
      </c>
      <c r="BR39" s="246"/>
      <c r="BS39" s="246"/>
      <c r="BT39" s="246"/>
      <c r="BU39" s="246"/>
      <c r="BV39" s="246"/>
      <c r="BW39" s="246"/>
      <c r="BX39" s="246"/>
      <c r="BY39" s="246"/>
      <c r="BZ39" s="246"/>
      <c r="CA39" s="246"/>
      <c r="CB39" s="246"/>
      <c r="CC39" s="246"/>
      <c r="CD39" s="246"/>
      <c r="CE39" s="246"/>
      <c r="CF39" s="246"/>
      <c r="CG39" s="246"/>
      <c r="CH39" s="246"/>
      <c r="CI39" s="246"/>
      <c r="CJ39" s="246"/>
      <c r="CK39" s="246"/>
      <c r="CL39" s="246"/>
      <c r="CM39" s="246"/>
      <c r="CN39" s="246"/>
      <c r="CO39" s="246"/>
      <c r="CP39" s="246"/>
      <c r="CQ39" s="246"/>
      <c r="CR39" s="246"/>
      <c r="CS39" s="246"/>
      <c r="CT39" s="246"/>
    </row>
    <row r="40" spans="1:98" s="48" customFormat="1" ht="12.75" customHeight="1" x14ac:dyDescent="0.2">
      <c r="A40" s="599">
        <v>36</v>
      </c>
      <c r="B40" s="296" t="s">
        <v>757</v>
      </c>
      <c r="C40" s="648" t="s">
        <v>758</v>
      </c>
      <c r="D40" s="1319">
        <v>103143</v>
      </c>
      <c r="E40" s="1187">
        <v>86286000</v>
      </c>
      <c r="F40" s="1187">
        <v>2720</v>
      </c>
      <c r="G40" s="53">
        <v>-3371341</v>
      </c>
      <c r="H40" s="53">
        <v>-2090507</v>
      </c>
      <c r="I40" s="53">
        <v>-4691</v>
      </c>
      <c r="J40" s="53">
        <v>-3094</v>
      </c>
      <c r="K40" s="53">
        <v>-6475</v>
      </c>
      <c r="L40" s="53">
        <v>0</v>
      </c>
      <c r="M40" s="53">
        <v>-603007</v>
      </c>
      <c r="N40" s="53">
        <v>-74954</v>
      </c>
      <c r="O40" s="53">
        <v>-16756</v>
      </c>
      <c r="P40" s="53">
        <v>0</v>
      </c>
      <c r="Q40" s="53">
        <v>0</v>
      </c>
      <c r="R40" s="53">
        <v>0</v>
      </c>
      <c r="S40" s="53">
        <v>0</v>
      </c>
      <c r="T40" s="53"/>
      <c r="U40" s="53"/>
      <c r="V40" s="53">
        <v>32796505</v>
      </c>
      <c r="W40" s="53">
        <v>-150000</v>
      </c>
      <c r="X40" s="53"/>
      <c r="Y40" s="53"/>
      <c r="Z40" s="53">
        <v>16219673</v>
      </c>
      <c r="AA40" s="53">
        <v>12975738</v>
      </c>
      <c r="AB40" s="53">
        <v>2919541</v>
      </c>
      <c r="AC40" s="53">
        <v>324393</v>
      </c>
      <c r="AD40" s="53">
        <v>103918</v>
      </c>
      <c r="AE40" s="53">
        <v>0</v>
      </c>
      <c r="AF40" s="53">
        <v>22974</v>
      </c>
      <c r="AG40" s="53">
        <v>0</v>
      </c>
      <c r="AH40" s="53">
        <v>0</v>
      </c>
      <c r="AI40" s="53">
        <v>0</v>
      </c>
      <c r="AJ40" s="53">
        <v>0</v>
      </c>
      <c r="AK40" s="53">
        <v>-147943</v>
      </c>
      <c r="AL40" s="53">
        <v>131</v>
      </c>
      <c r="AM40" s="53">
        <v>1</v>
      </c>
      <c r="AN40" s="53">
        <v>1</v>
      </c>
      <c r="AO40" s="53">
        <v>6</v>
      </c>
      <c r="AP40" s="53">
        <v>0</v>
      </c>
      <c r="AQ40" s="53">
        <v>170</v>
      </c>
      <c r="AR40" s="53">
        <v>62</v>
      </c>
      <c r="AS40" s="53">
        <v>6</v>
      </c>
      <c r="AT40" s="53">
        <v>0</v>
      </c>
      <c r="AU40" s="1188"/>
      <c r="AV40" s="53">
        <v>0</v>
      </c>
      <c r="AW40" s="53">
        <v>0</v>
      </c>
      <c r="AX40" s="53">
        <v>0</v>
      </c>
      <c r="AY40" s="53">
        <v>289</v>
      </c>
      <c r="AZ40" s="53"/>
      <c r="BA40" s="53">
        <v>1139</v>
      </c>
      <c r="BB40" s="53">
        <v>1073</v>
      </c>
      <c r="BC40" s="53">
        <v>66</v>
      </c>
      <c r="BD40" s="53">
        <v>979</v>
      </c>
      <c r="BE40" s="53">
        <v>0</v>
      </c>
      <c r="BF40" s="53">
        <v>0</v>
      </c>
      <c r="BG40" s="53"/>
      <c r="BH40" s="53">
        <v>0</v>
      </c>
      <c r="BI40" s="53">
        <v>0</v>
      </c>
      <c r="BJ40" s="53">
        <v>0</v>
      </c>
      <c r="BK40" s="53">
        <v>-615478</v>
      </c>
      <c r="BL40" s="1741"/>
      <c r="BM40" s="1742"/>
      <c r="BN40" s="1329">
        <v>0</v>
      </c>
      <c r="BO40" s="344" t="s">
        <v>2013</v>
      </c>
      <c r="BP40" s="344" t="s">
        <v>2016</v>
      </c>
      <c r="BQ40" s="580" t="s">
        <v>2059</v>
      </c>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row>
    <row r="41" spans="1:98" s="48" customFormat="1" ht="12.75" customHeight="1" x14ac:dyDescent="0.2">
      <c r="A41" s="599">
        <v>37</v>
      </c>
      <c r="B41" s="296" t="s">
        <v>517</v>
      </c>
      <c r="C41" s="648" t="s">
        <v>1133</v>
      </c>
      <c r="D41" s="1319">
        <v>675179</v>
      </c>
      <c r="E41" s="1187">
        <v>636973000</v>
      </c>
      <c r="F41" s="1187">
        <v>15590</v>
      </c>
      <c r="G41" s="53">
        <v>-16037238</v>
      </c>
      <c r="H41" s="53">
        <v>-17868661</v>
      </c>
      <c r="I41" s="53">
        <v>-186194</v>
      </c>
      <c r="J41" s="53">
        <v>-104130</v>
      </c>
      <c r="K41" s="53">
        <v>-42987</v>
      </c>
      <c r="L41" s="53">
        <v>-25000</v>
      </c>
      <c r="M41" s="53">
        <v>-8297986</v>
      </c>
      <c r="N41" s="53">
        <v>-794466</v>
      </c>
      <c r="O41" s="53">
        <v>-193760</v>
      </c>
      <c r="P41" s="53">
        <v>-20333</v>
      </c>
      <c r="Q41" s="53">
        <v>0</v>
      </c>
      <c r="R41" s="53">
        <v>0</v>
      </c>
      <c r="S41" s="53">
        <v>-471098</v>
      </c>
      <c r="T41" s="53"/>
      <c r="U41" s="53"/>
      <c r="V41" s="53">
        <v>223819973</v>
      </c>
      <c r="W41" s="53">
        <v>-8085077</v>
      </c>
      <c r="X41" s="53"/>
      <c r="Y41" s="53"/>
      <c r="Z41" s="53">
        <v>106814770</v>
      </c>
      <c r="AA41" s="53">
        <v>105140151</v>
      </c>
      <c r="AB41" s="53">
        <v>0</v>
      </c>
      <c r="AC41" s="53">
        <v>2145717</v>
      </c>
      <c r="AD41" s="53">
        <v>667009</v>
      </c>
      <c r="AE41" s="53">
        <v>6944823</v>
      </c>
      <c r="AF41" s="53">
        <v>244062</v>
      </c>
      <c r="AG41" s="53">
        <v>0</v>
      </c>
      <c r="AH41" s="53">
        <v>471098</v>
      </c>
      <c r="AI41" s="53">
        <v>0</v>
      </c>
      <c r="AJ41" s="53">
        <v>0</v>
      </c>
      <c r="AK41" s="53">
        <v>748117</v>
      </c>
      <c r="AL41" s="53">
        <v>869</v>
      </c>
      <c r="AM41" s="53">
        <v>33</v>
      </c>
      <c r="AN41" s="53">
        <v>34</v>
      </c>
      <c r="AO41" s="53">
        <v>27</v>
      </c>
      <c r="AP41" s="53">
        <v>11</v>
      </c>
      <c r="AQ41" s="53">
        <v>1448</v>
      </c>
      <c r="AR41" s="53">
        <v>267</v>
      </c>
      <c r="AS41" s="53">
        <v>33</v>
      </c>
      <c r="AT41" s="53">
        <v>33</v>
      </c>
      <c r="AU41" s="1188"/>
      <c r="AV41" s="53">
        <v>0</v>
      </c>
      <c r="AW41" s="53">
        <v>12</v>
      </c>
      <c r="AX41" s="53">
        <v>0</v>
      </c>
      <c r="AY41" s="53">
        <v>1963</v>
      </c>
      <c r="AZ41" s="53"/>
      <c r="BA41" s="53">
        <v>5273</v>
      </c>
      <c r="BB41" s="53">
        <v>4640</v>
      </c>
      <c r="BC41" s="53">
        <v>633</v>
      </c>
      <c r="BD41" s="53">
        <v>6715</v>
      </c>
      <c r="BE41" s="53">
        <v>-674745</v>
      </c>
      <c r="BF41" s="53">
        <v>-2182783</v>
      </c>
      <c r="BG41" s="53"/>
      <c r="BH41" s="53">
        <v>-430889</v>
      </c>
      <c r="BI41" s="53">
        <v>-4431522</v>
      </c>
      <c r="BJ41" s="53">
        <v>-578047</v>
      </c>
      <c r="BK41" s="53">
        <v>255096</v>
      </c>
      <c r="BL41" s="1741"/>
      <c r="BM41" s="1742"/>
      <c r="BN41" s="1329">
        <v>-20000</v>
      </c>
      <c r="BO41" s="344" t="s">
        <v>497</v>
      </c>
      <c r="BP41" s="344" t="s">
        <v>2014</v>
      </c>
      <c r="BQ41" s="580" t="s">
        <v>2060</v>
      </c>
      <c r="BR41" s="246"/>
      <c r="BS41" s="246"/>
      <c r="BT41" s="246"/>
      <c r="BU41" s="246"/>
      <c r="BV41" s="246"/>
      <c r="BW41" s="246"/>
      <c r="BX41" s="246"/>
      <c r="BY41" s="246"/>
      <c r="BZ41" s="246"/>
    </row>
    <row r="42" spans="1:98" s="48" customFormat="1" ht="12.75" customHeight="1" x14ac:dyDescent="0.2">
      <c r="A42" s="599">
        <v>38</v>
      </c>
      <c r="B42" s="296" t="s">
        <v>759</v>
      </c>
      <c r="C42" s="648" t="s">
        <v>760</v>
      </c>
      <c r="D42" s="1319">
        <v>178927</v>
      </c>
      <c r="E42" s="1187">
        <v>96533000</v>
      </c>
      <c r="F42" s="1187">
        <v>5390</v>
      </c>
      <c r="G42" s="53">
        <v>-4678953</v>
      </c>
      <c r="H42" s="53">
        <v>-3079805</v>
      </c>
      <c r="I42" s="53">
        <v>-22555</v>
      </c>
      <c r="J42" s="53">
        <v>-2295</v>
      </c>
      <c r="K42" s="53">
        <v>-1336</v>
      </c>
      <c r="L42" s="53">
        <v>0</v>
      </c>
      <c r="M42" s="53">
        <v>-578472</v>
      </c>
      <c r="N42" s="53">
        <v>-107631</v>
      </c>
      <c r="O42" s="53">
        <v>-115502</v>
      </c>
      <c r="P42" s="53">
        <v>0</v>
      </c>
      <c r="Q42" s="53">
        <v>0</v>
      </c>
      <c r="R42" s="53">
        <v>0</v>
      </c>
      <c r="S42" s="53">
        <v>0</v>
      </c>
      <c r="T42" s="53"/>
      <c r="U42" s="53"/>
      <c r="V42" s="53">
        <v>34197096</v>
      </c>
      <c r="W42" s="53">
        <v>0</v>
      </c>
      <c r="X42" s="53"/>
      <c r="Y42" s="53"/>
      <c r="Z42" s="53">
        <v>16909604</v>
      </c>
      <c r="AA42" s="53">
        <v>13527683</v>
      </c>
      <c r="AB42" s="53">
        <v>3043729</v>
      </c>
      <c r="AC42" s="53">
        <v>338192</v>
      </c>
      <c r="AD42" s="53">
        <v>188570</v>
      </c>
      <c r="AE42" s="53">
        <v>0</v>
      </c>
      <c r="AF42" s="53">
        <v>352284</v>
      </c>
      <c r="AG42" s="53">
        <v>0</v>
      </c>
      <c r="AH42" s="53">
        <v>0</v>
      </c>
      <c r="AI42" s="53">
        <v>0</v>
      </c>
      <c r="AJ42" s="53">
        <v>0</v>
      </c>
      <c r="AK42" s="53">
        <v>-561655</v>
      </c>
      <c r="AL42" s="53">
        <v>143</v>
      </c>
      <c r="AM42" s="53">
        <v>2</v>
      </c>
      <c r="AN42" s="53">
        <v>1</v>
      </c>
      <c r="AO42" s="53">
        <v>4</v>
      </c>
      <c r="AP42" s="53">
        <v>0</v>
      </c>
      <c r="AQ42" s="53">
        <v>635</v>
      </c>
      <c r="AR42" s="53">
        <v>58</v>
      </c>
      <c r="AS42" s="53">
        <v>32</v>
      </c>
      <c r="AT42" s="53">
        <v>0</v>
      </c>
      <c r="AU42" s="1188"/>
      <c r="AV42" s="53">
        <v>0</v>
      </c>
      <c r="AW42" s="53">
        <v>0</v>
      </c>
      <c r="AX42" s="53">
        <v>4</v>
      </c>
      <c r="AY42" s="53">
        <v>305</v>
      </c>
      <c r="AZ42" s="53"/>
      <c r="BA42" s="53">
        <v>1950</v>
      </c>
      <c r="BB42" s="53">
        <v>1880</v>
      </c>
      <c r="BC42" s="53">
        <v>70</v>
      </c>
      <c r="BD42" s="53">
        <v>3179</v>
      </c>
      <c r="BE42" s="53">
        <v>-17091</v>
      </c>
      <c r="BF42" s="53">
        <v>-293125</v>
      </c>
      <c r="BG42" s="53"/>
      <c r="BH42" s="53">
        <v>-7360</v>
      </c>
      <c r="BI42" s="53">
        <v>-260896</v>
      </c>
      <c r="BJ42" s="53">
        <v>0</v>
      </c>
      <c r="BK42" s="53">
        <v>-358007</v>
      </c>
      <c r="BL42" s="1741"/>
      <c r="BM42" s="1742"/>
      <c r="BN42" s="1329">
        <v>0</v>
      </c>
      <c r="BO42" s="344" t="s">
        <v>2013</v>
      </c>
      <c r="BP42" s="344" t="s">
        <v>2040</v>
      </c>
      <c r="BQ42" s="580" t="s">
        <v>2061</v>
      </c>
      <c r="BR42" s="246"/>
      <c r="BS42" s="246"/>
      <c r="BT42" s="246"/>
      <c r="BU42" s="246"/>
      <c r="BV42" s="246"/>
      <c r="BW42" s="246"/>
      <c r="BX42" s="246"/>
      <c r="BY42" s="246"/>
      <c r="BZ42" s="246"/>
      <c r="CA42" s="246"/>
      <c r="CB42" s="246"/>
      <c r="CC42" s="246"/>
      <c r="CD42" s="246"/>
      <c r="CE42" s="246"/>
      <c r="CF42" s="246"/>
      <c r="CG42" s="246"/>
      <c r="CH42" s="246"/>
      <c r="CI42" s="246"/>
      <c r="CJ42" s="246"/>
      <c r="CK42" s="246"/>
      <c r="CL42" s="246"/>
      <c r="CM42" s="246"/>
      <c r="CN42" s="246"/>
      <c r="CO42" s="246"/>
      <c r="CP42" s="246"/>
      <c r="CQ42" s="246"/>
      <c r="CR42" s="246"/>
      <c r="CS42" s="246"/>
      <c r="CT42" s="246"/>
    </row>
    <row r="43" spans="1:98" s="48" customFormat="1" ht="12.75" customHeight="1" x14ac:dyDescent="0.2">
      <c r="A43" s="599">
        <v>39</v>
      </c>
      <c r="B43" s="296" t="s">
        <v>761</v>
      </c>
      <c r="C43" s="648" t="s">
        <v>762</v>
      </c>
      <c r="D43" s="1319">
        <v>228672</v>
      </c>
      <c r="E43" s="1187">
        <v>158330000</v>
      </c>
      <c r="F43" s="1187">
        <v>6300</v>
      </c>
      <c r="G43" s="53">
        <v>-8934966</v>
      </c>
      <c r="H43" s="53">
        <v>-3732667</v>
      </c>
      <c r="I43" s="53">
        <v>-106783</v>
      </c>
      <c r="J43" s="53">
        <v>-3044</v>
      </c>
      <c r="K43" s="53">
        <v>-12490</v>
      </c>
      <c r="L43" s="53">
        <v>0</v>
      </c>
      <c r="M43" s="53">
        <v>-1175654</v>
      </c>
      <c r="N43" s="53">
        <v>-387950</v>
      </c>
      <c r="O43" s="53">
        <v>-188927</v>
      </c>
      <c r="P43" s="53">
        <v>-26696</v>
      </c>
      <c r="Q43" s="53">
        <v>0</v>
      </c>
      <c r="R43" s="53">
        <v>0</v>
      </c>
      <c r="S43" s="53">
        <v>0</v>
      </c>
      <c r="T43" s="53"/>
      <c r="U43" s="53"/>
      <c r="V43" s="53">
        <v>53840953</v>
      </c>
      <c r="W43" s="53">
        <v>-1884433</v>
      </c>
      <c r="X43" s="53"/>
      <c r="Y43" s="53"/>
      <c r="Z43" s="53">
        <v>0</v>
      </c>
      <c r="AA43" s="53">
        <v>49802660</v>
      </c>
      <c r="AB43" s="53">
        <v>0</v>
      </c>
      <c r="AC43" s="53">
        <v>503057</v>
      </c>
      <c r="AD43" s="53">
        <v>235369</v>
      </c>
      <c r="AE43" s="53">
        <v>0</v>
      </c>
      <c r="AF43" s="53">
        <v>0</v>
      </c>
      <c r="AG43" s="53">
        <v>0</v>
      </c>
      <c r="AH43" s="53">
        <v>0</v>
      </c>
      <c r="AI43" s="53">
        <v>0</v>
      </c>
      <c r="AJ43" s="53">
        <v>0</v>
      </c>
      <c r="AK43" s="53">
        <v>-271046</v>
      </c>
      <c r="AL43" s="53">
        <v>212</v>
      </c>
      <c r="AM43" s="53">
        <v>9</v>
      </c>
      <c r="AN43" s="53">
        <v>1</v>
      </c>
      <c r="AO43" s="53">
        <v>5</v>
      </c>
      <c r="AP43" s="53">
        <v>0</v>
      </c>
      <c r="AQ43" s="53">
        <v>454</v>
      </c>
      <c r="AR43" s="53">
        <v>117</v>
      </c>
      <c r="AS43" s="53">
        <v>57</v>
      </c>
      <c r="AT43" s="53">
        <v>9</v>
      </c>
      <c r="AU43" s="1188"/>
      <c r="AV43" s="53">
        <v>0</v>
      </c>
      <c r="AW43" s="53">
        <v>0</v>
      </c>
      <c r="AX43" s="53">
        <v>0</v>
      </c>
      <c r="AY43" s="53">
        <v>525</v>
      </c>
      <c r="AZ43" s="53"/>
      <c r="BA43" s="53">
        <v>3005</v>
      </c>
      <c r="BB43" s="53">
        <v>2834</v>
      </c>
      <c r="BC43" s="53">
        <v>171</v>
      </c>
      <c r="BD43" s="53">
        <v>2042</v>
      </c>
      <c r="BE43" s="53">
        <v>-108095</v>
      </c>
      <c r="BF43" s="53">
        <v>-107892</v>
      </c>
      <c r="BG43" s="53"/>
      <c r="BH43" s="53">
        <v>0</v>
      </c>
      <c r="BI43" s="53">
        <v>-885550</v>
      </c>
      <c r="BJ43" s="53">
        <v>-74117</v>
      </c>
      <c r="BK43" s="53">
        <v>-233380</v>
      </c>
      <c r="BL43" s="1741"/>
      <c r="BM43" s="1742"/>
      <c r="BN43" s="1329">
        <v>0</v>
      </c>
      <c r="BO43" s="344" t="s">
        <v>2027</v>
      </c>
      <c r="BP43" s="344" t="s">
        <v>2040</v>
      </c>
      <c r="BQ43" s="580" t="s">
        <v>2062</v>
      </c>
      <c r="BR43" s="246"/>
      <c r="BS43" s="246"/>
      <c r="BT43" s="246"/>
      <c r="BU43" s="246"/>
      <c r="BV43" s="246"/>
      <c r="BW43" s="246"/>
      <c r="BX43" s="246"/>
      <c r="BY43" s="246"/>
      <c r="BZ43" s="246"/>
      <c r="CA43" s="246"/>
      <c r="CB43" s="246"/>
      <c r="CC43" s="246"/>
      <c r="CD43" s="246"/>
      <c r="CE43" s="246"/>
      <c r="CF43" s="246"/>
      <c r="CG43" s="246"/>
      <c r="CH43" s="246"/>
      <c r="CI43" s="246"/>
      <c r="CJ43" s="246"/>
      <c r="CK43" s="246"/>
      <c r="CL43" s="246"/>
      <c r="CM43" s="246"/>
      <c r="CN43" s="246"/>
      <c r="CO43" s="246"/>
      <c r="CP43" s="246"/>
      <c r="CQ43" s="246"/>
      <c r="CR43" s="246"/>
      <c r="CS43" s="246"/>
      <c r="CT43" s="246"/>
    </row>
    <row r="44" spans="1:98" s="48" customFormat="1" ht="12.75" customHeight="1" x14ac:dyDescent="0.2">
      <c r="A44" s="599">
        <v>40</v>
      </c>
      <c r="B44" s="296" t="s">
        <v>763</v>
      </c>
      <c r="C44" s="648" t="s">
        <v>764</v>
      </c>
      <c r="D44" s="1319">
        <v>337095</v>
      </c>
      <c r="E44" s="1187">
        <v>199045000</v>
      </c>
      <c r="F44" s="1187">
        <v>9670</v>
      </c>
      <c r="G44" s="53">
        <v>-13187229</v>
      </c>
      <c r="H44" s="53">
        <v>-5307663</v>
      </c>
      <c r="I44" s="53">
        <v>-205869</v>
      </c>
      <c r="J44" s="53">
        <v>-5574</v>
      </c>
      <c r="K44" s="53">
        <v>-724</v>
      </c>
      <c r="L44" s="53">
        <v>0</v>
      </c>
      <c r="M44" s="53">
        <v>-5017516</v>
      </c>
      <c r="N44" s="53">
        <v>-221047</v>
      </c>
      <c r="O44" s="53">
        <v>-174467</v>
      </c>
      <c r="P44" s="53">
        <v>0</v>
      </c>
      <c r="Q44" s="53">
        <v>0</v>
      </c>
      <c r="R44" s="53">
        <v>0</v>
      </c>
      <c r="S44" s="53">
        <v>0</v>
      </c>
      <c r="T44" s="53"/>
      <c r="U44" s="53"/>
      <c r="V44" s="53">
        <v>60939665</v>
      </c>
      <c r="W44" s="53">
        <v>-2902351</v>
      </c>
      <c r="X44" s="53"/>
      <c r="Y44" s="53"/>
      <c r="Z44" s="53">
        <v>28301537</v>
      </c>
      <c r="AA44" s="53">
        <v>27735506</v>
      </c>
      <c r="AB44" s="53">
        <v>0</v>
      </c>
      <c r="AC44" s="53">
        <v>566031</v>
      </c>
      <c r="AD44" s="53">
        <v>349683</v>
      </c>
      <c r="AE44" s="53">
        <v>0</v>
      </c>
      <c r="AF44" s="53">
        <v>646951</v>
      </c>
      <c r="AG44" s="53">
        <v>0</v>
      </c>
      <c r="AH44" s="53">
        <v>0</v>
      </c>
      <c r="AI44" s="53">
        <v>0</v>
      </c>
      <c r="AJ44" s="53">
        <v>0</v>
      </c>
      <c r="AK44" s="53">
        <v>403244</v>
      </c>
      <c r="AL44" s="53">
        <v>374</v>
      </c>
      <c r="AM44" s="53">
        <v>32</v>
      </c>
      <c r="AN44" s="53">
        <v>4</v>
      </c>
      <c r="AO44" s="53">
        <v>1</v>
      </c>
      <c r="AP44" s="53">
        <v>0</v>
      </c>
      <c r="AQ44" s="53">
        <v>919</v>
      </c>
      <c r="AR44" s="53">
        <v>125</v>
      </c>
      <c r="AS44" s="53">
        <v>39</v>
      </c>
      <c r="AT44" s="53">
        <v>0</v>
      </c>
      <c r="AU44" s="1188"/>
      <c r="AV44" s="53">
        <v>0</v>
      </c>
      <c r="AW44" s="53">
        <v>0</v>
      </c>
      <c r="AX44" s="53">
        <v>0</v>
      </c>
      <c r="AY44" s="53">
        <v>833</v>
      </c>
      <c r="AZ44" s="53"/>
      <c r="BA44" s="53">
        <v>5184</v>
      </c>
      <c r="BB44" s="53">
        <v>4946</v>
      </c>
      <c r="BC44" s="53">
        <v>238</v>
      </c>
      <c r="BD44" s="53">
        <v>3918</v>
      </c>
      <c r="BE44" s="53">
        <v>-479145</v>
      </c>
      <c r="BF44" s="53">
        <v>-3350097</v>
      </c>
      <c r="BG44" s="53"/>
      <c r="BH44" s="53">
        <v>-167327</v>
      </c>
      <c r="BI44" s="53">
        <v>-1017689</v>
      </c>
      <c r="BJ44" s="53">
        <v>-3258</v>
      </c>
      <c r="BK44" s="53">
        <v>1570565</v>
      </c>
      <c r="BL44" s="1741"/>
      <c r="BM44" s="1742"/>
      <c r="BN44" s="1329">
        <v>0</v>
      </c>
      <c r="BO44" s="344" t="s">
        <v>2027</v>
      </c>
      <c r="BP44" s="344" t="s">
        <v>2028</v>
      </c>
      <c r="BQ44" s="580" t="s">
        <v>2063</v>
      </c>
      <c r="BR44" s="246"/>
      <c r="BS44" s="246"/>
      <c r="BT44" s="246"/>
      <c r="BU44" s="246"/>
      <c r="BV44" s="246"/>
      <c r="BW44" s="246"/>
      <c r="BX44" s="246"/>
      <c r="BY44" s="246"/>
      <c r="BZ44" s="246"/>
      <c r="CA44" s="246"/>
      <c r="CB44" s="246"/>
      <c r="CC44" s="246"/>
      <c r="CD44" s="246"/>
      <c r="CE44" s="246"/>
      <c r="CF44" s="246"/>
      <c r="CG44" s="246"/>
      <c r="CH44" s="246"/>
      <c r="CI44" s="246"/>
      <c r="CJ44" s="246"/>
      <c r="CK44" s="246"/>
      <c r="CL44" s="246"/>
      <c r="CM44" s="246"/>
      <c r="CN44" s="246"/>
      <c r="CO44" s="246"/>
      <c r="CP44" s="246"/>
      <c r="CQ44" s="246"/>
      <c r="CR44" s="246"/>
      <c r="CS44" s="246"/>
      <c r="CT44" s="246"/>
    </row>
    <row r="45" spans="1:98" s="48" customFormat="1" ht="12.75" customHeight="1" x14ac:dyDescent="0.2">
      <c r="A45" s="599">
        <v>41</v>
      </c>
      <c r="B45" s="296" t="s">
        <v>765</v>
      </c>
      <c r="C45" s="648" t="s">
        <v>766</v>
      </c>
      <c r="D45" s="1319">
        <v>252100</v>
      </c>
      <c r="E45" s="1187">
        <v>402658000</v>
      </c>
      <c r="F45" s="1187">
        <v>4220</v>
      </c>
      <c r="G45" s="53">
        <v>-2506036</v>
      </c>
      <c r="H45" s="53">
        <v>-36544033</v>
      </c>
      <c r="I45" s="53">
        <v>0</v>
      </c>
      <c r="J45" s="53">
        <v>0</v>
      </c>
      <c r="K45" s="53">
        <v>-26247</v>
      </c>
      <c r="L45" s="53">
        <v>-125000</v>
      </c>
      <c r="M45" s="53">
        <v>-1502842</v>
      </c>
      <c r="N45" s="53">
        <v>-146821</v>
      </c>
      <c r="O45" s="53">
        <v>0</v>
      </c>
      <c r="P45" s="53">
        <v>0</v>
      </c>
      <c r="Q45" s="53">
        <v>0</v>
      </c>
      <c r="R45" s="53">
        <v>0</v>
      </c>
      <c r="S45" s="53">
        <v>0</v>
      </c>
      <c r="T45" s="53"/>
      <c r="U45" s="53"/>
      <c r="V45" s="53">
        <v>150381493</v>
      </c>
      <c r="W45" s="53">
        <v>-990413</v>
      </c>
      <c r="X45" s="53"/>
      <c r="Y45" s="53"/>
      <c r="Z45" s="53">
        <v>74572854</v>
      </c>
      <c r="AA45" s="53">
        <v>59658284</v>
      </c>
      <c r="AB45" s="53">
        <v>13423114</v>
      </c>
      <c r="AC45" s="53">
        <v>1491457</v>
      </c>
      <c r="AD45" s="53">
        <v>233110</v>
      </c>
      <c r="AE45" s="53">
        <v>0</v>
      </c>
      <c r="AF45" s="53">
        <v>0</v>
      </c>
      <c r="AG45" s="53">
        <v>0</v>
      </c>
      <c r="AH45" s="53">
        <v>0</v>
      </c>
      <c r="AI45" s="53">
        <v>0</v>
      </c>
      <c r="AJ45" s="53">
        <v>0</v>
      </c>
      <c r="AK45" s="53">
        <v>-5618590</v>
      </c>
      <c r="AL45" s="53">
        <v>467</v>
      </c>
      <c r="AM45" s="53">
        <v>0</v>
      </c>
      <c r="AN45" s="53">
        <v>0</v>
      </c>
      <c r="AO45" s="53">
        <v>11</v>
      </c>
      <c r="AP45" s="53">
        <v>0</v>
      </c>
      <c r="AQ45" s="53">
        <v>472</v>
      </c>
      <c r="AR45" s="53">
        <v>35</v>
      </c>
      <c r="AS45" s="53">
        <v>0</v>
      </c>
      <c r="AT45" s="53">
        <v>0</v>
      </c>
      <c r="AU45" s="1188"/>
      <c r="AV45" s="53">
        <v>0</v>
      </c>
      <c r="AW45" s="53">
        <v>0</v>
      </c>
      <c r="AX45" s="53">
        <v>0</v>
      </c>
      <c r="AY45" s="53">
        <v>820</v>
      </c>
      <c r="AZ45" s="53"/>
      <c r="BA45" s="53">
        <v>729</v>
      </c>
      <c r="BB45" s="53">
        <v>590</v>
      </c>
      <c r="BC45" s="53">
        <v>139</v>
      </c>
      <c r="BD45" s="53">
        <v>1829</v>
      </c>
      <c r="BE45" s="53">
        <v>0</v>
      </c>
      <c r="BF45" s="53">
        <v>-458134</v>
      </c>
      <c r="BG45" s="53"/>
      <c r="BH45" s="53">
        <v>-114394</v>
      </c>
      <c r="BI45" s="53">
        <v>-930314</v>
      </c>
      <c r="BJ45" s="53">
        <v>0</v>
      </c>
      <c r="BK45" s="53">
        <v>-15009390</v>
      </c>
      <c r="BL45" s="1741"/>
      <c r="BM45" s="1742"/>
      <c r="BN45" s="1329">
        <v>0</v>
      </c>
      <c r="BO45" s="344" t="s">
        <v>2013</v>
      </c>
      <c r="BP45" s="344" t="s">
        <v>2021</v>
      </c>
      <c r="BQ45" s="580" t="s">
        <v>2064</v>
      </c>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row>
    <row r="46" spans="1:98" s="48" customFormat="1" ht="12.75" customHeight="1" x14ac:dyDescent="0.2">
      <c r="A46" s="599">
        <v>42</v>
      </c>
      <c r="B46" s="296" t="s">
        <v>767</v>
      </c>
      <c r="C46" s="648" t="s">
        <v>768</v>
      </c>
      <c r="D46" s="1319">
        <v>1215904</v>
      </c>
      <c r="E46" s="1187">
        <v>1897145000</v>
      </c>
      <c r="F46" s="1187">
        <v>18070</v>
      </c>
      <c r="G46" s="53">
        <v>-6452270</v>
      </c>
      <c r="H46" s="53">
        <v>-92789704</v>
      </c>
      <c r="I46" s="53">
        <v>-30858</v>
      </c>
      <c r="J46" s="53">
        <v>0</v>
      </c>
      <c r="K46" s="53">
        <v>-20709</v>
      </c>
      <c r="L46" s="53">
        <v>-404862</v>
      </c>
      <c r="M46" s="53">
        <v>-52979910</v>
      </c>
      <c r="N46" s="53">
        <v>-433752</v>
      </c>
      <c r="O46" s="53">
        <v>-5647</v>
      </c>
      <c r="P46" s="53">
        <v>0</v>
      </c>
      <c r="Q46" s="53">
        <v>0</v>
      </c>
      <c r="R46" s="53">
        <v>0</v>
      </c>
      <c r="S46" s="53">
        <v>0</v>
      </c>
      <c r="T46" s="53"/>
      <c r="U46" s="53"/>
      <c r="V46" s="53">
        <v>685722710</v>
      </c>
      <c r="W46" s="53">
        <v>-10000000</v>
      </c>
      <c r="X46" s="53"/>
      <c r="Y46" s="53"/>
      <c r="Z46" s="53">
        <v>216010312</v>
      </c>
      <c r="AA46" s="53">
        <v>196373011</v>
      </c>
      <c r="AB46" s="53">
        <v>242193380</v>
      </c>
      <c r="AC46" s="53">
        <v>0</v>
      </c>
      <c r="AD46" s="53">
        <v>1207541</v>
      </c>
      <c r="AE46" s="53">
        <v>0</v>
      </c>
      <c r="AF46" s="53">
        <v>0</v>
      </c>
      <c r="AG46" s="53">
        <v>0</v>
      </c>
      <c r="AH46" s="53">
        <v>0</v>
      </c>
      <c r="AI46" s="53">
        <v>0</v>
      </c>
      <c r="AJ46" s="53">
        <v>0</v>
      </c>
      <c r="AK46" s="53">
        <v>104154938</v>
      </c>
      <c r="AL46" s="53">
        <v>810</v>
      </c>
      <c r="AM46" s="53">
        <v>1</v>
      </c>
      <c r="AN46" s="53">
        <v>0</v>
      </c>
      <c r="AO46" s="53">
        <v>11</v>
      </c>
      <c r="AP46" s="53">
        <v>4</v>
      </c>
      <c r="AQ46" s="53">
        <v>2051</v>
      </c>
      <c r="AR46" s="53">
        <v>25</v>
      </c>
      <c r="AS46" s="53">
        <v>3</v>
      </c>
      <c r="AT46" s="53">
        <v>0</v>
      </c>
      <c r="AU46" s="1188"/>
      <c r="AV46" s="53">
        <v>0</v>
      </c>
      <c r="AW46" s="53">
        <v>0</v>
      </c>
      <c r="AX46" s="53">
        <v>0</v>
      </c>
      <c r="AY46" s="53">
        <v>3376</v>
      </c>
      <c r="AZ46" s="53"/>
      <c r="BA46" s="53">
        <v>1761</v>
      </c>
      <c r="BB46" s="53">
        <v>1424</v>
      </c>
      <c r="BC46" s="53">
        <v>337</v>
      </c>
      <c r="BD46" s="53">
        <v>8515</v>
      </c>
      <c r="BE46" s="53">
        <v>-175440</v>
      </c>
      <c r="BF46" s="53">
        <v>-32271662</v>
      </c>
      <c r="BG46" s="53"/>
      <c r="BH46" s="53">
        <v>0</v>
      </c>
      <c r="BI46" s="53">
        <v>-3712234</v>
      </c>
      <c r="BJ46" s="53">
        <v>-16820574</v>
      </c>
      <c r="BK46" s="53">
        <v>-30187456</v>
      </c>
      <c r="BL46" s="1741"/>
      <c r="BM46" s="1742"/>
      <c r="BN46" s="1329">
        <v>0</v>
      </c>
      <c r="BO46" s="344" t="s">
        <v>2065</v>
      </c>
      <c r="BP46" s="344" t="s">
        <v>2024</v>
      </c>
      <c r="BQ46" s="580" t="s">
        <v>2066</v>
      </c>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row>
    <row r="47" spans="1:98" s="48" customFormat="1" ht="12.75" customHeight="1" x14ac:dyDescent="0.2">
      <c r="A47" s="599">
        <v>43</v>
      </c>
      <c r="B47" s="296" t="s">
        <v>769</v>
      </c>
      <c r="C47" s="648" t="s">
        <v>770</v>
      </c>
      <c r="D47" s="1319">
        <v>134891</v>
      </c>
      <c r="E47" s="1187">
        <v>111954000</v>
      </c>
      <c r="F47" s="1187">
        <v>3670</v>
      </c>
      <c r="G47" s="53">
        <v>-4409771</v>
      </c>
      <c r="H47" s="53">
        <v>-1808594</v>
      </c>
      <c r="I47" s="53">
        <v>-669</v>
      </c>
      <c r="J47" s="53">
        <v>0</v>
      </c>
      <c r="K47" s="53">
        <v>0</v>
      </c>
      <c r="L47" s="53">
        <v>0</v>
      </c>
      <c r="M47" s="53">
        <v>-1055934</v>
      </c>
      <c r="N47" s="53">
        <v>-9629</v>
      </c>
      <c r="O47" s="53">
        <v>-4921</v>
      </c>
      <c r="P47" s="53">
        <v>-73</v>
      </c>
      <c r="Q47" s="53">
        <v>0</v>
      </c>
      <c r="R47" s="53">
        <v>0</v>
      </c>
      <c r="S47" s="53">
        <v>0</v>
      </c>
      <c r="T47" s="53"/>
      <c r="U47" s="53"/>
      <c r="V47" s="53">
        <v>40244058</v>
      </c>
      <c r="W47" s="53">
        <v>-1230424</v>
      </c>
      <c r="X47" s="53"/>
      <c r="Y47" s="53"/>
      <c r="Z47" s="53">
        <v>19576252</v>
      </c>
      <c r="AA47" s="53">
        <v>15661002</v>
      </c>
      <c r="AB47" s="53">
        <v>3523725</v>
      </c>
      <c r="AC47" s="53">
        <v>391525</v>
      </c>
      <c r="AD47" s="53">
        <v>137755</v>
      </c>
      <c r="AE47" s="53">
        <v>0</v>
      </c>
      <c r="AF47" s="53">
        <v>0</v>
      </c>
      <c r="AG47" s="53">
        <v>0</v>
      </c>
      <c r="AH47" s="53">
        <v>0</v>
      </c>
      <c r="AI47" s="53">
        <v>0</v>
      </c>
      <c r="AJ47" s="53">
        <v>0</v>
      </c>
      <c r="AK47" s="53">
        <v>1087035</v>
      </c>
      <c r="AL47" s="53">
        <v>94</v>
      </c>
      <c r="AM47" s="53">
        <v>1</v>
      </c>
      <c r="AN47" s="53">
        <v>0</v>
      </c>
      <c r="AO47" s="53">
        <v>0</v>
      </c>
      <c r="AP47" s="53">
        <v>0</v>
      </c>
      <c r="AQ47" s="53">
        <v>501</v>
      </c>
      <c r="AR47" s="53">
        <v>31</v>
      </c>
      <c r="AS47" s="53">
        <v>3</v>
      </c>
      <c r="AT47" s="53">
        <v>1</v>
      </c>
      <c r="AU47" s="1188"/>
      <c r="AV47" s="53">
        <v>0</v>
      </c>
      <c r="AW47" s="53">
        <v>0</v>
      </c>
      <c r="AX47" s="53">
        <v>0</v>
      </c>
      <c r="AY47" s="53">
        <v>336</v>
      </c>
      <c r="AZ47" s="53"/>
      <c r="BA47" s="53">
        <v>1583</v>
      </c>
      <c r="BB47" s="53">
        <v>1456</v>
      </c>
      <c r="BC47" s="53">
        <v>127</v>
      </c>
      <c r="BD47" s="53">
        <v>1503</v>
      </c>
      <c r="BE47" s="53">
        <v>-499662</v>
      </c>
      <c r="BF47" s="53">
        <v>-23804</v>
      </c>
      <c r="BG47" s="53"/>
      <c r="BH47" s="53">
        <v>0</v>
      </c>
      <c r="BI47" s="53">
        <v>-223774</v>
      </c>
      <c r="BJ47" s="53">
        <v>-308694</v>
      </c>
      <c r="BK47" s="53">
        <v>1110192</v>
      </c>
      <c r="BL47" s="1741"/>
      <c r="BM47" s="1742"/>
      <c r="BN47" s="1329">
        <v>0</v>
      </c>
      <c r="BO47" s="344" t="s">
        <v>2013</v>
      </c>
      <c r="BP47" s="344" t="s">
        <v>2037</v>
      </c>
      <c r="BQ47" s="580" t="s">
        <v>2067</v>
      </c>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row>
    <row r="48" spans="1:98" s="48" customFormat="1" ht="12.75" customHeight="1" x14ac:dyDescent="0.2">
      <c r="A48" s="599">
        <v>44</v>
      </c>
      <c r="B48" s="296" t="s">
        <v>771</v>
      </c>
      <c r="C48" s="648" t="s">
        <v>772</v>
      </c>
      <c r="D48" s="1319">
        <v>240605</v>
      </c>
      <c r="E48" s="1187">
        <v>179319000</v>
      </c>
      <c r="F48" s="1187">
        <v>6440</v>
      </c>
      <c r="G48" s="53">
        <v>-6424210</v>
      </c>
      <c r="H48" s="53">
        <v>-11110202</v>
      </c>
      <c r="I48" s="53">
        <v>-48383</v>
      </c>
      <c r="J48" s="53">
        <v>-19910</v>
      </c>
      <c r="K48" s="53">
        <v>-29516</v>
      </c>
      <c r="L48" s="53">
        <v>0</v>
      </c>
      <c r="M48" s="53">
        <v>-2288379</v>
      </c>
      <c r="N48" s="53">
        <v>-165995</v>
      </c>
      <c r="O48" s="53">
        <v>-35629</v>
      </c>
      <c r="P48" s="53">
        <v>-329</v>
      </c>
      <c r="Q48" s="53">
        <v>0</v>
      </c>
      <c r="R48" s="53">
        <v>0</v>
      </c>
      <c r="S48" s="53">
        <v>0</v>
      </c>
      <c r="T48" s="53"/>
      <c r="U48" s="53"/>
      <c r="V48" s="53">
        <v>57776964</v>
      </c>
      <c r="W48" s="53">
        <v>-2727150</v>
      </c>
      <c r="X48" s="53"/>
      <c r="Y48" s="53"/>
      <c r="Z48" s="53">
        <v>26631972</v>
      </c>
      <c r="AA48" s="53">
        <v>21305577</v>
      </c>
      <c r="AB48" s="53">
        <v>4793755</v>
      </c>
      <c r="AC48" s="53">
        <v>532639</v>
      </c>
      <c r="AD48" s="53">
        <v>238210</v>
      </c>
      <c r="AE48" s="53">
        <v>0</v>
      </c>
      <c r="AF48" s="53">
        <v>365823</v>
      </c>
      <c r="AG48" s="53">
        <v>0</v>
      </c>
      <c r="AH48" s="53">
        <v>0</v>
      </c>
      <c r="AI48" s="53">
        <v>0</v>
      </c>
      <c r="AJ48" s="53">
        <v>0</v>
      </c>
      <c r="AK48" s="53">
        <v>1046994</v>
      </c>
      <c r="AL48" s="53">
        <v>336</v>
      </c>
      <c r="AM48" s="53">
        <v>10</v>
      </c>
      <c r="AN48" s="53">
        <v>5</v>
      </c>
      <c r="AO48" s="53">
        <v>18</v>
      </c>
      <c r="AP48" s="53">
        <v>0</v>
      </c>
      <c r="AQ48" s="53">
        <v>312</v>
      </c>
      <c r="AR48" s="53">
        <v>119</v>
      </c>
      <c r="AS48" s="53">
        <v>0</v>
      </c>
      <c r="AT48" s="53">
        <v>1</v>
      </c>
      <c r="AU48" s="1188"/>
      <c r="AV48" s="53">
        <v>0</v>
      </c>
      <c r="AW48" s="53">
        <v>0</v>
      </c>
      <c r="AX48" s="53">
        <v>0</v>
      </c>
      <c r="AY48" s="53">
        <v>849</v>
      </c>
      <c r="AZ48" s="53"/>
      <c r="BA48" s="53">
        <v>3042</v>
      </c>
      <c r="BB48" s="53">
        <v>2894</v>
      </c>
      <c r="BC48" s="53">
        <v>148</v>
      </c>
      <c r="BD48" s="53">
        <v>2879</v>
      </c>
      <c r="BE48" s="53">
        <v>-227955</v>
      </c>
      <c r="BF48" s="53">
        <v>-705417</v>
      </c>
      <c r="BG48" s="53"/>
      <c r="BH48" s="53">
        <v>0</v>
      </c>
      <c r="BI48" s="53">
        <v>-1286606</v>
      </c>
      <c r="BJ48" s="53">
        <v>-68401</v>
      </c>
      <c r="BK48" s="53">
        <v>912871</v>
      </c>
      <c r="BL48" s="1741"/>
      <c r="BM48" s="1742"/>
      <c r="BN48" s="1329">
        <v>0</v>
      </c>
      <c r="BO48" s="344" t="s">
        <v>2013</v>
      </c>
      <c r="BP48" s="344" t="s">
        <v>2014</v>
      </c>
      <c r="BQ48" s="580" t="s">
        <v>2068</v>
      </c>
      <c r="BR48" s="246"/>
      <c r="BS48" s="246"/>
      <c r="BT48" s="246"/>
      <c r="BU48" s="246"/>
      <c r="BV48" s="246"/>
      <c r="BW48" s="246"/>
      <c r="BX48" s="246"/>
      <c r="BY48" s="246"/>
      <c r="BZ48" s="246"/>
      <c r="CA48" s="246"/>
      <c r="CB48" s="246"/>
      <c r="CC48" s="246"/>
      <c r="CD48" s="246"/>
      <c r="CE48" s="246"/>
      <c r="CF48" s="246"/>
      <c r="CG48" s="246"/>
      <c r="CH48" s="246"/>
      <c r="CI48" s="246"/>
      <c r="CJ48" s="246"/>
      <c r="CK48" s="246"/>
      <c r="CL48" s="246"/>
      <c r="CM48" s="246"/>
      <c r="CN48" s="246"/>
      <c r="CO48" s="246"/>
      <c r="CP48" s="246"/>
      <c r="CQ48" s="246"/>
      <c r="CR48" s="246"/>
      <c r="CS48" s="246"/>
      <c r="CT48" s="246"/>
    </row>
    <row r="49" spans="1:99" s="48" customFormat="1" ht="12.75" customHeight="1" x14ac:dyDescent="0.2">
      <c r="A49" s="599">
        <v>45</v>
      </c>
      <c r="B49" s="296" t="s">
        <v>773</v>
      </c>
      <c r="C49" s="648" t="s">
        <v>774</v>
      </c>
      <c r="D49" s="1319">
        <v>78491</v>
      </c>
      <c r="E49" s="1187">
        <v>54529000</v>
      </c>
      <c r="F49" s="1187">
        <v>2090</v>
      </c>
      <c r="G49" s="53">
        <v>-3430732</v>
      </c>
      <c r="H49" s="53">
        <v>-2179469</v>
      </c>
      <c r="I49" s="53">
        <v>-10539</v>
      </c>
      <c r="J49" s="53">
        <v>0</v>
      </c>
      <c r="K49" s="53">
        <v>-8832</v>
      </c>
      <c r="L49" s="53">
        <v>0</v>
      </c>
      <c r="M49" s="53">
        <v>-236050</v>
      </c>
      <c r="N49" s="53">
        <v>-74530</v>
      </c>
      <c r="O49" s="53">
        <v>-28942</v>
      </c>
      <c r="P49" s="53">
        <v>-2635</v>
      </c>
      <c r="Q49" s="53">
        <v>0</v>
      </c>
      <c r="R49" s="53">
        <v>0</v>
      </c>
      <c r="S49" s="53">
        <v>0</v>
      </c>
      <c r="T49" s="53"/>
      <c r="U49" s="53"/>
      <c r="V49" s="53">
        <v>17298252</v>
      </c>
      <c r="W49" s="53">
        <v>-603432</v>
      </c>
      <c r="X49" s="53"/>
      <c r="Y49" s="53"/>
      <c r="Z49" s="53">
        <v>8323029</v>
      </c>
      <c r="AA49" s="53">
        <v>6658423</v>
      </c>
      <c r="AB49" s="53">
        <v>1498145</v>
      </c>
      <c r="AC49" s="53">
        <v>166461</v>
      </c>
      <c r="AD49" s="53">
        <v>76877</v>
      </c>
      <c r="AE49" s="53">
        <v>0</v>
      </c>
      <c r="AF49" s="53">
        <v>0</v>
      </c>
      <c r="AG49" s="53">
        <v>0</v>
      </c>
      <c r="AH49" s="53">
        <v>0</v>
      </c>
      <c r="AI49" s="53">
        <v>0</v>
      </c>
      <c r="AJ49" s="53">
        <v>0</v>
      </c>
      <c r="AK49" s="53">
        <v>1352004</v>
      </c>
      <c r="AL49" s="53">
        <v>75</v>
      </c>
      <c r="AM49" s="53">
        <v>6</v>
      </c>
      <c r="AN49" s="53">
        <v>0</v>
      </c>
      <c r="AO49" s="53">
        <v>6</v>
      </c>
      <c r="AP49" s="53">
        <v>0</v>
      </c>
      <c r="AQ49" s="53">
        <v>67</v>
      </c>
      <c r="AR49" s="53">
        <v>44</v>
      </c>
      <c r="AS49" s="53">
        <v>2</v>
      </c>
      <c r="AT49" s="53">
        <v>6</v>
      </c>
      <c r="AU49" s="1188"/>
      <c r="AV49" s="53">
        <v>0</v>
      </c>
      <c r="AW49" s="53">
        <v>0</v>
      </c>
      <c r="AX49" s="53">
        <v>0</v>
      </c>
      <c r="AY49" s="53">
        <v>204</v>
      </c>
      <c r="AZ49" s="53"/>
      <c r="BA49" s="53">
        <v>1047</v>
      </c>
      <c r="BB49" s="53">
        <v>931</v>
      </c>
      <c r="BC49" s="53">
        <v>116</v>
      </c>
      <c r="BD49" s="53">
        <v>918</v>
      </c>
      <c r="BE49" s="53">
        <v>-24910</v>
      </c>
      <c r="BF49" s="53">
        <v>0</v>
      </c>
      <c r="BG49" s="53"/>
      <c r="BH49" s="53">
        <v>0</v>
      </c>
      <c r="BI49" s="53">
        <v>-192153</v>
      </c>
      <c r="BJ49" s="53">
        <v>-18987</v>
      </c>
      <c r="BK49" s="53">
        <v>2218303</v>
      </c>
      <c r="BL49" s="1741"/>
      <c r="BM49" s="1742"/>
      <c r="BN49" s="1329">
        <v>0</v>
      </c>
      <c r="BO49" s="344" t="s">
        <v>2013</v>
      </c>
      <c r="BP49" s="344" t="s">
        <v>2021</v>
      </c>
      <c r="BQ49" s="580" t="s">
        <v>2069</v>
      </c>
      <c r="BR49" s="246"/>
      <c r="BS49" s="246"/>
      <c r="BT49" s="246"/>
      <c r="BU49" s="246"/>
      <c r="BV49" s="246"/>
      <c r="BW49" s="246"/>
      <c r="BX49" s="246"/>
      <c r="BY49" s="246"/>
      <c r="BZ49" s="246"/>
      <c r="CA49" s="246"/>
      <c r="CB49" s="246"/>
      <c r="CC49" s="246"/>
      <c r="CD49" s="246"/>
      <c r="CE49" s="246"/>
      <c r="CF49" s="246"/>
      <c r="CG49" s="246"/>
      <c r="CH49" s="246"/>
      <c r="CI49" s="246"/>
      <c r="CJ49" s="246"/>
      <c r="CK49" s="246"/>
      <c r="CL49" s="246"/>
      <c r="CM49" s="246"/>
      <c r="CN49" s="246"/>
      <c r="CO49" s="246"/>
      <c r="CP49" s="246"/>
      <c r="CQ49" s="246"/>
      <c r="CR49" s="246"/>
      <c r="CS49" s="246"/>
      <c r="CT49" s="246"/>
    </row>
    <row r="50" spans="1:99" s="48" customFormat="1" ht="12.75" customHeight="1" x14ac:dyDescent="0.2">
      <c r="A50" s="599">
        <v>46</v>
      </c>
      <c r="B50" s="302" t="s">
        <v>775</v>
      </c>
      <c r="C50" s="649" t="s">
        <v>776</v>
      </c>
      <c r="D50" s="1319">
        <v>316287</v>
      </c>
      <c r="E50" s="1187">
        <v>356724000</v>
      </c>
      <c r="F50" s="1187">
        <v>7310</v>
      </c>
      <c r="G50" s="53">
        <v>-9131489</v>
      </c>
      <c r="H50" s="53">
        <v>-11097091</v>
      </c>
      <c r="I50" s="53">
        <v>-68209</v>
      </c>
      <c r="J50" s="53">
        <v>-30480</v>
      </c>
      <c r="K50" s="53">
        <v>-17949</v>
      </c>
      <c r="L50" s="53">
        <v>-75000</v>
      </c>
      <c r="M50" s="53">
        <v>-3422911</v>
      </c>
      <c r="N50" s="53">
        <v>-682027</v>
      </c>
      <c r="O50" s="53">
        <v>-271479</v>
      </c>
      <c r="P50" s="53">
        <v>-5428</v>
      </c>
      <c r="Q50" s="53">
        <v>0</v>
      </c>
      <c r="R50" s="53">
        <v>0</v>
      </c>
      <c r="S50" s="53">
        <v>0</v>
      </c>
      <c r="T50" s="53"/>
      <c r="U50" s="53"/>
      <c r="V50" s="53">
        <v>154936505</v>
      </c>
      <c r="W50" s="53">
        <v>-4000000</v>
      </c>
      <c r="X50" s="53"/>
      <c r="Y50" s="53"/>
      <c r="Z50" s="53">
        <v>73796858</v>
      </c>
      <c r="AA50" s="53">
        <v>72320920</v>
      </c>
      <c r="AB50" s="53">
        <v>0</v>
      </c>
      <c r="AC50" s="53">
        <v>1475937</v>
      </c>
      <c r="AD50" s="53">
        <v>321435</v>
      </c>
      <c r="AE50" s="53">
        <v>0</v>
      </c>
      <c r="AF50" s="53">
        <v>3282588</v>
      </c>
      <c r="AG50" s="53">
        <v>0</v>
      </c>
      <c r="AH50" s="53">
        <v>0</v>
      </c>
      <c r="AI50" s="53">
        <v>0</v>
      </c>
      <c r="AJ50" s="53">
        <v>0</v>
      </c>
      <c r="AK50" s="53">
        <v>-10620000</v>
      </c>
      <c r="AL50" s="53">
        <v>430</v>
      </c>
      <c r="AM50" s="53">
        <v>12</v>
      </c>
      <c r="AN50" s="53">
        <v>8</v>
      </c>
      <c r="AO50" s="53">
        <v>8</v>
      </c>
      <c r="AP50" s="53">
        <v>1</v>
      </c>
      <c r="AQ50" s="53">
        <v>518</v>
      </c>
      <c r="AR50" s="53">
        <v>193</v>
      </c>
      <c r="AS50" s="53">
        <v>28</v>
      </c>
      <c r="AT50" s="53">
        <v>7</v>
      </c>
      <c r="AU50" s="1188"/>
      <c r="AV50" s="53">
        <v>0</v>
      </c>
      <c r="AW50" s="53">
        <v>0</v>
      </c>
      <c r="AX50" s="53">
        <v>0</v>
      </c>
      <c r="AY50" s="53">
        <v>911</v>
      </c>
      <c r="AZ50" s="53"/>
      <c r="BA50" s="53">
        <v>2848</v>
      </c>
      <c r="BB50" s="53">
        <v>2569</v>
      </c>
      <c r="BC50" s="53">
        <v>279</v>
      </c>
      <c r="BD50" s="53">
        <v>2724</v>
      </c>
      <c r="BE50" s="53">
        <v>-1564365</v>
      </c>
      <c r="BF50" s="53">
        <v>-431384</v>
      </c>
      <c r="BG50" s="53"/>
      <c r="BH50" s="53">
        <v>-46721</v>
      </c>
      <c r="BI50" s="53">
        <v>-1358351</v>
      </c>
      <c r="BJ50" s="53">
        <v>-22090</v>
      </c>
      <c r="BK50" s="53">
        <v>-18034934</v>
      </c>
      <c r="BL50" s="1741"/>
      <c r="BM50" s="1742"/>
      <c r="BN50" s="1329">
        <v>0</v>
      </c>
      <c r="BO50" s="344" t="s">
        <v>497</v>
      </c>
      <c r="BP50" s="344" t="s">
        <v>2021</v>
      </c>
      <c r="BQ50" s="580" t="s">
        <v>2070</v>
      </c>
      <c r="BR50" s="246"/>
      <c r="BS50" s="246"/>
      <c r="BT50" s="246"/>
      <c r="BU50" s="246"/>
      <c r="BV50" s="246"/>
      <c r="BW50" s="246"/>
      <c r="BX50" s="246"/>
      <c r="BY50" s="246"/>
      <c r="BZ50" s="246"/>
      <c r="CA50" s="246"/>
      <c r="CB50" s="246"/>
      <c r="CC50" s="246"/>
      <c r="CD50" s="246"/>
      <c r="CE50" s="246"/>
      <c r="CF50" s="246"/>
      <c r="CG50" s="246"/>
      <c r="CH50" s="246"/>
      <c r="CI50" s="246"/>
      <c r="CJ50" s="246"/>
      <c r="CK50" s="246"/>
      <c r="CL50" s="246"/>
      <c r="CM50" s="246"/>
      <c r="CN50" s="246"/>
      <c r="CO50" s="246"/>
      <c r="CP50" s="246"/>
      <c r="CQ50" s="246"/>
      <c r="CR50" s="246"/>
      <c r="CS50" s="246"/>
      <c r="CT50" s="246"/>
    </row>
    <row r="51" spans="1:99" s="48" customFormat="1" ht="12.75" customHeight="1" x14ac:dyDescent="0.2">
      <c r="A51" s="599">
        <v>47</v>
      </c>
      <c r="B51" s="296" t="s">
        <v>777</v>
      </c>
      <c r="C51" s="648" t="s">
        <v>778</v>
      </c>
      <c r="D51" s="1319">
        <v>192362</v>
      </c>
      <c r="E51" s="1187">
        <v>170372000</v>
      </c>
      <c r="F51" s="1187">
        <v>4890</v>
      </c>
      <c r="G51" s="53">
        <v>-6454989</v>
      </c>
      <c r="H51" s="53">
        <v>-8595421</v>
      </c>
      <c r="I51" s="53">
        <v>-27445</v>
      </c>
      <c r="J51" s="53">
        <v>-4990</v>
      </c>
      <c r="K51" s="53">
        <v>-8433</v>
      </c>
      <c r="L51" s="53">
        <v>-50000</v>
      </c>
      <c r="M51" s="53">
        <v>-1800000</v>
      </c>
      <c r="N51" s="53">
        <v>-107515</v>
      </c>
      <c r="O51" s="53">
        <v>-68694</v>
      </c>
      <c r="P51" s="53">
        <v>-3431</v>
      </c>
      <c r="Q51" s="53">
        <v>0</v>
      </c>
      <c r="R51" s="53">
        <v>-75006</v>
      </c>
      <c r="S51" s="53">
        <v>-110000</v>
      </c>
      <c r="T51" s="53"/>
      <c r="U51" s="53"/>
      <c r="V51" s="53">
        <v>58367580</v>
      </c>
      <c r="W51" s="53">
        <v>-3666630</v>
      </c>
      <c r="X51" s="53"/>
      <c r="Y51" s="53"/>
      <c r="Z51" s="53">
        <v>26248621</v>
      </c>
      <c r="AA51" s="53">
        <v>21086896</v>
      </c>
      <c r="AB51" s="53">
        <v>4744552</v>
      </c>
      <c r="AC51" s="53">
        <v>527172</v>
      </c>
      <c r="AD51" s="53">
        <v>188041</v>
      </c>
      <c r="AE51" s="53">
        <v>1156723</v>
      </c>
      <c r="AF51" s="53">
        <v>305546</v>
      </c>
      <c r="AG51" s="53">
        <v>0</v>
      </c>
      <c r="AH51" s="53">
        <v>110000</v>
      </c>
      <c r="AI51" s="53">
        <v>0</v>
      </c>
      <c r="AJ51" s="53">
        <v>0</v>
      </c>
      <c r="AK51" s="53">
        <v>2299471</v>
      </c>
      <c r="AL51" s="53">
        <v>237</v>
      </c>
      <c r="AM51" s="53">
        <v>9</v>
      </c>
      <c r="AN51" s="53">
        <v>2</v>
      </c>
      <c r="AO51" s="53">
        <v>6</v>
      </c>
      <c r="AP51" s="53">
        <v>2</v>
      </c>
      <c r="AQ51" s="53">
        <v>239</v>
      </c>
      <c r="AR51" s="53">
        <v>91</v>
      </c>
      <c r="AS51" s="53">
        <v>11</v>
      </c>
      <c r="AT51" s="53">
        <v>9</v>
      </c>
      <c r="AU51" s="1188"/>
      <c r="AV51" s="53">
        <v>0</v>
      </c>
      <c r="AW51" s="53">
        <v>3</v>
      </c>
      <c r="AX51" s="53">
        <v>12</v>
      </c>
      <c r="AY51" s="53">
        <v>690</v>
      </c>
      <c r="AZ51" s="53"/>
      <c r="BA51" s="53">
        <v>2155</v>
      </c>
      <c r="BB51" s="53">
        <v>1933</v>
      </c>
      <c r="BC51" s="53">
        <v>222</v>
      </c>
      <c r="BD51" s="53">
        <v>2223</v>
      </c>
      <c r="BE51" s="53">
        <v>-312326</v>
      </c>
      <c r="BF51" s="53">
        <v>-59955</v>
      </c>
      <c r="BG51" s="53"/>
      <c r="BH51" s="53">
        <v>-210000</v>
      </c>
      <c r="BI51" s="53">
        <v>-117719</v>
      </c>
      <c r="BJ51" s="53">
        <v>-1100000</v>
      </c>
      <c r="BK51" s="53">
        <v>2358643</v>
      </c>
      <c r="BL51" s="1741"/>
      <c r="BM51" s="1742"/>
      <c r="BN51" s="1329">
        <v>0</v>
      </c>
      <c r="BO51" s="344" t="s">
        <v>2013</v>
      </c>
      <c r="BP51" s="344" t="s">
        <v>2016</v>
      </c>
      <c r="BQ51" s="580" t="s">
        <v>2071</v>
      </c>
      <c r="BR51" s="246"/>
      <c r="BS51" s="246"/>
      <c r="BT51" s="246"/>
      <c r="BU51" s="246"/>
      <c r="BV51" s="246"/>
      <c r="BW51" s="246"/>
      <c r="BX51" s="246"/>
      <c r="BY51" s="246"/>
      <c r="BZ51" s="246"/>
      <c r="CA51" s="246"/>
      <c r="CB51" s="246"/>
      <c r="CC51" s="246"/>
      <c r="CD51" s="246"/>
      <c r="CE51" s="246"/>
      <c r="CF51" s="246"/>
      <c r="CG51" s="246"/>
      <c r="CH51" s="246"/>
      <c r="CI51" s="246"/>
      <c r="CJ51" s="246"/>
      <c r="CK51" s="246"/>
      <c r="CL51" s="246"/>
      <c r="CM51" s="246"/>
      <c r="CN51" s="246"/>
      <c r="CO51" s="246"/>
      <c r="CP51" s="246"/>
      <c r="CQ51" s="246"/>
      <c r="CR51" s="246"/>
      <c r="CS51" s="246"/>
      <c r="CT51" s="246"/>
    </row>
    <row r="52" spans="1:99" s="48" customFormat="1" ht="12.75" customHeight="1" x14ac:dyDescent="0.2">
      <c r="A52" s="599">
        <v>48</v>
      </c>
      <c r="B52" s="296" t="s">
        <v>779</v>
      </c>
      <c r="C52" s="648" t="s">
        <v>780</v>
      </c>
      <c r="D52" s="1319">
        <v>224636</v>
      </c>
      <c r="E52" s="1187">
        <v>233747000</v>
      </c>
      <c r="F52" s="1187">
        <v>5190</v>
      </c>
      <c r="G52" s="53">
        <v>-5820240</v>
      </c>
      <c r="H52" s="53">
        <v>-7480210</v>
      </c>
      <c r="I52" s="53">
        <v>-34152</v>
      </c>
      <c r="J52" s="53">
        <v>-2595</v>
      </c>
      <c r="K52" s="53">
        <v>-8882</v>
      </c>
      <c r="L52" s="53">
        <v>0</v>
      </c>
      <c r="M52" s="53">
        <v>-3628866</v>
      </c>
      <c r="N52" s="53">
        <v>-14160</v>
      </c>
      <c r="O52" s="53">
        <v>-135095</v>
      </c>
      <c r="P52" s="53">
        <v>0</v>
      </c>
      <c r="Q52" s="53">
        <v>0</v>
      </c>
      <c r="R52" s="53">
        <v>0</v>
      </c>
      <c r="S52" s="53">
        <v>0</v>
      </c>
      <c r="T52" s="53"/>
      <c r="U52" s="53"/>
      <c r="V52" s="53">
        <v>90347638</v>
      </c>
      <c r="W52" s="53">
        <v>-1655680</v>
      </c>
      <c r="X52" s="53"/>
      <c r="Y52" s="53"/>
      <c r="Z52" s="53">
        <v>43969319</v>
      </c>
      <c r="AA52" s="53">
        <v>35175454</v>
      </c>
      <c r="AB52" s="53">
        <v>7914477</v>
      </c>
      <c r="AC52" s="53">
        <v>879386</v>
      </c>
      <c r="AD52" s="53">
        <v>217889</v>
      </c>
      <c r="AE52" s="53">
        <v>0</v>
      </c>
      <c r="AF52" s="53">
        <v>0</v>
      </c>
      <c r="AG52" s="53">
        <v>0</v>
      </c>
      <c r="AH52" s="53">
        <v>0</v>
      </c>
      <c r="AI52" s="53">
        <v>0</v>
      </c>
      <c r="AJ52" s="53">
        <v>0</v>
      </c>
      <c r="AK52" s="53">
        <v>-7885398</v>
      </c>
      <c r="AL52" s="53">
        <v>246</v>
      </c>
      <c r="AM52" s="53">
        <v>9</v>
      </c>
      <c r="AN52" s="53">
        <v>1</v>
      </c>
      <c r="AO52" s="53">
        <v>2</v>
      </c>
      <c r="AP52" s="53">
        <v>0</v>
      </c>
      <c r="AQ52" s="53">
        <v>559</v>
      </c>
      <c r="AR52" s="53">
        <v>22</v>
      </c>
      <c r="AS52" s="53">
        <v>12</v>
      </c>
      <c r="AT52" s="53">
        <v>0</v>
      </c>
      <c r="AU52" s="1188"/>
      <c r="AV52" s="53">
        <v>0</v>
      </c>
      <c r="AW52" s="53">
        <v>0</v>
      </c>
      <c r="AX52" s="53">
        <v>0</v>
      </c>
      <c r="AY52" s="53">
        <v>537</v>
      </c>
      <c r="AZ52" s="53"/>
      <c r="BA52" s="53">
        <v>1799</v>
      </c>
      <c r="BB52" s="53">
        <v>1585</v>
      </c>
      <c r="BC52" s="53">
        <v>214</v>
      </c>
      <c r="BD52" s="53">
        <v>2603</v>
      </c>
      <c r="BE52" s="53">
        <v>-226073</v>
      </c>
      <c r="BF52" s="53">
        <v>-803654</v>
      </c>
      <c r="BG52" s="53"/>
      <c r="BH52" s="53">
        <v>-63700</v>
      </c>
      <c r="BI52" s="53">
        <v>-124292</v>
      </c>
      <c r="BJ52" s="53">
        <v>-2411147</v>
      </c>
      <c r="BK52" s="53">
        <v>-10669445</v>
      </c>
      <c r="BL52" s="1741"/>
      <c r="BM52" s="1742"/>
      <c r="BN52" s="1329">
        <v>0</v>
      </c>
      <c r="BO52" s="344" t="s">
        <v>2013</v>
      </c>
      <c r="BP52" s="344" t="s">
        <v>2021</v>
      </c>
      <c r="BQ52" s="580" t="s">
        <v>2072</v>
      </c>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c r="CN52" s="246"/>
      <c r="CO52" s="246"/>
      <c r="CP52" s="246"/>
      <c r="CQ52" s="246"/>
      <c r="CR52" s="246"/>
      <c r="CS52" s="246"/>
      <c r="CT52" s="246"/>
    </row>
    <row r="53" spans="1:99" s="48" customFormat="1" ht="12.75" customHeight="1" x14ac:dyDescent="0.2">
      <c r="A53" s="599">
        <v>49</v>
      </c>
      <c r="B53" s="296" t="s">
        <v>781</v>
      </c>
      <c r="C53" s="648" t="s">
        <v>782</v>
      </c>
      <c r="D53" s="1319">
        <v>168062</v>
      </c>
      <c r="E53" s="1187">
        <v>167445000</v>
      </c>
      <c r="F53" s="1187">
        <v>3990</v>
      </c>
      <c r="G53" s="53">
        <v>-3816346</v>
      </c>
      <c r="H53" s="53">
        <v>-5740053</v>
      </c>
      <c r="I53" s="53">
        <v>-56053</v>
      </c>
      <c r="J53" s="53">
        <v>0</v>
      </c>
      <c r="K53" s="53">
        <v>-7111</v>
      </c>
      <c r="L53" s="53">
        <v>-20000</v>
      </c>
      <c r="M53" s="53">
        <v>-1993126</v>
      </c>
      <c r="N53" s="53">
        <v>-24104</v>
      </c>
      <c r="O53" s="53">
        <v>-26061</v>
      </c>
      <c r="P53" s="53">
        <v>0</v>
      </c>
      <c r="Q53" s="53">
        <v>0</v>
      </c>
      <c r="R53" s="53">
        <v>0</v>
      </c>
      <c r="S53" s="53">
        <v>0</v>
      </c>
      <c r="T53" s="53"/>
      <c r="U53" s="53"/>
      <c r="V53" s="53">
        <v>65127503</v>
      </c>
      <c r="W53" s="53">
        <v>-900000</v>
      </c>
      <c r="X53" s="53"/>
      <c r="Y53" s="53"/>
      <c r="Z53" s="53">
        <v>32079193</v>
      </c>
      <c r="AA53" s="53">
        <v>25663354</v>
      </c>
      <c r="AB53" s="53">
        <v>6415839</v>
      </c>
      <c r="AC53" s="53">
        <v>0</v>
      </c>
      <c r="AD53" s="53">
        <v>167103</v>
      </c>
      <c r="AE53" s="53">
        <v>0</v>
      </c>
      <c r="AF53" s="53">
        <v>0</v>
      </c>
      <c r="AG53" s="53">
        <v>0</v>
      </c>
      <c r="AH53" s="53">
        <v>0</v>
      </c>
      <c r="AI53" s="53">
        <v>0</v>
      </c>
      <c r="AJ53" s="53">
        <v>0</v>
      </c>
      <c r="AK53" s="53">
        <v>-2415405</v>
      </c>
      <c r="AL53" s="53">
        <v>198</v>
      </c>
      <c r="AM53" s="53">
        <v>8</v>
      </c>
      <c r="AN53" s="53">
        <v>0</v>
      </c>
      <c r="AO53" s="53">
        <v>4</v>
      </c>
      <c r="AP53" s="53">
        <v>0</v>
      </c>
      <c r="AQ53" s="53">
        <v>304</v>
      </c>
      <c r="AR53" s="53">
        <v>10</v>
      </c>
      <c r="AS53" s="53">
        <v>4</v>
      </c>
      <c r="AT53" s="53">
        <v>0</v>
      </c>
      <c r="AU53" s="1188"/>
      <c r="AV53" s="53">
        <v>0</v>
      </c>
      <c r="AW53" s="53">
        <v>0</v>
      </c>
      <c r="AX53" s="53">
        <v>0</v>
      </c>
      <c r="AY53" s="53">
        <v>567</v>
      </c>
      <c r="AZ53" s="53"/>
      <c r="BA53" s="53">
        <v>1274</v>
      </c>
      <c r="BB53" s="53">
        <v>1141</v>
      </c>
      <c r="BC53" s="53">
        <v>133</v>
      </c>
      <c r="BD53" s="53">
        <v>2150</v>
      </c>
      <c r="BE53" s="53">
        <v>-147357</v>
      </c>
      <c r="BF53" s="53">
        <v>-1469639</v>
      </c>
      <c r="BG53" s="53"/>
      <c r="BH53" s="53">
        <v>-12350</v>
      </c>
      <c r="BI53" s="53">
        <v>-201017</v>
      </c>
      <c r="BJ53" s="53">
        <v>-162763</v>
      </c>
      <c r="BK53" s="53">
        <v>-3317109</v>
      </c>
      <c r="BL53" s="1741"/>
      <c r="BM53" s="1742"/>
      <c r="BN53" s="1329">
        <v>0</v>
      </c>
      <c r="BO53" s="344" t="s">
        <v>2013</v>
      </c>
      <c r="BP53" s="344" t="s">
        <v>2033</v>
      </c>
      <c r="BQ53" s="580" t="s">
        <v>2073</v>
      </c>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6"/>
      <c r="CP53" s="246"/>
      <c r="CQ53" s="246"/>
      <c r="CR53" s="246"/>
      <c r="CS53" s="246"/>
      <c r="CT53" s="246"/>
    </row>
    <row r="54" spans="1:99" s="48" customFormat="1" ht="12.75" customHeight="1" x14ac:dyDescent="0.2">
      <c r="A54" s="599">
        <v>50</v>
      </c>
      <c r="B54" s="296" t="s">
        <v>783</v>
      </c>
      <c r="C54" s="648" t="s">
        <v>784</v>
      </c>
      <c r="D54" s="1319">
        <v>243519</v>
      </c>
      <c r="E54" s="1187">
        <v>334579000</v>
      </c>
      <c r="F54" s="1187">
        <v>5210</v>
      </c>
      <c r="G54" s="53">
        <v>-4649585</v>
      </c>
      <c r="H54" s="53">
        <v>-4538999</v>
      </c>
      <c r="I54" s="53">
        <v>-38392</v>
      </c>
      <c r="J54" s="53">
        <v>-53624</v>
      </c>
      <c r="K54" s="53">
        <v>-5140</v>
      </c>
      <c r="L54" s="53">
        <v>0</v>
      </c>
      <c r="M54" s="53">
        <v>-3052435</v>
      </c>
      <c r="N54" s="53">
        <v>-110939</v>
      </c>
      <c r="O54" s="53">
        <v>-34241</v>
      </c>
      <c r="P54" s="53">
        <v>0</v>
      </c>
      <c r="Q54" s="53">
        <v>0</v>
      </c>
      <c r="R54" s="53">
        <v>0</v>
      </c>
      <c r="S54" s="53">
        <v>0</v>
      </c>
      <c r="T54" s="53"/>
      <c r="U54" s="53"/>
      <c r="V54" s="53">
        <v>123616546</v>
      </c>
      <c r="W54" s="53">
        <v>-4771586</v>
      </c>
      <c r="X54" s="53"/>
      <c r="Y54" s="53"/>
      <c r="Z54" s="53">
        <v>58840872</v>
      </c>
      <c r="AA54" s="53">
        <v>47072698</v>
      </c>
      <c r="AB54" s="53">
        <v>11768175</v>
      </c>
      <c r="AC54" s="53">
        <v>0</v>
      </c>
      <c r="AD54" s="53">
        <v>243973</v>
      </c>
      <c r="AE54" s="53">
        <v>0</v>
      </c>
      <c r="AF54" s="53">
        <v>636840</v>
      </c>
      <c r="AG54" s="53">
        <v>0</v>
      </c>
      <c r="AH54" s="53">
        <v>0</v>
      </c>
      <c r="AI54" s="53">
        <v>0</v>
      </c>
      <c r="AJ54" s="53">
        <v>0</v>
      </c>
      <c r="AK54" s="53">
        <v>-3417691</v>
      </c>
      <c r="AL54" s="53">
        <v>292</v>
      </c>
      <c r="AM54" s="53">
        <v>4</v>
      </c>
      <c r="AN54" s="53">
        <v>3</v>
      </c>
      <c r="AO54" s="53">
        <v>2</v>
      </c>
      <c r="AP54" s="53">
        <v>0</v>
      </c>
      <c r="AQ54" s="53">
        <v>238</v>
      </c>
      <c r="AR54" s="53">
        <v>58</v>
      </c>
      <c r="AS54" s="53">
        <v>2</v>
      </c>
      <c r="AT54" s="53">
        <v>0</v>
      </c>
      <c r="AU54" s="1188"/>
      <c r="AV54" s="53">
        <v>0</v>
      </c>
      <c r="AW54" s="53">
        <v>0</v>
      </c>
      <c r="AX54" s="53">
        <v>0</v>
      </c>
      <c r="AY54" s="53">
        <v>817</v>
      </c>
      <c r="AZ54" s="53"/>
      <c r="BA54" s="53">
        <v>1504</v>
      </c>
      <c r="BB54" s="53">
        <v>1330</v>
      </c>
      <c r="BC54" s="53">
        <v>174</v>
      </c>
      <c r="BD54" s="53">
        <v>2825</v>
      </c>
      <c r="BE54" s="53">
        <v>-171572</v>
      </c>
      <c r="BF54" s="53">
        <v>-720298</v>
      </c>
      <c r="BG54" s="53"/>
      <c r="BH54" s="53">
        <v>0</v>
      </c>
      <c r="BI54" s="53">
        <v>-2160565</v>
      </c>
      <c r="BJ54" s="53">
        <v>0</v>
      </c>
      <c r="BK54" s="53">
        <v>-3702746</v>
      </c>
      <c r="BL54" s="1741"/>
      <c r="BM54" s="1742"/>
      <c r="BN54" s="1329">
        <v>0</v>
      </c>
      <c r="BO54" s="344" t="s">
        <v>2013</v>
      </c>
      <c r="BP54" s="344" t="s">
        <v>2014</v>
      </c>
      <c r="BQ54" s="580" t="s">
        <v>2074</v>
      </c>
      <c r="BR54" s="246"/>
      <c r="BS54" s="246"/>
      <c r="BT54" s="246"/>
      <c r="BU54" s="246"/>
      <c r="BV54" s="246"/>
      <c r="BW54" s="246"/>
      <c r="BX54" s="246"/>
      <c r="BY54" s="246"/>
      <c r="BZ54" s="246"/>
      <c r="CA54" s="246"/>
      <c r="CB54" s="246"/>
      <c r="CC54" s="246"/>
      <c r="CD54" s="246"/>
      <c r="CE54" s="246"/>
      <c r="CF54" s="246"/>
      <c r="CG54" s="246"/>
      <c r="CH54" s="246"/>
      <c r="CI54" s="246"/>
      <c r="CJ54" s="246"/>
      <c r="CK54" s="246"/>
      <c r="CL54" s="246"/>
      <c r="CM54" s="246"/>
      <c r="CN54" s="246"/>
      <c r="CO54" s="246"/>
      <c r="CP54" s="246"/>
      <c r="CQ54" s="246"/>
      <c r="CR54" s="246"/>
      <c r="CS54" s="246"/>
      <c r="CT54" s="246"/>
    </row>
    <row r="55" spans="1:99" s="48" customFormat="1" ht="12.75" customHeight="1" x14ac:dyDescent="0.2">
      <c r="A55" s="599">
        <v>51</v>
      </c>
      <c r="B55" s="296" t="s">
        <v>785</v>
      </c>
      <c r="C55" s="648" t="s">
        <v>786</v>
      </c>
      <c r="D55" s="1319">
        <v>591621</v>
      </c>
      <c r="E55" s="1187">
        <v>453276000</v>
      </c>
      <c r="F55" s="1187">
        <v>15490</v>
      </c>
      <c r="G55" s="53">
        <v>-17491157</v>
      </c>
      <c r="H55" s="53">
        <v>-10453897</v>
      </c>
      <c r="I55" s="53">
        <v>-171773</v>
      </c>
      <c r="J55" s="53">
        <v>-21507</v>
      </c>
      <c r="K55" s="53">
        <v>-19747</v>
      </c>
      <c r="L55" s="53">
        <v>-50000</v>
      </c>
      <c r="M55" s="53">
        <v>-5361844</v>
      </c>
      <c r="N55" s="53">
        <v>-232068</v>
      </c>
      <c r="O55" s="53">
        <v>-28719</v>
      </c>
      <c r="P55" s="53">
        <v>-6624</v>
      </c>
      <c r="Q55" s="53">
        <v>-5689</v>
      </c>
      <c r="R55" s="53">
        <v>0</v>
      </c>
      <c r="S55" s="53">
        <v>-64480</v>
      </c>
      <c r="T55" s="53"/>
      <c r="U55" s="53"/>
      <c r="V55" s="53">
        <v>160939743</v>
      </c>
      <c r="W55" s="53">
        <v>-3420261</v>
      </c>
      <c r="X55" s="53"/>
      <c r="Y55" s="53"/>
      <c r="Z55" s="53">
        <v>77078628</v>
      </c>
      <c r="AA55" s="53">
        <v>75600245</v>
      </c>
      <c r="AB55" s="53">
        <v>0</v>
      </c>
      <c r="AC55" s="53">
        <v>1542862</v>
      </c>
      <c r="AD55" s="53">
        <v>584871</v>
      </c>
      <c r="AE55" s="53">
        <v>1320710</v>
      </c>
      <c r="AF55" s="53">
        <v>103557</v>
      </c>
      <c r="AG55" s="53">
        <v>0</v>
      </c>
      <c r="AH55" s="53">
        <v>64480</v>
      </c>
      <c r="AI55" s="53">
        <v>0</v>
      </c>
      <c r="AJ55" s="53">
        <v>0</v>
      </c>
      <c r="AK55" s="53">
        <v>-2049861</v>
      </c>
      <c r="AL55" s="53">
        <v>559</v>
      </c>
      <c r="AM55" s="53">
        <v>32</v>
      </c>
      <c r="AN55" s="53">
        <v>9</v>
      </c>
      <c r="AO55" s="53">
        <v>12</v>
      </c>
      <c r="AP55" s="53">
        <v>0</v>
      </c>
      <c r="AQ55" s="53">
        <v>1715</v>
      </c>
      <c r="AR55" s="53">
        <v>269</v>
      </c>
      <c r="AS55" s="53">
        <v>26</v>
      </c>
      <c r="AT55" s="53">
        <v>25</v>
      </c>
      <c r="AU55" s="1188"/>
      <c r="AV55" s="53">
        <v>4</v>
      </c>
      <c r="AW55" s="53">
        <v>11</v>
      </c>
      <c r="AX55" s="53">
        <v>0</v>
      </c>
      <c r="AY55" s="53">
        <v>1433</v>
      </c>
      <c r="AZ55" s="53"/>
      <c r="BA55" s="53">
        <v>6175</v>
      </c>
      <c r="BB55" s="53">
        <v>5671</v>
      </c>
      <c r="BC55" s="53">
        <v>504</v>
      </c>
      <c r="BD55" s="53">
        <v>7932</v>
      </c>
      <c r="BE55" s="53">
        <v>-1105385</v>
      </c>
      <c r="BF55" s="53">
        <v>-1047578</v>
      </c>
      <c r="BG55" s="53"/>
      <c r="BH55" s="53">
        <v>-5694</v>
      </c>
      <c r="BI55" s="53">
        <v>-1087355</v>
      </c>
      <c r="BJ55" s="53">
        <v>-2115832</v>
      </c>
      <c r="BK55" s="53">
        <v>-2287591</v>
      </c>
      <c r="BL55" s="1741"/>
      <c r="BM55" s="1742"/>
      <c r="BN55" s="1329">
        <v>-44000</v>
      </c>
      <c r="BO55" s="344" t="s">
        <v>497</v>
      </c>
      <c r="BP55" s="344" t="s">
        <v>2040</v>
      </c>
      <c r="BQ55" s="580" t="s">
        <v>2075</v>
      </c>
      <c r="BR55" s="246"/>
      <c r="BS55" s="246"/>
      <c r="BT55" s="246"/>
      <c r="BU55" s="246"/>
      <c r="BV55" s="246"/>
      <c r="BW55" s="246"/>
      <c r="BX55" s="246"/>
      <c r="BY55" s="246"/>
      <c r="BZ55" s="246"/>
      <c r="CA55" s="246"/>
      <c r="CB55" s="246"/>
      <c r="CC55" s="246"/>
      <c r="CD55" s="246"/>
      <c r="CE55" s="246"/>
      <c r="CF55" s="246"/>
      <c r="CG55" s="246"/>
      <c r="CH55" s="246"/>
      <c r="CI55" s="246"/>
      <c r="CJ55" s="246"/>
      <c r="CK55" s="246"/>
      <c r="CL55" s="246"/>
      <c r="CM55" s="246"/>
      <c r="CN55" s="246"/>
      <c r="CO55" s="246"/>
      <c r="CP55" s="246"/>
      <c r="CQ55" s="246"/>
      <c r="CR55" s="246"/>
      <c r="CS55" s="246"/>
      <c r="CT55" s="246"/>
    </row>
    <row r="56" spans="1:99" s="48" customFormat="1" ht="12.75" customHeight="1" x14ac:dyDescent="0.2">
      <c r="A56" s="599">
        <v>52</v>
      </c>
      <c r="B56" s="296" t="s">
        <v>527</v>
      </c>
      <c r="C56" s="648" t="s">
        <v>787</v>
      </c>
      <c r="D56" s="1319">
        <v>501737</v>
      </c>
      <c r="E56" s="1187">
        <v>482579000</v>
      </c>
      <c r="F56" s="1187">
        <v>12410</v>
      </c>
      <c r="G56" s="53">
        <v>-12445356</v>
      </c>
      <c r="H56" s="53">
        <v>-11290960</v>
      </c>
      <c r="I56" s="53">
        <v>-88274</v>
      </c>
      <c r="J56" s="53">
        <v>-6209</v>
      </c>
      <c r="K56" s="53">
        <v>-25100</v>
      </c>
      <c r="L56" s="53">
        <v>-250000</v>
      </c>
      <c r="M56" s="53">
        <v>-10000000</v>
      </c>
      <c r="N56" s="53">
        <v>-505565</v>
      </c>
      <c r="O56" s="53">
        <v>-1566694</v>
      </c>
      <c r="P56" s="53">
        <v>-19947</v>
      </c>
      <c r="Q56" s="53">
        <v>-2869</v>
      </c>
      <c r="R56" s="53">
        <v>-371856</v>
      </c>
      <c r="S56" s="53">
        <v>-21802</v>
      </c>
      <c r="T56" s="53"/>
      <c r="U56" s="53"/>
      <c r="V56" s="53">
        <v>171592047</v>
      </c>
      <c r="W56" s="53">
        <v>-13000000</v>
      </c>
      <c r="X56" s="53"/>
      <c r="Y56" s="53"/>
      <c r="Z56" s="53">
        <v>76540247</v>
      </c>
      <c r="AA56" s="53">
        <v>75030808</v>
      </c>
      <c r="AB56" s="53">
        <v>0</v>
      </c>
      <c r="AC56" s="53">
        <v>1531241</v>
      </c>
      <c r="AD56" s="53">
        <v>497630</v>
      </c>
      <c r="AE56" s="53">
        <v>1781035</v>
      </c>
      <c r="AF56" s="53">
        <v>929756</v>
      </c>
      <c r="AG56" s="53">
        <v>0</v>
      </c>
      <c r="AH56" s="53">
        <v>21802</v>
      </c>
      <c r="AI56" s="53">
        <v>0</v>
      </c>
      <c r="AJ56" s="53">
        <v>0</v>
      </c>
      <c r="AK56" s="53">
        <v>12550086</v>
      </c>
      <c r="AL56" s="53">
        <v>484</v>
      </c>
      <c r="AM56" s="53">
        <v>15</v>
      </c>
      <c r="AN56" s="53">
        <v>2</v>
      </c>
      <c r="AO56" s="53">
        <v>13</v>
      </c>
      <c r="AP56" s="53">
        <v>0</v>
      </c>
      <c r="AQ56" s="53">
        <v>951</v>
      </c>
      <c r="AR56" s="53">
        <v>280</v>
      </c>
      <c r="AS56" s="53">
        <v>38</v>
      </c>
      <c r="AT56" s="53">
        <v>12</v>
      </c>
      <c r="AU56" s="1188"/>
      <c r="AV56" s="53">
        <v>1</v>
      </c>
      <c r="AW56" s="53">
        <v>2</v>
      </c>
      <c r="AX56" s="53">
        <v>3</v>
      </c>
      <c r="AY56" s="53">
        <v>1413</v>
      </c>
      <c r="AZ56" s="53"/>
      <c r="BA56" s="53">
        <v>4644</v>
      </c>
      <c r="BB56" s="53">
        <v>4370</v>
      </c>
      <c r="BC56" s="53">
        <v>274</v>
      </c>
      <c r="BD56" s="53">
        <v>6346</v>
      </c>
      <c r="BE56" s="53">
        <v>-1000000</v>
      </c>
      <c r="BF56" s="53">
        <v>-3750000</v>
      </c>
      <c r="BG56" s="53"/>
      <c r="BH56" s="53">
        <v>-1250000</v>
      </c>
      <c r="BI56" s="53">
        <v>-3000000</v>
      </c>
      <c r="BJ56" s="53">
        <v>-1000000</v>
      </c>
      <c r="BK56" s="53">
        <v>18075727</v>
      </c>
      <c r="BL56" s="1741"/>
      <c r="BM56" s="1742"/>
      <c r="BN56" s="1329">
        <v>0</v>
      </c>
      <c r="BO56" s="344" t="s">
        <v>497</v>
      </c>
      <c r="BP56" s="344" t="s">
        <v>2040</v>
      </c>
      <c r="BQ56" s="580" t="s">
        <v>2076</v>
      </c>
      <c r="BR56" s="246"/>
      <c r="BS56" s="246"/>
      <c r="BT56" s="246"/>
      <c r="BU56" s="246"/>
      <c r="BV56" s="246"/>
      <c r="BW56" s="246"/>
      <c r="BX56" s="246"/>
      <c r="BY56" s="246"/>
      <c r="BZ56" s="246"/>
      <c r="CA56" s="246"/>
      <c r="CB56" s="246"/>
      <c r="CC56" s="246"/>
      <c r="CD56" s="246"/>
      <c r="CE56" s="246"/>
      <c r="CF56" s="246"/>
      <c r="CG56" s="246"/>
      <c r="CH56" s="246"/>
      <c r="CI56" s="246"/>
      <c r="CJ56" s="246"/>
      <c r="CK56" s="246"/>
      <c r="CL56" s="246"/>
      <c r="CM56" s="246"/>
      <c r="CN56" s="246"/>
      <c r="CO56" s="246"/>
      <c r="CP56" s="246"/>
      <c r="CQ56" s="246"/>
      <c r="CR56" s="246"/>
      <c r="CS56" s="246"/>
      <c r="CT56" s="246"/>
    </row>
    <row r="57" spans="1:99" s="48" customFormat="1" ht="12.75" customHeight="1" x14ac:dyDescent="0.2">
      <c r="A57" s="599">
        <v>53</v>
      </c>
      <c r="B57" s="296" t="s">
        <v>788</v>
      </c>
      <c r="C57" s="648" t="s">
        <v>789</v>
      </c>
      <c r="D57" s="1319">
        <v>159853</v>
      </c>
      <c r="E57" s="1187">
        <v>121686000</v>
      </c>
      <c r="F57" s="1187">
        <v>4380</v>
      </c>
      <c r="G57" s="53">
        <v>-5310469</v>
      </c>
      <c r="H57" s="53">
        <v>-2752446</v>
      </c>
      <c r="I57" s="53">
        <v>-52281</v>
      </c>
      <c r="J57" s="53">
        <v>-4242</v>
      </c>
      <c r="K57" s="53">
        <v>-9806</v>
      </c>
      <c r="L57" s="53">
        <v>0</v>
      </c>
      <c r="M57" s="53">
        <v>-1143506</v>
      </c>
      <c r="N57" s="53">
        <v>-51481</v>
      </c>
      <c r="O57" s="53">
        <v>-34688</v>
      </c>
      <c r="P57" s="53">
        <v>-22</v>
      </c>
      <c r="Q57" s="53">
        <v>0</v>
      </c>
      <c r="R57" s="53">
        <v>0</v>
      </c>
      <c r="S57" s="53">
        <v>0</v>
      </c>
      <c r="T57" s="53"/>
      <c r="U57" s="53"/>
      <c r="V57" s="53">
        <v>45829374</v>
      </c>
      <c r="W57" s="53">
        <v>-592594</v>
      </c>
      <c r="X57" s="53"/>
      <c r="Y57" s="53"/>
      <c r="Z57" s="53">
        <v>20850097</v>
      </c>
      <c r="AA57" s="53">
        <v>16680077</v>
      </c>
      <c r="AB57" s="53">
        <v>3753017</v>
      </c>
      <c r="AC57" s="53">
        <v>417002</v>
      </c>
      <c r="AD57" s="53">
        <v>163876</v>
      </c>
      <c r="AE57" s="53">
        <v>2691335</v>
      </c>
      <c r="AF57" s="53">
        <v>113999</v>
      </c>
      <c r="AG57" s="53">
        <v>0</v>
      </c>
      <c r="AH57" s="53">
        <v>0</v>
      </c>
      <c r="AI57" s="53">
        <v>0</v>
      </c>
      <c r="AJ57" s="53">
        <v>0</v>
      </c>
      <c r="AK57" s="53">
        <v>-1031579</v>
      </c>
      <c r="AL57" s="53">
        <v>171</v>
      </c>
      <c r="AM57" s="53">
        <v>5</v>
      </c>
      <c r="AN57" s="53">
        <v>2</v>
      </c>
      <c r="AO57" s="53">
        <v>6</v>
      </c>
      <c r="AP57" s="53">
        <v>0</v>
      </c>
      <c r="AQ57" s="53">
        <v>246</v>
      </c>
      <c r="AR57" s="53">
        <v>39</v>
      </c>
      <c r="AS57" s="53">
        <v>1</v>
      </c>
      <c r="AT57" s="53">
        <v>1</v>
      </c>
      <c r="AU57" s="1188"/>
      <c r="AV57" s="53">
        <v>0</v>
      </c>
      <c r="AW57" s="53">
        <v>0</v>
      </c>
      <c r="AX57" s="53">
        <v>0</v>
      </c>
      <c r="AY57" s="53">
        <v>455</v>
      </c>
      <c r="AZ57" s="53"/>
      <c r="BA57" s="53">
        <v>1920</v>
      </c>
      <c r="BB57" s="53">
        <v>1803</v>
      </c>
      <c r="BC57" s="53">
        <v>117</v>
      </c>
      <c r="BD57" s="53">
        <v>2085</v>
      </c>
      <c r="BE57" s="53">
        <v>-182521</v>
      </c>
      <c r="BF57" s="53">
        <v>-308281</v>
      </c>
      <c r="BG57" s="53"/>
      <c r="BH57" s="53">
        <v>-18588</v>
      </c>
      <c r="BI57" s="53">
        <v>-473112</v>
      </c>
      <c r="BJ57" s="53">
        <v>-161004</v>
      </c>
      <c r="BK57" s="53">
        <v>335701</v>
      </c>
      <c r="BL57" s="1741"/>
      <c r="BM57" s="1742"/>
      <c r="BN57" s="1329">
        <v>0</v>
      </c>
      <c r="BO57" s="344" t="s">
        <v>2013</v>
      </c>
      <c r="BP57" s="344" t="s">
        <v>2016</v>
      </c>
      <c r="BQ57" s="580" t="s">
        <v>2077</v>
      </c>
      <c r="BR57" s="246"/>
      <c r="BS57" s="246"/>
      <c r="BT57" s="246"/>
      <c r="BU57" s="246"/>
      <c r="BV57" s="246"/>
      <c r="BW57" s="246"/>
      <c r="BX57" s="246"/>
      <c r="BY57" s="246"/>
      <c r="BZ57" s="246"/>
      <c r="CA57" s="246"/>
      <c r="CB57" s="246"/>
      <c r="CC57" s="246"/>
      <c r="CD57" s="246"/>
      <c r="CE57" s="246"/>
      <c r="CF57" s="246"/>
      <c r="CG57" s="246"/>
      <c r="CH57" s="246"/>
      <c r="CI57" s="246"/>
      <c r="CJ57" s="246"/>
      <c r="CK57" s="246"/>
      <c r="CL57" s="246"/>
      <c r="CM57" s="246"/>
      <c r="CN57" s="246"/>
      <c r="CO57" s="246"/>
      <c r="CP57" s="246"/>
      <c r="CQ57" s="246"/>
      <c r="CR57" s="246"/>
      <c r="CS57" s="246"/>
      <c r="CT57" s="246"/>
    </row>
    <row r="58" spans="1:99" s="48" customFormat="1" ht="12.75" customHeight="1" x14ac:dyDescent="0.2">
      <c r="A58" s="599">
        <v>54</v>
      </c>
      <c r="B58" s="296" t="s">
        <v>790</v>
      </c>
      <c r="C58" s="648" t="s">
        <v>791</v>
      </c>
      <c r="D58" s="1319">
        <v>211039</v>
      </c>
      <c r="E58" s="1187">
        <v>152203000</v>
      </c>
      <c r="F58" s="1187">
        <v>5540</v>
      </c>
      <c r="G58" s="53">
        <v>-6394693</v>
      </c>
      <c r="H58" s="53">
        <v>-5133994</v>
      </c>
      <c r="I58" s="53">
        <v>-39060</v>
      </c>
      <c r="J58" s="53">
        <v>-22438</v>
      </c>
      <c r="K58" s="53">
        <v>-27455</v>
      </c>
      <c r="L58" s="53">
        <v>-50000</v>
      </c>
      <c r="M58" s="53">
        <v>-1649807</v>
      </c>
      <c r="N58" s="53">
        <v>-5000</v>
      </c>
      <c r="O58" s="53">
        <v>-5000</v>
      </c>
      <c r="P58" s="53">
        <v>-5000</v>
      </c>
      <c r="Q58" s="53">
        <v>-5000</v>
      </c>
      <c r="R58" s="53">
        <v>-5000</v>
      </c>
      <c r="S58" s="53">
        <v>0</v>
      </c>
      <c r="T58" s="53"/>
      <c r="U58" s="53"/>
      <c r="V58" s="53">
        <v>52011488</v>
      </c>
      <c r="W58" s="53">
        <v>-933000</v>
      </c>
      <c r="X58" s="53"/>
      <c r="Y58" s="53"/>
      <c r="Z58" s="53">
        <v>25378045</v>
      </c>
      <c r="AA58" s="53">
        <v>20302436</v>
      </c>
      <c r="AB58" s="53">
        <v>5075609</v>
      </c>
      <c r="AC58" s="53">
        <v>0</v>
      </c>
      <c r="AD58" s="53">
        <v>205473</v>
      </c>
      <c r="AE58" s="53">
        <v>0</v>
      </c>
      <c r="AF58" s="53">
        <v>206609</v>
      </c>
      <c r="AG58" s="53">
        <v>0</v>
      </c>
      <c r="AH58" s="53">
        <v>0</v>
      </c>
      <c r="AI58" s="53">
        <v>0</v>
      </c>
      <c r="AJ58" s="53">
        <v>0</v>
      </c>
      <c r="AK58" s="53">
        <v>-140134</v>
      </c>
      <c r="AL58" s="53">
        <v>276</v>
      </c>
      <c r="AM58" s="53">
        <v>20</v>
      </c>
      <c r="AN58" s="53">
        <v>8</v>
      </c>
      <c r="AO58" s="53">
        <v>12</v>
      </c>
      <c r="AP58" s="53">
        <v>0</v>
      </c>
      <c r="AQ58" s="53">
        <v>264</v>
      </c>
      <c r="AR58" s="53">
        <v>1</v>
      </c>
      <c r="AS58" s="53">
        <v>0</v>
      </c>
      <c r="AT58" s="53">
        <v>0</v>
      </c>
      <c r="AU58" s="1188"/>
      <c r="AV58" s="53">
        <v>0</v>
      </c>
      <c r="AW58" s="53">
        <v>0</v>
      </c>
      <c r="AX58" s="53">
        <v>0</v>
      </c>
      <c r="AY58" s="53">
        <v>925</v>
      </c>
      <c r="AZ58" s="53"/>
      <c r="BA58" s="53">
        <v>2418</v>
      </c>
      <c r="BB58" s="53">
        <v>2161</v>
      </c>
      <c r="BC58" s="53">
        <v>257</v>
      </c>
      <c r="BD58" s="53">
        <v>2609</v>
      </c>
      <c r="BE58" s="53">
        <v>-89995</v>
      </c>
      <c r="BF58" s="53">
        <v>-1323579</v>
      </c>
      <c r="BG58" s="53"/>
      <c r="BH58" s="53">
        <v>0</v>
      </c>
      <c r="BI58" s="53">
        <v>-211033</v>
      </c>
      <c r="BJ58" s="53">
        <v>-25200</v>
      </c>
      <c r="BK58" s="53">
        <v>-334642</v>
      </c>
      <c r="BL58" s="1741"/>
      <c r="BM58" s="1742"/>
      <c r="BN58" s="1329">
        <v>0</v>
      </c>
      <c r="BO58" s="344" t="s">
        <v>2013</v>
      </c>
      <c r="BP58" s="344" t="s">
        <v>2014</v>
      </c>
      <c r="BQ58" s="580" t="s">
        <v>2078</v>
      </c>
      <c r="BR58" s="246"/>
      <c r="BS58" s="246"/>
      <c r="BT58" s="246"/>
      <c r="BU58" s="246"/>
      <c r="BV58" s="246"/>
      <c r="BW58" s="246"/>
      <c r="BX58" s="246"/>
      <c r="BY58" s="246"/>
      <c r="BZ58" s="246"/>
      <c r="CA58" s="246"/>
      <c r="CB58" s="246"/>
      <c r="CC58" s="246"/>
      <c r="CD58" s="246"/>
      <c r="CE58" s="246"/>
      <c r="CF58" s="246"/>
      <c r="CG58" s="246"/>
      <c r="CH58" s="246"/>
      <c r="CI58" s="246"/>
      <c r="CJ58" s="246"/>
      <c r="CK58" s="246"/>
      <c r="CL58" s="246"/>
      <c r="CM58" s="246"/>
      <c r="CN58" s="246"/>
      <c r="CO58" s="246"/>
      <c r="CP58" s="246"/>
      <c r="CQ58" s="246"/>
      <c r="CR58" s="246"/>
      <c r="CS58" s="246"/>
      <c r="CT58" s="246"/>
    </row>
    <row r="59" spans="1:99" s="304" customFormat="1" ht="12.75" customHeight="1" x14ac:dyDescent="0.2">
      <c r="A59" s="599">
        <v>55</v>
      </c>
      <c r="B59" s="296" t="s">
        <v>792</v>
      </c>
      <c r="C59" s="648" t="s">
        <v>793</v>
      </c>
      <c r="D59" s="1319">
        <v>133816</v>
      </c>
      <c r="E59" s="1187">
        <v>92815000</v>
      </c>
      <c r="F59" s="1187">
        <v>3780</v>
      </c>
      <c r="G59" s="53">
        <v>-4569732</v>
      </c>
      <c r="H59" s="53">
        <v>-2919747</v>
      </c>
      <c r="I59" s="53">
        <v>-49085</v>
      </c>
      <c r="J59" s="53">
        <v>-7113</v>
      </c>
      <c r="K59" s="53">
        <v>-2450</v>
      </c>
      <c r="L59" s="53">
        <v>0</v>
      </c>
      <c r="M59" s="53">
        <v>-431161</v>
      </c>
      <c r="N59" s="53">
        <v>-67023</v>
      </c>
      <c r="O59" s="53">
        <v>0</v>
      </c>
      <c r="P59" s="53">
        <v>0</v>
      </c>
      <c r="Q59" s="53">
        <v>0</v>
      </c>
      <c r="R59" s="53">
        <v>0</v>
      </c>
      <c r="S59" s="53">
        <v>0</v>
      </c>
      <c r="T59" s="53"/>
      <c r="U59" s="53"/>
      <c r="V59" s="53">
        <v>31140526</v>
      </c>
      <c r="W59" s="53">
        <v>-1121059</v>
      </c>
      <c r="X59" s="53"/>
      <c r="Y59" s="53"/>
      <c r="Z59" s="53">
        <v>14622458</v>
      </c>
      <c r="AA59" s="53">
        <v>11697966</v>
      </c>
      <c r="AB59" s="53">
        <v>2632042</v>
      </c>
      <c r="AC59" s="53">
        <v>292449</v>
      </c>
      <c r="AD59" s="53">
        <v>137517</v>
      </c>
      <c r="AE59" s="53">
        <v>0</v>
      </c>
      <c r="AF59" s="53">
        <v>0</v>
      </c>
      <c r="AG59" s="53">
        <v>0</v>
      </c>
      <c r="AH59" s="53">
        <v>0</v>
      </c>
      <c r="AI59" s="53">
        <v>0</v>
      </c>
      <c r="AJ59" s="53">
        <v>0</v>
      </c>
      <c r="AK59" s="53">
        <v>765460</v>
      </c>
      <c r="AL59" s="53">
        <v>154</v>
      </c>
      <c r="AM59" s="53">
        <v>19</v>
      </c>
      <c r="AN59" s="53">
        <v>3</v>
      </c>
      <c r="AO59" s="53">
        <v>0</v>
      </c>
      <c r="AP59" s="53">
        <v>0</v>
      </c>
      <c r="AQ59" s="53">
        <v>271</v>
      </c>
      <c r="AR59" s="53">
        <v>20</v>
      </c>
      <c r="AS59" s="53">
        <v>0</v>
      </c>
      <c r="AT59" s="53">
        <v>1</v>
      </c>
      <c r="AU59" s="1188"/>
      <c r="AV59" s="53">
        <v>0</v>
      </c>
      <c r="AW59" s="53">
        <v>0</v>
      </c>
      <c r="AX59" s="53">
        <v>0</v>
      </c>
      <c r="AY59" s="53">
        <v>374</v>
      </c>
      <c r="AZ59" s="53"/>
      <c r="BA59" s="53">
        <v>1759</v>
      </c>
      <c r="BB59" s="53">
        <v>1675</v>
      </c>
      <c r="BC59" s="53">
        <v>84</v>
      </c>
      <c r="BD59" s="53">
        <v>1756</v>
      </c>
      <c r="BE59" s="53">
        <v>-36611</v>
      </c>
      <c r="BF59" s="53">
        <v>-58909</v>
      </c>
      <c r="BG59" s="53"/>
      <c r="BH59" s="53">
        <v>0</v>
      </c>
      <c r="BI59" s="53">
        <v>-328281</v>
      </c>
      <c r="BJ59" s="53">
        <v>-7360</v>
      </c>
      <c r="BK59" s="53">
        <v>1145417</v>
      </c>
      <c r="BL59" s="1741"/>
      <c r="BM59" s="1742"/>
      <c r="BN59" s="1329">
        <v>0</v>
      </c>
      <c r="BO59" s="344" t="s">
        <v>2013</v>
      </c>
      <c r="BP59" s="344" t="s">
        <v>2040</v>
      </c>
      <c r="BQ59" s="580" t="s">
        <v>2079</v>
      </c>
      <c r="BR59" s="246"/>
      <c r="BS59" s="246"/>
      <c r="BT59" s="246"/>
      <c r="BU59" s="246"/>
      <c r="BV59" s="246"/>
      <c r="BW59" s="246"/>
      <c r="BX59" s="246"/>
      <c r="BY59" s="246"/>
      <c r="BZ59" s="246"/>
      <c r="CA59" s="246"/>
      <c r="CB59" s="246"/>
      <c r="CC59" s="246"/>
      <c r="CD59" s="246"/>
      <c r="CE59" s="246"/>
      <c r="CF59" s="246"/>
      <c r="CG59" s="246"/>
      <c r="CH59" s="246"/>
      <c r="CI59" s="246"/>
      <c r="CJ59" s="246"/>
      <c r="CK59" s="246"/>
      <c r="CL59" s="246"/>
      <c r="CM59" s="246"/>
      <c r="CN59" s="246"/>
      <c r="CO59" s="246"/>
      <c r="CP59" s="246"/>
      <c r="CQ59" s="246"/>
      <c r="CR59" s="246"/>
      <c r="CS59" s="246"/>
      <c r="CT59" s="246"/>
      <c r="CU59" s="48"/>
    </row>
    <row r="60" spans="1:99" s="48" customFormat="1" ht="12.75" customHeight="1" x14ac:dyDescent="0.2">
      <c r="A60" s="599">
        <v>56</v>
      </c>
      <c r="B60" s="296" t="s">
        <v>794</v>
      </c>
      <c r="C60" s="648" t="s">
        <v>0</v>
      </c>
      <c r="D60" s="1319">
        <v>1693743</v>
      </c>
      <c r="E60" s="1187">
        <v>3000621000</v>
      </c>
      <c r="F60" s="1187">
        <v>18260</v>
      </c>
      <c r="G60" s="53">
        <v>-2559655</v>
      </c>
      <c r="H60" s="53">
        <v>-15176991</v>
      </c>
      <c r="I60" s="53">
        <v>0</v>
      </c>
      <c r="J60" s="53">
        <v>0</v>
      </c>
      <c r="K60" s="53">
        <v>-25324</v>
      </c>
      <c r="L60" s="53">
        <v>0</v>
      </c>
      <c r="M60" s="53">
        <v>-54512046</v>
      </c>
      <c r="N60" s="53">
        <v>-118156</v>
      </c>
      <c r="O60" s="53">
        <v>-80218</v>
      </c>
      <c r="P60" s="53">
        <v>0</v>
      </c>
      <c r="Q60" s="53">
        <v>0</v>
      </c>
      <c r="R60" s="53">
        <v>-107074</v>
      </c>
      <c r="S60" s="53">
        <v>0</v>
      </c>
      <c r="T60" s="53"/>
      <c r="U60" s="53"/>
      <c r="V60" s="53">
        <v>1385518101</v>
      </c>
      <c r="W60" s="53">
        <v>-60457401</v>
      </c>
      <c r="X60" s="53"/>
      <c r="Y60" s="53"/>
      <c r="Z60" s="53">
        <v>428188335</v>
      </c>
      <c r="AA60" s="53">
        <v>389262123</v>
      </c>
      <c r="AB60" s="53">
        <v>480089951</v>
      </c>
      <c r="AC60" s="53">
        <v>0</v>
      </c>
      <c r="AD60" s="53">
        <v>1835603</v>
      </c>
      <c r="AE60" s="53">
        <v>0</v>
      </c>
      <c r="AF60" s="53">
        <v>0</v>
      </c>
      <c r="AG60" s="53">
        <v>0</v>
      </c>
      <c r="AH60" s="53">
        <v>0</v>
      </c>
      <c r="AI60" s="53">
        <v>13496000</v>
      </c>
      <c r="AJ60" s="53">
        <v>0</v>
      </c>
      <c r="AK60" s="53">
        <v>64062858</v>
      </c>
      <c r="AL60" s="53">
        <v>203</v>
      </c>
      <c r="AM60" s="53">
        <v>0</v>
      </c>
      <c r="AN60" s="53">
        <v>0</v>
      </c>
      <c r="AO60" s="53">
        <v>2</v>
      </c>
      <c r="AP60" s="53">
        <v>0</v>
      </c>
      <c r="AQ60" s="53">
        <v>2453</v>
      </c>
      <c r="AR60" s="53">
        <v>17</v>
      </c>
      <c r="AS60" s="53">
        <v>6</v>
      </c>
      <c r="AT60" s="53">
        <v>0</v>
      </c>
      <c r="AU60" s="1188"/>
      <c r="AV60" s="53">
        <v>0</v>
      </c>
      <c r="AW60" s="53">
        <v>0</v>
      </c>
      <c r="AX60" s="53">
        <v>4</v>
      </c>
      <c r="AY60" s="53">
        <v>848</v>
      </c>
      <c r="AZ60" s="53"/>
      <c r="BA60" s="53">
        <v>715</v>
      </c>
      <c r="BB60" s="53">
        <v>624</v>
      </c>
      <c r="BC60" s="53">
        <v>91</v>
      </c>
      <c r="BD60" s="53">
        <v>12609</v>
      </c>
      <c r="BE60" s="53">
        <v>-10055</v>
      </c>
      <c r="BF60" s="53">
        <v>-51282811</v>
      </c>
      <c r="BG60" s="53"/>
      <c r="BH60" s="53">
        <v>0</v>
      </c>
      <c r="BI60" s="53">
        <v>-3219180</v>
      </c>
      <c r="BJ60" s="53">
        <v>0</v>
      </c>
      <c r="BK60" s="53">
        <v>99466451</v>
      </c>
      <c r="BL60" s="1741"/>
      <c r="BM60" s="1742"/>
      <c r="BN60" s="1329">
        <v>0</v>
      </c>
      <c r="BO60" s="344" t="s">
        <v>2065</v>
      </c>
      <c r="BP60" s="344" t="s">
        <v>2024</v>
      </c>
      <c r="BQ60" s="580" t="s">
        <v>2080</v>
      </c>
      <c r="BR60" s="246"/>
      <c r="BS60" s="246"/>
      <c r="BT60" s="246"/>
      <c r="BU60" s="246"/>
      <c r="BV60" s="246"/>
      <c r="BW60" s="246"/>
      <c r="BX60" s="246"/>
      <c r="BY60" s="246"/>
      <c r="BZ60" s="246"/>
      <c r="CA60" s="246"/>
      <c r="CB60" s="246"/>
      <c r="CC60" s="246"/>
      <c r="CD60" s="246"/>
      <c r="CE60" s="246"/>
      <c r="CF60" s="246"/>
      <c r="CG60" s="246"/>
      <c r="CH60" s="246"/>
      <c r="CI60" s="246"/>
      <c r="CJ60" s="246"/>
      <c r="CK60" s="246"/>
      <c r="CL60" s="246"/>
      <c r="CM60" s="246"/>
      <c r="CN60" s="246"/>
      <c r="CO60" s="246"/>
      <c r="CP60" s="246"/>
      <c r="CQ60" s="246"/>
      <c r="CR60" s="246"/>
      <c r="CS60" s="246"/>
      <c r="CT60" s="246"/>
    </row>
    <row r="61" spans="1:99" s="48" customFormat="1" ht="12.75" customHeight="1" x14ac:dyDescent="0.2">
      <c r="A61" s="599">
        <v>57</v>
      </c>
      <c r="B61" s="296" t="s">
        <v>1</v>
      </c>
      <c r="C61" s="648" t="s">
        <v>2</v>
      </c>
      <c r="D61" s="1319">
        <v>245639</v>
      </c>
      <c r="E61" s="1187">
        <v>207033000</v>
      </c>
      <c r="F61" s="1187">
        <v>6210</v>
      </c>
      <c r="G61" s="53">
        <v>-6597823</v>
      </c>
      <c r="H61" s="53">
        <v>-8574739</v>
      </c>
      <c r="I61" s="53">
        <v>-63351</v>
      </c>
      <c r="J61" s="53">
        <v>-8374</v>
      </c>
      <c r="K61" s="53">
        <v>-20771</v>
      </c>
      <c r="L61" s="53">
        <v>0</v>
      </c>
      <c r="M61" s="53">
        <v>-2249748</v>
      </c>
      <c r="N61" s="53">
        <v>-255976</v>
      </c>
      <c r="O61" s="53">
        <v>-6198</v>
      </c>
      <c r="P61" s="53">
        <v>-15189</v>
      </c>
      <c r="Q61" s="53">
        <v>0</v>
      </c>
      <c r="R61" s="53">
        <v>0</v>
      </c>
      <c r="S61" s="53">
        <v>0</v>
      </c>
      <c r="T61" s="53"/>
      <c r="U61" s="53"/>
      <c r="V61" s="53">
        <v>71237454</v>
      </c>
      <c r="W61" s="53">
        <v>-2849498</v>
      </c>
      <c r="X61" s="53"/>
      <c r="Y61" s="53"/>
      <c r="Z61" s="53">
        <v>33940182</v>
      </c>
      <c r="AA61" s="53">
        <v>27152146</v>
      </c>
      <c r="AB61" s="53">
        <v>6109233</v>
      </c>
      <c r="AC61" s="53">
        <v>678804</v>
      </c>
      <c r="AD61" s="53">
        <v>240013</v>
      </c>
      <c r="AE61" s="53">
        <v>0</v>
      </c>
      <c r="AF61" s="53">
        <v>0</v>
      </c>
      <c r="AG61" s="53">
        <v>0</v>
      </c>
      <c r="AH61" s="53">
        <v>0</v>
      </c>
      <c r="AI61" s="53">
        <v>0</v>
      </c>
      <c r="AJ61" s="53">
        <v>0</v>
      </c>
      <c r="AK61" s="53">
        <v>616890</v>
      </c>
      <c r="AL61" s="53">
        <v>288</v>
      </c>
      <c r="AM61" s="53">
        <v>19</v>
      </c>
      <c r="AN61" s="53">
        <v>5</v>
      </c>
      <c r="AO61" s="53">
        <v>10</v>
      </c>
      <c r="AP61" s="53">
        <v>0</v>
      </c>
      <c r="AQ61" s="53">
        <v>394</v>
      </c>
      <c r="AR61" s="53">
        <v>98</v>
      </c>
      <c r="AS61" s="53">
        <v>0</v>
      </c>
      <c r="AT61" s="53">
        <v>16</v>
      </c>
      <c r="AU61" s="1188"/>
      <c r="AV61" s="53">
        <v>0</v>
      </c>
      <c r="AW61" s="53">
        <v>0</v>
      </c>
      <c r="AX61" s="53">
        <v>0</v>
      </c>
      <c r="AY61" s="53">
        <v>706</v>
      </c>
      <c r="AZ61" s="53"/>
      <c r="BA61" s="53">
        <v>2671</v>
      </c>
      <c r="BB61" s="53">
        <v>2457</v>
      </c>
      <c r="BC61" s="53">
        <v>214</v>
      </c>
      <c r="BD61" s="53">
        <v>2924</v>
      </c>
      <c r="BE61" s="53">
        <v>-335727</v>
      </c>
      <c r="BF61" s="53">
        <v>-591162</v>
      </c>
      <c r="BG61" s="53"/>
      <c r="BH61" s="53">
        <v>-73492</v>
      </c>
      <c r="BI61" s="53">
        <v>-608288</v>
      </c>
      <c r="BJ61" s="53">
        <v>-641079</v>
      </c>
      <c r="BK61" s="53">
        <v>2490864</v>
      </c>
      <c r="BL61" s="1741"/>
      <c r="BM61" s="1742"/>
      <c r="BN61" s="1329">
        <v>0</v>
      </c>
      <c r="BO61" s="344" t="s">
        <v>2013</v>
      </c>
      <c r="BP61" s="344" t="s">
        <v>2021</v>
      </c>
      <c r="BQ61" s="580" t="s">
        <v>2081</v>
      </c>
      <c r="BR61" s="246"/>
      <c r="BS61" s="246"/>
      <c r="BT61" s="246"/>
      <c r="BU61" s="246"/>
      <c r="BV61" s="246"/>
      <c r="BW61" s="246"/>
      <c r="BX61" s="246"/>
      <c r="BY61" s="246"/>
      <c r="BZ61" s="246"/>
      <c r="CA61" s="246"/>
      <c r="CB61" s="246"/>
      <c r="CC61" s="246"/>
      <c r="CD61" s="246"/>
      <c r="CE61" s="246"/>
      <c r="CF61" s="246"/>
      <c r="CG61" s="246"/>
      <c r="CH61" s="246"/>
      <c r="CI61" s="246"/>
      <c r="CJ61" s="246"/>
      <c r="CK61" s="246"/>
      <c r="CL61" s="246"/>
      <c r="CM61" s="246"/>
      <c r="CN61" s="246"/>
      <c r="CO61" s="246"/>
      <c r="CP61" s="246"/>
      <c r="CQ61" s="246"/>
      <c r="CR61" s="246"/>
      <c r="CS61" s="246"/>
      <c r="CT61" s="246"/>
    </row>
    <row r="62" spans="1:99" s="48" customFormat="1" ht="12.75" customHeight="1" x14ac:dyDescent="0.2">
      <c r="A62" s="599">
        <v>58</v>
      </c>
      <c r="B62" s="296" t="s">
        <v>3</v>
      </c>
      <c r="C62" s="648" t="s">
        <v>4</v>
      </c>
      <c r="D62" s="1319">
        <v>1251825</v>
      </c>
      <c r="E62" s="1187">
        <v>625492000</v>
      </c>
      <c r="F62" s="1187">
        <v>35880</v>
      </c>
      <c r="G62" s="53">
        <v>-45425564</v>
      </c>
      <c r="H62" s="53">
        <v>-21460060</v>
      </c>
      <c r="I62" s="53">
        <v>-197094</v>
      </c>
      <c r="J62" s="53">
        <v>-262345</v>
      </c>
      <c r="K62" s="53">
        <v>-277810</v>
      </c>
      <c r="L62" s="53">
        <v>0</v>
      </c>
      <c r="M62" s="53">
        <v>-3652981</v>
      </c>
      <c r="N62" s="53">
        <v>-789381</v>
      </c>
      <c r="O62" s="53">
        <v>-397998</v>
      </c>
      <c r="P62" s="53">
        <v>-8863</v>
      </c>
      <c r="Q62" s="53">
        <v>0</v>
      </c>
      <c r="R62" s="53">
        <v>0</v>
      </c>
      <c r="S62" s="53">
        <v>0</v>
      </c>
      <c r="T62" s="53"/>
      <c r="U62" s="53"/>
      <c r="V62" s="53">
        <v>178307544</v>
      </c>
      <c r="W62" s="53">
        <v>-3570000</v>
      </c>
      <c r="X62" s="53"/>
      <c r="Y62" s="53"/>
      <c r="Z62" s="53">
        <v>0</v>
      </c>
      <c r="AA62" s="53">
        <v>169913524</v>
      </c>
      <c r="AB62" s="53">
        <v>0</v>
      </c>
      <c r="AC62" s="53">
        <v>0</v>
      </c>
      <c r="AD62" s="53">
        <v>1231705</v>
      </c>
      <c r="AE62" s="53">
        <v>541919</v>
      </c>
      <c r="AF62" s="53">
        <v>3420000</v>
      </c>
      <c r="AG62" s="53">
        <v>0</v>
      </c>
      <c r="AH62" s="53">
        <v>0</v>
      </c>
      <c r="AI62" s="53">
        <v>0</v>
      </c>
      <c r="AJ62" s="53">
        <v>0</v>
      </c>
      <c r="AK62" s="53">
        <v>-2968421</v>
      </c>
      <c r="AL62" s="53">
        <v>1795</v>
      </c>
      <c r="AM62" s="53">
        <v>50</v>
      </c>
      <c r="AN62" s="53">
        <v>96</v>
      </c>
      <c r="AO62" s="53">
        <v>203</v>
      </c>
      <c r="AP62" s="53">
        <v>0</v>
      </c>
      <c r="AQ62" s="53">
        <v>1109</v>
      </c>
      <c r="AR62" s="53">
        <v>754</v>
      </c>
      <c r="AS62" s="53">
        <v>102</v>
      </c>
      <c r="AT62" s="53">
        <v>20</v>
      </c>
      <c r="AU62" s="1188"/>
      <c r="AV62" s="53">
        <v>0</v>
      </c>
      <c r="AW62" s="53">
        <v>0</v>
      </c>
      <c r="AX62" s="53">
        <v>0</v>
      </c>
      <c r="AY62" s="53">
        <v>5214</v>
      </c>
      <c r="AZ62" s="53"/>
      <c r="BA62" s="53">
        <v>19920</v>
      </c>
      <c r="BB62" s="53">
        <v>19268</v>
      </c>
      <c r="BC62" s="53">
        <v>652</v>
      </c>
      <c r="BD62" s="53">
        <v>13665</v>
      </c>
      <c r="BE62" s="53">
        <v>-263781</v>
      </c>
      <c r="BF62" s="53">
        <v>-1525544</v>
      </c>
      <c r="BG62" s="53"/>
      <c r="BH62" s="53">
        <v>-39271</v>
      </c>
      <c r="BI62" s="53">
        <v>-1824385</v>
      </c>
      <c r="BJ62" s="53">
        <v>0</v>
      </c>
      <c r="BK62" s="53">
        <v>-4203467</v>
      </c>
      <c r="BL62" s="1741"/>
      <c r="BM62" s="1742"/>
      <c r="BN62" s="1329">
        <v>-11000</v>
      </c>
      <c r="BO62" s="344" t="s">
        <v>497</v>
      </c>
      <c r="BP62" s="344" t="s">
        <v>2033</v>
      </c>
      <c r="BQ62" s="580" t="s">
        <v>2082</v>
      </c>
      <c r="BR62" s="246"/>
      <c r="BS62" s="246"/>
      <c r="BT62" s="246"/>
      <c r="BU62" s="246"/>
      <c r="BV62" s="246"/>
      <c r="BW62" s="246"/>
      <c r="BX62" s="246"/>
      <c r="BY62" s="246"/>
      <c r="BZ62" s="246"/>
      <c r="CA62" s="246"/>
      <c r="CB62" s="246"/>
      <c r="CC62" s="246"/>
      <c r="CD62" s="246"/>
      <c r="CE62" s="246"/>
      <c r="CF62" s="246"/>
      <c r="CG62" s="246"/>
      <c r="CH62" s="246"/>
      <c r="CI62" s="246"/>
      <c r="CJ62" s="246"/>
      <c r="CK62" s="246"/>
      <c r="CL62" s="246"/>
      <c r="CM62" s="246"/>
      <c r="CN62" s="246"/>
      <c r="CO62" s="246"/>
      <c r="CP62" s="246"/>
      <c r="CQ62" s="246"/>
      <c r="CR62" s="246"/>
      <c r="CS62" s="246"/>
      <c r="CT62" s="246"/>
    </row>
    <row r="63" spans="1:99" s="48" customFormat="1" ht="12.75" customHeight="1" x14ac:dyDescent="0.2">
      <c r="A63" s="599">
        <v>59</v>
      </c>
      <c r="B63" s="296" t="s">
        <v>5</v>
      </c>
      <c r="C63" s="648" t="s">
        <v>6</v>
      </c>
      <c r="D63" s="1319">
        <v>202195</v>
      </c>
      <c r="E63" s="1187">
        <v>121480000</v>
      </c>
      <c r="F63" s="1187">
        <v>5380</v>
      </c>
      <c r="G63" s="53">
        <v>-6025538</v>
      </c>
      <c r="H63" s="53">
        <v>-2893141</v>
      </c>
      <c r="I63" s="53">
        <v>-57379</v>
      </c>
      <c r="J63" s="53">
        <v>-31986</v>
      </c>
      <c r="K63" s="53">
        <v>-23915</v>
      </c>
      <c r="L63" s="53">
        <v>0</v>
      </c>
      <c r="M63" s="53">
        <v>-1044802</v>
      </c>
      <c r="N63" s="53">
        <v>-78182</v>
      </c>
      <c r="O63" s="53">
        <v>0</v>
      </c>
      <c r="P63" s="53">
        <v>0</v>
      </c>
      <c r="Q63" s="53">
        <v>0</v>
      </c>
      <c r="R63" s="53">
        <v>0</v>
      </c>
      <c r="S63" s="53">
        <v>0</v>
      </c>
      <c r="T63" s="53"/>
      <c r="U63" s="53"/>
      <c r="V63" s="53">
        <v>37907462</v>
      </c>
      <c r="W63" s="53">
        <v>-947685</v>
      </c>
      <c r="X63" s="53"/>
      <c r="Y63" s="53"/>
      <c r="Z63" s="53">
        <v>18442647</v>
      </c>
      <c r="AA63" s="53">
        <v>14754118</v>
      </c>
      <c r="AB63" s="53">
        <v>3688529</v>
      </c>
      <c r="AC63" s="53">
        <v>0</v>
      </c>
      <c r="AD63" s="53">
        <v>195808</v>
      </c>
      <c r="AE63" s="53">
        <v>0</v>
      </c>
      <c r="AF63" s="53">
        <v>267922</v>
      </c>
      <c r="AG63" s="53">
        <v>0</v>
      </c>
      <c r="AH63" s="53">
        <v>0</v>
      </c>
      <c r="AI63" s="53">
        <v>0</v>
      </c>
      <c r="AJ63" s="53">
        <v>0</v>
      </c>
      <c r="AK63" s="53">
        <v>-2022908</v>
      </c>
      <c r="AL63" s="53">
        <v>299</v>
      </c>
      <c r="AM63" s="53">
        <v>25</v>
      </c>
      <c r="AN63" s="53">
        <v>16</v>
      </c>
      <c r="AO63" s="53">
        <v>12</v>
      </c>
      <c r="AP63" s="53">
        <v>0</v>
      </c>
      <c r="AQ63" s="53">
        <v>280</v>
      </c>
      <c r="AR63" s="53">
        <v>15</v>
      </c>
      <c r="AS63" s="53">
        <v>0</v>
      </c>
      <c r="AT63" s="53">
        <v>0</v>
      </c>
      <c r="AU63" s="1188"/>
      <c r="AV63" s="53">
        <v>0</v>
      </c>
      <c r="AW63" s="53">
        <v>0</v>
      </c>
      <c r="AX63" s="53">
        <v>0</v>
      </c>
      <c r="AY63" s="53">
        <v>1025</v>
      </c>
      <c r="AZ63" s="53"/>
      <c r="BA63" s="53">
        <v>2351</v>
      </c>
      <c r="BB63" s="53">
        <v>2189</v>
      </c>
      <c r="BC63" s="53">
        <v>162</v>
      </c>
      <c r="BD63" s="53">
        <v>1986</v>
      </c>
      <c r="BE63" s="53">
        <v>-56244</v>
      </c>
      <c r="BF63" s="53">
        <v>-751473</v>
      </c>
      <c r="BG63" s="53"/>
      <c r="BH63" s="53">
        <v>0</v>
      </c>
      <c r="BI63" s="53">
        <v>-195357</v>
      </c>
      <c r="BJ63" s="53">
        <v>-41728</v>
      </c>
      <c r="BK63" s="53">
        <v>-2985841</v>
      </c>
      <c r="BL63" s="1741"/>
      <c r="BM63" s="1742"/>
      <c r="BN63" s="1329">
        <v>0</v>
      </c>
      <c r="BO63" s="344" t="s">
        <v>2013</v>
      </c>
      <c r="BP63" s="344" t="s">
        <v>2033</v>
      </c>
      <c r="BQ63" s="580" t="s">
        <v>2083</v>
      </c>
      <c r="BR63" s="246"/>
      <c r="BS63" s="246"/>
      <c r="BT63" s="246"/>
      <c r="BU63" s="246"/>
      <c r="BV63" s="246"/>
      <c r="BW63" s="246"/>
      <c r="BX63" s="246"/>
      <c r="BY63" s="246"/>
      <c r="BZ63" s="246"/>
      <c r="CA63" s="246"/>
      <c r="CB63" s="246"/>
      <c r="CC63" s="246"/>
      <c r="CD63" s="246"/>
      <c r="CE63" s="246"/>
      <c r="CF63" s="246"/>
      <c r="CG63" s="246"/>
      <c r="CH63" s="246"/>
      <c r="CI63" s="246"/>
      <c r="CJ63" s="246"/>
      <c r="CK63" s="246"/>
      <c r="CL63" s="246"/>
      <c r="CM63" s="246"/>
      <c r="CN63" s="246"/>
      <c r="CO63" s="246"/>
      <c r="CP63" s="246"/>
      <c r="CQ63" s="246"/>
      <c r="CR63" s="246"/>
      <c r="CS63" s="246"/>
      <c r="CT63" s="246"/>
    </row>
    <row r="64" spans="1:99" s="48" customFormat="1" ht="12.75" customHeight="1" x14ac:dyDescent="0.2">
      <c r="A64" s="599">
        <v>60</v>
      </c>
      <c r="B64" s="296" t="s">
        <v>7</v>
      </c>
      <c r="C64" s="648" t="s">
        <v>8</v>
      </c>
      <c r="D64" s="1319">
        <v>374733</v>
      </c>
      <c r="E64" s="1187">
        <v>390171000</v>
      </c>
      <c r="F64" s="1187">
        <v>8810</v>
      </c>
      <c r="G64" s="53">
        <v>-9492336</v>
      </c>
      <c r="H64" s="53">
        <v>-21100035</v>
      </c>
      <c r="I64" s="53">
        <v>-211594</v>
      </c>
      <c r="J64" s="53">
        <v>0</v>
      </c>
      <c r="K64" s="53">
        <v>-8759</v>
      </c>
      <c r="L64" s="53">
        <v>0</v>
      </c>
      <c r="M64" s="53">
        <v>-4454346</v>
      </c>
      <c r="N64" s="53">
        <v>-592883</v>
      </c>
      <c r="O64" s="53">
        <v>0</v>
      </c>
      <c r="P64" s="53">
        <v>0</v>
      </c>
      <c r="Q64" s="53">
        <v>0</v>
      </c>
      <c r="R64" s="53">
        <v>0</v>
      </c>
      <c r="S64" s="53">
        <v>0</v>
      </c>
      <c r="T64" s="53"/>
      <c r="U64" s="53"/>
      <c r="V64" s="53">
        <v>139477402</v>
      </c>
      <c r="W64" s="53">
        <v>-10321315</v>
      </c>
      <c r="X64" s="53"/>
      <c r="Y64" s="53"/>
      <c r="Z64" s="53">
        <v>0</v>
      </c>
      <c r="AA64" s="53">
        <v>127430244</v>
      </c>
      <c r="AB64" s="53">
        <v>0</v>
      </c>
      <c r="AC64" s="53">
        <v>1287174</v>
      </c>
      <c r="AD64" s="53">
        <v>368736</v>
      </c>
      <c r="AE64" s="53">
        <v>0</v>
      </c>
      <c r="AF64" s="53">
        <v>0</v>
      </c>
      <c r="AG64" s="53">
        <v>0</v>
      </c>
      <c r="AH64" s="53">
        <v>0</v>
      </c>
      <c r="AI64" s="53">
        <v>0</v>
      </c>
      <c r="AJ64" s="53">
        <v>0</v>
      </c>
      <c r="AK64" s="53">
        <v>-7494830</v>
      </c>
      <c r="AL64" s="53">
        <v>432</v>
      </c>
      <c r="AM64" s="53">
        <v>10</v>
      </c>
      <c r="AN64" s="53">
        <v>0</v>
      </c>
      <c r="AO64" s="53">
        <v>6</v>
      </c>
      <c r="AP64" s="53">
        <v>2</v>
      </c>
      <c r="AQ64" s="53">
        <v>768</v>
      </c>
      <c r="AR64" s="53">
        <v>10</v>
      </c>
      <c r="AS64" s="53">
        <v>3</v>
      </c>
      <c r="AT64" s="53">
        <v>1</v>
      </c>
      <c r="AU64" s="1188"/>
      <c r="AV64" s="53">
        <v>0</v>
      </c>
      <c r="AW64" s="53">
        <v>0</v>
      </c>
      <c r="AX64" s="53">
        <v>0</v>
      </c>
      <c r="AY64" s="53">
        <v>1071</v>
      </c>
      <c r="AZ64" s="53"/>
      <c r="BA64" s="53">
        <v>3121</v>
      </c>
      <c r="BB64" s="53">
        <v>2828</v>
      </c>
      <c r="BC64" s="53">
        <v>293</v>
      </c>
      <c r="BD64" s="53">
        <v>4668</v>
      </c>
      <c r="BE64" s="53">
        <v>-772666</v>
      </c>
      <c r="BF64" s="53">
        <v>-920354</v>
      </c>
      <c r="BG64" s="53"/>
      <c r="BH64" s="53">
        <v>-73481</v>
      </c>
      <c r="BI64" s="53">
        <v>-2687845</v>
      </c>
      <c r="BJ64" s="53">
        <v>0</v>
      </c>
      <c r="BK64" s="53">
        <v>5885777</v>
      </c>
      <c r="BL64" s="1741"/>
      <c r="BM64" s="1742"/>
      <c r="BN64" s="1329">
        <v>0</v>
      </c>
      <c r="BO64" s="344" t="s">
        <v>2027</v>
      </c>
      <c r="BP64" s="344" t="s">
        <v>2037</v>
      </c>
      <c r="BQ64" s="580" t="s">
        <v>2084</v>
      </c>
      <c r="BR64" s="246"/>
      <c r="BS64" s="246"/>
      <c r="BT64" s="246"/>
      <c r="BU64" s="246"/>
      <c r="BV64" s="246"/>
      <c r="BW64" s="246"/>
      <c r="BX64" s="246"/>
      <c r="BY64" s="246"/>
      <c r="BZ64" s="246"/>
      <c r="CA64" s="246"/>
      <c r="CB64" s="246"/>
      <c r="CC64" s="246"/>
      <c r="CD64" s="246"/>
      <c r="CE64" s="246"/>
      <c r="CF64" s="246"/>
      <c r="CG64" s="246"/>
      <c r="CH64" s="246"/>
      <c r="CI64" s="246"/>
      <c r="CJ64" s="246"/>
      <c r="CK64" s="246"/>
      <c r="CL64" s="246"/>
      <c r="CM64" s="246"/>
      <c r="CN64" s="246"/>
      <c r="CO64" s="246"/>
      <c r="CP64" s="246"/>
      <c r="CQ64" s="246"/>
      <c r="CR64" s="246"/>
      <c r="CS64" s="246"/>
      <c r="CT64" s="246"/>
    </row>
    <row r="65" spans="1:99" s="48" customFormat="1" ht="12.75" customHeight="1" x14ac:dyDescent="0.2">
      <c r="A65" s="599">
        <v>61</v>
      </c>
      <c r="B65" s="296" t="s">
        <v>9</v>
      </c>
      <c r="C65" s="648" t="s">
        <v>10</v>
      </c>
      <c r="D65" s="1319">
        <v>260263</v>
      </c>
      <c r="E65" s="1187">
        <v>549300000</v>
      </c>
      <c r="F65" s="1187">
        <v>3720</v>
      </c>
      <c r="G65" s="53">
        <v>-1499231</v>
      </c>
      <c r="H65" s="53">
        <v>-3565974</v>
      </c>
      <c r="I65" s="53">
        <v>-31084</v>
      </c>
      <c r="J65" s="53">
        <v>0</v>
      </c>
      <c r="K65" s="53">
        <v>-19189</v>
      </c>
      <c r="L65" s="53">
        <v>-50000</v>
      </c>
      <c r="M65" s="53">
        <v>-5886318</v>
      </c>
      <c r="N65" s="53">
        <v>-269416</v>
      </c>
      <c r="O65" s="53">
        <v>-152461</v>
      </c>
      <c r="P65" s="53">
        <v>-2391</v>
      </c>
      <c r="Q65" s="53">
        <v>0</v>
      </c>
      <c r="R65" s="53">
        <v>0</v>
      </c>
      <c r="S65" s="53">
        <v>0</v>
      </c>
      <c r="T65" s="53"/>
      <c r="U65" s="53"/>
      <c r="V65" s="53">
        <v>150854165</v>
      </c>
      <c r="W65" s="53">
        <v>-5883312</v>
      </c>
      <c r="X65" s="53"/>
      <c r="Y65" s="53"/>
      <c r="Z65" s="53">
        <v>71278977</v>
      </c>
      <c r="AA65" s="53">
        <v>57023182</v>
      </c>
      <c r="AB65" s="53">
        <v>14255795</v>
      </c>
      <c r="AC65" s="53">
        <v>0</v>
      </c>
      <c r="AD65" s="53">
        <v>215772</v>
      </c>
      <c r="AE65" s="53">
        <v>0</v>
      </c>
      <c r="AF65" s="53">
        <v>1873</v>
      </c>
      <c r="AG65" s="53">
        <v>0</v>
      </c>
      <c r="AH65" s="53">
        <v>0</v>
      </c>
      <c r="AI65" s="53">
        <v>0</v>
      </c>
      <c r="AJ65" s="53">
        <v>0</v>
      </c>
      <c r="AK65" s="53">
        <v>3715485</v>
      </c>
      <c r="AL65" s="53">
        <v>109</v>
      </c>
      <c r="AM65" s="53">
        <v>13</v>
      </c>
      <c r="AN65" s="53">
        <v>0</v>
      </c>
      <c r="AO65" s="53">
        <v>13</v>
      </c>
      <c r="AP65" s="53">
        <v>0</v>
      </c>
      <c r="AQ65" s="53">
        <v>484</v>
      </c>
      <c r="AR65" s="53">
        <v>57</v>
      </c>
      <c r="AS65" s="53">
        <v>6</v>
      </c>
      <c r="AT65" s="53">
        <v>8</v>
      </c>
      <c r="AU65" s="1188"/>
      <c r="AV65" s="53">
        <v>0</v>
      </c>
      <c r="AW65" s="53">
        <v>0</v>
      </c>
      <c r="AX65" s="53">
        <v>0</v>
      </c>
      <c r="AY65" s="53">
        <v>328</v>
      </c>
      <c r="AZ65" s="53"/>
      <c r="BA65" s="53">
        <v>475</v>
      </c>
      <c r="BB65" s="53">
        <v>373</v>
      </c>
      <c r="BC65" s="53">
        <v>102</v>
      </c>
      <c r="BD65" s="53">
        <v>2451</v>
      </c>
      <c r="BE65" s="53">
        <v>-2017480</v>
      </c>
      <c r="BF65" s="53">
        <v>-37280</v>
      </c>
      <c r="BG65" s="53"/>
      <c r="BH65" s="53">
        <v>-5223</v>
      </c>
      <c r="BI65" s="53">
        <v>-1321807</v>
      </c>
      <c r="BJ65" s="53">
        <v>-2504528</v>
      </c>
      <c r="BK65" s="53">
        <v>1993716</v>
      </c>
      <c r="BL65" s="1741"/>
      <c r="BM65" s="1742"/>
      <c r="BN65" s="1329">
        <v>0</v>
      </c>
      <c r="BO65" s="344" t="s">
        <v>2013</v>
      </c>
      <c r="BP65" s="344" t="s">
        <v>2014</v>
      </c>
      <c r="BQ65" s="580" t="s">
        <v>2085</v>
      </c>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row>
    <row r="66" spans="1:99" s="48" customFormat="1" ht="12.75" customHeight="1" x14ac:dyDescent="0.2">
      <c r="A66" s="599">
        <v>62</v>
      </c>
      <c r="B66" s="296" t="s">
        <v>11</v>
      </c>
      <c r="C66" s="648" t="s">
        <v>12</v>
      </c>
      <c r="D66" s="1319">
        <v>366838</v>
      </c>
      <c r="E66" s="1187">
        <v>366776000</v>
      </c>
      <c r="F66" s="1187">
        <v>8390</v>
      </c>
      <c r="G66" s="53">
        <v>-10128720</v>
      </c>
      <c r="H66" s="53">
        <v>-14573512</v>
      </c>
      <c r="I66" s="53">
        <v>-104945</v>
      </c>
      <c r="J66" s="53">
        <v>0</v>
      </c>
      <c r="K66" s="53">
        <v>-22842</v>
      </c>
      <c r="L66" s="53">
        <v>-174075</v>
      </c>
      <c r="M66" s="53">
        <v>-5853142</v>
      </c>
      <c r="N66" s="53">
        <v>0</v>
      </c>
      <c r="O66" s="53">
        <v>0</v>
      </c>
      <c r="P66" s="53">
        <v>0</v>
      </c>
      <c r="Q66" s="53">
        <v>0</v>
      </c>
      <c r="R66" s="53">
        <v>0</v>
      </c>
      <c r="S66" s="53">
        <v>0</v>
      </c>
      <c r="T66" s="53"/>
      <c r="U66" s="53"/>
      <c r="V66" s="53">
        <v>131051877</v>
      </c>
      <c r="W66" s="53">
        <v>-3050678</v>
      </c>
      <c r="X66" s="53"/>
      <c r="Y66" s="53"/>
      <c r="Z66" s="53">
        <v>39872946</v>
      </c>
      <c r="AA66" s="53">
        <v>36248132</v>
      </c>
      <c r="AB66" s="53">
        <v>44706030</v>
      </c>
      <c r="AC66" s="53">
        <v>0</v>
      </c>
      <c r="AD66" s="53">
        <v>377667</v>
      </c>
      <c r="AE66" s="53">
        <v>4501669</v>
      </c>
      <c r="AF66" s="53">
        <v>0</v>
      </c>
      <c r="AG66" s="53">
        <v>0</v>
      </c>
      <c r="AH66" s="53">
        <v>0</v>
      </c>
      <c r="AI66" s="53">
        <v>0</v>
      </c>
      <c r="AJ66" s="53">
        <v>0</v>
      </c>
      <c r="AK66" s="53">
        <v>6293001</v>
      </c>
      <c r="AL66" s="53">
        <v>438</v>
      </c>
      <c r="AM66" s="53">
        <v>24</v>
      </c>
      <c r="AN66" s="53">
        <v>0</v>
      </c>
      <c r="AO66" s="53">
        <v>12</v>
      </c>
      <c r="AP66" s="53">
        <v>0</v>
      </c>
      <c r="AQ66" s="53">
        <v>1162</v>
      </c>
      <c r="AR66" s="53">
        <v>0</v>
      </c>
      <c r="AS66" s="53">
        <v>0</v>
      </c>
      <c r="AT66" s="53">
        <v>0</v>
      </c>
      <c r="AU66" s="1188"/>
      <c r="AV66" s="53">
        <v>0</v>
      </c>
      <c r="AW66" s="53">
        <v>0</v>
      </c>
      <c r="AX66" s="53">
        <v>0</v>
      </c>
      <c r="AY66" s="53">
        <v>1688</v>
      </c>
      <c r="AZ66" s="53"/>
      <c r="BA66" s="53">
        <v>2836</v>
      </c>
      <c r="BB66" s="53">
        <v>2412</v>
      </c>
      <c r="BC66" s="53">
        <v>424</v>
      </c>
      <c r="BD66" s="53">
        <v>5065</v>
      </c>
      <c r="BE66" s="53">
        <v>-657077</v>
      </c>
      <c r="BF66" s="53">
        <v>-299369</v>
      </c>
      <c r="BG66" s="53"/>
      <c r="BH66" s="53">
        <v>-217854</v>
      </c>
      <c r="BI66" s="53">
        <v>-1193288</v>
      </c>
      <c r="BJ66" s="53">
        <v>-3485554</v>
      </c>
      <c r="BK66" s="53">
        <v>3848394</v>
      </c>
      <c r="BL66" s="1741"/>
      <c r="BM66" s="1742"/>
      <c r="BN66" s="1329">
        <v>-229000</v>
      </c>
      <c r="BO66" s="344" t="s">
        <v>2023</v>
      </c>
      <c r="BP66" s="344" t="s">
        <v>2024</v>
      </c>
      <c r="BQ66" s="580" t="s">
        <v>2086</v>
      </c>
      <c r="BR66" s="246"/>
      <c r="BS66" s="246"/>
      <c r="BT66" s="246"/>
      <c r="BU66" s="246"/>
      <c r="BV66" s="246"/>
      <c r="BW66" s="246"/>
      <c r="BX66" s="246"/>
      <c r="BY66" s="246"/>
      <c r="BZ66" s="246"/>
      <c r="CA66" s="246"/>
      <c r="CB66" s="246"/>
      <c r="CC66" s="246"/>
      <c r="CD66" s="246"/>
      <c r="CE66" s="246"/>
      <c r="CF66" s="246"/>
      <c r="CG66" s="246"/>
      <c r="CH66" s="246"/>
      <c r="CI66" s="246"/>
      <c r="CJ66" s="246"/>
      <c r="CK66" s="246"/>
      <c r="CL66" s="246"/>
      <c r="CM66" s="246"/>
      <c r="CN66" s="246"/>
      <c r="CO66" s="246"/>
      <c r="CP66" s="246"/>
      <c r="CQ66" s="246"/>
      <c r="CR66" s="246"/>
      <c r="CS66" s="246"/>
      <c r="CT66" s="246"/>
    </row>
    <row r="67" spans="1:99" s="48" customFormat="1" ht="12.75" customHeight="1" x14ac:dyDescent="0.2">
      <c r="A67" s="599">
        <v>63</v>
      </c>
      <c r="B67" s="296" t="s">
        <v>1977</v>
      </c>
      <c r="C67" s="648" t="s">
        <v>1997</v>
      </c>
      <c r="D67" s="1319">
        <v>462896</v>
      </c>
      <c r="E67" s="1187">
        <v>328208000</v>
      </c>
      <c r="F67" s="1187">
        <v>12500</v>
      </c>
      <c r="G67" s="53">
        <v>-13633311</v>
      </c>
      <c r="H67" s="53">
        <v>-7962542</v>
      </c>
      <c r="I67" s="53">
        <v>-267691</v>
      </c>
      <c r="J67" s="53">
        <v>-133822</v>
      </c>
      <c r="K67" s="53">
        <v>-39290</v>
      </c>
      <c r="L67" s="53">
        <v>0</v>
      </c>
      <c r="M67" s="53">
        <v>-2048444</v>
      </c>
      <c r="N67" s="53">
        <v>-177732</v>
      </c>
      <c r="O67" s="53">
        <v>-115710</v>
      </c>
      <c r="P67" s="53">
        <v>-20292</v>
      </c>
      <c r="Q67" s="53">
        <v>0</v>
      </c>
      <c r="R67" s="53">
        <v>0</v>
      </c>
      <c r="S67" s="53">
        <v>-12291</v>
      </c>
      <c r="T67" s="53"/>
      <c r="U67" s="53"/>
      <c r="V67" s="53">
        <v>119603347</v>
      </c>
      <c r="W67" s="53">
        <v>-2874536</v>
      </c>
      <c r="X67" s="53"/>
      <c r="Y67" s="53"/>
      <c r="Z67" s="53">
        <v>56610138</v>
      </c>
      <c r="AA67" s="53">
        <v>55489980</v>
      </c>
      <c r="AB67" s="53">
        <v>0</v>
      </c>
      <c r="AC67" s="53">
        <v>1132449</v>
      </c>
      <c r="AD67" s="53">
        <v>466187</v>
      </c>
      <c r="AE67" s="53">
        <v>694233</v>
      </c>
      <c r="AF67" s="53">
        <v>1558247</v>
      </c>
      <c r="AG67" s="53">
        <v>0</v>
      </c>
      <c r="AH67" s="53">
        <v>12291</v>
      </c>
      <c r="AI67" s="53">
        <v>0</v>
      </c>
      <c r="AJ67" s="53">
        <v>0</v>
      </c>
      <c r="AK67" s="53">
        <v>-5150155</v>
      </c>
      <c r="AL67" s="53">
        <v>670</v>
      </c>
      <c r="AM67" s="53">
        <v>40</v>
      </c>
      <c r="AN67" s="53">
        <v>60</v>
      </c>
      <c r="AO67" s="53">
        <v>29</v>
      </c>
      <c r="AP67" s="53">
        <v>0</v>
      </c>
      <c r="AQ67" s="53">
        <v>623</v>
      </c>
      <c r="AR67" s="53">
        <v>245</v>
      </c>
      <c r="AS67" s="53">
        <v>23</v>
      </c>
      <c r="AT67" s="53">
        <v>19</v>
      </c>
      <c r="AU67" s="1188"/>
      <c r="AV67" s="53">
        <v>0</v>
      </c>
      <c r="AW67" s="53">
        <v>6</v>
      </c>
      <c r="AX67" s="53">
        <v>0</v>
      </c>
      <c r="AY67" s="53">
        <v>1396</v>
      </c>
      <c r="AZ67" s="53"/>
      <c r="BA67" s="53">
        <v>5785</v>
      </c>
      <c r="BB67" s="53">
        <v>5593</v>
      </c>
      <c r="BC67" s="53">
        <v>192</v>
      </c>
      <c r="BD67" s="53">
        <v>6078</v>
      </c>
      <c r="BE67" s="53">
        <v>-81337</v>
      </c>
      <c r="BF67" s="53">
        <v>-1083431</v>
      </c>
      <c r="BG67" s="53"/>
      <c r="BH67" s="53">
        <v>-54067</v>
      </c>
      <c r="BI67" s="53">
        <v>-829609</v>
      </c>
      <c r="BJ67" s="53">
        <v>0</v>
      </c>
      <c r="BK67" s="53">
        <v>-5283872</v>
      </c>
      <c r="BL67" s="1741"/>
      <c r="BM67" s="1742"/>
      <c r="BN67" s="1329">
        <v>-115000</v>
      </c>
      <c r="BO67" s="344" t="s">
        <v>497</v>
      </c>
      <c r="BP67" s="344" t="s">
        <v>2040</v>
      </c>
      <c r="BQ67" s="580" t="s">
        <v>2317</v>
      </c>
      <c r="BR67" s="246"/>
      <c r="BS67" s="246"/>
      <c r="BT67" s="246"/>
      <c r="BU67" s="246"/>
      <c r="BV67" s="246"/>
      <c r="BW67" s="246"/>
      <c r="BX67" s="246"/>
      <c r="BY67" s="246"/>
      <c r="BZ67" s="246"/>
      <c r="CA67" s="246"/>
      <c r="CB67" s="246"/>
      <c r="CC67" s="246"/>
      <c r="CD67" s="246"/>
      <c r="CE67" s="246"/>
      <c r="CF67" s="246"/>
      <c r="CG67" s="246"/>
      <c r="CH67" s="246"/>
      <c r="CI67" s="246"/>
      <c r="CJ67" s="246"/>
      <c r="CK67" s="246"/>
      <c r="CL67" s="246"/>
      <c r="CM67" s="246"/>
      <c r="CN67" s="246"/>
      <c r="CO67" s="246"/>
      <c r="CP67" s="246"/>
      <c r="CQ67" s="246"/>
      <c r="CR67" s="246"/>
      <c r="CS67" s="246"/>
      <c r="CT67" s="246"/>
    </row>
    <row r="68" spans="1:99" s="48" customFormat="1" ht="12.75" customHeight="1" x14ac:dyDescent="0.2">
      <c r="A68" s="599">
        <v>64</v>
      </c>
      <c r="B68" s="296" t="s">
        <v>13</v>
      </c>
      <c r="C68" s="648" t="s">
        <v>14</v>
      </c>
      <c r="D68" s="1319">
        <v>183394</v>
      </c>
      <c r="E68" s="1187">
        <v>214578000</v>
      </c>
      <c r="F68" s="1187">
        <v>4310</v>
      </c>
      <c r="G68" s="53">
        <v>-3580098</v>
      </c>
      <c r="H68" s="53">
        <v>-5439711</v>
      </c>
      <c r="I68" s="53">
        <v>-94848</v>
      </c>
      <c r="J68" s="53">
        <v>0</v>
      </c>
      <c r="K68" s="53">
        <v>-5065</v>
      </c>
      <c r="L68" s="53">
        <v>-59729</v>
      </c>
      <c r="M68" s="53">
        <v>-614896</v>
      </c>
      <c r="N68" s="53">
        <v>-288801</v>
      </c>
      <c r="O68" s="53">
        <v>0</v>
      </c>
      <c r="P68" s="53">
        <v>0</v>
      </c>
      <c r="Q68" s="53">
        <v>0</v>
      </c>
      <c r="R68" s="53">
        <v>0</v>
      </c>
      <c r="S68" s="53">
        <v>0</v>
      </c>
      <c r="T68" s="53"/>
      <c r="U68" s="53"/>
      <c r="V68" s="53">
        <v>87379820</v>
      </c>
      <c r="W68" s="53">
        <v>-2600000</v>
      </c>
      <c r="X68" s="53"/>
      <c r="Y68" s="53"/>
      <c r="Z68" s="53">
        <v>40999061</v>
      </c>
      <c r="AA68" s="53">
        <v>32799248</v>
      </c>
      <c r="AB68" s="53">
        <v>8199812</v>
      </c>
      <c r="AC68" s="53">
        <v>0</v>
      </c>
      <c r="AD68" s="53">
        <v>204142</v>
      </c>
      <c r="AE68" s="53">
        <v>2544923</v>
      </c>
      <c r="AF68" s="53">
        <v>59510</v>
      </c>
      <c r="AG68" s="53">
        <v>0</v>
      </c>
      <c r="AH68" s="53">
        <v>0</v>
      </c>
      <c r="AI68" s="53">
        <v>0</v>
      </c>
      <c r="AJ68" s="53">
        <v>0</v>
      </c>
      <c r="AK68" s="53">
        <v>-2571413</v>
      </c>
      <c r="AL68" s="53">
        <v>239</v>
      </c>
      <c r="AM68" s="53">
        <v>20</v>
      </c>
      <c r="AN68" s="53">
        <v>0</v>
      </c>
      <c r="AO68" s="53">
        <v>4</v>
      </c>
      <c r="AP68" s="53">
        <v>0</v>
      </c>
      <c r="AQ68" s="53">
        <v>340</v>
      </c>
      <c r="AR68" s="53">
        <v>106</v>
      </c>
      <c r="AS68" s="53">
        <v>0</v>
      </c>
      <c r="AT68" s="53">
        <v>0</v>
      </c>
      <c r="AU68" s="1188"/>
      <c r="AV68" s="53">
        <v>0</v>
      </c>
      <c r="AW68" s="53">
        <v>0</v>
      </c>
      <c r="AX68" s="53">
        <v>0</v>
      </c>
      <c r="AY68" s="53">
        <v>704</v>
      </c>
      <c r="AZ68" s="53"/>
      <c r="BA68" s="53">
        <v>1173</v>
      </c>
      <c r="BB68" s="53">
        <v>990</v>
      </c>
      <c r="BC68" s="53">
        <v>183</v>
      </c>
      <c r="BD68" s="53">
        <v>2530</v>
      </c>
      <c r="BE68" s="53">
        <v>-9363</v>
      </c>
      <c r="BF68" s="53">
        <v>-324756</v>
      </c>
      <c r="BG68" s="53"/>
      <c r="BH68" s="53">
        <v>0</v>
      </c>
      <c r="BI68" s="53">
        <v>-280777</v>
      </c>
      <c r="BJ68" s="53">
        <v>0</v>
      </c>
      <c r="BK68" s="53">
        <v>2814158</v>
      </c>
      <c r="BL68" s="1741"/>
      <c r="BM68" s="1742"/>
      <c r="BN68" s="1329">
        <v>0</v>
      </c>
      <c r="BO68" s="344" t="s">
        <v>2013</v>
      </c>
      <c r="BP68" s="344" t="s">
        <v>2021</v>
      </c>
      <c r="BQ68" s="580" t="s">
        <v>2087</v>
      </c>
      <c r="BR68" s="246"/>
      <c r="BS68" s="246"/>
      <c r="BT68" s="246"/>
      <c r="BU68" s="246"/>
      <c r="BV68" s="246"/>
      <c r="BW68" s="246"/>
      <c r="BX68" s="246"/>
      <c r="BY68" s="246"/>
      <c r="BZ68" s="246"/>
      <c r="CA68" s="246"/>
      <c r="CB68" s="246"/>
      <c r="CC68" s="246"/>
      <c r="CD68" s="246"/>
      <c r="CE68" s="246"/>
      <c r="CF68" s="246"/>
      <c r="CG68" s="246"/>
      <c r="CH68" s="246"/>
      <c r="CI68" s="246"/>
      <c r="CJ68" s="246"/>
      <c r="CK68" s="246"/>
      <c r="CL68" s="246"/>
      <c r="CM68" s="246"/>
      <c r="CN68" s="246"/>
      <c r="CO68" s="246"/>
      <c r="CP68" s="246"/>
      <c r="CQ68" s="246"/>
      <c r="CR68" s="246"/>
      <c r="CS68" s="246"/>
      <c r="CT68" s="246"/>
    </row>
    <row r="69" spans="1:99" s="48" customFormat="1" ht="12.75" customHeight="1" x14ac:dyDescent="0.2">
      <c r="A69" s="599">
        <v>65</v>
      </c>
      <c r="B69" s="296" t="s">
        <v>547</v>
      </c>
      <c r="C69" s="648" t="s">
        <v>16</v>
      </c>
      <c r="D69" s="1319">
        <v>144446</v>
      </c>
      <c r="E69" s="1187">
        <v>107550000</v>
      </c>
      <c r="F69" s="1187">
        <v>3960</v>
      </c>
      <c r="G69" s="53">
        <v>-4973166</v>
      </c>
      <c r="H69" s="53">
        <v>-3277347</v>
      </c>
      <c r="I69" s="53">
        <v>-63202</v>
      </c>
      <c r="J69" s="53">
        <v>0</v>
      </c>
      <c r="K69" s="53">
        <v>0</v>
      </c>
      <c r="L69" s="53">
        <v>0</v>
      </c>
      <c r="M69" s="53">
        <v>-691244</v>
      </c>
      <c r="N69" s="53">
        <v>0</v>
      </c>
      <c r="O69" s="53">
        <v>0</v>
      </c>
      <c r="P69" s="53">
        <v>0</v>
      </c>
      <c r="Q69" s="53">
        <v>0</v>
      </c>
      <c r="R69" s="53">
        <v>0</v>
      </c>
      <c r="S69" s="53">
        <v>-7310</v>
      </c>
      <c r="T69" s="53"/>
      <c r="U69" s="53"/>
      <c r="V69" s="53">
        <v>37393363</v>
      </c>
      <c r="W69" s="53">
        <v>-1100000</v>
      </c>
      <c r="X69" s="53"/>
      <c r="Y69" s="53"/>
      <c r="Z69" s="53">
        <v>17945358</v>
      </c>
      <c r="AA69" s="53">
        <v>17593615</v>
      </c>
      <c r="AB69" s="53">
        <v>0</v>
      </c>
      <c r="AC69" s="53">
        <v>359053</v>
      </c>
      <c r="AD69" s="53">
        <v>146531</v>
      </c>
      <c r="AE69" s="53">
        <v>384221</v>
      </c>
      <c r="AF69" s="53">
        <v>0</v>
      </c>
      <c r="AG69" s="53">
        <v>0</v>
      </c>
      <c r="AH69" s="53">
        <v>7310</v>
      </c>
      <c r="AI69" s="53">
        <v>0</v>
      </c>
      <c r="AJ69" s="53">
        <v>0</v>
      </c>
      <c r="AK69" s="53">
        <v>-1346013</v>
      </c>
      <c r="AL69" s="53">
        <v>149</v>
      </c>
      <c r="AM69" s="53">
        <v>7</v>
      </c>
      <c r="AN69" s="53">
        <v>0</v>
      </c>
      <c r="AO69" s="53">
        <v>0</v>
      </c>
      <c r="AP69" s="53">
        <v>0</v>
      </c>
      <c r="AQ69" s="53">
        <v>530</v>
      </c>
      <c r="AR69" s="53">
        <v>0</v>
      </c>
      <c r="AS69" s="53">
        <v>0</v>
      </c>
      <c r="AT69" s="53">
        <v>0</v>
      </c>
      <c r="AU69" s="1188"/>
      <c r="AV69" s="53">
        <v>0</v>
      </c>
      <c r="AW69" s="53">
        <v>3</v>
      </c>
      <c r="AX69" s="53">
        <v>0</v>
      </c>
      <c r="AY69" s="53">
        <v>412</v>
      </c>
      <c r="AZ69" s="53"/>
      <c r="BA69" s="53">
        <v>1815</v>
      </c>
      <c r="BB69" s="53">
        <v>1715</v>
      </c>
      <c r="BC69" s="53">
        <v>100</v>
      </c>
      <c r="BD69" s="53">
        <v>1877</v>
      </c>
      <c r="BE69" s="53">
        <v>-32834</v>
      </c>
      <c r="BF69" s="53">
        <v>-253263</v>
      </c>
      <c r="BG69" s="53"/>
      <c r="BH69" s="53">
        <v>0</v>
      </c>
      <c r="BI69" s="53">
        <v>-402502</v>
      </c>
      <c r="BJ69" s="53">
        <v>-2645</v>
      </c>
      <c r="BK69" s="53">
        <v>-1952228</v>
      </c>
      <c r="BL69" s="1741"/>
      <c r="BM69" s="1742"/>
      <c r="BN69" s="1329">
        <v>-62000</v>
      </c>
      <c r="BO69" s="344" t="s">
        <v>497</v>
      </c>
      <c r="BP69" s="344" t="s">
        <v>825</v>
      </c>
      <c r="BQ69" s="580" t="s">
        <v>2088</v>
      </c>
      <c r="BR69" s="246"/>
      <c r="BS69" s="246"/>
      <c r="BT69" s="246"/>
      <c r="BU69" s="246"/>
      <c r="BV69" s="246"/>
      <c r="BW69" s="246"/>
      <c r="BX69" s="246"/>
      <c r="BY69" s="246"/>
      <c r="BZ69" s="246"/>
      <c r="CA69" s="246"/>
      <c r="CB69" s="246"/>
      <c r="CC69" s="246"/>
      <c r="CD69" s="246"/>
      <c r="CE69" s="246"/>
      <c r="CF69" s="246"/>
      <c r="CG69" s="246"/>
      <c r="CH69" s="246"/>
      <c r="CI69" s="246"/>
      <c r="CJ69" s="246"/>
      <c r="CK69" s="246"/>
      <c r="CL69" s="246"/>
      <c r="CM69" s="246"/>
      <c r="CN69" s="246"/>
      <c r="CO69" s="246"/>
      <c r="CP69" s="246"/>
      <c r="CQ69" s="246"/>
      <c r="CR69" s="246"/>
      <c r="CS69" s="246"/>
      <c r="CT69" s="246"/>
    </row>
    <row r="70" spans="1:99" s="48" customFormat="1" ht="12.75" customHeight="1" x14ac:dyDescent="0.2">
      <c r="A70" s="599">
        <v>66</v>
      </c>
      <c r="B70" s="296" t="s">
        <v>17</v>
      </c>
      <c r="C70" s="648" t="s">
        <v>18</v>
      </c>
      <c r="D70" s="1319">
        <v>174568</v>
      </c>
      <c r="E70" s="1187">
        <v>245587000</v>
      </c>
      <c r="F70" s="1187">
        <v>3490</v>
      </c>
      <c r="G70" s="53">
        <v>-2715216</v>
      </c>
      <c r="H70" s="53">
        <v>-4860860</v>
      </c>
      <c r="I70" s="53">
        <v>-88658</v>
      </c>
      <c r="J70" s="53">
        <v>0</v>
      </c>
      <c r="K70" s="53">
        <v>0</v>
      </c>
      <c r="L70" s="53">
        <v>0</v>
      </c>
      <c r="M70" s="53">
        <v>-1675746</v>
      </c>
      <c r="N70" s="53">
        <v>-16779</v>
      </c>
      <c r="O70" s="53">
        <v>-6886</v>
      </c>
      <c r="P70" s="53">
        <v>-8991</v>
      </c>
      <c r="Q70" s="53">
        <v>-5334</v>
      </c>
      <c r="R70" s="53">
        <v>0</v>
      </c>
      <c r="S70" s="53">
        <v>0</v>
      </c>
      <c r="T70" s="53"/>
      <c r="U70" s="53"/>
      <c r="V70" s="53">
        <v>101989044</v>
      </c>
      <c r="W70" s="53">
        <v>-4187021</v>
      </c>
      <c r="X70" s="53"/>
      <c r="Y70" s="53"/>
      <c r="Z70" s="53">
        <v>48665901</v>
      </c>
      <c r="AA70" s="53">
        <v>38932720</v>
      </c>
      <c r="AB70" s="53">
        <v>8759862</v>
      </c>
      <c r="AC70" s="53">
        <v>973318</v>
      </c>
      <c r="AD70" s="53">
        <v>172612</v>
      </c>
      <c r="AE70" s="53">
        <v>0</v>
      </c>
      <c r="AF70" s="53">
        <v>0</v>
      </c>
      <c r="AG70" s="53">
        <v>0</v>
      </c>
      <c r="AH70" s="53">
        <v>0</v>
      </c>
      <c r="AI70" s="53">
        <v>0</v>
      </c>
      <c r="AJ70" s="53">
        <v>0</v>
      </c>
      <c r="AK70" s="53">
        <v>1028674</v>
      </c>
      <c r="AL70" s="53">
        <v>122</v>
      </c>
      <c r="AM70" s="53">
        <v>9</v>
      </c>
      <c r="AN70" s="53">
        <v>0</v>
      </c>
      <c r="AO70" s="53">
        <v>0</v>
      </c>
      <c r="AP70" s="53">
        <v>0</v>
      </c>
      <c r="AQ70" s="53">
        <v>140</v>
      </c>
      <c r="AR70" s="53">
        <v>28</v>
      </c>
      <c r="AS70" s="53">
        <v>2</v>
      </c>
      <c r="AT70" s="53">
        <v>1</v>
      </c>
      <c r="AU70" s="1188"/>
      <c r="AV70" s="53">
        <v>1</v>
      </c>
      <c r="AW70" s="53">
        <v>0</v>
      </c>
      <c r="AX70" s="53">
        <v>0</v>
      </c>
      <c r="AY70" s="53">
        <v>279</v>
      </c>
      <c r="AZ70" s="53"/>
      <c r="BA70" s="53">
        <v>852</v>
      </c>
      <c r="BB70" s="53">
        <v>751</v>
      </c>
      <c r="BC70" s="53">
        <v>101</v>
      </c>
      <c r="BD70" s="53">
        <v>1875</v>
      </c>
      <c r="BE70" s="53">
        <v>-252487</v>
      </c>
      <c r="BF70" s="53">
        <v>-66692</v>
      </c>
      <c r="BG70" s="53"/>
      <c r="BH70" s="53">
        <v>-13273</v>
      </c>
      <c r="BI70" s="53">
        <v>-1343294</v>
      </c>
      <c r="BJ70" s="53">
        <v>0</v>
      </c>
      <c r="BK70" s="53">
        <v>3515059</v>
      </c>
      <c r="BL70" s="1741"/>
      <c r="BM70" s="1742"/>
      <c r="BN70" s="1329">
        <v>0</v>
      </c>
      <c r="BO70" s="344" t="s">
        <v>2013</v>
      </c>
      <c r="BP70" s="344" t="s">
        <v>2014</v>
      </c>
      <c r="BQ70" s="580" t="s">
        <v>2089</v>
      </c>
      <c r="BR70" s="246"/>
      <c r="BS70" s="246"/>
      <c r="BT70" s="246"/>
      <c r="BU70" s="246"/>
      <c r="BV70" s="246"/>
      <c r="BW70" s="246"/>
      <c r="BX70" s="246"/>
      <c r="BY70" s="246"/>
      <c r="BZ70" s="246"/>
      <c r="CA70" s="246"/>
      <c r="CB70" s="246"/>
      <c r="CC70" s="246"/>
      <c r="CD70" s="246"/>
      <c r="CE70" s="246"/>
      <c r="CF70" s="246"/>
      <c r="CG70" s="246"/>
      <c r="CH70" s="246"/>
      <c r="CI70" s="246"/>
      <c r="CJ70" s="246"/>
      <c r="CK70" s="246"/>
      <c r="CL70" s="246"/>
      <c r="CM70" s="246"/>
      <c r="CN70" s="246"/>
      <c r="CO70" s="246"/>
      <c r="CP70" s="246"/>
      <c r="CQ70" s="246"/>
      <c r="CR70" s="246"/>
      <c r="CS70" s="246"/>
      <c r="CT70" s="246"/>
    </row>
    <row r="71" spans="1:99" s="48" customFormat="1" ht="12.75" customHeight="1" x14ac:dyDescent="0.2">
      <c r="A71" s="599">
        <v>67</v>
      </c>
      <c r="B71" s="296" t="s">
        <v>535</v>
      </c>
      <c r="C71" s="648" t="s">
        <v>20</v>
      </c>
      <c r="D71" s="1319">
        <v>332423</v>
      </c>
      <c r="E71" s="1187">
        <v>274800000</v>
      </c>
      <c r="F71" s="1187">
        <v>8340</v>
      </c>
      <c r="G71" s="53">
        <v>-8283290</v>
      </c>
      <c r="H71" s="53">
        <v>-9509759</v>
      </c>
      <c r="I71" s="53">
        <v>-7645</v>
      </c>
      <c r="J71" s="53">
        <v>0</v>
      </c>
      <c r="K71" s="53">
        <v>-3705</v>
      </c>
      <c r="L71" s="53">
        <v>-128594</v>
      </c>
      <c r="M71" s="53">
        <v>-1651964</v>
      </c>
      <c r="N71" s="53">
        <v>-159447</v>
      </c>
      <c r="O71" s="53">
        <v>-155421</v>
      </c>
      <c r="P71" s="53">
        <v>0</v>
      </c>
      <c r="Q71" s="53">
        <v>0</v>
      </c>
      <c r="R71" s="53">
        <v>0</v>
      </c>
      <c r="S71" s="53">
        <v>0</v>
      </c>
      <c r="T71" s="53"/>
      <c r="U71" s="53"/>
      <c r="V71" s="53">
        <v>106545961</v>
      </c>
      <c r="W71" s="53">
        <v>-2500000</v>
      </c>
      <c r="X71" s="53"/>
      <c r="Y71" s="53"/>
      <c r="Z71" s="53">
        <v>48808394</v>
      </c>
      <c r="AA71" s="53">
        <v>47832226</v>
      </c>
      <c r="AB71" s="53">
        <v>0</v>
      </c>
      <c r="AC71" s="53">
        <v>976168</v>
      </c>
      <c r="AD71" s="53">
        <v>330879</v>
      </c>
      <c r="AE71" s="53">
        <v>628201</v>
      </c>
      <c r="AF71" s="53">
        <v>784801</v>
      </c>
      <c r="AG71" s="53">
        <v>0</v>
      </c>
      <c r="AH71" s="53">
        <v>0</v>
      </c>
      <c r="AI71" s="53">
        <v>0</v>
      </c>
      <c r="AJ71" s="53">
        <v>0</v>
      </c>
      <c r="AK71" s="53">
        <v>16528719</v>
      </c>
      <c r="AL71" s="53">
        <v>411</v>
      </c>
      <c r="AM71" s="53">
        <v>3</v>
      </c>
      <c r="AN71" s="53">
        <v>0</v>
      </c>
      <c r="AO71" s="53">
        <v>4</v>
      </c>
      <c r="AP71" s="53">
        <v>1</v>
      </c>
      <c r="AQ71" s="53">
        <v>675</v>
      </c>
      <c r="AR71" s="53">
        <v>78</v>
      </c>
      <c r="AS71" s="53">
        <v>18</v>
      </c>
      <c r="AT71" s="53">
        <v>2</v>
      </c>
      <c r="AU71" s="1188"/>
      <c r="AV71" s="53">
        <v>0</v>
      </c>
      <c r="AW71" s="53">
        <v>0</v>
      </c>
      <c r="AX71" s="53">
        <v>0</v>
      </c>
      <c r="AY71" s="53">
        <v>735</v>
      </c>
      <c r="AZ71" s="53"/>
      <c r="BA71" s="53">
        <v>3040</v>
      </c>
      <c r="BB71" s="53">
        <v>2784</v>
      </c>
      <c r="BC71" s="53">
        <v>256</v>
      </c>
      <c r="BD71" s="53">
        <v>4772</v>
      </c>
      <c r="BE71" s="53">
        <v>-25998</v>
      </c>
      <c r="BF71" s="53">
        <v>-859359</v>
      </c>
      <c r="BG71" s="53"/>
      <c r="BH71" s="53">
        <v>0</v>
      </c>
      <c r="BI71" s="53">
        <v>-735598</v>
      </c>
      <c r="BJ71" s="53">
        <v>-31009</v>
      </c>
      <c r="BK71" s="53">
        <v>15300403</v>
      </c>
      <c r="BL71" s="1741"/>
      <c r="BM71" s="1742"/>
      <c r="BN71" s="1329">
        <v>0</v>
      </c>
      <c r="BO71" s="344" t="s">
        <v>497</v>
      </c>
      <c r="BP71" s="344" t="s">
        <v>2016</v>
      </c>
      <c r="BQ71" s="580" t="s">
        <v>2090</v>
      </c>
      <c r="BR71" s="246"/>
      <c r="BS71" s="246"/>
      <c r="BT71" s="246"/>
      <c r="BU71" s="246"/>
      <c r="BV71" s="246"/>
      <c r="BW71" s="246"/>
      <c r="BX71" s="246"/>
      <c r="BY71" s="246"/>
      <c r="BZ71" s="246"/>
      <c r="CA71" s="246"/>
      <c r="CB71" s="246"/>
      <c r="CC71" s="246"/>
      <c r="CD71" s="246"/>
      <c r="CE71" s="246"/>
      <c r="CF71" s="246"/>
      <c r="CG71" s="246"/>
      <c r="CH71" s="246"/>
      <c r="CI71" s="246"/>
      <c r="CJ71" s="246"/>
      <c r="CK71" s="246"/>
      <c r="CL71" s="246"/>
      <c r="CM71" s="246"/>
      <c r="CN71" s="246"/>
      <c r="CO71" s="246"/>
      <c r="CP71" s="246"/>
      <c r="CQ71" s="246"/>
      <c r="CR71" s="246"/>
      <c r="CS71" s="246"/>
      <c r="CT71" s="246"/>
    </row>
    <row r="72" spans="1:99" s="48" customFormat="1" ht="12.75" customHeight="1" x14ac:dyDescent="0.2">
      <c r="A72" s="599">
        <v>68</v>
      </c>
      <c r="B72" s="296" t="s">
        <v>21</v>
      </c>
      <c r="C72" s="648" t="s">
        <v>22</v>
      </c>
      <c r="D72" s="1319">
        <v>159655</v>
      </c>
      <c r="E72" s="1187">
        <v>72725000</v>
      </c>
      <c r="F72" s="1187">
        <v>4660</v>
      </c>
      <c r="G72" s="53">
        <v>-5839093</v>
      </c>
      <c r="H72" s="53">
        <v>-2035298</v>
      </c>
      <c r="I72" s="53">
        <v>-18184</v>
      </c>
      <c r="J72" s="53">
        <v>-77223</v>
      </c>
      <c r="K72" s="53">
        <v>-25511</v>
      </c>
      <c r="L72" s="53">
        <v>0</v>
      </c>
      <c r="M72" s="53">
        <v>-871474</v>
      </c>
      <c r="N72" s="53">
        <v>-107259</v>
      </c>
      <c r="O72" s="53">
        <v>-78102</v>
      </c>
      <c r="P72" s="53">
        <v>-3199</v>
      </c>
      <c r="Q72" s="53">
        <v>-4774</v>
      </c>
      <c r="R72" s="53">
        <v>-10604</v>
      </c>
      <c r="S72" s="53">
        <v>0</v>
      </c>
      <c r="T72" s="53"/>
      <c r="U72" s="53"/>
      <c r="V72" s="53">
        <v>20047969</v>
      </c>
      <c r="W72" s="53">
        <v>-300612</v>
      </c>
      <c r="X72" s="53"/>
      <c r="Y72" s="53"/>
      <c r="Z72" s="53">
        <v>9610963</v>
      </c>
      <c r="AA72" s="53">
        <v>7688770</v>
      </c>
      <c r="AB72" s="53">
        <v>1729973</v>
      </c>
      <c r="AC72" s="53">
        <v>192219</v>
      </c>
      <c r="AD72" s="53">
        <v>158914</v>
      </c>
      <c r="AE72" s="53">
        <v>0</v>
      </c>
      <c r="AF72" s="53">
        <v>317737</v>
      </c>
      <c r="AG72" s="53">
        <v>0</v>
      </c>
      <c r="AH72" s="53">
        <v>0</v>
      </c>
      <c r="AI72" s="53">
        <v>0</v>
      </c>
      <c r="AJ72" s="53">
        <v>0</v>
      </c>
      <c r="AK72" s="53">
        <v>-743522</v>
      </c>
      <c r="AL72" s="53">
        <v>219</v>
      </c>
      <c r="AM72" s="53">
        <v>4</v>
      </c>
      <c r="AN72" s="53">
        <v>34</v>
      </c>
      <c r="AO72" s="53">
        <v>16</v>
      </c>
      <c r="AP72" s="53">
        <v>0</v>
      </c>
      <c r="AQ72" s="53">
        <v>251</v>
      </c>
      <c r="AR72" s="53">
        <v>136</v>
      </c>
      <c r="AS72" s="53">
        <v>14</v>
      </c>
      <c r="AT72" s="53">
        <v>3</v>
      </c>
      <c r="AU72" s="1188"/>
      <c r="AV72" s="53">
        <v>3</v>
      </c>
      <c r="AW72" s="53">
        <v>0</v>
      </c>
      <c r="AX72" s="53">
        <v>1</v>
      </c>
      <c r="AY72" s="53">
        <v>685</v>
      </c>
      <c r="AZ72" s="53"/>
      <c r="BA72" s="53">
        <v>2523</v>
      </c>
      <c r="BB72" s="53">
        <v>2424</v>
      </c>
      <c r="BC72" s="53">
        <v>99</v>
      </c>
      <c r="BD72" s="53">
        <v>1937</v>
      </c>
      <c r="BE72" s="53">
        <v>-21906</v>
      </c>
      <c r="BF72" s="53">
        <v>-388484</v>
      </c>
      <c r="BG72" s="53"/>
      <c r="BH72" s="53">
        <v>0</v>
      </c>
      <c r="BI72" s="53">
        <v>-346357</v>
      </c>
      <c r="BJ72" s="53">
        <v>-114727</v>
      </c>
      <c r="BK72" s="53">
        <v>-915433</v>
      </c>
      <c r="BL72" s="1741"/>
      <c r="BM72" s="1742"/>
      <c r="BN72" s="1329">
        <v>0</v>
      </c>
      <c r="BO72" s="344" t="s">
        <v>2013</v>
      </c>
      <c r="BP72" s="344" t="s">
        <v>2016</v>
      </c>
      <c r="BQ72" s="580" t="s">
        <v>2091</v>
      </c>
      <c r="BR72" s="246"/>
      <c r="BS72" s="246"/>
      <c r="BT72" s="246"/>
      <c r="BU72" s="246"/>
      <c r="BV72" s="246"/>
      <c r="BW72" s="246"/>
      <c r="BX72" s="246"/>
      <c r="BY72" s="246"/>
      <c r="BZ72" s="246"/>
      <c r="CA72" s="246"/>
      <c r="CB72" s="246"/>
      <c r="CC72" s="246"/>
      <c r="CD72" s="246"/>
      <c r="CE72" s="246"/>
      <c r="CF72" s="246"/>
      <c r="CG72" s="246"/>
      <c r="CH72" s="246"/>
      <c r="CI72" s="246"/>
      <c r="CJ72" s="246"/>
      <c r="CK72" s="246"/>
      <c r="CL72" s="246"/>
      <c r="CM72" s="246"/>
      <c r="CN72" s="246"/>
      <c r="CO72" s="246"/>
      <c r="CP72" s="246"/>
      <c r="CQ72" s="246"/>
      <c r="CR72" s="246"/>
      <c r="CS72" s="246"/>
      <c r="CT72" s="246"/>
    </row>
    <row r="73" spans="1:99" s="48" customFormat="1" ht="12.75" customHeight="1" x14ac:dyDescent="0.2">
      <c r="A73" s="599">
        <v>69</v>
      </c>
      <c r="B73" s="296" t="s">
        <v>23</v>
      </c>
      <c r="C73" s="648" t="s">
        <v>24</v>
      </c>
      <c r="D73" s="1319">
        <v>366938</v>
      </c>
      <c r="E73" s="1187">
        <v>340881000</v>
      </c>
      <c r="F73" s="1187">
        <v>9740</v>
      </c>
      <c r="G73" s="53">
        <v>-12187517</v>
      </c>
      <c r="H73" s="53">
        <v>-8555034</v>
      </c>
      <c r="I73" s="53">
        <v>-65114</v>
      </c>
      <c r="J73" s="53">
        <v>-10424</v>
      </c>
      <c r="K73" s="53">
        <v>-5440</v>
      </c>
      <c r="L73" s="53">
        <v>-100000</v>
      </c>
      <c r="M73" s="53">
        <v>-6442037</v>
      </c>
      <c r="N73" s="53">
        <v>-343172</v>
      </c>
      <c r="O73" s="53">
        <v>-189770</v>
      </c>
      <c r="P73" s="53">
        <v>0</v>
      </c>
      <c r="Q73" s="53">
        <v>0</v>
      </c>
      <c r="R73" s="53">
        <v>0</v>
      </c>
      <c r="S73" s="53">
        <v>0</v>
      </c>
      <c r="T73" s="53"/>
      <c r="U73" s="53"/>
      <c r="V73" s="53">
        <v>127468097</v>
      </c>
      <c r="W73" s="53">
        <v>-7240527</v>
      </c>
      <c r="X73" s="53"/>
      <c r="Y73" s="53"/>
      <c r="Z73" s="53">
        <v>59072071</v>
      </c>
      <c r="AA73" s="53">
        <v>57890629</v>
      </c>
      <c r="AB73" s="53">
        <v>0</v>
      </c>
      <c r="AC73" s="53">
        <v>1181441</v>
      </c>
      <c r="AD73" s="53">
        <v>379799</v>
      </c>
      <c r="AE73" s="53">
        <v>0</v>
      </c>
      <c r="AF73" s="53">
        <v>689448</v>
      </c>
      <c r="AG73" s="53">
        <v>0</v>
      </c>
      <c r="AH73" s="53">
        <v>0</v>
      </c>
      <c r="AI73" s="53">
        <v>0</v>
      </c>
      <c r="AJ73" s="53">
        <v>0</v>
      </c>
      <c r="AK73" s="53">
        <v>1987217</v>
      </c>
      <c r="AL73" s="53">
        <v>426</v>
      </c>
      <c r="AM73" s="53">
        <v>9</v>
      </c>
      <c r="AN73" s="53">
        <v>5</v>
      </c>
      <c r="AO73" s="53">
        <v>8</v>
      </c>
      <c r="AP73" s="53">
        <v>0</v>
      </c>
      <c r="AQ73" s="53">
        <v>1151</v>
      </c>
      <c r="AR73" s="53">
        <v>103</v>
      </c>
      <c r="AS73" s="53">
        <v>24</v>
      </c>
      <c r="AT73" s="53">
        <v>0</v>
      </c>
      <c r="AU73" s="1188"/>
      <c r="AV73" s="53">
        <v>0</v>
      </c>
      <c r="AW73" s="53">
        <v>0</v>
      </c>
      <c r="AX73" s="53">
        <v>0</v>
      </c>
      <c r="AY73" s="53">
        <v>1021</v>
      </c>
      <c r="AZ73" s="53"/>
      <c r="BA73" s="53">
        <v>4709</v>
      </c>
      <c r="BB73" s="53">
        <v>4439</v>
      </c>
      <c r="BC73" s="53">
        <v>270</v>
      </c>
      <c r="BD73" s="53">
        <v>3802</v>
      </c>
      <c r="BE73" s="53">
        <v>-3500000</v>
      </c>
      <c r="BF73" s="53">
        <v>-726226</v>
      </c>
      <c r="BG73" s="53"/>
      <c r="BH73" s="53">
        <v>-30090</v>
      </c>
      <c r="BI73" s="53">
        <v>-1485721</v>
      </c>
      <c r="BJ73" s="53">
        <v>-700000</v>
      </c>
      <c r="BK73" s="53">
        <v>2996874</v>
      </c>
      <c r="BL73" s="1741"/>
      <c r="BM73" s="1742"/>
      <c r="BN73" s="1329">
        <v>0</v>
      </c>
      <c r="BO73" s="344" t="s">
        <v>2027</v>
      </c>
      <c r="BP73" s="344" t="s">
        <v>2028</v>
      </c>
      <c r="BQ73" s="580" t="s">
        <v>2092</v>
      </c>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6"/>
      <c r="CP73" s="246"/>
      <c r="CQ73" s="246"/>
      <c r="CR73" s="246"/>
      <c r="CS73" s="246"/>
      <c r="CT73" s="246"/>
    </row>
    <row r="74" spans="1:99" s="48" customFormat="1" ht="12.75" customHeight="1" x14ac:dyDescent="0.2">
      <c r="A74" s="599">
        <v>70</v>
      </c>
      <c r="B74" s="302" t="s">
        <v>1111</v>
      </c>
      <c r="C74" s="648" t="s">
        <v>1112</v>
      </c>
      <c r="D74" s="1319">
        <v>663943</v>
      </c>
      <c r="E74" s="1187">
        <v>378633000</v>
      </c>
      <c r="F74" s="1187">
        <v>18350</v>
      </c>
      <c r="G74" s="53">
        <v>-22021964</v>
      </c>
      <c r="H74" s="53">
        <v>-11081751</v>
      </c>
      <c r="I74" s="53">
        <v>-260484</v>
      </c>
      <c r="J74" s="53">
        <v>-173318</v>
      </c>
      <c r="K74" s="53">
        <v>-109176</v>
      </c>
      <c r="L74" s="53">
        <v>-100000</v>
      </c>
      <c r="M74" s="53">
        <v>-2395806</v>
      </c>
      <c r="N74" s="53">
        <v>-412159</v>
      </c>
      <c r="O74" s="53">
        <v>-95013</v>
      </c>
      <c r="P74" s="53">
        <v>-8558</v>
      </c>
      <c r="Q74" s="53">
        <v>0</v>
      </c>
      <c r="R74" s="53">
        <v>0</v>
      </c>
      <c r="S74" s="53">
        <v>-58939</v>
      </c>
      <c r="T74" s="53"/>
      <c r="U74" s="53"/>
      <c r="V74" s="53">
        <v>119780498</v>
      </c>
      <c r="W74" s="53">
        <v>-4246573</v>
      </c>
      <c r="X74" s="53"/>
      <c r="Y74" s="53"/>
      <c r="Z74" s="53">
        <v>55831527</v>
      </c>
      <c r="AA74" s="53">
        <v>54772656</v>
      </c>
      <c r="AB74" s="53">
        <v>0</v>
      </c>
      <c r="AC74" s="53">
        <v>1117809</v>
      </c>
      <c r="AD74" s="53">
        <v>643282</v>
      </c>
      <c r="AE74" s="53">
        <v>278852</v>
      </c>
      <c r="AF74" s="53">
        <v>1294722</v>
      </c>
      <c r="AG74" s="53">
        <v>0</v>
      </c>
      <c r="AH74" s="53">
        <v>58939</v>
      </c>
      <c r="AI74" s="53">
        <v>0</v>
      </c>
      <c r="AJ74" s="53">
        <v>0</v>
      </c>
      <c r="AK74" s="53">
        <v>11518652</v>
      </c>
      <c r="AL74" s="53">
        <v>1026</v>
      </c>
      <c r="AM74" s="53">
        <v>59</v>
      </c>
      <c r="AN74" s="53">
        <v>65</v>
      </c>
      <c r="AO74" s="53">
        <v>62</v>
      </c>
      <c r="AP74" s="53">
        <v>1</v>
      </c>
      <c r="AQ74" s="53">
        <v>1065</v>
      </c>
      <c r="AR74" s="53">
        <v>373</v>
      </c>
      <c r="AS74" s="53">
        <v>10</v>
      </c>
      <c r="AT74" s="53">
        <v>7</v>
      </c>
      <c r="AU74" s="1188"/>
      <c r="AV74" s="53">
        <v>0</v>
      </c>
      <c r="AW74" s="53">
        <v>3</v>
      </c>
      <c r="AX74" s="53">
        <v>0</v>
      </c>
      <c r="AY74" s="53">
        <v>2834</v>
      </c>
      <c r="AZ74" s="53"/>
      <c r="BA74" s="53">
        <v>8771</v>
      </c>
      <c r="BB74" s="53">
        <v>8277</v>
      </c>
      <c r="BC74" s="53">
        <v>494</v>
      </c>
      <c r="BD74" s="53">
        <v>8259</v>
      </c>
      <c r="BE74" s="53">
        <v>-307347</v>
      </c>
      <c r="BF74" s="53">
        <v>-1418299</v>
      </c>
      <c r="BG74" s="53"/>
      <c r="BH74" s="53">
        <v>-65493</v>
      </c>
      <c r="BI74" s="53">
        <v>-604667</v>
      </c>
      <c r="BJ74" s="53">
        <v>0</v>
      </c>
      <c r="BK74" s="53">
        <v>11002847</v>
      </c>
      <c r="BL74" s="1741"/>
      <c r="BM74" s="1742"/>
      <c r="BN74" s="1329">
        <v>-28000</v>
      </c>
      <c r="BO74" s="344" t="s">
        <v>497</v>
      </c>
      <c r="BP74" s="344" t="s">
        <v>2033</v>
      </c>
      <c r="BQ74" s="580" t="s">
        <v>2093</v>
      </c>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6"/>
      <c r="CP74" s="246"/>
      <c r="CQ74" s="246"/>
      <c r="CR74" s="246"/>
      <c r="CS74" s="246"/>
      <c r="CT74" s="246"/>
      <c r="CU74" s="246"/>
    </row>
    <row r="75" spans="1:99" s="48" customFormat="1" ht="12.75" customHeight="1" x14ac:dyDescent="0.2">
      <c r="A75" s="599">
        <v>71</v>
      </c>
      <c r="B75" s="296" t="s">
        <v>32</v>
      </c>
      <c r="C75" s="648" t="s">
        <v>33</v>
      </c>
      <c r="D75" s="1319">
        <v>185698</v>
      </c>
      <c r="E75" s="1187">
        <v>227432000</v>
      </c>
      <c r="F75" s="1187">
        <v>4190</v>
      </c>
      <c r="G75" s="53">
        <v>-4785158</v>
      </c>
      <c r="H75" s="53">
        <v>-4109994</v>
      </c>
      <c r="I75" s="53">
        <v>-37089</v>
      </c>
      <c r="J75" s="53">
        <v>-19182</v>
      </c>
      <c r="K75" s="53">
        <v>-28468</v>
      </c>
      <c r="L75" s="53">
        <v>0</v>
      </c>
      <c r="M75" s="53">
        <v>-1127885</v>
      </c>
      <c r="N75" s="53">
        <v>-203315</v>
      </c>
      <c r="O75" s="53">
        <v>-87425</v>
      </c>
      <c r="P75" s="53">
        <v>-798</v>
      </c>
      <c r="Q75" s="53">
        <v>-5439</v>
      </c>
      <c r="R75" s="53">
        <v>0</v>
      </c>
      <c r="S75" s="53">
        <v>0</v>
      </c>
      <c r="T75" s="53"/>
      <c r="U75" s="53"/>
      <c r="V75" s="53">
        <v>57250765</v>
      </c>
      <c r="W75" s="53">
        <v>-1000000</v>
      </c>
      <c r="X75" s="53"/>
      <c r="Y75" s="53"/>
      <c r="Z75" s="53">
        <v>27569129</v>
      </c>
      <c r="AA75" s="53">
        <v>22055303</v>
      </c>
      <c r="AB75" s="53">
        <v>4962443</v>
      </c>
      <c r="AC75" s="53">
        <v>551383</v>
      </c>
      <c r="AD75" s="53">
        <v>164832</v>
      </c>
      <c r="AE75" s="53">
        <v>0</v>
      </c>
      <c r="AF75" s="53">
        <v>630129</v>
      </c>
      <c r="AG75" s="53">
        <v>0</v>
      </c>
      <c r="AH75" s="53">
        <v>0</v>
      </c>
      <c r="AI75" s="53">
        <v>0</v>
      </c>
      <c r="AJ75" s="53">
        <v>0</v>
      </c>
      <c r="AK75" s="53">
        <v>-2475145</v>
      </c>
      <c r="AL75" s="53">
        <v>258</v>
      </c>
      <c r="AM75" s="53">
        <v>8</v>
      </c>
      <c r="AN75" s="53">
        <v>6</v>
      </c>
      <c r="AO75" s="53">
        <v>15</v>
      </c>
      <c r="AP75" s="53">
        <v>0</v>
      </c>
      <c r="AQ75" s="53">
        <v>361</v>
      </c>
      <c r="AR75" s="53">
        <v>87</v>
      </c>
      <c r="AS75" s="53">
        <v>0</v>
      </c>
      <c r="AT75" s="53">
        <v>1</v>
      </c>
      <c r="AU75" s="1188"/>
      <c r="AV75" s="53">
        <v>1</v>
      </c>
      <c r="AW75" s="53">
        <v>0</v>
      </c>
      <c r="AX75" s="53">
        <v>0</v>
      </c>
      <c r="AY75" s="53">
        <v>447</v>
      </c>
      <c r="AZ75" s="53"/>
      <c r="BA75" s="53">
        <v>1812</v>
      </c>
      <c r="BB75" s="53">
        <v>1731</v>
      </c>
      <c r="BC75" s="53">
        <v>81</v>
      </c>
      <c r="BD75" s="53">
        <v>2237</v>
      </c>
      <c r="BE75" s="53">
        <v>-29070</v>
      </c>
      <c r="BF75" s="53">
        <v>-279004</v>
      </c>
      <c r="BG75" s="53"/>
      <c r="BH75" s="53">
        <v>0</v>
      </c>
      <c r="BI75" s="53">
        <v>-732805</v>
      </c>
      <c r="BJ75" s="53">
        <v>-87005</v>
      </c>
      <c r="BK75" s="53">
        <v>-5333287</v>
      </c>
      <c r="BL75" s="1741"/>
      <c r="BM75" s="1742"/>
      <c r="BN75" s="1329">
        <v>0</v>
      </c>
      <c r="BO75" s="344" t="s">
        <v>2013</v>
      </c>
      <c r="BP75" s="344" t="s">
        <v>2014</v>
      </c>
      <c r="BQ75" s="580" t="s">
        <v>2094</v>
      </c>
      <c r="BR75" s="246"/>
      <c r="BS75" s="246"/>
      <c r="BT75" s="246"/>
      <c r="BU75" s="246"/>
      <c r="BV75" s="246"/>
      <c r="BW75" s="246"/>
      <c r="BX75" s="246"/>
      <c r="BY75" s="246"/>
      <c r="BZ75" s="246"/>
      <c r="CA75" s="246"/>
      <c r="CB75" s="246"/>
      <c r="CC75" s="246"/>
      <c r="CD75" s="246"/>
      <c r="CE75" s="246"/>
      <c r="CF75" s="246"/>
      <c r="CG75" s="246"/>
      <c r="CH75" s="246"/>
      <c r="CI75" s="246"/>
      <c r="CJ75" s="246"/>
      <c r="CK75" s="246"/>
      <c r="CL75" s="246"/>
      <c r="CM75" s="246"/>
      <c r="CN75" s="246"/>
      <c r="CO75" s="246"/>
      <c r="CP75" s="246"/>
      <c r="CQ75" s="246"/>
      <c r="CR75" s="246"/>
      <c r="CS75" s="246"/>
      <c r="CT75" s="246"/>
    </row>
    <row r="76" spans="1:99" s="48" customFormat="1" ht="12.75" customHeight="1" x14ac:dyDescent="0.2">
      <c r="A76" s="599">
        <v>72</v>
      </c>
      <c r="B76" s="296" t="s">
        <v>34</v>
      </c>
      <c r="C76" s="648" t="s">
        <v>35</v>
      </c>
      <c r="D76" s="1319">
        <v>374487</v>
      </c>
      <c r="E76" s="1187">
        <v>274907000</v>
      </c>
      <c r="F76" s="1187">
        <v>10420</v>
      </c>
      <c r="G76" s="53">
        <v>-12871650</v>
      </c>
      <c r="H76" s="53">
        <v>-7338233</v>
      </c>
      <c r="I76" s="53">
        <v>-33742</v>
      </c>
      <c r="J76" s="53">
        <v>0</v>
      </c>
      <c r="K76" s="53">
        <v>-7086</v>
      </c>
      <c r="L76" s="53">
        <v>0</v>
      </c>
      <c r="M76" s="53">
        <v>-3600000</v>
      </c>
      <c r="N76" s="53">
        <v>-315073</v>
      </c>
      <c r="O76" s="53">
        <v>-32103</v>
      </c>
      <c r="P76" s="53">
        <v>-8436</v>
      </c>
      <c r="Q76" s="53">
        <v>0</v>
      </c>
      <c r="R76" s="53">
        <v>-151704</v>
      </c>
      <c r="S76" s="53">
        <v>-166808</v>
      </c>
      <c r="T76" s="53"/>
      <c r="U76" s="53"/>
      <c r="V76" s="53">
        <v>91669801</v>
      </c>
      <c r="W76" s="53">
        <v>-1600000</v>
      </c>
      <c r="X76" s="53"/>
      <c r="Y76" s="53"/>
      <c r="Z76" s="53">
        <v>0</v>
      </c>
      <c r="AA76" s="53">
        <v>87281869</v>
      </c>
      <c r="AB76" s="53">
        <v>0</v>
      </c>
      <c r="AC76" s="53">
        <v>881635</v>
      </c>
      <c r="AD76" s="53">
        <v>389820</v>
      </c>
      <c r="AE76" s="53">
        <v>880037</v>
      </c>
      <c r="AF76" s="53">
        <v>0</v>
      </c>
      <c r="AG76" s="53">
        <v>0</v>
      </c>
      <c r="AH76" s="53">
        <v>0</v>
      </c>
      <c r="AI76" s="53">
        <v>0</v>
      </c>
      <c r="AJ76" s="53">
        <v>0</v>
      </c>
      <c r="AK76" s="53">
        <v>47826</v>
      </c>
      <c r="AL76" s="53">
        <v>380</v>
      </c>
      <c r="AM76" s="53">
        <v>10</v>
      </c>
      <c r="AN76" s="53">
        <v>0</v>
      </c>
      <c r="AO76" s="53">
        <v>3</v>
      </c>
      <c r="AP76" s="53">
        <v>0</v>
      </c>
      <c r="AQ76" s="53">
        <v>1556</v>
      </c>
      <c r="AR76" s="53">
        <v>282</v>
      </c>
      <c r="AS76" s="53">
        <v>7</v>
      </c>
      <c r="AT76" s="53">
        <v>10</v>
      </c>
      <c r="AU76" s="1188"/>
      <c r="AV76" s="53">
        <v>0</v>
      </c>
      <c r="AW76" s="53">
        <v>17</v>
      </c>
      <c r="AX76" s="53">
        <v>0</v>
      </c>
      <c r="AY76" s="53">
        <v>894</v>
      </c>
      <c r="AZ76" s="53"/>
      <c r="BA76" s="53">
        <v>4451</v>
      </c>
      <c r="BB76" s="53">
        <v>4129</v>
      </c>
      <c r="BC76" s="53">
        <v>322</v>
      </c>
      <c r="BD76" s="53">
        <v>5021</v>
      </c>
      <c r="BE76" s="53">
        <v>-898000</v>
      </c>
      <c r="BF76" s="53">
        <v>-150000</v>
      </c>
      <c r="BG76" s="53"/>
      <c r="BH76" s="53">
        <v>0</v>
      </c>
      <c r="BI76" s="53">
        <v>-1884000</v>
      </c>
      <c r="BJ76" s="53">
        <v>-668000</v>
      </c>
      <c r="BK76" s="53">
        <v>-670008</v>
      </c>
      <c r="BL76" s="1741"/>
      <c r="BM76" s="1742"/>
      <c r="BN76" s="1329">
        <v>-15000</v>
      </c>
      <c r="BO76" s="344" t="s">
        <v>2027</v>
      </c>
      <c r="BP76" s="344" t="s">
        <v>2037</v>
      </c>
      <c r="BQ76" s="580" t="s">
        <v>2095</v>
      </c>
      <c r="BR76" s="246"/>
      <c r="BS76" s="246"/>
      <c r="BT76" s="246"/>
      <c r="BU76" s="246"/>
      <c r="BV76" s="246"/>
      <c r="BW76" s="246"/>
      <c r="BX76" s="246"/>
      <c r="BY76" s="246"/>
      <c r="BZ76" s="246"/>
      <c r="CA76" s="246"/>
      <c r="CB76" s="246"/>
      <c r="CC76" s="246"/>
      <c r="CD76" s="246"/>
      <c r="CE76" s="246"/>
      <c r="CF76" s="246"/>
      <c r="CG76" s="246"/>
      <c r="CH76" s="246"/>
      <c r="CI76" s="246"/>
      <c r="CJ76" s="246"/>
      <c r="CK76" s="246"/>
      <c r="CL76" s="246"/>
      <c r="CM76" s="246"/>
      <c r="CN76" s="246"/>
      <c r="CO76" s="246"/>
      <c r="CP76" s="246"/>
      <c r="CQ76" s="246"/>
      <c r="CR76" s="246"/>
      <c r="CS76" s="246"/>
      <c r="CT76" s="246"/>
    </row>
    <row r="77" spans="1:99" s="48" customFormat="1" ht="12.75" customHeight="1" x14ac:dyDescent="0.2">
      <c r="A77" s="599">
        <v>73</v>
      </c>
      <c r="B77" s="296" t="s">
        <v>36</v>
      </c>
      <c r="C77" s="648" t="s">
        <v>37</v>
      </c>
      <c r="D77" s="1319">
        <v>575335</v>
      </c>
      <c r="E77" s="1187">
        <v>414079000</v>
      </c>
      <c r="F77" s="1187">
        <v>16050</v>
      </c>
      <c r="G77" s="53">
        <v>-17695980</v>
      </c>
      <c r="H77" s="53">
        <v>-14931108</v>
      </c>
      <c r="I77" s="53">
        <v>-320298</v>
      </c>
      <c r="J77" s="53">
        <v>-142323</v>
      </c>
      <c r="K77" s="53">
        <v>-26277</v>
      </c>
      <c r="L77" s="53">
        <v>-100000</v>
      </c>
      <c r="M77" s="53">
        <v>-3480165</v>
      </c>
      <c r="N77" s="53">
        <v>-785478</v>
      </c>
      <c r="O77" s="53">
        <v>-421220</v>
      </c>
      <c r="P77" s="53">
        <v>0</v>
      </c>
      <c r="Q77" s="53">
        <v>0</v>
      </c>
      <c r="R77" s="53">
        <v>0</v>
      </c>
      <c r="S77" s="53">
        <v>-188423</v>
      </c>
      <c r="T77" s="53"/>
      <c r="U77" s="53"/>
      <c r="V77" s="53">
        <v>132885882</v>
      </c>
      <c r="W77" s="53">
        <v>-3700000</v>
      </c>
      <c r="X77" s="53"/>
      <c r="Y77" s="53"/>
      <c r="Z77" s="53">
        <v>63568068</v>
      </c>
      <c r="AA77" s="53">
        <v>62481361</v>
      </c>
      <c r="AB77" s="53">
        <v>0</v>
      </c>
      <c r="AC77" s="53">
        <v>1275130</v>
      </c>
      <c r="AD77" s="53">
        <v>584631</v>
      </c>
      <c r="AE77" s="53">
        <v>312187</v>
      </c>
      <c r="AF77" s="53">
        <v>426314</v>
      </c>
      <c r="AG77" s="53">
        <v>0</v>
      </c>
      <c r="AH77" s="53">
        <v>188423</v>
      </c>
      <c r="AI77" s="53">
        <v>0</v>
      </c>
      <c r="AJ77" s="53">
        <v>0</v>
      </c>
      <c r="AK77" s="53">
        <v>3495448</v>
      </c>
      <c r="AL77" s="53">
        <v>852</v>
      </c>
      <c r="AM77" s="53">
        <v>53</v>
      </c>
      <c r="AN77" s="53">
        <v>60</v>
      </c>
      <c r="AO77" s="53">
        <v>25</v>
      </c>
      <c r="AP77" s="53">
        <v>1</v>
      </c>
      <c r="AQ77" s="53">
        <v>1094</v>
      </c>
      <c r="AR77" s="53">
        <v>473</v>
      </c>
      <c r="AS77" s="53">
        <v>65</v>
      </c>
      <c r="AT77" s="53">
        <v>0</v>
      </c>
      <c r="AU77" s="1188"/>
      <c r="AV77" s="53">
        <v>0</v>
      </c>
      <c r="AW77" s="53">
        <v>5</v>
      </c>
      <c r="AX77" s="53">
        <v>0</v>
      </c>
      <c r="AY77" s="53">
        <v>1506</v>
      </c>
      <c r="AZ77" s="53"/>
      <c r="BA77" s="53">
        <v>7345</v>
      </c>
      <c r="BB77" s="53">
        <v>7001</v>
      </c>
      <c r="BC77" s="53">
        <v>344</v>
      </c>
      <c r="BD77" s="53">
        <v>7580</v>
      </c>
      <c r="BE77" s="53">
        <v>-672599</v>
      </c>
      <c r="BF77" s="53">
        <v>-448770</v>
      </c>
      <c r="BG77" s="53"/>
      <c r="BH77" s="53">
        <v>-413529</v>
      </c>
      <c r="BI77" s="53">
        <v>-1624393</v>
      </c>
      <c r="BJ77" s="53">
        <v>-320874</v>
      </c>
      <c r="BK77" s="53">
        <v>3589896</v>
      </c>
      <c r="BL77" s="1741"/>
      <c r="BM77" s="1742"/>
      <c r="BN77" s="1329">
        <v>0</v>
      </c>
      <c r="BO77" s="344" t="s">
        <v>497</v>
      </c>
      <c r="BP77" s="344" t="s">
        <v>825</v>
      </c>
      <c r="BQ77" s="580" t="s">
        <v>2096</v>
      </c>
      <c r="BR77" s="246"/>
      <c r="BS77" s="246"/>
      <c r="BT77" s="246"/>
      <c r="BU77" s="246"/>
      <c r="BV77" s="246"/>
      <c r="BW77" s="246"/>
      <c r="BX77" s="246"/>
      <c r="BY77" s="246"/>
      <c r="BZ77" s="246"/>
      <c r="CA77" s="246"/>
      <c r="CB77" s="246"/>
      <c r="CC77" s="246"/>
      <c r="CD77" s="246"/>
      <c r="CE77" s="246"/>
      <c r="CF77" s="246"/>
      <c r="CG77" s="246"/>
      <c r="CH77" s="246"/>
      <c r="CI77" s="246"/>
      <c r="CJ77" s="246"/>
      <c r="CK77" s="246"/>
      <c r="CL77" s="246"/>
      <c r="CM77" s="246"/>
      <c r="CN77" s="246"/>
      <c r="CO77" s="246"/>
      <c r="CP77" s="246"/>
      <c r="CQ77" s="246"/>
      <c r="CR77" s="246"/>
      <c r="CS77" s="246"/>
      <c r="CT77" s="246"/>
    </row>
    <row r="78" spans="1:99" s="48" customFormat="1" ht="12.75" customHeight="1" x14ac:dyDescent="0.2">
      <c r="A78" s="599">
        <v>74</v>
      </c>
      <c r="B78" s="296" t="s">
        <v>38</v>
      </c>
      <c r="C78" s="648" t="s">
        <v>39</v>
      </c>
      <c r="D78" s="1319">
        <v>497770</v>
      </c>
      <c r="E78" s="1187">
        <v>530739000</v>
      </c>
      <c r="F78" s="1187">
        <v>10940</v>
      </c>
      <c r="G78" s="53">
        <v>-10909775</v>
      </c>
      <c r="H78" s="53">
        <v>-11259594</v>
      </c>
      <c r="I78" s="53">
        <v>-39784</v>
      </c>
      <c r="J78" s="53">
        <v>0</v>
      </c>
      <c r="K78" s="53">
        <v>-4877</v>
      </c>
      <c r="L78" s="53">
        <v>-145000</v>
      </c>
      <c r="M78" s="53">
        <v>-7182486</v>
      </c>
      <c r="N78" s="53">
        <v>-97452</v>
      </c>
      <c r="O78" s="53">
        <v>-21249</v>
      </c>
      <c r="P78" s="53">
        <v>0</v>
      </c>
      <c r="Q78" s="53">
        <v>0</v>
      </c>
      <c r="R78" s="53">
        <v>0</v>
      </c>
      <c r="S78" s="53">
        <v>0</v>
      </c>
      <c r="T78" s="53"/>
      <c r="U78" s="53"/>
      <c r="V78" s="53">
        <v>193007337</v>
      </c>
      <c r="W78" s="53">
        <v>-5790220</v>
      </c>
      <c r="X78" s="53"/>
      <c r="Y78" s="53"/>
      <c r="Z78" s="53">
        <v>60450209</v>
      </c>
      <c r="AA78" s="53">
        <v>54954736</v>
      </c>
      <c r="AB78" s="53">
        <v>67777508</v>
      </c>
      <c r="AC78" s="53">
        <v>0</v>
      </c>
      <c r="AD78" s="53">
        <v>527933</v>
      </c>
      <c r="AE78" s="53">
        <v>0</v>
      </c>
      <c r="AF78" s="53">
        <v>0</v>
      </c>
      <c r="AG78" s="53">
        <v>0</v>
      </c>
      <c r="AH78" s="53">
        <v>0</v>
      </c>
      <c r="AI78" s="53">
        <v>0</v>
      </c>
      <c r="AJ78" s="53">
        <v>0</v>
      </c>
      <c r="AK78" s="53">
        <v>-1895183</v>
      </c>
      <c r="AL78" s="53">
        <v>334</v>
      </c>
      <c r="AM78" s="53">
        <v>8</v>
      </c>
      <c r="AN78" s="53">
        <v>0</v>
      </c>
      <c r="AO78" s="53">
        <v>2</v>
      </c>
      <c r="AP78" s="53">
        <v>0</v>
      </c>
      <c r="AQ78" s="53">
        <v>371</v>
      </c>
      <c r="AR78" s="53">
        <v>69</v>
      </c>
      <c r="AS78" s="53">
        <v>4</v>
      </c>
      <c r="AT78" s="53">
        <v>0</v>
      </c>
      <c r="AU78" s="1188"/>
      <c r="AV78" s="53">
        <v>0</v>
      </c>
      <c r="AW78" s="53">
        <v>0</v>
      </c>
      <c r="AX78" s="53">
        <v>3</v>
      </c>
      <c r="AY78" s="53">
        <v>2229</v>
      </c>
      <c r="AZ78" s="53"/>
      <c r="BA78" s="53">
        <v>3378</v>
      </c>
      <c r="BB78" s="53">
        <v>2865</v>
      </c>
      <c r="BC78" s="53">
        <v>513</v>
      </c>
      <c r="BD78" s="53">
        <v>5889</v>
      </c>
      <c r="BE78" s="53">
        <v>-850250</v>
      </c>
      <c r="BF78" s="53">
        <v>-3011805</v>
      </c>
      <c r="BG78" s="53"/>
      <c r="BH78" s="53">
        <v>-139445</v>
      </c>
      <c r="BI78" s="53">
        <v>-2486037</v>
      </c>
      <c r="BJ78" s="53">
        <v>-694949</v>
      </c>
      <c r="BK78" s="53">
        <v>1155285</v>
      </c>
      <c r="BL78" s="1741"/>
      <c r="BM78" s="1742"/>
      <c r="BN78" s="1329">
        <v>0</v>
      </c>
      <c r="BO78" s="344" t="s">
        <v>2023</v>
      </c>
      <c r="BP78" s="344" t="s">
        <v>2024</v>
      </c>
      <c r="BQ78" s="580" t="s">
        <v>2097</v>
      </c>
      <c r="BR78" s="246"/>
      <c r="BS78" s="246"/>
      <c r="BT78" s="246"/>
      <c r="BU78" s="246"/>
      <c r="BV78" s="246"/>
      <c r="BW78" s="246"/>
      <c r="BX78" s="246"/>
      <c r="BY78" s="246"/>
      <c r="BZ78" s="246"/>
      <c r="CA78" s="246"/>
      <c r="CB78" s="246"/>
      <c r="CC78" s="246"/>
      <c r="CD78" s="246"/>
      <c r="CE78" s="246"/>
      <c r="CF78" s="246"/>
      <c r="CG78" s="246"/>
      <c r="CH78" s="246"/>
      <c r="CI78" s="246"/>
      <c r="CJ78" s="246"/>
      <c r="CK78" s="246"/>
      <c r="CL78" s="246"/>
      <c r="CM78" s="246"/>
      <c r="CN78" s="246"/>
      <c r="CO78" s="246"/>
      <c r="CP78" s="246"/>
      <c r="CQ78" s="246"/>
      <c r="CR78" s="246"/>
      <c r="CS78" s="246"/>
      <c r="CT78" s="246"/>
    </row>
    <row r="79" spans="1:99" s="304" customFormat="1" ht="12.75" customHeight="1" x14ac:dyDescent="0.2">
      <c r="A79" s="599">
        <v>75</v>
      </c>
      <c r="B79" s="296" t="s">
        <v>40</v>
      </c>
      <c r="C79" s="648" t="s">
        <v>41</v>
      </c>
      <c r="D79" s="1319">
        <v>103221</v>
      </c>
      <c r="E79" s="1187">
        <v>81308000</v>
      </c>
      <c r="F79" s="1187">
        <v>2640</v>
      </c>
      <c r="G79" s="53">
        <v>-2945816</v>
      </c>
      <c r="H79" s="53">
        <v>-2626529</v>
      </c>
      <c r="I79" s="53">
        <v>-29521</v>
      </c>
      <c r="J79" s="53">
        <v>-24183</v>
      </c>
      <c r="K79" s="53">
        <v>-17752</v>
      </c>
      <c r="L79" s="53">
        <v>-7512</v>
      </c>
      <c r="M79" s="53">
        <v>-689366</v>
      </c>
      <c r="N79" s="53">
        <v>-27864</v>
      </c>
      <c r="O79" s="53">
        <v>-2000</v>
      </c>
      <c r="P79" s="53">
        <v>-4939</v>
      </c>
      <c r="Q79" s="53">
        <v>0</v>
      </c>
      <c r="R79" s="53">
        <v>0</v>
      </c>
      <c r="S79" s="53">
        <v>-110000</v>
      </c>
      <c r="T79" s="53"/>
      <c r="U79" s="53"/>
      <c r="V79" s="53">
        <v>29192282</v>
      </c>
      <c r="W79" s="53">
        <v>-1237718</v>
      </c>
      <c r="X79" s="53"/>
      <c r="Y79" s="53"/>
      <c r="Z79" s="53">
        <v>13030530</v>
      </c>
      <c r="AA79" s="53">
        <v>10512424</v>
      </c>
      <c r="AB79" s="53">
        <v>2365295</v>
      </c>
      <c r="AC79" s="53">
        <v>262811</v>
      </c>
      <c r="AD79" s="53">
        <v>102690</v>
      </c>
      <c r="AE79" s="53">
        <v>500816</v>
      </c>
      <c r="AF79" s="53">
        <v>1163025</v>
      </c>
      <c r="AG79" s="53">
        <v>0</v>
      </c>
      <c r="AH79" s="53">
        <v>110000</v>
      </c>
      <c r="AI79" s="53">
        <v>0</v>
      </c>
      <c r="AJ79" s="53">
        <v>0</v>
      </c>
      <c r="AK79" s="53">
        <v>1199549</v>
      </c>
      <c r="AL79" s="53">
        <v>141</v>
      </c>
      <c r="AM79" s="53">
        <v>11</v>
      </c>
      <c r="AN79" s="53">
        <v>9</v>
      </c>
      <c r="AO79" s="53">
        <v>9</v>
      </c>
      <c r="AP79" s="53">
        <v>0</v>
      </c>
      <c r="AQ79" s="53">
        <v>89</v>
      </c>
      <c r="AR79" s="53">
        <v>42</v>
      </c>
      <c r="AS79" s="53">
        <v>1</v>
      </c>
      <c r="AT79" s="53">
        <v>9</v>
      </c>
      <c r="AU79" s="1188"/>
      <c r="AV79" s="53">
        <v>0</v>
      </c>
      <c r="AW79" s="53">
        <v>2</v>
      </c>
      <c r="AX79" s="53">
        <v>0</v>
      </c>
      <c r="AY79" s="53">
        <v>324</v>
      </c>
      <c r="AZ79" s="53"/>
      <c r="BA79" s="53">
        <v>1010</v>
      </c>
      <c r="BB79" s="53">
        <v>930</v>
      </c>
      <c r="BC79" s="53">
        <v>80</v>
      </c>
      <c r="BD79" s="53">
        <v>1344</v>
      </c>
      <c r="BE79" s="53">
        <v>-30140</v>
      </c>
      <c r="BF79" s="53">
        <v>-207934</v>
      </c>
      <c r="BG79" s="53"/>
      <c r="BH79" s="53">
        <v>-26558</v>
      </c>
      <c r="BI79" s="53">
        <v>-424734</v>
      </c>
      <c r="BJ79" s="53">
        <v>0</v>
      </c>
      <c r="BK79" s="53">
        <v>1012134</v>
      </c>
      <c r="BL79" s="1741"/>
      <c r="BM79" s="1742"/>
      <c r="BN79" s="1329">
        <v>0</v>
      </c>
      <c r="BO79" s="344" t="s">
        <v>2013</v>
      </c>
      <c r="BP79" s="344" t="s">
        <v>2021</v>
      </c>
      <c r="BQ79" s="580" t="s">
        <v>2098</v>
      </c>
      <c r="BR79" s="246"/>
      <c r="BS79" s="246"/>
      <c r="BT79" s="246"/>
      <c r="BU79" s="246"/>
      <c r="BV79" s="246"/>
      <c r="BW79" s="246"/>
      <c r="BX79" s="246"/>
      <c r="BY79" s="246"/>
      <c r="BZ79" s="246"/>
      <c r="CA79" s="246"/>
      <c r="CB79" s="246"/>
      <c r="CC79" s="246"/>
      <c r="CD79" s="246"/>
      <c r="CE79" s="246"/>
      <c r="CF79" s="246"/>
      <c r="CG79" s="246"/>
      <c r="CH79" s="246"/>
      <c r="CI79" s="246"/>
      <c r="CJ79" s="246"/>
      <c r="CK79" s="246"/>
      <c r="CL79" s="246"/>
      <c r="CM79" s="246"/>
      <c r="CN79" s="246"/>
      <c r="CO79" s="246"/>
      <c r="CP79" s="246"/>
      <c r="CQ79" s="246"/>
      <c r="CR79" s="246"/>
      <c r="CS79" s="246"/>
      <c r="CT79" s="246"/>
      <c r="CU79" s="48"/>
    </row>
    <row r="80" spans="1:99" s="48" customFormat="1" ht="12.75" customHeight="1" x14ac:dyDescent="0.2">
      <c r="A80" s="599">
        <v>76</v>
      </c>
      <c r="B80" s="296" t="s">
        <v>42</v>
      </c>
      <c r="C80" s="648" t="s">
        <v>43</v>
      </c>
      <c r="D80" s="1319">
        <v>266497</v>
      </c>
      <c r="E80" s="1187">
        <v>146428000</v>
      </c>
      <c r="F80" s="1187">
        <v>7470</v>
      </c>
      <c r="G80" s="53">
        <v>-9037559</v>
      </c>
      <c r="H80" s="53">
        <v>-4382401</v>
      </c>
      <c r="I80" s="53">
        <v>-605097</v>
      </c>
      <c r="J80" s="53">
        <v>-88922</v>
      </c>
      <c r="K80" s="53">
        <v>-46996</v>
      </c>
      <c r="L80" s="53">
        <v>0</v>
      </c>
      <c r="M80" s="53">
        <v>-693383</v>
      </c>
      <c r="N80" s="53">
        <v>-153303</v>
      </c>
      <c r="O80" s="53">
        <v>-511</v>
      </c>
      <c r="P80" s="53">
        <v>-113006</v>
      </c>
      <c r="Q80" s="53">
        <v>0</v>
      </c>
      <c r="R80" s="53">
        <v>0</v>
      </c>
      <c r="S80" s="53">
        <v>0</v>
      </c>
      <c r="T80" s="53"/>
      <c r="U80" s="53"/>
      <c r="V80" s="53">
        <v>43273774</v>
      </c>
      <c r="W80" s="53">
        <v>-1215617</v>
      </c>
      <c r="X80" s="53"/>
      <c r="Y80" s="53"/>
      <c r="Z80" s="53">
        <v>19664203</v>
      </c>
      <c r="AA80" s="53">
        <v>15731362</v>
      </c>
      <c r="AB80" s="53">
        <v>3539556</v>
      </c>
      <c r="AC80" s="53">
        <v>393284</v>
      </c>
      <c r="AD80" s="53">
        <v>263851</v>
      </c>
      <c r="AE80" s="53">
        <v>1973127</v>
      </c>
      <c r="AF80" s="53">
        <v>742865</v>
      </c>
      <c r="AG80" s="53">
        <v>0</v>
      </c>
      <c r="AH80" s="53">
        <v>0</v>
      </c>
      <c r="AI80" s="53">
        <v>0</v>
      </c>
      <c r="AJ80" s="53">
        <v>0</v>
      </c>
      <c r="AK80" s="53">
        <v>-2833247</v>
      </c>
      <c r="AL80" s="53">
        <v>436</v>
      </c>
      <c r="AM80" s="53">
        <v>71</v>
      </c>
      <c r="AN80" s="53">
        <v>31</v>
      </c>
      <c r="AO80" s="53">
        <v>22</v>
      </c>
      <c r="AP80" s="53">
        <v>0</v>
      </c>
      <c r="AQ80" s="53">
        <v>242</v>
      </c>
      <c r="AR80" s="53">
        <v>243</v>
      </c>
      <c r="AS80" s="53">
        <v>1</v>
      </c>
      <c r="AT80" s="53">
        <v>66</v>
      </c>
      <c r="AU80" s="1188"/>
      <c r="AV80" s="53">
        <v>0</v>
      </c>
      <c r="AW80" s="53">
        <v>0</v>
      </c>
      <c r="AX80" s="53">
        <v>0</v>
      </c>
      <c r="AY80" s="53">
        <v>958</v>
      </c>
      <c r="AZ80" s="53"/>
      <c r="BA80" s="53">
        <v>3840</v>
      </c>
      <c r="BB80" s="53">
        <v>3676</v>
      </c>
      <c r="BC80" s="53">
        <v>164</v>
      </c>
      <c r="BD80" s="53">
        <v>3256</v>
      </c>
      <c r="BE80" s="53">
        <v>-8879</v>
      </c>
      <c r="BF80" s="53">
        <v>-378365</v>
      </c>
      <c r="BG80" s="53"/>
      <c r="BH80" s="53">
        <v>0</v>
      </c>
      <c r="BI80" s="53">
        <v>-305995</v>
      </c>
      <c r="BJ80" s="53">
        <v>-144</v>
      </c>
      <c r="BK80" s="53">
        <v>-1755281</v>
      </c>
      <c r="BL80" s="1741"/>
      <c r="BM80" s="1742"/>
      <c r="BN80" s="1329">
        <v>-84000</v>
      </c>
      <c r="BO80" s="344" t="s">
        <v>2013</v>
      </c>
      <c r="BP80" s="344" t="s">
        <v>2033</v>
      </c>
      <c r="BQ80" s="580" t="s">
        <v>2099</v>
      </c>
      <c r="BR80" s="246"/>
      <c r="BS80" s="246"/>
      <c r="BT80" s="246"/>
      <c r="BU80" s="246"/>
      <c r="BV80" s="246"/>
      <c r="BW80" s="246"/>
      <c r="BX80" s="246"/>
      <c r="BY80" s="246"/>
      <c r="BZ80" s="246"/>
      <c r="CA80" s="246"/>
      <c r="CB80" s="246"/>
      <c r="CC80" s="246"/>
      <c r="CD80" s="246"/>
      <c r="CE80" s="246"/>
      <c r="CF80" s="246"/>
      <c r="CG80" s="246"/>
      <c r="CH80" s="246"/>
      <c r="CI80" s="246"/>
      <c r="CJ80" s="246"/>
      <c r="CK80" s="246"/>
      <c r="CL80" s="246"/>
      <c r="CM80" s="246"/>
      <c r="CN80" s="246"/>
      <c r="CO80" s="246"/>
      <c r="CP80" s="246"/>
      <c r="CQ80" s="246"/>
      <c r="CR80" s="246"/>
      <c r="CS80" s="246"/>
      <c r="CT80" s="246"/>
    </row>
    <row r="81" spans="1:99" s="48" customFormat="1" ht="12.75" customHeight="1" x14ac:dyDescent="0.2">
      <c r="A81" s="599">
        <v>77</v>
      </c>
      <c r="B81" s="296" t="s">
        <v>44</v>
      </c>
      <c r="C81" s="648" t="s">
        <v>45</v>
      </c>
      <c r="D81" s="1319">
        <v>158438</v>
      </c>
      <c r="E81" s="1187">
        <v>115208000</v>
      </c>
      <c r="F81" s="1187">
        <v>4130</v>
      </c>
      <c r="G81" s="53">
        <v>-4795035</v>
      </c>
      <c r="H81" s="53">
        <v>-3237213</v>
      </c>
      <c r="I81" s="53">
        <v>-39434</v>
      </c>
      <c r="J81" s="53">
        <v>-17302</v>
      </c>
      <c r="K81" s="53">
        <v>-10446</v>
      </c>
      <c r="L81" s="53">
        <v>-112443</v>
      </c>
      <c r="M81" s="53">
        <v>-2207127</v>
      </c>
      <c r="N81" s="53">
        <v>-216823</v>
      </c>
      <c r="O81" s="53">
        <v>-651</v>
      </c>
      <c r="P81" s="53">
        <v>-4929</v>
      </c>
      <c r="Q81" s="53">
        <v>0</v>
      </c>
      <c r="R81" s="53">
        <v>0</v>
      </c>
      <c r="S81" s="53">
        <v>-3667</v>
      </c>
      <c r="T81" s="53"/>
      <c r="U81" s="53"/>
      <c r="V81" s="53">
        <v>37295728</v>
      </c>
      <c r="W81" s="53">
        <v>-1191413</v>
      </c>
      <c r="X81" s="53"/>
      <c r="Y81" s="53"/>
      <c r="Z81" s="53">
        <v>17737630</v>
      </c>
      <c r="AA81" s="53">
        <v>14193038</v>
      </c>
      <c r="AB81" s="53">
        <v>3193433</v>
      </c>
      <c r="AC81" s="53">
        <v>354826</v>
      </c>
      <c r="AD81" s="53">
        <v>159080</v>
      </c>
      <c r="AE81" s="53">
        <v>64065</v>
      </c>
      <c r="AF81" s="53">
        <v>85814</v>
      </c>
      <c r="AG81" s="53">
        <v>0</v>
      </c>
      <c r="AH81" s="53">
        <v>3667</v>
      </c>
      <c r="AI81" s="53">
        <v>0</v>
      </c>
      <c r="AJ81" s="53">
        <v>0</v>
      </c>
      <c r="AK81" s="53">
        <v>-1296699</v>
      </c>
      <c r="AL81" s="53">
        <v>254</v>
      </c>
      <c r="AM81" s="53">
        <v>12</v>
      </c>
      <c r="AN81" s="53">
        <v>7</v>
      </c>
      <c r="AO81" s="53">
        <v>8</v>
      </c>
      <c r="AP81" s="53">
        <v>1</v>
      </c>
      <c r="AQ81" s="53">
        <v>307</v>
      </c>
      <c r="AR81" s="53">
        <v>108</v>
      </c>
      <c r="AS81" s="53">
        <v>1</v>
      </c>
      <c r="AT81" s="53">
        <v>12</v>
      </c>
      <c r="AU81" s="1188"/>
      <c r="AV81" s="53">
        <v>0</v>
      </c>
      <c r="AW81" s="53">
        <v>2</v>
      </c>
      <c r="AX81" s="53">
        <v>0</v>
      </c>
      <c r="AY81" s="53">
        <v>739</v>
      </c>
      <c r="AZ81" s="53"/>
      <c r="BA81" s="53">
        <v>1545</v>
      </c>
      <c r="BB81" s="53">
        <v>1395</v>
      </c>
      <c r="BC81" s="53">
        <v>150</v>
      </c>
      <c r="BD81" s="53">
        <v>1610</v>
      </c>
      <c r="BE81" s="53">
        <v>-310593</v>
      </c>
      <c r="BF81" s="53">
        <v>-350569</v>
      </c>
      <c r="BG81" s="53"/>
      <c r="BH81" s="53">
        <v>0</v>
      </c>
      <c r="BI81" s="53">
        <v>-1481617</v>
      </c>
      <c r="BJ81" s="53">
        <v>-64348</v>
      </c>
      <c r="BK81" s="53">
        <v>1511660</v>
      </c>
      <c r="BL81" s="1741"/>
      <c r="BM81" s="1742"/>
      <c r="BN81" s="1329">
        <v>-20000</v>
      </c>
      <c r="BO81" s="344" t="s">
        <v>2013</v>
      </c>
      <c r="BP81" s="344" t="s">
        <v>2014</v>
      </c>
      <c r="BQ81" s="580" t="s">
        <v>2100</v>
      </c>
      <c r="BR81" s="246"/>
      <c r="BS81" s="246"/>
      <c r="BT81" s="246"/>
      <c r="BU81" s="246"/>
      <c r="BV81" s="246"/>
      <c r="BW81" s="246"/>
      <c r="BX81" s="246"/>
      <c r="BY81" s="246"/>
      <c r="BZ81" s="246"/>
      <c r="CA81" s="246"/>
      <c r="CB81" s="246"/>
      <c r="CC81" s="246"/>
      <c r="CD81" s="246"/>
      <c r="CE81" s="246"/>
      <c r="CF81" s="246"/>
      <c r="CG81" s="246"/>
      <c r="CH81" s="246"/>
      <c r="CI81" s="246"/>
      <c r="CJ81" s="246"/>
      <c r="CK81" s="246"/>
      <c r="CL81" s="246"/>
      <c r="CM81" s="246"/>
      <c r="CN81" s="246"/>
      <c r="CO81" s="246"/>
      <c r="CP81" s="246"/>
      <c r="CQ81" s="246"/>
      <c r="CR81" s="246"/>
      <c r="CS81" s="246"/>
      <c r="CT81" s="246"/>
    </row>
    <row r="82" spans="1:99" s="48" customFormat="1" ht="12.75" customHeight="1" x14ac:dyDescent="0.2">
      <c r="A82" s="599">
        <v>78</v>
      </c>
      <c r="B82" s="296" t="s">
        <v>46</v>
      </c>
      <c r="C82" s="648" t="s">
        <v>47</v>
      </c>
      <c r="D82" s="1319">
        <v>203747</v>
      </c>
      <c r="E82" s="1187">
        <v>161312000</v>
      </c>
      <c r="F82" s="1187">
        <v>5000</v>
      </c>
      <c r="G82" s="53">
        <v>-5849764</v>
      </c>
      <c r="H82" s="53">
        <v>-5224908</v>
      </c>
      <c r="I82" s="53">
        <v>-81341</v>
      </c>
      <c r="J82" s="53">
        <v>-68316</v>
      </c>
      <c r="K82" s="53">
        <v>-7947</v>
      </c>
      <c r="L82" s="53">
        <v>0</v>
      </c>
      <c r="M82" s="53">
        <v>-1358744</v>
      </c>
      <c r="N82" s="53">
        <v>-255040</v>
      </c>
      <c r="O82" s="53">
        <v>-42214</v>
      </c>
      <c r="P82" s="53">
        <v>0</v>
      </c>
      <c r="Q82" s="53">
        <v>0</v>
      </c>
      <c r="R82" s="53">
        <v>0</v>
      </c>
      <c r="S82" s="53">
        <v>0</v>
      </c>
      <c r="T82" s="53"/>
      <c r="U82" s="53"/>
      <c r="V82" s="53">
        <v>55557195</v>
      </c>
      <c r="W82" s="53">
        <v>-1800000</v>
      </c>
      <c r="X82" s="53"/>
      <c r="Y82" s="53"/>
      <c r="Z82" s="53">
        <v>26864487</v>
      </c>
      <c r="AA82" s="53">
        <v>21491589</v>
      </c>
      <c r="AB82" s="53">
        <v>5372897</v>
      </c>
      <c r="AC82" s="53">
        <v>0</v>
      </c>
      <c r="AD82" s="53">
        <v>204579</v>
      </c>
      <c r="AE82" s="53">
        <v>0</v>
      </c>
      <c r="AF82" s="53">
        <v>118875</v>
      </c>
      <c r="AG82" s="53">
        <v>0</v>
      </c>
      <c r="AH82" s="53">
        <v>0</v>
      </c>
      <c r="AI82" s="53">
        <v>0</v>
      </c>
      <c r="AJ82" s="53">
        <v>0</v>
      </c>
      <c r="AK82" s="53">
        <v>-1261083</v>
      </c>
      <c r="AL82" s="53">
        <v>269</v>
      </c>
      <c r="AM82" s="53">
        <v>17</v>
      </c>
      <c r="AN82" s="53">
        <v>23</v>
      </c>
      <c r="AO82" s="53">
        <v>4</v>
      </c>
      <c r="AP82" s="53">
        <v>0</v>
      </c>
      <c r="AQ82" s="53">
        <v>305</v>
      </c>
      <c r="AR82" s="53">
        <v>129</v>
      </c>
      <c r="AS82" s="53">
        <v>6</v>
      </c>
      <c r="AT82" s="53">
        <v>0</v>
      </c>
      <c r="AU82" s="1188"/>
      <c r="AV82" s="53">
        <v>0</v>
      </c>
      <c r="AW82" s="53">
        <v>0</v>
      </c>
      <c r="AX82" s="53">
        <v>0</v>
      </c>
      <c r="AY82" s="53">
        <v>611</v>
      </c>
      <c r="AZ82" s="53"/>
      <c r="BA82" s="53">
        <v>1891</v>
      </c>
      <c r="BB82" s="53">
        <v>1670</v>
      </c>
      <c r="BC82" s="53">
        <v>221</v>
      </c>
      <c r="BD82" s="53">
        <v>2545</v>
      </c>
      <c r="BE82" s="53">
        <v>-108931</v>
      </c>
      <c r="BF82" s="53">
        <v>-833465</v>
      </c>
      <c r="BG82" s="53"/>
      <c r="BH82" s="53">
        <v>-1821</v>
      </c>
      <c r="BI82" s="53">
        <v>-311772</v>
      </c>
      <c r="BJ82" s="53">
        <v>-102755</v>
      </c>
      <c r="BK82" s="53">
        <v>-1597624</v>
      </c>
      <c r="BL82" s="1741"/>
      <c r="BM82" s="1742"/>
      <c r="BN82" s="1329">
        <v>0</v>
      </c>
      <c r="BO82" s="344" t="s">
        <v>2013</v>
      </c>
      <c r="BP82" s="344" t="s">
        <v>2021</v>
      </c>
      <c r="BQ82" s="580" t="s">
        <v>2101</v>
      </c>
      <c r="BR82" s="246"/>
      <c r="BS82" s="246"/>
      <c r="BT82" s="246"/>
      <c r="BU82" s="246"/>
      <c r="BV82" s="246"/>
      <c r="BW82" s="246"/>
      <c r="BX82" s="246"/>
      <c r="BY82" s="246"/>
      <c r="BZ82" s="246"/>
      <c r="CA82" s="246"/>
      <c r="CB82" s="246"/>
      <c r="CC82" s="246"/>
      <c r="CD82" s="246"/>
      <c r="CE82" s="246"/>
      <c r="CF82" s="246"/>
      <c r="CG82" s="246"/>
      <c r="CH82" s="246"/>
      <c r="CI82" s="246"/>
      <c r="CJ82" s="246"/>
      <c r="CK82" s="246"/>
      <c r="CL82" s="246"/>
      <c r="CM82" s="246"/>
      <c r="CN82" s="246"/>
      <c r="CO82" s="246"/>
      <c r="CP82" s="246"/>
      <c r="CQ82" s="246"/>
      <c r="CR82" s="246"/>
      <c r="CS82" s="246"/>
      <c r="CT82" s="246"/>
    </row>
    <row r="83" spans="1:99" s="48" customFormat="1" ht="12.75" customHeight="1" x14ac:dyDescent="0.2">
      <c r="A83" s="599">
        <v>79</v>
      </c>
      <c r="B83" s="296" t="s">
        <v>48</v>
      </c>
      <c r="C83" s="648" t="s">
        <v>49</v>
      </c>
      <c r="D83" s="1319">
        <v>260418</v>
      </c>
      <c r="E83" s="1187">
        <v>154287000</v>
      </c>
      <c r="F83" s="1187">
        <v>7320</v>
      </c>
      <c r="G83" s="53">
        <v>-7975838</v>
      </c>
      <c r="H83" s="53">
        <v>-3601348</v>
      </c>
      <c r="I83" s="53">
        <v>-113218</v>
      </c>
      <c r="J83" s="53">
        <v>-128487</v>
      </c>
      <c r="K83" s="53">
        <v>-39870</v>
      </c>
      <c r="L83" s="53">
        <v>0</v>
      </c>
      <c r="M83" s="53">
        <v>-787761</v>
      </c>
      <c r="N83" s="53">
        <v>-73428</v>
      </c>
      <c r="O83" s="53">
        <v>0</v>
      </c>
      <c r="P83" s="53">
        <v>0</v>
      </c>
      <c r="Q83" s="53">
        <v>0</v>
      </c>
      <c r="R83" s="53">
        <v>0</v>
      </c>
      <c r="S83" s="53">
        <v>0</v>
      </c>
      <c r="T83" s="53"/>
      <c r="U83" s="53"/>
      <c r="V83" s="53">
        <v>48386907</v>
      </c>
      <c r="W83" s="53">
        <v>-290321</v>
      </c>
      <c r="X83" s="53"/>
      <c r="Y83" s="53"/>
      <c r="Z83" s="53">
        <v>20521151</v>
      </c>
      <c r="AA83" s="53">
        <v>16416921</v>
      </c>
      <c r="AB83" s="53">
        <v>4104230</v>
      </c>
      <c r="AC83" s="53">
        <v>0</v>
      </c>
      <c r="AD83" s="53">
        <v>256441</v>
      </c>
      <c r="AE83" s="53">
        <v>0</v>
      </c>
      <c r="AF83" s="53">
        <v>5685426</v>
      </c>
      <c r="AG83" s="53">
        <v>0</v>
      </c>
      <c r="AH83" s="53">
        <v>0</v>
      </c>
      <c r="AI83" s="53">
        <v>0</v>
      </c>
      <c r="AJ83" s="53">
        <v>0</v>
      </c>
      <c r="AK83" s="53">
        <v>-431985</v>
      </c>
      <c r="AL83" s="53">
        <v>363</v>
      </c>
      <c r="AM83" s="53">
        <v>26</v>
      </c>
      <c r="AN83" s="53">
        <v>50</v>
      </c>
      <c r="AO83" s="53">
        <v>20</v>
      </c>
      <c r="AP83" s="53">
        <v>0</v>
      </c>
      <c r="AQ83" s="53">
        <v>308</v>
      </c>
      <c r="AR83" s="53">
        <v>104</v>
      </c>
      <c r="AS83" s="53">
        <v>0</v>
      </c>
      <c r="AT83" s="53">
        <v>6</v>
      </c>
      <c r="AU83" s="1188"/>
      <c r="AV83" s="53">
        <v>0</v>
      </c>
      <c r="AW83" s="53">
        <v>0</v>
      </c>
      <c r="AX83" s="53">
        <v>0</v>
      </c>
      <c r="AY83" s="53">
        <v>1106</v>
      </c>
      <c r="AZ83" s="53"/>
      <c r="BA83" s="53">
        <v>3734</v>
      </c>
      <c r="BB83" s="53">
        <v>3584</v>
      </c>
      <c r="BC83" s="53">
        <v>150</v>
      </c>
      <c r="BD83" s="53">
        <v>3182</v>
      </c>
      <c r="BE83" s="53">
        <v>-40319</v>
      </c>
      <c r="BF83" s="53">
        <v>-361052</v>
      </c>
      <c r="BG83" s="53"/>
      <c r="BH83" s="53">
        <v>-9864</v>
      </c>
      <c r="BI83" s="53">
        <v>-324617</v>
      </c>
      <c r="BJ83" s="53">
        <v>-51909</v>
      </c>
      <c r="BK83" s="53">
        <v>-95899</v>
      </c>
      <c r="BL83" s="1741"/>
      <c r="BM83" s="1742"/>
      <c r="BN83" s="1329">
        <v>0</v>
      </c>
      <c r="BO83" s="344" t="s">
        <v>2013</v>
      </c>
      <c r="BP83" s="344" t="s">
        <v>2016</v>
      </c>
      <c r="BQ83" s="580" t="s">
        <v>2102</v>
      </c>
      <c r="BR83" s="246"/>
      <c r="BS83" s="246"/>
      <c r="BT83" s="246"/>
      <c r="BU83" s="246"/>
      <c r="BV83" s="246"/>
      <c r="BW83" s="246"/>
      <c r="BX83" s="246"/>
      <c r="BY83" s="246"/>
      <c r="BZ83" s="246"/>
      <c r="CA83" s="246"/>
      <c r="CB83" s="246"/>
      <c r="CC83" s="246"/>
      <c r="CD83" s="246"/>
      <c r="CE83" s="246"/>
      <c r="CF83" s="246"/>
      <c r="CG83" s="246"/>
      <c r="CH83" s="246"/>
      <c r="CI83" s="246"/>
      <c r="CJ83" s="246"/>
      <c r="CK83" s="246"/>
      <c r="CL83" s="246"/>
      <c r="CM83" s="246"/>
      <c r="CN83" s="246"/>
      <c r="CO83" s="246"/>
      <c r="CP83" s="246"/>
      <c r="CQ83" s="246"/>
      <c r="CR83" s="246"/>
      <c r="CS83" s="246"/>
      <c r="CT83" s="246"/>
    </row>
    <row r="84" spans="1:99" s="48" customFormat="1" ht="12.75" customHeight="1" x14ac:dyDescent="0.2">
      <c r="A84" s="599">
        <v>80</v>
      </c>
      <c r="B84" s="296" t="s">
        <v>573</v>
      </c>
      <c r="C84" s="648" t="s">
        <v>51</v>
      </c>
      <c r="D84" s="1319">
        <v>453650</v>
      </c>
      <c r="E84" s="1187">
        <v>360126000</v>
      </c>
      <c r="F84" s="1187">
        <v>12260</v>
      </c>
      <c r="G84" s="53">
        <v>-14874047</v>
      </c>
      <c r="H84" s="53">
        <v>-5571329</v>
      </c>
      <c r="I84" s="53">
        <v>-120853</v>
      </c>
      <c r="J84" s="53">
        <v>-98955</v>
      </c>
      <c r="K84" s="53">
        <v>-77071</v>
      </c>
      <c r="L84" s="53">
        <v>0</v>
      </c>
      <c r="M84" s="53">
        <v>-2134379</v>
      </c>
      <c r="N84" s="53">
        <v>-134601</v>
      </c>
      <c r="O84" s="53">
        <v>-442360</v>
      </c>
      <c r="P84" s="53">
        <v>-25498</v>
      </c>
      <c r="Q84" s="53">
        <v>-23855</v>
      </c>
      <c r="R84" s="53">
        <v>0</v>
      </c>
      <c r="S84" s="53">
        <v>0</v>
      </c>
      <c r="T84" s="53"/>
      <c r="U84" s="53"/>
      <c r="V84" s="53">
        <v>132381608</v>
      </c>
      <c r="W84" s="53">
        <v>-5505450</v>
      </c>
      <c r="X84" s="53"/>
      <c r="Y84" s="53"/>
      <c r="Z84" s="53">
        <v>55893967</v>
      </c>
      <c r="AA84" s="53">
        <v>54776087</v>
      </c>
      <c r="AB84" s="53">
        <v>0</v>
      </c>
      <c r="AC84" s="53">
        <v>1117879</v>
      </c>
      <c r="AD84" s="53">
        <v>456347</v>
      </c>
      <c r="AE84" s="53">
        <v>4600627</v>
      </c>
      <c r="AF84" s="53">
        <v>8800571</v>
      </c>
      <c r="AG84" s="53">
        <v>0</v>
      </c>
      <c r="AH84" s="53">
        <v>0</v>
      </c>
      <c r="AI84" s="53">
        <v>0</v>
      </c>
      <c r="AJ84" s="53">
        <v>0</v>
      </c>
      <c r="AK84" s="53">
        <v>11562524</v>
      </c>
      <c r="AL84" s="53">
        <v>487</v>
      </c>
      <c r="AM84" s="53">
        <v>8</v>
      </c>
      <c r="AN84" s="53">
        <v>46</v>
      </c>
      <c r="AO84" s="53">
        <v>34</v>
      </c>
      <c r="AP84" s="53">
        <v>0</v>
      </c>
      <c r="AQ84" s="53">
        <v>929</v>
      </c>
      <c r="AR84" s="53">
        <v>205</v>
      </c>
      <c r="AS84" s="53">
        <v>64</v>
      </c>
      <c r="AT84" s="53">
        <v>7</v>
      </c>
      <c r="AU84" s="1188"/>
      <c r="AV84" s="53">
        <v>9</v>
      </c>
      <c r="AW84" s="53">
        <v>0</v>
      </c>
      <c r="AX84" s="53">
        <v>0</v>
      </c>
      <c r="AY84" s="53">
        <v>1845</v>
      </c>
      <c r="AZ84" s="53"/>
      <c r="BA84" s="53">
        <v>6053</v>
      </c>
      <c r="BB84" s="53">
        <v>5764</v>
      </c>
      <c r="BC84" s="53">
        <v>289</v>
      </c>
      <c r="BD84" s="53">
        <v>5250</v>
      </c>
      <c r="BE84" s="53">
        <v>-544958</v>
      </c>
      <c r="BF84" s="53">
        <v>-333628</v>
      </c>
      <c r="BG84" s="53"/>
      <c r="BH84" s="53">
        <v>-21755</v>
      </c>
      <c r="BI84" s="53">
        <v>-920089</v>
      </c>
      <c r="BJ84" s="53">
        <v>-313949</v>
      </c>
      <c r="BK84" s="53">
        <v>11969147</v>
      </c>
      <c r="BL84" s="1741"/>
      <c r="BM84" s="1742"/>
      <c r="BN84" s="1329">
        <v>-16000</v>
      </c>
      <c r="BO84" s="344" t="s">
        <v>497</v>
      </c>
      <c r="BP84" s="344" t="s">
        <v>2028</v>
      </c>
      <c r="BQ84" s="580" t="s">
        <v>2103</v>
      </c>
      <c r="BR84" s="246"/>
      <c r="BS84" s="246"/>
      <c r="BT84" s="246"/>
      <c r="BU84" s="246"/>
      <c r="BV84" s="246"/>
      <c r="BW84" s="246"/>
      <c r="BX84" s="246"/>
      <c r="BY84" s="246"/>
      <c r="BZ84" s="246"/>
      <c r="CA84" s="246"/>
      <c r="CB84" s="246"/>
      <c r="CC84" s="246"/>
      <c r="CD84" s="246"/>
      <c r="CE84" s="246"/>
      <c r="CF84" s="246"/>
      <c r="CG84" s="246"/>
      <c r="CH84" s="246"/>
      <c r="CI84" s="246"/>
      <c r="CJ84" s="246"/>
      <c r="CK84" s="246"/>
      <c r="CL84" s="246"/>
      <c r="CM84" s="246"/>
      <c r="CN84" s="246"/>
      <c r="CO84" s="246"/>
      <c r="CP84" s="246"/>
      <c r="CQ84" s="246"/>
      <c r="CR84" s="246"/>
      <c r="CS84" s="246"/>
      <c r="CT84" s="246"/>
    </row>
    <row r="85" spans="1:99" s="48" customFormat="1" ht="12.75" customHeight="1" x14ac:dyDescent="0.2">
      <c r="A85" s="599">
        <v>81</v>
      </c>
      <c r="B85" s="296" t="s">
        <v>54</v>
      </c>
      <c r="C85" s="648" t="s">
        <v>55</v>
      </c>
      <c r="D85" s="1319">
        <v>171391</v>
      </c>
      <c r="E85" s="1187">
        <v>181462000</v>
      </c>
      <c r="F85" s="1187">
        <v>4170</v>
      </c>
      <c r="G85" s="53">
        <v>-5285843</v>
      </c>
      <c r="H85" s="53">
        <v>-3465694</v>
      </c>
      <c r="I85" s="53">
        <v>-100628</v>
      </c>
      <c r="J85" s="53">
        <v>0</v>
      </c>
      <c r="K85" s="53">
        <v>-14683</v>
      </c>
      <c r="L85" s="53">
        <v>0</v>
      </c>
      <c r="M85" s="53">
        <v>-1841358</v>
      </c>
      <c r="N85" s="53">
        <v>0</v>
      </c>
      <c r="O85" s="53">
        <v>0</v>
      </c>
      <c r="P85" s="53">
        <v>0</v>
      </c>
      <c r="Q85" s="53">
        <v>0</v>
      </c>
      <c r="R85" s="53">
        <v>0</v>
      </c>
      <c r="S85" s="53">
        <v>0</v>
      </c>
      <c r="T85" s="53"/>
      <c r="U85" s="53"/>
      <c r="V85" s="53">
        <v>70712383</v>
      </c>
      <c r="W85" s="53">
        <v>-2119208</v>
      </c>
      <c r="X85" s="53"/>
      <c r="Y85" s="53"/>
      <c r="Z85" s="53">
        <v>34230771</v>
      </c>
      <c r="AA85" s="53">
        <v>27384617</v>
      </c>
      <c r="AB85" s="53">
        <v>6161539</v>
      </c>
      <c r="AC85" s="53">
        <v>684615</v>
      </c>
      <c r="AD85" s="53">
        <v>171028</v>
      </c>
      <c r="AE85" s="53">
        <v>0</v>
      </c>
      <c r="AF85" s="53">
        <v>0</v>
      </c>
      <c r="AG85" s="53">
        <v>0</v>
      </c>
      <c r="AH85" s="53">
        <v>0</v>
      </c>
      <c r="AI85" s="53">
        <v>0</v>
      </c>
      <c r="AJ85" s="53">
        <v>0</v>
      </c>
      <c r="AK85" s="53">
        <v>2231882</v>
      </c>
      <c r="AL85" s="53">
        <v>153</v>
      </c>
      <c r="AM85" s="53">
        <v>16</v>
      </c>
      <c r="AN85" s="53">
        <v>0</v>
      </c>
      <c r="AO85" s="53">
        <v>8</v>
      </c>
      <c r="AP85" s="53">
        <v>0</v>
      </c>
      <c r="AQ85" s="53">
        <v>275</v>
      </c>
      <c r="AR85" s="53">
        <v>0</v>
      </c>
      <c r="AS85" s="53">
        <v>0</v>
      </c>
      <c r="AT85" s="53">
        <v>0</v>
      </c>
      <c r="AU85" s="1188"/>
      <c r="AV85" s="53">
        <v>0</v>
      </c>
      <c r="AW85" s="53">
        <v>0</v>
      </c>
      <c r="AX85" s="53">
        <v>0</v>
      </c>
      <c r="AY85" s="53">
        <v>383</v>
      </c>
      <c r="AZ85" s="53"/>
      <c r="BA85" s="53">
        <v>1784</v>
      </c>
      <c r="BB85" s="53">
        <v>1633</v>
      </c>
      <c r="BC85" s="53">
        <v>151</v>
      </c>
      <c r="BD85" s="53">
        <v>1980</v>
      </c>
      <c r="BE85" s="53">
        <v>-86194</v>
      </c>
      <c r="BF85" s="53">
        <v>-1128060</v>
      </c>
      <c r="BG85" s="53"/>
      <c r="BH85" s="53">
        <v>0</v>
      </c>
      <c r="BI85" s="53">
        <v>-618871</v>
      </c>
      <c r="BJ85" s="53">
        <v>-8233</v>
      </c>
      <c r="BK85" s="53">
        <v>2456514</v>
      </c>
      <c r="BL85" s="1741"/>
      <c r="BM85" s="1742"/>
      <c r="BN85" s="1329">
        <v>0</v>
      </c>
      <c r="BO85" s="344" t="s">
        <v>2013</v>
      </c>
      <c r="BP85" s="344" t="s">
        <v>2037</v>
      </c>
      <c r="BQ85" s="580" t="s">
        <v>2104</v>
      </c>
      <c r="BR85" s="246"/>
      <c r="BS85" s="246"/>
      <c r="BT85" s="246"/>
      <c r="BU85" s="246"/>
      <c r="BV85" s="246"/>
      <c r="BW85" s="246"/>
      <c r="BX85" s="246"/>
      <c r="BY85" s="246"/>
      <c r="BZ85" s="246"/>
      <c r="CA85" s="246"/>
      <c r="CB85" s="246"/>
      <c r="CC85" s="246"/>
      <c r="CD85" s="246"/>
      <c r="CE85" s="246"/>
      <c r="CF85" s="246"/>
      <c r="CG85" s="246"/>
      <c r="CH85" s="246"/>
      <c r="CI85" s="246"/>
      <c r="CJ85" s="246"/>
      <c r="CK85" s="246"/>
      <c r="CL85" s="246"/>
      <c r="CM85" s="246"/>
      <c r="CN85" s="246"/>
      <c r="CO85" s="246"/>
      <c r="CP85" s="246"/>
      <c r="CQ85" s="246"/>
      <c r="CR85" s="246"/>
      <c r="CS85" s="246"/>
      <c r="CT85" s="246"/>
    </row>
    <row r="86" spans="1:99" s="48" customFormat="1" ht="12.75" customHeight="1" x14ac:dyDescent="0.2">
      <c r="A86" s="599">
        <v>82</v>
      </c>
      <c r="B86" s="302" t="s">
        <v>1113</v>
      </c>
      <c r="C86" s="649" t="s">
        <v>1114</v>
      </c>
      <c r="D86" s="1319">
        <v>466921</v>
      </c>
      <c r="E86" s="1187">
        <v>317718000</v>
      </c>
      <c r="F86" s="1187">
        <v>12870</v>
      </c>
      <c r="G86" s="53">
        <v>-11235605</v>
      </c>
      <c r="H86" s="53">
        <v>-6698683</v>
      </c>
      <c r="I86" s="53">
        <v>-71748</v>
      </c>
      <c r="J86" s="53">
        <v>-101616</v>
      </c>
      <c r="K86" s="53">
        <v>-84019</v>
      </c>
      <c r="L86" s="53">
        <v>0</v>
      </c>
      <c r="M86" s="53">
        <v>-1943489</v>
      </c>
      <c r="N86" s="53">
        <v>-129040</v>
      </c>
      <c r="O86" s="53">
        <v>-428156</v>
      </c>
      <c r="P86" s="53">
        <v>-472</v>
      </c>
      <c r="Q86" s="53">
        <v>0</v>
      </c>
      <c r="R86" s="53">
        <v>0</v>
      </c>
      <c r="S86" s="53">
        <v>-3892</v>
      </c>
      <c r="T86" s="53"/>
      <c r="U86" s="53"/>
      <c r="V86" s="53">
        <v>112089059</v>
      </c>
      <c r="W86" s="53">
        <v>-2132684</v>
      </c>
      <c r="X86" s="53"/>
      <c r="Y86" s="53"/>
      <c r="Z86" s="53">
        <v>53388700</v>
      </c>
      <c r="AA86" s="53">
        <v>42714074</v>
      </c>
      <c r="AB86" s="53">
        <v>10678519</v>
      </c>
      <c r="AC86" s="53">
        <v>0</v>
      </c>
      <c r="AD86" s="53">
        <v>468783</v>
      </c>
      <c r="AE86" s="53">
        <v>573999</v>
      </c>
      <c r="AF86" s="53">
        <v>1758721</v>
      </c>
      <c r="AG86" s="53">
        <v>0</v>
      </c>
      <c r="AH86" s="53">
        <v>3892</v>
      </c>
      <c r="AI86" s="53">
        <v>0</v>
      </c>
      <c r="AJ86" s="53">
        <v>0</v>
      </c>
      <c r="AK86" s="53">
        <v>372242</v>
      </c>
      <c r="AL86" s="53">
        <v>637</v>
      </c>
      <c r="AM86" s="53">
        <v>32</v>
      </c>
      <c r="AN86" s="53">
        <v>35</v>
      </c>
      <c r="AO86" s="53">
        <v>57</v>
      </c>
      <c r="AP86" s="53">
        <v>0</v>
      </c>
      <c r="AQ86" s="53">
        <v>613</v>
      </c>
      <c r="AR86" s="53">
        <v>167</v>
      </c>
      <c r="AS86" s="53">
        <v>21</v>
      </c>
      <c r="AT86" s="53">
        <v>3</v>
      </c>
      <c r="AU86" s="1188"/>
      <c r="AV86" s="53">
        <v>0</v>
      </c>
      <c r="AW86" s="53">
        <v>1</v>
      </c>
      <c r="AX86" s="53">
        <v>0</v>
      </c>
      <c r="AY86" s="53">
        <v>1393</v>
      </c>
      <c r="AZ86" s="53"/>
      <c r="BA86" s="53">
        <v>6295</v>
      </c>
      <c r="BB86" s="53">
        <v>6131</v>
      </c>
      <c r="BC86" s="53">
        <v>164</v>
      </c>
      <c r="BD86" s="53">
        <v>5876</v>
      </c>
      <c r="BE86" s="53">
        <v>-34709</v>
      </c>
      <c r="BF86" s="53">
        <v>-683424</v>
      </c>
      <c r="BG86" s="53"/>
      <c r="BH86" s="53">
        <v>-99989</v>
      </c>
      <c r="BI86" s="53">
        <v>-1125367</v>
      </c>
      <c r="BJ86" s="53">
        <v>0</v>
      </c>
      <c r="BK86" s="53">
        <v>449730</v>
      </c>
      <c r="BL86" s="1741"/>
      <c r="BM86" s="1742"/>
      <c r="BN86" s="1329">
        <v>-59000</v>
      </c>
      <c r="BO86" s="344" t="s">
        <v>2013</v>
      </c>
      <c r="BP86" s="344" t="s">
        <v>2021</v>
      </c>
      <c r="BQ86" s="580" t="s">
        <v>2105</v>
      </c>
      <c r="BR86" s="246"/>
      <c r="BS86" s="246"/>
      <c r="BT86" s="246"/>
      <c r="BU86" s="246"/>
      <c r="BV86" s="246"/>
      <c r="BW86" s="246"/>
      <c r="BX86" s="246"/>
      <c r="BY86" s="246"/>
      <c r="BZ86" s="246"/>
      <c r="CA86" s="246"/>
      <c r="CB86" s="246"/>
      <c r="CC86" s="246"/>
      <c r="CD86" s="246"/>
      <c r="CE86" s="246"/>
      <c r="CF86" s="246"/>
      <c r="CG86" s="246"/>
      <c r="CH86" s="246"/>
      <c r="CI86" s="246"/>
      <c r="CJ86" s="246"/>
      <c r="CK86" s="246"/>
      <c r="CL86" s="246"/>
      <c r="CM86" s="246"/>
      <c r="CN86" s="246"/>
      <c r="CO86" s="246"/>
      <c r="CP86" s="246"/>
      <c r="CQ86" s="246"/>
      <c r="CR86" s="246"/>
      <c r="CS86" s="246"/>
      <c r="CT86" s="246"/>
      <c r="CU86" s="246"/>
    </row>
    <row r="87" spans="1:99" s="48" customFormat="1" ht="12.75" customHeight="1" x14ac:dyDescent="0.2">
      <c r="A87" s="599">
        <v>83</v>
      </c>
      <c r="B87" s="296" t="s">
        <v>56</v>
      </c>
      <c r="C87" s="648" t="s">
        <v>57</v>
      </c>
      <c r="D87" s="1319">
        <v>118509</v>
      </c>
      <c r="E87" s="1187">
        <v>101570000</v>
      </c>
      <c r="F87" s="1187">
        <v>3100</v>
      </c>
      <c r="G87" s="53">
        <v>-3852512</v>
      </c>
      <c r="H87" s="53">
        <v>-3793061</v>
      </c>
      <c r="I87" s="53">
        <v>-156723</v>
      </c>
      <c r="J87" s="53">
        <v>0</v>
      </c>
      <c r="K87" s="53">
        <v>-5863</v>
      </c>
      <c r="L87" s="53">
        <v>0</v>
      </c>
      <c r="M87" s="53">
        <v>-673663</v>
      </c>
      <c r="N87" s="53">
        <v>-118764</v>
      </c>
      <c r="O87" s="53">
        <v>-81412</v>
      </c>
      <c r="P87" s="53">
        <v>0</v>
      </c>
      <c r="Q87" s="53">
        <v>0</v>
      </c>
      <c r="R87" s="53">
        <v>0</v>
      </c>
      <c r="S87" s="53">
        <v>0</v>
      </c>
      <c r="T87" s="53"/>
      <c r="U87" s="53"/>
      <c r="V87" s="53">
        <v>36568992</v>
      </c>
      <c r="W87" s="53">
        <v>-1205000</v>
      </c>
      <c r="X87" s="53"/>
      <c r="Y87" s="53"/>
      <c r="Z87" s="53">
        <v>17755942</v>
      </c>
      <c r="AA87" s="53">
        <v>14204753</v>
      </c>
      <c r="AB87" s="53">
        <v>3196069</v>
      </c>
      <c r="AC87" s="53">
        <v>355119</v>
      </c>
      <c r="AD87" s="53">
        <v>120808</v>
      </c>
      <c r="AE87" s="53">
        <v>0</v>
      </c>
      <c r="AF87" s="53">
        <v>0</v>
      </c>
      <c r="AG87" s="53">
        <v>0</v>
      </c>
      <c r="AH87" s="53">
        <v>0</v>
      </c>
      <c r="AI87" s="53">
        <v>0</v>
      </c>
      <c r="AJ87" s="53">
        <v>0</v>
      </c>
      <c r="AK87" s="53">
        <v>-3576702</v>
      </c>
      <c r="AL87" s="53">
        <v>170</v>
      </c>
      <c r="AM87" s="53">
        <v>13</v>
      </c>
      <c r="AN87" s="53">
        <v>0</v>
      </c>
      <c r="AO87" s="53">
        <v>4</v>
      </c>
      <c r="AP87" s="53">
        <v>0</v>
      </c>
      <c r="AQ87" s="53">
        <v>132</v>
      </c>
      <c r="AR87" s="53">
        <v>73</v>
      </c>
      <c r="AS87" s="53">
        <v>11</v>
      </c>
      <c r="AT87" s="53">
        <v>0</v>
      </c>
      <c r="AU87" s="1188"/>
      <c r="AV87" s="53">
        <v>0</v>
      </c>
      <c r="AW87" s="53">
        <v>0</v>
      </c>
      <c r="AX87" s="53">
        <v>0</v>
      </c>
      <c r="AY87" s="53">
        <v>502</v>
      </c>
      <c r="AZ87" s="53"/>
      <c r="BA87" s="53">
        <v>1280</v>
      </c>
      <c r="BB87" s="53">
        <v>1195</v>
      </c>
      <c r="BC87" s="53">
        <v>85</v>
      </c>
      <c r="BD87" s="53">
        <v>1451</v>
      </c>
      <c r="BE87" s="53">
        <v>-83786</v>
      </c>
      <c r="BF87" s="53">
        <v>-81249</v>
      </c>
      <c r="BG87" s="53"/>
      <c r="BH87" s="53">
        <v>0</v>
      </c>
      <c r="BI87" s="53">
        <v>-417116</v>
      </c>
      <c r="BJ87" s="53">
        <v>-91512</v>
      </c>
      <c r="BK87" s="53">
        <v>-660309</v>
      </c>
      <c r="BL87" s="1741"/>
      <c r="BM87" s="1742"/>
      <c r="BN87" s="1329">
        <v>0</v>
      </c>
      <c r="BO87" s="344" t="s">
        <v>2013</v>
      </c>
      <c r="BP87" s="344" t="s">
        <v>2014</v>
      </c>
      <c r="BQ87" s="580" t="s">
        <v>2106</v>
      </c>
      <c r="BR87" s="246"/>
      <c r="BS87" s="246"/>
      <c r="BT87" s="246"/>
      <c r="BU87" s="246"/>
      <c r="BV87" s="246"/>
      <c r="BW87" s="246"/>
      <c r="BX87" s="246"/>
      <c r="BY87" s="246"/>
      <c r="BZ87" s="246"/>
      <c r="CA87" s="246"/>
      <c r="CB87" s="246"/>
      <c r="CC87" s="246"/>
      <c r="CD87" s="246"/>
      <c r="CE87" s="246"/>
      <c r="CF87" s="246"/>
      <c r="CG87" s="246"/>
      <c r="CH87" s="246"/>
      <c r="CI87" s="246"/>
      <c r="CJ87" s="246"/>
      <c r="CK87" s="246"/>
      <c r="CL87" s="246"/>
      <c r="CM87" s="246"/>
      <c r="CN87" s="246"/>
      <c r="CO87" s="246"/>
      <c r="CP87" s="246"/>
      <c r="CQ87" s="246"/>
      <c r="CR87" s="246"/>
      <c r="CS87" s="246"/>
      <c r="CT87" s="246"/>
    </row>
    <row r="88" spans="1:99" s="48" customFormat="1" ht="12.75" customHeight="1" x14ac:dyDescent="0.2">
      <c r="A88" s="599">
        <v>84</v>
      </c>
      <c r="B88" s="296" t="s">
        <v>58</v>
      </c>
      <c r="C88" s="648" t="s">
        <v>59</v>
      </c>
      <c r="D88" s="1319">
        <v>140411</v>
      </c>
      <c r="E88" s="1187">
        <v>175293000</v>
      </c>
      <c r="F88" s="1187">
        <v>3150</v>
      </c>
      <c r="G88" s="53">
        <v>-3228966</v>
      </c>
      <c r="H88" s="53">
        <v>-3103927</v>
      </c>
      <c r="I88" s="53">
        <v>0</v>
      </c>
      <c r="J88" s="53">
        <v>0</v>
      </c>
      <c r="K88" s="53">
        <v>-4971</v>
      </c>
      <c r="L88" s="53">
        <v>0</v>
      </c>
      <c r="M88" s="53">
        <v>-642982</v>
      </c>
      <c r="N88" s="53">
        <v>-96066</v>
      </c>
      <c r="O88" s="53">
        <v>-556955</v>
      </c>
      <c r="P88" s="53">
        <v>0</v>
      </c>
      <c r="Q88" s="53">
        <v>0</v>
      </c>
      <c r="R88" s="53">
        <v>0</v>
      </c>
      <c r="S88" s="53">
        <v>0</v>
      </c>
      <c r="T88" s="53"/>
      <c r="U88" s="53"/>
      <c r="V88" s="53">
        <v>70565525</v>
      </c>
      <c r="W88" s="53">
        <v>-2149322</v>
      </c>
      <c r="X88" s="53"/>
      <c r="Y88" s="53"/>
      <c r="Z88" s="53">
        <v>34013780</v>
      </c>
      <c r="AA88" s="53">
        <v>27211024</v>
      </c>
      <c r="AB88" s="53">
        <v>6122480</v>
      </c>
      <c r="AC88" s="53">
        <v>680276</v>
      </c>
      <c r="AD88" s="53">
        <v>151469</v>
      </c>
      <c r="AE88" s="53">
        <v>0</v>
      </c>
      <c r="AF88" s="53">
        <v>0</v>
      </c>
      <c r="AG88" s="53">
        <v>0</v>
      </c>
      <c r="AH88" s="53">
        <v>0</v>
      </c>
      <c r="AI88" s="53">
        <v>0</v>
      </c>
      <c r="AJ88" s="53">
        <v>0</v>
      </c>
      <c r="AK88" s="53">
        <v>549887</v>
      </c>
      <c r="AL88" s="53">
        <v>142</v>
      </c>
      <c r="AM88" s="53">
        <v>0</v>
      </c>
      <c r="AN88" s="53">
        <v>0</v>
      </c>
      <c r="AO88" s="53">
        <v>4</v>
      </c>
      <c r="AP88" s="53">
        <v>0</v>
      </c>
      <c r="AQ88" s="53">
        <v>65</v>
      </c>
      <c r="AR88" s="53">
        <v>60</v>
      </c>
      <c r="AS88" s="53">
        <v>2</v>
      </c>
      <c r="AT88" s="53">
        <v>0</v>
      </c>
      <c r="AU88" s="1188"/>
      <c r="AV88" s="53">
        <v>0</v>
      </c>
      <c r="AW88" s="53">
        <v>0</v>
      </c>
      <c r="AX88" s="53">
        <v>0</v>
      </c>
      <c r="AY88" s="53">
        <v>285</v>
      </c>
      <c r="AZ88" s="53"/>
      <c r="BA88" s="53">
        <v>996</v>
      </c>
      <c r="BB88" s="53">
        <v>900</v>
      </c>
      <c r="BC88" s="53">
        <v>96</v>
      </c>
      <c r="BD88" s="53">
        <v>1565</v>
      </c>
      <c r="BE88" s="53">
        <v>-168893</v>
      </c>
      <c r="BF88" s="53">
        <v>-42366</v>
      </c>
      <c r="BG88" s="53"/>
      <c r="BH88" s="53">
        <v>-36676</v>
      </c>
      <c r="BI88" s="53">
        <v>-323861</v>
      </c>
      <c r="BJ88" s="53">
        <v>-71186</v>
      </c>
      <c r="BK88" s="53">
        <v>-11180929</v>
      </c>
      <c r="BL88" s="1741"/>
      <c r="BM88" s="1742"/>
      <c r="BN88" s="1329">
        <v>0</v>
      </c>
      <c r="BO88" s="344" t="s">
        <v>2013</v>
      </c>
      <c r="BP88" s="344" t="s">
        <v>2014</v>
      </c>
      <c r="BQ88" s="580" t="s">
        <v>2107</v>
      </c>
      <c r="BR88" s="246"/>
      <c r="BS88" s="246"/>
      <c r="BT88" s="246"/>
      <c r="BU88" s="246"/>
      <c r="BV88" s="246"/>
      <c r="BW88" s="246"/>
      <c r="BX88" s="246"/>
      <c r="BY88" s="246"/>
      <c r="BZ88" s="246"/>
      <c r="CA88" s="246"/>
      <c r="CB88" s="246"/>
      <c r="CC88" s="246"/>
      <c r="CD88" s="246"/>
      <c r="CE88" s="246"/>
      <c r="CF88" s="246"/>
      <c r="CG88" s="246"/>
      <c r="CH88" s="246"/>
      <c r="CI88" s="246"/>
      <c r="CJ88" s="246"/>
      <c r="CK88" s="246"/>
      <c r="CL88" s="246"/>
      <c r="CM88" s="246"/>
      <c r="CN88" s="246"/>
      <c r="CO88" s="246"/>
      <c r="CP88" s="246"/>
      <c r="CQ88" s="246"/>
      <c r="CR88" s="246"/>
      <c r="CS88" s="246"/>
      <c r="CT88" s="246"/>
    </row>
    <row r="89" spans="1:99" s="48" customFormat="1" ht="12.75" customHeight="1" x14ac:dyDescent="0.2">
      <c r="A89" s="599">
        <v>85</v>
      </c>
      <c r="B89" s="296" t="s">
        <v>60</v>
      </c>
      <c r="C89" s="648" t="s">
        <v>61</v>
      </c>
      <c r="D89" s="1319">
        <v>178239</v>
      </c>
      <c r="E89" s="1187">
        <v>188418000</v>
      </c>
      <c r="F89" s="1187">
        <v>3870</v>
      </c>
      <c r="G89" s="53">
        <v>-3968250</v>
      </c>
      <c r="H89" s="53">
        <v>-4795158</v>
      </c>
      <c r="I89" s="53">
        <v>-68019</v>
      </c>
      <c r="J89" s="53">
        <v>0</v>
      </c>
      <c r="K89" s="53">
        <v>-2994</v>
      </c>
      <c r="L89" s="53">
        <v>0</v>
      </c>
      <c r="M89" s="53">
        <v>-2534898</v>
      </c>
      <c r="N89" s="53">
        <v>-154459</v>
      </c>
      <c r="O89" s="53">
        <v>-557068</v>
      </c>
      <c r="P89" s="53">
        <v>0</v>
      </c>
      <c r="Q89" s="53">
        <v>0</v>
      </c>
      <c r="R89" s="53">
        <v>0</v>
      </c>
      <c r="S89" s="53">
        <v>0</v>
      </c>
      <c r="T89" s="53"/>
      <c r="U89" s="53"/>
      <c r="V89" s="53">
        <v>69468590</v>
      </c>
      <c r="W89" s="53">
        <v>-2084058</v>
      </c>
      <c r="X89" s="53"/>
      <c r="Y89" s="53"/>
      <c r="Z89" s="53">
        <v>33580627</v>
      </c>
      <c r="AA89" s="53">
        <v>26864501</v>
      </c>
      <c r="AB89" s="53">
        <v>6716125</v>
      </c>
      <c r="AC89" s="53">
        <v>0</v>
      </c>
      <c r="AD89" s="53">
        <v>179636</v>
      </c>
      <c r="AE89" s="53">
        <v>0</v>
      </c>
      <c r="AF89" s="53">
        <v>22705</v>
      </c>
      <c r="AG89" s="53">
        <v>0</v>
      </c>
      <c r="AH89" s="53">
        <v>0</v>
      </c>
      <c r="AI89" s="53">
        <v>0</v>
      </c>
      <c r="AJ89" s="53">
        <v>0</v>
      </c>
      <c r="AK89" s="53">
        <v>401449</v>
      </c>
      <c r="AL89" s="53">
        <v>198</v>
      </c>
      <c r="AM89" s="53">
        <v>16</v>
      </c>
      <c r="AN89" s="53">
        <v>0</v>
      </c>
      <c r="AO89" s="53">
        <v>3</v>
      </c>
      <c r="AP89" s="53">
        <v>0</v>
      </c>
      <c r="AQ89" s="53">
        <v>318</v>
      </c>
      <c r="AR89" s="53">
        <v>79</v>
      </c>
      <c r="AS89" s="53">
        <v>8</v>
      </c>
      <c r="AT89" s="53">
        <v>0</v>
      </c>
      <c r="AU89" s="1188"/>
      <c r="AV89" s="53">
        <v>0</v>
      </c>
      <c r="AW89" s="53">
        <v>0</v>
      </c>
      <c r="AX89" s="53">
        <v>0</v>
      </c>
      <c r="AY89" s="53">
        <v>682</v>
      </c>
      <c r="AZ89" s="53"/>
      <c r="BA89" s="53">
        <v>1174</v>
      </c>
      <c r="BB89" s="53">
        <v>1022</v>
      </c>
      <c r="BC89" s="53">
        <v>152</v>
      </c>
      <c r="BD89" s="53">
        <v>2161</v>
      </c>
      <c r="BE89" s="53">
        <v>-777531</v>
      </c>
      <c r="BF89" s="53">
        <v>-226308</v>
      </c>
      <c r="BG89" s="53"/>
      <c r="BH89" s="53">
        <v>-16555</v>
      </c>
      <c r="BI89" s="53">
        <v>-510084</v>
      </c>
      <c r="BJ89" s="53">
        <v>-1004420</v>
      </c>
      <c r="BK89" s="53">
        <v>121828</v>
      </c>
      <c r="BL89" s="1741"/>
      <c r="BM89" s="1742"/>
      <c r="BN89" s="1329">
        <v>0</v>
      </c>
      <c r="BO89" s="344" t="s">
        <v>2013</v>
      </c>
      <c r="BP89" s="344" t="s">
        <v>2014</v>
      </c>
      <c r="BQ89" s="580" t="s">
        <v>2108</v>
      </c>
      <c r="BR89" s="246"/>
      <c r="BS89" s="246"/>
      <c r="BT89" s="246"/>
      <c r="BU89" s="246"/>
      <c r="BV89" s="246"/>
      <c r="BW89" s="246"/>
      <c r="BX89" s="246"/>
      <c r="BY89" s="246"/>
      <c r="BZ89" s="246"/>
      <c r="CA89" s="246"/>
      <c r="CB89" s="246"/>
      <c r="CC89" s="246"/>
      <c r="CD89" s="246"/>
      <c r="CE89" s="246"/>
      <c r="CF89" s="246"/>
      <c r="CG89" s="246"/>
      <c r="CH89" s="246"/>
      <c r="CI89" s="246"/>
      <c r="CJ89" s="246"/>
      <c r="CK89" s="246"/>
      <c r="CL89" s="246"/>
      <c r="CM89" s="246"/>
      <c r="CN89" s="246"/>
      <c r="CO89" s="246"/>
      <c r="CP89" s="246"/>
      <c r="CQ89" s="246"/>
      <c r="CR89" s="246"/>
      <c r="CS89" s="246"/>
      <c r="CT89" s="246"/>
    </row>
    <row r="90" spans="1:99" s="48" customFormat="1" ht="12.75" customHeight="1" x14ac:dyDescent="0.2">
      <c r="A90" s="599">
        <v>86</v>
      </c>
      <c r="B90" s="296" t="s">
        <v>62</v>
      </c>
      <c r="C90" s="648" t="s">
        <v>63</v>
      </c>
      <c r="D90" s="1319">
        <v>323619</v>
      </c>
      <c r="E90" s="1187">
        <v>374389000</v>
      </c>
      <c r="F90" s="1187">
        <v>7080</v>
      </c>
      <c r="G90" s="53">
        <v>-7594875</v>
      </c>
      <c r="H90" s="53">
        <v>-9251539</v>
      </c>
      <c r="I90" s="53">
        <v>-154538</v>
      </c>
      <c r="J90" s="53">
        <v>0</v>
      </c>
      <c r="K90" s="53">
        <v>-13947</v>
      </c>
      <c r="L90" s="53">
        <v>0</v>
      </c>
      <c r="M90" s="53">
        <v>-2895985</v>
      </c>
      <c r="N90" s="53">
        <v>-35209</v>
      </c>
      <c r="O90" s="53">
        <v>-187860</v>
      </c>
      <c r="P90" s="53">
        <v>0</v>
      </c>
      <c r="Q90" s="53">
        <v>0</v>
      </c>
      <c r="R90" s="53">
        <v>0</v>
      </c>
      <c r="S90" s="53">
        <v>0</v>
      </c>
      <c r="T90" s="53"/>
      <c r="U90" s="53"/>
      <c r="V90" s="53">
        <v>142610857</v>
      </c>
      <c r="W90" s="53">
        <v>-4816188</v>
      </c>
      <c r="X90" s="53"/>
      <c r="Y90" s="53"/>
      <c r="Z90" s="53">
        <v>43599636</v>
      </c>
      <c r="AA90" s="53">
        <v>39636033</v>
      </c>
      <c r="AB90" s="53">
        <v>48884440</v>
      </c>
      <c r="AC90" s="53">
        <v>0</v>
      </c>
      <c r="AD90" s="53">
        <v>328158</v>
      </c>
      <c r="AE90" s="53">
        <v>0</v>
      </c>
      <c r="AF90" s="53">
        <v>0</v>
      </c>
      <c r="AG90" s="53">
        <v>0</v>
      </c>
      <c r="AH90" s="53">
        <v>0</v>
      </c>
      <c r="AI90" s="53">
        <v>0</v>
      </c>
      <c r="AJ90" s="53">
        <v>0</v>
      </c>
      <c r="AK90" s="53">
        <v>-5315245</v>
      </c>
      <c r="AL90" s="53">
        <v>309</v>
      </c>
      <c r="AM90" s="53">
        <v>19</v>
      </c>
      <c r="AN90" s="53">
        <v>0</v>
      </c>
      <c r="AO90" s="53">
        <v>2</v>
      </c>
      <c r="AP90" s="53">
        <v>0</v>
      </c>
      <c r="AQ90" s="53">
        <v>272</v>
      </c>
      <c r="AR90" s="53">
        <v>41</v>
      </c>
      <c r="AS90" s="53">
        <v>26</v>
      </c>
      <c r="AT90" s="53">
        <v>0</v>
      </c>
      <c r="AU90" s="1188"/>
      <c r="AV90" s="53">
        <v>0</v>
      </c>
      <c r="AW90" s="53">
        <v>0</v>
      </c>
      <c r="AX90" s="53">
        <v>0</v>
      </c>
      <c r="AY90" s="53">
        <v>1640</v>
      </c>
      <c r="AZ90" s="53"/>
      <c r="BA90" s="53">
        <v>2206</v>
      </c>
      <c r="BB90" s="53">
        <v>1852</v>
      </c>
      <c r="BC90" s="53">
        <v>354</v>
      </c>
      <c r="BD90" s="53">
        <v>3174</v>
      </c>
      <c r="BE90" s="53">
        <v>-1128869</v>
      </c>
      <c r="BF90" s="53">
        <v>-85213</v>
      </c>
      <c r="BG90" s="53"/>
      <c r="BH90" s="53">
        <v>-127902</v>
      </c>
      <c r="BI90" s="53">
        <v>-1144551</v>
      </c>
      <c r="BJ90" s="53">
        <v>-409450</v>
      </c>
      <c r="BK90" s="53">
        <v>-2219310</v>
      </c>
      <c r="BL90" s="1741"/>
      <c r="BM90" s="1742"/>
      <c r="BN90" s="1329">
        <v>0</v>
      </c>
      <c r="BO90" s="344" t="s">
        <v>2023</v>
      </c>
      <c r="BP90" s="344" t="s">
        <v>2024</v>
      </c>
      <c r="BQ90" s="580" t="s">
        <v>2109</v>
      </c>
      <c r="BR90" s="246"/>
      <c r="BS90" s="246"/>
      <c r="BT90" s="246"/>
      <c r="BU90" s="246"/>
      <c r="BV90" s="246"/>
      <c r="BW90" s="246"/>
      <c r="BX90" s="246"/>
      <c r="BY90" s="246"/>
      <c r="BZ90" s="246"/>
      <c r="CA90" s="246"/>
      <c r="CB90" s="246"/>
      <c r="CC90" s="246"/>
      <c r="CD90" s="246"/>
      <c r="CE90" s="246"/>
      <c r="CF90" s="246"/>
      <c r="CG90" s="246"/>
      <c r="CH90" s="246"/>
      <c r="CI90" s="246"/>
      <c r="CJ90" s="246"/>
      <c r="CK90" s="246"/>
      <c r="CL90" s="246"/>
      <c r="CM90" s="246"/>
      <c r="CN90" s="246"/>
      <c r="CO90" s="246"/>
      <c r="CP90" s="246"/>
      <c r="CQ90" s="246"/>
      <c r="CR90" s="246"/>
      <c r="CS90" s="246"/>
      <c r="CT90" s="246"/>
    </row>
    <row r="91" spans="1:99" s="48" customFormat="1" ht="12.75" customHeight="1" x14ac:dyDescent="0.2">
      <c r="A91" s="599">
        <v>87</v>
      </c>
      <c r="B91" s="296" t="s">
        <v>64</v>
      </c>
      <c r="C91" s="648" t="s">
        <v>65</v>
      </c>
      <c r="D91" s="1319">
        <v>185743</v>
      </c>
      <c r="E91" s="1187">
        <v>128887000</v>
      </c>
      <c r="F91" s="1187">
        <v>4650</v>
      </c>
      <c r="G91" s="53">
        <v>-6498944</v>
      </c>
      <c r="H91" s="53">
        <v>-4207505</v>
      </c>
      <c r="I91" s="53">
        <v>-64346</v>
      </c>
      <c r="J91" s="53">
        <v>-13199</v>
      </c>
      <c r="K91" s="53">
        <v>-11352</v>
      </c>
      <c r="L91" s="53">
        <v>0</v>
      </c>
      <c r="M91" s="53">
        <v>-1053197</v>
      </c>
      <c r="N91" s="53">
        <v>-23920</v>
      </c>
      <c r="O91" s="53">
        <v>-47826</v>
      </c>
      <c r="P91" s="53">
        <v>0</v>
      </c>
      <c r="Q91" s="53">
        <v>0</v>
      </c>
      <c r="R91" s="53">
        <v>0</v>
      </c>
      <c r="S91" s="53">
        <v>0</v>
      </c>
      <c r="T91" s="53"/>
      <c r="U91" s="53"/>
      <c r="V91" s="53">
        <v>41386478</v>
      </c>
      <c r="W91" s="53">
        <v>-1565954</v>
      </c>
      <c r="X91" s="53"/>
      <c r="Y91" s="53"/>
      <c r="Z91" s="53">
        <v>19695596</v>
      </c>
      <c r="AA91" s="53">
        <v>15756477</v>
      </c>
      <c r="AB91" s="53">
        <v>3545207</v>
      </c>
      <c r="AC91" s="53">
        <v>393912</v>
      </c>
      <c r="AD91" s="53">
        <v>181289</v>
      </c>
      <c r="AE91" s="53">
        <v>0</v>
      </c>
      <c r="AF91" s="53">
        <v>0</v>
      </c>
      <c r="AG91" s="53">
        <v>0</v>
      </c>
      <c r="AH91" s="53">
        <v>0</v>
      </c>
      <c r="AI91" s="53">
        <v>0</v>
      </c>
      <c r="AJ91" s="53">
        <v>0</v>
      </c>
      <c r="AK91" s="53">
        <v>1750078</v>
      </c>
      <c r="AL91" s="53">
        <v>146</v>
      </c>
      <c r="AM91" s="53">
        <v>6</v>
      </c>
      <c r="AN91" s="53">
        <v>3</v>
      </c>
      <c r="AO91" s="53">
        <v>10</v>
      </c>
      <c r="AP91" s="53">
        <v>0</v>
      </c>
      <c r="AQ91" s="53">
        <v>194</v>
      </c>
      <c r="AR91" s="53">
        <v>13</v>
      </c>
      <c r="AS91" s="53">
        <v>22</v>
      </c>
      <c r="AT91" s="53">
        <v>2</v>
      </c>
      <c r="AU91" s="1188"/>
      <c r="AV91" s="53">
        <v>0</v>
      </c>
      <c r="AW91" s="53">
        <v>0</v>
      </c>
      <c r="AX91" s="53">
        <v>0</v>
      </c>
      <c r="AY91" s="53">
        <v>656</v>
      </c>
      <c r="AZ91" s="53"/>
      <c r="BA91" s="53">
        <v>1998</v>
      </c>
      <c r="BB91" s="53">
        <v>1722</v>
      </c>
      <c r="BC91" s="53">
        <v>276</v>
      </c>
      <c r="BD91" s="53">
        <v>2278</v>
      </c>
      <c r="BE91" s="53">
        <v>-67447</v>
      </c>
      <c r="BF91" s="53">
        <v>-296729</v>
      </c>
      <c r="BG91" s="53"/>
      <c r="BH91" s="53">
        <v>-3942</v>
      </c>
      <c r="BI91" s="53">
        <v>-685079</v>
      </c>
      <c r="BJ91" s="53">
        <v>0</v>
      </c>
      <c r="BK91" s="53">
        <v>993467</v>
      </c>
      <c r="BL91" s="1741"/>
      <c r="BM91" s="1742"/>
      <c r="BN91" s="1329">
        <v>0</v>
      </c>
      <c r="BO91" s="344" t="s">
        <v>2013</v>
      </c>
      <c r="BP91" s="344" t="s">
        <v>2021</v>
      </c>
      <c r="BQ91" s="580" t="s">
        <v>2110</v>
      </c>
      <c r="BR91" s="246"/>
      <c r="BS91" s="246"/>
      <c r="BT91" s="246"/>
      <c r="BU91" s="246"/>
      <c r="BV91" s="246"/>
      <c r="BW91" s="246"/>
      <c r="BX91" s="246"/>
      <c r="BY91" s="246"/>
      <c r="BZ91" s="246"/>
      <c r="CA91" s="246"/>
      <c r="CB91" s="246"/>
      <c r="CC91" s="246"/>
      <c r="CD91" s="246"/>
      <c r="CE91" s="246"/>
      <c r="CF91" s="246"/>
      <c r="CG91" s="246"/>
      <c r="CH91" s="246"/>
      <c r="CI91" s="246"/>
      <c r="CJ91" s="246"/>
      <c r="CK91" s="246"/>
      <c r="CL91" s="246"/>
      <c r="CM91" s="246"/>
      <c r="CN91" s="246"/>
      <c r="CO91" s="246"/>
      <c r="CP91" s="246"/>
      <c r="CQ91" s="246"/>
      <c r="CR91" s="246"/>
      <c r="CS91" s="246"/>
      <c r="CT91" s="246"/>
    </row>
    <row r="92" spans="1:99" s="48" customFormat="1" ht="12.75" customHeight="1" x14ac:dyDescent="0.2">
      <c r="A92" s="599">
        <v>88</v>
      </c>
      <c r="B92" s="296" t="s">
        <v>912</v>
      </c>
      <c r="C92" s="648" t="s">
        <v>67</v>
      </c>
      <c r="D92" s="1319">
        <v>72192</v>
      </c>
      <c r="E92" s="1187">
        <v>73436000</v>
      </c>
      <c r="F92" s="1187">
        <v>1760</v>
      </c>
      <c r="G92" s="53">
        <v>-1787634</v>
      </c>
      <c r="H92" s="53">
        <v>-3791168</v>
      </c>
      <c r="I92" s="53">
        <v>-40874</v>
      </c>
      <c r="J92" s="53">
        <v>0</v>
      </c>
      <c r="K92" s="53">
        <v>-1797</v>
      </c>
      <c r="L92" s="53">
        <v>0</v>
      </c>
      <c r="M92" s="53">
        <v>-326892</v>
      </c>
      <c r="N92" s="53">
        <v>-111363</v>
      </c>
      <c r="O92" s="53">
        <v>-878</v>
      </c>
      <c r="P92" s="53">
        <v>-7306</v>
      </c>
      <c r="Q92" s="53">
        <v>0</v>
      </c>
      <c r="R92" s="53">
        <v>0</v>
      </c>
      <c r="S92" s="53">
        <v>0</v>
      </c>
      <c r="T92" s="53"/>
      <c r="U92" s="53"/>
      <c r="V92" s="53">
        <v>26667658</v>
      </c>
      <c r="W92" s="53">
        <v>-200007</v>
      </c>
      <c r="X92" s="53"/>
      <c r="Y92" s="53"/>
      <c r="Z92" s="53">
        <v>12953227</v>
      </c>
      <c r="AA92" s="53">
        <v>10362581</v>
      </c>
      <c r="AB92" s="53">
        <v>2590645</v>
      </c>
      <c r="AC92" s="53">
        <v>0</v>
      </c>
      <c r="AD92" s="53">
        <v>79089</v>
      </c>
      <c r="AE92" s="53">
        <v>0</v>
      </c>
      <c r="AF92" s="53">
        <v>0</v>
      </c>
      <c r="AG92" s="53">
        <v>0</v>
      </c>
      <c r="AH92" s="53">
        <v>0</v>
      </c>
      <c r="AI92" s="53">
        <v>0</v>
      </c>
      <c r="AJ92" s="53">
        <v>0</v>
      </c>
      <c r="AK92" s="53">
        <v>-707325</v>
      </c>
      <c r="AL92" s="53">
        <v>101</v>
      </c>
      <c r="AM92" s="53">
        <v>4</v>
      </c>
      <c r="AN92" s="53">
        <v>0</v>
      </c>
      <c r="AO92" s="53">
        <v>2</v>
      </c>
      <c r="AP92" s="53">
        <v>0</v>
      </c>
      <c r="AQ92" s="53">
        <v>90</v>
      </c>
      <c r="AR92" s="53">
        <v>38</v>
      </c>
      <c r="AS92" s="53">
        <v>1</v>
      </c>
      <c r="AT92" s="53">
        <v>4</v>
      </c>
      <c r="AU92" s="1188"/>
      <c r="AV92" s="53">
        <v>0</v>
      </c>
      <c r="AW92" s="53">
        <v>0</v>
      </c>
      <c r="AX92" s="53">
        <v>0</v>
      </c>
      <c r="AY92" s="53">
        <v>227</v>
      </c>
      <c r="AZ92" s="53"/>
      <c r="BA92" s="53">
        <v>487</v>
      </c>
      <c r="BB92" s="53">
        <v>431</v>
      </c>
      <c r="BC92" s="53">
        <v>56</v>
      </c>
      <c r="BD92" s="53">
        <v>1021</v>
      </c>
      <c r="BE92" s="53">
        <v>0</v>
      </c>
      <c r="BF92" s="53">
        <v>-241010</v>
      </c>
      <c r="BG92" s="53"/>
      <c r="BH92" s="53">
        <v>-8857</v>
      </c>
      <c r="BI92" s="53">
        <v>-77025</v>
      </c>
      <c r="BJ92" s="53">
        <v>0</v>
      </c>
      <c r="BK92" s="53">
        <v>-1186225</v>
      </c>
      <c r="BL92" s="1741"/>
      <c r="BM92" s="1742"/>
      <c r="BN92" s="1329">
        <v>0</v>
      </c>
      <c r="BO92" s="344" t="s">
        <v>2013</v>
      </c>
      <c r="BP92" s="344" t="s">
        <v>2014</v>
      </c>
      <c r="BQ92" s="580" t="s">
        <v>2111</v>
      </c>
      <c r="BR92" s="246"/>
      <c r="BS92" s="246"/>
      <c r="BT92" s="246"/>
      <c r="BU92" s="246"/>
      <c r="BV92" s="246"/>
      <c r="BW92" s="246"/>
      <c r="BX92" s="246"/>
      <c r="BY92" s="246"/>
      <c r="BZ92" s="246"/>
      <c r="CA92" s="246"/>
      <c r="CB92" s="246"/>
      <c r="CC92" s="246"/>
      <c r="CD92" s="246"/>
      <c r="CE92" s="246"/>
      <c r="CF92" s="246"/>
      <c r="CG92" s="246"/>
      <c r="CH92" s="246"/>
      <c r="CI92" s="246"/>
      <c r="CJ92" s="246"/>
      <c r="CK92" s="246"/>
      <c r="CL92" s="246"/>
      <c r="CM92" s="246"/>
      <c r="CN92" s="246"/>
      <c r="CO92" s="246"/>
      <c r="CP92" s="246"/>
      <c r="CQ92" s="246"/>
      <c r="CR92" s="246"/>
      <c r="CS92" s="246"/>
      <c r="CT92" s="246"/>
    </row>
    <row r="93" spans="1:99" s="48" customFormat="1" ht="12.75" customHeight="1" x14ac:dyDescent="0.2">
      <c r="A93" s="599">
        <v>89</v>
      </c>
      <c r="B93" s="296" t="s">
        <v>68</v>
      </c>
      <c r="C93" s="648" t="s">
        <v>69</v>
      </c>
      <c r="D93" s="1319">
        <v>128538</v>
      </c>
      <c r="E93" s="1187">
        <v>78052000</v>
      </c>
      <c r="F93" s="1187">
        <v>3690</v>
      </c>
      <c r="G93" s="53">
        <v>-4696390</v>
      </c>
      <c r="H93" s="53">
        <v>-2527334</v>
      </c>
      <c r="I93" s="53">
        <v>-48962</v>
      </c>
      <c r="J93" s="53">
        <v>-6537</v>
      </c>
      <c r="K93" s="53">
        <v>-16692</v>
      </c>
      <c r="L93" s="53">
        <v>0</v>
      </c>
      <c r="M93" s="53">
        <v>-657499</v>
      </c>
      <c r="N93" s="53">
        <v>-32743</v>
      </c>
      <c r="O93" s="53">
        <v>-9088</v>
      </c>
      <c r="P93" s="53">
        <v>0</v>
      </c>
      <c r="Q93" s="53">
        <v>0</v>
      </c>
      <c r="R93" s="53">
        <v>0</v>
      </c>
      <c r="S93" s="53">
        <v>0</v>
      </c>
      <c r="T93" s="53"/>
      <c r="U93" s="53"/>
      <c r="V93" s="53">
        <v>27175535</v>
      </c>
      <c r="W93" s="53">
        <v>-885566</v>
      </c>
      <c r="X93" s="53"/>
      <c r="Y93" s="53"/>
      <c r="Z93" s="53">
        <v>12771629</v>
      </c>
      <c r="AA93" s="53">
        <v>10217304</v>
      </c>
      <c r="AB93" s="53">
        <v>2298893</v>
      </c>
      <c r="AC93" s="53">
        <v>255433</v>
      </c>
      <c r="AD93" s="53">
        <v>132147</v>
      </c>
      <c r="AE93" s="53">
        <v>0</v>
      </c>
      <c r="AF93" s="53">
        <v>0</v>
      </c>
      <c r="AG93" s="53">
        <v>0</v>
      </c>
      <c r="AH93" s="53">
        <v>0</v>
      </c>
      <c r="AI93" s="53">
        <v>0</v>
      </c>
      <c r="AJ93" s="53">
        <v>0</v>
      </c>
      <c r="AK93" s="53">
        <v>3485106</v>
      </c>
      <c r="AL93" s="53">
        <v>145</v>
      </c>
      <c r="AM93" s="53">
        <v>13</v>
      </c>
      <c r="AN93" s="53">
        <v>0</v>
      </c>
      <c r="AO93" s="53">
        <v>11</v>
      </c>
      <c r="AP93" s="53">
        <v>0</v>
      </c>
      <c r="AQ93" s="53">
        <v>259</v>
      </c>
      <c r="AR93" s="53">
        <v>20</v>
      </c>
      <c r="AS93" s="53">
        <v>15</v>
      </c>
      <c r="AT93" s="53">
        <v>0</v>
      </c>
      <c r="AU93" s="1188"/>
      <c r="AV93" s="53">
        <v>0</v>
      </c>
      <c r="AW93" s="53">
        <v>0</v>
      </c>
      <c r="AX93" s="53">
        <v>0</v>
      </c>
      <c r="AY93" s="53">
        <v>365</v>
      </c>
      <c r="AZ93" s="53"/>
      <c r="BA93" s="53">
        <v>1796</v>
      </c>
      <c r="BB93" s="53">
        <v>1679</v>
      </c>
      <c r="BC93" s="53">
        <v>117</v>
      </c>
      <c r="BD93" s="53">
        <v>1190</v>
      </c>
      <c r="BE93" s="53">
        <v>-227386</v>
      </c>
      <c r="BF93" s="53">
        <v>0</v>
      </c>
      <c r="BG93" s="53"/>
      <c r="BH93" s="53">
        <v>0</v>
      </c>
      <c r="BI93" s="53">
        <v>-416833</v>
      </c>
      <c r="BJ93" s="53">
        <v>-13280</v>
      </c>
      <c r="BK93" s="53">
        <v>2864294</v>
      </c>
      <c r="BL93" s="1741"/>
      <c r="BM93" s="1742"/>
      <c r="BN93" s="1329">
        <v>0</v>
      </c>
      <c r="BO93" s="344" t="s">
        <v>2013</v>
      </c>
      <c r="BP93" s="344" t="s">
        <v>2016</v>
      </c>
      <c r="BQ93" s="580" t="s">
        <v>2112</v>
      </c>
      <c r="BR93" s="246"/>
      <c r="BS93" s="246"/>
      <c r="BT93" s="246"/>
      <c r="BU93" s="246"/>
      <c r="BV93" s="246"/>
      <c r="BW93" s="246"/>
      <c r="BX93" s="246"/>
      <c r="BY93" s="246"/>
      <c r="BZ93" s="246"/>
      <c r="CA93" s="246"/>
      <c r="CB93" s="246"/>
      <c r="CC93" s="246"/>
      <c r="CD93" s="246"/>
      <c r="CE93" s="246"/>
      <c r="CF93" s="246"/>
      <c r="CG93" s="246"/>
      <c r="CH93" s="246"/>
      <c r="CI93" s="246"/>
      <c r="CJ93" s="246"/>
      <c r="CK93" s="246"/>
      <c r="CL93" s="246"/>
      <c r="CM93" s="246"/>
      <c r="CN93" s="246"/>
      <c r="CO93" s="246"/>
      <c r="CP93" s="246"/>
      <c r="CQ93" s="246"/>
      <c r="CR93" s="246"/>
      <c r="CS93" s="246"/>
      <c r="CT93" s="246"/>
    </row>
    <row r="94" spans="1:99" s="304" customFormat="1" ht="12.75" customHeight="1" x14ac:dyDescent="0.2">
      <c r="A94" s="599">
        <v>90</v>
      </c>
      <c r="B94" s="296" t="s">
        <v>70</v>
      </c>
      <c r="C94" s="648" t="s">
        <v>71</v>
      </c>
      <c r="D94" s="1319">
        <v>206952</v>
      </c>
      <c r="E94" s="1187">
        <v>220063000</v>
      </c>
      <c r="F94" s="1187">
        <v>5050</v>
      </c>
      <c r="G94" s="53">
        <v>-4288208</v>
      </c>
      <c r="H94" s="53">
        <v>-8895709</v>
      </c>
      <c r="I94" s="53">
        <v>-28288</v>
      </c>
      <c r="J94" s="53">
        <v>0</v>
      </c>
      <c r="K94" s="53">
        <v>-12330</v>
      </c>
      <c r="L94" s="53">
        <v>0</v>
      </c>
      <c r="M94" s="53">
        <v>-1963531</v>
      </c>
      <c r="N94" s="53">
        <v>-179756</v>
      </c>
      <c r="O94" s="53">
        <v>-28693</v>
      </c>
      <c r="P94" s="53">
        <v>-2095</v>
      </c>
      <c r="Q94" s="53">
        <v>0</v>
      </c>
      <c r="R94" s="53">
        <v>0</v>
      </c>
      <c r="S94" s="53">
        <v>0</v>
      </c>
      <c r="T94" s="53"/>
      <c r="U94" s="53"/>
      <c r="V94" s="53">
        <v>84927869</v>
      </c>
      <c r="W94" s="53">
        <v>-3000000</v>
      </c>
      <c r="X94" s="53"/>
      <c r="Y94" s="53"/>
      <c r="Z94" s="53">
        <v>40834912</v>
      </c>
      <c r="AA94" s="53">
        <v>32667929</v>
      </c>
      <c r="AB94" s="53">
        <v>7350284</v>
      </c>
      <c r="AC94" s="53">
        <v>816698</v>
      </c>
      <c r="AD94" s="53">
        <v>208552</v>
      </c>
      <c r="AE94" s="53">
        <v>0</v>
      </c>
      <c r="AF94" s="53">
        <v>0</v>
      </c>
      <c r="AG94" s="53">
        <v>0</v>
      </c>
      <c r="AH94" s="53">
        <v>0</v>
      </c>
      <c r="AI94" s="53">
        <v>0</v>
      </c>
      <c r="AJ94" s="53">
        <v>0</v>
      </c>
      <c r="AK94" s="53">
        <v>-846815</v>
      </c>
      <c r="AL94" s="53">
        <v>295</v>
      </c>
      <c r="AM94" s="53">
        <v>14</v>
      </c>
      <c r="AN94" s="53">
        <v>0</v>
      </c>
      <c r="AO94" s="53">
        <v>4</v>
      </c>
      <c r="AP94" s="53">
        <v>0</v>
      </c>
      <c r="AQ94" s="53">
        <v>348</v>
      </c>
      <c r="AR94" s="53">
        <v>97</v>
      </c>
      <c r="AS94" s="53">
        <v>4</v>
      </c>
      <c r="AT94" s="53">
        <v>6</v>
      </c>
      <c r="AU94" s="1188"/>
      <c r="AV94" s="53">
        <v>0</v>
      </c>
      <c r="AW94" s="53">
        <v>0</v>
      </c>
      <c r="AX94" s="53">
        <v>0</v>
      </c>
      <c r="AY94" s="53">
        <v>710</v>
      </c>
      <c r="AZ94" s="53"/>
      <c r="BA94" s="53">
        <v>1321</v>
      </c>
      <c r="BB94" s="53">
        <v>1198</v>
      </c>
      <c r="BC94" s="53">
        <v>123</v>
      </c>
      <c r="BD94" s="53">
        <v>2952</v>
      </c>
      <c r="BE94" s="53">
        <v>-272666</v>
      </c>
      <c r="BF94" s="53">
        <v>-903323</v>
      </c>
      <c r="BG94" s="53"/>
      <c r="BH94" s="53">
        <v>0</v>
      </c>
      <c r="BI94" s="53">
        <v>-787542</v>
      </c>
      <c r="BJ94" s="53">
        <v>0</v>
      </c>
      <c r="BK94" s="53">
        <v>-5553630</v>
      </c>
      <c r="BL94" s="1741"/>
      <c r="BM94" s="1742"/>
      <c r="BN94" s="1329">
        <v>0</v>
      </c>
      <c r="BO94" s="344" t="s">
        <v>2013</v>
      </c>
      <c r="BP94" s="344" t="s">
        <v>2033</v>
      </c>
      <c r="BQ94" s="580" t="s">
        <v>2113</v>
      </c>
      <c r="BR94" s="246"/>
      <c r="BS94" s="246"/>
      <c r="BT94" s="246"/>
      <c r="BU94" s="246"/>
      <c r="BV94" s="246"/>
      <c r="BW94" s="246"/>
      <c r="BX94" s="246"/>
      <c r="BY94" s="246"/>
      <c r="BZ94" s="246"/>
      <c r="CA94" s="246"/>
      <c r="CB94" s="246"/>
      <c r="CC94" s="246"/>
      <c r="CD94" s="246"/>
      <c r="CE94" s="246"/>
      <c r="CF94" s="246"/>
      <c r="CG94" s="246"/>
      <c r="CH94" s="246"/>
      <c r="CI94" s="246"/>
      <c r="CJ94" s="246"/>
      <c r="CK94" s="246"/>
      <c r="CL94" s="246"/>
      <c r="CM94" s="246"/>
      <c r="CN94" s="246"/>
      <c r="CO94" s="246"/>
      <c r="CP94" s="246"/>
      <c r="CQ94" s="246"/>
      <c r="CR94" s="246"/>
      <c r="CS94" s="246"/>
      <c r="CT94" s="246"/>
      <c r="CU94" s="48"/>
    </row>
    <row r="95" spans="1:99" s="48" customFormat="1" ht="12.75" customHeight="1" x14ac:dyDescent="0.2">
      <c r="A95" s="599">
        <v>91</v>
      </c>
      <c r="B95" s="296" t="s">
        <v>72</v>
      </c>
      <c r="C95" s="648" t="s">
        <v>73</v>
      </c>
      <c r="D95" s="1319">
        <v>132880</v>
      </c>
      <c r="E95" s="1187">
        <v>130079000</v>
      </c>
      <c r="F95" s="1187">
        <v>3270</v>
      </c>
      <c r="G95" s="53">
        <v>-3528992</v>
      </c>
      <c r="H95" s="53">
        <v>-3084383</v>
      </c>
      <c r="I95" s="53">
        <v>0</v>
      </c>
      <c r="J95" s="53">
        <v>0</v>
      </c>
      <c r="K95" s="53">
        <v>-7098</v>
      </c>
      <c r="L95" s="53">
        <v>-10000</v>
      </c>
      <c r="M95" s="53">
        <v>-1006848</v>
      </c>
      <c r="N95" s="53">
        <v>-138604</v>
      </c>
      <c r="O95" s="53">
        <v>-718875</v>
      </c>
      <c r="P95" s="53">
        <v>0</v>
      </c>
      <c r="Q95" s="53">
        <v>0</v>
      </c>
      <c r="R95" s="53">
        <v>0</v>
      </c>
      <c r="S95" s="53">
        <v>0</v>
      </c>
      <c r="T95" s="53"/>
      <c r="U95" s="53"/>
      <c r="V95" s="53">
        <v>49401117</v>
      </c>
      <c r="W95" s="53">
        <v>-1580996</v>
      </c>
      <c r="X95" s="53"/>
      <c r="Y95" s="53"/>
      <c r="Z95" s="53">
        <v>23157447</v>
      </c>
      <c r="AA95" s="53">
        <v>18525958</v>
      </c>
      <c r="AB95" s="53">
        <v>4168340</v>
      </c>
      <c r="AC95" s="53">
        <v>463149</v>
      </c>
      <c r="AD95" s="53">
        <v>136549</v>
      </c>
      <c r="AE95" s="53">
        <v>692293</v>
      </c>
      <c r="AF95" s="53">
        <v>114143</v>
      </c>
      <c r="AG95" s="53">
        <v>0</v>
      </c>
      <c r="AH95" s="53">
        <v>0</v>
      </c>
      <c r="AI95" s="53">
        <v>0</v>
      </c>
      <c r="AJ95" s="53">
        <v>0</v>
      </c>
      <c r="AK95" s="53">
        <v>-36151</v>
      </c>
      <c r="AL95" s="53">
        <v>124</v>
      </c>
      <c r="AM95" s="53">
        <v>0</v>
      </c>
      <c r="AN95" s="53">
        <v>0</v>
      </c>
      <c r="AO95" s="53">
        <v>6</v>
      </c>
      <c r="AP95" s="53">
        <v>0</v>
      </c>
      <c r="AQ95" s="53">
        <v>283</v>
      </c>
      <c r="AR95" s="53">
        <v>105</v>
      </c>
      <c r="AS95" s="53">
        <v>40</v>
      </c>
      <c r="AT95" s="53">
        <v>0</v>
      </c>
      <c r="AU95" s="1188"/>
      <c r="AV95" s="53">
        <v>0</v>
      </c>
      <c r="AW95" s="53">
        <v>0</v>
      </c>
      <c r="AX95" s="53">
        <v>0</v>
      </c>
      <c r="AY95" s="53">
        <v>554</v>
      </c>
      <c r="AZ95" s="53"/>
      <c r="BA95" s="53">
        <v>1175</v>
      </c>
      <c r="BB95" s="53">
        <v>1078</v>
      </c>
      <c r="BC95" s="53">
        <v>97</v>
      </c>
      <c r="BD95" s="53">
        <v>1441</v>
      </c>
      <c r="BE95" s="53">
        <v>-307045</v>
      </c>
      <c r="BF95" s="53">
        <v>-185553</v>
      </c>
      <c r="BG95" s="53"/>
      <c r="BH95" s="53">
        <v>0</v>
      </c>
      <c r="BI95" s="53">
        <v>-79144</v>
      </c>
      <c r="BJ95" s="53">
        <v>-435106</v>
      </c>
      <c r="BK95" s="53">
        <v>326852</v>
      </c>
      <c r="BL95" s="1741"/>
      <c r="BM95" s="1742"/>
      <c r="BN95" s="1329">
        <v>-47000</v>
      </c>
      <c r="BO95" s="344" t="s">
        <v>2013</v>
      </c>
      <c r="BP95" s="344" t="s">
        <v>2014</v>
      </c>
      <c r="BQ95" s="580" t="s">
        <v>2114</v>
      </c>
      <c r="BR95" s="246"/>
      <c r="BS95" s="246"/>
      <c r="BT95" s="246"/>
      <c r="BU95" s="246"/>
      <c r="BV95" s="246"/>
      <c r="BW95" s="246"/>
      <c r="BX95" s="246"/>
      <c r="BY95" s="246"/>
      <c r="BZ95" s="246"/>
      <c r="CA95" s="246"/>
      <c r="CB95" s="246"/>
      <c r="CC95" s="246"/>
      <c r="CD95" s="246"/>
      <c r="CE95" s="246"/>
      <c r="CF95" s="246"/>
      <c r="CG95" s="246"/>
      <c r="CH95" s="246"/>
      <c r="CI95" s="246"/>
      <c r="CJ95" s="246"/>
      <c r="CK95" s="246"/>
      <c r="CL95" s="246"/>
      <c r="CM95" s="246"/>
      <c r="CN95" s="246"/>
      <c r="CO95" s="246"/>
      <c r="CP95" s="246"/>
      <c r="CQ95" s="246"/>
      <c r="CR95" s="246"/>
      <c r="CS95" s="246"/>
      <c r="CT95" s="246"/>
    </row>
    <row r="96" spans="1:99" s="48" customFormat="1" ht="12.75" customHeight="1" x14ac:dyDescent="0.2">
      <c r="A96" s="599">
        <v>92</v>
      </c>
      <c r="B96" s="296" t="s">
        <v>74</v>
      </c>
      <c r="C96" s="648" t="s">
        <v>75</v>
      </c>
      <c r="D96" s="1319">
        <v>114322</v>
      </c>
      <c r="E96" s="1187">
        <v>87929000</v>
      </c>
      <c r="F96" s="1187">
        <v>3120</v>
      </c>
      <c r="G96" s="53">
        <v>-3863735</v>
      </c>
      <c r="H96" s="53">
        <v>-2861878</v>
      </c>
      <c r="I96" s="53">
        <v>-32974</v>
      </c>
      <c r="J96" s="53">
        <v>-41955</v>
      </c>
      <c r="K96" s="53">
        <v>-9681</v>
      </c>
      <c r="L96" s="53">
        <v>0</v>
      </c>
      <c r="M96" s="53">
        <v>-700447</v>
      </c>
      <c r="N96" s="53">
        <v>-15696</v>
      </c>
      <c r="O96" s="53">
        <v>-35135</v>
      </c>
      <c r="P96" s="53">
        <v>0</v>
      </c>
      <c r="Q96" s="53">
        <v>-2869</v>
      </c>
      <c r="R96" s="53">
        <v>0</v>
      </c>
      <c r="S96" s="53">
        <v>0</v>
      </c>
      <c r="T96" s="53"/>
      <c r="U96" s="53"/>
      <c r="V96" s="53">
        <v>32084787</v>
      </c>
      <c r="W96" s="53">
        <v>-1383216</v>
      </c>
      <c r="X96" s="53"/>
      <c r="Y96" s="53"/>
      <c r="Z96" s="53">
        <v>14476079</v>
      </c>
      <c r="AA96" s="53">
        <v>11580863</v>
      </c>
      <c r="AB96" s="53">
        <v>2605694</v>
      </c>
      <c r="AC96" s="53">
        <v>289522</v>
      </c>
      <c r="AD96" s="53">
        <v>120569</v>
      </c>
      <c r="AE96" s="53">
        <v>0</v>
      </c>
      <c r="AF96" s="53">
        <v>1468120</v>
      </c>
      <c r="AG96" s="53">
        <v>0</v>
      </c>
      <c r="AH96" s="53">
        <v>0</v>
      </c>
      <c r="AI96" s="53">
        <v>0</v>
      </c>
      <c r="AJ96" s="53">
        <v>0</v>
      </c>
      <c r="AK96" s="53">
        <v>-112884</v>
      </c>
      <c r="AL96" s="53">
        <v>175</v>
      </c>
      <c r="AM96" s="53">
        <v>12</v>
      </c>
      <c r="AN96" s="53">
        <v>16</v>
      </c>
      <c r="AO96" s="53">
        <v>6</v>
      </c>
      <c r="AP96" s="53">
        <v>0</v>
      </c>
      <c r="AQ96" s="53">
        <v>152</v>
      </c>
      <c r="AR96" s="53">
        <v>24</v>
      </c>
      <c r="AS96" s="53">
        <v>13</v>
      </c>
      <c r="AT96" s="53">
        <v>0</v>
      </c>
      <c r="AU96" s="1188"/>
      <c r="AV96" s="53">
        <v>1</v>
      </c>
      <c r="AW96" s="53">
        <v>0</v>
      </c>
      <c r="AX96" s="53">
        <v>0</v>
      </c>
      <c r="AY96" s="53">
        <v>290</v>
      </c>
      <c r="AZ96" s="53"/>
      <c r="BA96" s="53">
        <v>1383</v>
      </c>
      <c r="BB96" s="53">
        <v>1314</v>
      </c>
      <c r="BC96" s="53">
        <v>69</v>
      </c>
      <c r="BD96" s="53">
        <v>1487</v>
      </c>
      <c r="BE96" s="53">
        <v>-104953</v>
      </c>
      <c r="BF96" s="53">
        <v>-255570</v>
      </c>
      <c r="BG96" s="53"/>
      <c r="BH96" s="53">
        <v>0</v>
      </c>
      <c r="BI96" s="53">
        <v>-339924</v>
      </c>
      <c r="BJ96" s="53">
        <v>0</v>
      </c>
      <c r="BK96" s="53">
        <v>973475</v>
      </c>
      <c r="BL96" s="1741"/>
      <c r="BM96" s="1742"/>
      <c r="BN96" s="1329">
        <v>0</v>
      </c>
      <c r="BO96" s="344" t="s">
        <v>2013</v>
      </c>
      <c r="BP96" s="344" t="s">
        <v>2021</v>
      </c>
      <c r="BQ96" s="580" t="s">
        <v>2115</v>
      </c>
      <c r="BR96" s="246"/>
      <c r="BS96" s="246"/>
      <c r="BT96" s="246"/>
      <c r="BU96" s="246"/>
      <c r="BV96" s="246"/>
      <c r="BW96" s="246"/>
      <c r="BX96" s="246"/>
      <c r="BY96" s="246"/>
      <c r="BZ96" s="246"/>
      <c r="CA96" s="246"/>
      <c r="CB96" s="246"/>
      <c r="CC96" s="246"/>
      <c r="CD96" s="246"/>
      <c r="CE96" s="246"/>
      <c r="CF96" s="246"/>
      <c r="CG96" s="246"/>
      <c r="CH96" s="246"/>
      <c r="CI96" s="246"/>
      <c r="CJ96" s="246"/>
      <c r="CK96" s="246"/>
      <c r="CL96" s="246"/>
      <c r="CM96" s="246"/>
      <c r="CN96" s="246"/>
      <c r="CO96" s="246"/>
      <c r="CP96" s="246"/>
      <c r="CQ96" s="246"/>
      <c r="CR96" s="246"/>
      <c r="CS96" s="246"/>
      <c r="CT96" s="246"/>
    </row>
    <row r="97" spans="1:99" s="48" customFormat="1" ht="12" customHeight="1" x14ac:dyDescent="0.2">
      <c r="A97" s="599">
        <v>93</v>
      </c>
      <c r="B97" s="296" t="s">
        <v>1105</v>
      </c>
      <c r="C97" s="648" t="s">
        <v>312</v>
      </c>
      <c r="D97" s="1319">
        <v>153037</v>
      </c>
      <c r="E97" s="1187">
        <v>97895000</v>
      </c>
      <c r="F97" s="1187">
        <v>4230</v>
      </c>
      <c r="G97" s="53">
        <v>-5004046</v>
      </c>
      <c r="H97" s="53">
        <v>-3226465</v>
      </c>
      <c r="I97" s="53">
        <v>-100484</v>
      </c>
      <c r="J97" s="53">
        <v>-21090</v>
      </c>
      <c r="K97" s="53">
        <v>-37824</v>
      </c>
      <c r="L97" s="53">
        <v>0</v>
      </c>
      <c r="M97" s="53">
        <v>-808581</v>
      </c>
      <c r="N97" s="53">
        <v>-130825</v>
      </c>
      <c r="O97" s="53">
        <v>-8546</v>
      </c>
      <c r="P97" s="53">
        <v>-2972</v>
      </c>
      <c r="Q97" s="53">
        <v>0</v>
      </c>
      <c r="R97" s="53">
        <v>0</v>
      </c>
      <c r="S97" s="53">
        <v>0</v>
      </c>
      <c r="T97" s="53"/>
      <c r="U97" s="53"/>
      <c r="V97" s="53">
        <v>33128278</v>
      </c>
      <c r="W97" s="53">
        <v>-523096</v>
      </c>
      <c r="X97" s="53"/>
      <c r="Y97" s="53"/>
      <c r="Z97" s="53">
        <v>16131962</v>
      </c>
      <c r="AA97" s="53">
        <v>12905570</v>
      </c>
      <c r="AB97" s="53">
        <v>2903753</v>
      </c>
      <c r="AC97" s="53">
        <v>322639</v>
      </c>
      <c r="AD97" s="53">
        <v>152037</v>
      </c>
      <c r="AE97" s="53">
        <v>0</v>
      </c>
      <c r="AF97" s="53">
        <v>0</v>
      </c>
      <c r="AG97" s="53">
        <v>0</v>
      </c>
      <c r="AH97" s="53">
        <v>0</v>
      </c>
      <c r="AI97" s="53">
        <v>0</v>
      </c>
      <c r="AJ97" s="53">
        <v>0</v>
      </c>
      <c r="AK97" s="53">
        <v>-1422522</v>
      </c>
      <c r="AL97" s="53">
        <v>208</v>
      </c>
      <c r="AM97" s="53">
        <v>21</v>
      </c>
      <c r="AN97" s="53">
        <v>9</v>
      </c>
      <c r="AO97" s="53">
        <v>22</v>
      </c>
      <c r="AP97" s="53">
        <v>0</v>
      </c>
      <c r="AQ97" s="53">
        <v>308</v>
      </c>
      <c r="AR97" s="53">
        <v>63</v>
      </c>
      <c r="AS97" s="53">
        <v>1</v>
      </c>
      <c r="AT97" s="53">
        <v>4</v>
      </c>
      <c r="AU97" s="1188"/>
      <c r="AV97" s="53">
        <v>0</v>
      </c>
      <c r="AW97" s="53">
        <v>0</v>
      </c>
      <c r="AX97" s="53">
        <v>0</v>
      </c>
      <c r="AY97" s="53">
        <v>473</v>
      </c>
      <c r="AZ97" s="53"/>
      <c r="BA97" s="53">
        <v>2062</v>
      </c>
      <c r="BB97" s="53">
        <v>1959</v>
      </c>
      <c r="BC97" s="53">
        <v>103</v>
      </c>
      <c r="BD97" s="53">
        <v>1864</v>
      </c>
      <c r="BE97" s="53">
        <v>-35349</v>
      </c>
      <c r="BF97" s="53">
        <v>-181085</v>
      </c>
      <c r="BG97" s="53"/>
      <c r="BH97" s="53">
        <v>0</v>
      </c>
      <c r="BI97" s="53">
        <v>-87500</v>
      </c>
      <c r="BJ97" s="53">
        <v>-504647</v>
      </c>
      <c r="BK97" s="53">
        <v>-1778315</v>
      </c>
      <c r="BL97" s="1741"/>
      <c r="BM97" s="1742"/>
      <c r="BN97" s="1329">
        <v>0</v>
      </c>
      <c r="BO97" s="344" t="s">
        <v>2013</v>
      </c>
      <c r="BP97" s="344" t="s">
        <v>2014</v>
      </c>
      <c r="BQ97" s="580" t="s">
        <v>2116</v>
      </c>
      <c r="BR97" s="246"/>
      <c r="BS97" s="246"/>
      <c r="BT97" s="246"/>
      <c r="BU97" s="246"/>
      <c r="BV97" s="246"/>
      <c r="BW97" s="246"/>
      <c r="BX97" s="246"/>
      <c r="BY97" s="246"/>
      <c r="BZ97" s="246"/>
      <c r="CA97" s="304"/>
      <c r="CB97" s="304"/>
      <c r="CC97" s="304"/>
      <c r="CD97" s="304"/>
      <c r="CE97" s="304"/>
      <c r="CF97" s="304"/>
      <c r="CG97" s="304"/>
      <c r="CH97" s="304"/>
      <c r="CI97" s="304"/>
      <c r="CJ97" s="304"/>
      <c r="CK97" s="304"/>
      <c r="CL97" s="304"/>
      <c r="CM97" s="304"/>
      <c r="CN97" s="304"/>
      <c r="CO97" s="304"/>
      <c r="CP97" s="304"/>
      <c r="CQ97" s="304"/>
      <c r="CR97" s="304"/>
      <c r="CS97" s="304"/>
      <c r="CT97" s="304"/>
      <c r="CU97" s="304"/>
    </row>
    <row r="98" spans="1:99" s="48" customFormat="1" ht="12.75" customHeight="1" x14ac:dyDescent="0.2">
      <c r="A98" s="599">
        <v>94</v>
      </c>
      <c r="B98" s="296" t="s">
        <v>76</v>
      </c>
      <c r="C98" s="648" t="s">
        <v>77</v>
      </c>
      <c r="D98" s="1319">
        <v>116744</v>
      </c>
      <c r="E98" s="1187">
        <v>60775000</v>
      </c>
      <c r="F98" s="1187">
        <v>3380</v>
      </c>
      <c r="G98" s="53">
        <v>-4372565</v>
      </c>
      <c r="H98" s="53">
        <v>-2528803</v>
      </c>
      <c r="I98" s="53">
        <v>-7744</v>
      </c>
      <c r="J98" s="53">
        <v>-18691</v>
      </c>
      <c r="K98" s="53">
        <v>-13461</v>
      </c>
      <c r="L98" s="53">
        <v>0</v>
      </c>
      <c r="M98" s="53">
        <v>-658965</v>
      </c>
      <c r="N98" s="53">
        <v>-31633</v>
      </c>
      <c r="O98" s="53">
        <v>-3593</v>
      </c>
      <c r="P98" s="53">
        <v>0</v>
      </c>
      <c r="Q98" s="53">
        <v>0</v>
      </c>
      <c r="R98" s="53">
        <v>0</v>
      </c>
      <c r="S98" s="53">
        <v>0</v>
      </c>
      <c r="T98" s="53"/>
      <c r="U98" s="53"/>
      <c r="V98" s="53">
        <v>17502123</v>
      </c>
      <c r="W98" s="53">
        <v>-200000</v>
      </c>
      <c r="X98" s="53"/>
      <c r="Y98" s="53"/>
      <c r="Z98" s="53">
        <v>8679003</v>
      </c>
      <c r="AA98" s="53">
        <v>6943203</v>
      </c>
      <c r="AB98" s="53">
        <v>1735801</v>
      </c>
      <c r="AC98" s="53">
        <v>0</v>
      </c>
      <c r="AD98" s="53">
        <v>120899</v>
      </c>
      <c r="AE98" s="53">
        <v>0</v>
      </c>
      <c r="AF98" s="53">
        <v>328577</v>
      </c>
      <c r="AG98" s="53">
        <v>0</v>
      </c>
      <c r="AH98" s="53">
        <v>0</v>
      </c>
      <c r="AI98" s="53">
        <v>0</v>
      </c>
      <c r="AJ98" s="53">
        <v>0</v>
      </c>
      <c r="AK98" s="53">
        <v>-955652</v>
      </c>
      <c r="AL98" s="53">
        <v>223</v>
      </c>
      <c r="AM98" s="53">
        <v>6</v>
      </c>
      <c r="AN98" s="53">
        <v>9</v>
      </c>
      <c r="AO98" s="53">
        <v>11</v>
      </c>
      <c r="AP98" s="53">
        <v>0</v>
      </c>
      <c r="AQ98" s="53">
        <v>235</v>
      </c>
      <c r="AR98" s="53">
        <v>23</v>
      </c>
      <c r="AS98" s="53">
        <v>1</v>
      </c>
      <c r="AT98" s="53">
        <v>0</v>
      </c>
      <c r="AU98" s="1188"/>
      <c r="AV98" s="53">
        <v>0</v>
      </c>
      <c r="AW98" s="53">
        <v>0</v>
      </c>
      <c r="AX98" s="53">
        <v>0</v>
      </c>
      <c r="AY98" s="53">
        <v>363</v>
      </c>
      <c r="AZ98" s="53"/>
      <c r="BA98" s="53">
        <v>1860</v>
      </c>
      <c r="BB98" s="53">
        <v>1772</v>
      </c>
      <c r="BC98" s="53">
        <v>88</v>
      </c>
      <c r="BD98" s="53">
        <v>862</v>
      </c>
      <c r="BE98" s="53">
        <v>-191608</v>
      </c>
      <c r="BF98" s="53">
        <v>-108003</v>
      </c>
      <c r="BG98" s="53"/>
      <c r="BH98" s="53">
        <v>0</v>
      </c>
      <c r="BI98" s="53">
        <v>-315821</v>
      </c>
      <c r="BJ98" s="53">
        <v>-43533</v>
      </c>
      <c r="BK98" s="53">
        <v>-1218329</v>
      </c>
      <c r="BL98" s="1741"/>
      <c r="BM98" s="1742"/>
      <c r="BN98" s="1329">
        <v>0</v>
      </c>
      <c r="BO98" s="344" t="s">
        <v>2013</v>
      </c>
      <c r="BP98" s="344" t="s">
        <v>2033</v>
      </c>
      <c r="BQ98" s="580" t="s">
        <v>2117</v>
      </c>
      <c r="BR98" s="246"/>
      <c r="BS98" s="246"/>
      <c r="BT98" s="246"/>
      <c r="BU98" s="246"/>
      <c r="BV98" s="246"/>
      <c r="BW98" s="246"/>
      <c r="BX98" s="246"/>
      <c r="BY98" s="246"/>
      <c r="BZ98" s="246"/>
      <c r="CA98" s="246"/>
      <c r="CB98" s="246"/>
      <c r="CC98" s="246"/>
      <c r="CD98" s="246"/>
      <c r="CE98" s="246"/>
      <c r="CF98" s="246"/>
      <c r="CG98" s="246"/>
      <c r="CH98" s="246"/>
      <c r="CI98" s="246"/>
      <c r="CJ98" s="246"/>
      <c r="CK98" s="246"/>
      <c r="CL98" s="246"/>
      <c r="CM98" s="246"/>
      <c r="CN98" s="246"/>
      <c r="CO98" s="246"/>
      <c r="CP98" s="246"/>
      <c r="CQ98" s="246"/>
      <c r="CR98" s="246"/>
      <c r="CS98" s="246"/>
      <c r="CT98" s="246"/>
    </row>
    <row r="99" spans="1:99" s="48" customFormat="1" ht="12.75" customHeight="1" x14ac:dyDescent="0.2">
      <c r="A99" s="599">
        <v>95</v>
      </c>
      <c r="B99" s="296" t="s">
        <v>78</v>
      </c>
      <c r="C99" s="648" t="s">
        <v>79</v>
      </c>
      <c r="D99" s="1319">
        <v>117370</v>
      </c>
      <c r="E99" s="1187">
        <v>81856000</v>
      </c>
      <c r="F99" s="1187">
        <v>3110</v>
      </c>
      <c r="G99" s="53">
        <v>-4255717</v>
      </c>
      <c r="H99" s="53">
        <v>-1284287</v>
      </c>
      <c r="I99" s="53">
        <v>0</v>
      </c>
      <c r="J99" s="53">
        <v>-3144</v>
      </c>
      <c r="K99" s="53">
        <v>-5988</v>
      </c>
      <c r="L99" s="53">
        <v>0</v>
      </c>
      <c r="M99" s="53">
        <v>-291578</v>
      </c>
      <c r="N99" s="53">
        <v>-63903</v>
      </c>
      <c r="O99" s="53">
        <v>-19446</v>
      </c>
      <c r="P99" s="53">
        <v>-1217</v>
      </c>
      <c r="Q99" s="53">
        <v>0</v>
      </c>
      <c r="R99" s="53">
        <v>0</v>
      </c>
      <c r="S99" s="53">
        <v>-121336</v>
      </c>
      <c r="T99" s="53"/>
      <c r="U99" s="53"/>
      <c r="V99" s="53">
        <v>28032461</v>
      </c>
      <c r="W99" s="53">
        <v>-972036</v>
      </c>
      <c r="X99" s="53"/>
      <c r="Y99" s="53"/>
      <c r="Z99" s="53">
        <v>12952061</v>
      </c>
      <c r="AA99" s="53">
        <v>10458717</v>
      </c>
      <c r="AB99" s="53">
        <v>2353211</v>
      </c>
      <c r="AC99" s="53">
        <v>261468</v>
      </c>
      <c r="AD99" s="53">
        <v>113756</v>
      </c>
      <c r="AE99" s="53">
        <v>235647</v>
      </c>
      <c r="AF99" s="53">
        <v>176070</v>
      </c>
      <c r="AG99" s="53">
        <v>0</v>
      </c>
      <c r="AH99" s="53">
        <v>121336</v>
      </c>
      <c r="AI99" s="53">
        <v>0</v>
      </c>
      <c r="AJ99" s="53">
        <v>0</v>
      </c>
      <c r="AK99" s="53">
        <v>410042</v>
      </c>
      <c r="AL99" s="53">
        <v>106</v>
      </c>
      <c r="AM99" s="53">
        <v>4</v>
      </c>
      <c r="AN99" s="53">
        <v>2</v>
      </c>
      <c r="AO99" s="53">
        <v>0</v>
      </c>
      <c r="AP99" s="53">
        <v>2</v>
      </c>
      <c r="AQ99" s="53">
        <v>258</v>
      </c>
      <c r="AR99" s="53">
        <v>34</v>
      </c>
      <c r="AS99" s="53">
        <v>6</v>
      </c>
      <c r="AT99" s="53">
        <v>4</v>
      </c>
      <c r="AU99" s="1188"/>
      <c r="AV99" s="53">
        <v>0</v>
      </c>
      <c r="AW99" s="53">
        <v>10</v>
      </c>
      <c r="AX99" s="53">
        <v>0</v>
      </c>
      <c r="AY99" s="53">
        <v>408</v>
      </c>
      <c r="AZ99" s="53"/>
      <c r="BA99" s="53">
        <v>1471</v>
      </c>
      <c r="BB99" s="53">
        <v>1390</v>
      </c>
      <c r="BC99" s="53">
        <v>81</v>
      </c>
      <c r="BD99" s="53">
        <v>1482</v>
      </c>
      <c r="BE99" s="53">
        <v>-7385</v>
      </c>
      <c r="BF99" s="53">
        <v>-126646</v>
      </c>
      <c r="BG99" s="53"/>
      <c r="BH99" s="53">
        <v>0</v>
      </c>
      <c r="BI99" s="53">
        <v>-157547</v>
      </c>
      <c r="BJ99" s="53">
        <v>0</v>
      </c>
      <c r="BK99" s="53">
        <v>761177</v>
      </c>
      <c r="BL99" s="1741"/>
      <c r="BM99" s="1742"/>
      <c r="BN99" s="1329">
        <v>-29000</v>
      </c>
      <c r="BO99" s="344" t="s">
        <v>2013</v>
      </c>
      <c r="BP99" s="344" t="s">
        <v>2040</v>
      </c>
      <c r="BQ99" s="580" t="s">
        <v>2118</v>
      </c>
      <c r="BR99" s="246"/>
      <c r="BS99" s="246"/>
      <c r="BT99" s="246"/>
      <c r="BU99" s="246"/>
      <c r="BV99" s="246"/>
      <c r="BW99" s="246"/>
      <c r="BX99" s="246"/>
      <c r="BY99" s="246"/>
      <c r="BZ99" s="246"/>
      <c r="CA99" s="246"/>
      <c r="CB99" s="246"/>
      <c r="CC99" s="246"/>
      <c r="CD99" s="246"/>
      <c r="CE99" s="246"/>
      <c r="CF99" s="246"/>
      <c r="CG99" s="246"/>
      <c r="CH99" s="246"/>
      <c r="CI99" s="246"/>
      <c r="CJ99" s="246"/>
      <c r="CK99" s="246"/>
      <c r="CL99" s="246"/>
      <c r="CM99" s="246"/>
      <c r="CN99" s="246"/>
      <c r="CO99" s="246"/>
      <c r="CP99" s="246"/>
      <c r="CQ99" s="246"/>
      <c r="CR99" s="246"/>
      <c r="CS99" s="246"/>
      <c r="CT99" s="246"/>
    </row>
    <row r="100" spans="1:99" s="48" customFormat="1" ht="12.75" customHeight="1" x14ac:dyDescent="0.2">
      <c r="A100" s="599">
        <v>96</v>
      </c>
      <c r="B100" s="296" t="s">
        <v>80</v>
      </c>
      <c r="C100" s="648" t="s">
        <v>81</v>
      </c>
      <c r="D100" s="1319">
        <v>261927</v>
      </c>
      <c r="E100" s="1187">
        <v>232381000</v>
      </c>
      <c r="F100" s="1187">
        <v>6970</v>
      </c>
      <c r="G100" s="53">
        <v>-7624736</v>
      </c>
      <c r="H100" s="53">
        <v>-5106364</v>
      </c>
      <c r="I100" s="53">
        <v>-92374</v>
      </c>
      <c r="J100" s="53">
        <v>-5402</v>
      </c>
      <c r="K100" s="53">
        <v>0</v>
      </c>
      <c r="L100" s="53">
        <v>0</v>
      </c>
      <c r="M100" s="53">
        <v>-2733421</v>
      </c>
      <c r="N100" s="53">
        <v>-140175</v>
      </c>
      <c r="O100" s="53">
        <v>-9005</v>
      </c>
      <c r="P100" s="53">
        <v>-788</v>
      </c>
      <c r="Q100" s="53">
        <v>0</v>
      </c>
      <c r="R100" s="53">
        <v>-100000</v>
      </c>
      <c r="S100" s="53">
        <v>0</v>
      </c>
      <c r="T100" s="53"/>
      <c r="U100" s="53"/>
      <c r="V100" s="53">
        <v>90022397</v>
      </c>
      <c r="W100" s="53">
        <v>-3110000</v>
      </c>
      <c r="X100" s="53"/>
      <c r="Y100" s="53"/>
      <c r="Z100" s="53">
        <v>40950824</v>
      </c>
      <c r="AA100" s="53">
        <v>40131807</v>
      </c>
      <c r="AB100" s="53">
        <v>0</v>
      </c>
      <c r="AC100" s="53">
        <v>819016</v>
      </c>
      <c r="AD100" s="53">
        <v>269732</v>
      </c>
      <c r="AE100" s="53">
        <v>4616111</v>
      </c>
      <c r="AF100" s="53">
        <v>2018</v>
      </c>
      <c r="AG100" s="53">
        <v>0</v>
      </c>
      <c r="AH100" s="53">
        <v>0</v>
      </c>
      <c r="AI100" s="53">
        <v>0</v>
      </c>
      <c r="AJ100" s="53">
        <v>0</v>
      </c>
      <c r="AK100" s="53">
        <v>3857841</v>
      </c>
      <c r="AL100" s="53">
        <v>265</v>
      </c>
      <c r="AM100" s="53">
        <v>14</v>
      </c>
      <c r="AN100" s="53">
        <v>3</v>
      </c>
      <c r="AO100" s="53">
        <v>0</v>
      </c>
      <c r="AP100" s="53">
        <v>0</v>
      </c>
      <c r="AQ100" s="53">
        <v>640</v>
      </c>
      <c r="AR100" s="53">
        <v>71</v>
      </c>
      <c r="AS100" s="53">
        <v>2</v>
      </c>
      <c r="AT100" s="53">
        <v>2</v>
      </c>
      <c r="AU100" s="1188"/>
      <c r="AV100" s="53">
        <v>0</v>
      </c>
      <c r="AW100" s="53">
        <v>0</v>
      </c>
      <c r="AX100" s="53">
        <v>0</v>
      </c>
      <c r="AY100" s="53">
        <v>608</v>
      </c>
      <c r="AZ100" s="53"/>
      <c r="BA100" s="53">
        <v>2665</v>
      </c>
      <c r="BB100" s="53">
        <v>2490</v>
      </c>
      <c r="BC100" s="53">
        <v>175</v>
      </c>
      <c r="BD100" s="53">
        <v>3468</v>
      </c>
      <c r="BE100" s="53">
        <v>-201719</v>
      </c>
      <c r="BF100" s="53">
        <v>-253561</v>
      </c>
      <c r="BG100" s="53"/>
      <c r="BH100" s="53">
        <v>-7078</v>
      </c>
      <c r="BI100" s="53">
        <v>-2271063</v>
      </c>
      <c r="BJ100" s="53">
        <v>0</v>
      </c>
      <c r="BK100" s="53">
        <v>-3125777</v>
      </c>
      <c r="BL100" s="1741"/>
      <c r="BM100" s="1742"/>
      <c r="BN100" s="1329">
        <v>-93000</v>
      </c>
      <c r="BO100" s="344" t="s">
        <v>2027</v>
      </c>
      <c r="BP100" s="344" t="s">
        <v>825</v>
      </c>
      <c r="BQ100" s="580" t="s">
        <v>2119</v>
      </c>
      <c r="BR100" s="246"/>
      <c r="BS100" s="246"/>
      <c r="BT100" s="246"/>
      <c r="BU100" s="246"/>
      <c r="BV100" s="246"/>
      <c r="BW100" s="246"/>
      <c r="BX100" s="246"/>
      <c r="BY100" s="246"/>
      <c r="BZ100" s="246"/>
      <c r="CA100" s="246"/>
      <c r="CB100" s="246"/>
      <c r="CC100" s="246"/>
      <c r="CD100" s="246"/>
      <c r="CE100" s="246"/>
      <c r="CF100" s="246"/>
      <c r="CG100" s="246"/>
      <c r="CH100" s="246"/>
      <c r="CI100" s="246"/>
      <c r="CJ100" s="246"/>
      <c r="CK100" s="246"/>
      <c r="CL100" s="246"/>
      <c r="CM100" s="246"/>
      <c r="CN100" s="246"/>
      <c r="CO100" s="246"/>
      <c r="CP100" s="246"/>
      <c r="CQ100" s="246"/>
      <c r="CR100" s="246"/>
      <c r="CS100" s="246"/>
      <c r="CT100" s="246"/>
    </row>
    <row r="101" spans="1:99" s="48" customFormat="1" ht="12.75" customHeight="1" x14ac:dyDescent="0.2">
      <c r="A101" s="599">
        <v>97</v>
      </c>
      <c r="B101" s="296" t="s">
        <v>82</v>
      </c>
      <c r="C101" s="648" t="s">
        <v>83</v>
      </c>
      <c r="D101" s="1319">
        <v>101760</v>
      </c>
      <c r="E101" s="1187">
        <v>78081000</v>
      </c>
      <c r="F101" s="1187">
        <v>2700</v>
      </c>
      <c r="G101" s="53">
        <v>-3396690</v>
      </c>
      <c r="H101" s="53">
        <v>-2381345</v>
      </c>
      <c r="I101" s="53">
        <v>-43213</v>
      </c>
      <c r="J101" s="53">
        <v>0</v>
      </c>
      <c r="K101" s="53">
        <v>-4890</v>
      </c>
      <c r="L101" s="53">
        <v>0</v>
      </c>
      <c r="M101" s="53">
        <v>-245981</v>
      </c>
      <c r="N101" s="53">
        <v>-85239</v>
      </c>
      <c r="O101" s="53">
        <v>-44569</v>
      </c>
      <c r="P101" s="53">
        <v>-5739</v>
      </c>
      <c r="Q101" s="53">
        <v>0</v>
      </c>
      <c r="R101" s="53">
        <v>0</v>
      </c>
      <c r="S101" s="53">
        <v>0</v>
      </c>
      <c r="T101" s="53"/>
      <c r="U101" s="53"/>
      <c r="V101" s="53">
        <v>28344483</v>
      </c>
      <c r="W101" s="53">
        <v>-813389</v>
      </c>
      <c r="X101" s="53"/>
      <c r="Y101" s="53"/>
      <c r="Z101" s="53">
        <v>13432423</v>
      </c>
      <c r="AA101" s="53">
        <v>10745938</v>
      </c>
      <c r="AB101" s="53">
        <v>2417836</v>
      </c>
      <c r="AC101" s="53">
        <v>268648</v>
      </c>
      <c r="AD101" s="53">
        <v>100859</v>
      </c>
      <c r="AE101" s="53">
        <v>0</v>
      </c>
      <c r="AF101" s="53">
        <v>508586</v>
      </c>
      <c r="AG101" s="53">
        <v>0</v>
      </c>
      <c r="AH101" s="53">
        <v>0</v>
      </c>
      <c r="AI101" s="53">
        <v>0</v>
      </c>
      <c r="AJ101" s="53">
        <v>0</v>
      </c>
      <c r="AK101" s="53">
        <v>-81672</v>
      </c>
      <c r="AL101" s="53">
        <v>131</v>
      </c>
      <c r="AM101" s="53">
        <v>4</v>
      </c>
      <c r="AN101" s="53">
        <v>0</v>
      </c>
      <c r="AO101" s="53">
        <v>4</v>
      </c>
      <c r="AP101" s="53">
        <v>0</v>
      </c>
      <c r="AQ101" s="53">
        <v>178</v>
      </c>
      <c r="AR101" s="53">
        <v>66</v>
      </c>
      <c r="AS101" s="53">
        <v>11</v>
      </c>
      <c r="AT101" s="53">
        <v>2</v>
      </c>
      <c r="AU101" s="1188"/>
      <c r="AV101" s="53">
        <v>0</v>
      </c>
      <c r="AW101" s="53">
        <v>0</v>
      </c>
      <c r="AX101" s="53">
        <v>0</v>
      </c>
      <c r="AY101" s="53">
        <v>194</v>
      </c>
      <c r="AZ101" s="53"/>
      <c r="BA101" s="53">
        <v>1196</v>
      </c>
      <c r="BB101" s="53">
        <v>1121</v>
      </c>
      <c r="BC101" s="53">
        <v>75</v>
      </c>
      <c r="BD101" s="53">
        <v>1442</v>
      </c>
      <c r="BE101" s="53">
        <v>-82104</v>
      </c>
      <c r="BF101" s="53">
        <v>-73260</v>
      </c>
      <c r="BG101" s="53"/>
      <c r="BH101" s="53">
        <v>0</v>
      </c>
      <c r="BI101" s="53">
        <v>-76251</v>
      </c>
      <c r="BJ101" s="53">
        <v>-14365</v>
      </c>
      <c r="BK101" s="53">
        <v>-398399</v>
      </c>
      <c r="BL101" s="1741"/>
      <c r="BM101" s="1742"/>
      <c r="BN101" s="1329">
        <v>0</v>
      </c>
      <c r="BO101" s="344" t="s">
        <v>2013</v>
      </c>
      <c r="BP101" s="344" t="s">
        <v>2016</v>
      </c>
      <c r="BQ101" s="580" t="s">
        <v>2120</v>
      </c>
      <c r="BR101" s="246"/>
      <c r="BS101" s="246"/>
      <c r="BT101" s="246"/>
      <c r="BU101" s="246"/>
      <c r="BV101" s="246"/>
      <c r="BW101" s="246"/>
      <c r="BX101" s="246"/>
      <c r="BY101" s="246"/>
      <c r="BZ101" s="246"/>
      <c r="CA101" s="246"/>
      <c r="CB101" s="246"/>
      <c r="CC101" s="246"/>
      <c r="CD101" s="246"/>
      <c r="CE101" s="246"/>
      <c r="CF101" s="246"/>
      <c r="CG101" s="246"/>
      <c r="CH101" s="246"/>
      <c r="CI101" s="246"/>
      <c r="CJ101" s="246"/>
      <c r="CK101" s="246"/>
      <c r="CL101" s="246"/>
      <c r="CM101" s="246"/>
      <c r="CN101" s="246"/>
      <c r="CO101" s="246"/>
      <c r="CP101" s="246"/>
      <c r="CQ101" s="246"/>
      <c r="CR101" s="246"/>
      <c r="CS101" s="246"/>
      <c r="CT101" s="246"/>
    </row>
    <row r="102" spans="1:99" s="48" customFormat="1" ht="12.75" customHeight="1" x14ac:dyDescent="0.2">
      <c r="A102" s="599">
        <v>98</v>
      </c>
      <c r="B102" s="296" t="s">
        <v>84</v>
      </c>
      <c r="C102" s="648" t="s">
        <v>85</v>
      </c>
      <c r="D102" s="1319">
        <v>167848</v>
      </c>
      <c r="E102" s="1187">
        <v>163941000</v>
      </c>
      <c r="F102" s="1187">
        <v>4170</v>
      </c>
      <c r="G102" s="53">
        <v>-3447812</v>
      </c>
      <c r="H102" s="53">
        <v>-4618216</v>
      </c>
      <c r="I102" s="53">
        <v>-54319</v>
      </c>
      <c r="J102" s="53">
        <v>0</v>
      </c>
      <c r="K102" s="53">
        <v>-10329</v>
      </c>
      <c r="L102" s="53">
        <v>-186738</v>
      </c>
      <c r="M102" s="53">
        <v>-1991765</v>
      </c>
      <c r="N102" s="53">
        <v>-3293</v>
      </c>
      <c r="O102" s="53">
        <v>-134096</v>
      </c>
      <c r="P102" s="53">
        <v>0</v>
      </c>
      <c r="Q102" s="53">
        <v>0</v>
      </c>
      <c r="R102" s="53">
        <v>0</v>
      </c>
      <c r="S102" s="53">
        <v>0</v>
      </c>
      <c r="T102" s="53"/>
      <c r="U102" s="53"/>
      <c r="V102" s="53">
        <v>61963096</v>
      </c>
      <c r="W102" s="53">
        <v>-1239261</v>
      </c>
      <c r="X102" s="53"/>
      <c r="Y102" s="53"/>
      <c r="Z102" s="53">
        <v>30298437</v>
      </c>
      <c r="AA102" s="53">
        <v>24238749</v>
      </c>
      <c r="AB102" s="53">
        <v>6059687</v>
      </c>
      <c r="AC102" s="53">
        <v>0</v>
      </c>
      <c r="AD102" s="53">
        <v>169539</v>
      </c>
      <c r="AE102" s="53">
        <v>0</v>
      </c>
      <c r="AF102" s="53">
        <v>0</v>
      </c>
      <c r="AG102" s="53">
        <v>0</v>
      </c>
      <c r="AH102" s="53">
        <v>0</v>
      </c>
      <c r="AI102" s="53">
        <v>0</v>
      </c>
      <c r="AJ102" s="53">
        <v>0</v>
      </c>
      <c r="AK102" s="53">
        <v>-2741220</v>
      </c>
      <c r="AL102" s="53">
        <v>234</v>
      </c>
      <c r="AM102" s="53">
        <v>15</v>
      </c>
      <c r="AN102" s="53">
        <v>0</v>
      </c>
      <c r="AO102" s="53">
        <v>3</v>
      </c>
      <c r="AP102" s="53">
        <v>1</v>
      </c>
      <c r="AQ102" s="53">
        <v>429</v>
      </c>
      <c r="AR102" s="53">
        <v>1</v>
      </c>
      <c r="AS102" s="53">
        <v>23</v>
      </c>
      <c r="AT102" s="53">
        <v>0</v>
      </c>
      <c r="AU102" s="1188"/>
      <c r="AV102" s="53">
        <v>0</v>
      </c>
      <c r="AW102" s="53">
        <v>0</v>
      </c>
      <c r="AX102" s="53">
        <v>0</v>
      </c>
      <c r="AY102" s="53">
        <v>513</v>
      </c>
      <c r="AZ102" s="53"/>
      <c r="BA102" s="53">
        <v>1242</v>
      </c>
      <c r="BB102" s="53">
        <v>1091</v>
      </c>
      <c r="BC102" s="53">
        <v>151</v>
      </c>
      <c r="BD102" s="53">
        <v>1607</v>
      </c>
      <c r="BE102" s="53">
        <v>-309116</v>
      </c>
      <c r="BF102" s="53">
        <v>-441555</v>
      </c>
      <c r="BG102" s="53"/>
      <c r="BH102" s="53">
        <v>0</v>
      </c>
      <c r="BI102" s="53">
        <v>-1163038</v>
      </c>
      <c r="BJ102" s="53">
        <v>-78056</v>
      </c>
      <c r="BK102" s="53">
        <v>-2233630</v>
      </c>
      <c r="BL102" s="1741"/>
      <c r="BM102" s="1742"/>
      <c r="BN102" s="1329">
        <v>0</v>
      </c>
      <c r="BO102" s="344" t="s">
        <v>2013</v>
      </c>
      <c r="BP102" s="344" t="s">
        <v>2033</v>
      </c>
      <c r="BQ102" s="580" t="s">
        <v>2121</v>
      </c>
      <c r="BR102" s="246"/>
      <c r="BS102" s="246"/>
      <c r="BT102" s="246"/>
      <c r="BU102" s="246"/>
      <c r="BV102" s="246"/>
      <c r="BW102" s="246"/>
      <c r="BX102" s="246"/>
      <c r="BY102" s="246"/>
      <c r="BZ102" s="246"/>
      <c r="CA102" s="246"/>
      <c r="CB102" s="246"/>
      <c r="CC102" s="246"/>
      <c r="CD102" s="246"/>
      <c r="CE102" s="246"/>
      <c r="CF102" s="246"/>
      <c r="CG102" s="246"/>
      <c r="CH102" s="246"/>
      <c r="CI102" s="246"/>
      <c r="CJ102" s="246"/>
      <c r="CK102" s="246"/>
      <c r="CL102" s="246"/>
      <c r="CM102" s="246"/>
      <c r="CN102" s="246"/>
      <c r="CO102" s="246"/>
      <c r="CP102" s="246"/>
      <c r="CQ102" s="246"/>
      <c r="CR102" s="246"/>
      <c r="CS102" s="246"/>
      <c r="CT102" s="246"/>
    </row>
    <row r="103" spans="1:99" s="48" customFormat="1" ht="12.75" customHeight="1" x14ac:dyDescent="0.2">
      <c r="A103" s="599">
        <v>99</v>
      </c>
      <c r="B103" s="296" t="s">
        <v>86</v>
      </c>
      <c r="C103" s="648" t="s">
        <v>87</v>
      </c>
      <c r="D103" s="1319">
        <v>73413</v>
      </c>
      <c r="E103" s="1187">
        <v>56090000</v>
      </c>
      <c r="F103" s="1187">
        <v>2000</v>
      </c>
      <c r="G103" s="53">
        <v>-2439049</v>
      </c>
      <c r="H103" s="53">
        <v>-1343110</v>
      </c>
      <c r="I103" s="53">
        <v>-32369</v>
      </c>
      <c r="J103" s="53">
        <v>0</v>
      </c>
      <c r="K103" s="53">
        <v>-6462</v>
      </c>
      <c r="L103" s="53">
        <v>0</v>
      </c>
      <c r="M103" s="53">
        <v>-266213</v>
      </c>
      <c r="N103" s="53">
        <v>-157587</v>
      </c>
      <c r="O103" s="53">
        <v>-64664</v>
      </c>
      <c r="P103" s="53">
        <v>0</v>
      </c>
      <c r="Q103" s="53">
        <v>0</v>
      </c>
      <c r="R103" s="53">
        <v>0</v>
      </c>
      <c r="S103" s="53">
        <v>0</v>
      </c>
      <c r="T103" s="53"/>
      <c r="U103" s="53"/>
      <c r="V103" s="53">
        <v>20936318</v>
      </c>
      <c r="W103" s="53">
        <v>-637000</v>
      </c>
      <c r="X103" s="53"/>
      <c r="Y103" s="53"/>
      <c r="Z103" s="53">
        <v>9771611</v>
      </c>
      <c r="AA103" s="53">
        <v>7817288</v>
      </c>
      <c r="AB103" s="53">
        <v>1758890</v>
      </c>
      <c r="AC103" s="53">
        <v>195432</v>
      </c>
      <c r="AD103" s="53">
        <v>78104</v>
      </c>
      <c r="AE103" s="53">
        <v>500548</v>
      </c>
      <c r="AF103" s="53">
        <v>0</v>
      </c>
      <c r="AG103" s="53">
        <v>0</v>
      </c>
      <c r="AH103" s="53">
        <v>0</v>
      </c>
      <c r="AI103" s="53">
        <v>0</v>
      </c>
      <c r="AJ103" s="53">
        <v>0</v>
      </c>
      <c r="AK103" s="53">
        <v>1601700</v>
      </c>
      <c r="AL103" s="53">
        <v>40</v>
      </c>
      <c r="AM103" s="53">
        <v>7</v>
      </c>
      <c r="AN103" s="53">
        <v>0</v>
      </c>
      <c r="AO103" s="53">
        <v>3</v>
      </c>
      <c r="AP103" s="53">
        <v>0</v>
      </c>
      <c r="AQ103" s="53">
        <v>176</v>
      </c>
      <c r="AR103" s="53">
        <v>12</v>
      </c>
      <c r="AS103" s="53">
        <v>8</v>
      </c>
      <c r="AT103" s="53">
        <v>0</v>
      </c>
      <c r="AU103" s="1188"/>
      <c r="AV103" s="53">
        <v>0</v>
      </c>
      <c r="AW103" s="53">
        <v>0</v>
      </c>
      <c r="AX103" s="53">
        <v>0</v>
      </c>
      <c r="AY103" s="53">
        <v>104</v>
      </c>
      <c r="AZ103" s="53"/>
      <c r="BA103" s="53">
        <v>824</v>
      </c>
      <c r="BB103" s="53">
        <v>750</v>
      </c>
      <c r="BC103" s="53">
        <v>74</v>
      </c>
      <c r="BD103" s="53">
        <v>938</v>
      </c>
      <c r="BE103" s="53">
        <v>0</v>
      </c>
      <c r="BF103" s="53">
        <v>-134730</v>
      </c>
      <c r="BG103" s="53"/>
      <c r="BH103" s="53">
        <v>0</v>
      </c>
      <c r="BI103" s="53">
        <v>-38202</v>
      </c>
      <c r="BJ103" s="53">
        <v>-93281</v>
      </c>
      <c r="BK103" s="53">
        <v>749910</v>
      </c>
      <c r="BL103" s="1741"/>
      <c r="BM103" s="1742"/>
      <c r="BN103" s="1329">
        <v>-64000</v>
      </c>
      <c r="BO103" s="344" t="s">
        <v>2013</v>
      </c>
      <c r="BP103" s="344" t="s">
        <v>2014</v>
      </c>
      <c r="BQ103" s="580" t="s">
        <v>2122</v>
      </c>
      <c r="BR103" s="246"/>
      <c r="BS103" s="246"/>
      <c r="BT103" s="246"/>
      <c r="BU103" s="246"/>
      <c r="BV103" s="246"/>
      <c r="BW103" s="246"/>
      <c r="BX103" s="246"/>
      <c r="BY103" s="246"/>
      <c r="BZ103" s="246"/>
      <c r="CA103" s="246"/>
      <c r="CB103" s="246"/>
      <c r="CC103" s="246"/>
      <c r="CD103" s="246"/>
      <c r="CE103" s="246"/>
      <c r="CF103" s="246"/>
      <c r="CG103" s="246"/>
      <c r="CH103" s="246"/>
      <c r="CI103" s="246"/>
      <c r="CJ103" s="246"/>
      <c r="CK103" s="246"/>
      <c r="CL103" s="246"/>
      <c r="CM103" s="246"/>
      <c r="CN103" s="246"/>
      <c r="CO103" s="246"/>
      <c r="CP103" s="246"/>
      <c r="CQ103" s="246"/>
      <c r="CR103" s="246"/>
      <c r="CS103" s="246"/>
      <c r="CT103" s="246"/>
    </row>
    <row r="104" spans="1:99" s="48" customFormat="1" ht="12.75" customHeight="1" x14ac:dyDescent="0.2">
      <c r="A104" s="599">
        <v>100</v>
      </c>
      <c r="B104" s="296" t="s">
        <v>88</v>
      </c>
      <c r="C104" s="648" t="s">
        <v>89</v>
      </c>
      <c r="D104" s="1319">
        <v>95027</v>
      </c>
      <c r="E104" s="1187">
        <v>87857000</v>
      </c>
      <c r="F104" s="1187">
        <v>2320</v>
      </c>
      <c r="G104" s="53">
        <v>-3078050</v>
      </c>
      <c r="H104" s="53">
        <v>-3910790</v>
      </c>
      <c r="I104" s="53">
        <v>-56220</v>
      </c>
      <c r="J104" s="53">
        <v>-5310</v>
      </c>
      <c r="K104" s="53">
        <v>-12490</v>
      </c>
      <c r="L104" s="53">
        <v>0</v>
      </c>
      <c r="M104" s="53">
        <v>-980380</v>
      </c>
      <c r="N104" s="53">
        <v>-104740</v>
      </c>
      <c r="O104" s="53">
        <v>-3010</v>
      </c>
      <c r="P104" s="53">
        <v>0</v>
      </c>
      <c r="Q104" s="53">
        <v>0</v>
      </c>
      <c r="R104" s="53">
        <v>0</v>
      </c>
      <c r="S104" s="53">
        <v>0</v>
      </c>
      <c r="T104" s="53"/>
      <c r="U104" s="53"/>
      <c r="V104" s="53">
        <v>30754880</v>
      </c>
      <c r="W104" s="53">
        <v>-600000</v>
      </c>
      <c r="X104" s="53"/>
      <c r="Y104" s="53"/>
      <c r="Z104" s="53">
        <v>14512809</v>
      </c>
      <c r="AA104" s="53">
        <v>11610248</v>
      </c>
      <c r="AB104" s="53">
        <v>2612306</v>
      </c>
      <c r="AC104" s="53">
        <v>290256</v>
      </c>
      <c r="AD104" s="53">
        <v>92203</v>
      </c>
      <c r="AE104" s="53">
        <v>671550</v>
      </c>
      <c r="AF104" s="53">
        <v>2258</v>
      </c>
      <c r="AG104" s="53">
        <v>0</v>
      </c>
      <c r="AH104" s="53">
        <v>0</v>
      </c>
      <c r="AI104" s="53">
        <v>0</v>
      </c>
      <c r="AJ104" s="53">
        <v>0</v>
      </c>
      <c r="AK104" s="53">
        <v>-1450000</v>
      </c>
      <c r="AL104" s="53">
        <v>123</v>
      </c>
      <c r="AM104" s="53">
        <v>15</v>
      </c>
      <c r="AN104" s="53">
        <v>2</v>
      </c>
      <c r="AO104" s="53">
        <v>6</v>
      </c>
      <c r="AP104" s="53">
        <v>0</v>
      </c>
      <c r="AQ104" s="53">
        <v>156</v>
      </c>
      <c r="AR104" s="53">
        <v>14</v>
      </c>
      <c r="AS104" s="53">
        <v>2</v>
      </c>
      <c r="AT104" s="53">
        <v>0</v>
      </c>
      <c r="AU104" s="1188"/>
      <c r="AV104" s="53">
        <v>0</v>
      </c>
      <c r="AW104" s="53">
        <v>0</v>
      </c>
      <c r="AX104" s="53">
        <v>0</v>
      </c>
      <c r="AY104" s="53">
        <v>212</v>
      </c>
      <c r="AZ104" s="53"/>
      <c r="BA104" s="53">
        <v>899</v>
      </c>
      <c r="BB104" s="53">
        <v>786</v>
      </c>
      <c r="BC104" s="53">
        <v>113</v>
      </c>
      <c r="BD104" s="53">
        <v>1181</v>
      </c>
      <c r="BE104" s="53">
        <v>-12626</v>
      </c>
      <c r="BF104" s="53">
        <v>-252691</v>
      </c>
      <c r="BG104" s="53"/>
      <c r="BH104" s="53">
        <v>-27750</v>
      </c>
      <c r="BI104" s="53">
        <v>-687313</v>
      </c>
      <c r="BJ104" s="53">
        <v>0</v>
      </c>
      <c r="BK104" s="53">
        <v>-1450000</v>
      </c>
      <c r="BL104" s="1741"/>
      <c r="BM104" s="1742"/>
      <c r="BN104" s="1329">
        <v>0</v>
      </c>
      <c r="BO104" s="344" t="s">
        <v>2013</v>
      </c>
      <c r="BP104" s="344" t="s">
        <v>2014</v>
      </c>
      <c r="BQ104" s="580" t="s">
        <v>2123</v>
      </c>
      <c r="BR104" s="246"/>
      <c r="BS104" s="246"/>
      <c r="BT104" s="246"/>
      <c r="BU104" s="246"/>
      <c r="BV104" s="246"/>
      <c r="BW104" s="246"/>
      <c r="BX104" s="246"/>
      <c r="BY104" s="246"/>
      <c r="BZ104" s="246"/>
      <c r="CA104" s="246"/>
      <c r="CB104" s="246"/>
      <c r="CC104" s="246"/>
      <c r="CD104" s="246"/>
      <c r="CE104" s="246"/>
      <c r="CF104" s="246"/>
      <c r="CG104" s="246"/>
      <c r="CH104" s="246"/>
      <c r="CI104" s="246"/>
      <c r="CJ104" s="246"/>
      <c r="CK104" s="246"/>
      <c r="CL104" s="246"/>
      <c r="CM104" s="246"/>
      <c r="CN104" s="246"/>
      <c r="CO104" s="246"/>
      <c r="CP104" s="246"/>
      <c r="CQ104" s="246"/>
      <c r="CR104" s="246"/>
      <c r="CS104" s="246"/>
      <c r="CT104" s="246"/>
    </row>
    <row r="105" spans="1:99" s="48" customFormat="1" ht="12.75" customHeight="1" x14ac:dyDescent="0.2">
      <c r="A105" s="599">
        <v>101</v>
      </c>
      <c r="B105" s="296" t="s">
        <v>90</v>
      </c>
      <c r="C105" s="648" t="s">
        <v>91</v>
      </c>
      <c r="D105" s="1319">
        <v>173026</v>
      </c>
      <c r="E105" s="1187">
        <v>92943000</v>
      </c>
      <c r="F105" s="1187">
        <v>5050</v>
      </c>
      <c r="G105" s="53">
        <v>-4496658</v>
      </c>
      <c r="H105" s="53">
        <v>-2925814</v>
      </c>
      <c r="I105" s="53">
        <v>0</v>
      </c>
      <c r="J105" s="53">
        <v>0</v>
      </c>
      <c r="K105" s="53">
        <v>-27283</v>
      </c>
      <c r="L105" s="53">
        <v>0</v>
      </c>
      <c r="M105" s="53">
        <v>-1035790</v>
      </c>
      <c r="N105" s="53">
        <v>-154156</v>
      </c>
      <c r="O105" s="53">
        <v>-45147</v>
      </c>
      <c r="P105" s="53">
        <v>0</v>
      </c>
      <c r="Q105" s="53">
        <v>0</v>
      </c>
      <c r="R105" s="53">
        <v>0</v>
      </c>
      <c r="S105" s="53">
        <v>0</v>
      </c>
      <c r="T105" s="53"/>
      <c r="U105" s="53"/>
      <c r="V105" s="53">
        <v>31210415</v>
      </c>
      <c r="W105" s="53">
        <v>-808000</v>
      </c>
      <c r="X105" s="53"/>
      <c r="Y105" s="53"/>
      <c r="Z105" s="53">
        <v>14413527</v>
      </c>
      <c r="AA105" s="53">
        <v>11530822</v>
      </c>
      <c r="AB105" s="53">
        <v>2882706</v>
      </c>
      <c r="AC105" s="53">
        <v>0</v>
      </c>
      <c r="AD105" s="53">
        <v>175132</v>
      </c>
      <c r="AE105" s="53">
        <v>1717448</v>
      </c>
      <c r="AF105" s="53">
        <v>82817</v>
      </c>
      <c r="AG105" s="53">
        <v>0</v>
      </c>
      <c r="AH105" s="53">
        <v>0</v>
      </c>
      <c r="AI105" s="53">
        <v>0</v>
      </c>
      <c r="AJ105" s="53">
        <v>0</v>
      </c>
      <c r="AK105" s="53">
        <v>1797987</v>
      </c>
      <c r="AL105" s="53">
        <v>182</v>
      </c>
      <c r="AM105" s="53">
        <v>0</v>
      </c>
      <c r="AN105" s="53">
        <v>0</v>
      </c>
      <c r="AO105" s="53">
        <v>13</v>
      </c>
      <c r="AP105" s="53">
        <v>0</v>
      </c>
      <c r="AQ105" s="53">
        <v>426</v>
      </c>
      <c r="AR105" s="53">
        <v>92</v>
      </c>
      <c r="AS105" s="53">
        <v>9</v>
      </c>
      <c r="AT105" s="53">
        <v>0</v>
      </c>
      <c r="AU105" s="1188"/>
      <c r="AV105" s="53">
        <v>0</v>
      </c>
      <c r="AW105" s="53">
        <v>0</v>
      </c>
      <c r="AX105" s="53">
        <v>0</v>
      </c>
      <c r="AY105" s="53">
        <v>917</v>
      </c>
      <c r="AZ105" s="53"/>
      <c r="BA105" s="53">
        <v>2174</v>
      </c>
      <c r="BB105" s="53">
        <v>2099</v>
      </c>
      <c r="BC105" s="53">
        <v>75</v>
      </c>
      <c r="BD105" s="53">
        <v>1847</v>
      </c>
      <c r="BE105" s="53">
        <v>-50123</v>
      </c>
      <c r="BF105" s="53">
        <v>-133194</v>
      </c>
      <c r="BG105" s="53"/>
      <c r="BH105" s="53">
        <v>0</v>
      </c>
      <c r="BI105" s="53">
        <v>-820043</v>
      </c>
      <c r="BJ105" s="53">
        <v>-32430</v>
      </c>
      <c r="BK105" s="53">
        <v>1207790</v>
      </c>
      <c r="BL105" s="1741"/>
      <c r="BM105" s="1742"/>
      <c r="BN105" s="1329">
        <v>0</v>
      </c>
      <c r="BO105" s="344" t="s">
        <v>2013</v>
      </c>
      <c r="BP105" s="344" t="s">
        <v>2021</v>
      </c>
      <c r="BQ105" s="580" t="s">
        <v>2124</v>
      </c>
      <c r="BR105" s="246"/>
      <c r="BS105" s="246"/>
      <c r="BT105" s="246"/>
      <c r="BU105" s="246"/>
      <c r="BV105" s="246"/>
      <c r="BW105" s="246"/>
      <c r="BX105" s="246"/>
      <c r="BY105" s="246"/>
      <c r="BZ105" s="246"/>
      <c r="CA105" s="246"/>
      <c r="CB105" s="246"/>
      <c r="CC105" s="246"/>
      <c r="CD105" s="246"/>
      <c r="CE105" s="246"/>
      <c r="CF105" s="246"/>
      <c r="CG105" s="246"/>
      <c r="CH105" s="246"/>
      <c r="CI105" s="246"/>
      <c r="CJ105" s="246"/>
      <c r="CK105" s="246"/>
      <c r="CL105" s="246"/>
      <c r="CM105" s="246"/>
      <c r="CN105" s="246"/>
      <c r="CO105" s="246"/>
      <c r="CP105" s="246"/>
      <c r="CQ105" s="246"/>
      <c r="CR105" s="246"/>
      <c r="CS105" s="246"/>
      <c r="CT105" s="246"/>
    </row>
    <row r="106" spans="1:99" s="48" customFormat="1" ht="12.75" customHeight="1" x14ac:dyDescent="0.2">
      <c r="A106" s="599">
        <v>102</v>
      </c>
      <c r="B106" s="296" t="s">
        <v>92</v>
      </c>
      <c r="C106" s="648" t="s">
        <v>93</v>
      </c>
      <c r="D106" s="1319">
        <v>285705</v>
      </c>
      <c r="E106" s="1187">
        <v>332677000</v>
      </c>
      <c r="F106" s="1187">
        <v>6220</v>
      </c>
      <c r="G106" s="53">
        <v>-6830079</v>
      </c>
      <c r="H106" s="53">
        <v>-14731395</v>
      </c>
      <c r="I106" s="53">
        <v>-107624</v>
      </c>
      <c r="J106" s="53">
        <v>0</v>
      </c>
      <c r="K106" s="53">
        <v>-31561</v>
      </c>
      <c r="L106" s="53">
        <v>0</v>
      </c>
      <c r="M106" s="53">
        <v>-3008987</v>
      </c>
      <c r="N106" s="53">
        <v>-904438</v>
      </c>
      <c r="O106" s="53">
        <v>-12662</v>
      </c>
      <c r="P106" s="53">
        <v>0</v>
      </c>
      <c r="Q106" s="53">
        <v>0</v>
      </c>
      <c r="R106" s="53">
        <v>0</v>
      </c>
      <c r="S106" s="53">
        <v>0</v>
      </c>
      <c r="T106" s="53"/>
      <c r="U106" s="53"/>
      <c r="V106" s="53">
        <v>110983030</v>
      </c>
      <c r="W106" s="53">
        <v>-4500000</v>
      </c>
      <c r="X106" s="53"/>
      <c r="Y106" s="53"/>
      <c r="Z106" s="53">
        <v>34153499</v>
      </c>
      <c r="AA106" s="53">
        <v>31048636</v>
      </c>
      <c r="AB106" s="53">
        <v>38293317</v>
      </c>
      <c r="AC106" s="53">
        <v>0</v>
      </c>
      <c r="AD106" s="53">
        <v>320292</v>
      </c>
      <c r="AE106" s="53">
        <v>0</v>
      </c>
      <c r="AF106" s="53">
        <v>0</v>
      </c>
      <c r="AG106" s="53">
        <v>0</v>
      </c>
      <c r="AH106" s="53">
        <v>0</v>
      </c>
      <c r="AI106" s="53">
        <v>0</v>
      </c>
      <c r="AJ106" s="53">
        <v>0</v>
      </c>
      <c r="AK106" s="53">
        <v>9398252</v>
      </c>
      <c r="AL106" s="53">
        <v>378</v>
      </c>
      <c r="AM106" s="53">
        <v>9</v>
      </c>
      <c r="AN106" s="53">
        <v>0</v>
      </c>
      <c r="AO106" s="53">
        <v>11</v>
      </c>
      <c r="AP106" s="53">
        <v>0</v>
      </c>
      <c r="AQ106" s="53">
        <v>510</v>
      </c>
      <c r="AR106" s="53">
        <v>139</v>
      </c>
      <c r="AS106" s="53">
        <v>5</v>
      </c>
      <c r="AT106" s="53">
        <v>0</v>
      </c>
      <c r="AU106" s="1188"/>
      <c r="AV106" s="53">
        <v>0</v>
      </c>
      <c r="AW106" s="53">
        <v>0</v>
      </c>
      <c r="AX106" s="53">
        <v>0</v>
      </c>
      <c r="AY106" s="53">
        <v>826</v>
      </c>
      <c r="AZ106" s="53"/>
      <c r="BA106" s="53">
        <v>2282</v>
      </c>
      <c r="BB106" s="53">
        <v>2138</v>
      </c>
      <c r="BC106" s="53">
        <v>144</v>
      </c>
      <c r="BD106" s="53">
        <v>2770</v>
      </c>
      <c r="BE106" s="53">
        <v>-224669</v>
      </c>
      <c r="BF106" s="53">
        <v>-1193078</v>
      </c>
      <c r="BG106" s="53"/>
      <c r="BH106" s="53">
        <v>0</v>
      </c>
      <c r="BI106" s="53">
        <v>-1195754</v>
      </c>
      <c r="BJ106" s="53">
        <v>-395486</v>
      </c>
      <c r="BK106" s="53">
        <v>18039693</v>
      </c>
      <c r="BL106" s="1741"/>
      <c r="BM106" s="1742"/>
      <c r="BN106" s="1329">
        <v>0</v>
      </c>
      <c r="BO106" s="344" t="s">
        <v>2065</v>
      </c>
      <c r="BP106" s="344" t="s">
        <v>2024</v>
      </c>
      <c r="BQ106" s="580" t="s">
        <v>2125</v>
      </c>
      <c r="BR106" s="246"/>
      <c r="BS106" s="246"/>
      <c r="BT106" s="246"/>
      <c r="BU106" s="246"/>
      <c r="BV106" s="246"/>
      <c r="BW106" s="246"/>
      <c r="BX106" s="246"/>
      <c r="BY106" s="246"/>
      <c r="BZ106" s="246"/>
      <c r="CA106" s="246"/>
      <c r="CB106" s="246"/>
      <c r="CC106" s="246"/>
      <c r="CD106" s="246"/>
      <c r="CE106" s="246"/>
      <c r="CF106" s="246"/>
      <c r="CG106" s="246"/>
      <c r="CH106" s="246"/>
      <c r="CI106" s="246"/>
      <c r="CJ106" s="246"/>
      <c r="CK106" s="246"/>
      <c r="CL106" s="246"/>
      <c r="CM106" s="246"/>
      <c r="CN106" s="246"/>
      <c r="CO106" s="246"/>
      <c r="CP106" s="246"/>
      <c r="CQ106" s="246"/>
      <c r="CR106" s="246"/>
      <c r="CS106" s="246"/>
      <c r="CT106" s="246"/>
    </row>
    <row r="107" spans="1:99" s="48" customFormat="1" ht="12.75" customHeight="1" x14ac:dyDescent="0.2">
      <c r="A107" s="599">
        <v>103</v>
      </c>
      <c r="B107" s="296" t="s">
        <v>94</v>
      </c>
      <c r="C107" s="648" t="s">
        <v>95</v>
      </c>
      <c r="D107" s="1319">
        <v>218597</v>
      </c>
      <c r="E107" s="1187">
        <v>244944000</v>
      </c>
      <c r="F107" s="1187">
        <v>4490</v>
      </c>
      <c r="G107" s="53">
        <v>-3456367</v>
      </c>
      <c r="H107" s="53">
        <v>-11386717</v>
      </c>
      <c r="I107" s="53">
        <v>-36417</v>
      </c>
      <c r="J107" s="53">
        <v>-13673</v>
      </c>
      <c r="K107" s="53">
        <v>-6811</v>
      </c>
      <c r="L107" s="53">
        <v>0</v>
      </c>
      <c r="M107" s="53">
        <v>-3318028</v>
      </c>
      <c r="N107" s="53">
        <v>-159266</v>
      </c>
      <c r="O107" s="53">
        <v>-6861</v>
      </c>
      <c r="P107" s="53">
        <v>0</v>
      </c>
      <c r="Q107" s="53">
        <v>-19311</v>
      </c>
      <c r="R107" s="53">
        <v>0</v>
      </c>
      <c r="S107" s="53">
        <v>0</v>
      </c>
      <c r="T107" s="53"/>
      <c r="U107" s="53"/>
      <c r="V107" s="53">
        <v>91006560</v>
      </c>
      <c r="W107" s="53">
        <v>-1500000</v>
      </c>
      <c r="X107" s="53"/>
      <c r="Y107" s="53"/>
      <c r="Z107" s="53">
        <v>44426482</v>
      </c>
      <c r="AA107" s="53">
        <v>35541186</v>
      </c>
      <c r="AB107" s="53">
        <v>8885296</v>
      </c>
      <c r="AC107" s="53">
        <v>0</v>
      </c>
      <c r="AD107" s="53">
        <v>217841</v>
      </c>
      <c r="AE107" s="53">
        <v>0</v>
      </c>
      <c r="AF107" s="53">
        <v>0</v>
      </c>
      <c r="AG107" s="53">
        <v>0</v>
      </c>
      <c r="AH107" s="53">
        <v>0</v>
      </c>
      <c r="AI107" s="53">
        <v>0</v>
      </c>
      <c r="AJ107" s="53">
        <v>0</v>
      </c>
      <c r="AK107" s="53">
        <v>1985142</v>
      </c>
      <c r="AL107" s="53">
        <v>292</v>
      </c>
      <c r="AM107" s="53">
        <v>16</v>
      </c>
      <c r="AN107" s="53">
        <v>5</v>
      </c>
      <c r="AO107" s="53">
        <v>4</v>
      </c>
      <c r="AP107" s="53">
        <v>0</v>
      </c>
      <c r="AQ107" s="53">
        <v>298</v>
      </c>
      <c r="AR107" s="53">
        <v>99</v>
      </c>
      <c r="AS107" s="53">
        <v>1</v>
      </c>
      <c r="AT107" s="53">
        <v>0</v>
      </c>
      <c r="AU107" s="1188"/>
      <c r="AV107" s="53">
        <v>4</v>
      </c>
      <c r="AW107" s="53">
        <v>0</v>
      </c>
      <c r="AX107" s="53">
        <v>0</v>
      </c>
      <c r="AY107" s="53">
        <v>612</v>
      </c>
      <c r="AZ107" s="53"/>
      <c r="BA107" s="53">
        <v>1087</v>
      </c>
      <c r="BB107" s="53">
        <v>941</v>
      </c>
      <c r="BC107" s="53">
        <v>146</v>
      </c>
      <c r="BD107" s="53">
        <v>1847</v>
      </c>
      <c r="BE107" s="53">
        <v>-501870</v>
      </c>
      <c r="BF107" s="53">
        <v>-1406231</v>
      </c>
      <c r="BG107" s="53"/>
      <c r="BH107" s="53">
        <v>-37853</v>
      </c>
      <c r="BI107" s="53">
        <v>-984836</v>
      </c>
      <c r="BJ107" s="53">
        <v>-387238</v>
      </c>
      <c r="BK107" s="53">
        <v>-1694690</v>
      </c>
      <c r="BL107" s="1741"/>
      <c r="BM107" s="1742"/>
      <c r="BN107" s="1329">
        <v>0</v>
      </c>
      <c r="BO107" s="344" t="s">
        <v>2013</v>
      </c>
      <c r="BP107" s="344" t="s">
        <v>2014</v>
      </c>
      <c r="BQ107" s="580" t="s">
        <v>2126</v>
      </c>
      <c r="BR107" s="246"/>
      <c r="BS107" s="246"/>
      <c r="BT107" s="246"/>
      <c r="BU107" s="246"/>
      <c r="BV107" s="246"/>
      <c r="BW107" s="246"/>
      <c r="BX107" s="246"/>
      <c r="BY107" s="246"/>
      <c r="BZ107" s="246"/>
      <c r="CA107" s="246"/>
      <c r="CB107" s="246"/>
      <c r="CC107" s="246"/>
      <c r="CD107" s="246"/>
      <c r="CE107" s="246"/>
      <c r="CF107" s="246"/>
      <c r="CG107" s="246"/>
      <c r="CH107" s="246"/>
      <c r="CI107" s="246"/>
      <c r="CJ107" s="246"/>
      <c r="CK107" s="246"/>
      <c r="CL107" s="246"/>
      <c r="CM107" s="246"/>
      <c r="CN107" s="246"/>
      <c r="CO107" s="246"/>
      <c r="CP107" s="246"/>
      <c r="CQ107" s="246"/>
      <c r="CR107" s="246"/>
      <c r="CS107" s="246"/>
      <c r="CT107" s="246"/>
    </row>
    <row r="108" spans="1:99" s="48" customFormat="1" ht="12.75" customHeight="1" x14ac:dyDescent="0.2">
      <c r="A108" s="599">
        <v>104</v>
      </c>
      <c r="B108" s="296" t="s">
        <v>96</v>
      </c>
      <c r="C108" s="648" t="s">
        <v>97</v>
      </c>
      <c r="D108" s="1319">
        <v>588445</v>
      </c>
      <c r="E108" s="1187">
        <v>546129000</v>
      </c>
      <c r="F108" s="1187">
        <v>12350</v>
      </c>
      <c r="G108" s="53">
        <v>-10815923</v>
      </c>
      <c r="H108" s="53">
        <v>-21405998</v>
      </c>
      <c r="I108" s="53">
        <v>0</v>
      </c>
      <c r="J108" s="53">
        <v>0</v>
      </c>
      <c r="K108" s="53">
        <v>-13048</v>
      </c>
      <c r="L108" s="53">
        <v>0</v>
      </c>
      <c r="M108" s="53">
        <v>-4719613</v>
      </c>
      <c r="N108" s="53">
        <v>-598160</v>
      </c>
      <c r="O108" s="53">
        <v>-53797</v>
      </c>
      <c r="P108" s="53">
        <v>0</v>
      </c>
      <c r="Q108" s="53">
        <v>0</v>
      </c>
      <c r="R108" s="53">
        <v>0</v>
      </c>
      <c r="S108" s="53">
        <v>0</v>
      </c>
      <c r="T108" s="53"/>
      <c r="U108" s="53"/>
      <c r="V108" s="53">
        <v>192329402</v>
      </c>
      <c r="W108" s="53">
        <v>-2500000</v>
      </c>
      <c r="X108" s="53"/>
      <c r="Y108" s="53"/>
      <c r="Z108" s="53">
        <v>60743749</v>
      </c>
      <c r="AA108" s="53">
        <v>55221591</v>
      </c>
      <c r="AB108" s="53">
        <v>68106629</v>
      </c>
      <c r="AC108" s="53">
        <v>0</v>
      </c>
      <c r="AD108" s="53">
        <v>617348</v>
      </c>
      <c r="AE108" s="53">
        <v>0</v>
      </c>
      <c r="AF108" s="53">
        <v>0</v>
      </c>
      <c r="AG108" s="53">
        <v>0</v>
      </c>
      <c r="AH108" s="53">
        <v>0</v>
      </c>
      <c r="AI108" s="53">
        <v>0</v>
      </c>
      <c r="AJ108" s="53">
        <v>0</v>
      </c>
      <c r="AK108" s="53">
        <v>24179346</v>
      </c>
      <c r="AL108" s="53">
        <v>592</v>
      </c>
      <c r="AM108" s="53">
        <v>0</v>
      </c>
      <c r="AN108" s="53">
        <v>0</v>
      </c>
      <c r="AO108" s="53">
        <v>5</v>
      </c>
      <c r="AP108" s="53">
        <v>0</v>
      </c>
      <c r="AQ108" s="53">
        <v>377</v>
      </c>
      <c r="AR108" s="53">
        <v>77</v>
      </c>
      <c r="AS108" s="53">
        <v>4</v>
      </c>
      <c r="AT108" s="53">
        <v>0</v>
      </c>
      <c r="AU108" s="1188"/>
      <c r="AV108" s="53">
        <v>0</v>
      </c>
      <c r="AW108" s="53">
        <v>0</v>
      </c>
      <c r="AX108" s="53">
        <v>0</v>
      </c>
      <c r="AY108" s="53">
        <v>2327</v>
      </c>
      <c r="AZ108" s="53"/>
      <c r="BA108" s="53">
        <v>3086</v>
      </c>
      <c r="BB108" s="53">
        <v>2604</v>
      </c>
      <c r="BC108" s="53">
        <v>482</v>
      </c>
      <c r="BD108" s="53">
        <v>7303</v>
      </c>
      <c r="BE108" s="53">
        <v>-160299</v>
      </c>
      <c r="BF108" s="53">
        <v>-1004123</v>
      </c>
      <c r="BG108" s="53"/>
      <c r="BH108" s="53">
        <v>-75088</v>
      </c>
      <c r="BI108" s="53">
        <v>-695290</v>
      </c>
      <c r="BJ108" s="53">
        <v>-2346875</v>
      </c>
      <c r="BK108" s="53">
        <v>21010454</v>
      </c>
      <c r="BL108" s="1741"/>
      <c r="BM108" s="1742"/>
      <c r="BN108" s="1329">
        <v>0</v>
      </c>
      <c r="BO108" s="344" t="s">
        <v>2065</v>
      </c>
      <c r="BP108" s="344" t="s">
        <v>2024</v>
      </c>
      <c r="BQ108" s="580" t="s">
        <v>2127</v>
      </c>
      <c r="BR108" s="246"/>
      <c r="BS108" s="246"/>
      <c r="BT108" s="246"/>
      <c r="BU108" s="246"/>
      <c r="BV108" s="246"/>
      <c r="BW108" s="246"/>
      <c r="BX108" s="246"/>
      <c r="BY108" s="246"/>
      <c r="BZ108" s="246"/>
      <c r="CA108" s="246"/>
      <c r="CB108" s="246"/>
      <c r="CC108" s="246"/>
      <c r="CD108" s="246"/>
      <c r="CE108" s="246"/>
      <c r="CF108" s="246"/>
      <c r="CG108" s="246"/>
      <c r="CH108" s="246"/>
      <c r="CI108" s="246"/>
      <c r="CJ108" s="246"/>
      <c r="CK108" s="246"/>
      <c r="CL108" s="246"/>
      <c r="CM108" s="246"/>
      <c r="CN108" s="246"/>
      <c r="CO108" s="246"/>
      <c r="CP108" s="246"/>
      <c r="CQ108" s="246"/>
      <c r="CR108" s="246"/>
      <c r="CS108" s="246"/>
      <c r="CT108" s="246"/>
    </row>
    <row r="109" spans="1:99" s="48" customFormat="1" ht="12.75" customHeight="1" x14ac:dyDescent="0.2">
      <c r="A109" s="599">
        <v>105</v>
      </c>
      <c r="B109" s="296" t="s">
        <v>523</v>
      </c>
      <c r="C109" s="648" t="s">
        <v>99</v>
      </c>
      <c r="D109" s="1319">
        <v>160614</v>
      </c>
      <c r="E109" s="1187">
        <v>182753000</v>
      </c>
      <c r="F109" s="1187">
        <v>3820</v>
      </c>
      <c r="G109" s="53">
        <v>-3775650</v>
      </c>
      <c r="H109" s="53">
        <v>-2825994</v>
      </c>
      <c r="I109" s="53">
        <v>-92633</v>
      </c>
      <c r="J109" s="53">
        <v>0</v>
      </c>
      <c r="K109" s="53">
        <v>-5988</v>
      </c>
      <c r="L109" s="53">
        <v>0</v>
      </c>
      <c r="M109" s="53">
        <v>-1680736</v>
      </c>
      <c r="N109" s="53">
        <v>-51840</v>
      </c>
      <c r="O109" s="53">
        <v>-92177</v>
      </c>
      <c r="P109" s="53">
        <v>-12803</v>
      </c>
      <c r="Q109" s="53">
        <v>0</v>
      </c>
      <c r="R109" s="53">
        <v>0</v>
      </c>
      <c r="S109" s="53">
        <v>0</v>
      </c>
      <c r="T109" s="53"/>
      <c r="U109" s="53"/>
      <c r="V109" s="53">
        <v>69698518</v>
      </c>
      <c r="W109" s="53">
        <v>-2229785</v>
      </c>
      <c r="X109" s="53"/>
      <c r="Y109" s="53"/>
      <c r="Z109" s="53">
        <v>0</v>
      </c>
      <c r="AA109" s="53">
        <v>65490619</v>
      </c>
      <c r="AB109" s="53">
        <v>0</v>
      </c>
      <c r="AC109" s="53">
        <v>661521</v>
      </c>
      <c r="AD109" s="53">
        <v>159476</v>
      </c>
      <c r="AE109" s="53">
        <v>831058</v>
      </c>
      <c r="AF109" s="53">
        <v>0</v>
      </c>
      <c r="AG109" s="53">
        <v>0</v>
      </c>
      <c r="AH109" s="53">
        <v>0</v>
      </c>
      <c r="AI109" s="53">
        <v>0</v>
      </c>
      <c r="AJ109" s="53">
        <v>0</v>
      </c>
      <c r="AK109" s="53">
        <v>-117600</v>
      </c>
      <c r="AL109" s="53">
        <v>133</v>
      </c>
      <c r="AM109" s="53">
        <v>5</v>
      </c>
      <c r="AN109" s="53">
        <v>0</v>
      </c>
      <c r="AO109" s="53">
        <v>2</v>
      </c>
      <c r="AP109" s="53">
        <v>0</v>
      </c>
      <c r="AQ109" s="53">
        <v>424</v>
      </c>
      <c r="AR109" s="53">
        <v>52</v>
      </c>
      <c r="AS109" s="53">
        <v>30</v>
      </c>
      <c r="AT109" s="53">
        <v>3</v>
      </c>
      <c r="AU109" s="1188"/>
      <c r="AV109" s="53">
        <v>0</v>
      </c>
      <c r="AW109" s="53">
        <v>0</v>
      </c>
      <c r="AX109" s="53">
        <v>0</v>
      </c>
      <c r="AY109" s="53">
        <v>293</v>
      </c>
      <c r="AZ109" s="53"/>
      <c r="BA109" s="53">
        <v>1415</v>
      </c>
      <c r="BB109" s="53">
        <v>1268</v>
      </c>
      <c r="BC109" s="53">
        <v>147</v>
      </c>
      <c r="BD109" s="53">
        <v>1908</v>
      </c>
      <c r="BE109" s="53">
        <v>-679545</v>
      </c>
      <c r="BF109" s="53">
        <v>-82111</v>
      </c>
      <c r="BG109" s="53"/>
      <c r="BH109" s="53">
        <v>0</v>
      </c>
      <c r="BI109" s="53">
        <v>-544889</v>
      </c>
      <c r="BJ109" s="53">
        <v>-374191</v>
      </c>
      <c r="BK109" s="53">
        <v>1923439</v>
      </c>
      <c r="BL109" s="1741"/>
      <c r="BM109" s="1742"/>
      <c r="BN109" s="1329">
        <v>-3000</v>
      </c>
      <c r="BO109" s="344" t="s">
        <v>497</v>
      </c>
      <c r="BP109" s="344" t="s">
        <v>2040</v>
      </c>
      <c r="BQ109" s="580" t="s">
        <v>2128</v>
      </c>
      <c r="BR109" s="246"/>
      <c r="BS109" s="246"/>
      <c r="BT109" s="246"/>
      <c r="BU109" s="246"/>
      <c r="BV109" s="246"/>
      <c r="BW109" s="246"/>
      <c r="BX109" s="246"/>
      <c r="BY109" s="246"/>
      <c r="BZ109" s="246"/>
      <c r="CA109" s="246"/>
      <c r="CB109" s="246"/>
      <c r="CC109" s="246"/>
      <c r="CD109" s="246"/>
      <c r="CE109" s="246"/>
      <c r="CF109" s="246"/>
      <c r="CG109" s="246"/>
      <c r="CH109" s="246"/>
      <c r="CI109" s="246"/>
      <c r="CJ109" s="246"/>
      <c r="CK109" s="246"/>
      <c r="CL109" s="246"/>
      <c r="CM109" s="246"/>
      <c r="CN109" s="246"/>
      <c r="CO109" s="246"/>
      <c r="CP109" s="246"/>
      <c r="CQ109" s="246"/>
      <c r="CR109" s="246"/>
      <c r="CS109" s="246"/>
      <c r="CT109" s="246"/>
    </row>
    <row r="110" spans="1:99" s="48" customFormat="1" ht="12.75" customHeight="1" x14ac:dyDescent="0.2">
      <c r="A110" s="599">
        <v>106</v>
      </c>
      <c r="B110" s="296" t="s">
        <v>100</v>
      </c>
      <c r="C110" s="648" t="s">
        <v>101</v>
      </c>
      <c r="D110" s="1319">
        <v>513765</v>
      </c>
      <c r="E110" s="1187">
        <v>639496000</v>
      </c>
      <c r="F110" s="1187">
        <v>9460</v>
      </c>
      <c r="G110" s="53">
        <v>-5691292</v>
      </c>
      <c r="H110" s="53">
        <v>-11518429</v>
      </c>
      <c r="I110" s="53">
        <v>0</v>
      </c>
      <c r="J110" s="53">
        <v>0</v>
      </c>
      <c r="K110" s="53">
        <v>0</v>
      </c>
      <c r="L110" s="53">
        <v>0</v>
      </c>
      <c r="M110" s="53">
        <v>-13982038</v>
      </c>
      <c r="N110" s="53">
        <v>-111471</v>
      </c>
      <c r="O110" s="53">
        <v>-100573</v>
      </c>
      <c r="P110" s="53">
        <v>0</v>
      </c>
      <c r="Q110" s="53">
        <v>0</v>
      </c>
      <c r="R110" s="53">
        <v>0</v>
      </c>
      <c r="S110" s="53">
        <v>0</v>
      </c>
      <c r="T110" s="53"/>
      <c r="U110" s="53"/>
      <c r="V110" s="53">
        <v>258328336</v>
      </c>
      <c r="W110" s="53">
        <v>-9334000</v>
      </c>
      <c r="X110" s="53"/>
      <c r="Y110" s="53"/>
      <c r="Z110" s="53">
        <v>78956037</v>
      </c>
      <c r="AA110" s="53">
        <v>71778215</v>
      </c>
      <c r="AB110" s="53">
        <v>88526465</v>
      </c>
      <c r="AC110" s="53">
        <v>0</v>
      </c>
      <c r="AD110" s="53">
        <v>563839</v>
      </c>
      <c r="AE110" s="53">
        <v>0</v>
      </c>
      <c r="AF110" s="53">
        <v>0</v>
      </c>
      <c r="AG110" s="53">
        <v>0</v>
      </c>
      <c r="AH110" s="53">
        <v>0</v>
      </c>
      <c r="AI110" s="53">
        <v>0</v>
      </c>
      <c r="AJ110" s="53">
        <v>0</v>
      </c>
      <c r="AK110" s="53">
        <v>33320079</v>
      </c>
      <c r="AL110" s="53">
        <v>316</v>
      </c>
      <c r="AM110" s="53">
        <v>0</v>
      </c>
      <c r="AN110" s="53">
        <v>0</v>
      </c>
      <c r="AO110" s="53">
        <v>0</v>
      </c>
      <c r="AP110" s="53">
        <v>0</v>
      </c>
      <c r="AQ110" s="53">
        <v>1770</v>
      </c>
      <c r="AR110" s="53">
        <v>17</v>
      </c>
      <c r="AS110" s="53">
        <v>21</v>
      </c>
      <c r="AT110" s="53">
        <v>0</v>
      </c>
      <c r="AU110" s="1188"/>
      <c r="AV110" s="53">
        <v>0</v>
      </c>
      <c r="AW110" s="53">
        <v>0</v>
      </c>
      <c r="AX110" s="53">
        <v>0</v>
      </c>
      <c r="AY110" s="53">
        <v>1774</v>
      </c>
      <c r="AZ110" s="53"/>
      <c r="BA110" s="53">
        <v>1651</v>
      </c>
      <c r="BB110" s="53">
        <v>1347</v>
      </c>
      <c r="BC110" s="53">
        <v>304</v>
      </c>
      <c r="BD110" s="53">
        <v>6527</v>
      </c>
      <c r="BE110" s="53">
        <v>-89140</v>
      </c>
      <c r="BF110" s="53">
        <v>-2457101</v>
      </c>
      <c r="BG110" s="53"/>
      <c r="BH110" s="53">
        <v>-14222</v>
      </c>
      <c r="BI110" s="53">
        <v>-674572</v>
      </c>
      <c r="BJ110" s="53">
        <v>-10747003</v>
      </c>
      <c r="BK110" s="53">
        <v>39322075</v>
      </c>
      <c r="BL110" s="1741"/>
      <c r="BM110" s="1742"/>
      <c r="BN110" s="1329">
        <v>0</v>
      </c>
      <c r="BO110" s="344" t="s">
        <v>2065</v>
      </c>
      <c r="BP110" s="344" t="s">
        <v>2024</v>
      </c>
      <c r="BQ110" s="580" t="s">
        <v>2129</v>
      </c>
      <c r="BR110" s="246"/>
      <c r="BS110" s="246"/>
      <c r="BT110" s="246"/>
      <c r="BU110" s="246"/>
      <c r="BV110" s="246"/>
      <c r="BW110" s="246"/>
      <c r="BX110" s="246"/>
      <c r="BY110" s="246"/>
      <c r="BZ110" s="246"/>
      <c r="CA110" s="246"/>
      <c r="CB110" s="246"/>
      <c r="CC110" s="246"/>
      <c r="CD110" s="246"/>
      <c r="CE110" s="246"/>
      <c r="CF110" s="246"/>
      <c r="CG110" s="246"/>
      <c r="CH110" s="246"/>
      <c r="CI110" s="246"/>
      <c r="CJ110" s="246"/>
      <c r="CK110" s="246"/>
      <c r="CL110" s="246"/>
      <c r="CM110" s="246"/>
      <c r="CN110" s="246"/>
      <c r="CO110" s="246"/>
      <c r="CP110" s="246"/>
      <c r="CQ110" s="246"/>
      <c r="CR110" s="246"/>
      <c r="CS110" s="246"/>
      <c r="CT110" s="246"/>
    </row>
    <row r="111" spans="1:99" s="48" customFormat="1" ht="12.75" customHeight="1" x14ac:dyDescent="0.2">
      <c r="A111" s="599">
        <v>107</v>
      </c>
      <c r="B111" s="296" t="s">
        <v>102</v>
      </c>
      <c r="C111" s="648" t="s">
        <v>103</v>
      </c>
      <c r="D111" s="1319">
        <v>145622</v>
      </c>
      <c r="E111" s="1187">
        <v>170068000</v>
      </c>
      <c r="F111" s="1187">
        <v>3360</v>
      </c>
      <c r="G111" s="53">
        <v>-4235794</v>
      </c>
      <c r="H111" s="53">
        <v>-2750753</v>
      </c>
      <c r="I111" s="53">
        <v>-36868</v>
      </c>
      <c r="J111" s="53">
        <v>-31038</v>
      </c>
      <c r="K111" s="53">
        <v>-3593</v>
      </c>
      <c r="L111" s="53">
        <v>0</v>
      </c>
      <c r="M111" s="53">
        <v>-3997738</v>
      </c>
      <c r="N111" s="53">
        <v>-39415</v>
      </c>
      <c r="O111" s="53">
        <v>-31692</v>
      </c>
      <c r="P111" s="53">
        <v>-9217</v>
      </c>
      <c r="Q111" s="53">
        <v>0</v>
      </c>
      <c r="R111" s="53">
        <v>0</v>
      </c>
      <c r="S111" s="53">
        <v>0</v>
      </c>
      <c r="T111" s="53"/>
      <c r="U111" s="53"/>
      <c r="V111" s="53">
        <v>68270932</v>
      </c>
      <c r="W111" s="53">
        <v>-775515</v>
      </c>
      <c r="X111" s="53"/>
      <c r="Y111" s="53"/>
      <c r="Z111" s="53">
        <v>33631558</v>
      </c>
      <c r="AA111" s="53">
        <v>26905246</v>
      </c>
      <c r="AB111" s="53">
        <v>6053680</v>
      </c>
      <c r="AC111" s="53">
        <v>672631</v>
      </c>
      <c r="AD111" s="53">
        <v>142471</v>
      </c>
      <c r="AE111" s="53">
        <v>0</v>
      </c>
      <c r="AF111" s="53">
        <v>137597</v>
      </c>
      <c r="AG111" s="53">
        <v>0</v>
      </c>
      <c r="AH111" s="53">
        <v>0</v>
      </c>
      <c r="AI111" s="53">
        <v>0</v>
      </c>
      <c r="AJ111" s="53">
        <v>0</v>
      </c>
      <c r="AK111" s="53">
        <v>-7687781</v>
      </c>
      <c r="AL111" s="53">
        <v>181</v>
      </c>
      <c r="AM111" s="53">
        <v>12</v>
      </c>
      <c r="AN111" s="53">
        <v>13</v>
      </c>
      <c r="AO111" s="53">
        <v>2</v>
      </c>
      <c r="AP111" s="53">
        <v>0</v>
      </c>
      <c r="AQ111" s="53">
        <v>90</v>
      </c>
      <c r="AR111" s="53">
        <v>78</v>
      </c>
      <c r="AS111" s="53">
        <v>21</v>
      </c>
      <c r="AT111" s="53">
        <v>13</v>
      </c>
      <c r="AU111" s="1188"/>
      <c r="AV111" s="53">
        <v>0</v>
      </c>
      <c r="AW111" s="53">
        <v>0</v>
      </c>
      <c r="AX111" s="53">
        <v>0</v>
      </c>
      <c r="AY111" s="53">
        <v>371</v>
      </c>
      <c r="AZ111" s="53"/>
      <c r="BA111" s="53">
        <v>1363</v>
      </c>
      <c r="BB111" s="53">
        <v>1239</v>
      </c>
      <c r="BC111" s="53">
        <v>124</v>
      </c>
      <c r="BD111" s="53">
        <v>1687</v>
      </c>
      <c r="BE111" s="53">
        <v>-3651504</v>
      </c>
      <c r="BF111" s="53">
        <v>-171824</v>
      </c>
      <c r="BG111" s="53"/>
      <c r="BH111" s="53">
        <v>0</v>
      </c>
      <c r="BI111" s="53">
        <v>-174410</v>
      </c>
      <c r="BJ111" s="53">
        <v>0</v>
      </c>
      <c r="BK111" s="53">
        <v>-10665071</v>
      </c>
      <c r="BL111" s="1741"/>
      <c r="BM111" s="1742"/>
      <c r="BN111" s="1329">
        <v>0</v>
      </c>
      <c r="BO111" s="344" t="s">
        <v>2013</v>
      </c>
      <c r="BP111" s="344" t="s">
        <v>2016</v>
      </c>
      <c r="BQ111" s="580" t="s">
        <v>2130</v>
      </c>
      <c r="BR111" s="246"/>
      <c r="BS111" s="246"/>
      <c r="BT111" s="246"/>
      <c r="BU111" s="246"/>
      <c r="BV111" s="246"/>
      <c r="BW111" s="246"/>
      <c r="BX111" s="246"/>
      <c r="BY111" s="246"/>
      <c r="BZ111" s="246"/>
      <c r="CA111" s="246"/>
      <c r="CB111" s="246"/>
      <c r="CC111" s="246"/>
      <c r="CD111" s="246"/>
      <c r="CE111" s="246"/>
      <c r="CF111" s="246"/>
      <c r="CG111" s="246"/>
      <c r="CH111" s="246"/>
      <c r="CI111" s="246"/>
      <c r="CJ111" s="246"/>
      <c r="CK111" s="246"/>
      <c r="CL111" s="246"/>
      <c r="CM111" s="246"/>
      <c r="CN111" s="246"/>
      <c r="CO111" s="246"/>
      <c r="CP111" s="246"/>
      <c r="CQ111" s="246"/>
      <c r="CR111" s="246"/>
      <c r="CS111" s="246"/>
      <c r="CT111" s="246"/>
    </row>
    <row r="112" spans="1:99" s="48" customFormat="1" ht="12.75" customHeight="1" x14ac:dyDescent="0.2">
      <c r="A112" s="599">
        <v>108</v>
      </c>
      <c r="B112" s="296" t="s">
        <v>104</v>
      </c>
      <c r="C112" s="648" t="s">
        <v>105</v>
      </c>
      <c r="D112" s="1319">
        <v>307596</v>
      </c>
      <c r="E112" s="1187">
        <v>263131000</v>
      </c>
      <c r="F112" s="1187">
        <v>7340</v>
      </c>
      <c r="G112" s="53">
        <v>-8427647</v>
      </c>
      <c r="H112" s="53">
        <v>-7634793</v>
      </c>
      <c r="I112" s="53">
        <v>-36028</v>
      </c>
      <c r="J112" s="53">
        <v>0</v>
      </c>
      <c r="K112" s="53">
        <v>-1</v>
      </c>
      <c r="L112" s="53">
        <v>0</v>
      </c>
      <c r="M112" s="53">
        <v>-2600000</v>
      </c>
      <c r="N112" s="53">
        <v>-369023</v>
      </c>
      <c r="O112" s="53">
        <v>-290513</v>
      </c>
      <c r="P112" s="53">
        <v>0</v>
      </c>
      <c r="Q112" s="53">
        <v>0</v>
      </c>
      <c r="R112" s="53">
        <v>0</v>
      </c>
      <c r="S112" s="53">
        <v>0</v>
      </c>
      <c r="T112" s="53"/>
      <c r="U112" s="53"/>
      <c r="V112" s="53">
        <v>82260341</v>
      </c>
      <c r="W112" s="53">
        <v>-1576614</v>
      </c>
      <c r="X112" s="53"/>
      <c r="Y112" s="53"/>
      <c r="Z112" s="53">
        <v>26047261</v>
      </c>
      <c r="AA112" s="53">
        <v>23679328</v>
      </c>
      <c r="AB112" s="53">
        <v>29204505</v>
      </c>
      <c r="AC112" s="53">
        <v>0</v>
      </c>
      <c r="AD112" s="53">
        <v>301259</v>
      </c>
      <c r="AE112" s="53">
        <v>0</v>
      </c>
      <c r="AF112" s="53">
        <v>0</v>
      </c>
      <c r="AG112" s="53">
        <v>0</v>
      </c>
      <c r="AH112" s="53">
        <v>0</v>
      </c>
      <c r="AI112" s="53">
        <v>0</v>
      </c>
      <c r="AJ112" s="53">
        <v>0</v>
      </c>
      <c r="AK112" s="53">
        <v>5953633</v>
      </c>
      <c r="AL112" s="53">
        <v>281</v>
      </c>
      <c r="AM112" s="53">
        <v>9</v>
      </c>
      <c r="AN112" s="53">
        <v>0</v>
      </c>
      <c r="AO112" s="53">
        <v>1</v>
      </c>
      <c r="AP112" s="53">
        <v>0</v>
      </c>
      <c r="AQ112" s="53">
        <v>561</v>
      </c>
      <c r="AR112" s="53">
        <v>59</v>
      </c>
      <c r="AS112" s="53">
        <v>28</v>
      </c>
      <c r="AT112" s="53">
        <v>0</v>
      </c>
      <c r="AU112" s="1188"/>
      <c r="AV112" s="53">
        <v>0</v>
      </c>
      <c r="AW112" s="53">
        <v>0</v>
      </c>
      <c r="AX112" s="53">
        <v>0</v>
      </c>
      <c r="AY112" s="53">
        <v>1877</v>
      </c>
      <c r="AZ112" s="53"/>
      <c r="BA112" s="53">
        <v>2619</v>
      </c>
      <c r="BB112" s="53">
        <v>2195</v>
      </c>
      <c r="BC112" s="53">
        <v>424</v>
      </c>
      <c r="BD112" s="53">
        <v>3763</v>
      </c>
      <c r="BE112" s="53">
        <v>-306455</v>
      </c>
      <c r="BF112" s="53">
        <v>-441857</v>
      </c>
      <c r="BG112" s="53"/>
      <c r="BH112" s="53">
        <v>-15344</v>
      </c>
      <c r="BI112" s="53">
        <v>-831419</v>
      </c>
      <c r="BJ112" s="53">
        <v>-30700</v>
      </c>
      <c r="BK112" s="53">
        <v>7721135</v>
      </c>
      <c r="BL112" s="1741"/>
      <c r="BM112" s="1742"/>
      <c r="BN112" s="1329">
        <v>0</v>
      </c>
      <c r="BO112" s="344" t="s">
        <v>2023</v>
      </c>
      <c r="BP112" s="344" t="s">
        <v>2024</v>
      </c>
      <c r="BQ112" s="580" t="s">
        <v>2131</v>
      </c>
      <c r="BR112" s="246"/>
      <c r="BS112" s="246"/>
      <c r="BT112" s="246"/>
      <c r="BU112" s="246"/>
      <c r="BV112" s="246"/>
      <c r="BW112" s="246"/>
      <c r="BX112" s="246"/>
      <c r="BY112" s="246"/>
      <c r="BZ112" s="246"/>
      <c r="CA112" s="246"/>
      <c r="CB112" s="246"/>
      <c r="CC112" s="246"/>
      <c r="CD112" s="246"/>
      <c r="CE112" s="246"/>
      <c r="CF112" s="246"/>
      <c r="CG112" s="246"/>
      <c r="CH112" s="246"/>
      <c r="CI112" s="246"/>
      <c r="CJ112" s="246"/>
      <c r="CK112" s="246"/>
      <c r="CL112" s="246"/>
      <c r="CM112" s="246"/>
      <c r="CN112" s="246"/>
      <c r="CO112" s="246"/>
      <c r="CP112" s="246"/>
      <c r="CQ112" s="246"/>
      <c r="CR112" s="246"/>
      <c r="CS112" s="246"/>
      <c r="CT112" s="246"/>
    </row>
    <row r="113" spans="1:98" s="48" customFormat="1" ht="12.75" customHeight="1" x14ac:dyDescent="0.2">
      <c r="A113" s="599">
        <v>109</v>
      </c>
      <c r="B113" s="296" t="s">
        <v>106</v>
      </c>
      <c r="C113" s="648" t="s">
        <v>107</v>
      </c>
      <c r="D113" s="1319">
        <v>108151</v>
      </c>
      <c r="E113" s="1187">
        <v>136912000</v>
      </c>
      <c r="F113" s="1187">
        <v>2400</v>
      </c>
      <c r="G113" s="53">
        <v>-1762791</v>
      </c>
      <c r="H113" s="53">
        <v>-3690516</v>
      </c>
      <c r="I113" s="53">
        <v>-76191</v>
      </c>
      <c r="J113" s="53">
        <v>0</v>
      </c>
      <c r="K113" s="53">
        <v>-4192</v>
      </c>
      <c r="L113" s="53">
        <v>0</v>
      </c>
      <c r="M113" s="53">
        <v>-1229781</v>
      </c>
      <c r="N113" s="53">
        <v>-37176</v>
      </c>
      <c r="O113" s="53">
        <v>-12974</v>
      </c>
      <c r="P113" s="53">
        <v>0</v>
      </c>
      <c r="Q113" s="53">
        <v>0</v>
      </c>
      <c r="R113" s="53">
        <v>0</v>
      </c>
      <c r="S113" s="53">
        <v>0</v>
      </c>
      <c r="T113" s="53"/>
      <c r="U113" s="53"/>
      <c r="V113" s="53">
        <v>54755848</v>
      </c>
      <c r="W113" s="53">
        <v>-1282398</v>
      </c>
      <c r="X113" s="53"/>
      <c r="Y113" s="53"/>
      <c r="Z113" s="53">
        <v>25274705</v>
      </c>
      <c r="AA113" s="53">
        <v>20219764</v>
      </c>
      <c r="AB113" s="53">
        <v>4549447</v>
      </c>
      <c r="AC113" s="53">
        <v>505494</v>
      </c>
      <c r="AD113" s="53">
        <v>112405</v>
      </c>
      <c r="AE113" s="53">
        <v>2438541</v>
      </c>
      <c r="AF113" s="53">
        <v>0</v>
      </c>
      <c r="AG113" s="53">
        <v>0</v>
      </c>
      <c r="AH113" s="53">
        <v>0</v>
      </c>
      <c r="AI113" s="53">
        <v>0</v>
      </c>
      <c r="AJ113" s="53">
        <v>0</v>
      </c>
      <c r="AK113" s="53">
        <v>17665</v>
      </c>
      <c r="AL113" s="53">
        <v>129</v>
      </c>
      <c r="AM113" s="53">
        <v>8</v>
      </c>
      <c r="AN113" s="53">
        <v>0</v>
      </c>
      <c r="AO113" s="53">
        <v>1</v>
      </c>
      <c r="AP113" s="53">
        <v>0</v>
      </c>
      <c r="AQ113" s="53">
        <v>87</v>
      </c>
      <c r="AR113" s="53">
        <v>26</v>
      </c>
      <c r="AS113" s="53">
        <v>1</v>
      </c>
      <c r="AT113" s="53">
        <v>0</v>
      </c>
      <c r="AU113" s="1188"/>
      <c r="AV113" s="53">
        <v>0</v>
      </c>
      <c r="AW113" s="53">
        <v>0</v>
      </c>
      <c r="AX113" s="53">
        <v>0</v>
      </c>
      <c r="AY113" s="53">
        <v>314</v>
      </c>
      <c r="AZ113" s="53"/>
      <c r="BA113" s="53">
        <v>584</v>
      </c>
      <c r="BB113" s="53">
        <v>511</v>
      </c>
      <c r="BC113" s="53">
        <v>73</v>
      </c>
      <c r="BD113" s="53">
        <v>1408</v>
      </c>
      <c r="BE113" s="53">
        <v>-246690</v>
      </c>
      <c r="BF113" s="53">
        <v>-35004</v>
      </c>
      <c r="BG113" s="53"/>
      <c r="BH113" s="53">
        <v>0</v>
      </c>
      <c r="BI113" s="53">
        <v>-330370</v>
      </c>
      <c r="BJ113" s="53">
        <v>-37222</v>
      </c>
      <c r="BK113" s="53">
        <v>-1887472</v>
      </c>
      <c r="BL113" s="1741"/>
      <c r="BM113" s="1742"/>
      <c r="BN113" s="1329">
        <v>-56000</v>
      </c>
      <c r="BO113" s="344" t="s">
        <v>2013</v>
      </c>
      <c r="BP113" s="344" t="s">
        <v>2021</v>
      </c>
      <c r="BQ113" s="580" t="s">
        <v>2132</v>
      </c>
      <c r="BR113" s="246"/>
      <c r="BS113" s="246"/>
      <c r="BT113" s="246"/>
      <c r="BU113" s="246"/>
      <c r="BV113" s="246"/>
      <c r="BW113" s="246"/>
      <c r="BX113" s="246"/>
      <c r="BY113" s="246"/>
      <c r="BZ113" s="246"/>
      <c r="CA113" s="246"/>
      <c r="CB113" s="246"/>
      <c r="CC113" s="246"/>
      <c r="CD113" s="246"/>
      <c r="CE113" s="246"/>
      <c r="CF113" s="246"/>
      <c r="CG113" s="246"/>
      <c r="CH113" s="246"/>
      <c r="CI113" s="246"/>
      <c r="CJ113" s="246"/>
      <c r="CK113" s="246"/>
      <c r="CL113" s="246"/>
      <c r="CM113" s="246"/>
      <c r="CN113" s="246"/>
      <c r="CO113" s="246"/>
      <c r="CP113" s="246"/>
      <c r="CQ113" s="246"/>
      <c r="CR113" s="246"/>
      <c r="CS113" s="246"/>
      <c r="CT113" s="246"/>
    </row>
    <row r="114" spans="1:98" s="48" customFormat="1" ht="12.75" customHeight="1" x14ac:dyDescent="0.2">
      <c r="A114" s="599">
        <v>110</v>
      </c>
      <c r="B114" s="296" t="s">
        <v>108</v>
      </c>
      <c r="C114" s="648" t="s">
        <v>109</v>
      </c>
      <c r="D114" s="1319">
        <v>225349</v>
      </c>
      <c r="E114" s="1187">
        <v>173705000</v>
      </c>
      <c r="F114" s="1187">
        <v>5600</v>
      </c>
      <c r="G114" s="53">
        <v>-6432075</v>
      </c>
      <c r="H114" s="53">
        <v>-6293852</v>
      </c>
      <c r="I114" s="53">
        <v>-45000</v>
      </c>
      <c r="J114" s="53">
        <v>0</v>
      </c>
      <c r="K114" s="53">
        <v>0</v>
      </c>
      <c r="L114" s="53">
        <v>-50000</v>
      </c>
      <c r="M114" s="53">
        <v>-1759923</v>
      </c>
      <c r="N114" s="53">
        <v>-33000</v>
      </c>
      <c r="O114" s="53">
        <v>-16000</v>
      </c>
      <c r="P114" s="53">
        <v>0</v>
      </c>
      <c r="Q114" s="53">
        <v>0</v>
      </c>
      <c r="R114" s="53">
        <v>0</v>
      </c>
      <c r="S114" s="53">
        <v>0</v>
      </c>
      <c r="T114" s="53"/>
      <c r="U114" s="53"/>
      <c r="V114" s="53">
        <v>55760169</v>
      </c>
      <c r="W114" s="53">
        <v>-2000000</v>
      </c>
      <c r="X114" s="53"/>
      <c r="Y114" s="53"/>
      <c r="Z114" s="53">
        <v>17082250</v>
      </c>
      <c r="AA114" s="53">
        <v>15529318</v>
      </c>
      <c r="AB114" s="53">
        <v>19152825</v>
      </c>
      <c r="AC114" s="53">
        <v>0</v>
      </c>
      <c r="AD114" s="53">
        <v>233480</v>
      </c>
      <c r="AE114" s="53">
        <v>0</v>
      </c>
      <c r="AF114" s="53">
        <v>0</v>
      </c>
      <c r="AG114" s="53">
        <v>0</v>
      </c>
      <c r="AH114" s="53">
        <v>0</v>
      </c>
      <c r="AI114" s="53">
        <v>0</v>
      </c>
      <c r="AJ114" s="53">
        <v>0</v>
      </c>
      <c r="AK114" s="53">
        <v>-154299</v>
      </c>
      <c r="AL114" s="53">
        <v>207</v>
      </c>
      <c r="AM114" s="53">
        <v>11</v>
      </c>
      <c r="AN114" s="53">
        <v>0</v>
      </c>
      <c r="AO114" s="53">
        <v>0</v>
      </c>
      <c r="AP114" s="53">
        <v>0</v>
      </c>
      <c r="AQ114" s="53">
        <v>281</v>
      </c>
      <c r="AR114" s="53">
        <v>24</v>
      </c>
      <c r="AS114" s="53">
        <v>3</v>
      </c>
      <c r="AT114" s="53">
        <v>0</v>
      </c>
      <c r="AU114" s="1188"/>
      <c r="AV114" s="53">
        <v>0</v>
      </c>
      <c r="AW114" s="53">
        <v>0</v>
      </c>
      <c r="AX114" s="53">
        <v>0</v>
      </c>
      <c r="AY114" s="53">
        <v>1177</v>
      </c>
      <c r="AZ114" s="53"/>
      <c r="BA114" s="53">
        <v>1899</v>
      </c>
      <c r="BB114" s="53">
        <v>1612</v>
      </c>
      <c r="BC114" s="53">
        <v>287</v>
      </c>
      <c r="BD114" s="53">
        <v>3199</v>
      </c>
      <c r="BE114" s="53">
        <v>-149989</v>
      </c>
      <c r="BF114" s="53">
        <v>-31823</v>
      </c>
      <c r="BG114" s="53"/>
      <c r="BH114" s="53">
        <v>0</v>
      </c>
      <c r="BI114" s="53">
        <v>-688111</v>
      </c>
      <c r="BJ114" s="53">
        <v>-890000</v>
      </c>
      <c r="BK114" s="53">
        <v>-1238765</v>
      </c>
      <c r="BL114" s="1741"/>
      <c r="BM114" s="1742"/>
      <c r="BN114" s="1329">
        <v>0</v>
      </c>
      <c r="BO114" s="344" t="s">
        <v>2023</v>
      </c>
      <c r="BP114" s="344" t="s">
        <v>2024</v>
      </c>
      <c r="BQ114" s="580" t="s">
        <v>2133</v>
      </c>
      <c r="BR114" s="246"/>
      <c r="BS114" s="246"/>
      <c r="BT114" s="246"/>
      <c r="BU114" s="246"/>
      <c r="BV114" s="246"/>
      <c r="BW114" s="246"/>
      <c r="BX114" s="246"/>
      <c r="BY114" s="246"/>
      <c r="BZ114" s="246"/>
      <c r="CA114" s="246"/>
      <c r="CB114" s="246"/>
      <c r="CC114" s="246"/>
      <c r="CD114" s="246"/>
      <c r="CE114" s="246"/>
      <c r="CF114" s="246"/>
      <c r="CG114" s="246"/>
      <c r="CH114" s="246"/>
      <c r="CI114" s="246"/>
      <c r="CJ114" s="246"/>
      <c r="CK114" s="246"/>
      <c r="CL114" s="246"/>
      <c r="CM114" s="246"/>
      <c r="CN114" s="246"/>
      <c r="CO114" s="246"/>
      <c r="CP114" s="246"/>
      <c r="CQ114" s="246"/>
      <c r="CR114" s="246"/>
      <c r="CS114" s="246"/>
      <c r="CT114" s="246"/>
    </row>
    <row r="115" spans="1:98" s="48" customFormat="1" ht="12.75" customHeight="1" x14ac:dyDescent="0.2">
      <c r="A115" s="599">
        <v>111</v>
      </c>
      <c r="B115" s="296" t="s">
        <v>110</v>
      </c>
      <c r="C115" s="648" t="s">
        <v>111</v>
      </c>
      <c r="D115" s="1319">
        <v>99128</v>
      </c>
      <c r="E115" s="1187">
        <v>96145000</v>
      </c>
      <c r="F115" s="1187">
        <v>2360</v>
      </c>
      <c r="G115" s="53">
        <v>-2667529</v>
      </c>
      <c r="H115" s="53">
        <v>-2093046</v>
      </c>
      <c r="I115" s="53">
        <v>-7135</v>
      </c>
      <c r="J115" s="53">
        <v>0</v>
      </c>
      <c r="K115" s="53">
        <v>-2769</v>
      </c>
      <c r="L115" s="53">
        <v>0</v>
      </c>
      <c r="M115" s="53">
        <v>-1393263</v>
      </c>
      <c r="N115" s="53">
        <v>-185147</v>
      </c>
      <c r="O115" s="53">
        <v>-21894</v>
      </c>
      <c r="P115" s="53">
        <v>-1784</v>
      </c>
      <c r="Q115" s="53">
        <v>0</v>
      </c>
      <c r="R115" s="53">
        <v>0</v>
      </c>
      <c r="S115" s="53">
        <v>0</v>
      </c>
      <c r="T115" s="53"/>
      <c r="U115" s="53"/>
      <c r="V115" s="53">
        <v>36015231</v>
      </c>
      <c r="W115" s="53">
        <v>-75000</v>
      </c>
      <c r="X115" s="53"/>
      <c r="Y115" s="53"/>
      <c r="Z115" s="53">
        <v>17770136</v>
      </c>
      <c r="AA115" s="53">
        <v>14216110</v>
      </c>
      <c r="AB115" s="53">
        <v>3198625</v>
      </c>
      <c r="AC115" s="53">
        <v>355403</v>
      </c>
      <c r="AD115" s="53">
        <v>98618</v>
      </c>
      <c r="AE115" s="53">
        <v>0</v>
      </c>
      <c r="AF115" s="53">
        <v>33059</v>
      </c>
      <c r="AG115" s="53">
        <v>0</v>
      </c>
      <c r="AH115" s="53">
        <v>0</v>
      </c>
      <c r="AI115" s="53">
        <v>0</v>
      </c>
      <c r="AJ115" s="53">
        <v>0</v>
      </c>
      <c r="AK115" s="53">
        <v>475545</v>
      </c>
      <c r="AL115" s="53">
        <v>90</v>
      </c>
      <c r="AM115" s="53">
        <v>2</v>
      </c>
      <c r="AN115" s="53">
        <v>0</v>
      </c>
      <c r="AO115" s="53">
        <v>2</v>
      </c>
      <c r="AP115" s="53">
        <v>0</v>
      </c>
      <c r="AQ115" s="53">
        <v>240</v>
      </c>
      <c r="AR115" s="53">
        <v>65</v>
      </c>
      <c r="AS115" s="53">
        <v>8</v>
      </c>
      <c r="AT115" s="53">
        <v>2</v>
      </c>
      <c r="AU115" s="1188"/>
      <c r="AV115" s="53">
        <v>0</v>
      </c>
      <c r="AW115" s="53">
        <v>0</v>
      </c>
      <c r="AX115" s="53">
        <v>0</v>
      </c>
      <c r="AY115" s="53">
        <v>260</v>
      </c>
      <c r="AZ115" s="53"/>
      <c r="BA115" s="53">
        <v>840</v>
      </c>
      <c r="BB115" s="53">
        <v>722</v>
      </c>
      <c r="BC115" s="53">
        <v>118</v>
      </c>
      <c r="BD115" s="53">
        <v>1270</v>
      </c>
      <c r="BE115" s="53">
        <v>-188281</v>
      </c>
      <c r="BF115" s="53">
        <v>-480824</v>
      </c>
      <c r="BG115" s="53"/>
      <c r="BH115" s="53">
        <v>-33832</v>
      </c>
      <c r="BI115" s="53">
        <v>-44624</v>
      </c>
      <c r="BJ115" s="53">
        <v>-645702</v>
      </c>
      <c r="BK115" s="53">
        <v>104746</v>
      </c>
      <c r="BL115" s="1741"/>
      <c r="BM115" s="1742"/>
      <c r="BN115" s="1329">
        <v>0</v>
      </c>
      <c r="BO115" s="344" t="s">
        <v>2013</v>
      </c>
      <c r="BP115" s="344" t="s">
        <v>2014</v>
      </c>
      <c r="BQ115" s="580" t="s">
        <v>2134</v>
      </c>
      <c r="BR115" s="246"/>
      <c r="BS115" s="246"/>
      <c r="BT115" s="246"/>
      <c r="BU115" s="246"/>
      <c r="BV115" s="246"/>
      <c r="BW115" s="246"/>
      <c r="BX115" s="246"/>
      <c r="BY115" s="246"/>
      <c r="BZ115" s="246"/>
      <c r="CA115" s="246"/>
      <c r="CB115" s="246"/>
      <c r="CC115" s="246"/>
      <c r="CD115" s="246"/>
      <c r="CE115" s="246"/>
      <c r="CF115" s="246"/>
      <c r="CG115" s="246"/>
      <c r="CH115" s="246"/>
      <c r="CI115" s="246"/>
      <c r="CJ115" s="246"/>
      <c r="CK115" s="246"/>
      <c r="CL115" s="246"/>
      <c r="CM115" s="246"/>
      <c r="CN115" s="246"/>
      <c r="CO115" s="246"/>
      <c r="CP115" s="246"/>
      <c r="CQ115" s="246"/>
      <c r="CR115" s="246"/>
      <c r="CS115" s="246"/>
      <c r="CT115" s="246"/>
    </row>
    <row r="116" spans="1:98" s="48" customFormat="1" ht="12.75" customHeight="1" x14ac:dyDescent="0.2">
      <c r="A116" s="599">
        <v>112</v>
      </c>
      <c r="B116" s="296" t="s">
        <v>528</v>
      </c>
      <c r="C116" s="648" t="s">
        <v>113</v>
      </c>
      <c r="D116" s="1319">
        <v>111265</v>
      </c>
      <c r="E116" s="1187">
        <v>103790000</v>
      </c>
      <c r="F116" s="1187">
        <v>2980</v>
      </c>
      <c r="G116" s="53">
        <v>-3589026</v>
      </c>
      <c r="H116" s="53">
        <v>-2660185</v>
      </c>
      <c r="I116" s="53">
        <v>-27625</v>
      </c>
      <c r="J116" s="53">
        <v>0</v>
      </c>
      <c r="K116" s="53">
        <v>-2670</v>
      </c>
      <c r="L116" s="53">
        <v>-14026</v>
      </c>
      <c r="M116" s="53">
        <v>-702648</v>
      </c>
      <c r="N116" s="53">
        <v>-30332</v>
      </c>
      <c r="O116" s="53">
        <v>-60959</v>
      </c>
      <c r="P116" s="53">
        <v>-1717</v>
      </c>
      <c r="Q116" s="53">
        <v>0</v>
      </c>
      <c r="R116" s="53">
        <v>0</v>
      </c>
      <c r="S116" s="53">
        <v>0</v>
      </c>
      <c r="T116" s="53"/>
      <c r="U116" s="53"/>
      <c r="V116" s="53">
        <v>35222505</v>
      </c>
      <c r="W116" s="53">
        <v>-1156000</v>
      </c>
      <c r="X116" s="53"/>
      <c r="Y116" s="53"/>
      <c r="Z116" s="53">
        <v>16251777</v>
      </c>
      <c r="AA116" s="53">
        <v>15926742</v>
      </c>
      <c r="AB116" s="53">
        <v>0</v>
      </c>
      <c r="AC116" s="53">
        <v>325036</v>
      </c>
      <c r="AD116" s="53">
        <v>112945</v>
      </c>
      <c r="AE116" s="53">
        <v>175555</v>
      </c>
      <c r="AF116" s="53">
        <v>704327</v>
      </c>
      <c r="AG116" s="53">
        <v>0</v>
      </c>
      <c r="AH116" s="53">
        <v>0</v>
      </c>
      <c r="AI116" s="53">
        <v>0</v>
      </c>
      <c r="AJ116" s="53">
        <v>0</v>
      </c>
      <c r="AK116" s="53">
        <v>1020409</v>
      </c>
      <c r="AL116" s="53">
        <v>96</v>
      </c>
      <c r="AM116" s="53">
        <v>4</v>
      </c>
      <c r="AN116" s="53">
        <v>0</v>
      </c>
      <c r="AO116" s="53">
        <v>2</v>
      </c>
      <c r="AP116" s="53">
        <v>0</v>
      </c>
      <c r="AQ116" s="53">
        <v>381</v>
      </c>
      <c r="AR116" s="53">
        <v>36</v>
      </c>
      <c r="AS116" s="53">
        <v>14</v>
      </c>
      <c r="AT116" s="53">
        <v>2</v>
      </c>
      <c r="AU116" s="1188"/>
      <c r="AV116" s="53">
        <v>0</v>
      </c>
      <c r="AW116" s="53">
        <v>0</v>
      </c>
      <c r="AX116" s="53">
        <v>0</v>
      </c>
      <c r="AY116" s="53">
        <v>195</v>
      </c>
      <c r="AZ116" s="53"/>
      <c r="BA116" s="53">
        <v>1407</v>
      </c>
      <c r="BB116" s="53">
        <v>1351</v>
      </c>
      <c r="BC116" s="53">
        <v>56</v>
      </c>
      <c r="BD116" s="53">
        <v>1375</v>
      </c>
      <c r="BE116" s="53">
        <v>-9681</v>
      </c>
      <c r="BF116" s="53">
        <v>-90319</v>
      </c>
      <c r="BG116" s="53"/>
      <c r="BH116" s="53">
        <v>-72714</v>
      </c>
      <c r="BI116" s="53">
        <v>-292766</v>
      </c>
      <c r="BJ116" s="53">
        <v>-237168</v>
      </c>
      <c r="BK116" s="53">
        <v>1546745</v>
      </c>
      <c r="BL116" s="1741"/>
      <c r="BM116" s="1742"/>
      <c r="BN116" s="1329">
        <v>-36000</v>
      </c>
      <c r="BO116" s="344" t="s">
        <v>497</v>
      </c>
      <c r="BP116" s="344" t="s">
        <v>825</v>
      </c>
      <c r="BQ116" s="580" t="s">
        <v>2135</v>
      </c>
      <c r="BR116" s="246"/>
      <c r="BS116" s="246"/>
      <c r="BT116" s="246"/>
      <c r="BU116" s="246"/>
      <c r="BV116" s="246"/>
      <c r="BW116" s="246"/>
      <c r="BX116" s="246"/>
      <c r="BY116" s="246"/>
      <c r="BZ116" s="246"/>
      <c r="CA116" s="246"/>
      <c r="CB116" s="246"/>
      <c r="CC116" s="246"/>
      <c r="CD116" s="246"/>
      <c r="CE116" s="246"/>
      <c r="CF116" s="246"/>
      <c r="CG116" s="246"/>
      <c r="CH116" s="246"/>
      <c r="CI116" s="246"/>
      <c r="CJ116" s="246"/>
      <c r="CK116" s="246"/>
      <c r="CL116" s="246"/>
      <c r="CM116" s="246"/>
      <c r="CN116" s="246"/>
      <c r="CO116" s="246"/>
      <c r="CP116" s="246"/>
      <c r="CQ116" s="246"/>
      <c r="CR116" s="246"/>
      <c r="CS116" s="246"/>
      <c r="CT116" s="246"/>
    </row>
    <row r="117" spans="1:98" s="48" customFormat="1" ht="12.75" customHeight="1" x14ac:dyDescent="0.2">
      <c r="A117" s="599">
        <v>113</v>
      </c>
      <c r="B117" s="296" t="s">
        <v>114</v>
      </c>
      <c r="C117" s="648" t="s">
        <v>115</v>
      </c>
      <c r="D117" s="1319">
        <v>121313</v>
      </c>
      <c r="E117" s="1187">
        <v>75272000</v>
      </c>
      <c r="F117" s="1187">
        <v>3580</v>
      </c>
      <c r="G117" s="53">
        <v>-2437950</v>
      </c>
      <c r="H117" s="53">
        <v>-3574895</v>
      </c>
      <c r="I117" s="53">
        <v>-43079</v>
      </c>
      <c r="J117" s="53">
        <v>0</v>
      </c>
      <c r="K117" s="53">
        <v>-23029</v>
      </c>
      <c r="L117" s="53">
        <v>0</v>
      </c>
      <c r="M117" s="53">
        <v>-853769</v>
      </c>
      <c r="N117" s="53">
        <v>-155268</v>
      </c>
      <c r="O117" s="53">
        <v>-24785</v>
      </c>
      <c r="P117" s="53">
        <v>0</v>
      </c>
      <c r="Q117" s="53">
        <v>0</v>
      </c>
      <c r="R117" s="53">
        <v>0</v>
      </c>
      <c r="S117" s="53">
        <v>0</v>
      </c>
      <c r="T117" s="53"/>
      <c r="U117" s="53"/>
      <c r="V117" s="53">
        <v>25260485</v>
      </c>
      <c r="W117" s="53">
        <v>-681835</v>
      </c>
      <c r="X117" s="53"/>
      <c r="Y117" s="53"/>
      <c r="Z117" s="53">
        <v>12149791</v>
      </c>
      <c r="AA117" s="53">
        <v>9719833</v>
      </c>
      <c r="AB117" s="53">
        <v>2186962</v>
      </c>
      <c r="AC117" s="53">
        <v>242996</v>
      </c>
      <c r="AD117" s="53">
        <v>129220</v>
      </c>
      <c r="AE117" s="53">
        <v>0</v>
      </c>
      <c r="AF117" s="53">
        <v>0</v>
      </c>
      <c r="AG117" s="53">
        <v>0</v>
      </c>
      <c r="AH117" s="53">
        <v>0</v>
      </c>
      <c r="AI117" s="53">
        <v>0</v>
      </c>
      <c r="AJ117" s="53">
        <v>0</v>
      </c>
      <c r="AK117" s="53">
        <v>170350</v>
      </c>
      <c r="AL117" s="53">
        <v>167</v>
      </c>
      <c r="AM117" s="53">
        <v>7</v>
      </c>
      <c r="AN117" s="53">
        <v>0</v>
      </c>
      <c r="AO117" s="53">
        <v>6</v>
      </c>
      <c r="AP117" s="53">
        <v>0</v>
      </c>
      <c r="AQ117" s="53">
        <v>286</v>
      </c>
      <c r="AR117" s="53">
        <v>41</v>
      </c>
      <c r="AS117" s="53">
        <v>9</v>
      </c>
      <c r="AT117" s="53">
        <v>0</v>
      </c>
      <c r="AU117" s="1188"/>
      <c r="AV117" s="53">
        <v>0</v>
      </c>
      <c r="AW117" s="53">
        <v>0</v>
      </c>
      <c r="AX117" s="53">
        <v>0</v>
      </c>
      <c r="AY117" s="53">
        <v>462</v>
      </c>
      <c r="AZ117" s="53"/>
      <c r="BA117" s="53">
        <v>1811</v>
      </c>
      <c r="BB117" s="53">
        <v>1735</v>
      </c>
      <c r="BC117" s="53">
        <v>76</v>
      </c>
      <c r="BD117" s="53">
        <v>1561</v>
      </c>
      <c r="BE117" s="53">
        <v>-41337</v>
      </c>
      <c r="BF117" s="53">
        <v>-180988</v>
      </c>
      <c r="BG117" s="53"/>
      <c r="BH117" s="53">
        <v>-38145</v>
      </c>
      <c r="BI117" s="53">
        <v>-530087</v>
      </c>
      <c r="BJ117" s="53">
        <v>-63212</v>
      </c>
      <c r="BK117" s="53">
        <v>-954244</v>
      </c>
      <c r="BL117" s="1741"/>
      <c r="BM117" s="1742"/>
      <c r="BN117" s="1329">
        <v>0</v>
      </c>
      <c r="BO117" s="344" t="s">
        <v>2013</v>
      </c>
      <c r="BP117" s="344" t="s">
        <v>2014</v>
      </c>
      <c r="BQ117" s="580" t="s">
        <v>2136</v>
      </c>
      <c r="BR117" s="246"/>
      <c r="BS117" s="246"/>
      <c r="BT117" s="246"/>
      <c r="BU117" s="246"/>
      <c r="BV117" s="246"/>
      <c r="BW117" s="246"/>
      <c r="BX117" s="246"/>
      <c r="BY117" s="246"/>
      <c r="BZ117" s="246"/>
      <c r="CA117" s="246"/>
      <c r="CB117" s="246"/>
      <c r="CC117" s="246"/>
      <c r="CD117" s="246"/>
      <c r="CE117" s="246"/>
      <c r="CF117" s="246"/>
      <c r="CG117" s="246"/>
      <c r="CH117" s="246"/>
      <c r="CI117" s="246"/>
      <c r="CJ117" s="246"/>
      <c r="CK117" s="246"/>
      <c r="CL117" s="246"/>
      <c r="CM117" s="246"/>
      <c r="CN117" s="246"/>
      <c r="CO117" s="246"/>
      <c r="CP117" s="246"/>
      <c r="CQ117" s="246"/>
      <c r="CR117" s="246"/>
      <c r="CS117" s="246"/>
      <c r="CT117" s="246"/>
    </row>
    <row r="118" spans="1:98" s="48" customFormat="1" ht="12.75" customHeight="1" x14ac:dyDescent="0.2">
      <c r="A118" s="599">
        <v>114</v>
      </c>
      <c r="B118" s="296" t="s">
        <v>116</v>
      </c>
      <c r="C118" s="648" t="s">
        <v>117</v>
      </c>
      <c r="D118" s="1319">
        <v>125104</v>
      </c>
      <c r="E118" s="1187">
        <v>105498000</v>
      </c>
      <c r="F118" s="1187">
        <v>3320</v>
      </c>
      <c r="G118" s="53">
        <v>-3716105</v>
      </c>
      <c r="H118" s="53">
        <v>-2495215</v>
      </c>
      <c r="I118" s="53">
        <v>-14351</v>
      </c>
      <c r="J118" s="53">
        <v>-3693</v>
      </c>
      <c r="K118" s="53">
        <v>-12650</v>
      </c>
      <c r="L118" s="53">
        <v>-11039</v>
      </c>
      <c r="M118" s="53">
        <v>-1431420</v>
      </c>
      <c r="N118" s="53">
        <v>-131248</v>
      </c>
      <c r="O118" s="53">
        <v>-90365</v>
      </c>
      <c r="P118" s="53">
        <v>-644</v>
      </c>
      <c r="Q118" s="53">
        <v>0</v>
      </c>
      <c r="R118" s="53">
        <v>0</v>
      </c>
      <c r="S118" s="53">
        <v>0</v>
      </c>
      <c r="T118" s="53"/>
      <c r="U118" s="53"/>
      <c r="V118" s="53">
        <v>38768898</v>
      </c>
      <c r="W118" s="53">
        <v>-500000</v>
      </c>
      <c r="X118" s="53"/>
      <c r="Y118" s="53"/>
      <c r="Z118" s="53">
        <v>19009121</v>
      </c>
      <c r="AA118" s="53">
        <v>15207297</v>
      </c>
      <c r="AB118" s="53">
        <v>3421642</v>
      </c>
      <c r="AC118" s="53">
        <v>380182</v>
      </c>
      <c r="AD118" s="53">
        <v>132547</v>
      </c>
      <c r="AE118" s="53">
        <v>0</v>
      </c>
      <c r="AF118" s="53">
        <v>0</v>
      </c>
      <c r="AG118" s="53">
        <v>0</v>
      </c>
      <c r="AH118" s="53">
        <v>0</v>
      </c>
      <c r="AI118" s="53">
        <v>0</v>
      </c>
      <c r="AJ118" s="53">
        <v>0</v>
      </c>
      <c r="AK118" s="53">
        <v>916713</v>
      </c>
      <c r="AL118" s="53">
        <v>150</v>
      </c>
      <c r="AM118" s="53">
        <v>5</v>
      </c>
      <c r="AN118" s="53">
        <v>1</v>
      </c>
      <c r="AO118" s="53">
        <v>7</v>
      </c>
      <c r="AP118" s="53">
        <v>1</v>
      </c>
      <c r="AQ118" s="53">
        <v>253</v>
      </c>
      <c r="AR118" s="53">
        <v>50</v>
      </c>
      <c r="AS118" s="53">
        <v>11</v>
      </c>
      <c r="AT118" s="53">
        <v>2</v>
      </c>
      <c r="AU118" s="1188"/>
      <c r="AV118" s="53">
        <v>0</v>
      </c>
      <c r="AW118" s="53">
        <v>2</v>
      </c>
      <c r="AX118" s="53">
        <v>0</v>
      </c>
      <c r="AY118" s="53">
        <v>308</v>
      </c>
      <c r="AZ118" s="53"/>
      <c r="BA118" s="53">
        <v>1543</v>
      </c>
      <c r="BB118" s="53">
        <v>1472</v>
      </c>
      <c r="BC118" s="53">
        <v>71</v>
      </c>
      <c r="BD118" s="53">
        <v>1490</v>
      </c>
      <c r="BE118" s="53">
        <v>-509187</v>
      </c>
      <c r="BF118" s="53">
        <v>-188698</v>
      </c>
      <c r="BG118" s="53"/>
      <c r="BH118" s="53">
        <v>0</v>
      </c>
      <c r="BI118" s="53">
        <v>-56897</v>
      </c>
      <c r="BJ118" s="53">
        <v>-676638</v>
      </c>
      <c r="BK118" s="53">
        <v>739119</v>
      </c>
      <c r="BL118" s="1741"/>
      <c r="BM118" s="1742"/>
      <c r="BN118" s="1329">
        <v>0</v>
      </c>
      <c r="BO118" s="344" t="s">
        <v>2013</v>
      </c>
      <c r="BP118" s="344" t="s">
        <v>2014</v>
      </c>
      <c r="BQ118" s="580" t="s">
        <v>2137</v>
      </c>
      <c r="BR118" s="246"/>
      <c r="BS118" s="246"/>
      <c r="BT118" s="246"/>
      <c r="BU118" s="246"/>
      <c r="BV118" s="246"/>
      <c r="BW118" s="246"/>
      <c r="BX118" s="246"/>
      <c r="BY118" s="246"/>
      <c r="BZ118" s="246"/>
      <c r="CA118" s="246"/>
      <c r="CB118" s="246"/>
      <c r="CC118" s="246"/>
      <c r="CD118" s="246"/>
      <c r="CE118" s="246"/>
      <c r="CF118" s="246"/>
      <c r="CG118" s="246"/>
      <c r="CH118" s="246"/>
      <c r="CI118" s="246"/>
      <c r="CJ118" s="246"/>
      <c r="CK118" s="246"/>
      <c r="CL118" s="246"/>
      <c r="CM118" s="246"/>
      <c r="CN118" s="246"/>
      <c r="CO118" s="246"/>
      <c r="CP118" s="246"/>
      <c r="CQ118" s="246"/>
      <c r="CR118" s="246"/>
      <c r="CS118" s="246"/>
      <c r="CT118" s="246"/>
    </row>
    <row r="119" spans="1:98" s="48" customFormat="1" ht="12.75" customHeight="1" x14ac:dyDescent="0.2">
      <c r="A119" s="599">
        <v>115</v>
      </c>
      <c r="B119" s="296" t="s">
        <v>118</v>
      </c>
      <c r="C119" s="648" t="s">
        <v>119</v>
      </c>
      <c r="D119" s="1319">
        <v>262282</v>
      </c>
      <c r="E119" s="1187">
        <v>252879000</v>
      </c>
      <c r="F119" s="1187">
        <v>6020</v>
      </c>
      <c r="G119" s="53">
        <v>-7440731</v>
      </c>
      <c r="H119" s="53">
        <v>-7228330</v>
      </c>
      <c r="I119" s="53">
        <v>-549839</v>
      </c>
      <c r="J119" s="53">
        <v>0</v>
      </c>
      <c r="K119" s="53">
        <v>0</v>
      </c>
      <c r="L119" s="53">
        <v>0</v>
      </c>
      <c r="M119" s="53">
        <v>-1752505</v>
      </c>
      <c r="N119" s="53">
        <v>-267447</v>
      </c>
      <c r="O119" s="53">
        <v>-4379</v>
      </c>
      <c r="P119" s="53">
        <v>-128582</v>
      </c>
      <c r="Q119" s="53">
        <v>0</v>
      </c>
      <c r="R119" s="53">
        <v>0</v>
      </c>
      <c r="S119" s="53">
        <v>0</v>
      </c>
      <c r="T119" s="53"/>
      <c r="U119" s="53"/>
      <c r="V119" s="53">
        <v>93553560</v>
      </c>
      <c r="W119" s="53">
        <v>-1556893</v>
      </c>
      <c r="X119" s="53"/>
      <c r="Y119" s="53"/>
      <c r="Z119" s="53">
        <v>30026570</v>
      </c>
      <c r="AA119" s="53">
        <v>27296881</v>
      </c>
      <c r="AB119" s="53">
        <v>33666153</v>
      </c>
      <c r="AC119" s="53">
        <v>0</v>
      </c>
      <c r="AD119" s="53">
        <v>263865</v>
      </c>
      <c r="AE119" s="53">
        <v>0</v>
      </c>
      <c r="AF119" s="53">
        <v>0</v>
      </c>
      <c r="AG119" s="53">
        <v>0</v>
      </c>
      <c r="AH119" s="53">
        <v>0</v>
      </c>
      <c r="AI119" s="53">
        <v>0</v>
      </c>
      <c r="AJ119" s="53">
        <v>0</v>
      </c>
      <c r="AK119" s="53">
        <v>-4114166</v>
      </c>
      <c r="AL119" s="53">
        <v>212</v>
      </c>
      <c r="AM119" s="53">
        <v>17</v>
      </c>
      <c r="AN119" s="53">
        <v>0</v>
      </c>
      <c r="AO119" s="53">
        <v>0</v>
      </c>
      <c r="AP119" s="53">
        <v>0</v>
      </c>
      <c r="AQ119" s="53">
        <v>192</v>
      </c>
      <c r="AR119" s="53">
        <v>58</v>
      </c>
      <c r="AS119" s="53">
        <v>1</v>
      </c>
      <c r="AT119" s="53">
        <v>5</v>
      </c>
      <c r="AU119" s="1188"/>
      <c r="AV119" s="53">
        <v>0</v>
      </c>
      <c r="AW119" s="53">
        <v>0</v>
      </c>
      <c r="AX119" s="53">
        <v>0</v>
      </c>
      <c r="AY119" s="53">
        <v>1233</v>
      </c>
      <c r="AZ119" s="53"/>
      <c r="BA119" s="53">
        <v>2047</v>
      </c>
      <c r="BB119" s="53">
        <v>1727</v>
      </c>
      <c r="BC119" s="53">
        <v>320</v>
      </c>
      <c r="BD119" s="53">
        <v>3145</v>
      </c>
      <c r="BE119" s="53">
        <v>-156413</v>
      </c>
      <c r="BF119" s="53">
        <v>-14346</v>
      </c>
      <c r="BG119" s="53"/>
      <c r="BH119" s="53">
        <v>-42390</v>
      </c>
      <c r="BI119" s="53">
        <v>-1533368</v>
      </c>
      <c r="BJ119" s="53">
        <v>-5988</v>
      </c>
      <c r="BK119" s="53">
        <v>-6403386</v>
      </c>
      <c r="BL119" s="1741"/>
      <c r="BM119" s="1742"/>
      <c r="BN119" s="1329">
        <v>0</v>
      </c>
      <c r="BO119" s="344" t="s">
        <v>2023</v>
      </c>
      <c r="BP119" s="344" t="s">
        <v>2024</v>
      </c>
      <c r="BQ119" s="580" t="s">
        <v>2138</v>
      </c>
      <c r="BR119" s="246"/>
      <c r="BS119" s="246"/>
      <c r="BT119" s="246"/>
      <c r="BU119" s="246"/>
      <c r="BV119" s="246"/>
      <c r="BW119" s="246"/>
      <c r="BX119" s="246"/>
      <c r="BY119" s="246"/>
      <c r="BZ119" s="246"/>
      <c r="CA119" s="246"/>
      <c r="CB119" s="246"/>
      <c r="CC119" s="246"/>
      <c r="CD119" s="246"/>
      <c r="CE119" s="246"/>
      <c r="CF119" s="246"/>
      <c r="CG119" s="246"/>
      <c r="CH119" s="246"/>
      <c r="CI119" s="246"/>
      <c r="CJ119" s="246"/>
      <c r="CK119" s="246"/>
      <c r="CL119" s="246"/>
      <c r="CM119" s="246"/>
      <c r="CN119" s="246"/>
      <c r="CO119" s="246"/>
      <c r="CP119" s="246"/>
      <c r="CQ119" s="246"/>
      <c r="CR119" s="246"/>
      <c r="CS119" s="246"/>
      <c r="CT119" s="246"/>
    </row>
    <row r="120" spans="1:98" s="48" customFormat="1" ht="12.75" customHeight="1" x14ac:dyDescent="0.2">
      <c r="A120" s="599">
        <v>116</v>
      </c>
      <c r="B120" s="296" t="s">
        <v>566</v>
      </c>
      <c r="C120" s="648" t="s">
        <v>121</v>
      </c>
      <c r="D120" s="1319">
        <v>299179</v>
      </c>
      <c r="E120" s="1187">
        <v>178082000</v>
      </c>
      <c r="F120" s="1187">
        <v>8390</v>
      </c>
      <c r="G120" s="53">
        <v>-9726282</v>
      </c>
      <c r="H120" s="53">
        <v>-5064566</v>
      </c>
      <c r="I120" s="53">
        <v>-92201</v>
      </c>
      <c r="J120" s="53">
        <v>-164221</v>
      </c>
      <c r="K120" s="53">
        <v>-27932</v>
      </c>
      <c r="L120" s="53">
        <v>0</v>
      </c>
      <c r="M120" s="53">
        <v>-1671653</v>
      </c>
      <c r="N120" s="53">
        <v>-493001</v>
      </c>
      <c r="O120" s="53">
        <v>-231531</v>
      </c>
      <c r="P120" s="53">
        <v>-13592</v>
      </c>
      <c r="Q120" s="53">
        <v>0</v>
      </c>
      <c r="R120" s="53">
        <v>0</v>
      </c>
      <c r="S120" s="53">
        <v>0</v>
      </c>
      <c r="T120" s="53"/>
      <c r="U120" s="53"/>
      <c r="V120" s="53">
        <v>52530704</v>
      </c>
      <c r="W120" s="53">
        <v>-2000000</v>
      </c>
      <c r="X120" s="53"/>
      <c r="Y120" s="53"/>
      <c r="Z120" s="53">
        <v>23703549</v>
      </c>
      <c r="AA120" s="53">
        <v>23229479</v>
      </c>
      <c r="AB120" s="53">
        <v>0</v>
      </c>
      <c r="AC120" s="53">
        <v>474071</v>
      </c>
      <c r="AD120" s="53">
        <v>298070</v>
      </c>
      <c r="AE120" s="53">
        <v>1531860</v>
      </c>
      <c r="AF120" s="53">
        <v>750224</v>
      </c>
      <c r="AG120" s="53">
        <v>0</v>
      </c>
      <c r="AH120" s="53">
        <v>0</v>
      </c>
      <c r="AI120" s="53">
        <v>0</v>
      </c>
      <c r="AJ120" s="53">
        <v>0</v>
      </c>
      <c r="AK120" s="53">
        <v>3246205</v>
      </c>
      <c r="AL120" s="53">
        <v>539</v>
      </c>
      <c r="AM120" s="53">
        <v>18</v>
      </c>
      <c r="AN120" s="53">
        <v>72</v>
      </c>
      <c r="AO120" s="53">
        <v>23</v>
      </c>
      <c r="AP120" s="53">
        <v>1</v>
      </c>
      <c r="AQ120" s="53">
        <v>750</v>
      </c>
      <c r="AR120" s="53">
        <v>348</v>
      </c>
      <c r="AS120" s="53">
        <v>32</v>
      </c>
      <c r="AT120" s="53">
        <v>14</v>
      </c>
      <c r="AU120" s="1188"/>
      <c r="AV120" s="53">
        <v>0</v>
      </c>
      <c r="AW120" s="53">
        <v>5</v>
      </c>
      <c r="AX120" s="53">
        <v>2</v>
      </c>
      <c r="AY120" s="53">
        <v>1002</v>
      </c>
      <c r="AZ120" s="53"/>
      <c r="BA120" s="53">
        <v>3940</v>
      </c>
      <c r="BB120" s="53">
        <v>3739</v>
      </c>
      <c r="BC120" s="53">
        <v>201</v>
      </c>
      <c r="BD120" s="53">
        <v>4018</v>
      </c>
      <c r="BE120" s="53">
        <v>0</v>
      </c>
      <c r="BF120" s="53">
        <v>-707095</v>
      </c>
      <c r="BG120" s="53"/>
      <c r="BH120" s="53">
        <v>-59675</v>
      </c>
      <c r="BI120" s="53">
        <v>-904883</v>
      </c>
      <c r="BJ120" s="53">
        <v>0</v>
      </c>
      <c r="BK120" s="53">
        <v>6044074</v>
      </c>
      <c r="BL120" s="1741"/>
      <c r="BM120" s="1742"/>
      <c r="BN120" s="1329">
        <v>-76000</v>
      </c>
      <c r="BO120" s="344" t="s">
        <v>497</v>
      </c>
      <c r="BP120" s="344" t="s">
        <v>2037</v>
      </c>
      <c r="BQ120" s="580" t="s">
        <v>2139</v>
      </c>
      <c r="BR120" s="246"/>
      <c r="BS120" s="246"/>
      <c r="BT120" s="246"/>
      <c r="BU120" s="246"/>
      <c r="BV120" s="246"/>
      <c r="BW120" s="246"/>
      <c r="BX120" s="246"/>
      <c r="BY120" s="246"/>
      <c r="BZ120" s="246"/>
      <c r="CA120" s="246"/>
      <c r="CB120" s="246"/>
      <c r="CC120" s="246"/>
      <c r="CD120" s="246"/>
      <c r="CE120" s="246"/>
      <c r="CF120" s="246"/>
      <c r="CG120" s="246"/>
      <c r="CH120" s="246"/>
      <c r="CI120" s="246"/>
      <c r="CJ120" s="246"/>
      <c r="CK120" s="246"/>
      <c r="CL120" s="246"/>
      <c r="CM120" s="246"/>
      <c r="CN120" s="246"/>
      <c r="CO120" s="246"/>
      <c r="CP120" s="246"/>
      <c r="CQ120" s="246"/>
      <c r="CR120" s="246"/>
      <c r="CS120" s="246"/>
      <c r="CT120" s="246"/>
    </row>
    <row r="121" spans="1:98" s="48" customFormat="1" ht="12.75" customHeight="1" x14ac:dyDescent="0.2">
      <c r="A121" s="599">
        <v>117</v>
      </c>
      <c r="B121" s="296" t="s">
        <v>122</v>
      </c>
      <c r="C121" s="648" t="s">
        <v>123</v>
      </c>
      <c r="D121" s="1319">
        <v>158337</v>
      </c>
      <c r="E121" s="1187">
        <v>195853000</v>
      </c>
      <c r="F121" s="1187">
        <v>3230</v>
      </c>
      <c r="G121" s="53">
        <v>-2857478</v>
      </c>
      <c r="H121" s="53">
        <v>-5374641</v>
      </c>
      <c r="I121" s="53">
        <v>-30194</v>
      </c>
      <c r="J121" s="53">
        <v>0</v>
      </c>
      <c r="K121" s="53">
        <v>0</v>
      </c>
      <c r="L121" s="53">
        <v>0</v>
      </c>
      <c r="M121" s="53">
        <v>-1153225</v>
      </c>
      <c r="N121" s="53">
        <v>-89227</v>
      </c>
      <c r="O121" s="53">
        <v>-33038</v>
      </c>
      <c r="P121" s="53">
        <v>0</v>
      </c>
      <c r="Q121" s="53">
        <v>0</v>
      </c>
      <c r="R121" s="53">
        <v>0</v>
      </c>
      <c r="S121" s="53">
        <v>0</v>
      </c>
      <c r="T121" s="53"/>
      <c r="U121" s="53"/>
      <c r="V121" s="53">
        <v>70624843</v>
      </c>
      <c r="W121" s="53">
        <v>-3446319</v>
      </c>
      <c r="X121" s="53"/>
      <c r="Y121" s="53"/>
      <c r="Z121" s="53">
        <v>34378640</v>
      </c>
      <c r="AA121" s="53">
        <v>27502912</v>
      </c>
      <c r="AB121" s="53">
        <v>6875728</v>
      </c>
      <c r="AC121" s="53">
        <v>0</v>
      </c>
      <c r="AD121" s="53">
        <v>158949</v>
      </c>
      <c r="AE121" s="53">
        <v>0</v>
      </c>
      <c r="AF121" s="53">
        <v>1638045</v>
      </c>
      <c r="AG121" s="53">
        <v>0</v>
      </c>
      <c r="AH121" s="53">
        <v>0</v>
      </c>
      <c r="AI121" s="53">
        <v>0</v>
      </c>
      <c r="AJ121" s="53">
        <v>0</v>
      </c>
      <c r="AK121" s="53">
        <v>-5332221</v>
      </c>
      <c r="AL121" s="53">
        <v>147</v>
      </c>
      <c r="AM121" s="53">
        <v>7</v>
      </c>
      <c r="AN121" s="53">
        <v>0</v>
      </c>
      <c r="AO121" s="53">
        <v>0</v>
      </c>
      <c r="AP121" s="53">
        <v>0</v>
      </c>
      <c r="AQ121" s="53">
        <v>129</v>
      </c>
      <c r="AR121" s="53">
        <v>50</v>
      </c>
      <c r="AS121" s="53">
        <v>6</v>
      </c>
      <c r="AT121" s="53">
        <v>0</v>
      </c>
      <c r="AU121" s="1188"/>
      <c r="AV121" s="53">
        <v>0</v>
      </c>
      <c r="AW121" s="53">
        <v>0</v>
      </c>
      <c r="AX121" s="53">
        <v>0</v>
      </c>
      <c r="AY121" s="53">
        <v>604</v>
      </c>
      <c r="AZ121" s="53"/>
      <c r="BA121" s="53">
        <v>866</v>
      </c>
      <c r="BB121" s="53">
        <v>710</v>
      </c>
      <c r="BC121" s="53">
        <v>156</v>
      </c>
      <c r="BD121" s="53">
        <v>1545</v>
      </c>
      <c r="BE121" s="53">
        <v>-475211</v>
      </c>
      <c r="BF121" s="53">
        <v>-102198</v>
      </c>
      <c r="BG121" s="53"/>
      <c r="BH121" s="53">
        <v>-3244</v>
      </c>
      <c r="BI121" s="53">
        <v>-383661</v>
      </c>
      <c r="BJ121" s="53">
        <v>-188911</v>
      </c>
      <c r="BK121" s="53">
        <v>2319999</v>
      </c>
      <c r="BL121" s="1741"/>
      <c r="BM121" s="1742"/>
      <c r="BN121" s="1329">
        <v>0</v>
      </c>
      <c r="BO121" s="344" t="s">
        <v>2013</v>
      </c>
      <c r="BP121" s="344" t="s">
        <v>2021</v>
      </c>
      <c r="BQ121" s="580" t="s">
        <v>2140</v>
      </c>
      <c r="BR121" s="246"/>
      <c r="BS121" s="246"/>
      <c r="BT121" s="246"/>
      <c r="BU121" s="246"/>
      <c r="BV121" s="246"/>
      <c r="BW121" s="246"/>
      <c r="BX121" s="246"/>
      <c r="BY121" s="246"/>
      <c r="BZ121" s="246"/>
      <c r="CA121" s="246"/>
      <c r="CB121" s="246"/>
      <c r="CC121" s="246"/>
      <c r="CD121" s="246"/>
      <c r="CE121" s="246"/>
      <c r="CF121" s="246"/>
      <c r="CG121" s="246"/>
      <c r="CH121" s="246"/>
      <c r="CI121" s="246"/>
      <c r="CJ121" s="246"/>
      <c r="CK121" s="246"/>
      <c r="CL121" s="246"/>
      <c r="CM121" s="246"/>
      <c r="CN121" s="246"/>
      <c r="CO121" s="246"/>
      <c r="CP121" s="246"/>
      <c r="CQ121" s="246"/>
      <c r="CR121" s="246"/>
      <c r="CS121" s="246"/>
      <c r="CT121" s="246"/>
    </row>
    <row r="122" spans="1:98" s="48" customFormat="1" ht="12.75" customHeight="1" x14ac:dyDescent="0.2">
      <c r="A122" s="599">
        <v>118</v>
      </c>
      <c r="B122" s="296" t="s">
        <v>124</v>
      </c>
      <c r="C122" s="648" t="s">
        <v>125</v>
      </c>
      <c r="D122" s="1319">
        <v>135907</v>
      </c>
      <c r="E122" s="1187">
        <v>89650000</v>
      </c>
      <c r="F122" s="1187">
        <v>3830</v>
      </c>
      <c r="G122" s="53">
        <v>-5122934</v>
      </c>
      <c r="H122" s="53">
        <v>-1674496</v>
      </c>
      <c r="I122" s="53">
        <v>-85596</v>
      </c>
      <c r="J122" s="53">
        <v>-20635</v>
      </c>
      <c r="K122" s="53">
        <v>-29063</v>
      </c>
      <c r="L122" s="53">
        <v>-20000</v>
      </c>
      <c r="M122" s="53">
        <v>-843007</v>
      </c>
      <c r="N122" s="53">
        <v>-51869</v>
      </c>
      <c r="O122" s="53">
        <v>-369665</v>
      </c>
      <c r="P122" s="53">
        <v>-449</v>
      </c>
      <c r="Q122" s="53">
        <v>0</v>
      </c>
      <c r="R122" s="53">
        <v>0</v>
      </c>
      <c r="S122" s="53">
        <v>0</v>
      </c>
      <c r="T122" s="53"/>
      <c r="U122" s="53"/>
      <c r="V122" s="53">
        <v>32439804</v>
      </c>
      <c r="W122" s="53">
        <v>-129759</v>
      </c>
      <c r="X122" s="53"/>
      <c r="Y122" s="53"/>
      <c r="Z122" s="53">
        <v>16131045</v>
      </c>
      <c r="AA122" s="53">
        <v>12904836</v>
      </c>
      <c r="AB122" s="53">
        <v>2903588</v>
      </c>
      <c r="AC122" s="53">
        <v>322621</v>
      </c>
      <c r="AD122" s="53">
        <v>139515</v>
      </c>
      <c r="AE122" s="53">
        <v>0</v>
      </c>
      <c r="AF122" s="53">
        <v>0</v>
      </c>
      <c r="AG122" s="53">
        <v>0</v>
      </c>
      <c r="AH122" s="53">
        <v>0</v>
      </c>
      <c r="AI122" s="53">
        <v>0</v>
      </c>
      <c r="AJ122" s="53">
        <v>0</v>
      </c>
      <c r="AK122" s="53">
        <v>136230</v>
      </c>
      <c r="AL122" s="53">
        <v>170</v>
      </c>
      <c r="AM122" s="53">
        <v>19</v>
      </c>
      <c r="AN122" s="53">
        <v>6</v>
      </c>
      <c r="AO122" s="53">
        <v>20</v>
      </c>
      <c r="AP122" s="53">
        <v>2</v>
      </c>
      <c r="AQ122" s="53">
        <v>240</v>
      </c>
      <c r="AR122" s="53">
        <v>80</v>
      </c>
      <c r="AS122" s="53">
        <v>15</v>
      </c>
      <c r="AT122" s="53">
        <v>1</v>
      </c>
      <c r="AU122" s="1188"/>
      <c r="AV122" s="53">
        <v>0</v>
      </c>
      <c r="AW122" s="53">
        <v>0</v>
      </c>
      <c r="AX122" s="53">
        <v>0</v>
      </c>
      <c r="AY122" s="53">
        <v>518</v>
      </c>
      <c r="AZ122" s="53"/>
      <c r="BA122" s="53">
        <v>1947</v>
      </c>
      <c r="BB122" s="53">
        <v>1836</v>
      </c>
      <c r="BC122" s="53">
        <v>111</v>
      </c>
      <c r="BD122" s="53">
        <v>1666</v>
      </c>
      <c r="BE122" s="53">
        <v>-286132</v>
      </c>
      <c r="BF122" s="53">
        <v>-142102</v>
      </c>
      <c r="BG122" s="53"/>
      <c r="BH122" s="53">
        <v>-9356</v>
      </c>
      <c r="BI122" s="53">
        <v>-345963</v>
      </c>
      <c r="BJ122" s="53">
        <v>-59454</v>
      </c>
      <c r="BK122" s="53">
        <v>118049</v>
      </c>
      <c r="BL122" s="1741"/>
      <c r="BM122" s="1742"/>
      <c r="BN122" s="1329">
        <v>0</v>
      </c>
      <c r="BO122" s="344" t="s">
        <v>2013</v>
      </c>
      <c r="BP122" s="344" t="s">
        <v>2016</v>
      </c>
      <c r="BQ122" s="580" t="s">
        <v>2141</v>
      </c>
      <c r="BR122" s="246"/>
      <c r="BS122" s="246"/>
      <c r="BT122" s="246"/>
      <c r="BU122" s="246"/>
      <c r="BV122" s="246"/>
      <c r="BW122" s="246"/>
      <c r="BX122" s="246"/>
      <c r="BY122" s="246"/>
      <c r="BZ122" s="246"/>
      <c r="CA122" s="246"/>
      <c r="CB122" s="246"/>
      <c r="CC122" s="246"/>
      <c r="CD122" s="246"/>
      <c r="CE122" s="246"/>
      <c r="CF122" s="246"/>
      <c r="CG122" s="246"/>
      <c r="CH122" s="246"/>
      <c r="CI122" s="246"/>
      <c r="CJ122" s="246"/>
      <c r="CK122" s="246"/>
      <c r="CL122" s="246"/>
      <c r="CM122" s="246"/>
      <c r="CN122" s="246"/>
      <c r="CO122" s="246"/>
      <c r="CP122" s="246"/>
      <c r="CQ122" s="246"/>
      <c r="CR122" s="246"/>
      <c r="CS122" s="246"/>
      <c r="CT122" s="246"/>
    </row>
    <row r="123" spans="1:98" s="48" customFormat="1" ht="12.75" customHeight="1" x14ac:dyDescent="0.2">
      <c r="A123" s="599">
        <v>119</v>
      </c>
      <c r="B123" s="296" t="s">
        <v>126</v>
      </c>
      <c r="C123" s="648" t="s">
        <v>127</v>
      </c>
      <c r="D123" s="1319">
        <v>749953</v>
      </c>
      <c r="E123" s="1187">
        <v>1716887000</v>
      </c>
      <c r="F123" s="1187">
        <v>8930</v>
      </c>
      <c r="G123" s="53">
        <v>-8000000</v>
      </c>
      <c r="H123" s="53">
        <v>-14100000</v>
      </c>
      <c r="I123" s="53">
        <v>-108000</v>
      </c>
      <c r="J123" s="53">
        <v>0</v>
      </c>
      <c r="K123" s="53">
        <v>-21000</v>
      </c>
      <c r="L123" s="53">
        <v>-108000</v>
      </c>
      <c r="M123" s="53">
        <v>-19500000</v>
      </c>
      <c r="N123" s="53">
        <v>-270000</v>
      </c>
      <c r="O123" s="53">
        <v>0</v>
      </c>
      <c r="P123" s="53">
        <v>0</v>
      </c>
      <c r="Q123" s="53">
        <v>0</v>
      </c>
      <c r="R123" s="53">
        <v>0</v>
      </c>
      <c r="S123" s="53">
        <v>0</v>
      </c>
      <c r="T123" s="53"/>
      <c r="U123" s="53"/>
      <c r="V123" s="53">
        <v>419228000</v>
      </c>
      <c r="W123" s="53">
        <v>-2100000</v>
      </c>
      <c r="X123" s="53"/>
      <c r="Y123" s="53"/>
      <c r="Z123" s="53">
        <v>137320709</v>
      </c>
      <c r="AA123" s="53">
        <v>124837009</v>
      </c>
      <c r="AB123" s="53">
        <v>153965644</v>
      </c>
      <c r="AC123" s="53">
        <v>0</v>
      </c>
      <c r="AD123" s="53">
        <v>562638</v>
      </c>
      <c r="AE123" s="53">
        <v>0</v>
      </c>
      <c r="AF123" s="53">
        <v>0</v>
      </c>
      <c r="AG123" s="53">
        <v>0</v>
      </c>
      <c r="AH123" s="53">
        <v>0</v>
      </c>
      <c r="AI123" s="53">
        <v>0</v>
      </c>
      <c r="AJ123" s="53">
        <v>0</v>
      </c>
      <c r="AK123" s="53">
        <v>-1329962</v>
      </c>
      <c r="AL123" s="53">
        <v>301</v>
      </c>
      <c r="AM123" s="53">
        <v>12</v>
      </c>
      <c r="AN123" s="53">
        <v>0</v>
      </c>
      <c r="AO123" s="53">
        <v>8</v>
      </c>
      <c r="AP123" s="53">
        <v>0</v>
      </c>
      <c r="AQ123" s="53">
        <v>1360</v>
      </c>
      <c r="AR123" s="53">
        <v>144</v>
      </c>
      <c r="AS123" s="53">
        <v>1</v>
      </c>
      <c r="AT123" s="53">
        <v>0</v>
      </c>
      <c r="AU123" s="1188"/>
      <c r="AV123" s="53">
        <v>0</v>
      </c>
      <c r="AW123" s="53">
        <v>0</v>
      </c>
      <c r="AX123" s="53">
        <v>0</v>
      </c>
      <c r="AY123" s="53">
        <v>1299</v>
      </c>
      <c r="AZ123" s="53"/>
      <c r="BA123" s="53">
        <v>2176</v>
      </c>
      <c r="BB123" s="53">
        <v>1795</v>
      </c>
      <c r="BC123" s="53">
        <v>381</v>
      </c>
      <c r="BD123" s="53">
        <v>5237</v>
      </c>
      <c r="BE123" s="53">
        <v>-4770000</v>
      </c>
      <c r="BF123" s="53">
        <v>-8800000</v>
      </c>
      <c r="BG123" s="53"/>
      <c r="BH123" s="53">
        <v>-393000</v>
      </c>
      <c r="BI123" s="53">
        <v>-1231000</v>
      </c>
      <c r="BJ123" s="53">
        <v>-4306000</v>
      </c>
      <c r="BK123" s="53">
        <v>-15835301</v>
      </c>
      <c r="BL123" s="1741"/>
      <c r="BM123" s="1742"/>
      <c r="BN123" s="1329">
        <v>0</v>
      </c>
      <c r="BO123" s="344" t="s">
        <v>2023</v>
      </c>
      <c r="BP123" s="344" t="s">
        <v>2024</v>
      </c>
      <c r="BQ123" s="580" t="s">
        <v>2142</v>
      </c>
      <c r="BR123" s="246"/>
      <c r="BS123" s="246"/>
      <c r="BT123" s="246"/>
      <c r="BU123" s="246"/>
      <c r="BV123" s="246"/>
      <c r="BW123" s="246"/>
      <c r="BX123" s="246"/>
      <c r="BY123" s="246"/>
      <c r="BZ123" s="246"/>
      <c r="CA123" s="246"/>
      <c r="CB123" s="246"/>
      <c r="CC123" s="246"/>
      <c r="CD123" s="246"/>
      <c r="CE123" s="246"/>
      <c r="CF123" s="246"/>
      <c r="CG123" s="246"/>
      <c r="CH123" s="246"/>
      <c r="CI123" s="246"/>
      <c r="CJ123" s="246"/>
      <c r="CK123" s="246"/>
      <c r="CL123" s="246"/>
      <c r="CM123" s="246"/>
      <c r="CN123" s="246"/>
      <c r="CO123" s="246"/>
      <c r="CP123" s="246"/>
      <c r="CQ123" s="246"/>
      <c r="CR123" s="246"/>
      <c r="CS123" s="246"/>
      <c r="CT123" s="246"/>
    </row>
    <row r="124" spans="1:98" s="48" customFormat="1" ht="12.75" customHeight="1" x14ac:dyDescent="0.2">
      <c r="A124" s="599">
        <v>120</v>
      </c>
      <c r="B124" s="296" t="s">
        <v>128</v>
      </c>
      <c r="C124" s="648" t="s">
        <v>129</v>
      </c>
      <c r="D124" s="1319">
        <v>130077</v>
      </c>
      <c r="E124" s="1187">
        <v>125882000</v>
      </c>
      <c r="F124" s="1187">
        <v>3350</v>
      </c>
      <c r="G124" s="53">
        <v>-4687194</v>
      </c>
      <c r="H124" s="53">
        <v>-3227438</v>
      </c>
      <c r="I124" s="53">
        <v>-4630</v>
      </c>
      <c r="J124" s="53">
        <v>-14582</v>
      </c>
      <c r="K124" s="53">
        <v>-6786</v>
      </c>
      <c r="L124" s="53">
        <v>0</v>
      </c>
      <c r="M124" s="53">
        <v>-1310407</v>
      </c>
      <c r="N124" s="53">
        <v>-70137</v>
      </c>
      <c r="O124" s="53">
        <v>-76705</v>
      </c>
      <c r="P124" s="53">
        <v>-1157</v>
      </c>
      <c r="Q124" s="53">
        <v>0</v>
      </c>
      <c r="R124" s="53">
        <v>-7859</v>
      </c>
      <c r="S124" s="53">
        <v>0</v>
      </c>
      <c r="T124" s="53"/>
      <c r="U124" s="53"/>
      <c r="V124" s="53">
        <v>48239564</v>
      </c>
      <c r="W124" s="53">
        <v>-1000592</v>
      </c>
      <c r="X124" s="53"/>
      <c r="Y124" s="53"/>
      <c r="Z124" s="53">
        <v>22969543</v>
      </c>
      <c r="AA124" s="53">
        <v>18375635</v>
      </c>
      <c r="AB124" s="53">
        <v>4134518</v>
      </c>
      <c r="AC124" s="53">
        <v>459391</v>
      </c>
      <c r="AD124" s="53">
        <v>132805</v>
      </c>
      <c r="AE124" s="53">
        <v>921061</v>
      </c>
      <c r="AF124" s="53">
        <v>158314</v>
      </c>
      <c r="AG124" s="53">
        <v>0</v>
      </c>
      <c r="AH124" s="53">
        <v>0</v>
      </c>
      <c r="AI124" s="53">
        <v>0</v>
      </c>
      <c r="AJ124" s="53">
        <v>0</v>
      </c>
      <c r="AK124" s="53">
        <v>81413</v>
      </c>
      <c r="AL124" s="53">
        <v>125</v>
      </c>
      <c r="AM124" s="53">
        <v>2</v>
      </c>
      <c r="AN124" s="53">
        <v>3</v>
      </c>
      <c r="AO124" s="53">
        <v>3</v>
      </c>
      <c r="AP124" s="53">
        <v>0</v>
      </c>
      <c r="AQ124" s="53">
        <v>78</v>
      </c>
      <c r="AR124" s="53">
        <v>67</v>
      </c>
      <c r="AS124" s="53">
        <v>18</v>
      </c>
      <c r="AT124" s="53">
        <v>2</v>
      </c>
      <c r="AU124" s="1188"/>
      <c r="AV124" s="53">
        <v>5</v>
      </c>
      <c r="AW124" s="53">
        <v>0</v>
      </c>
      <c r="AX124" s="53">
        <v>2</v>
      </c>
      <c r="AY124" s="53">
        <v>289</v>
      </c>
      <c r="AZ124" s="53"/>
      <c r="BA124" s="53">
        <v>1586</v>
      </c>
      <c r="BB124" s="53">
        <v>1455</v>
      </c>
      <c r="BC124" s="53">
        <v>131</v>
      </c>
      <c r="BD124" s="53">
        <v>1465</v>
      </c>
      <c r="BE124" s="53">
        <v>-2323940</v>
      </c>
      <c r="BF124" s="53">
        <v>-64822</v>
      </c>
      <c r="BG124" s="53"/>
      <c r="BH124" s="53">
        <v>0</v>
      </c>
      <c r="BI124" s="53">
        <v>-71322</v>
      </c>
      <c r="BJ124" s="53">
        <v>0</v>
      </c>
      <c r="BK124" s="53">
        <v>-592211</v>
      </c>
      <c r="BL124" s="1741"/>
      <c r="BM124" s="1742"/>
      <c r="BN124" s="1329">
        <v>-3000</v>
      </c>
      <c r="BO124" s="344" t="s">
        <v>2013</v>
      </c>
      <c r="BP124" s="344" t="s">
        <v>2016</v>
      </c>
      <c r="BQ124" s="580" t="s">
        <v>2143</v>
      </c>
      <c r="BR124" s="246"/>
      <c r="BS124" s="246"/>
      <c r="BT124" s="246"/>
      <c r="BU124" s="246"/>
      <c r="BV124" s="246"/>
      <c r="BW124" s="246"/>
      <c r="BX124" s="246"/>
      <c r="BY124" s="246"/>
      <c r="BZ124" s="246"/>
      <c r="CA124" s="246"/>
      <c r="CB124" s="246"/>
      <c r="CC124" s="246"/>
      <c r="CD124" s="246"/>
      <c r="CE124" s="246"/>
      <c r="CF124" s="246"/>
      <c r="CG124" s="246"/>
      <c r="CH124" s="246"/>
      <c r="CI124" s="246"/>
      <c r="CJ124" s="246"/>
      <c r="CK124" s="246"/>
      <c r="CL124" s="246"/>
      <c r="CM124" s="246"/>
      <c r="CN124" s="246"/>
      <c r="CO124" s="246"/>
      <c r="CP124" s="246"/>
      <c r="CQ124" s="246"/>
      <c r="CR124" s="246"/>
      <c r="CS124" s="246"/>
      <c r="CT124" s="246"/>
    </row>
    <row r="125" spans="1:98" s="48" customFormat="1" ht="12.75" customHeight="1" x14ac:dyDescent="0.2">
      <c r="A125" s="599">
        <v>121</v>
      </c>
      <c r="B125" s="296" t="s">
        <v>130</v>
      </c>
      <c r="C125" s="648" t="s">
        <v>131</v>
      </c>
      <c r="D125" s="1319">
        <v>195508</v>
      </c>
      <c r="E125" s="1187">
        <v>147706000</v>
      </c>
      <c r="F125" s="1187">
        <v>4990</v>
      </c>
      <c r="G125" s="53">
        <v>-6081486</v>
      </c>
      <c r="H125" s="53">
        <v>-3972386</v>
      </c>
      <c r="I125" s="53">
        <v>-51741</v>
      </c>
      <c r="J125" s="53">
        <v>-14621</v>
      </c>
      <c r="K125" s="53">
        <v>-7136</v>
      </c>
      <c r="L125" s="53">
        <v>-50000</v>
      </c>
      <c r="M125" s="53">
        <v>-663433</v>
      </c>
      <c r="N125" s="53">
        <v>-59557</v>
      </c>
      <c r="O125" s="53">
        <v>-599998</v>
      </c>
      <c r="P125" s="53">
        <v>0</v>
      </c>
      <c r="Q125" s="53">
        <v>0</v>
      </c>
      <c r="R125" s="53">
        <v>0</v>
      </c>
      <c r="S125" s="53">
        <v>0</v>
      </c>
      <c r="T125" s="53"/>
      <c r="U125" s="53"/>
      <c r="V125" s="53">
        <v>53750467</v>
      </c>
      <c r="W125" s="53">
        <v>-1039312</v>
      </c>
      <c r="X125" s="53"/>
      <c r="Y125" s="53"/>
      <c r="Z125" s="53">
        <v>26454241</v>
      </c>
      <c r="AA125" s="53">
        <v>21163392</v>
      </c>
      <c r="AB125" s="53">
        <v>5290848</v>
      </c>
      <c r="AC125" s="53">
        <v>0</v>
      </c>
      <c r="AD125" s="53">
        <v>187758</v>
      </c>
      <c r="AE125" s="53">
        <v>0</v>
      </c>
      <c r="AF125" s="53">
        <v>300829</v>
      </c>
      <c r="AG125" s="53">
        <v>0</v>
      </c>
      <c r="AH125" s="53">
        <v>0</v>
      </c>
      <c r="AI125" s="53">
        <v>0</v>
      </c>
      <c r="AJ125" s="53">
        <v>0</v>
      </c>
      <c r="AK125" s="53">
        <v>-2614638</v>
      </c>
      <c r="AL125" s="53">
        <v>194</v>
      </c>
      <c r="AM125" s="53">
        <v>10</v>
      </c>
      <c r="AN125" s="53">
        <v>5</v>
      </c>
      <c r="AO125" s="53">
        <v>4</v>
      </c>
      <c r="AP125" s="53">
        <v>0</v>
      </c>
      <c r="AQ125" s="53">
        <v>85</v>
      </c>
      <c r="AR125" s="53">
        <v>19</v>
      </c>
      <c r="AS125" s="53">
        <v>6</v>
      </c>
      <c r="AT125" s="53">
        <v>0</v>
      </c>
      <c r="AU125" s="1188"/>
      <c r="AV125" s="53">
        <v>0</v>
      </c>
      <c r="AW125" s="53">
        <v>0</v>
      </c>
      <c r="AX125" s="53">
        <v>0</v>
      </c>
      <c r="AY125" s="53">
        <v>544</v>
      </c>
      <c r="AZ125" s="53"/>
      <c r="BA125" s="53">
        <v>1934</v>
      </c>
      <c r="BB125" s="53">
        <v>1725</v>
      </c>
      <c r="BC125" s="53">
        <v>209</v>
      </c>
      <c r="BD125" s="53">
        <v>2495</v>
      </c>
      <c r="BE125" s="53">
        <v>-318683</v>
      </c>
      <c r="BF125" s="53">
        <v>-78325</v>
      </c>
      <c r="BG125" s="53"/>
      <c r="BH125" s="53">
        <v>0</v>
      </c>
      <c r="BI125" s="53">
        <v>-122675</v>
      </c>
      <c r="BJ125" s="53">
        <v>-143750</v>
      </c>
      <c r="BK125" s="53">
        <v>-5411167</v>
      </c>
      <c r="BL125" s="1741"/>
      <c r="BM125" s="1742"/>
      <c r="BN125" s="1329">
        <v>0</v>
      </c>
      <c r="BO125" s="344" t="s">
        <v>2013</v>
      </c>
      <c r="BP125" s="344" t="s">
        <v>2014</v>
      </c>
      <c r="BQ125" s="580" t="s">
        <v>2144</v>
      </c>
      <c r="BR125" s="246"/>
      <c r="BS125" s="246"/>
      <c r="BT125" s="246"/>
      <c r="BU125" s="246"/>
      <c r="BV125" s="246"/>
      <c r="BW125" s="246"/>
      <c r="BX125" s="246"/>
      <c r="BY125" s="246"/>
      <c r="BZ125" s="246"/>
      <c r="CA125" s="246"/>
      <c r="CB125" s="246"/>
      <c r="CC125" s="246"/>
      <c r="CD125" s="246"/>
      <c r="CE125" s="246"/>
      <c r="CF125" s="246"/>
      <c r="CG125" s="246"/>
      <c r="CH125" s="246"/>
      <c r="CI125" s="246"/>
      <c r="CJ125" s="246"/>
      <c r="CK125" s="246"/>
      <c r="CL125" s="246"/>
      <c r="CM125" s="246"/>
      <c r="CN125" s="246"/>
      <c r="CO125" s="246"/>
      <c r="CP125" s="246"/>
      <c r="CQ125" s="246"/>
      <c r="CR125" s="246"/>
      <c r="CS125" s="246"/>
      <c r="CT125" s="246"/>
    </row>
    <row r="126" spans="1:98" s="48" customFormat="1" ht="12.75" customHeight="1" x14ac:dyDescent="0.2">
      <c r="A126" s="599">
        <v>122</v>
      </c>
      <c r="B126" s="296" t="s">
        <v>132</v>
      </c>
      <c r="C126" s="648" t="s">
        <v>133</v>
      </c>
      <c r="D126" s="1319">
        <v>415021</v>
      </c>
      <c r="E126" s="1187">
        <v>564988000</v>
      </c>
      <c r="F126" s="1187">
        <v>7780</v>
      </c>
      <c r="G126" s="53">
        <v>-6270596</v>
      </c>
      <c r="H126" s="53">
        <v>-8507311</v>
      </c>
      <c r="I126" s="53">
        <v>-59106</v>
      </c>
      <c r="J126" s="53">
        <v>0</v>
      </c>
      <c r="K126" s="53">
        <v>0</v>
      </c>
      <c r="L126" s="53">
        <v>0</v>
      </c>
      <c r="M126" s="53">
        <v>-3818165</v>
      </c>
      <c r="N126" s="53">
        <v>-303673</v>
      </c>
      <c r="O126" s="53">
        <v>-253151</v>
      </c>
      <c r="P126" s="53">
        <v>-2071</v>
      </c>
      <c r="Q126" s="53">
        <v>0</v>
      </c>
      <c r="R126" s="53">
        <v>0</v>
      </c>
      <c r="S126" s="53">
        <v>0</v>
      </c>
      <c r="T126" s="53"/>
      <c r="U126" s="53"/>
      <c r="V126" s="53">
        <v>232237467</v>
      </c>
      <c r="W126" s="53">
        <v>-13700000</v>
      </c>
      <c r="X126" s="53"/>
      <c r="Y126" s="53"/>
      <c r="Z126" s="53">
        <v>71222449</v>
      </c>
      <c r="AA126" s="53">
        <v>64747681</v>
      </c>
      <c r="AB126" s="53">
        <v>79855473</v>
      </c>
      <c r="AC126" s="53">
        <v>0</v>
      </c>
      <c r="AD126" s="53">
        <v>414151</v>
      </c>
      <c r="AE126" s="53">
        <v>0</v>
      </c>
      <c r="AF126" s="53">
        <v>0</v>
      </c>
      <c r="AG126" s="53">
        <v>0</v>
      </c>
      <c r="AH126" s="53">
        <v>0</v>
      </c>
      <c r="AI126" s="53">
        <v>0</v>
      </c>
      <c r="AJ126" s="53">
        <v>0</v>
      </c>
      <c r="AK126" s="53">
        <v>18184390</v>
      </c>
      <c r="AL126" s="53">
        <v>238</v>
      </c>
      <c r="AM126" s="53">
        <v>10</v>
      </c>
      <c r="AN126" s="53">
        <v>0</v>
      </c>
      <c r="AO126" s="53">
        <v>0</v>
      </c>
      <c r="AP126" s="53">
        <v>3</v>
      </c>
      <c r="AQ126" s="53">
        <v>472</v>
      </c>
      <c r="AR126" s="53">
        <v>55</v>
      </c>
      <c r="AS126" s="53">
        <v>10</v>
      </c>
      <c r="AT126" s="53">
        <v>1</v>
      </c>
      <c r="AU126" s="1188"/>
      <c r="AV126" s="53">
        <v>0</v>
      </c>
      <c r="AW126" s="53">
        <v>0</v>
      </c>
      <c r="AX126" s="53">
        <v>0</v>
      </c>
      <c r="AY126" s="53">
        <v>1252</v>
      </c>
      <c r="AZ126" s="53"/>
      <c r="BA126" s="53">
        <v>1812</v>
      </c>
      <c r="BB126" s="53">
        <v>1559</v>
      </c>
      <c r="BC126" s="53">
        <v>253</v>
      </c>
      <c r="BD126" s="53">
        <v>4493</v>
      </c>
      <c r="BE126" s="53">
        <v>-205066</v>
      </c>
      <c r="BF126" s="53">
        <v>-541912</v>
      </c>
      <c r="BG126" s="53"/>
      <c r="BH126" s="53">
        <v>0</v>
      </c>
      <c r="BI126" s="53">
        <v>-3071187</v>
      </c>
      <c r="BJ126" s="53">
        <v>0</v>
      </c>
      <c r="BK126" s="53">
        <v>19035485</v>
      </c>
      <c r="BL126" s="1741"/>
      <c r="BM126" s="1742"/>
      <c r="BN126" s="1329">
        <v>0</v>
      </c>
      <c r="BO126" s="344" t="s">
        <v>2023</v>
      </c>
      <c r="BP126" s="344" t="s">
        <v>2024</v>
      </c>
      <c r="BQ126" s="580" t="s">
        <v>2145</v>
      </c>
      <c r="BR126" s="246"/>
      <c r="BS126" s="246"/>
      <c r="BT126" s="246"/>
      <c r="BU126" s="246"/>
      <c r="BV126" s="246"/>
      <c r="BW126" s="246"/>
      <c r="BX126" s="246"/>
      <c r="BY126" s="246"/>
      <c r="BZ126" s="246"/>
      <c r="CA126" s="246"/>
      <c r="CB126" s="246"/>
      <c r="CC126" s="246"/>
      <c r="CD126" s="246"/>
      <c r="CE126" s="246"/>
      <c r="CF126" s="246"/>
      <c r="CG126" s="246"/>
      <c r="CH126" s="246"/>
      <c r="CI126" s="246"/>
      <c r="CJ126" s="246"/>
      <c r="CK126" s="246"/>
      <c r="CL126" s="246"/>
      <c r="CM126" s="246"/>
      <c r="CN126" s="246"/>
      <c r="CO126" s="246"/>
      <c r="CP126" s="246"/>
      <c r="CQ126" s="246"/>
      <c r="CR126" s="246"/>
      <c r="CS126" s="246"/>
      <c r="CT126" s="246"/>
    </row>
    <row r="127" spans="1:98" s="48" customFormat="1" ht="12.75" customHeight="1" x14ac:dyDescent="0.2">
      <c r="A127" s="599">
        <v>123</v>
      </c>
      <c r="B127" s="296" t="s">
        <v>134</v>
      </c>
      <c r="C127" s="648" t="s">
        <v>135</v>
      </c>
      <c r="D127" s="1319">
        <v>229978</v>
      </c>
      <c r="E127" s="1187">
        <v>207440000</v>
      </c>
      <c r="F127" s="1187">
        <v>5780</v>
      </c>
      <c r="G127" s="53">
        <v>-6527472</v>
      </c>
      <c r="H127" s="53">
        <v>-4154230</v>
      </c>
      <c r="I127" s="53">
        <v>-204676</v>
      </c>
      <c r="J127" s="53">
        <v>-61702</v>
      </c>
      <c r="K127" s="53">
        <v>-8800</v>
      </c>
      <c r="L127" s="53">
        <v>0</v>
      </c>
      <c r="M127" s="53">
        <v>-2484483</v>
      </c>
      <c r="N127" s="53">
        <v>-9606</v>
      </c>
      <c r="O127" s="53">
        <v>-1896</v>
      </c>
      <c r="P127" s="53">
        <v>0</v>
      </c>
      <c r="Q127" s="53">
        <v>0</v>
      </c>
      <c r="R127" s="53">
        <v>0</v>
      </c>
      <c r="S127" s="53">
        <v>0</v>
      </c>
      <c r="T127" s="53"/>
      <c r="U127" s="53"/>
      <c r="V127" s="53">
        <v>78627266</v>
      </c>
      <c r="W127" s="53">
        <v>-750000</v>
      </c>
      <c r="X127" s="53"/>
      <c r="Y127" s="53"/>
      <c r="Z127" s="53">
        <v>36928875</v>
      </c>
      <c r="AA127" s="53">
        <v>29543101</v>
      </c>
      <c r="AB127" s="53">
        <v>6647198</v>
      </c>
      <c r="AC127" s="53">
        <v>738578</v>
      </c>
      <c r="AD127" s="53">
        <v>232990</v>
      </c>
      <c r="AE127" s="53">
        <v>2352627</v>
      </c>
      <c r="AF127" s="53">
        <v>1464032</v>
      </c>
      <c r="AG127" s="53">
        <v>0</v>
      </c>
      <c r="AH127" s="53">
        <v>0</v>
      </c>
      <c r="AI127" s="53">
        <v>0</v>
      </c>
      <c r="AJ127" s="53">
        <v>0</v>
      </c>
      <c r="AK127" s="53">
        <v>-5799514</v>
      </c>
      <c r="AL127" s="53">
        <v>294</v>
      </c>
      <c r="AM127" s="53">
        <v>25</v>
      </c>
      <c r="AN127" s="53">
        <v>22</v>
      </c>
      <c r="AO127" s="53">
        <v>7</v>
      </c>
      <c r="AP127" s="53">
        <v>0</v>
      </c>
      <c r="AQ127" s="53">
        <v>297</v>
      </c>
      <c r="AR127" s="53">
        <v>1</v>
      </c>
      <c r="AS127" s="53">
        <v>1</v>
      </c>
      <c r="AT127" s="53">
        <v>0</v>
      </c>
      <c r="AU127" s="1188"/>
      <c r="AV127" s="53">
        <v>0</v>
      </c>
      <c r="AW127" s="53">
        <v>0</v>
      </c>
      <c r="AX127" s="53">
        <v>0</v>
      </c>
      <c r="AY127" s="53">
        <v>674</v>
      </c>
      <c r="AZ127" s="53"/>
      <c r="BA127" s="53">
        <v>2156</v>
      </c>
      <c r="BB127" s="53">
        <v>1910</v>
      </c>
      <c r="BC127" s="53">
        <v>246</v>
      </c>
      <c r="BD127" s="53">
        <v>2921</v>
      </c>
      <c r="BE127" s="53">
        <v>-912785</v>
      </c>
      <c r="BF127" s="53">
        <v>-550630</v>
      </c>
      <c r="BG127" s="53"/>
      <c r="BH127" s="53">
        <v>0</v>
      </c>
      <c r="BI127" s="53">
        <v>-1003429</v>
      </c>
      <c r="BJ127" s="53">
        <v>-17639</v>
      </c>
      <c r="BK127" s="53">
        <v>-8488412</v>
      </c>
      <c r="BL127" s="1741"/>
      <c r="BM127" s="1742"/>
      <c r="BN127" s="1329">
        <v>-5000</v>
      </c>
      <c r="BO127" s="344" t="s">
        <v>2013</v>
      </c>
      <c r="BP127" s="344" t="s">
        <v>2021</v>
      </c>
      <c r="BQ127" s="580" t="s">
        <v>2146</v>
      </c>
      <c r="BR127" s="246"/>
      <c r="BS127" s="246"/>
      <c r="BT127" s="246"/>
      <c r="BU127" s="246"/>
      <c r="BV127" s="246"/>
      <c r="BW127" s="246"/>
      <c r="BX127" s="246"/>
      <c r="BY127" s="246"/>
      <c r="BZ127" s="246"/>
      <c r="CA127" s="246"/>
      <c r="CB127" s="246"/>
      <c r="CC127" s="246"/>
      <c r="CD127" s="246"/>
      <c r="CE127" s="246"/>
      <c r="CF127" s="246"/>
      <c r="CG127" s="246"/>
      <c r="CH127" s="246"/>
      <c r="CI127" s="246"/>
      <c r="CJ127" s="246"/>
      <c r="CK127" s="246"/>
      <c r="CL127" s="246"/>
      <c r="CM127" s="246"/>
      <c r="CN127" s="246"/>
      <c r="CO127" s="246"/>
      <c r="CP127" s="246"/>
      <c r="CQ127" s="246"/>
      <c r="CR127" s="246"/>
      <c r="CS127" s="246"/>
      <c r="CT127" s="246"/>
    </row>
    <row r="128" spans="1:98" s="48" customFormat="1" ht="12.75" customHeight="1" x14ac:dyDescent="0.2">
      <c r="A128" s="599">
        <v>124</v>
      </c>
      <c r="B128" s="296" t="s">
        <v>136</v>
      </c>
      <c r="C128" s="648" t="s">
        <v>137</v>
      </c>
      <c r="D128" s="1319">
        <v>113757</v>
      </c>
      <c r="E128" s="1187">
        <v>76638000</v>
      </c>
      <c r="F128" s="1187">
        <v>3380</v>
      </c>
      <c r="G128" s="53">
        <v>-4779999</v>
      </c>
      <c r="H128" s="53">
        <v>-2119207</v>
      </c>
      <c r="I128" s="53">
        <v>-49940</v>
      </c>
      <c r="J128" s="53">
        <v>0</v>
      </c>
      <c r="K128" s="53">
        <v>0</v>
      </c>
      <c r="L128" s="53">
        <v>0</v>
      </c>
      <c r="M128" s="53">
        <v>-722938</v>
      </c>
      <c r="N128" s="53">
        <v>-134608</v>
      </c>
      <c r="O128" s="53">
        <v>-33545</v>
      </c>
      <c r="P128" s="53">
        <v>0</v>
      </c>
      <c r="Q128" s="53">
        <v>0</v>
      </c>
      <c r="R128" s="53">
        <v>0</v>
      </c>
      <c r="S128" s="53">
        <v>0</v>
      </c>
      <c r="T128" s="53"/>
      <c r="U128" s="53"/>
      <c r="V128" s="53">
        <v>26008485</v>
      </c>
      <c r="W128" s="53">
        <v>-520170</v>
      </c>
      <c r="X128" s="53"/>
      <c r="Y128" s="53"/>
      <c r="Z128" s="53">
        <v>12501333</v>
      </c>
      <c r="AA128" s="53">
        <v>10001066</v>
      </c>
      <c r="AB128" s="53">
        <v>2250240</v>
      </c>
      <c r="AC128" s="53">
        <v>250027</v>
      </c>
      <c r="AD128" s="53">
        <v>123295</v>
      </c>
      <c r="AE128" s="53">
        <v>0</v>
      </c>
      <c r="AF128" s="53">
        <v>0</v>
      </c>
      <c r="AG128" s="53">
        <v>0</v>
      </c>
      <c r="AH128" s="53">
        <v>0</v>
      </c>
      <c r="AI128" s="53">
        <v>0</v>
      </c>
      <c r="AJ128" s="53">
        <v>0</v>
      </c>
      <c r="AK128" s="53">
        <v>1424456</v>
      </c>
      <c r="AL128" s="53">
        <v>126</v>
      </c>
      <c r="AM128" s="53">
        <v>6</v>
      </c>
      <c r="AN128" s="53">
        <v>0</v>
      </c>
      <c r="AO128" s="53">
        <v>0</v>
      </c>
      <c r="AP128" s="53">
        <v>0</v>
      </c>
      <c r="AQ128" s="53">
        <v>362</v>
      </c>
      <c r="AR128" s="53">
        <v>62</v>
      </c>
      <c r="AS128" s="53">
        <v>11</v>
      </c>
      <c r="AT128" s="53">
        <v>0</v>
      </c>
      <c r="AU128" s="1188"/>
      <c r="AV128" s="53">
        <v>0</v>
      </c>
      <c r="AW128" s="53">
        <v>0</v>
      </c>
      <c r="AX128" s="53">
        <v>0</v>
      </c>
      <c r="AY128" s="53">
        <v>159</v>
      </c>
      <c r="AZ128" s="53"/>
      <c r="BA128" s="53">
        <v>1863</v>
      </c>
      <c r="BB128" s="53">
        <v>1773</v>
      </c>
      <c r="BC128" s="53">
        <v>90</v>
      </c>
      <c r="BD128" s="53">
        <v>1258</v>
      </c>
      <c r="BE128" s="53">
        <v>-137766</v>
      </c>
      <c r="BF128" s="53">
        <v>-164347</v>
      </c>
      <c r="BG128" s="53"/>
      <c r="BH128" s="53">
        <v>-43860</v>
      </c>
      <c r="BI128" s="53">
        <v>-376965</v>
      </c>
      <c r="BJ128" s="53">
        <v>0</v>
      </c>
      <c r="BK128" s="53">
        <v>1830125</v>
      </c>
      <c r="BL128" s="1741"/>
      <c r="BM128" s="1742"/>
      <c r="BN128" s="1329">
        <v>0</v>
      </c>
      <c r="BO128" s="344" t="s">
        <v>2013</v>
      </c>
      <c r="BP128" s="344" t="s">
        <v>2040</v>
      </c>
      <c r="BQ128" s="580" t="s">
        <v>2147</v>
      </c>
      <c r="BR128" s="246"/>
      <c r="BS128" s="246"/>
      <c r="BT128" s="246"/>
      <c r="BU128" s="246"/>
      <c r="BV128" s="246"/>
      <c r="BW128" s="246"/>
      <c r="BX128" s="246"/>
      <c r="BY128" s="246"/>
      <c r="BZ128" s="246"/>
      <c r="CA128" s="246"/>
      <c r="CB128" s="246"/>
      <c r="CC128" s="246"/>
      <c r="CD128" s="246"/>
      <c r="CE128" s="246"/>
      <c r="CF128" s="246"/>
      <c r="CG128" s="246"/>
      <c r="CH128" s="246"/>
      <c r="CI128" s="246"/>
      <c r="CJ128" s="246"/>
      <c r="CK128" s="246"/>
      <c r="CL128" s="246"/>
      <c r="CM128" s="246"/>
      <c r="CN128" s="246"/>
      <c r="CO128" s="246"/>
      <c r="CP128" s="246"/>
      <c r="CQ128" s="246"/>
      <c r="CR128" s="246"/>
      <c r="CS128" s="246"/>
      <c r="CT128" s="246"/>
    </row>
    <row r="129" spans="1:98" s="48" customFormat="1" ht="12.75" customHeight="1" x14ac:dyDescent="0.2">
      <c r="A129" s="599">
        <v>125</v>
      </c>
      <c r="B129" s="296" t="s">
        <v>138</v>
      </c>
      <c r="C129" s="648" t="s">
        <v>139</v>
      </c>
      <c r="D129" s="1319">
        <v>181068</v>
      </c>
      <c r="E129" s="1187">
        <v>163352000</v>
      </c>
      <c r="F129" s="1187">
        <v>4690</v>
      </c>
      <c r="G129" s="53">
        <v>-4773394</v>
      </c>
      <c r="H129" s="53">
        <v>-5150765</v>
      </c>
      <c r="I129" s="53">
        <v>-108278</v>
      </c>
      <c r="J129" s="53">
        <v>0</v>
      </c>
      <c r="K129" s="53">
        <v>-9331</v>
      </c>
      <c r="L129" s="53">
        <v>0</v>
      </c>
      <c r="M129" s="53">
        <v>-1844952</v>
      </c>
      <c r="N129" s="53">
        <v>-132822</v>
      </c>
      <c r="O129" s="53">
        <v>-62016</v>
      </c>
      <c r="P129" s="53">
        <v>0</v>
      </c>
      <c r="Q129" s="53">
        <v>0</v>
      </c>
      <c r="R129" s="53">
        <v>0</v>
      </c>
      <c r="S129" s="53">
        <v>-22704</v>
      </c>
      <c r="T129" s="53"/>
      <c r="U129" s="53"/>
      <c r="V129" s="53">
        <v>63304273</v>
      </c>
      <c r="W129" s="53">
        <v>-1895835</v>
      </c>
      <c r="X129" s="53"/>
      <c r="Y129" s="53"/>
      <c r="Z129" s="53">
        <v>29470171</v>
      </c>
      <c r="AA129" s="53">
        <v>23594300</v>
      </c>
      <c r="AB129" s="53">
        <v>5898575</v>
      </c>
      <c r="AC129" s="53">
        <v>0</v>
      </c>
      <c r="AD129" s="53">
        <v>184125</v>
      </c>
      <c r="AE129" s="53">
        <v>1723258</v>
      </c>
      <c r="AF129" s="53">
        <v>13100</v>
      </c>
      <c r="AG129" s="53">
        <v>0</v>
      </c>
      <c r="AH129" s="53">
        <v>22704</v>
      </c>
      <c r="AI129" s="53">
        <v>0</v>
      </c>
      <c r="AJ129" s="53">
        <v>0</v>
      </c>
      <c r="AK129" s="53">
        <v>71192</v>
      </c>
      <c r="AL129" s="53">
        <v>285</v>
      </c>
      <c r="AM129" s="53">
        <v>4</v>
      </c>
      <c r="AN129" s="53">
        <v>0</v>
      </c>
      <c r="AO129" s="53">
        <v>2</v>
      </c>
      <c r="AP129" s="53">
        <v>0</v>
      </c>
      <c r="AQ129" s="53">
        <v>522</v>
      </c>
      <c r="AR129" s="53">
        <v>48</v>
      </c>
      <c r="AS129" s="53">
        <v>20</v>
      </c>
      <c r="AT129" s="53">
        <v>0</v>
      </c>
      <c r="AU129" s="1188"/>
      <c r="AV129" s="53">
        <v>0</v>
      </c>
      <c r="AW129" s="53">
        <v>6</v>
      </c>
      <c r="AX129" s="53">
        <v>0</v>
      </c>
      <c r="AY129" s="53">
        <v>497</v>
      </c>
      <c r="AZ129" s="53"/>
      <c r="BA129" s="53">
        <v>1558</v>
      </c>
      <c r="BB129" s="53">
        <v>1437</v>
      </c>
      <c r="BC129" s="53">
        <v>121</v>
      </c>
      <c r="BD129" s="53">
        <v>2500</v>
      </c>
      <c r="BE129" s="53">
        <v>-4840</v>
      </c>
      <c r="BF129" s="53">
        <v>-828693</v>
      </c>
      <c r="BG129" s="53"/>
      <c r="BH129" s="53">
        <v>0</v>
      </c>
      <c r="BI129" s="53">
        <v>-1011419</v>
      </c>
      <c r="BJ129" s="53">
        <v>0</v>
      </c>
      <c r="BK129" s="53">
        <v>-155700</v>
      </c>
      <c r="BL129" s="1741"/>
      <c r="BM129" s="1742"/>
      <c r="BN129" s="1329">
        <v>0</v>
      </c>
      <c r="BO129" s="344" t="s">
        <v>2013</v>
      </c>
      <c r="BP129" s="344" t="s">
        <v>2021</v>
      </c>
      <c r="BQ129" s="580" t="s">
        <v>2148</v>
      </c>
      <c r="BR129" s="246"/>
      <c r="BS129" s="246"/>
      <c r="BT129" s="246"/>
      <c r="BU129" s="246"/>
      <c r="BV129" s="246"/>
      <c r="BW129" s="246"/>
      <c r="BX129" s="246"/>
      <c r="BY129" s="246"/>
      <c r="BZ129" s="246"/>
      <c r="CA129" s="246"/>
      <c r="CB129" s="246"/>
      <c r="CC129" s="246"/>
      <c r="CD129" s="246"/>
      <c r="CE129" s="246"/>
      <c r="CF129" s="246"/>
      <c r="CG129" s="246"/>
      <c r="CH129" s="246"/>
      <c r="CI129" s="246"/>
      <c r="CJ129" s="246"/>
      <c r="CK129" s="246"/>
      <c r="CL129" s="246"/>
      <c r="CM129" s="246"/>
      <c r="CN129" s="246"/>
      <c r="CO129" s="246"/>
      <c r="CP129" s="246"/>
      <c r="CQ129" s="246"/>
      <c r="CR129" s="246"/>
      <c r="CS129" s="246"/>
      <c r="CT129" s="246"/>
    </row>
    <row r="130" spans="1:98" s="48" customFormat="1" ht="12.75" customHeight="1" x14ac:dyDescent="0.2">
      <c r="A130" s="599">
        <v>126</v>
      </c>
      <c r="B130" s="296" t="s">
        <v>910</v>
      </c>
      <c r="C130" s="648" t="s">
        <v>141</v>
      </c>
      <c r="D130" s="1319">
        <v>259908</v>
      </c>
      <c r="E130" s="1187">
        <v>135127000</v>
      </c>
      <c r="F130" s="1187">
        <v>7590</v>
      </c>
      <c r="G130" s="53">
        <v>-8755038</v>
      </c>
      <c r="H130" s="53">
        <v>-3811192</v>
      </c>
      <c r="I130" s="53">
        <v>-111527</v>
      </c>
      <c r="J130" s="53">
        <v>-1397</v>
      </c>
      <c r="K130" s="53">
        <v>-52914</v>
      </c>
      <c r="L130" s="53">
        <v>-10000</v>
      </c>
      <c r="M130" s="53">
        <v>-1314680</v>
      </c>
      <c r="N130" s="53">
        <v>-19966</v>
      </c>
      <c r="O130" s="53">
        <v>-896</v>
      </c>
      <c r="P130" s="53">
        <v>-1189</v>
      </c>
      <c r="Q130" s="53">
        <v>0</v>
      </c>
      <c r="R130" s="53">
        <v>0</v>
      </c>
      <c r="S130" s="53">
        <v>0</v>
      </c>
      <c r="T130" s="53"/>
      <c r="U130" s="53"/>
      <c r="V130" s="53">
        <v>42552854</v>
      </c>
      <c r="W130" s="53">
        <v>-1990582</v>
      </c>
      <c r="X130" s="53"/>
      <c r="Y130" s="53"/>
      <c r="Z130" s="53">
        <v>20160506</v>
      </c>
      <c r="AA130" s="53">
        <v>19757296</v>
      </c>
      <c r="AB130" s="53">
        <v>0</v>
      </c>
      <c r="AC130" s="53">
        <v>403210</v>
      </c>
      <c r="AD130" s="53">
        <v>271139</v>
      </c>
      <c r="AE130" s="53">
        <v>0</v>
      </c>
      <c r="AF130" s="53">
        <v>435403</v>
      </c>
      <c r="AG130" s="53">
        <v>0</v>
      </c>
      <c r="AH130" s="53">
        <v>0</v>
      </c>
      <c r="AI130" s="53">
        <v>0</v>
      </c>
      <c r="AJ130" s="53">
        <v>0</v>
      </c>
      <c r="AK130" s="53">
        <v>6918908</v>
      </c>
      <c r="AL130" s="53">
        <v>347</v>
      </c>
      <c r="AM130" s="53">
        <v>20</v>
      </c>
      <c r="AN130" s="53">
        <v>1</v>
      </c>
      <c r="AO130" s="53">
        <v>27</v>
      </c>
      <c r="AP130" s="53">
        <v>0</v>
      </c>
      <c r="AQ130" s="53">
        <v>685</v>
      </c>
      <c r="AR130" s="53">
        <v>81</v>
      </c>
      <c r="AS130" s="53">
        <v>1</v>
      </c>
      <c r="AT130" s="53">
        <v>4</v>
      </c>
      <c r="AU130" s="1188"/>
      <c r="AV130" s="53">
        <v>0</v>
      </c>
      <c r="AW130" s="53">
        <v>0</v>
      </c>
      <c r="AX130" s="53">
        <v>0</v>
      </c>
      <c r="AY130" s="53">
        <v>1147</v>
      </c>
      <c r="AZ130" s="53"/>
      <c r="BA130" s="53">
        <v>4256</v>
      </c>
      <c r="BB130" s="53">
        <v>4097</v>
      </c>
      <c r="BC130" s="53">
        <v>159</v>
      </c>
      <c r="BD130" s="53">
        <v>2918</v>
      </c>
      <c r="BE130" s="53">
        <v>-77556</v>
      </c>
      <c r="BF130" s="53">
        <v>-522374</v>
      </c>
      <c r="BG130" s="53"/>
      <c r="BH130" s="53">
        <v>-23331</v>
      </c>
      <c r="BI130" s="53">
        <v>-439093</v>
      </c>
      <c r="BJ130" s="53">
        <v>-252326</v>
      </c>
      <c r="BK130" s="53">
        <v>7780965</v>
      </c>
      <c r="BL130" s="1741"/>
      <c r="BM130" s="1742"/>
      <c r="BN130" s="1329">
        <v>0</v>
      </c>
      <c r="BO130" s="344" t="s">
        <v>497</v>
      </c>
      <c r="BP130" s="344" t="s">
        <v>2014</v>
      </c>
      <c r="BQ130" s="580" t="s">
        <v>2149</v>
      </c>
      <c r="BR130" s="246"/>
      <c r="BS130" s="246"/>
      <c r="BT130" s="246"/>
      <c r="BU130" s="246"/>
      <c r="BV130" s="246"/>
      <c r="BW130" s="246"/>
      <c r="BX130" s="246"/>
      <c r="BY130" s="246"/>
      <c r="BZ130" s="246"/>
      <c r="CA130" s="246"/>
      <c r="CB130" s="246"/>
      <c r="CC130" s="246"/>
      <c r="CD130" s="246"/>
      <c r="CE130" s="246"/>
      <c r="CF130" s="246"/>
      <c r="CG130" s="246"/>
      <c r="CH130" s="246"/>
      <c r="CI130" s="246"/>
      <c r="CJ130" s="246"/>
      <c r="CK130" s="246"/>
      <c r="CL130" s="246"/>
      <c r="CM130" s="246"/>
      <c r="CN130" s="246"/>
      <c r="CO130" s="246"/>
      <c r="CP130" s="246"/>
      <c r="CQ130" s="246"/>
      <c r="CR130" s="246"/>
      <c r="CS130" s="246"/>
      <c r="CT130" s="246"/>
    </row>
    <row r="131" spans="1:98" s="48" customFormat="1" ht="12.75" customHeight="1" x14ac:dyDescent="0.2">
      <c r="A131" s="599">
        <v>127</v>
      </c>
      <c r="B131" s="296" t="s">
        <v>911</v>
      </c>
      <c r="C131" s="648" t="s">
        <v>143</v>
      </c>
      <c r="D131" s="1319">
        <v>27014</v>
      </c>
      <c r="E131" s="1187">
        <v>5448000</v>
      </c>
      <c r="F131" s="1187">
        <v>530</v>
      </c>
      <c r="G131" s="53">
        <v>-623760</v>
      </c>
      <c r="H131" s="53">
        <v>-60589</v>
      </c>
      <c r="I131" s="53">
        <v>-5689</v>
      </c>
      <c r="J131" s="53">
        <v>-4890</v>
      </c>
      <c r="K131" s="53">
        <v>-4429</v>
      </c>
      <c r="L131" s="53">
        <v>0</v>
      </c>
      <c r="M131" s="53">
        <v>-34357</v>
      </c>
      <c r="N131" s="53">
        <v>-3620</v>
      </c>
      <c r="O131" s="53">
        <v>-2514</v>
      </c>
      <c r="P131" s="53">
        <v>-1422</v>
      </c>
      <c r="Q131" s="53">
        <v>0</v>
      </c>
      <c r="R131" s="53">
        <v>0</v>
      </c>
      <c r="S131" s="53">
        <v>0</v>
      </c>
      <c r="T131" s="53"/>
      <c r="U131" s="53"/>
      <c r="V131" s="53">
        <v>1306781</v>
      </c>
      <c r="W131" s="53">
        <v>0</v>
      </c>
      <c r="X131" s="53"/>
      <c r="Y131" s="53"/>
      <c r="Z131" s="53">
        <v>653601</v>
      </c>
      <c r="AA131" s="53">
        <v>653602</v>
      </c>
      <c r="AB131" s="53">
        <v>0</v>
      </c>
      <c r="AC131" s="53">
        <v>0</v>
      </c>
      <c r="AD131" s="53">
        <v>25886</v>
      </c>
      <c r="AE131" s="53">
        <v>0</v>
      </c>
      <c r="AF131" s="53">
        <v>0</v>
      </c>
      <c r="AG131" s="53">
        <v>0</v>
      </c>
      <c r="AH131" s="53">
        <v>0</v>
      </c>
      <c r="AI131" s="53">
        <v>0</v>
      </c>
      <c r="AJ131" s="53">
        <v>0</v>
      </c>
      <c r="AK131" s="53">
        <v>-113540</v>
      </c>
      <c r="AL131" s="53">
        <v>12</v>
      </c>
      <c r="AM131" s="53">
        <v>1</v>
      </c>
      <c r="AN131" s="53">
        <v>2</v>
      </c>
      <c r="AO131" s="53">
        <v>4</v>
      </c>
      <c r="AP131" s="53">
        <v>0</v>
      </c>
      <c r="AQ131" s="53">
        <v>6</v>
      </c>
      <c r="AR131" s="53">
        <v>6</v>
      </c>
      <c r="AS131" s="53">
        <v>3</v>
      </c>
      <c r="AT131" s="53">
        <v>1</v>
      </c>
      <c r="AU131" s="1188"/>
      <c r="AV131" s="53">
        <v>0</v>
      </c>
      <c r="AW131" s="53">
        <v>0</v>
      </c>
      <c r="AX131" s="53">
        <v>0</v>
      </c>
      <c r="AY131" s="53">
        <v>87</v>
      </c>
      <c r="AZ131" s="53"/>
      <c r="BA131" s="53">
        <v>287</v>
      </c>
      <c r="BB131" s="53">
        <v>280</v>
      </c>
      <c r="BC131" s="53">
        <v>7</v>
      </c>
      <c r="BD131" s="53">
        <v>220</v>
      </c>
      <c r="BE131" s="53">
        <v>0</v>
      </c>
      <c r="BF131" s="53">
        <v>-17714</v>
      </c>
      <c r="BG131" s="53"/>
      <c r="BH131" s="53">
        <v>0</v>
      </c>
      <c r="BI131" s="53">
        <v>0</v>
      </c>
      <c r="BJ131" s="53">
        <v>-16643</v>
      </c>
      <c r="BK131" s="53">
        <v>-92564</v>
      </c>
      <c r="BL131" s="1741"/>
      <c r="BM131" s="1742"/>
      <c r="BN131" s="1329">
        <v>0</v>
      </c>
      <c r="BO131" s="344" t="s">
        <v>497</v>
      </c>
      <c r="BP131" s="344" t="s">
        <v>2033</v>
      </c>
      <c r="BQ131" s="580" t="s">
        <v>2150</v>
      </c>
      <c r="BR131" s="246"/>
      <c r="BS131" s="246"/>
      <c r="BT131" s="246"/>
      <c r="BU131" s="246"/>
      <c r="BV131" s="246"/>
      <c r="BW131" s="246"/>
      <c r="BX131" s="246"/>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row>
    <row r="132" spans="1:98" s="48" customFormat="1" ht="12.75" customHeight="1" x14ac:dyDescent="0.2">
      <c r="A132" s="599">
        <v>128</v>
      </c>
      <c r="B132" s="296" t="s">
        <v>144</v>
      </c>
      <c r="C132" s="648" t="s">
        <v>145</v>
      </c>
      <c r="D132" s="1319">
        <v>657764</v>
      </c>
      <c r="E132" s="1187">
        <v>836053000</v>
      </c>
      <c r="F132" s="1187">
        <v>11800</v>
      </c>
      <c r="G132" s="53">
        <v>-8066581</v>
      </c>
      <c r="H132" s="53">
        <v>-29442642</v>
      </c>
      <c r="I132" s="53">
        <v>-8608</v>
      </c>
      <c r="J132" s="53">
        <v>0</v>
      </c>
      <c r="K132" s="53">
        <v>-6437</v>
      </c>
      <c r="L132" s="53">
        <v>0</v>
      </c>
      <c r="M132" s="53">
        <v>-16040138</v>
      </c>
      <c r="N132" s="53">
        <v>-822793</v>
      </c>
      <c r="O132" s="53">
        <v>-384614</v>
      </c>
      <c r="P132" s="53">
        <v>0</v>
      </c>
      <c r="Q132" s="53">
        <v>0</v>
      </c>
      <c r="R132" s="53">
        <v>0</v>
      </c>
      <c r="S132" s="53">
        <v>0</v>
      </c>
      <c r="T132" s="53"/>
      <c r="U132" s="53"/>
      <c r="V132" s="53">
        <v>309717739</v>
      </c>
      <c r="W132" s="53">
        <v>-11719071</v>
      </c>
      <c r="X132" s="53"/>
      <c r="Y132" s="53"/>
      <c r="Z132" s="53">
        <v>95171371</v>
      </c>
      <c r="AA132" s="53">
        <v>86519429</v>
      </c>
      <c r="AB132" s="53">
        <v>106707296</v>
      </c>
      <c r="AC132" s="53">
        <v>0</v>
      </c>
      <c r="AD132" s="53">
        <v>682789</v>
      </c>
      <c r="AE132" s="53">
        <v>0</v>
      </c>
      <c r="AF132" s="53">
        <v>0</v>
      </c>
      <c r="AG132" s="53">
        <v>0</v>
      </c>
      <c r="AH132" s="53">
        <v>0</v>
      </c>
      <c r="AI132" s="53">
        <v>0</v>
      </c>
      <c r="AJ132" s="53">
        <v>0</v>
      </c>
      <c r="AK132" s="53">
        <v>10603789</v>
      </c>
      <c r="AL132" s="53">
        <v>660</v>
      </c>
      <c r="AM132" s="53">
        <v>1</v>
      </c>
      <c r="AN132" s="53">
        <v>0</v>
      </c>
      <c r="AO132" s="53">
        <v>3</v>
      </c>
      <c r="AP132" s="53">
        <v>0</v>
      </c>
      <c r="AQ132" s="53">
        <v>1623</v>
      </c>
      <c r="AR132" s="53">
        <v>123</v>
      </c>
      <c r="AS132" s="53">
        <v>29</v>
      </c>
      <c r="AT132" s="53">
        <v>0</v>
      </c>
      <c r="AU132" s="1188"/>
      <c r="AV132" s="53">
        <v>0</v>
      </c>
      <c r="AW132" s="53">
        <v>0</v>
      </c>
      <c r="AX132" s="53">
        <v>0</v>
      </c>
      <c r="AY132" s="53">
        <v>2600</v>
      </c>
      <c r="AZ132" s="53"/>
      <c r="BA132" s="53">
        <v>2137</v>
      </c>
      <c r="BB132" s="53">
        <v>1748</v>
      </c>
      <c r="BC132" s="53">
        <v>389</v>
      </c>
      <c r="BD132" s="53">
        <v>7239</v>
      </c>
      <c r="BE132" s="53">
        <v>-2016136</v>
      </c>
      <c r="BF132" s="53">
        <v>-1106898</v>
      </c>
      <c r="BG132" s="53"/>
      <c r="BH132" s="53">
        <v>-88947</v>
      </c>
      <c r="BI132" s="53">
        <v>-385438</v>
      </c>
      <c r="BJ132" s="53">
        <v>-12432836</v>
      </c>
      <c r="BK132" s="53">
        <v>31175734</v>
      </c>
      <c r="BL132" s="1741"/>
      <c r="BM132" s="1742"/>
      <c r="BN132" s="1329">
        <v>0</v>
      </c>
      <c r="BO132" s="344" t="s">
        <v>2065</v>
      </c>
      <c r="BP132" s="344" t="s">
        <v>2024</v>
      </c>
      <c r="BQ132" s="580" t="s">
        <v>2151</v>
      </c>
      <c r="BR132" s="246"/>
      <c r="BS132" s="246"/>
      <c r="BT132" s="246"/>
      <c r="BU132" s="246"/>
      <c r="BV132" s="246"/>
      <c r="BW132" s="246"/>
      <c r="BX132" s="246"/>
      <c r="BY132" s="246"/>
      <c r="BZ132" s="246"/>
      <c r="CA132" s="246"/>
      <c r="CB132" s="246"/>
      <c r="CC132" s="246"/>
      <c r="CD132" s="246"/>
      <c r="CE132" s="246"/>
      <c r="CF132" s="246"/>
      <c r="CG132" s="246"/>
      <c r="CH132" s="246"/>
      <c r="CI132" s="246"/>
      <c r="CJ132" s="246"/>
      <c r="CK132" s="246"/>
      <c r="CL132" s="246"/>
      <c r="CM132" s="246"/>
      <c r="CN132" s="246"/>
      <c r="CO132" s="246"/>
      <c r="CP132" s="246"/>
      <c r="CQ132" s="246"/>
      <c r="CR132" s="246"/>
      <c r="CS132" s="246"/>
      <c r="CT132" s="246"/>
    </row>
    <row r="133" spans="1:98" s="48" customFormat="1" ht="12.75" customHeight="1" x14ac:dyDescent="0.2">
      <c r="A133" s="599">
        <v>129</v>
      </c>
      <c r="B133" s="296" t="s">
        <v>146</v>
      </c>
      <c r="C133" s="648" t="s">
        <v>147</v>
      </c>
      <c r="D133" s="1319">
        <v>577306</v>
      </c>
      <c r="E133" s="1187">
        <v>832208000</v>
      </c>
      <c r="F133" s="1187">
        <v>8750</v>
      </c>
      <c r="G133" s="53">
        <v>-4673716</v>
      </c>
      <c r="H133" s="53">
        <v>-28268718</v>
      </c>
      <c r="I133" s="53">
        <v>0</v>
      </c>
      <c r="J133" s="53">
        <v>0</v>
      </c>
      <c r="K133" s="53">
        <v>0</v>
      </c>
      <c r="L133" s="53">
        <v>0</v>
      </c>
      <c r="M133" s="53">
        <v>-10806035</v>
      </c>
      <c r="N133" s="53">
        <v>-167688</v>
      </c>
      <c r="O133" s="53">
        <v>-96809</v>
      </c>
      <c r="P133" s="53">
        <v>0</v>
      </c>
      <c r="Q133" s="53">
        <v>0</v>
      </c>
      <c r="R133" s="53">
        <v>0</v>
      </c>
      <c r="S133" s="53">
        <v>0</v>
      </c>
      <c r="T133" s="53"/>
      <c r="U133" s="53"/>
      <c r="V133" s="53">
        <v>292705373</v>
      </c>
      <c r="W133" s="53">
        <v>-11064547</v>
      </c>
      <c r="X133" s="53"/>
      <c r="Y133" s="53"/>
      <c r="Z133" s="53">
        <v>92130911</v>
      </c>
      <c r="AA133" s="53">
        <v>83755373</v>
      </c>
      <c r="AB133" s="53">
        <v>103298293</v>
      </c>
      <c r="AC133" s="53">
        <v>0</v>
      </c>
      <c r="AD133" s="53">
        <v>552628</v>
      </c>
      <c r="AE133" s="53">
        <v>0</v>
      </c>
      <c r="AF133" s="53">
        <v>0</v>
      </c>
      <c r="AG133" s="53">
        <v>0</v>
      </c>
      <c r="AH133" s="53">
        <v>0</v>
      </c>
      <c r="AI133" s="53">
        <v>0</v>
      </c>
      <c r="AJ133" s="53">
        <v>0</v>
      </c>
      <c r="AK133" s="53">
        <v>27839191</v>
      </c>
      <c r="AL133" s="53">
        <v>315</v>
      </c>
      <c r="AM133" s="53">
        <v>0</v>
      </c>
      <c r="AN133" s="53">
        <v>0</v>
      </c>
      <c r="AO133" s="53">
        <v>0</v>
      </c>
      <c r="AP133" s="53">
        <v>0</v>
      </c>
      <c r="AQ133" s="53">
        <v>532</v>
      </c>
      <c r="AR133" s="53">
        <v>67</v>
      </c>
      <c r="AS133" s="53">
        <v>10</v>
      </c>
      <c r="AT133" s="53">
        <v>0</v>
      </c>
      <c r="AU133" s="1188"/>
      <c r="AV133" s="53">
        <v>0</v>
      </c>
      <c r="AW133" s="53">
        <v>0</v>
      </c>
      <c r="AX133" s="53">
        <v>0</v>
      </c>
      <c r="AY133" s="53">
        <v>1992</v>
      </c>
      <c r="AZ133" s="53"/>
      <c r="BA133" s="53">
        <v>1314</v>
      </c>
      <c r="BB133" s="53">
        <v>1126</v>
      </c>
      <c r="BC133" s="53">
        <v>188</v>
      </c>
      <c r="BD133" s="53">
        <v>3623</v>
      </c>
      <c r="BE133" s="53">
        <v>-184578</v>
      </c>
      <c r="BF133" s="53">
        <v>-8425545</v>
      </c>
      <c r="BG133" s="53"/>
      <c r="BH133" s="53">
        <v>0</v>
      </c>
      <c r="BI133" s="53">
        <v>-387453</v>
      </c>
      <c r="BJ133" s="53">
        <v>-1808459</v>
      </c>
      <c r="BK133" s="53">
        <v>47432441</v>
      </c>
      <c r="BL133" s="1741"/>
      <c r="BM133" s="1742"/>
      <c r="BN133" s="1329">
        <v>0</v>
      </c>
      <c r="BO133" s="344" t="s">
        <v>2065</v>
      </c>
      <c r="BP133" s="344" t="s">
        <v>2024</v>
      </c>
      <c r="BQ133" s="580" t="s">
        <v>2152</v>
      </c>
      <c r="BR133" s="246"/>
      <c r="BS133" s="246"/>
      <c r="BT133" s="246"/>
      <c r="BU133" s="246"/>
      <c r="BV133" s="246"/>
      <c r="BW133" s="246"/>
      <c r="BX133" s="246"/>
      <c r="BY133" s="246"/>
      <c r="BZ133" s="246"/>
      <c r="CA133" s="246"/>
      <c r="CB133" s="246"/>
      <c r="CC133" s="246"/>
      <c r="CD133" s="246"/>
      <c r="CE133" s="246"/>
      <c r="CF133" s="246"/>
      <c r="CG133" s="246"/>
      <c r="CH133" s="246"/>
      <c r="CI133" s="246"/>
      <c r="CJ133" s="246"/>
      <c r="CK133" s="246"/>
      <c r="CL133" s="246"/>
      <c r="CM133" s="246"/>
      <c r="CN133" s="246"/>
      <c r="CO133" s="246"/>
      <c r="CP133" s="246"/>
      <c r="CQ133" s="246"/>
      <c r="CR133" s="246"/>
      <c r="CS133" s="246"/>
      <c r="CT133" s="246"/>
    </row>
    <row r="134" spans="1:98" s="48" customFormat="1" ht="12.75" customHeight="1" x14ac:dyDescent="0.2">
      <c r="A134" s="599">
        <v>130</v>
      </c>
      <c r="B134" s="296" t="s">
        <v>913</v>
      </c>
      <c r="C134" s="648" t="s">
        <v>149</v>
      </c>
      <c r="D134" s="1319">
        <v>242373</v>
      </c>
      <c r="E134" s="1187">
        <v>156418000</v>
      </c>
      <c r="F134" s="1187">
        <v>6700</v>
      </c>
      <c r="G134" s="53">
        <v>-6835481</v>
      </c>
      <c r="H134" s="53">
        <v>-3615326</v>
      </c>
      <c r="I134" s="53">
        <v>-34641</v>
      </c>
      <c r="J134" s="53">
        <v>-97210</v>
      </c>
      <c r="K134" s="53">
        <v>-26986</v>
      </c>
      <c r="L134" s="53">
        <v>-5000</v>
      </c>
      <c r="M134" s="53">
        <v>-1200000</v>
      </c>
      <c r="N134" s="53">
        <v>-134519</v>
      </c>
      <c r="O134" s="53">
        <v>-96080</v>
      </c>
      <c r="P134" s="53">
        <v>-8660</v>
      </c>
      <c r="Q134" s="53">
        <v>-1585</v>
      </c>
      <c r="R134" s="53">
        <v>0</v>
      </c>
      <c r="S134" s="53">
        <v>-17590</v>
      </c>
      <c r="T134" s="53"/>
      <c r="U134" s="53"/>
      <c r="V134" s="53">
        <v>54439108</v>
      </c>
      <c r="W134" s="53">
        <v>-1769976</v>
      </c>
      <c r="X134" s="53"/>
      <c r="Y134" s="53"/>
      <c r="Z134" s="53">
        <v>24332462</v>
      </c>
      <c r="AA134" s="53">
        <v>19480042</v>
      </c>
      <c r="AB134" s="53">
        <v>4870010</v>
      </c>
      <c r="AC134" s="53">
        <v>0</v>
      </c>
      <c r="AD134" s="53">
        <v>240187</v>
      </c>
      <c r="AE134" s="53">
        <v>111346</v>
      </c>
      <c r="AF134" s="53">
        <v>3353728</v>
      </c>
      <c r="AG134" s="53">
        <v>0</v>
      </c>
      <c r="AH134" s="53">
        <v>17590</v>
      </c>
      <c r="AI134" s="53">
        <v>0</v>
      </c>
      <c r="AJ134" s="53">
        <v>0</v>
      </c>
      <c r="AK134" s="53">
        <v>672322</v>
      </c>
      <c r="AL134" s="53">
        <v>338</v>
      </c>
      <c r="AM134" s="53">
        <v>9</v>
      </c>
      <c r="AN134" s="53">
        <v>44</v>
      </c>
      <c r="AO134" s="53">
        <v>13</v>
      </c>
      <c r="AP134" s="53">
        <v>0</v>
      </c>
      <c r="AQ134" s="53">
        <v>386</v>
      </c>
      <c r="AR134" s="53">
        <v>172</v>
      </c>
      <c r="AS134" s="53">
        <v>30</v>
      </c>
      <c r="AT134" s="53">
        <v>9</v>
      </c>
      <c r="AU134" s="1188"/>
      <c r="AV134" s="53">
        <v>2</v>
      </c>
      <c r="AW134" s="53">
        <v>5</v>
      </c>
      <c r="AX134" s="53">
        <v>0</v>
      </c>
      <c r="AY134" s="53">
        <v>871</v>
      </c>
      <c r="AZ134" s="53"/>
      <c r="BA134" s="53">
        <v>3256</v>
      </c>
      <c r="BB134" s="53">
        <v>3113</v>
      </c>
      <c r="BC134" s="53">
        <v>143</v>
      </c>
      <c r="BD134" s="53">
        <v>2227</v>
      </c>
      <c r="BE134" s="53">
        <v>-138696</v>
      </c>
      <c r="BF134" s="53">
        <v>-209380</v>
      </c>
      <c r="BG134" s="53"/>
      <c r="BH134" s="53">
        <v>0</v>
      </c>
      <c r="BI134" s="53">
        <v>-554886</v>
      </c>
      <c r="BJ134" s="53">
        <v>-297038</v>
      </c>
      <c r="BK134" s="53">
        <v>450379</v>
      </c>
      <c r="BL134" s="1741"/>
      <c r="BM134" s="1742"/>
      <c r="BN134" s="1329">
        <v>-12000</v>
      </c>
      <c r="BO134" s="344" t="s">
        <v>2013</v>
      </c>
      <c r="BP134" s="344" t="s">
        <v>2021</v>
      </c>
      <c r="BQ134" s="580" t="s">
        <v>2153</v>
      </c>
      <c r="BR134" s="246"/>
      <c r="BS134" s="246"/>
      <c r="BT134" s="246"/>
      <c r="BU134" s="246"/>
      <c r="BV134" s="246"/>
      <c r="BW134" s="246"/>
      <c r="BX134" s="246"/>
      <c r="BY134" s="246"/>
      <c r="BZ134" s="246"/>
      <c r="CA134" s="246"/>
      <c r="CB134" s="246"/>
      <c r="CC134" s="246"/>
      <c r="CD134" s="246"/>
      <c r="CE134" s="246"/>
      <c r="CF134" s="246"/>
      <c r="CG134" s="246"/>
      <c r="CH134" s="246"/>
      <c r="CI134" s="246"/>
      <c r="CJ134" s="246"/>
      <c r="CK134" s="246"/>
      <c r="CL134" s="246"/>
      <c r="CM134" s="246"/>
      <c r="CN134" s="246"/>
      <c r="CO134" s="246"/>
      <c r="CP134" s="246"/>
      <c r="CQ134" s="246"/>
      <c r="CR134" s="246"/>
      <c r="CS134" s="246"/>
      <c r="CT134" s="246"/>
    </row>
    <row r="135" spans="1:98" s="48" customFormat="1" ht="12.75" customHeight="1" x14ac:dyDescent="0.2">
      <c r="A135" s="599">
        <v>131</v>
      </c>
      <c r="B135" s="296" t="s">
        <v>909</v>
      </c>
      <c r="C135" s="648" t="s">
        <v>151</v>
      </c>
      <c r="D135" s="1319">
        <v>338310</v>
      </c>
      <c r="E135" s="1187">
        <v>282754000</v>
      </c>
      <c r="F135" s="1187">
        <v>9260</v>
      </c>
      <c r="G135" s="53">
        <v>-9863241</v>
      </c>
      <c r="H135" s="53">
        <v>-10712244</v>
      </c>
      <c r="I135" s="53">
        <v>0</v>
      </c>
      <c r="J135" s="53">
        <v>0</v>
      </c>
      <c r="K135" s="53">
        <v>-9855</v>
      </c>
      <c r="L135" s="53">
        <v>0</v>
      </c>
      <c r="M135" s="53">
        <v>-2659250</v>
      </c>
      <c r="N135" s="53">
        <v>0</v>
      </c>
      <c r="O135" s="53">
        <v>-1182810</v>
      </c>
      <c r="P135" s="53">
        <v>0</v>
      </c>
      <c r="Q135" s="53">
        <v>0</v>
      </c>
      <c r="R135" s="53">
        <v>-1148</v>
      </c>
      <c r="S135" s="53">
        <v>-152427</v>
      </c>
      <c r="T135" s="53"/>
      <c r="U135" s="53"/>
      <c r="V135" s="53">
        <v>96248282</v>
      </c>
      <c r="W135" s="53">
        <v>-281333</v>
      </c>
      <c r="X135" s="53"/>
      <c r="Y135" s="53"/>
      <c r="Z135" s="53">
        <v>43620434</v>
      </c>
      <c r="AA135" s="53">
        <v>42897403</v>
      </c>
      <c r="AB135" s="53">
        <v>0</v>
      </c>
      <c r="AC135" s="53">
        <v>875457</v>
      </c>
      <c r="AD135" s="53">
        <v>348069</v>
      </c>
      <c r="AE135" s="53">
        <v>5287712</v>
      </c>
      <c r="AF135" s="53">
        <v>454252</v>
      </c>
      <c r="AG135" s="53">
        <v>0</v>
      </c>
      <c r="AH135" s="53">
        <v>152427</v>
      </c>
      <c r="AI135" s="53">
        <v>0</v>
      </c>
      <c r="AJ135" s="53">
        <v>0</v>
      </c>
      <c r="AK135" s="53">
        <v>-3617993</v>
      </c>
      <c r="AL135" s="53">
        <v>475</v>
      </c>
      <c r="AM135" s="53">
        <v>0</v>
      </c>
      <c r="AN135" s="53">
        <v>0</v>
      </c>
      <c r="AO135" s="53">
        <v>4</v>
      </c>
      <c r="AP135" s="53">
        <v>0</v>
      </c>
      <c r="AQ135" s="53">
        <v>739</v>
      </c>
      <c r="AR135" s="53">
        <v>1</v>
      </c>
      <c r="AS135" s="53">
        <v>55</v>
      </c>
      <c r="AT135" s="53">
        <v>0</v>
      </c>
      <c r="AU135" s="1188"/>
      <c r="AV135" s="53">
        <v>0</v>
      </c>
      <c r="AW135" s="53">
        <v>2</v>
      </c>
      <c r="AX135" s="53">
        <v>0</v>
      </c>
      <c r="AY135" s="53">
        <v>901</v>
      </c>
      <c r="AZ135" s="53"/>
      <c r="BA135" s="53">
        <v>3652</v>
      </c>
      <c r="BB135" s="53">
        <v>3478</v>
      </c>
      <c r="BC135" s="53">
        <v>174</v>
      </c>
      <c r="BD135" s="53">
        <v>4813</v>
      </c>
      <c r="BE135" s="53">
        <v>-216950</v>
      </c>
      <c r="BF135" s="53">
        <v>-831658</v>
      </c>
      <c r="BG135" s="53"/>
      <c r="BH135" s="53">
        <v>0</v>
      </c>
      <c r="BI135" s="53">
        <v>-1551649</v>
      </c>
      <c r="BJ135" s="53">
        <v>-58993</v>
      </c>
      <c r="BK135" s="53">
        <v>-3469665</v>
      </c>
      <c r="BL135" s="1741"/>
      <c r="BM135" s="1742"/>
      <c r="BN135" s="1329">
        <v>-12000</v>
      </c>
      <c r="BO135" s="344" t="s">
        <v>497</v>
      </c>
      <c r="BP135" s="344" t="s">
        <v>2028</v>
      </c>
      <c r="BQ135" s="580" t="s">
        <v>2154</v>
      </c>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row>
    <row r="136" spans="1:98" s="48" customFormat="1" ht="12.75" customHeight="1" x14ac:dyDescent="0.2">
      <c r="A136" s="599">
        <v>132</v>
      </c>
      <c r="B136" s="296" t="s">
        <v>152</v>
      </c>
      <c r="C136" s="648" t="s">
        <v>153</v>
      </c>
      <c r="D136" s="1319">
        <v>213981</v>
      </c>
      <c r="E136" s="1187">
        <v>237765000</v>
      </c>
      <c r="F136" s="1187">
        <v>4570</v>
      </c>
      <c r="G136" s="53">
        <v>-4237678</v>
      </c>
      <c r="H136" s="53">
        <v>-8779316</v>
      </c>
      <c r="I136" s="53">
        <v>-84443</v>
      </c>
      <c r="J136" s="53">
        <v>0</v>
      </c>
      <c r="K136" s="53">
        <v>0</v>
      </c>
      <c r="L136" s="53">
        <v>-20000</v>
      </c>
      <c r="M136" s="53">
        <v>-3780000</v>
      </c>
      <c r="N136" s="53">
        <v>-80255</v>
      </c>
      <c r="O136" s="53">
        <v>-386982</v>
      </c>
      <c r="P136" s="53">
        <v>0</v>
      </c>
      <c r="Q136" s="53">
        <v>0</v>
      </c>
      <c r="R136" s="53">
        <v>0</v>
      </c>
      <c r="S136" s="53">
        <v>0</v>
      </c>
      <c r="T136" s="53"/>
      <c r="U136" s="53"/>
      <c r="V136" s="53">
        <v>86177455</v>
      </c>
      <c r="W136" s="53">
        <v>-2958733</v>
      </c>
      <c r="X136" s="53"/>
      <c r="Y136" s="53"/>
      <c r="Z136" s="53">
        <v>27090199</v>
      </c>
      <c r="AA136" s="53">
        <v>24627454</v>
      </c>
      <c r="AB136" s="53">
        <v>30373859</v>
      </c>
      <c r="AC136" s="53">
        <v>0</v>
      </c>
      <c r="AD136" s="53">
        <v>217867</v>
      </c>
      <c r="AE136" s="53">
        <v>0</v>
      </c>
      <c r="AF136" s="53">
        <v>0</v>
      </c>
      <c r="AG136" s="53">
        <v>0</v>
      </c>
      <c r="AH136" s="53">
        <v>0</v>
      </c>
      <c r="AI136" s="53">
        <v>0</v>
      </c>
      <c r="AJ136" s="53">
        <v>0</v>
      </c>
      <c r="AK136" s="53">
        <v>3059297</v>
      </c>
      <c r="AL136" s="53">
        <v>184</v>
      </c>
      <c r="AM136" s="53">
        <v>8</v>
      </c>
      <c r="AN136" s="53">
        <v>0</v>
      </c>
      <c r="AO136" s="53">
        <v>0</v>
      </c>
      <c r="AP136" s="53">
        <v>1</v>
      </c>
      <c r="AQ136" s="53">
        <v>630</v>
      </c>
      <c r="AR136" s="53">
        <v>18</v>
      </c>
      <c r="AS136" s="53">
        <v>23</v>
      </c>
      <c r="AT136" s="53">
        <v>0</v>
      </c>
      <c r="AU136" s="1188"/>
      <c r="AV136" s="53">
        <v>0</v>
      </c>
      <c r="AW136" s="53">
        <v>0</v>
      </c>
      <c r="AX136" s="53">
        <v>0</v>
      </c>
      <c r="AY136" s="53">
        <v>980</v>
      </c>
      <c r="AZ136" s="53"/>
      <c r="BA136" s="53">
        <v>1340</v>
      </c>
      <c r="BB136" s="53">
        <v>1146</v>
      </c>
      <c r="BC136" s="53">
        <v>194</v>
      </c>
      <c r="BD136" s="53">
        <v>1072</v>
      </c>
      <c r="BE136" s="53">
        <v>-120174</v>
      </c>
      <c r="BF136" s="53">
        <v>-1281920</v>
      </c>
      <c r="BG136" s="53"/>
      <c r="BH136" s="53">
        <v>-53649</v>
      </c>
      <c r="BI136" s="53">
        <v>-1190350</v>
      </c>
      <c r="BJ136" s="53">
        <v>-1133907</v>
      </c>
      <c r="BK136" s="53">
        <v>5100800</v>
      </c>
      <c r="BL136" s="1741"/>
      <c r="BM136" s="1742"/>
      <c r="BN136" s="1329">
        <v>0</v>
      </c>
      <c r="BO136" s="344" t="s">
        <v>2023</v>
      </c>
      <c r="BP136" s="344" t="s">
        <v>2024</v>
      </c>
      <c r="BQ136" s="580" t="s">
        <v>2155</v>
      </c>
      <c r="BR136" s="246"/>
      <c r="BS136" s="246"/>
      <c r="BT136" s="246"/>
      <c r="BU136" s="246"/>
      <c r="BV136" s="246"/>
      <c r="BW136" s="246"/>
      <c r="BX136" s="246"/>
      <c r="BY136" s="246"/>
      <c r="BZ136" s="246"/>
      <c r="CA136" s="246"/>
      <c r="CB136" s="246"/>
      <c r="CC136" s="246"/>
      <c r="CD136" s="246"/>
      <c r="CE136" s="246"/>
      <c r="CF136" s="246"/>
      <c r="CG136" s="246"/>
      <c r="CH136" s="246"/>
      <c r="CI136" s="246"/>
      <c r="CJ136" s="246"/>
      <c r="CK136" s="246"/>
      <c r="CL136" s="246"/>
      <c r="CM136" s="246"/>
      <c r="CN136" s="246"/>
      <c r="CO136" s="246"/>
      <c r="CP136" s="246"/>
      <c r="CQ136" s="246"/>
      <c r="CR136" s="246"/>
      <c r="CS136" s="246"/>
      <c r="CT136" s="246"/>
    </row>
    <row r="137" spans="1:98" s="48" customFormat="1" ht="12.75" customHeight="1" x14ac:dyDescent="0.2">
      <c r="A137" s="599">
        <v>133</v>
      </c>
      <c r="B137" s="296" t="s">
        <v>154</v>
      </c>
      <c r="C137" s="648" t="s">
        <v>155</v>
      </c>
      <c r="D137" s="1319">
        <v>562636</v>
      </c>
      <c r="E137" s="1187">
        <v>359369000</v>
      </c>
      <c r="F137" s="1187">
        <v>16050</v>
      </c>
      <c r="G137" s="53">
        <v>-22466795</v>
      </c>
      <c r="H137" s="53">
        <v>-11994366</v>
      </c>
      <c r="I137" s="53">
        <v>-170055</v>
      </c>
      <c r="J137" s="53">
        <v>-2071</v>
      </c>
      <c r="K137" s="53">
        <v>-4229</v>
      </c>
      <c r="L137" s="53">
        <v>-4614</v>
      </c>
      <c r="M137" s="53">
        <v>-4186143</v>
      </c>
      <c r="N137" s="53">
        <v>-275856</v>
      </c>
      <c r="O137" s="53">
        <v>-115121</v>
      </c>
      <c r="P137" s="53">
        <v>0</v>
      </c>
      <c r="Q137" s="53">
        <v>-49734</v>
      </c>
      <c r="R137" s="53">
        <v>0</v>
      </c>
      <c r="S137" s="53">
        <v>-110000</v>
      </c>
      <c r="T137" s="53"/>
      <c r="U137" s="53"/>
      <c r="V137" s="53">
        <v>112748486</v>
      </c>
      <c r="W137" s="53">
        <v>-1700000</v>
      </c>
      <c r="X137" s="53"/>
      <c r="Y137" s="53"/>
      <c r="Z137" s="53">
        <v>53854594</v>
      </c>
      <c r="AA137" s="53">
        <v>52885302</v>
      </c>
      <c r="AB137" s="53">
        <v>0</v>
      </c>
      <c r="AC137" s="53">
        <v>1079292</v>
      </c>
      <c r="AD137" s="53">
        <v>591249</v>
      </c>
      <c r="AE137" s="53">
        <v>1359640</v>
      </c>
      <c r="AF137" s="53">
        <v>0</v>
      </c>
      <c r="AG137" s="53">
        <v>0</v>
      </c>
      <c r="AH137" s="53">
        <v>110000</v>
      </c>
      <c r="AI137" s="53">
        <v>0</v>
      </c>
      <c r="AJ137" s="53">
        <v>0</v>
      </c>
      <c r="AK137" s="53">
        <v>-3545633</v>
      </c>
      <c r="AL137" s="53">
        <v>497</v>
      </c>
      <c r="AM137" s="53">
        <v>23</v>
      </c>
      <c r="AN137" s="53">
        <v>1</v>
      </c>
      <c r="AO137" s="53">
        <v>3</v>
      </c>
      <c r="AP137" s="53">
        <v>2</v>
      </c>
      <c r="AQ137" s="53">
        <v>2252</v>
      </c>
      <c r="AR137" s="53">
        <v>65</v>
      </c>
      <c r="AS137" s="53">
        <v>21</v>
      </c>
      <c r="AT137" s="53">
        <v>0</v>
      </c>
      <c r="AU137" s="1188"/>
      <c r="AV137" s="53">
        <v>10</v>
      </c>
      <c r="AW137" s="53">
        <v>3</v>
      </c>
      <c r="AX137" s="53">
        <v>0</v>
      </c>
      <c r="AY137" s="53">
        <v>1623</v>
      </c>
      <c r="AZ137" s="53"/>
      <c r="BA137" s="53">
        <v>8222</v>
      </c>
      <c r="BB137" s="53">
        <v>7754</v>
      </c>
      <c r="BC137" s="53">
        <v>468</v>
      </c>
      <c r="BD137" s="53">
        <v>6258</v>
      </c>
      <c r="BE137" s="53">
        <v>-542032</v>
      </c>
      <c r="BF137" s="53">
        <v>-1934588</v>
      </c>
      <c r="BG137" s="53"/>
      <c r="BH137" s="53">
        <v>-58215</v>
      </c>
      <c r="BI137" s="53">
        <v>-1028617</v>
      </c>
      <c r="BJ137" s="53">
        <v>-622691</v>
      </c>
      <c r="BK137" s="53">
        <v>-10830869</v>
      </c>
      <c r="BL137" s="1741"/>
      <c r="BM137" s="1742"/>
      <c r="BN137" s="1329">
        <v>0</v>
      </c>
      <c r="BO137" s="344" t="s">
        <v>2027</v>
      </c>
      <c r="BP137" s="344" t="s">
        <v>2028</v>
      </c>
      <c r="BQ137" s="580" t="s">
        <v>2156</v>
      </c>
      <c r="BR137" s="246"/>
      <c r="BS137" s="246"/>
      <c r="BT137" s="246"/>
      <c r="BU137" s="246"/>
      <c r="BV137" s="246"/>
      <c r="BW137" s="246"/>
      <c r="BX137" s="246"/>
      <c r="BY137" s="246"/>
      <c r="BZ137" s="246"/>
      <c r="CA137" s="246"/>
      <c r="CB137" s="246"/>
      <c r="CC137" s="246"/>
      <c r="CD137" s="246"/>
      <c r="CE137" s="246"/>
      <c r="CF137" s="246"/>
      <c r="CG137" s="246"/>
      <c r="CH137" s="246"/>
      <c r="CI137" s="246"/>
      <c r="CJ137" s="246"/>
      <c r="CK137" s="246"/>
      <c r="CL137" s="246"/>
      <c r="CM137" s="246"/>
      <c r="CN137" s="246"/>
      <c r="CO137" s="246"/>
      <c r="CP137" s="246"/>
      <c r="CQ137" s="246"/>
      <c r="CR137" s="246"/>
      <c r="CS137" s="246"/>
      <c r="CT137" s="246"/>
    </row>
    <row r="138" spans="1:98" s="48" customFormat="1" ht="12.75" customHeight="1" x14ac:dyDescent="0.2">
      <c r="A138" s="599">
        <v>134</v>
      </c>
      <c r="B138" s="296" t="s">
        <v>156</v>
      </c>
      <c r="C138" s="648" t="s">
        <v>157</v>
      </c>
      <c r="D138" s="1319">
        <v>134888</v>
      </c>
      <c r="E138" s="1187">
        <v>155471000</v>
      </c>
      <c r="F138" s="1187">
        <v>3200</v>
      </c>
      <c r="G138" s="53">
        <v>-3421418</v>
      </c>
      <c r="H138" s="53">
        <v>-3182501</v>
      </c>
      <c r="I138" s="53">
        <v>-9661</v>
      </c>
      <c r="J138" s="53">
        <v>0</v>
      </c>
      <c r="K138" s="53">
        <v>0</v>
      </c>
      <c r="L138" s="53">
        <v>-175000</v>
      </c>
      <c r="M138" s="53">
        <v>-848250</v>
      </c>
      <c r="N138" s="53">
        <v>-27886</v>
      </c>
      <c r="O138" s="53">
        <v>-929112</v>
      </c>
      <c r="P138" s="53">
        <v>0</v>
      </c>
      <c r="Q138" s="53">
        <v>0</v>
      </c>
      <c r="R138" s="53">
        <v>0</v>
      </c>
      <c r="S138" s="53">
        <v>0</v>
      </c>
      <c r="T138" s="53"/>
      <c r="U138" s="53"/>
      <c r="V138" s="53">
        <v>59659581</v>
      </c>
      <c r="W138" s="53">
        <v>-2449295</v>
      </c>
      <c r="X138" s="53"/>
      <c r="Y138" s="53"/>
      <c r="Z138" s="53">
        <v>0</v>
      </c>
      <c r="AA138" s="53">
        <v>57151479</v>
      </c>
      <c r="AB138" s="53">
        <v>0</v>
      </c>
      <c r="AC138" s="53">
        <v>577288</v>
      </c>
      <c r="AD138" s="53">
        <v>135932</v>
      </c>
      <c r="AE138" s="53">
        <v>0</v>
      </c>
      <c r="AF138" s="53">
        <v>0</v>
      </c>
      <c r="AG138" s="53">
        <v>0</v>
      </c>
      <c r="AH138" s="53">
        <v>0</v>
      </c>
      <c r="AI138" s="53">
        <v>0</v>
      </c>
      <c r="AJ138" s="53">
        <v>0</v>
      </c>
      <c r="AK138" s="53">
        <v>9073762</v>
      </c>
      <c r="AL138" s="53">
        <v>158</v>
      </c>
      <c r="AM138" s="53">
        <v>3</v>
      </c>
      <c r="AN138" s="53">
        <v>0</v>
      </c>
      <c r="AO138" s="53">
        <v>0</v>
      </c>
      <c r="AP138" s="53">
        <v>0</v>
      </c>
      <c r="AQ138" s="53">
        <v>338</v>
      </c>
      <c r="AR138" s="53">
        <v>32</v>
      </c>
      <c r="AS138" s="53">
        <v>9</v>
      </c>
      <c r="AT138" s="53">
        <v>0</v>
      </c>
      <c r="AU138" s="1188"/>
      <c r="AV138" s="53">
        <v>0</v>
      </c>
      <c r="AW138" s="53">
        <v>0</v>
      </c>
      <c r="AX138" s="53">
        <v>0</v>
      </c>
      <c r="AY138" s="53">
        <v>314</v>
      </c>
      <c r="AZ138" s="53"/>
      <c r="BA138" s="53">
        <v>1101</v>
      </c>
      <c r="BB138" s="53">
        <v>1017</v>
      </c>
      <c r="BC138" s="53">
        <v>84</v>
      </c>
      <c r="BD138" s="53">
        <v>1770</v>
      </c>
      <c r="BE138" s="53">
        <v>-583434</v>
      </c>
      <c r="BF138" s="53">
        <v>-101458</v>
      </c>
      <c r="BG138" s="53"/>
      <c r="BH138" s="53">
        <v>0</v>
      </c>
      <c r="BI138" s="53">
        <v>-163358</v>
      </c>
      <c r="BJ138" s="53">
        <v>0</v>
      </c>
      <c r="BK138" s="53">
        <v>9073762</v>
      </c>
      <c r="BL138" s="1741"/>
      <c r="BM138" s="1742"/>
      <c r="BN138" s="1329">
        <v>0</v>
      </c>
      <c r="BO138" s="344" t="s">
        <v>2027</v>
      </c>
      <c r="BP138" s="344" t="s">
        <v>2040</v>
      </c>
      <c r="BQ138" s="580" t="s">
        <v>2157</v>
      </c>
      <c r="BR138" s="246"/>
      <c r="BS138" s="246"/>
      <c r="BT138" s="246"/>
      <c r="BU138" s="246"/>
      <c r="BV138" s="246"/>
      <c r="BW138" s="246"/>
      <c r="BX138" s="246"/>
      <c r="BY138" s="246"/>
      <c r="BZ138" s="246"/>
      <c r="CA138" s="246"/>
      <c r="CB138" s="246"/>
      <c r="CC138" s="246"/>
      <c r="CD138" s="246"/>
      <c r="CE138" s="246"/>
      <c r="CF138" s="246"/>
      <c r="CG138" s="246"/>
      <c r="CH138" s="246"/>
      <c r="CI138" s="246"/>
      <c r="CJ138" s="246"/>
      <c r="CK138" s="246"/>
      <c r="CL138" s="246"/>
      <c r="CM138" s="246"/>
      <c r="CN138" s="246"/>
      <c r="CO138" s="246"/>
      <c r="CP138" s="246"/>
      <c r="CQ138" s="246"/>
      <c r="CR138" s="246"/>
      <c r="CS138" s="246"/>
      <c r="CT138" s="246"/>
    </row>
    <row r="139" spans="1:98" s="48" customFormat="1" ht="12.75" customHeight="1" x14ac:dyDescent="0.2">
      <c r="A139" s="599">
        <v>135</v>
      </c>
      <c r="B139" s="296" t="s">
        <v>158</v>
      </c>
      <c r="C139" s="648" t="s">
        <v>159</v>
      </c>
      <c r="D139" s="1319">
        <v>470110</v>
      </c>
      <c r="E139" s="1187">
        <v>579268000</v>
      </c>
      <c r="F139" s="1187">
        <v>9100</v>
      </c>
      <c r="G139" s="53">
        <v>-9569552</v>
      </c>
      <c r="H139" s="53">
        <v>-22394860</v>
      </c>
      <c r="I139" s="53">
        <v>-7425</v>
      </c>
      <c r="J139" s="53">
        <v>0</v>
      </c>
      <c r="K139" s="53">
        <v>-5808</v>
      </c>
      <c r="L139" s="53">
        <v>0</v>
      </c>
      <c r="M139" s="53">
        <v>-10351682</v>
      </c>
      <c r="N139" s="53">
        <v>-314009</v>
      </c>
      <c r="O139" s="53">
        <v>-427044</v>
      </c>
      <c r="P139" s="53">
        <v>0</v>
      </c>
      <c r="Q139" s="53">
        <v>0</v>
      </c>
      <c r="R139" s="53">
        <v>0</v>
      </c>
      <c r="S139" s="53">
        <v>0</v>
      </c>
      <c r="T139" s="53"/>
      <c r="U139" s="53"/>
      <c r="V139" s="53">
        <v>190003908</v>
      </c>
      <c r="W139" s="53">
        <v>-2000000</v>
      </c>
      <c r="X139" s="53"/>
      <c r="Y139" s="53"/>
      <c r="Z139" s="53">
        <v>61805292</v>
      </c>
      <c r="AA139" s="53">
        <v>56186629</v>
      </c>
      <c r="AB139" s="53">
        <v>69296842</v>
      </c>
      <c r="AC139" s="53">
        <v>0</v>
      </c>
      <c r="AD139" s="53">
        <v>489776</v>
      </c>
      <c r="AE139" s="53">
        <v>254638</v>
      </c>
      <c r="AF139" s="53">
        <v>0</v>
      </c>
      <c r="AG139" s="53">
        <v>0</v>
      </c>
      <c r="AH139" s="53">
        <v>0</v>
      </c>
      <c r="AI139" s="53">
        <v>0</v>
      </c>
      <c r="AJ139" s="53">
        <v>0</v>
      </c>
      <c r="AK139" s="53">
        <v>4655803</v>
      </c>
      <c r="AL139" s="53">
        <v>607</v>
      </c>
      <c r="AM139" s="53">
        <v>2</v>
      </c>
      <c r="AN139" s="53">
        <v>0</v>
      </c>
      <c r="AO139" s="53">
        <v>4</v>
      </c>
      <c r="AP139" s="53">
        <v>0</v>
      </c>
      <c r="AQ139" s="53">
        <v>950</v>
      </c>
      <c r="AR139" s="53">
        <v>62</v>
      </c>
      <c r="AS139" s="53">
        <v>27</v>
      </c>
      <c r="AT139" s="53">
        <v>0</v>
      </c>
      <c r="AU139" s="1188"/>
      <c r="AV139" s="53">
        <v>0</v>
      </c>
      <c r="AW139" s="53">
        <v>0</v>
      </c>
      <c r="AX139" s="53">
        <v>0</v>
      </c>
      <c r="AY139" s="53">
        <v>1717</v>
      </c>
      <c r="AZ139" s="53"/>
      <c r="BA139" s="53">
        <v>2560</v>
      </c>
      <c r="BB139" s="53">
        <v>2143</v>
      </c>
      <c r="BC139" s="53">
        <v>417</v>
      </c>
      <c r="BD139" s="53">
        <v>4996</v>
      </c>
      <c r="BE139" s="53">
        <v>-618480</v>
      </c>
      <c r="BF139" s="53">
        <v>-5105044</v>
      </c>
      <c r="BG139" s="53"/>
      <c r="BH139" s="53">
        <v>-48285</v>
      </c>
      <c r="BI139" s="53">
        <v>-88424</v>
      </c>
      <c r="BJ139" s="53">
        <v>-4491449</v>
      </c>
      <c r="BK139" s="53">
        <v>-2186965</v>
      </c>
      <c r="BL139" s="1741"/>
      <c r="BM139" s="1742"/>
      <c r="BN139" s="1329">
        <v>0</v>
      </c>
      <c r="BO139" s="344" t="s">
        <v>2065</v>
      </c>
      <c r="BP139" s="344" t="s">
        <v>2024</v>
      </c>
      <c r="BQ139" s="580" t="s">
        <v>2158</v>
      </c>
      <c r="BR139" s="246"/>
      <c r="BS139" s="246"/>
      <c r="BT139" s="246"/>
      <c r="BU139" s="246"/>
      <c r="BV139" s="246"/>
      <c r="BW139" s="246"/>
      <c r="BX139" s="246"/>
      <c r="BY139" s="246"/>
      <c r="BZ139" s="246"/>
      <c r="CA139" s="246"/>
      <c r="CB139" s="246"/>
      <c r="CC139" s="246"/>
      <c r="CD139" s="246"/>
      <c r="CE139" s="246"/>
      <c r="CF139" s="246"/>
      <c r="CG139" s="246"/>
      <c r="CH139" s="246"/>
      <c r="CI139" s="246"/>
      <c r="CJ139" s="246"/>
      <c r="CK139" s="246"/>
      <c r="CL139" s="246"/>
      <c r="CM139" s="246"/>
      <c r="CN139" s="246"/>
      <c r="CO139" s="246"/>
      <c r="CP139" s="246"/>
      <c r="CQ139" s="246"/>
      <c r="CR139" s="246"/>
      <c r="CS139" s="246"/>
      <c r="CT139" s="246"/>
    </row>
    <row r="140" spans="1:98" s="48" customFormat="1" ht="12.75" customHeight="1" x14ac:dyDescent="0.2">
      <c r="A140" s="599">
        <v>136</v>
      </c>
      <c r="B140" s="296" t="s">
        <v>160</v>
      </c>
      <c r="C140" s="648" t="s">
        <v>161</v>
      </c>
      <c r="D140" s="1319">
        <v>208528</v>
      </c>
      <c r="E140" s="1187">
        <v>212983000</v>
      </c>
      <c r="F140" s="1187">
        <v>5300</v>
      </c>
      <c r="G140" s="53">
        <v>-5952206</v>
      </c>
      <c r="H140" s="53">
        <v>-5702897</v>
      </c>
      <c r="I140" s="53">
        <v>-52830</v>
      </c>
      <c r="J140" s="53">
        <v>-33134</v>
      </c>
      <c r="K140" s="53">
        <v>-23386</v>
      </c>
      <c r="L140" s="53">
        <v>0</v>
      </c>
      <c r="M140" s="53">
        <v>-938327</v>
      </c>
      <c r="N140" s="53">
        <v>-130291</v>
      </c>
      <c r="O140" s="53">
        <v>-127846</v>
      </c>
      <c r="P140" s="53">
        <v>-2910</v>
      </c>
      <c r="Q140" s="53">
        <v>0</v>
      </c>
      <c r="R140" s="53">
        <v>0</v>
      </c>
      <c r="S140" s="53">
        <v>0</v>
      </c>
      <c r="T140" s="53"/>
      <c r="U140" s="53"/>
      <c r="V140" s="53">
        <v>74921187</v>
      </c>
      <c r="W140" s="53">
        <v>0</v>
      </c>
      <c r="X140" s="53"/>
      <c r="Y140" s="53"/>
      <c r="Z140" s="53">
        <v>35315053</v>
      </c>
      <c r="AA140" s="53">
        <v>28252042</v>
      </c>
      <c r="AB140" s="53">
        <v>6356709</v>
      </c>
      <c r="AC140" s="53">
        <v>706301</v>
      </c>
      <c r="AD140" s="53">
        <v>209223</v>
      </c>
      <c r="AE140" s="53">
        <v>0</v>
      </c>
      <c r="AF140" s="53">
        <v>4064616</v>
      </c>
      <c r="AG140" s="53">
        <v>0</v>
      </c>
      <c r="AH140" s="53">
        <v>0</v>
      </c>
      <c r="AI140" s="53">
        <v>0</v>
      </c>
      <c r="AJ140" s="53">
        <v>0</v>
      </c>
      <c r="AK140" s="53">
        <v>1588876</v>
      </c>
      <c r="AL140" s="53">
        <v>248</v>
      </c>
      <c r="AM140" s="53">
        <v>26</v>
      </c>
      <c r="AN140" s="53">
        <v>10</v>
      </c>
      <c r="AO140" s="53">
        <v>13</v>
      </c>
      <c r="AP140" s="53">
        <v>0</v>
      </c>
      <c r="AQ140" s="53">
        <v>348</v>
      </c>
      <c r="AR140" s="53">
        <v>124</v>
      </c>
      <c r="AS140" s="53">
        <v>17</v>
      </c>
      <c r="AT140" s="53">
        <v>13</v>
      </c>
      <c r="AU140" s="1188"/>
      <c r="AV140" s="53">
        <v>0</v>
      </c>
      <c r="AW140" s="53">
        <v>0</v>
      </c>
      <c r="AX140" s="53">
        <v>0</v>
      </c>
      <c r="AY140" s="53">
        <v>572</v>
      </c>
      <c r="AZ140" s="53"/>
      <c r="BA140" s="53">
        <v>2402</v>
      </c>
      <c r="BB140" s="53">
        <v>2300</v>
      </c>
      <c r="BC140" s="53">
        <v>102</v>
      </c>
      <c r="BD140" s="53">
        <v>2526</v>
      </c>
      <c r="BE140" s="53">
        <v>-13099</v>
      </c>
      <c r="BF140" s="53">
        <v>-477246</v>
      </c>
      <c r="BG140" s="53"/>
      <c r="BH140" s="53">
        <v>-2994</v>
      </c>
      <c r="BI140" s="53">
        <v>-444988</v>
      </c>
      <c r="BJ140" s="53">
        <v>0</v>
      </c>
      <c r="BK140" s="53">
        <v>1720036</v>
      </c>
      <c r="BL140" s="1741"/>
      <c r="BM140" s="1742"/>
      <c r="BN140" s="1329">
        <v>0</v>
      </c>
      <c r="BO140" s="344" t="s">
        <v>2013</v>
      </c>
      <c r="BP140" s="344" t="s">
        <v>2040</v>
      </c>
      <c r="BQ140" s="580" t="s">
        <v>2159</v>
      </c>
      <c r="BR140" s="246"/>
      <c r="BS140" s="246"/>
      <c r="BT140" s="246"/>
      <c r="BU140" s="246"/>
      <c r="BV140" s="246"/>
      <c r="BW140" s="246"/>
      <c r="BX140" s="246"/>
      <c r="BY140" s="246"/>
      <c r="BZ140" s="246"/>
      <c r="CA140" s="246"/>
      <c r="CB140" s="246"/>
      <c r="CC140" s="246"/>
      <c r="CD140" s="246"/>
      <c r="CE140" s="246"/>
      <c r="CF140" s="246"/>
      <c r="CG140" s="246"/>
      <c r="CH140" s="246"/>
      <c r="CI140" s="246"/>
      <c r="CJ140" s="246"/>
      <c r="CK140" s="246"/>
      <c r="CL140" s="246"/>
      <c r="CM140" s="246"/>
      <c r="CN140" s="246"/>
      <c r="CO140" s="246"/>
      <c r="CP140" s="246"/>
      <c r="CQ140" s="246"/>
      <c r="CR140" s="246"/>
      <c r="CS140" s="246"/>
      <c r="CT140" s="246"/>
    </row>
    <row r="141" spans="1:98" s="48" customFormat="1" ht="12.75" customHeight="1" x14ac:dyDescent="0.2">
      <c r="A141" s="599">
        <v>137</v>
      </c>
      <c r="B141" s="296" t="s">
        <v>162</v>
      </c>
      <c r="C141" s="648" t="s">
        <v>163</v>
      </c>
      <c r="D141" s="1319">
        <v>1255194</v>
      </c>
      <c r="E141" s="1187">
        <v>1121858000</v>
      </c>
      <c r="F141" s="1187">
        <v>31580</v>
      </c>
      <c r="G141" s="53">
        <v>-30358545</v>
      </c>
      <c r="H141" s="53">
        <v>-32851810</v>
      </c>
      <c r="I141" s="53">
        <v>-365927</v>
      </c>
      <c r="J141" s="53">
        <v>-6750</v>
      </c>
      <c r="K141" s="53">
        <v>-20275</v>
      </c>
      <c r="L141" s="53">
        <v>-160000</v>
      </c>
      <c r="M141" s="53">
        <v>-21000000</v>
      </c>
      <c r="N141" s="53">
        <v>-58682</v>
      </c>
      <c r="O141" s="53">
        <v>-336483</v>
      </c>
      <c r="P141" s="53">
        <v>-74275</v>
      </c>
      <c r="Q141" s="53">
        <v>0</v>
      </c>
      <c r="R141" s="53">
        <v>-500000</v>
      </c>
      <c r="S141" s="53">
        <v>0</v>
      </c>
      <c r="T141" s="53"/>
      <c r="U141" s="53"/>
      <c r="V141" s="53">
        <v>417169972</v>
      </c>
      <c r="W141" s="53">
        <v>-12063543</v>
      </c>
      <c r="X141" s="53"/>
      <c r="Y141" s="53"/>
      <c r="Z141" s="53">
        <v>197717545</v>
      </c>
      <c r="AA141" s="53">
        <v>193763195</v>
      </c>
      <c r="AB141" s="53">
        <v>0</v>
      </c>
      <c r="AC141" s="53">
        <v>3954351</v>
      </c>
      <c r="AD141" s="53">
        <v>1239637</v>
      </c>
      <c r="AE141" s="53">
        <v>6064538</v>
      </c>
      <c r="AF141" s="53">
        <v>293518</v>
      </c>
      <c r="AG141" s="53">
        <v>0</v>
      </c>
      <c r="AH141" s="53">
        <v>0</v>
      </c>
      <c r="AI141" s="53">
        <v>0</v>
      </c>
      <c r="AJ141" s="53">
        <v>0</v>
      </c>
      <c r="AK141" s="53">
        <v>3559702</v>
      </c>
      <c r="AL141" s="53">
        <v>1094</v>
      </c>
      <c r="AM141" s="53">
        <v>66</v>
      </c>
      <c r="AN141" s="53">
        <v>2</v>
      </c>
      <c r="AO141" s="53">
        <v>10</v>
      </c>
      <c r="AP141" s="53">
        <v>0</v>
      </c>
      <c r="AQ141" s="53">
        <v>4288</v>
      </c>
      <c r="AR141" s="53">
        <v>32</v>
      </c>
      <c r="AS141" s="53">
        <v>71</v>
      </c>
      <c r="AT141" s="53">
        <v>64</v>
      </c>
      <c r="AU141" s="1188"/>
      <c r="AV141" s="53">
        <v>2</v>
      </c>
      <c r="AW141" s="53">
        <v>0</v>
      </c>
      <c r="AX141" s="53">
        <v>36</v>
      </c>
      <c r="AY141" s="53">
        <v>3128</v>
      </c>
      <c r="AZ141" s="53"/>
      <c r="BA141" s="53">
        <v>10338</v>
      </c>
      <c r="BB141" s="53">
        <v>9503</v>
      </c>
      <c r="BC141" s="53">
        <v>835</v>
      </c>
      <c r="BD141" s="53">
        <v>17888</v>
      </c>
      <c r="BE141" s="53">
        <v>-1840122</v>
      </c>
      <c r="BF141" s="53">
        <v>-8104652</v>
      </c>
      <c r="BG141" s="53"/>
      <c r="BH141" s="53">
        <v>-376230</v>
      </c>
      <c r="BI141" s="53">
        <v>-5000000</v>
      </c>
      <c r="BJ141" s="53">
        <v>-5678996</v>
      </c>
      <c r="BK141" s="53">
        <v>3902113</v>
      </c>
      <c r="BL141" s="1741"/>
      <c r="BM141" s="1742"/>
      <c r="BN141" s="1329">
        <v>0</v>
      </c>
      <c r="BO141" s="344" t="s">
        <v>2027</v>
      </c>
      <c r="BP141" s="344" t="s">
        <v>2028</v>
      </c>
      <c r="BQ141" s="580" t="s">
        <v>2160</v>
      </c>
      <c r="BR141" s="246"/>
      <c r="BS141" s="246"/>
      <c r="BT141" s="246"/>
      <c r="BU141" s="246"/>
      <c r="BV141" s="246"/>
      <c r="BW141" s="246"/>
      <c r="BX141" s="246"/>
      <c r="BY141" s="246"/>
      <c r="BZ141" s="246"/>
      <c r="CA141" s="246"/>
      <c r="CB141" s="246"/>
      <c r="CC141" s="246"/>
      <c r="CD141" s="246"/>
      <c r="CE141" s="246"/>
      <c r="CF141" s="246"/>
      <c r="CG141" s="246"/>
      <c r="CH141" s="246"/>
      <c r="CI141" s="246"/>
      <c r="CJ141" s="246"/>
      <c r="CK141" s="246"/>
      <c r="CL141" s="246"/>
      <c r="CM141" s="246"/>
      <c r="CN141" s="246"/>
      <c r="CO141" s="246"/>
      <c r="CP141" s="246"/>
      <c r="CQ141" s="246"/>
      <c r="CR141" s="246"/>
      <c r="CS141" s="246"/>
      <c r="CT141" s="246"/>
    </row>
    <row r="142" spans="1:98" s="48" customFormat="1" ht="12.75" customHeight="1" x14ac:dyDescent="0.2">
      <c r="A142" s="599">
        <v>138</v>
      </c>
      <c r="B142" s="296" t="s">
        <v>592</v>
      </c>
      <c r="C142" s="648" t="s">
        <v>165</v>
      </c>
      <c r="D142" s="1319">
        <v>456787</v>
      </c>
      <c r="E142" s="1187">
        <v>355604000</v>
      </c>
      <c r="F142" s="1187">
        <v>12500</v>
      </c>
      <c r="G142" s="53">
        <v>-17330064</v>
      </c>
      <c r="H142" s="53">
        <v>-17429767</v>
      </c>
      <c r="I142" s="53">
        <v>-58054</v>
      </c>
      <c r="J142" s="53">
        <v>0</v>
      </c>
      <c r="K142" s="53">
        <v>-19294</v>
      </c>
      <c r="L142" s="53">
        <v>0</v>
      </c>
      <c r="M142" s="53">
        <v>-3902241</v>
      </c>
      <c r="N142" s="53">
        <v>-572900</v>
      </c>
      <c r="O142" s="53">
        <v>-196511</v>
      </c>
      <c r="P142" s="53">
        <v>0</v>
      </c>
      <c r="Q142" s="53">
        <v>0</v>
      </c>
      <c r="R142" s="53">
        <v>-38000</v>
      </c>
      <c r="S142" s="53">
        <v>-203927</v>
      </c>
      <c r="T142" s="53"/>
      <c r="U142" s="53"/>
      <c r="V142" s="53">
        <v>116716892</v>
      </c>
      <c r="W142" s="53">
        <v>-2431937</v>
      </c>
      <c r="X142" s="53"/>
      <c r="Y142" s="53"/>
      <c r="Z142" s="53">
        <v>55863313</v>
      </c>
      <c r="AA142" s="53">
        <v>54945895</v>
      </c>
      <c r="AB142" s="53">
        <v>0</v>
      </c>
      <c r="AC142" s="53">
        <v>1121345</v>
      </c>
      <c r="AD142" s="53">
        <v>473572</v>
      </c>
      <c r="AE142" s="53">
        <v>452465</v>
      </c>
      <c r="AF142" s="53">
        <v>0</v>
      </c>
      <c r="AG142" s="53">
        <v>0</v>
      </c>
      <c r="AH142" s="53">
        <v>203927</v>
      </c>
      <c r="AI142" s="53">
        <v>0</v>
      </c>
      <c r="AJ142" s="53">
        <v>0</v>
      </c>
      <c r="AK142" s="53">
        <v>-299486</v>
      </c>
      <c r="AL142" s="53">
        <v>482</v>
      </c>
      <c r="AM142" s="53">
        <v>8</v>
      </c>
      <c r="AN142" s="53">
        <v>0</v>
      </c>
      <c r="AO142" s="53">
        <v>7</v>
      </c>
      <c r="AP142" s="53">
        <v>0</v>
      </c>
      <c r="AQ142" s="53">
        <v>1208</v>
      </c>
      <c r="AR142" s="53">
        <v>254</v>
      </c>
      <c r="AS142" s="53">
        <v>27</v>
      </c>
      <c r="AT142" s="53">
        <v>0</v>
      </c>
      <c r="AU142" s="1188"/>
      <c r="AV142" s="53">
        <v>0</v>
      </c>
      <c r="AW142" s="53">
        <v>33</v>
      </c>
      <c r="AX142" s="53">
        <v>1</v>
      </c>
      <c r="AY142" s="53">
        <v>1250</v>
      </c>
      <c r="AZ142" s="53"/>
      <c r="BA142" s="53">
        <v>5517</v>
      </c>
      <c r="BB142" s="53">
        <v>5064</v>
      </c>
      <c r="BC142" s="53">
        <v>453</v>
      </c>
      <c r="BD142" s="53">
        <v>3834</v>
      </c>
      <c r="BE142" s="53">
        <v>-333851</v>
      </c>
      <c r="BF142" s="53">
        <v>-1093477</v>
      </c>
      <c r="BG142" s="53"/>
      <c r="BH142" s="53">
        <v>-3493</v>
      </c>
      <c r="BI142" s="53">
        <v>-2321162</v>
      </c>
      <c r="BJ142" s="53">
        <v>-150258</v>
      </c>
      <c r="BK142" s="53">
        <v>-3560158</v>
      </c>
      <c r="BL142" s="1741"/>
      <c r="BM142" s="1742"/>
      <c r="BN142" s="1329">
        <v>-350000</v>
      </c>
      <c r="BO142" s="344" t="s">
        <v>497</v>
      </c>
      <c r="BP142" s="344" t="s">
        <v>2016</v>
      </c>
      <c r="BQ142" s="580" t="s">
        <v>2161</v>
      </c>
      <c r="BR142" s="246"/>
      <c r="BS142" s="246"/>
      <c r="BT142" s="246"/>
      <c r="BU142" s="246"/>
      <c r="BV142" s="246"/>
      <c r="BW142" s="246"/>
      <c r="BX142" s="246"/>
      <c r="BY142" s="246"/>
      <c r="BZ142" s="246"/>
      <c r="CA142" s="246"/>
      <c r="CB142" s="246"/>
      <c r="CC142" s="246"/>
      <c r="CD142" s="246"/>
      <c r="CE142" s="246"/>
      <c r="CF142" s="246"/>
      <c r="CG142" s="246"/>
      <c r="CH142" s="246"/>
      <c r="CI142" s="246"/>
      <c r="CJ142" s="246"/>
      <c r="CK142" s="246"/>
      <c r="CL142" s="246"/>
      <c r="CM142" s="246"/>
      <c r="CN142" s="246"/>
      <c r="CO142" s="246"/>
      <c r="CP142" s="246"/>
      <c r="CQ142" s="246"/>
      <c r="CR142" s="246"/>
      <c r="CS142" s="246"/>
      <c r="CT142" s="246"/>
    </row>
    <row r="143" spans="1:98" s="48" customFormat="1" ht="12.75" customHeight="1" x14ac:dyDescent="0.2">
      <c r="A143" s="599">
        <v>139</v>
      </c>
      <c r="B143" s="296" t="s">
        <v>166</v>
      </c>
      <c r="C143" s="648" t="s">
        <v>167</v>
      </c>
      <c r="D143" s="1319">
        <v>137051</v>
      </c>
      <c r="E143" s="1187">
        <v>95371000</v>
      </c>
      <c r="F143" s="1187">
        <v>3730</v>
      </c>
      <c r="G143" s="53">
        <v>-4523552</v>
      </c>
      <c r="H143" s="53">
        <v>-3422253</v>
      </c>
      <c r="I143" s="53">
        <v>-106141</v>
      </c>
      <c r="J143" s="53">
        <v>-18238</v>
      </c>
      <c r="K143" s="53">
        <v>-14883</v>
      </c>
      <c r="L143" s="53">
        <v>0</v>
      </c>
      <c r="M143" s="53">
        <v>-705291</v>
      </c>
      <c r="N143" s="53">
        <v>-184469</v>
      </c>
      <c r="O143" s="53">
        <v>-1997</v>
      </c>
      <c r="P143" s="53">
        <v>0</v>
      </c>
      <c r="Q143" s="53">
        <v>0</v>
      </c>
      <c r="R143" s="53">
        <v>0</v>
      </c>
      <c r="S143" s="53">
        <v>-132549</v>
      </c>
      <c r="T143" s="53"/>
      <c r="U143" s="53"/>
      <c r="V143" s="53">
        <v>31060114</v>
      </c>
      <c r="W143" s="53">
        <v>-266000</v>
      </c>
      <c r="X143" s="53"/>
      <c r="Y143" s="53"/>
      <c r="Z143" s="53">
        <v>14469148</v>
      </c>
      <c r="AA143" s="53">
        <v>11681357</v>
      </c>
      <c r="AB143" s="53">
        <v>2628305</v>
      </c>
      <c r="AC143" s="53">
        <v>292034</v>
      </c>
      <c r="AD143" s="53">
        <v>135988</v>
      </c>
      <c r="AE143" s="53">
        <v>1270687</v>
      </c>
      <c r="AF143" s="53">
        <v>0</v>
      </c>
      <c r="AG143" s="53">
        <v>0</v>
      </c>
      <c r="AH143" s="53">
        <v>132549</v>
      </c>
      <c r="AI143" s="53">
        <v>0</v>
      </c>
      <c r="AJ143" s="53">
        <v>0</v>
      </c>
      <c r="AK143" s="53">
        <v>-3313410</v>
      </c>
      <c r="AL143" s="53">
        <v>200</v>
      </c>
      <c r="AM143" s="53">
        <v>21</v>
      </c>
      <c r="AN143" s="53">
        <v>7</v>
      </c>
      <c r="AO143" s="53">
        <v>10</v>
      </c>
      <c r="AP143" s="53">
        <v>0</v>
      </c>
      <c r="AQ143" s="53">
        <v>223</v>
      </c>
      <c r="AR143" s="53">
        <v>85</v>
      </c>
      <c r="AS143" s="53">
        <v>1</v>
      </c>
      <c r="AT143" s="53">
        <v>21</v>
      </c>
      <c r="AU143" s="1188"/>
      <c r="AV143" s="53">
        <v>0</v>
      </c>
      <c r="AW143" s="53">
        <v>13</v>
      </c>
      <c r="AX143" s="53">
        <v>0</v>
      </c>
      <c r="AY143" s="53">
        <v>375</v>
      </c>
      <c r="AZ143" s="53"/>
      <c r="BA143" s="53">
        <v>1664</v>
      </c>
      <c r="BB143" s="53">
        <v>1547</v>
      </c>
      <c r="BC143" s="53">
        <v>117</v>
      </c>
      <c r="BD143" s="53">
        <v>1734</v>
      </c>
      <c r="BE143" s="53">
        <v>-36556</v>
      </c>
      <c r="BF143" s="53">
        <v>-130370</v>
      </c>
      <c r="BG143" s="53"/>
      <c r="BH143" s="53">
        <v>0</v>
      </c>
      <c r="BI143" s="53">
        <v>-530506</v>
      </c>
      <c r="BJ143" s="53">
        <v>-7859</v>
      </c>
      <c r="BK143" s="53">
        <v>-1686351</v>
      </c>
      <c r="BL143" s="1741"/>
      <c r="BM143" s="1742"/>
      <c r="BN143" s="1329">
        <v>-268000</v>
      </c>
      <c r="BO143" s="344" t="s">
        <v>2013</v>
      </c>
      <c r="BP143" s="344" t="s">
        <v>2014</v>
      </c>
      <c r="BQ143" s="580" t="s">
        <v>2162</v>
      </c>
      <c r="BR143" s="246"/>
      <c r="BS143" s="246"/>
      <c r="BT143" s="246"/>
      <c r="BU143" s="246"/>
      <c r="BV143" s="246"/>
      <c r="BW143" s="246"/>
      <c r="BX143" s="246"/>
      <c r="BY143" s="246"/>
      <c r="BZ143" s="246"/>
      <c r="CA143" s="246"/>
      <c r="CB143" s="246"/>
      <c r="CC143" s="246"/>
      <c r="CD143" s="246"/>
      <c r="CE143" s="246"/>
      <c r="CF143" s="246"/>
      <c r="CG143" s="246"/>
      <c r="CH143" s="246"/>
      <c r="CI143" s="246"/>
      <c r="CJ143" s="246"/>
      <c r="CK143" s="246"/>
      <c r="CL143" s="246"/>
      <c r="CM143" s="246"/>
      <c r="CN143" s="246"/>
      <c r="CO143" s="246"/>
      <c r="CP143" s="246"/>
      <c r="CQ143" s="246"/>
      <c r="CR143" s="246"/>
      <c r="CS143" s="246"/>
      <c r="CT143" s="246"/>
    </row>
    <row r="144" spans="1:98" s="48" customFormat="1" ht="12.75" customHeight="1" x14ac:dyDescent="0.2">
      <c r="A144" s="599">
        <v>140</v>
      </c>
      <c r="B144" s="296" t="s">
        <v>168</v>
      </c>
      <c r="C144" s="648" t="s">
        <v>169</v>
      </c>
      <c r="D144" s="1319">
        <v>255985</v>
      </c>
      <c r="E144" s="1187">
        <v>199712000</v>
      </c>
      <c r="F144" s="1187">
        <v>6210</v>
      </c>
      <c r="G144" s="53">
        <v>-8175284</v>
      </c>
      <c r="H144" s="53">
        <v>-10854436</v>
      </c>
      <c r="I144" s="53">
        <v>0</v>
      </c>
      <c r="J144" s="53">
        <v>0</v>
      </c>
      <c r="K144" s="53">
        <v>-7585</v>
      </c>
      <c r="L144" s="53">
        <v>0</v>
      </c>
      <c r="M144" s="53">
        <v>-1303067</v>
      </c>
      <c r="N144" s="53">
        <v>-918171</v>
      </c>
      <c r="O144" s="53">
        <v>0</v>
      </c>
      <c r="P144" s="53">
        <v>0</v>
      </c>
      <c r="Q144" s="53">
        <v>0</v>
      </c>
      <c r="R144" s="53">
        <v>0</v>
      </c>
      <c r="S144" s="53">
        <v>0</v>
      </c>
      <c r="T144" s="53"/>
      <c r="U144" s="53"/>
      <c r="V144" s="53">
        <v>64840708</v>
      </c>
      <c r="W144" s="53">
        <v>-3007654</v>
      </c>
      <c r="X144" s="53"/>
      <c r="Y144" s="53"/>
      <c r="Z144" s="53">
        <v>19694403</v>
      </c>
      <c r="AA144" s="53">
        <v>17904002</v>
      </c>
      <c r="AB144" s="53">
        <v>22081603</v>
      </c>
      <c r="AC144" s="53">
        <v>0</v>
      </c>
      <c r="AD144" s="53">
        <v>291256</v>
      </c>
      <c r="AE144" s="53">
        <v>0</v>
      </c>
      <c r="AF144" s="53">
        <v>0</v>
      </c>
      <c r="AG144" s="53">
        <v>0</v>
      </c>
      <c r="AH144" s="53">
        <v>0</v>
      </c>
      <c r="AI144" s="53">
        <v>0</v>
      </c>
      <c r="AJ144" s="53">
        <v>0</v>
      </c>
      <c r="AK144" s="53">
        <v>-2167440</v>
      </c>
      <c r="AL144" s="53">
        <v>328</v>
      </c>
      <c r="AM144" s="53">
        <v>0</v>
      </c>
      <c r="AN144" s="53">
        <v>0</v>
      </c>
      <c r="AO144" s="53">
        <v>2</v>
      </c>
      <c r="AP144" s="53">
        <v>0</v>
      </c>
      <c r="AQ144" s="53">
        <v>407</v>
      </c>
      <c r="AR144" s="53">
        <v>104</v>
      </c>
      <c r="AS144" s="53">
        <v>0</v>
      </c>
      <c r="AT144" s="53">
        <v>0</v>
      </c>
      <c r="AU144" s="1188"/>
      <c r="AV144" s="53">
        <v>0</v>
      </c>
      <c r="AW144" s="53">
        <v>0</v>
      </c>
      <c r="AX144" s="53">
        <v>0</v>
      </c>
      <c r="AY144" s="53">
        <v>1055</v>
      </c>
      <c r="AZ144" s="53"/>
      <c r="BA144" s="53">
        <v>2335</v>
      </c>
      <c r="BB144" s="53">
        <v>2071</v>
      </c>
      <c r="BC144" s="53">
        <v>264</v>
      </c>
      <c r="BD144" s="53">
        <v>3337</v>
      </c>
      <c r="BE144" s="53">
        <v>-59020</v>
      </c>
      <c r="BF144" s="53">
        <v>-162093</v>
      </c>
      <c r="BG144" s="53"/>
      <c r="BH144" s="53">
        <v>-37051</v>
      </c>
      <c r="BI144" s="53">
        <v>-54870</v>
      </c>
      <c r="BJ144" s="53">
        <v>-990033</v>
      </c>
      <c r="BK144" s="53">
        <v>-84648</v>
      </c>
      <c r="BL144" s="1741"/>
      <c r="BM144" s="1742"/>
      <c r="BN144" s="1329">
        <v>0</v>
      </c>
      <c r="BO144" s="344" t="s">
        <v>2065</v>
      </c>
      <c r="BP144" s="344" t="s">
        <v>2024</v>
      </c>
      <c r="BQ144" s="580" t="s">
        <v>2163</v>
      </c>
      <c r="BR144" s="246"/>
      <c r="BS144" s="246"/>
      <c r="BT144" s="246"/>
      <c r="BU144" s="246"/>
      <c r="BV144" s="246"/>
      <c r="BW144" s="246"/>
      <c r="BX144" s="246"/>
      <c r="BY144" s="246"/>
      <c r="BZ144" s="246"/>
      <c r="CA144" s="246"/>
      <c r="CB144" s="246"/>
      <c r="CC144" s="246"/>
      <c r="CD144" s="246"/>
      <c r="CE144" s="246"/>
      <c r="CF144" s="246"/>
      <c r="CG144" s="246"/>
      <c r="CH144" s="246"/>
      <c r="CI144" s="246"/>
      <c r="CJ144" s="246"/>
      <c r="CK144" s="246"/>
      <c r="CL144" s="246"/>
      <c r="CM144" s="246"/>
      <c r="CN144" s="246"/>
      <c r="CO144" s="246"/>
      <c r="CP144" s="246"/>
      <c r="CQ144" s="246"/>
      <c r="CR144" s="246"/>
      <c r="CS144" s="246"/>
      <c r="CT144" s="246"/>
    </row>
    <row r="145" spans="1:98" s="48" customFormat="1" ht="12.75" customHeight="1" x14ac:dyDescent="0.2">
      <c r="A145" s="599">
        <v>141</v>
      </c>
      <c r="B145" s="296" t="s">
        <v>170</v>
      </c>
      <c r="C145" s="648" t="s">
        <v>171</v>
      </c>
      <c r="D145" s="1319">
        <v>122037</v>
      </c>
      <c r="E145" s="1187">
        <v>122574000</v>
      </c>
      <c r="F145" s="1187">
        <v>3070</v>
      </c>
      <c r="G145" s="53">
        <v>-3802346</v>
      </c>
      <c r="H145" s="53">
        <v>-2557387</v>
      </c>
      <c r="I145" s="53">
        <v>-54122</v>
      </c>
      <c r="J145" s="53">
        <v>-1422</v>
      </c>
      <c r="K145" s="53">
        <v>-7784</v>
      </c>
      <c r="L145" s="53">
        <v>0</v>
      </c>
      <c r="M145" s="53">
        <v>-660425</v>
      </c>
      <c r="N145" s="53">
        <v>-10000</v>
      </c>
      <c r="O145" s="53">
        <v>0</v>
      </c>
      <c r="P145" s="53">
        <v>0</v>
      </c>
      <c r="Q145" s="53">
        <v>0</v>
      </c>
      <c r="R145" s="53">
        <v>0</v>
      </c>
      <c r="S145" s="53">
        <v>0</v>
      </c>
      <c r="T145" s="53"/>
      <c r="U145" s="53"/>
      <c r="V145" s="53">
        <v>43344779</v>
      </c>
      <c r="W145" s="53">
        <v>-1268000</v>
      </c>
      <c r="X145" s="53"/>
      <c r="Y145" s="53"/>
      <c r="Z145" s="53">
        <v>20884000</v>
      </c>
      <c r="AA145" s="53">
        <v>16707200</v>
      </c>
      <c r="AB145" s="53">
        <v>3759120</v>
      </c>
      <c r="AC145" s="53">
        <v>417680</v>
      </c>
      <c r="AD145" s="53">
        <v>122000</v>
      </c>
      <c r="AE145" s="53">
        <v>0</v>
      </c>
      <c r="AF145" s="53">
        <v>0</v>
      </c>
      <c r="AG145" s="53">
        <v>0</v>
      </c>
      <c r="AH145" s="53">
        <v>0</v>
      </c>
      <c r="AI145" s="53">
        <v>0</v>
      </c>
      <c r="AJ145" s="53">
        <v>0</v>
      </c>
      <c r="AK145" s="53">
        <v>3870000</v>
      </c>
      <c r="AL145" s="53">
        <v>136</v>
      </c>
      <c r="AM145" s="53">
        <v>13</v>
      </c>
      <c r="AN145" s="53">
        <v>2</v>
      </c>
      <c r="AO145" s="53">
        <v>6</v>
      </c>
      <c r="AP145" s="53">
        <v>0</v>
      </c>
      <c r="AQ145" s="53">
        <v>139</v>
      </c>
      <c r="AR145" s="53">
        <v>5</v>
      </c>
      <c r="AS145" s="53">
        <v>0</v>
      </c>
      <c r="AT145" s="53">
        <v>0</v>
      </c>
      <c r="AU145" s="1188"/>
      <c r="AV145" s="53">
        <v>0</v>
      </c>
      <c r="AW145" s="53">
        <v>0</v>
      </c>
      <c r="AX145" s="53">
        <v>0</v>
      </c>
      <c r="AY145" s="53">
        <v>429</v>
      </c>
      <c r="AZ145" s="53"/>
      <c r="BA145" s="53">
        <v>1237</v>
      </c>
      <c r="BB145" s="53">
        <v>1119</v>
      </c>
      <c r="BC145" s="53">
        <v>118</v>
      </c>
      <c r="BD145" s="53">
        <v>1488</v>
      </c>
      <c r="BE145" s="53">
        <v>-3205</v>
      </c>
      <c r="BF145" s="53">
        <v>-426418</v>
      </c>
      <c r="BG145" s="53"/>
      <c r="BH145" s="53">
        <v>0</v>
      </c>
      <c r="BI145" s="53">
        <v>-218452</v>
      </c>
      <c r="BJ145" s="53">
        <v>-12350</v>
      </c>
      <c r="BK145" s="53">
        <v>5100920</v>
      </c>
      <c r="BL145" s="1741"/>
      <c r="BM145" s="1742"/>
      <c r="BN145" s="1329">
        <v>0</v>
      </c>
      <c r="BO145" s="344" t="s">
        <v>2013</v>
      </c>
      <c r="BP145" s="344" t="s">
        <v>2037</v>
      </c>
      <c r="BQ145" s="580" t="s">
        <v>2164</v>
      </c>
      <c r="BR145" s="246"/>
      <c r="BS145" s="246"/>
      <c r="BT145" s="246"/>
      <c r="BU145" s="246"/>
      <c r="BV145" s="246"/>
      <c r="BW145" s="246"/>
      <c r="BX145" s="246"/>
      <c r="BY145" s="246"/>
      <c r="BZ145" s="246"/>
      <c r="CA145" s="246"/>
      <c r="CB145" s="246"/>
      <c r="CC145" s="246"/>
      <c r="CD145" s="246"/>
      <c r="CE145" s="246"/>
      <c r="CF145" s="246"/>
      <c r="CG145" s="246"/>
      <c r="CH145" s="246"/>
      <c r="CI145" s="246"/>
      <c r="CJ145" s="246"/>
      <c r="CK145" s="246"/>
      <c r="CL145" s="246"/>
      <c r="CM145" s="246"/>
      <c r="CN145" s="246"/>
      <c r="CO145" s="246"/>
      <c r="CP145" s="246"/>
      <c r="CQ145" s="246"/>
      <c r="CR145" s="246"/>
      <c r="CS145" s="246"/>
      <c r="CT145" s="246"/>
    </row>
    <row r="146" spans="1:98" s="48" customFormat="1" ht="12.75" customHeight="1" x14ac:dyDescent="0.2">
      <c r="A146" s="599">
        <v>142</v>
      </c>
      <c r="B146" s="296" t="s">
        <v>172</v>
      </c>
      <c r="C146" s="648" t="s">
        <v>173</v>
      </c>
      <c r="D146" s="1319">
        <v>136116</v>
      </c>
      <c r="E146" s="1187">
        <v>124127000</v>
      </c>
      <c r="F146" s="1187">
        <v>3540</v>
      </c>
      <c r="G146" s="53">
        <v>-3767627</v>
      </c>
      <c r="H146" s="53">
        <v>-5787966</v>
      </c>
      <c r="I146" s="53">
        <v>-83423</v>
      </c>
      <c r="J146" s="53">
        <v>0</v>
      </c>
      <c r="K146" s="53">
        <v>-10080</v>
      </c>
      <c r="L146" s="53">
        <v>-20000</v>
      </c>
      <c r="M146" s="53">
        <v>-858181</v>
      </c>
      <c r="N146" s="53">
        <v>-27353</v>
      </c>
      <c r="O146" s="53">
        <v>-9019</v>
      </c>
      <c r="P146" s="53">
        <v>-5779</v>
      </c>
      <c r="Q146" s="53">
        <v>0</v>
      </c>
      <c r="R146" s="53">
        <v>-150000</v>
      </c>
      <c r="S146" s="53">
        <v>0</v>
      </c>
      <c r="T146" s="53"/>
      <c r="U146" s="53"/>
      <c r="V146" s="53">
        <v>43966878</v>
      </c>
      <c r="W146" s="53">
        <v>-1250000</v>
      </c>
      <c r="X146" s="53"/>
      <c r="Y146" s="53"/>
      <c r="Z146" s="53">
        <v>21297343</v>
      </c>
      <c r="AA146" s="53">
        <v>17037875</v>
      </c>
      <c r="AB146" s="53">
        <v>4259469</v>
      </c>
      <c r="AC146" s="53">
        <v>0</v>
      </c>
      <c r="AD146" s="53">
        <v>137671</v>
      </c>
      <c r="AE146" s="53">
        <v>0</v>
      </c>
      <c r="AF146" s="53">
        <v>536</v>
      </c>
      <c r="AG146" s="53">
        <v>0</v>
      </c>
      <c r="AH146" s="53">
        <v>0</v>
      </c>
      <c r="AI146" s="53">
        <v>0</v>
      </c>
      <c r="AJ146" s="53">
        <v>0</v>
      </c>
      <c r="AK146" s="53">
        <v>-1560563</v>
      </c>
      <c r="AL146" s="53">
        <v>165</v>
      </c>
      <c r="AM146" s="53">
        <v>9</v>
      </c>
      <c r="AN146" s="53">
        <v>0</v>
      </c>
      <c r="AO146" s="53">
        <v>6</v>
      </c>
      <c r="AP146" s="53">
        <v>0</v>
      </c>
      <c r="AQ146" s="53">
        <v>158</v>
      </c>
      <c r="AR146" s="53">
        <v>21</v>
      </c>
      <c r="AS146" s="53">
        <v>2</v>
      </c>
      <c r="AT146" s="53">
        <v>3</v>
      </c>
      <c r="AU146" s="1188"/>
      <c r="AV146" s="53">
        <v>0</v>
      </c>
      <c r="AW146" s="53">
        <v>0</v>
      </c>
      <c r="AX146" s="53">
        <v>7</v>
      </c>
      <c r="AY146" s="53">
        <v>438</v>
      </c>
      <c r="AZ146" s="53"/>
      <c r="BA146" s="53">
        <v>1271</v>
      </c>
      <c r="BB146" s="53">
        <v>1174</v>
      </c>
      <c r="BC146" s="53">
        <v>97</v>
      </c>
      <c r="BD146" s="53">
        <v>1852</v>
      </c>
      <c r="BE146" s="53">
        <v>-22280</v>
      </c>
      <c r="BF146" s="53">
        <v>-284177</v>
      </c>
      <c r="BG146" s="53"/>
      <c r="BH146" s="53">
        <v>0</v>
      </c>
      <c r="BI146" s="53">
        <v>-539349</v>
      </c>
      <c r="BJ146" s="53">
        <v>-12375</v>
      </c>
      <c r="BK146" s="53">
        <v>-2396206</v>
      </c>
      <c r="BL146" s="1741"/>
      <c r="BM146" s="1742"/>
      <c r="BN146" s="1329">
        <v>0</v>
      </c>
      <c r="BO146" s="344" t="s">
        <v>2013</v>
      </c>
      <c r="BP146" s="344" t="s">
        <v>2016</v>
      </c>
      <c r="BQ146" s="580" t="s">
        <v>2165</v>
      </c>
      <c r="BR146" s="246"/>
      <c r="BS146" s="246"/>
      <c r="BT146" s="246"/>
      <c r="BU146" s="246"/>
      <c r="BV146" s="246"/>
      <c r="BW146" s="246"/>
      <c r="BX146" s="246"/>
      <c r="BY146" s="246"/>
      <c r="BZ146" s="246"/>
      <c r="CA146" s="246"/>
      <c r="CB146" s="246"/>
      <c r="CC146" s="246"/>
      <c r="CD146" s="246"/>
      <c r="CE146" s="246"/>
      <c r="CF146" s="246"/>
      <c r="CG146" s="246"/>
      <c r="CH146" s="246"/>
      <c r="CI146" s="246"/>
      <c r="CJ146" s="246"/>
      <c r="CK146" s="246"/>
      <c r="CL146" s="246"/>
      <c r="CM146" s="246"/>
      <c r="CN146" s="246"/>
      <c r="CO146" s="246"/>
      <c r="CP146" s="246"/>
      <c r="CQ146" s="246"/>
      <c r="CR146" s="246"/>
      <c r="CS146" s="246"/>
      <c r="CT146" s="246"/>
    </row>
    <row r="147" spans="1:98" s="48" customFormat="1" ht="12.75" customHeight="1" x14ac:dyDescent="0.2">
      <c r="A147" s="599">
        <v>143</v>
      </c>
      <c r="B147" s="296" t="s">
        <v>174</v>
      </c>
      <c r="C147" s="648" t="s">
        <v>175</v>
      </c>
      <c r="D147" s="1319">
        <v>770625</v>
      </c>
      <c r="E147" s="1187">
        <v>669139000</v>
      </c>
      <c r="F147" s="1187">
        <v>19740</v>
      </c>
      <c r="G147" s="53">
        <v>-18439392</v>
      </c>
      <c r="H147" s="53">
        <v>-26662473</v>
      </c>
      <c r="I147" s="53">
        <v>0</v>
      </c>
      <c r="J147" s="53">
        <v>0</v>
      </c>
      <c r="K147" s="53">
        <v>0</v>
      </c>
      <c r="L147" s="53">
        <v>0</v>
      </c>
      <c r="M147" s="53">
        <v>-13486889</v>
      </c>
      <c r="N147" s="53">
        <v>-6936</v>
      </c>
      <c r="O147" s="53">
        <v>-31158</v>
      </c>
      <c r="P147" s="53">
        <v>0</v>
      </c>
      <c r="Q147" s="53">
        <v>0</v>
      </c>
      <c r="R147" s="53">
        <v>0</v>
      </c>
      <c r="S147" s="53">
        <v>0</v>
      </c>
      <c r="T147" s="53"/>
      <c r="U147" s="53"/>
      <c r="V147" s="53">
        <v>227306124</v>
      </c>
      <c r="W147" s="53">
        <v>-5500000</v>
      </c>
      <c r="X147" s="53"/>
      <c r="Y147" s="53"/>
      <c r="Z147" s="53">
        <v>0</v>
      </c>
      <c r="AA147" s="53">
        <v>216839804</v>
      </c>
      <c r="AB147" s="53">
        <v>0</v>
      </c>
      <c r="AC147" s="53">
        <v>2190301</v>
      </c>
      <c r="AD147" s="53">
        <v>774317</v>
      </c>
      <c r="AE147" s="53">
        <v>0</v>
      </c>
      <c r="AF147" s="53">
        <v>0</v>
      </c>
      <c r="AG147" s="53">
        <v>0</v>
      </c>
      <c r="AH147" s="53">
        <v>0</v>
      </c>
      <c r="AI147" s="53">
        <v>0</v>
      </c>
      <c r="AJ147" s="53">
        <v>0</v>
      </c>
      <c r="AK147" s="53">
        <v>552000</v>
      </c>
      <c r="AL147" s="53">
        <v>767</v>
      </c>
      <c r="AM147" s="53">
        <v>3</v>
      </c>
      <c r="AN147" s="53">
        <v>0</v>
      </c>
      <c r="AO147" s="53">
        <v>0</v>
      </c>
      <c r="AP147" s="53">
        <v>0</v>
      </c>
      <c r="AQ147" s="53">
        <v>3457</v>
      </c>
      <c r="AR147" s="53">
        <v>5</v>
      </c>
      <c r="AS147" s="53">
        <v>3</v>
      </c>
      <c r="AT147" s="53">
        <v>3</v>
      </c>
      <c r="AU147" s="1188"/>
      <c r="AV147" s="53">
        <v>0</v>
      </c>
      <c r="AW147" s="53">
        <v>0</v>
      </c>
      <c r="AX147" s="53">
        <v>0</v>
      </c>
      <c r="AY147" s="53">
        <v>2429</v>
      </c>
      <c r="AZ147" s="53"/>
      <c r="BA147" s="53">
        <v>6753</v>
      </c>
      <c r="BB147" s="53">
        <v>6361</v>
      </c>
      <c r="BC147" s="53">
        <v>392</v>
      </c>
      <c r="BD147" s="53">
        <v>11052</v>
      </c>
      <c r="BE147" s="53">
        <v>-763843</v>
      </c>
      <c r="BF147" s="53">
        <v>-8713057</v>
      </c>
      <c r="BG147" s="53"/>
      <c r="BH147" s="53">
        <v>-402582</v>
      </c>
      <c r="BI147" s="53">
        <v>-3607407</v>
      </c>
      <c r="BJ147" s="53">
        <v>0</v>
      </c>
      <c r="BK147" s="53">
        <v>438402</v>
      </c>
      <c r="BL147" s="1741"/>
      <c r="BM147" s="1742"/>
      <c r="BN147" s="1329">
        <v>-732000</v>
      </c>
      <c r="BO147" s="344" t="s">
        <v>2027</v>
      </c>
      <c r="BP147" s="344" t="s">
        <v>2040</v>
      </c>
      <c r="BQ147" s="580" t="s">
        <v>2166</v>
      </c>
      <c r="BR147" s="246"/>
      <c r="BS147" s="246"/>
      <c r="BT147" s="246"/>
      <c r="BU147" s="246"/>
      <c r="BV147" s="246"/>
      <c r="BW147" s="246"/>
      <c r="BX147" s="246"/>
      <c r="BY147" s="246"/>
      <c r="BZ147" s="246"/>
      <c r="CA147" s="246"/>
      <c r="CB147" s="246"/>
      <c r="CC147" s="246"/>
      <c r="CD147" s="246"/>
      <c r="CE147" s="246"/>
      <c r="CF147" s="246"/>
      <c r="CG147" s="246"/>
      <c r="CH147" s="246"/>
      <c r="CI147" s="246"/>
      <c r="CJ147" s="246"/>
      <c r="CK147" s="246"/>
      <c r="CL147" s="246"/>
      <c r="CM147" s="246"/>
      <c r="CN147" s="246"/>
      <c r="CO147" s="246"/>
      <c r="CP147" s="246"/>
      <c r="CQ147" s="246"/>
      <c r="CR147" s="246"/>
      <c r="CS147" s="246"/>
      <c r="CT147" s="246"/>
    </row>
    <row r="148" spans="1:98" s="48" customFormat="1" ht="12.75" customHeight="1" x14ac:dyDescent="0.2">
      <c r="A148" s="599">
        <v>144</v>
      </c>
      <c r="B148" s="296" t="s">
        <v>503</v>
      </c>
      <c r="C148" s="648" t="s">
        <v>177</v>
      </c>
      <c r="D148" s="1319">
        <v>242001</v>
      </c>
      <c r="E148" s="1187">
        <v>267140000</v>
      </c>
      <c r="F148" s="1187">
        <v>5550</v>
      </c>
      <c r="G148" s="53">
        <v>-5701299</v>
      </c>
      <c r="H148" s="53">
        <v>-7837906</v>
      </c>
      <c r="I148" s="53">
        <v>-65942</v>
      </c>
      <c r="J148" s="53">
        <v>0</v>
      </c>
      <c r="K148" s="53">
        <v>-2171</v>
      </c>
      <c r="L148" s="53">
        <v>-10000</v>
      </c>
      <c r="M148" s="53">
        <v>-3259471</v>
      </c>
      <c r="N148" s="53">
        <v>-41840</v>
      </c>
      <c r="O148" s="53">
        <v>-71870</v>
      </c>
      <c r="P148" s="53">
        <v>0</v>
      </c>
      <c r="Q148" s="53">
        <v>0</v>
      </c>
      <c r="R148" s="53">
        <v>0</v>
      </c>
      <c r="S148" s="53">
        <v>0</v>
      </c>
      <c r="T148" s="53"/>
      <c r="U148" s="53"/>
      <c r="V148" s="53">
        <v>79373275</v>
      </c>
      <c r="W148" s="53">
        <v>-2539945</v>
      </c>
      <c r="X148" s="53"/>
      <c r="Y148" s="53"/>
      <c r="Z148" s="53">
        <v>37259527</v>
      </c>
      <c r="AA148" s="53">
        <v>36514337</v>
      </c>
      <c r="AB148" s="53">
        <v>0</v>
      </c>
      <c r="AC148" s="53">
        <v>745191</v>
      </c>
      <c r="AD148" s="53">
        <v>235154</v>
      </c>
      <c r="AE148" s="53">
        <v>0</v>
      </c>
      <c r="AF148" s="53">
        <v>0</v>
      </c>
      <c r="AG148" s="53">
        <v>0</v>
      </c>
      <c r="AH148" s="53">
        <v>0</v>
      </c>
      <c r="AI148" s="53">
        <v>0</v>
      </c>
      <c r="AJ148" s="53">
        <v>0</v>
      </c>
      <c r="AK148" s="53">
        <v>18081166</v>
      </c>
      <c r="AL148" s="53">
        <v>285</v>
      </c>
      <c r="AM148" s="53">
        <v>6</v>
      </c>
      <c r="AN148" s="53">
        <v>0</v>
      </c>
      <c r="AO148" s="53">
        <v>1</v>
      </c>
      <c r="AP148" s="53">
        <v>1</v>
      </c>
      <c r="AQ148" s="53">
        <v>714</v>
      </c>
      <c r="AR148" s="53">
        <v>21</v>
      </c>
      <c r="AS148" s="53">
        <v>0</v>
      </c>
      <c r="AT148" s="53">
        <v>0</v>
      </c>
      <c r="AU148" s="1188"/>
      <c r="AV148" s="53">
        <v>0</v>
      </c>
      <c r="AW148" s="53">
        <v>0</v>
      </c>
      <c r="AX148" s="53">
        <v>0</v>
      </c>
      <c r="AY148" s="53">
        <v>755</v>
      </c>
      <c r="AZ148" s="53"/>
      <c r="BA148" s="53">
        <v>1792</v>
      </c>
      <c r="BB148" s="53">
        <v>1558</v>
      </c>
      <c r="BC148" s="53">
        <v>234</v>
      </c>
      <c r="BD148" s="53">
        <v>3129</v>
      </c>
      <c r="BE148" s="53">
        <v>-624773</v>
      </c>
      <c r="BF148" s="53">
        <v>-63043</v>
      </c>
      <c r="BG148" s="53"/>
      <c r="BH148" s="53">
        <v>-262054</v>
      </c>
      <c r="BI148" s="53">
        <v>-1872804</v>
      </c>
      <c r="BJ148" s="53">
        <v>-446797</v>
      </c>
      <c r="BK148" s="53">
        <v>32297605</v>
      </c>
      <c r="BL148" s="1741"/>
      <c r="BM148" s="1742"/>
      <c r="BN148" s="1329">
        <v>-7000</v>
      </c>
      <c r="BO148" s="344" t="s">
        <v>497</v>
      </c>
      <c r="BP148" s="344" t="s">
        <v>2021</v>
      </c>
      <c r="BQ148" s="580" t="s">
        <v>2167</v>
      </c>
      <c r="BR148" s="246"/>
      <c r="BS148" s="246"/>
      <c r="BT148" s="246"/>
      <c r="BU148" s="246"/>
      <c r="BV148" s="246"/>
      <c r="BW148" s="246"/>
      <c r="BX148" s="246"/>
      <c r="BY148" s="246"/>
      <c r="BZ148" s="246"/>
      <c r="CA148" s="246"/>
      <c r="CB148" s="246"/>
      <c r="CC148" s="246"/>
      <c r="CD148" s="246"/>
      <c r="CE148" s="246"/>
      <c r="CF148" s="246"/>
      <c r="CG148" s="246"/>
      <c r="CH148" s="246"/>
      <c r="CI148" s="246"/>
      <c r="CJ148" s="246"/>
      <c r="CK148" s="246"/>
      <c r="CL148" s="246"/>
      <c r="CM148" s="246"/>
      <c r="CN148" s="246"/>
      <c r="CO148" s="246"/>
      <c r="CP148" s="246"/>
      <c r="CQ148" s="246"/>
      <c r="CR148" s="246"/>
      <c r="CS148" s="246"/>
      <c r="CT148" s="246"/>
    </row>
    <row r="149" spans="1:98" s="48" customFormat="1" ht="12.75" customHeight="1" x14ac:dyDescent="0.2">
      <c r="A149" s="599">
        <v>145</v>
      </c>
      <c r="B149" s="296" t="s">
        <v>178</v>
      </c>
      <c r="C149" s="648" t="s">
        <v>179</v>
      </c>
      <c r="D149" s="1319">
        <v>211903</v>
      </c>
      <c r="E149" s="1187">
        <v>193000000</v>
      </c>
      <c r="F149" s="1187">
        <v>5320</v>
      </c>
      <c r="G149" s="53">
        <v>-5257848</v>
      </c>
      <c r="H149" s="53">
        <v>-5686547</v>
      </c>
      <c r="I149" s="53">
        <v>-122523</v>
      </c>
      <c r="J149" s="53">
        <v>-3194</v>
      </c>
      <c r="K149" s="53">
        <v>-3780</v>
      </c>
      <c r="L149" s="53">
        <v>0</v>
      </c>
      <c r="M149" s="53">
        <v>-1918200</v>
      </c>
      <c r="N149" s="53">
        <v>-170569</v>
      </c>
      <c r="O149" s="53">
        <v>-8539</v>
      </c>
      <c r="P149" s="53">
        <v>-8714</v>
      </c>
      <c r="Q149" s="53">
        <v>0</v>
      </c>
      <c r="R149" s="53">
        <v>0</v>
      </c>
      <c r="S149" s="53">
        <v>-11726</v>
      </c>
      <c r="T149" s="53"/>
      <c r="U149" s="53"/>
      <c r="V149" s="53">
        <v>70501980</v>
      </c>
      <c r="W149" s="53">
        <v>-1466433</v>
      </c>
      <c r="X149" s="53"/>
      <c r="Y149" s="53"/>
      <c r="Z149" s="53">
        <v>33926062</v>
      </c>
      <c r="AA149" s="53">
        <v>27150231</v>
      </c>
      <c r="AB149" s="53">
        <v>6108802</v>
      </c>
      <c r="AC149" s="53">
        <v>678756</v>
      </c>
      <c r="AD149" s="53">
        <v>210353</v>
      </c>
      <c r="AE149" s="53">
        <v>415607</v>
      </c>
      <c r="AF149" s="53">
        <v>63955</v>
      </c>
      <c r="AG149" s="53">
        <v>0</v>
      </c>
      <c r="AH149" s="53">
        <v>11726</v>
      </c>
      <c r="AI149" s="53">
        <v>0</v>
      </c>
      <c r="AJ149" s="53">
        <v>0</v>
      </c>
      <c r="AK149" s="53">
        <v>-581507</v>
      </c>
      <c r="AL149" s="53">
        <v>421</v>
      </c>
      <c r="AM149" s="53">
        <v>30</v>
      </c>
      <c r="AN149" s="53">
        <v>1</v>
      </c>
      <c r="AO149" s="53">
        <v>2</v>
      </c>
      <c r="AP149" s="53">
        <v>0</v>
      </c>
      <c r="AQ149" s="53">
        <v>321</v>
      </c>
      <c r="AR149" s="53">
        <v>207</v>
      </c>
      <c r="AS149" s="53">
        <v>4</v>
      </c>
      <c r="AT149" s="53">
        <v>1</v>
      </c>
      <c r="AU149" s="1188"/>
      <c r="AV149" s="53">
        <v>0</v>
      </c>
      <c r="AW149" s="53">
        <v>1</v>
      </c>
      <c r="AX149" s="53">
        <v>0</v>
      </c>
      <c r="AY149" s="53">
        <v>804</v>
      </c>
      <c r="AZ149" s="53"/>
      <c r="BA149" s="53">
        <v>1632</v>
      </c>
      <c r="BB149" s="53">
        <v>1475</v>
      </c>
      <c r="BC149" s="53">
        <v>157</v>
      </c>
      <c r="BD149" s="53">
        <v>3057</v>
      </c>
      <c r="BE149" s="53">
        <v>-57136</v>
      </c>
      <c r="BF149" s="53">
        <v>-1225380</v>
      </c>
      <c r="BG149" s="53"/>
      <c r="BH149" s="53">
        <v>-66600</v>
      </c>
      <c r="BI149" s="53">
        <v>-569084</v>
      </c>
      <c r="BJ149" s="53">
        <v>0</v>
      </c>
      <c r="BK149" s="53">
        <v>-2592328</v>
      </c>
      <c r="BL149" s="1741"/>
      <c r="BM149" s="1742"/>
      <c r="BN149" s="1329">
        <v>-37000</v>
      </c>
      <c r="BO149" s="344" t="s">
        <v>2013</v>
      </c>
      <c r="BP149" s="344" t="s">
        <v>2014</v>
      </c>
      <c r="BQ149" s="580" t="s">
        <v>2168</v>
      </c>
      <c r="BR149" s="246"/>
      <c r="BS149" s="246"/>
      <c r="BT149" s="246"/>
      <c r="BU149" s="246"/>
      <c r="BV149" s="246"/>
      <c r="BW149" s="246"/>
      <c r="BX149" s="246"/>
      <c r="BY149" s="246"/>
      <c r="BZ149" s="246"/>
      <c r="CA149" s="246"/>
      <c r="CB149" s="246"/>
      <c r="CC149" s="246"/>
      <c r="CD149" s="246"/>
      <c r="CE149" s="246"/>
      <c r="CF149" s="246"/>
      <c r="CG149" s="246"/>
      <c r="CH149" s="246"/>
      <c r="CI149" s="246"/>
      <c r="CJ149" s="246"/>
      <c r="CK149" s="246"/>
      <c r="CL149" s="246"/>
      <c r="CM149" s="246"/>
      <c r="CN149" s="246"/>
      <c r="CO149" s="246"/>
      <c r="CP149" s="246"/>
      <c r="CQ149" s="246"/>
      <c r="CR149" s="246"/>
      <c r="CS149" s="246"/>
      <c r="CT149" s="246"/>
    </row>
    <row r="150" spans="1:98" s="48" customFormat="1" ht="12.75" customHeight="1" x14ac:dyDescent="0.2">
      <c r="A150" s="599">
        <v>146</v>
      </c>
      <c r="B150" s="296" t="s">
        <v>180</v>
      </c>
      <c r="C150" s="648" t="s">
        <v>181</v>
      </c>
      <c r="D150" s="1319">
        <v>93759</v>
      </c>
      <c r="E150" s="1187">
        <v>55989000</v>
      </c>
      <c r="F150" s="1187">
        <v>2560</v>
      </c>
      <c r="G150" s="53">
        <v>-3613773</v>
      </c>
      <c r="H150" s="53">
        <v>-1094305</v>
      </c>
      <c r="I150" s="53">
        <v>-65410</v>
      </c>
      <c r="J150" s="53">
        <v>-15191</v>
      </c>
      <c r="K150" s="53">
        <v>-12442</v>
      </c>
      <c r="L150" s="53">
        <v>0</v>
      </c>
      <c r="M150" s="53">
        <v>-372731</v>
      </c>
      <c r="N150" s="53">
        <v>-25436</v>
      </c>
      <c r="O150" s="53">
        <v>-7168</v>
      </c>
      <c r="P150" s="53">
        <v>-1771</v>
      </c>
      <c r="Q150" s="53">
        <v>0</v>
      </c>
      <c r="R150" s="53">
        <v>0</v>
      </c>
      <c r="S150" s="53">
        <v>0</v>
      </c>
      <c r="T150" s="53"/>
      <c r="U150" s="53"/>
      <c r="V150" s="53">
        <v>17642527</v>
      </c>
      <c r="W150" s="53">
        <v>-596333</v>
      </c>
      <c r="X150" s="53"/>
      <c r="Y150" s="53"/>
      <c r="Z150" s="53">
        <v>7878581</v>
      </c>
      <c r="AA150" s="53">
        <v>6302866</v>
      </c>
      <c r="AB150" s="53">
        <v>1418145</v>
      </c>
      <c r="AC150" s="53">
        <v>157572</v>
      </c>
      <c r="AD150" s="53">
        <v>92245</v>
      </c>
      <c r="AE150" s="53">
        <v>0</v>
      </c>
      <c r="AF150" s="53">
        <v>1023926</v>
      </c>
      <c r="AG150" s="53">
        <v>0</v>
      </c>
      <c r="AH150" s="53">
        <v>0</v>
      </c>
      <c r="AI150" s="53">
        <v>0</v>
      </c>
      <c r="AJ150" s="53">
        <v>0</v>
      </c>
      <c r="AK150" s="53">
        <v>-185772</v>
      </c>
      <c r="AL150" s="53">
        <v>108</v>
      </c>
      <c r="AM150" s="53">
        <v>12</v>
      </c>
      <c r="AN150" s="53">
        <v>6</v>
      </c>
      <c r="AO150" s="53">
        <v>8</v>
      </c>
      <c r="AP150" s="53">
        <v>0</v>
      </c>
      <c r="AQ150" s="53">
        <v>114</v>
      </c>
      <c r="AR150" s="53">
        <v>44</v>
      </c>
      <c r="AS150" s="53">
        <v>9</v>
      </c>
      <c r="AT150" s="53">
        <v>3</v>
      </c>
      <c r="AU150" s="1188"/>
      <c r="AV150" s="53">
        <v>0</v>
      </c>
      <c r="AW150" s="53">
        <v>0</v>
      </c>
      <c r="AX150" s="53">
        <v>0</v>
      </c>
      <c r="AY150" s="53">
        <v>214</v>
      </c>
      <c r="AZ150" s="53"/>
      <c r="BA150" s="53">
        <v>1288</v>
      </c>
      <c r="BB150" s="53">
        <v>1197</v>
      </c>
      <c r="BC150" s="53">
        <v>91</v>
      </c>
      <c r="BD150" s="53">
        <v>1109</v>
      </c>
      <c r="BE150" s="53">
        <v>-8023</v>
      </c>
      <c r="BF150" s="53">
        <v>-255014</v>
      </c>
      <c r="BG150" s="53"/>
      <c r="BH150" s="53">
        <v>-1407</v>
      </c>
      <c r="BI150" s="53">
        <v>-113004</v>
      </c>
      <c r="BJ150" s="53">
        <v>0</v>
      </c>
      <c r="BK150" s="53">
        <v>-317448</v>
      </c>
      <c r="BL150" s="1741"/>
      <c r="BM150" s="1742"/>
      <c r="BN150" s="1329">
        <v>0</v>
      </c>
      <c r="BO150" s="344" t="s">
        <v>2013</v>
      </c>
      <c r="BP150" s="344" t="s">
        <v>2021</v>
      </c>
      <c r="BQ150" s="580" t="s">
        <v>2169</v>
      </c>
      <c r="BR150" s="246"/>
      <c r="BS150" s="246"/>
      <c r="BT150" s="246"/>
      <c r="BU150" s="246"/>
      <c r="BV150" s="246"/>
      <c r="BW150" s="246"/>
      <c r="BX150" s="246"/>
      <c r="BY150" s="246"/>
      <c r="BZ150" s="246"/>
      <c r="CA150" s="246"/>
      <c r="CB150" s="246"/>
      <c r="CC150" s="246"/>
      <c r="CD150" s="246"/>
      <c r="CE150" s="246"/>
      <c r="CF150" s="246"/>
      <c r="CG150" s="246"/>
      <c r="CH150" s="246"/>
      <c r="CI150" s="246"/>
      <c r="CJ150" s="246"/>
      <c r="CK150" s="246"/>
      <c r="CL150" s="246"/>
      <c r="CM150" s="246"/>
      <c r="CN150" s="246"/>
      <c r="CO150" s="246"/>
      <c r="CP150" s="246"/>
      <c r="CQ150" s="246"/>
      <c r="CR150" s="246"/>
      <c r="CS150" s="246"/>
      <c r="CT150" s="246"/>
    </row>
    <row r="151" spans="1:98" s="48" customFormat="1" ht="12.75" customHeight="1" x14ac:dyDescent="0.2">
      <c r="A151" s="599">
        <v>147</v>
      </c>
      <c r="B151" s="296" t="s">
        <v>182</v>
      </c>
      <c r="C151" s="648" t="s">
        <v>183</v>
      </c>
      <c r="D151" s="1319">
        <v>108575</v>
      </c>
      <c r="E151" s="1187">
        <v>61147000</v>
      </c>
      <c r="F151" s="1187">
        <v>3040</v>
      </c>
      <c r="G151" s="53">
        <v>-4200779</v>
      </c>
      <c r="H151" s="53">
        <v>-2368242</v>
      </c>
      <c r="I151" s="53">
        <v>-241161</v>
      </c>
      <c r="J151" s="53">
        <v>-34094</v>
      </c>
      <c r="K151" s="53">
        <v>-9923</v>
      </c>
      <c r="L151" s="53">
        <v>0</v>
      </c>
      <c r="M151" s="53">
        <v>-838754</v>
      </c>
      <c r="N151" s="53">
        <v>-93728</v>
      </c>
      <c r="O151" s="53">
        <v>-20858</v>
      </c>
      <c r="P151" s="53">
        <v>-47529</v>
      </c>
      <c r="Q151" s="53">
        <v>0</v>
      </c>
      <c r="R151" s="53">
        <v>0</v>
      </c>
      <c r="S151" s="53">
        <v>0</v>
      </c>
      <c r="T151" s="53"/>
      <c r="U151" s="53"/>
      <c r="V151" s="53">
        <v>17747596</v>
      </c>
      <c r="W151" s="53">
        <v>0</v>
      </c>
      <c r="X151" s="53"/>
      <c r="Y151" s="53"/>
      <c r="Z151" s="53">
        <v>8972595</v>
      </c>
      <c r="AA151" s="53">
        <v>7178076</v>
      </c>
      <c r="AB151" s="53">
        <v>1615067</v>
      </c>
      <c r="AC151" s="53">
        <v>179452</v>
      </c>
      <c r="AD151" s="53">
        <v>106831</v>
      </c>
      <c r="AE151" s="53">
        <v>0</v>
      </c>
      <c r="AF151" s="53">
        <v>0</v>
      </c>
      <c r="AG151" s="53">
        <v>0</v>
      </c>
      <c r="AH151" s="53">
        <v>0</v>
      </c>
      <c r="AI151" s="53">
        <v>0</v>
      </c>
      <c r="AJ151" s="53">
        <v>0</v>
      </c>
      <c r="AK151" s="53">
        <v>1311330</v>
      </c>
      <c r="AL151" s="53">
        <v>204</v>
      </c>
      <c r="AM151" s="53">
        <v>18</v>
      </c>
      <c r="AN151" s="53">
        <v>16</v>
      </c>
      <c r="AO151" s="53">
        <v>8</v>
      </c>
      <c r="AP151" s="53">
        <v>0</v>
      </c>
      <c r="AQ151" s="53">
        <v>185</v>
      </c>
      <c r="AR151" s="53">
        <v>111</v>
      </c>
      <c r="AS151" s="53">
        <v>7</v>
      </c>
      <c r="AT151" s="53">
        <v>14</v>
      </c>
      <c r="AU151" s="1188"/>
      <c r="AV151" s="53">
        <v>0</v>
      </c>
      <c r="AW151" s="53">
        <v>0</v>
      </c>
      <c r="AX151" s="53">
        <v>0</v>
      </c>
      <c r="AY151" s="53">
        <v>352</v>
      </c>
      <c r="AZ151" s="53"/>
      <c r="BA151" s="53">
        <v>1558</v>
      </c>
      <c r="BB151" s="53">
        <v>1470</v>
      </c>
      <c r="BC151" s="53">
        <v>88</v>
      </c>
      <c r="BD151" s="53">
        <v>1321</v>
      </c>
      <c r="BE151" s="53">
        <v>-64057</v>
      </c>
      <c r="BF151" s="53">
        <v>-313355</v>
      </c>
      <c r="BG151" s="53"/>
      <c r="BH151" s="53">
        <v>0</v>
      </c>
      <c r="BI151" s="53">
        <v>-453955</v>
      </c>
      <c r="BJ151" s="53">
        <v>-7387</v>
      </c>
      <c r="BK151" s="53">
        <v>1995510</v>
      </c>
      <c r="BL151" s="1741"/>
      <c r="BM151" s="1742"/>
      <c r="BN151" s="1329">
        <v>0</v>
      </c>
      <c r="BO151" s="344" t="s">
        <v>2013</v>
      </c>
      <c r="BP151" s="344" t="s">
        <v>2037</v>
      </c>
      <c r="BQ151" s="580" t="s">
        <v>2170</v>
      </c>
      <c r="BR151" s="246"/>
      <c r="BS151" s="246"/>
      <c r="BT151" s="246"/>
      <c r="BU151" s="246"/>
      <c r="BV151" s="246"/>
      <c r="BW151" s="246"/>
      <c r="BX151" s="246"/>
      <c r="BY151" s="246"/>
      <c r="BZ151" s="246"/>
      <c r="CA151" s="246"/>
      <c r="CB151" s="246"/>
      <c r="CC151" s="246"/>
      <c r="CD151" s="246"/>
      <c r="CE151" s="246"/>
      <c r="CF151" s="246"/>
      <c r="CG151" s="246"/>
      <c r="CH151" s="246"/>
      <c r="CI151" s="246"/>
      <c r="CJ151" s="246"/>
      <c r="CK151" s="246"/>
      <c r="CL151" s="246"/>
      <c r="CM151" s="246"/>
      <c r="CN151" s="246"/>
      <c r="CO151" s="246"/>
      <c r="CP151" s="246"/>
      <c r="CQ151" s="246"/>
      <c r="CR151" s="246"/>
      <c r="CS151" s="246"/>
      <c r="CT151" s="246"/>
    </row>
    <row r="152" spans="1:98" s="48" customFormat="1" ht="12.75" customHeight="1" x14ac:dyDescent="0.2">
      <c r="A152" s="599">
        <v>148</v>
      </c>
      <c r="B152" s="296" t="s">
        <v>184</v>
      </c>
      <c r="C152" s="648" t="s">
        <v>185</v>
      </c>
      <c r="D152" s="1319">
        <v>1164141</v>
      </c>
      <c r="E152" s="1187">
        <v>1249523000</v>
      </c>
      <c r="F152" s="1187">
        <v>26790</v>
      </c>
      <c r="G152" s="53">
        <v>-22892941</v>
      </c>
      <c r="H152" s="53">
        <v>-44947097</v>
      </c>
      <c r="I152" s="53">
        <v>-137960</v>
      </c>
      <c r="J152" s="53">
        <v>0</v>
      </c>
      <c r="K152" s="53">
        <v>0</v>
      </c>
      <c r="L152" s="53">
        <v>0</v>
      </c>
      <c r="M152" s="53">
        <v>-32452559</v>
      </c>
      <c r="N152" s="53">
        <v>-579616</v>
      </c>
      <c r="O152" s="53">
        <v>-180869</v>
      </c>
      <c r="P152" s="53">
        <v>0</v>
      </c>
      <c r="Q152" s="53">
        <v>0</v>
      </c>
      <c r="R152" s="53">
        <v>0</v>
      </c>
      <c r="S152" s="53">
        <v>-70378</v>
      </c>
      <c r="T152" s="53"/>
      <c r="U152" s="53"/>
      <c r="V152" s="53">
        <v>418152529</v>
      </c>
      <c r="W152" s="53">
        <v>-20907626</v>
      </c>
      <c r="X152" s="53"/>
      <c r="Y152" s="53"/>
      <c r="Z152" s="53">
        <v>0</v>
      </c>
      <c r="AA152" s="53">
        <v>380866082</v>
      </c>
      <c r="AB152" s="53">
        <v>0</v>
      </c>
      <c r="AC152" s="53">
        <v>3847132</v>
      </c>
      <c r="AD152" s="53">
        <v>1110147</v>
      </c>
      <c r="AE152" s="53">
        <v>2778831</v>
      </c>
      <c r="AF152" s="53">
        <v>0</v>
      </c>
      <c r="AG152" s="53">
        <v>0</v>
      </c>
      <c r="AH152" s="53">
        <v>0</v>
      </c>
      <c r="AI152" s="53">
        <v>0</v>
      </c>
      <c r="AJ152" s="53">
        <v>0</v>
      </c>
      <c r="AK152" s="53">
        <v>23703431</v>
      </c>
      <c r="AL152" s="53">
        <v>873</v>
      </c>
      <c r="AM152" s="53">
        <v>13</v>
      </c>
      <c r="AN152" s="53">
        <v>0</v>
      </c>
      <c r="AO152" s="53">
        <v>0</v>
      </c>
      <c r="AP152" s="53">
        <v>0</v>
      </c>
      <c r="AQ152" s="53">
        <v>3085</v>
      </c>
      <c r="AR152" s="53">
        <v>3005</v>
      </c>
      <c r="AS152" s="53">
        <v>0</v>
      </c>
      <c r="AT152" s="53">
        <v>0</v>
      </c>
      <c r="AU152" s="1188"/>
      <c r="AV152" s="53">
        <v>0</v>
      </c>
      <c r="AW152" s="53">
        <v>2</v>
      </c>
      <c r="AX152" s="53">
        <v>0</v>
      </c>
      <c r="AY152" s="53">
        <v>2518</v>
      </c>
      <c r="AZ152" s="53"/>
      <c r="BA152" s="53">
        <v>7531</v>
      </c>
      <c r="BB152" s="53">
        <v>6929</v>
      </c>
      <c r="BC152" s="53">
        <v>602</v>
      </c>
      <c r="BD152" s="53">
        <v>15446</v>
      </c>
      <c r="BE152" s="53">
        <v>-316250</v>
      </c>
      <c r="BF152" s="53">
        <v>-25491723</v>
      </c>
      <c r="BG152" s="53"/>
      <c r="BH152" s="53">
        <v>-41643</v>
      </c>
      <c r="BI152" s="53">
        <v>-6272508</v>
      </c>
      <c r="BJ152" s="53">
        <v>-197681</v>
      </c>
      <c r="BK152" s="53">
        <v>33183566</v>
      </c>
      <c r="BL152" s="1741"/>
      <c r="BM152" s="1742"/>
      <c r="BN152" s="1329">
        <v>-953000</v>
      </c>
      <c r="BO152" s="344" t="s">
        <v>2027</v>
      </c>
      <c r="BP152" s="344" t="s">
        <v>2040</v>
      </c>
      <c r="BQ152" s="580" t="s">
        <v>2171</v>
      </c>
      <c r="BR152" s="246"/>
      <c r="BS152" s="246"/>
      <c r="BT152" s="246"/>
      <c r="BU152" s="246"/>
      <c r="BV152" s="246"/>
      <c r="BW152" s="246"/>
      <c r="BX152" s="246"/>
      <c r="BY152" s="246"/>
      <c r="BZ152" s="246"/>
      <c r="CA152" s="246"/>
      <c r="CB152" s="246"/>
      <c r="CC152" s="246"/>
      <c r="CD152" s="246"/>
      <c r="CE152" s="246"/>
      <c r="CF152" s="246"/>
      <c r="CG152" s="246"/>
      <c r="CH152" s="246"/>
      <c r="CI152" s="246"/>
      <c r="CJ152" s="246"/>
      <c r="CK152" s="246"/>
      <c r="CL152" s="246"/>
      <c r="CM152" s="246"/>
      <c r="CN152" s="246"/>
      <c r="CO152" s="246"/>
      <c r="CP152" s="246"/>
      <c r="CQ152" s="246"/>
      <c r="CR152" s="246"/>
      <c r="CS152" s="246"/>
      <c r="CT152" s="246"/>
    </row>
    <row r="153" spans="1:98" s="48" customFormat="1" ht="12.75" customHeight="1" x14ac:dyDescent="0.2">
      <c r="A153" s="599">
        <v>149</v>
      </c>
      <c r="B153" s="296" t="s">
        <v>186</v>
      </c>
      <c r="C153" s="648" t="s">
        <v>187</v>
      </c>
      <c r="D153" s="1319">
        <v>120184</v>
      </c>
      <c r="E153" s="1187">
        <v>86477000</v>
      </c>
      <c r="F153" s="1187">
        <v>3380</v>
      </c>
      <c r="G153" s="53">
        <v>-3624902</v>
      </c>
      <c r="H153" s="53">
        <v>-2862719</v>
      </c>
      <c r="I153" s="53">
        <v>-20758</v>
      </c>
      <c r="J153" s="53">
        <v>0</v>
      </c>
      <c r="K153" s="53">
        <v>-19411</v>
      </c>
      <c r="L153" s="53">
        <v>0</v>
      </c>
      <c r="M153" s="53">
        <v>-704489</v>
      </c>
      <c r="N153" s="53">
        <v>-108467</v>
      </c>
      <c r="O153" s="53">
        <v>-38964</v>
      </c>
      <c r="P153" s="53">
        <v>0</v>
      </c>
      <c r="Q153" s="53">
        <v>0</v>
      </c>
      <c r="R153" s="53">
        <v>0</v>
      </c>
      <c r="S153" s="53">
        <v>0</v>
      </c>
      <c r="T153" s="53"/>
      <c r="U153" s="53"/>
      <c r="V153" s="53">
        <v>31129652</v>
      </c>
      <c r="W153" s="53">
        <v>-1792936</v>
      </c>
      <c r="X153" s="53"/>
      <c r="Y153" s="53"/>
      <c r="Z153" s="53">
        <v>14350413</v>
      </c>
      <c r="AA153" s="53">
        <v>11480330</v>
      </c>
      <c r="AB153" s="53">
        <v>2583074</v>
      </c>
      <c r="AC153" s="53">
        <v>287008</v>
      </c>
      <c r="AD153" s="53">
        <v>125852</v>
      </c>
      <c r="AE153" s="53">
        <v>0</v>
      </c>
      <c r="AF153" s="53">
        <v>160008</v>
      </c>
      <c r="AG153" s="53">
        <v>0</v>
      </c>
      <c r="AH153" s="53">
        <v>0</v>
      </c>
      <c r="AI153" s="53">
        <v>0</v>
      </c>
      <c r="AJ153" s="53">
        <v>0</v>
      </c>
      <c r="AK153" s="53">
        <v>-187945</v>
      </c>
      <c r="AL153" s="53">
        <v>148</v>
      </c>
      <c r="AM153" s="53">
        <v>2</v>
      </c>
      <c r="AN153" s="53">
        <v>0</v>
      </c>
      <c r="AO153" s="53">
        <v>5</v>
      </c>
      <c r="AP153" s="53">
        <v>0</v>
      </c>
      <c r="AQ153" s="53">
        <v>536</v>
      </c>
      <c r="AR153" s="53">
        <v>2</v>
      </c>
      <c r="AS153" s="53">
        <v>1</v>
      </c>
      <c r="AT153" s="53">
        <v>0</v>
      </c>
      <c r="AU153" s="1188"/>
      <c r="AV153" s="53">
        <v>0</v>
      </c>
      <c r="AW153" s="53">
        <v>0</v>
      </c>
      <c r="AX153" s="53">
        <v>0</v>
      </c>
      <c r="AY153" s="53">
        <v>320</v>
      </c>
      <c r="AZ153" s="53"/>
      <c r="BA153" s="53">
        <v>1387</v>
      </c>
      <c r="BB153" s="53">
        <v>1311</v>
      </c>
      <c r="BC153" s="53">
        <v>76</v>
      </c>
      <c r="BD153" s="53">
        <v>1722</v>
      </c>
      <c r="BE153" s="53">
        <v>0</v>
      </c>
      <c r="BF153" s="53">
        <v>-179203</v>
      </c>
      <c r="BG153" s="53"/>
      <c r="BH153" s="53">
        <v>-2595</v>
      </c>
      <c r="BI153" s="53">
        <v>-522691</v>
      </c>
      <c r="BJ153" s="53">
        <v>0</v>
      </c>
      <c r="BK153" s="53">
        <v>270301</v>
      </c>
      <c r="BL153" s="1741"/>
      <c r="BM153" s="1742"/>
      <c r="BN153" s="1329">
        <v>0</v>
      </c>
      <c r="BO153" s="344" t="s">
        <v>2013</v>
      </c>
      <c r="BP153" s="344" t="s">
        <v>2016</v>
      </c>
      <c r="BQ153" s="580" t="s">
        <v>2172</v>
      </c>
      <c r="BR153" s="246"/>
      <c r="BS153" s="246"/>
      <c r="BT153" s="246"/>
      <c r="BU153" s="246"/>
      <c r="BV153" s="246"/>
      <c r="BW153" s="246"/>
      <c r="BX153" s="246"/>
      <c r="BY153" s="246"/>
      <c r="BZ153" s="246"/>
      <c r="CA153" s="246"/>
      <c r="CB153" s="246"/>
      <c r="CC153" s="246"/>
      <c r="CD153" s="246"/>
      <c r="CE153" s="246"/>
      <c r="CF153" s="246"/>
      <c r="CG153" s="246"/>
      <c r="CH153" s="246"/>
      <c r="CI153" s="246"/>
      <c r="CJ153" s="246"/>
      <c r="CK153" s="246"/>
      <c r="CL153" s="246"/>
      <c r="CM153" s="246"/>
      <c r="CN153" s="246"/>
      <c r="CO153" s="246"/>
      <c r="CP153" s="246"/>
      <c r="CQ153" s="246"/>
      <c r="CR153" s="246"/>
      <c r="CS153" s="246"/>
      <c r="CT153" s="246"/>
    </row>
    <row r="154" spans="1:98" s="48" customFormat="1" ht="12.75" customHeight="1" x14ac:dyDescent="0.2">
      <c r="A154" s="599">
        <v>150</v>
      </c>
      <c r="B154" s="296" t="s">
        <v>580</v>
      </c>
      <c r="C154" s="648" t="s">
        <v>189</v>
      </c>
      <c r="D154" s="1319">
        <v>271075</v>
      </c>
      <c r="E154" s="1187">
        <v>308955000</v>
      </c>
      <c r="F154" s="1187">
        <v>6500</v>
      </c>
      <c r="G154" s="53">
        <v>-7817844</v>
      </c>
      <c r="H154" s="53">
        <v>-11236946</v>
      </c>
      <c r="I154" s="53">
        <v>-120314</v>
      </c>
      <c r="J154" s="53">
        <v>-2990</v>
      </c>
      <c r="K154" s="53">
        <v>-24576</v>
      </c>
      <c r="L154" s="53">
        <v>0</v>
      </c>
      <c r="M154" s="53">
        <v>-2203331</v>
      </c>
      <c r="N154" s="53">
        <v>-90551</v>
      </c>
      <c r="O154" s="53">
        <v>-90247</v>
      </c>
      <c r="P154" s="53">
        <v>0</v>
      </c>
      <c r="Q154" s="53">
        <v>0</v>
      </c>
      <c r="R154" s="53">
        <v>0</v>
      </c>
      <c r="S154" s="53">
        <v>0</v>
      </c>
      <c r="T154" s="53"/>
      <c r="U154" s="53"/>
      <c r="V154" s="53">
        <v>109528920</v>
      </c>
      <c r="W154" s="53">
        <v>-931684</v>
      </c>
      <c r="X154" s="53"/>
      <c r="Y154" s="53"/>
      <c r="Z154" s="53">
        <v>54175337</v>
      </c>
      <c r="AA154" s="53">
        <v>53091831</v>
      </c>
      <c r="AB154" s="53">
        <v>0</v>
      </c>
      <c r="AC154" s="53">
        <v>1083507</v>
      </c>
      <c r="AD154" s="53">
        <v>268781</v>
      </c>
      <c r="AE154" s="53">
        <v>0</v>
      </c>
      <c r="AF154" s="53">
        <v>65515</v>
      </c>
      <c r="AG154" s="53">
        <v>0</v>
      </c>
      <c r="AH154" s="53">
        <v>0</v>
      </c>
      <c r="AI154" s="53">
        <v>0</v>
      </c>
      <c r="AJ154" s="53">
        <v>0</v>
      </c>
      <c r="AK154" s="53">
        <v>3387018</v>
      </c>
      <c r="AL154" s="53">
        <v>323</v>
      </c>
      <c r="AM154" s="53">
        <v>9</v>
      </c>
      <c r="AN154" s="53">
        <v>1</v>
      </c>
      <c r="AO154" s="53">
        <v>11</v>
      </c>
      <c r="AP154" s="53">
        <v>0</v>
      </c>
      <c r="AQ154" s="53">
        <v>530</v>
      </c>
      <c r="AR154" s="53">
        <v>84</v>
      </c>
      <c r="AS154" s="53">
        <v>18</v>
      </c>
      <c r="AT154" s="53">
        <v>0</v>
      </c>
      <c r="AU154" s="1188"/>
      <c r="AV154" s="53">
        <v>0</v>
      </c>
      <c r="AW154" s="53">
        <v>0</v>
      </c>
      <c r="AX154" s="53">
        <v>0</v>
      </c>
      <c r="AY154" s="53">
        <v>801</v>
      </c>
      <c r="AZ154" s="53"/>
      <c r="BA154" s="53">
        <v>2367</v>
      </c>
      <c r="BB154" s="53">
        <v>2142</v>
      </c>
      <c r="BC154" s="53">
        <v>225</v>
      </c>
      <c r="BD154" s="53">
        <v>3333</v>
      </c>
      <c r="BE154" s="53">
        <v>-46881</v>
      </c>
      <c r="BF154" s="53">
        <v>0</v>
      </c>
      <c r="BG154" s="53"/>
      <c r="BH154" s="53">
        <v>-78570</v>
      </c>
      <c r="BI154" s="53">
        <v>0</v>
      </c>
      <c r="BJ154" s="53">
        <v>-2077880</v>
      </c>
      <c r="BK154" s="53">
        <v>475744</v>
      </c>
      <c r="BL154" s="1741"/>
      <c r="BM154" s="1742"/>
      <c r="BN154" s="1329">
        <v>-2000</v>
      </c>
      <c r="BO154" s="344" t="s">
        <v>497</v>
      </c>
      <c r="BP154" s="344" t="s">
        <v>2014</v>
      </c>
      <c r="BQ154" s="580" t="s">
        <v>2173</v>
      </c>
      <c r="BR154" s="246"/>
      <c r="BS154" s="246"/>
      <c r="BT154" s="246"/>
      <c r="BU154" s="246"/>
      <c r="BV154" s="246"/>
      <c r="BW154" s="246"/>
      <c r="BX154" s="246"/>
      <c r="BY154" s="246"/>
      <c r="BZ154" s="246"/>
      <c r="CA154" s="246"/>
      <c r="CB154" s="246"/>
      <c r="CC154" s="246"/>
      <c r="CD154" s="246"/>
      <c r="CE154" s="246"/>
      <c r="CF154" s="246"/>
      <c r="CG154" s="246"/>
      <c r="CH154" s="246"/>
      <c r="CI154" s="246"/>
      <c r="CJ154" s="246"/>
      <c r="CK154" s="246"/>
      <c r="CL154" s="246"/>
      <c r="CM154" s="246"/>
      <c r="CN154" s="246"/>
      <c r="CO154" s="246"/>
      <c r="CP154" s="246"/>
      <c r="CQ154" s="246"/>
      <c r="CR154" s="246"/>
      <c r="CS154" s="246"/>
      <c r="CT154" s="246"/>
    </row>
    <row r="155" spans="1:98" s="48" customFormat="1" ht="12.75" customHeight="1" x14ac:dyDescent="0.2">
      <c r="A155" s="599">
        <v>151</v>
      </c>
      <c r="B155" s="296" t="s">
        <v>190</v>
      </c>
      <c r="C155" s="648" t="s">
        <v>191</v>
      </c>
      <c r="D155" s="1319">
        <v>62441</v>
      </c>
      <c r="E155" s="1187">
        <v>48731000</v>
      </c>
      <c r="F155" s="1187">
        <v>1680</v>
      </c>
      <c r="G155" s="53">
        <v>-2284213</v>
      </c>
      <c r="H155" s="53">
        <v>-1822417</v>
      </c>
      <c r="I155" s="53">
        <v>-34890</v>
      </c>
      <c r="J155" s="53">
        <v>-27233</v>
      </c>
      <c r="K155" s="53">
        <v>-3592</v>
      </c>
      <c r="L155" s="53">
        <v>-10000</v>
      </c>
      <c r="M155" s="53">
        <v>-246622</v>
      </c>
      <c r="N155" s="53">
        <v>-20665</v>
      </c>
      <c r="O155" s="53">
        <v>0</v>
      </c>
      <c r="P155" s="53">
        <v>0</v>
      </c>
      <c r="Q155" s="53">
        <v>0</v>
      </c>
      <c r="R155" s="53">
        <v>0</v>
      </c>
      <c r="S155" s="53">
        <v>0</v>
      </c>
      <c r="T155" s="53"/>
      <c r="U155" s="53"/>
      <c r="V155" s="53">
        <v>17159695</v>
      </c>
      <c r="W155" s="53">
        <v>-650222</v>
      </c>
      <c r="X155" s="53"/>
      <c r="Y155" s="53"/>
      <c r="Z155" s="53">
        <v>8135875</v>
      </c>
      <c r="AA155" s="53">
        <v>6508699</v>
      </c>
      <c r="AB155" s="53">
        <v>1464457</v>
      </c>
      <c r="AC155" s="53">
        <v>162717</v>
      </c>
      <c r="AD155" s="53">
        <v>63535</v>
      </c>
      <c r="AE155" s="53">
        <v>0</v>
      </c>
      <c r="AF155" s="53">
        <v>300000</v>
      </c>
      <c r="AG155" s="53">
        <v>0</v>
      </c>
      <c r="AH155" s="53">
        <v>0</v>
      </c>
      <c r="AI155" s="53">
        <v>0</v>
      </c>
      <c r="AJ155" s="53">
        <v>0</v>
      </c>
      <c r="AK155" s="53">
        <v>-1211445</v>
      </c>
      <c r="AL155" s="53">
        <v>101</v>
      </c>
      <c r="AM155" s="53">
        <v>10</v>
      </c>
      <c r="AN155" s="53">
        <v>13</v>
      </c>
      <c r="AO155" s="53">
        <v>2</v>
      </c>
      <c r="AP155" s="53">
        <v>0</v>
      </c>
      <c r="AQ155" s="53">
        <v>102</v>
      </c>
      <c r="AR155" s="53">
        <v>52</v>
      </c>
      <c r="AS155" s="53">
        <v>0</v>
      </c>
      <c r="AT155" s="53">
        <v>3</v>
      </c>
      <c r="AU155" s="1188"/>
      <c r="AV155" s="53">
        <v>0</v>
      </c>
      <c r="AW155" s="53">
        <v>0</v>
      </c>
      <c r="AX155" s="53">
        <v>0</v>
      </c>
      <c r="AY155" s="53">
        <v>236</v>
      </c>
      <c r="AZ155" s="53"/>
      <c r="BA155" s="53">
        <v>774</v>
      </c>
      <c r="BB155" s="53">
        <v>703</v>
      </c>
      <c r="BC155" s="53">
        <v>71</v>
      </c>
      <c r="BD155" s="53">
        <v>787</v>
      </c>
      <c r="BE155" s="53">
        <v>-194879</v>
      </c>
      <c r="BF155" s="53">
        <v>-18140</v>
      </c>
      <c r="BG155" s="53"/>
      <c r="BH155" s="53">
        <v>-389</v>
      </c>
      <c r="BI155" s="53">
        <v>-27499</v>
      </c>
      <c r="BJ155" s="53">
        <v>-5715</v>
      </c>
      <c r="BK155" s="53">
        <v>-1465927</v>
      </c>
      <c r="BL155" s="1741"/>
      <c r="BM155" s="1742"/>
      <c r="BN155" s="1329">
        <v>0</v>
      </c>
      <c r="BO155" s="344" t="s">
        <v>2013</v>
      </c>
      <c r="BP155" s="344" t="s">
        <v>2016</v>
      </c>
      <c r="BQ155" s="580" t="s">
        <v>2174</v>
      </c>
      <c r="BR155" s="246"/>
      <c r="BS155" s="246"/>
      <c r="BT155" s="246"/>
      <c r="BU155" s="246"/>
      <c r="BV155" s="246"/>
      <c r="BW155" s="246"/>
      <c r="BX155" s="246"/>
      <c r="BY155" s="246"/>
      <c r="BZ155" s="246"/>
      <c r="CA155" s="246"/>
      <c r="CB155" s="246"/>
      <c r="CC155" s="246"/>
      <c r="CD155" s="246"/>
      <c r="CE155" s="246"/>
      <c r="CF155" s="246"/>
      <c r="CG155" s="246"/>
      <c r="CH155" s="246"/>
      <c r="CI155" s="246"/>
      <c r="CJ155" s="246"/>
      <c r="CK155" s="246"/>
      <c r="CL155" s="246"/>
      <c r="CM155" s="246"/>
      <c r="CN155" s="246"/>
      <c r="CO155" s="246"/>
      <c r="CP155" s="246"/>
      <c r="CQ155" s="246"/>
      <c r="CR155" s="246"/>
      <c r="CS155" s="246"/>
      <c r="CT155" s="246"/>
    </row>
    <row r="156" spans="1:98" s="48" customFormat="1" ht="12.75" customHeight="1" x14ac:dyDescent="0.2">
      <c r="A156" s="599">
        <v>152</v>
      </c>
      <c r="B156" s="296" t="s">
        <v>192</v>
      </c>
      <c r="C156" s="648" t="s">
        <v>193</v>
      </c>
      <c r="D156" s="1319">
        <v>250476</v>
      </c>
      <c r="E156" s="1187">
        <v>287455000</v>
      </c>
      <c r="F156" s="1187">
        <v>5370</v>
      </c>
      <c r="G156" s="53">
        <v>-5070947</v>
      </c>
      <c r="H156" s="53">
        <v>-6659782</v>
      </c>
      <c r="I156" s="53">
        <v>-112683</v>
      </c>
      <c r="J156" s="53">
        <v>0</v>
      </c>
      <c r="K156" s="53">
        <v>0</v>
      </c>
      <c r="L156" s="53">
        <v>0</v>
      </c>
      <c r="M156" s="53">
        <v>-1905182</v>
      </c>
      <c r="N156" s="53">
        <v>-205643</v>
      </c>
      <c r="O156" s="53">
        <v>-53582</v>
      </c>
      <c r="P156" s="53">
        <v>0</v>
      </c>
      <c r="Q156" s="53">
        <v>0</v>
      </c>
      <c r="R156" s="53">
        <v>-50000</v>
      </c>
      <c r="S156" s="53">
        <v>0</v>
      </c>
      <c r="T156" s="53"/>
      <c r="U156" s="53"/>
      <c r="V156" s="53">
        <v>111307986</v>
      </c>
      <c r="W156" s="53">
        <v>-759338</v>
      </c>
      <c r="X156" s="53"/>
      <c r="Y156" s="53"/>
      <c r="Z156" s="53">
        <v>36073787</v>
      </c>
      <c r="AA156" s="53">
        <v>32794351</v>
      </c>
      <c r="AB156" s="53">
        <v>40446366</v>
      </c>
      <c r="AC156" s="53">
        <v>0</v>
      </c>
      <c r="AD156" s="53">
        <v>255623</v>
      </c>
      <c r="AE156" s="53">
        <v>0</v>
      </c>
      <c r="AF156" s="53">
        <v>0</v>
      </c>
      <c r="AG156" s="53">
        <v>0</v>
      </c>
      <c r="AH156" s="53">
        <v>0</v>
      </c>
      <c r="AI156" s="53">
        <v>0</v>
      </c>
      <c r="AJ156" s="53">
        <v>0</v>
      </c>
      <c r="AK156" s="53">
        <v>1360543</v>
      </c>
      <c r="AL156" s="53">
        <v>206</v>
      </c>
      <c r="AM156" s="53">
        <v>7</v>
      </c>
      <c r="AN156" s="53">
        <v>0</v>
      </c>
      <c r="AO156" s="53">
        <v>0</v>
      </c>
      <c r="AP156" s="53">
        <v>0</v>
      </c>
      <c r="AQ156" s="53">
        <v>243</v>
      </c>
      <c r="AR156" s="53">
        <v>61</v>
      </c>
      <c r="AS156" s="53">
        <v>6</v>
      </c>
      <c r="AT156" s="53">
        <v>0</v>
      </c>
      <c r="AU156" s="1188"/>
      <c r="AV156" s="53">
        <v>0</v>
      </c>
      <c r="AW156" s="53">
        <v>0</v>
      </c>
      <c r="AX156" s="53">
        <v>0</v>
      </c>
      <c r="AY156" s="53">
        <v>739</v>
      </c>
      <c r="AZ156" s="53"/>
      <c r="BA156" s="53">
        <v>1450</v>
      </c>
      <c r="BB156" s="53">
        <v>1263</v>
      </c>
      <c r="BC156" s="53">
        <v>187</v>
      </c>
      <c r="BD156" s="53">
        <v>2341</v>
      </c>
      <c r="BE156" s="53">
        <v>-292540</v>
      </c>
      <c r="BF156" s="53">
        <v>-313987</v>
      </c>
      <c r="BG156" s="53"/>
      <c r="BH156" s="53">
        <v>-369279</v>
      </c>
      <c r="BI156" s="53">
        <v>-574834</v>
      </c>
      <c r="BJ156" s="53">
        <v>-354542</v>
      </c>
      <c r="BK156" s="53">
        <v>-1461613</v>
      </c>
      <c r="BL156" s="1741"/>
      <c r="BM156" s="1742"/>
      <c r="BN156" s="1329">
        <v>0</v>
      </c>
      <c r="BO156" s="344" t="s">
        <v>2023</v>
      </c>
      <c r="BP156" s="344" t="s">
        <v>2024</v>
      </c>
      <c r="BQ156" s="580" t="s">
        <v>2175</v>
      </c>
      <c r="BR156" s="246"/>
      <c r="BS156" s="246"/>
      <c r="BT156" s="246"/>
      <c r="BU156" s="246"/>
      <c r="BV156" s="246"/>
      <c r="BW156" s="246"/>
      <c r="BX156" s="246"/>
      <c r="BY156" s="246"/>
      <c r="BZ156" s="246"/>
      <c r="CA156" s="246"/>
      <c r="CB156" s="246"/>
      <c r="CC156" s="246"/>
      <c r="CD156" s="246"/>
      <c r="CE156" s="246"/>
      <c r="CF156" s="246"/>
      <c r="CG156" s="246"/>
      <c r="CH156" s="246"/>
      <c r="CI156" s="246"/>
      <c r="CJ156" s="246"/>
      <c r="CK156" s="246"/>
      <c r="CL156" s="246"/>
      <c r="CM156" s="246"/>
      <c r="CN156" s="246"/>
      <c r="CO156" s="246"/>
      <c r="CP156" s="246"/>
      <c r="CQ156" s="246"/>
      <c r="CR156" s="246"/>
      <c r="CS156" s="246"/>
      <c r="CT156" s="246"/>
    </row>
    <row r="157" spans="1:98" s="48" customFormat="1" ht="12.75" customHeight="1" x14ac:dyDescent="0.2">
      <c r="A157" s="599">
        <v>153</v>
      </c>
      <c r="B157" s="296" t="s">
        <v>194</v>
      </c>
      <c r="C157" s="648" t="s">
        <v>195</v>
      </c>
      <c r="D157" s="1319">
        <v>126428</v>
      </c>
      <c r="E157" s="1187">
        <v>67222000</v>
      </c>
      <c r="F157" s="1187">
        <v>3610</v>
      </c>
      <c r="G157" s="53">
        <v>-4370707</v>
      </c>
      <c r="H157" s="53">
        <v>-1547108</v>
      </c>
      <c r="I157" s="53">
        <v>-21756</v>
      </c>
      <c r="J157" s="53">
        <v>-36701</v>
      </c>
      <c r="K157" s="53">
        <v>-6949</v>
      </c>
      <c r="L157" s="53">
        <v>0</v>
      </c>
      <c r="M157" s="53">
        <v>-318198</v>
      </c>
      <c r="N157" s="53">
        <v>-81385</v>
      </c>
      <c r="O157" s="53">
        <v>-5510</v>
      </c>
      <c r="P157" s="53">
        <v>-4084</v>
      </c>
      <c r="Q157" s="53">
        <v>0</v>
      </c>
      <c r="R157" s="53">
        <v>0</v>
      </c>
      <c r="S157" s="53">
        <v>0</v>
      </c>
      <c r="T157" s="53"/>
      <c r="U157" s="53"/>
      <c r="V157" s="53">
        <v>20169365</v>
      </c>
      <c r="W157" s="53">
        <v>-250000</v>
      </c>
      <c r="X157" s="53"/>
      <c r="Y157" s="53"/>
      <c r="Z157" s="53">
        <v>9807158</v>
      </c>
      <c r="AA157" s="53">
        <v>7845727</v>
      </c>
      <c r="AB157" s="53">
        <v>1765289</v>
      </c>
      <c r="AC157" s="53">
        <v>196143</v>
      </c>
      <c r="AD157" s="53">
        <v>123908</v>
      </c>
      <c r="AE157" s="53">
        <v>0</v>
      </c>
      <c r="AF157" s="53">
        <v>408244</v>
      </c>
      <c r="AG157" s="53">
        <v>0</v>
      </c>
      <c r="AH157" s="53">
        <v>0</v>
      </c>
      <c r="AI157" s="53">
        <v>0</v>
      </c>
      <c r="AJ157" s="53">
        <v>0</v>
      </c>
      <c r="AK157" s="53">
        <v>-68543</v>
      </c>
      <c r="AL157" s="53">
        <v>214</v>
      </c>
      <c r="AM157" s="53">
        <v>4</v>
      </c>
      <c r="AN157" s="53">
        <v>14</v>
      </c>
      <c r="AO157" s="53">
        <v>6</v>
      </c>
      <c r="AP157" s="53">
        <v>2</v>
      </c>
      <c r="AQ157" s="53">
        <v>321</v>
      </c>
      <c r="AR157" s="53">
        <v>118</v>
      </c>
      <c r="AS157" s="53">
        <v>1</v>
      </c>
      <c r="AT157" s="53">
        <v>8</v>
      </c>
      <c r="AU157" s="1188"/>
      <c r="AV157" s="53">
        <v>0</v>
      </c>
      <c r="AW157" s="53">
        <v>0</v>
      </c>
      <c r="AX157" s="53">
        <v>0</v>
      </c>
      <c r="AY157" s="53">
        <v>311</v>
      </c>
      <c r="AZ157" s="53"/>
      <c r="BA157" s="53">
        <v>1906</v>
      </c>
      <c r="BB157" s="53">
        <v>1823</v>
      </c>
      <c r="BC157" s="53">
        <v>83</v>
      </c>
      <c r="BD157" s="53">
        <v>1485</v>
      </c>
      <c r="BE157" s="53">
        <v>-41771</v>
      </c>
      <c r="BF157" s="53">
        <v>-115612</v>
      </c>
      <c r="BG157" s="53"/>
      <c r="BH157" s="53">
        <v>0</v>
      </c>
      <c r="BI157" s="53">
        <v>-160815</v>
      </c>
      <c r="BJ157" s="53">
        <v>0</v>
      </c>
      <c r="BK157" s="53">
        <v>-618225</v>
      </c>
      <c r="BL157" s="1741"/>
      <c r="BM157" s="1742"/>
      <c r="BN157" s="1329">
        <v>0</v>
      </c>
      <c r="BO157" s="344" t="s">
        <v>2013</v>
      </c>
      <c r="BP157" s="344" t="s">
        <v>2033</v>
      </c>
      <c r="BQ157" s="580" t="s">
        <v>2176</v>
      </c>
      <c r="BR157" s="246"/>
      <c r="BS157" s="246"/>
      <c r="BT157" s="246"/>
      <c r="BU157" s="246"/>
      <c r="BV157" s="246"/>
      <c r="BW157" s="246"/>
      <c r="BX157" s="246"/>
      <c r="BY157" s="246"/>
      <c r="BZ157" s="246"/>
      <c r="CA157" s="246"/>
      <c r="CB157" s="246"/>
      <c r="CC157" s="246"/>
      <c r="CD157" s="246"/>
      <c r="CE157" s="246"/>
      <c r="CF157" s="246"/>
      <c r="CG157" s="246"/>
      <c r="CH157" s="246"/>
      <c r="CI157" s="246"/>
      <c r="CJ157" s="246"/>
      <c r="CK157" s="246"/>
      <c r="CL157" s="246"/>
      <c r="CM157" s="246"/>
      <c r="CN157" s="246"/>
      <c r="CO157" s="246"/>
      <c r="CP157" s="246"/>
      <c r="CQ157" s="246"/>
      <c r="CR157" s="246"/>
      <c r="CS157" s="246"/>
      <c r="CT157" s="246"/>
    </row>
    <row r="158" spans="1:98" s="48" customFormat="1" ht="12.75" customHeight="1" x14ac:dyDescent="0.2">
      <c r="A158" s="599">
        <v>154</v>
      </c>
      <c r="B158" s="296" t="s">
        <v>196</v>
      </c>
      <c r="C158" s="648" t="s">
        <v>197</v>
      </c>
      <c r="D158" s="1319">
        <v>136172</v>
      </c>
      <c r="E158" s="1187">
        <v>109442000</v>
      </c>
      <c r="F158" s="1187">
        <v>3630</v>
      </c>
      <c r="G158" s="53">
        <v>-4199470</v>
      </c>
      <c r="H158" s="53">
        <v>-2378889</v>
      </c>
      <c r="I158" s="53">
        <v>-82678</v>
      </c>
      <c r="J158" s="53">
        <v>-90720</v>
      </c>
      <c r="K158" s="53">
        <v>-2964</v>
      </c>
      <c r="L158" s="53">
        <v>0</v>
      </c>
      <c r="M158" s="53">
        <v>-571232</v>
      </c>
      <c r="N158" s="53">
        <v>-186288</v>
      </c>
      <c r="O158" s="53">
        <v>-37019</v>
      </c>
      <c r="P158" s="53">
        <v>-17988</v>
      </c>
      <c r="Q158" s="53">
        <v>-5589</v>
      </c>
      <c r="R158" s="53">
        <v>0</v>
      </c>
      <c r="S158" s="53">
        <v>0</v>
      </c>
      <c r="T158" s="53"/>
      <c r="U158" s="53"/>
      <c r="V158" s="53">
        <v>37256322</v>
      </c>
      <c r="W158" s="53">
        <v>-1050529</v>
      </c>
      <c r="X158" s="53"/>
      <c r="Y158" s="53"/>
      <c r="Z158" s="53">
        <v>17553536</v>
      </c>
      <c r="AA158" s="53">
        <v>14042828</v>
      </c>
      <c r="AB158" s="53">
        <v>3510707</v>
      </c>
      <c r="AC158" s="53">
        <v>0</v>
      </c>
      <c r="AD158" s="53">
        <v>133816</v>
      </c>
      <c r="AE158" s="53">
        <v>0</v>
      </c>
      <c r="AF158" s="53">
        <v>854303</v>
      </c>
      <c r="AG158" s="53">
        <v>0</v>
      </c>
      <c r="AH158" s="53">
        <v>0</v>
      </c>
      <c r="AI158" s="53">
        <v>0</v>
      </c>
      <c r="AJ158" s="53">
        <v>0</v>
      </c>
      <c r="AK158" s="53">
        <v>2859510</v>
      </c>
      <c r="AL158" s="53">
        <v>262</v>
      </c>
      <c r="AM158" s="53">
        <v>12</v>
      </c>
      <c r="AN158" s="53">
        <v>36</v>
      </c>
      <c r="AO158" s="53">
        <v>3</v>
      </c>
      <c r="AP158" s="53">
        <v>0</v>
      </c>
      <c r="AQ158" s="53">
        <v>238</v>
      </c>
      <c r="AR158" s="53">
        <v>178</v>
      </c>
      <c r="AS158" s="53">
        <v>6</v>
      </c>
      <c r="AT158" s="53">
        <v>8</v>
      </c>
      <c r="AU158" s="1188"/>
      <c r="AV158" s="53">
        <v>1</v>
      </c>
      <c r="AW158" s="53">
        <v>1</v>
      </c>
      <c r="AX158" s="53">
        <v>0</v>
      </c>
      <c r="AY158" s="53">
        <v>274</v>
      </c>
      <c r="AZ158" s="53"/>
      <c r="BA158" s="53">
        <v>1605</v>
      </c>
      <c r="BB158" s="53">
        <v>1521</v>
      </c>
      <c r="BC158" s="53">
        <v>84</v>
      </c>
      <c r="BD158" s="53">
        <v>1726</v>
      </c>
      <c r="BE158" s="53">
        <v>-36513</v>
      </c>
      <c r="BF158" s="53">
        <v>-374733</v>
      </c>
      <c r="BG158" s="53"/>
      <c r="BH158" s="53">
        <v>0</v>
      </c>
      <c r="BI158" s="53">
        <v>-159986</v>
      </c>
      <c r="BJ158" s="53">
        <v>0</v>
      </c>
      <c r="BK158" s="53">
        <v>2905341</v>
      </c>
      <c r="BL158" s="1741"/>
      <c r="BM158" s="1742"/>
      <c r="BN158" s="1329">
        <v>0</v>
      </c>
      <c r="BO158" s="344" t="s">
        <v>2013</v>
      </c>
      <c r="BP158" s="344" t="s">
        <v>2021</v>
      </c>
      <c r="BQ158" s="580" t="s">
        <v>2177</v>
      </c>
      <c r="BR158" s="246"/>
      <c r="BS158" s="246"/>
      <c r="BT158" s="246"/>
      <c r="BU158" s="246"/>
      <c r="BV158" s="246"/>
      <c r="BW158" s="246"/>
      <c r="BX158" s="246"/>
      <c r="BY158" s="246"/>
      <c r="BZ158" s="246"/>
      <c r="CA158" s="246"/>
      <c r="CB158" s="246"/>
      <c r="CC158" s="246"/>
      <c r="CD158" s="246"/>
      <c r="CE158" s="246"/>
      <c r="CF158" s="246"/>
      <c r="CG158" s="246"/>
      <c r="CH158" s="246"/>
      <c r="CI158" s="246"/>
      <c r="CJ158" s="246"/>
      <c r="CK158" s="246"/>
      <c r="CL158" s="246"/>
      <c r="CM158" s="246"/>
      <c r="CN158" s="246"/>
      <c r="CO158" s="246"/>
      <c r="CP158" s="246"/>
      <c r="CQ158" s="246"/>
      <c r="CR158" s="246"/>
      <c r="CS158" s="246"/>
      <c r="CT158" s="246"/>
    </row>
    <row r="159" spans="1:98" s="48" customFormat="1" ht="12.75" customHeight="1" x14ac:dyDescent="0.2">
      <c r="A159" s="599">
        <v>155</v>
      </c>
      <c r="B159" s="296" t="s">
        <v>198</v>
      </c>
      <c r="C159" s="648" t="s">
        <v>199</v>
      </c>
      <c r="D159" s="1319">
        <v>189694</v>
      </c>
      <c r="E159" s="1187">
        <v>170067000</v>
      </c>
      <c r="F159" s="1187">
        <v>4650</v>
      </c>
      <c r="G159" s="53">
        <v>-5065471</v>
      </c>
      <c r="H159" s="53">
        <v>-4258761</v>
      </c>
      <c r="I159" s="53">
        <v>-33419</v>
      </c>
      <c r="J159" s="53">
        <v>-5090</v>
      </c>
      <c r="K159" s="53">
        <v>-11619</v>
      </c>
      <c r="L159" s="53">
        <v>0</v>
      </c>
      <c r="M159" s="53">
        <v>-425026</v>
      </c>
      <c r="N159" s="53">
        <v>-152103</v>
      </c>
      <c r="O159" s="53">
        <v>-809127</v>
      </c>
      <c r="P159" s="53">
        <v>-5624</v>
      </c>
      <c r="Q159" s="53">
        <v>0</v>
      </c>
      <c r="R159" s="53">
        <v>0</v>
      </c>
      <c r="S159" s="53">
        <v>0</v>
      </c>
      <c r="T159" s="53"/>
      <c r="U159" s="53"/>
      <c r="V159" s="53">
        <v>62780870</v>
      </c>
      <c r="W159" s="53">
        <v>-1883426</v>
      </c>
      <c r="X159" s="53"/>
      <c r="Y159" s="53"/>
      <c r="Z159" s="53">
        <v>29238911</v>
      </c>
      <c r="AA159" s="53">
        <v>23391128</v>
      </c>
      <c r="AB159" s="53">
        <v>5847782</v>
      </c>
      <c r="AC159" s="53">
        <v>0</v>
      </c>
      <c r="AD159" s="53">
        <v>182014</v>
      </c>
      <c r="AE159" s="53">
        <v>0</v>
      </c>
      <c r="AF159" s="53">
        <v>1263337</v>
      </c>
      <c r="AG159" s="53">
        <v>0</v>
      </c>
      <c r="AH159" s="53">
        <v>0</v>
      </c>
      <c r="AI159" s="53">
        <v>0</v>
      </c>
      <c r="AJ159" s="53">
        <v>0</v>
      </c>
      <c r="AK159" s="53">
        <v>131646</v>
      </c>
      <c r="AL159" s="53">
        <v>225</v>
      </c>
      <c r="AM159" s="53">
        <v>8</v>
      </c>
      <c r="AN159" s="53">
        <v>2</v>
      </c>
      <c r="AO159" s="53">
        <v>9</v>
      </c>
      <c r="AP159" s="53">
        <v>0</v>
      </c>
      <c r="AQ159" s="53">
        <v>111</v>
      </c>
      <c r="AR159" s="53">
        <v>77</v>
      </c>
      <c r="AS159" s="53">
        <v>8</v>
      </c>
      <c r="AT159" s="53">
        <v>5</v>
      </c>
      <c r="AU159" s="1188"/>
      <c r="AV159" s="53">
        <v>0</v>
      </c>
      <c r="AW159" s="53">
        <v>0</v>
      </c>
      <c r="AX159" s="53">
        <v>0</v>
      </c>
      <c r="AY159" s="53">
        <v>417</v>
      </c>
      <c r="AZ159" s="53"/>
      <c r="BA159" s="53">
        <v>1625</v>
      </c>
      <c r="BB159" s="53">
        <v>1446</v>
      </c>
      <c r="BC159" s="53">
        <v>179</v>
      </c>
      <c r="BD159" s="53">
        <v>2492</v>
      </c>
      <c r="BE159" s="53">
        <v>-75862</v>
      </c>
      <c r="BF159" s="53">
        <v>-112579</v>
      </c>
      <c r="BG159" s="53"/>
      <c r="BH159" s="53">
        <v>-40669</v>
      </c>
      <c r="BI159" s="53">
        <v>-195916</v>
      </c>
      <c r="BJ159" s="53">
        <v>0</v>
      </c>
      <c r="BK159" s="53">
        <v>-466506</v>
      </c>
      <c r="BL159" s="1741"/>
      <c r="BM159" s="1742"/>
      <c r="BN159" s="1329">
        <v>0</v>
      </c>
      <c r="BO159" s="344" t="s">
        <v>2013</v>
      </c>
      <c r="BP159" s="344" t="s">
        <v>2014</v>
      </c>
      <c r="BQ159" s="580" t="s">
        <v>2178</v>
      </c>
      <c r="BR159" s="246"/>
      <c r="BS159" s="246"/>
      <c r="BT159" s="246"/>
      <c r="BU159" s="246"/>
      <c r="BV159" s="246"/>
      <c r="BW159" s="246"/>
      <c r="BX159" s="246"/>
      <c r="BY159" s="246"/>
      <c r="BZ159" s="246"/>
      <c r="CA159" s="246"/>
      <c r="CB159" s="246"/>
      <c r="CC159" s="246"/>
      <c r="CD159" s="246"/>
      <c r="CE159" s="246"/>
      <c r="CF159" s="246"/>
      <c r="CG159" s="246"/>
      <c r="CH159" s="246"/>
      <c r="CI159" s="246"/>
      <c r="CJ159" s="246"/>
      <c r="CK159" s="246"/>
      <c r="CL159" s="246"/>
      <c r="CM159" s="246"/>
      <c r="CN159" s="246"/>
      <c r="CO159" s="246"/>
      <c r="CP159" s="246"/>
      <c r="CQ159" s="246"/>
      <c r="CR159" s="246"/>
      <c r="CS159" s="246"/>
      <c r="CT159" s="246"/>
    </row>
    <row r="160" spans="1:98" s="48" customFormat="1" ht="12.75" customHeight="1" x14ac:dyDescent="0.2">
      <c r="A160" s="599">
        <v>156</v>
      </c>
      <c r="B160" s="296" t="s">
        <v>531</v>
      </c>
      <c r="C160" s="648" t="s">
        <v>201</v>
      </c>
      <c r="D160" s="1319">
        <v>162863</v>
      </c>
      <c r="E160" s="1187">
        <v>117739000</v>
      </c>
      <c r="F160" s="1187">
        <v>4630</v>
      </c>
      <c r="G160" s="53">
        <v>-4695881</v>
      </c>
      <c r="H160" s="53">
        <v>-7783868</v>
      </c>
      <c r="I160" s="53">
        <v>-68758</v>
      </c>
      <c r="J160" s="53">
        <v>0</v>
      </c>
      <c r="K160" s="53">
        <v>0</v>
      </c>
      <c r="L160" s="53">
        <v>0</v>
      </c>
      <c r="M160" s="53">
        <v>-1561192</v>
      </c>
      <c r="N160" s="53">
        <v>0</v>
      </c>
      <c r="O160" s="53">
        <v>-11584</v>
      </c>
      <c r="P160" s="53">
        <v>0</v>
      </c>
      <c r="Q160" s="53">
        <v>0</v>
      </c>
      <c r="R160" s="53">
        <v>0</v>
      </c>
      <c r="S160" s="53">
        <v>-107971</v>
      </c>
      <c r="T160" s="53"/>
      <c r="U160" s="53"/>
      <c r="V160" s="53">
        <v>38926941</v>
      </c>
      <c r="W160" s="53">
        <v>-812315</v>
      </c>
      <c r="X160" s="53"/>
      <c r="Y160" s="53"/>
      <c r="Z160" s="53">
        <v>18135383</v>
      </c>
      <c r="AA160" s="53">
        <v>17878486</v>
      </c>
      <c r="AB160" s="53">
        <v>0</v>
      </c>
      <c r="AC160" s="53">
        <v>364867</v>
      </c>
      <c r="AD160" s="53">
        <v>169949</v>
      </c>
      <c r="AE160" s="53">
        <v>948766</v>
      </c>
      <c r="AF160" s="53">
        <v>245992</v>
      </c>
      <c r="AG160" s="53">
        <v>0</v>
      </c>
      <c r="AH160" s="53">
        <v>107971</v>
      </c>
      <c r="AI160" s="53">
        <v>0</v>
      </c>
      <c r="AJ160" s="53">
        <v>0</v>
      </c>
      <c r="AK160" s="53">
        <v>-467813</v>
      </c>
      <c r="AL160" s="53">
        <v>232</v>
      </c>
      <c r="AM160" s="53">
        <v>6</v>
      </c>
      <c r="AN160" s="53">
        <v>0</v>
      </c>
      <c r="AO160" s="53">
        <v>0</v>
      </c>
      <c r="AP160" s="53">
        <v>0</v>
      </c>
      <c r="AQ160" s="53">
        <v>488</v>
      </c>
      <c r="AR160" s="53">
        <v>0</v>
      </c>
      <c r="AS160" s="53">
        <v>2</v>
      </c>
      <c r="AT160" s="53">
        <v>0</v>
      </c>
      <c r="AU160" s="1188"/>
      <c r="AV160" s="53">
        <v>0</v>
      </c>
      <c r="AW160" s="53">
        <v>13</v>
      </c>
      <c r="AX160" s="53">
        <v>0</v>
      </c>
      <c r="AY160" s="53">
        <v>390</v>
      </c>
      <c r="AZ160" s="53"/>
      <c r="BA160" s="53">
        <v>1653</v>
      </c>
      <c r="BB160" s="53">
        <v>1549</v>
      </c>
      <c r="BC160" s="53">
        <v>104</v>
      </c>
      <c r="BD160" s="53">
        <v>2665</v>
      </c>
      <c r="BE160" s="53">
        <v>-133737</v>
      </c>
      <c r="BF160" s="53">
        <v>-468281</v>
      </c>
      <c r="BG160" s="53"/>
      <c r="BH160" s="53">
        <v>-50659</v>
      </c>
      <c r="BI160" s="53">
        <v>-392330</v>
      </c>
      <c r="BJ160" s="53">
        <v>-516185</v>
      </c>
      <c r="BK160" s="53">
        <v>-1728493</v>
      </c>
      <c r="BL160" s="1741"/>
      <c r="BM160" s="1742"/>
      <c r="BN160" s="1329">
        <v>-179000</v>
      </c>
      <c r="BO160" s="344" t="s">
        <v>497</v>
      </c>
      <c r="BP160" s="344" t="s">
        <v>825</v>
      </c>
      <c r="BQ160" s="580" t="s">
        <v>2179</v>
      </c>
      <c r="BR160" s="246"/>
      <c r="BS160" s="246"/>
      <c r="BT160" s="246"/>
      <c r="BU160" s="246"/>
      <c r="BV160" s="246"/>
      <c r="BW160" s="246"/>
      <c r="BX160" s="246"/>
      <c r="BY160" s="246"/>
      <c r="BZ160" s="246"/>
      <c r="CA160" s="246"/>
      <c r="CB160" s="246"/>
      <c r="CC160" s="246"/>
      <c r="CD160" s="246"/>
      <c r="CE160" s="246"/>
      <c r="CF160" s="246"/>
      <c r="CG160" s="246"/>
      <c r="CH160" s="246"/>
      <c r="CI160" s="246"/>
      <c r="CJ160" s="246"/>
      <c r="CK160" s="246"/>
      <c r="CL160" s="246"/>
      <c r="CM160" s="246"/>
      <c r="CN160" s="246"/>
      <c r="CO160" s="246"/>
      <c r="CP160" s="246"/>
      <c r="CQ160" s="246"/>
      <c r="CR160" s="246"/>
      <c r="CS160" s="246"/>
      <c r="CT160" s="246"/>
    </row>
    <row r="161" spans="1:99" s="48" customFormat="1" ht="12.75" customHeight="1" x14ac:dyDescent="0.2">
      <c r="A161" s="599">
        <v>157</v>
      </c>
      <c r="B161" s="296" t="s">
        <v>514</v>
      </c>
      <c r="C161" s="648" t="s">
        <v>203</v>
      </c>
      <c r="D161" s="1319">
        <v>435870</v>
      </c>
      <c r="E161" s="1187">
        <v>608130000</v>
      </c>
      <c r="F161" s="1187">
        <v>8800</v>
      </c>
      <c r="G161" s="53">
        <v>-7292702</v>
      </c>
      <c r="H161" s="53">
        <v>-14134837</v>
      </c>
      <c r="I161" s="53">
        <v>-64583</v>
      </c>
      <c r="J161" s="53">
        <v>-21506</v>
      </c>
      <c r="K161" s="53">
        <v>-4965</v>
      </c>
      <c r="L161" s="53">
        <v>-100000</v>
      </c>
      <c r="M161" s="53">
        <v>-7718252</v>
      </c>
      <c r="N161" s="53">
        <v>-460468</v>
      </c>
      <c r="O161" s="53">
        <v>-22205</v>
      </c>
      <c r="P161" s="53">
        <v>-7521</v>
      </c>
      <c r="Q161" s="53">
        <v>0</v>
      </c>
      <c r="R161" s="53">
        <v>0</v>
      </c>
      <c r="S161" s="53">
        <v>0</v>
      </c>
      <c r="T161" s="53"/>
      <c r="U161" s="53"/>
      <c r="V161" s="53">
        <v>235841129</v>
      </c>
      <c r="W161" s="53">
        <v>-4150000</v>
      </c>
      <c r="X161" s="53"/>
      <c r="Y161" s="53"/>
      <c r="Z161" s="53">
        <v>115247476</v>
      </c>
      <c r="AA161" s="53">
        <v>112942526</v>
      </c>
      <c r="AB161" s="53">
        <v>0</v>
      </c>
      <c r="AC161" s="53">
        <v>2304950</v>
      </c>
      <c r="AD161" s="53">
        <v>424067</v>
      </c>
      <c r="AE161" s="53">
        <v>0</v>
      </c>
      <c r="AF161" s="53">
        <v>253739</v>
      </c>
      <c r="AG161" s="53">
        <v>0</v>
      </c>
      <c r="AH161" s="53">
        <v>0</v>
      </c>
      <c r="AI161" s="53">
        <v>0</v>
      </c>
      <c r="AJ161" s="53">
        <v>0</v>
      </c>
      <c r="AK161" s="53">
        <v>-9636512</v>
      </c>
      <c r="AL161" s="53">
        <v>346</v>
      </c>
      <c r="AM161" s="53">
        <v>16</v>
      </c>
      <c r="AN161" s="53">
        <v>6</v>
      </c>
      <c r="AO161" s="53">
        <v>4</v>
      </c>
      <c r="AP161" s="53">
        <v>0</v>
      </c>
      <c r="AQ161" s="53">
        <v>504</v>
      </c>
      <c r="AR161" s="53">
        <v>118</v>
      </c>
      <c r="AS161" s="53">
        <v>2</v>
      </c>
      <c r="AT161" s="53">
        <v>8</v>
      </c>
      <c r="AU161" s="1188"/>
      <c r="AV161" s="53">
        <v>0</v>
      </c>
      <c r="AW161" s="53">
        <v>0</v>
      </c>
      <c r="AX161" s="53">
        <v>0</v>
      </c>
      <c r="AY161" s="53">
        <v>992</v>
      </c>
      <c r="AZ161" s="53"/>
      <c r="BA161" s="53">
        <v>2305</v>
      </c>
      <c r="BB161" s="53">
        <v>1998</v>
      </c>
      <c r="BC161" s="53">
        <v>307</v>
      </c>
      <c r="BD161" s="53">
        <v>4739</v>
      </c>
      <c r="BE161" s="53">
        <v>-1790609</v>
      </c>
      <c r="BF161" s="53">
        <v>-1845007</v>
      </c>
      <c r="BG161" s="53"/>
      <c r="BH161" s="53">
        <v>-21587</v>
      </c>
      <c r="BI161" s="53">
        <v>-961700</v>
      </c>
      <c r="BJ161" s="53">
        <v>-3099349</v>
      </c>
      <c r="BK161" s="53">
        <v>-11905484</v>
      </c>
      <c r="BL161" s="1741"/>
      <c r="BM161" s="1742"/>
      <c r="BN161" s="1329">
        <v>0</v>
      </c>
      <c r="BO161" s="344" t="s">
        <v>497</v>
      </c>
      <c r="BP161" s="344" t="s">
        <v>2014</v>
      </c>
      <c r="BQ161" s="580" t="s">
        <v>2180</v>
      </c>
      <c r="BR161" s="246"/>
      <c r="BS161" s="246"/>
      <c r="BT161" s="246"/>
      <c r="BU161" s="246"/>
      <c r="BV161" s="246"/>
      <c r="BW161" s="246"/>
      <c r="BX161" s="246"/>
      <c r="BY161" s="246"/>
      <c r="BZ161" s="246"/>
      <c r="CA161" s="246"/>
      <c r="CB161" s="246"/>
      <c r="CC161" s="246"/>
      <c r="CD161" s="246"/>
      <c r="CE161" s="246"/>
      <c r="CF161" s="246"/>
      <c r="CG161" s="246"/>
      <c r="CH161" s="246"/>
      <c r="CI161" s="246"/>
      <c r="CJ161" s="246"/>
      <c r="CK161" s="246"/>
      <c r="CL161" s="246"/>
      <c r="CM161" s="246"/>
      <c r="CN161" s="246"/>
      <c r="CO161" s="246"/>
      <c r="CP161" s="246"/>
      <c r="CQ161" s="246"/>
      <c r="CR161" s="246"/>
      <c r="CS161" s="246"/>
      <c r="CT161" s="246"/>
    </row>
    <row r="162" spans="1:99" s="48" customFormat="1" ht="12.75" customHeight="1" x14ac:dyDescent="0.2">
      <c r="A162" s="599">
        <v>158</v>
      </c>
      <c r="B162" s="296" t="s">
        <v>204</v>
      </c>
      <c r="C162" s="648" t="s">
        <v>205</v>
      </c>
      <c r="D162" s="1319">
        <v>136336</v>
      </c>
      <c r="E162" s="1187">
        <v>120450000</v>
      </c>
      <c r="F162" s="1187">
        <v>3100</v>
      </c>
      <c r="G162" s="53">
        <v>-3256690</v>
      </c>
      <c r="H162" s="53">
        <v>-2538871</v>
      </c>
      <c r="I162" s="53">
        <v>-34710</v>
      </c>
      <c r="J162" s="53">
        <v>0</v>
      </c>
      <c r="K162" s="53">
        <v>-3293</v>
      </c>
      <c r="L162" s="53">
        <v>0</v>
      </c>
      <c r="M162" s="53">
        <v>-2063739</v>
      </c>
      <c r="N162" s="53">
        <v>-91807</v>
      </c>
      <c r="O162" s="53">
        <v>0</v>
      </c>
      <c r="P162" s="53">
        <v>0</v>
      </c>
      <c r="Q162" s="53">
        <v>-6123</v>
      </c>
      <c r="R162" s="53">
        <v>0</v>
      </c>
      <c r="S162" s="53">
        <v>0</v>
      </c>
      <c r="T162" s="53"/>
      <c r="U162" s="53"/>
      <c r="V162" s="53">
        <v>45983327</v>
      </c>
      <c r="W162" s="53">
        <v>-1904420</v>
      </c>
      <c r="X162" s="53"/>
      <c r="Y162" s="53"/>
      <c r="Z162" s="53">
        <v>21982407</v>
      </c>
      <c r="AA162" s="53">
        <v>17585925</v>
      </c>
      <c r="AB162" s="53">
        <v>4396481</v>
      </c>
      <c r="AC162" s="53">
        <v>0</v>
      </c>
      <c r="AD162" s="53">
        <v>139289</v>
      </c>
      <c r="AE162" s="53">
        <v>0</v>
      </c>
      <c r="AF162" s="53">
        <v>0</v>
      </c>
      <c r="AG162" s="53">
        <v>0</v>
      </c>
      <c r="AH162" s="53">
        <v>0</v>
      </c>
      <c r="AI162" s="53">
        <v>0</v>
      </c>
      <c r="AJ162" s="53">
        <v>0</v>
      </c>
      <c r="AK162" s="53">
        <v>-3544337</v>
      </c>
      <c r="AL162" s="53">
        <v>231</v>
      </c>
      <c r="AM162" s="53">
        <v>20</v>
      </c>
      <c r="AN162" s="53">
        <v>0</v>
      </c>
      <c r="AO162" s="53">
        <v>1</v>
      </c>
      <c r="AP162" s="53">
        <v>0</v>
      </c>
      <c r="AQ162" s="53">
        <v>209</v>
      </c>
      <c r="AR162" s="53">
        <v>26</v>
      </c>
      <c r="AS162" s="53">
        <v>0</v>
      </c>
      <c r="AT162" s="53">
        <v>0</v>
      </c>
      <c r="AU162" s="1188"/>
      <c r="AV162" s="53">
        <v>0</v>
      </c>
      <c r="AW162" s="53">
        <v>0</v>
      </c>
      <c r="AX162" s="53">
        <v>0</v>
      </c>
      <c r="AY162" s="53">
        <v>545</v>
      </c>
      <c r="AZ162" s="53"/>
      <c r="BA162" s="53">
        <v>1005</v>
      </c>
      <c r="BB162" s="53">
        <v>889</v>
      </c>
      <c r="BC162" s="53">
        <v>116</v>
      </c>
      <c r="BD162" s="53">
        <v>1748</v>
      </c>
      <c r="BE162" s="53">
        <v>-25224</v>
      </c>
      <c r="BF162" s="53">
        <v>-582450</v>
      </c>
      <c r="BG162" s="53"/>
      <c r="BH162" s="53">
        <v>-28065</v>
      </c>
      <c r="BI162" s="53">
        <v>-1428000</v>
      </c>
      <c r="BJ162" s="53">
        <v>0</v>
      </c>
      <c r="BK162" s="53">
        <v>-2990768</v>
      </c>
      <c r="BL162" s="1741"/>
      <c r="BM162" s="1742"/>
      <c r="BN162" s="1329">
        <v>0</v>
      </c>
      <c r="BO162" s="344" t="s">
        <v>2013</v>
      </c>
      <c r="BP162" s="344" t="s">
        <v>2014</v>
      </c>
      <c r="BQ162" s="580" t="s">
        <v>2181</v>
      </c>
      <c r="BR162" s="246"/>
      <c r="BS162" s="246"/>
      <c r="BT162" s="246"/>
      <c r="BU162" s="246"/>
      <c r="BV162" s="246"/>
      <c r="BW162" s="246"/>
      <c r="BX162" s="246"/>
      <c r="BY162" s="246"/>
      <c r="BZ162" s="246"/>
      <c r="CA162" s="246"/>
      <c r="CB162" s="246"/>
      <c r="CC162" s="246"/>
      <c r="CD162" s="246"/>
      <c r="CE162" s="246"/>
      <c r="CF162" s="246"/>
      <c r="CG162" s="246"/>
      <c r="CH162" s="246"/>
      <c r="CI162" s="246"/>
      <c r="CJ162" s="246"/>
      <c r="CK162" s="246"/>
      <c r="CL162" s="246"/>
      <c r="CM162" s="246"/>
      <c r="CN162" s="246"/>
      <c r="CO162" s="246"/>
      <c r="CP162" s="246"/>
      <c r="CQ162" s="246"/>
      <c r="CR162" s="246"/>
      <c r="CS162" s="246"/>
      <c r="CT162" s="246"/>
    </row>
    <row r="163" spans="1:99" s="48" customFormat="1" ht="12.75" customHeight="1" x14ac:dyDescent="0.2">
      <c r="A163" s="599">
        <v>159</v>
      </c>
      <c r="B163" s="296" t="s">
        <v>206</v>
      </c>
      <c r="C163" s="648" t="s">
        <v>207</v>
      </c>
      <c r="D163" s="1319">
        <v>288519</v>
      </c>
      <c r="E163" s="1187">
        <v>228354000</v>
      </c>
      <c r="F163" s="1187">
        <v>7390</v>
      </c>
      <c r="G163" s="53">
        <v>-8726867</v>
      </c>
      <c r="H163" s="53">
        <v>-4371024</v>
      </c>
      <c r="I163" s="53">
        <v>-62267</v>
      </c>
      <c r="J163" s="53">
        <v>-14471</v>
      </c>
      <c r="K163" s="53">
        <v>-40095</v>
      </c>
      <c r="L163" s="53">
        <v>-72911</v>
      </c>
      <c r="M163" s="53">
        <v>-1357638</v>
      </c>
      <c r="N163" s="53">
        <v>-103169</v>
      </c>
      <c r="O163" s="53">
        <v>0</v>
      </c>
      <c r="P163" s="53">
        <v>0</v>
      </c>
      <c r="Q163" s="53">
        <v>0</v>
      </c>
      <c r="R163" s="53">
        <v>-10000</v>
      </c>
      <c r="S163" s="53">
        <v>0</v>
      </c>
      <c r="T163" s="53"/>
      <c r="U163" s="53"/>
      <c r="V163" s="53">
        <v>83741676</v>
      </c>
      <c r="W163" s="53">
        <v>-1905765</v>
      </c>
      <c r="X163" s="53"/>
      <c r="Y163" s="53"/>
      <c r="Z163" s="53">
        <v>40707995</v>
      </c>
      <c r="AA163" s="53">
        <v>32566396</v>
      </c>
      <c r="AB163" s="53">
        <v>7327439</v>
      </c>
      <c r="AC163" s="53">
        <v>814160</v>
      </c>
      <c r="AD163" s="53">
        <v>287783</v>
      </c>
      <c r="AE163" s="53">
        <v>70699</v>
      </c>
      <c r="AF163" s="53">
        <v>17206</v>
      </c>
      <c r="AG163" s="53">
        <v>0</v>
      </c>
      <c r="AH163" s="53">
        <v>0</v>
      </c>
      <c r="AI163" s="53">
        <v>0</v>
      </c>
      <c r="AJ163" s="53">
        <v>0</v>
      </c>
      <c r="AK163" s="53">
        <v>480639</v>
      </c>
      <c r="AL163" s="53">
        <v>322</v>
      </c>
      <c r="AM163" s="53">
        <v>14</v>
      </c>
      <c r="AN163" s="53">
        <v>4</v>
      </c>
      <c r="AO163" s="53">
        <v>16</v>
      </c>
      <c r="AP163" s="53">
        <v>0</v>
      </c>
      <c r="AQ163" s="53">
        <v>414</v>
      </c>
      <c r="AR163" s="53">
        <v>131</v>
      </c>
      <c r="AS163" s="53">
        <v>0</v>
      </c>
      <c r="AT163" s="53">
        <v>0</v>
      </c>
      <c r="AU163" s="1188"/>
      <c r="AV163" s="53">
        <v>0</v>
      </c>
      <c r="AW163" s="53">
        <v>0</v>
      </c>
      <c r="AX163" s="53">
        <v>0</v>
      </c>
      <c r="AY163" s="53">
        <v>879</v>
      </c>
      <c r="AZ163" s="53"/>
      <c r="BA163" s="53">
        <v>3663</v>
      </c>
      <c r="BB163" s="53">
        <v>3393</v>
      </c>
      <c r="BC163" s="53">
        <v>270</v>
      </c>
      <c r="BD163" s="53">
        <v>3080</v>
      </c>
      <c r="BE163" s="53">
        <v>-216000</v>
      </c>
      <c r="BF163" s="53">
        <v>-499000</v>
      </c>
      <c r="BG163" s="53"/>
      <c r="BH163" s="53">
        <v>-5000</v>
      </c>
      <c r="BI163" s="53">
        <v>-448000</v>
      </c>
      <c r="BJ163" s="53">
        <v>-189638</v>
      </c>
      <c r="BK163" s="53">
        <v>933947</v>
      </c>
      <c r="BL163" s="1741"/>
      <c r="BM163" s="1742"/>
      <c r="BN163" s="1329">
        <v>0</v>
      </c>
      <c r="BO163" s="344" t="s">
        <v>2013</v>
      </c>
      <c r="BP163" s="344" t="s">
        <v>2014</v>
      </c>
      <c r="BQ163" s="580" t="s">
        <v>2182</v>
      </c>
      <c r="BR163" s="246"/>
      <c r="BS163" s="246"/>
      <c r="BT163" s="246"/>
      <c r="BU163" s="246"/>
      <c r="BV163" s="246"/>
      <c r="BW163" s="246"/>
      <c r="BX163" s="246"/>
      <c r="BY163" s="246"/>
      <c r="BZ163" s="246"/>
      <c r="CA163" s="246"/>
      <c r="CB163" s="246"/>
      <c r="CC163" s="246"/>
      <c r="CD163" s="246"/>
      <c r="CE163" s="246"/>
      <c r="CF163" s="246"/>
      <c r="CG163" s="246"/>
      <c r="CH163" s="246"/>
      <c r="CI163" s="246"/>
      <c r="CJ163" s="246"/>
      <c r="CK163" s="246"/>
      <c r="CL163" s="246"/>
      <c r="CM163" s="246"/>
      <c r="CN163" s="246"/>
      <c r="CO163" s="246"/>
      <c r="CP163" s="246"/>
      <c r="CQ163" s="246"/>
      <c r="CR163" s="246"/>
      <c r="CS163" s="246"/>
      <c r="CT163" s="246"/>
    </row>
    <row r="164" spans="1:99" s="48" customFormat="1" ht="12.75" customHeight="1" x14ac:dyDescent="0.2">
      <c r="A164" s="599">
        <v>160</v>
      </c>
      <c r="B164" s="296" t="s">
        <v>208</v>
      </c>
      <c r="C164" s="648" t="s">
        <v>209</v>
      </c>
      <c r="D164" s="1319">
        <v>169471</v>
      </c>
      <c r="E164" s="1187">
        <v>138831000</v>
      </c>
      <c r="F164" s="1187">
        <v>4490</v>
      </c>
      <c r="G164" s="53">
        <v>-4991946</v>
      </c>
      <c r="H164" s="53">
        <v>-3061841</v>
      </c>
      <c r="I164" s="53">
        <v>-83233</v>
      </c>
      <c r="J164" s="53">
        <v>-22617</v>
      </c>
      <c r="K164" s="53">
        <v>-17403</v>
      </c>
      <c r="L164" s="53">
        <v>0</v>
      </c>
      <c r="M164" s="53">
        <v>-964278</v>
      </c>
      <c r="N164" s="53">
        <v>-62374</v>
      </c>
      <c r="O164" s="53">
        <v>-415140</v>
      </c>
      <c r="P164" s="53">
        <v>0</v>
      </c>
      <c r="Q164" s="53">
        <v>0</v>
      </c>
      <c r="R164" s="53">
        <v>0</v>
      </c>
      <c r="S164" s="53">
        <v>0</v>
      </c>
      <c r="T164" s="53"/>
      <c r="U164" s="53"/>
      <c r="V164" s="53">
        <v>49682313</v>
      </c>
      <c r="W164" s="53">
        <v>-413608</v>
      </c>
      <c r="X164" s="53"/>
      <c r="Y164" s="53"/>
      <c r="Z164" s="53">
        <v>23881093</v>
      </c>
      <c r="AA164" s="53">
        <v>19104874</v>
      </c>
      <c r="AB164" s="53">
        <v>4298597</v>
      </c>
      <c r="AC164" s="53">
        <v>477622</v>
      </c>
      <c r="AD164" s="53">
        <v>172079</v>
      </c>
      <c r="AE164" s="53">
        <v>0</v>
      </c>
      <c r="AF164" s="53">
        <v>1315059</v>
      </c>
      <c r="AG164" s="53">
        <v>0</v>
      </c>
      <c r="AH164" s="53">
        <v>0</v>
      </c>
      <c r="AI164" s="53">
        <v>0</v>
      </c>
      <c r="AJ164" s="53">
        <v>0</v>
      </c>
      <c r="AK164" s="53">
        <v>630898</v>
      </c>
      <c r="AL164" s="53">
        <v>246</v>
      </c>
      <c r="AM164" s="53">
        <v>21</v>
      </c>
      <c r="AN164" s="53">
        <v>21</v>
      </c>
      <c r="AO164" s="53">
        <v>8</v>
      </c>
      <c r="AP164" s="53">
        <v>0</v>
      </c>
      <c r="AQ164" s="53">
        <v>384</v>
      </c>
      <c r="AR164" s="53">
        <v>118</v>
      </c>
      <c r="AS164" s="53">
        <v>4</v>
      </c>
      <c r="AT164" s="53">
        <v>0</v>
      </c>
      <c r="AU164" s="1188"/>
      <c r="AV164" s="53">
        <v>0</v>
      </c>
      <c r="AW164" s="53">
        <v>0</v>
      </c>
      <c r="AX164" s="53">
        <v>6</v>
      </c>
      <c r="AY164" s="53">
        <v>420</v>
      </c>
      <c r="AZ164" s="53"/>
      <c r="BA164" s="53">
        <v>1970</v>
      </c>
      <c r="BB164" s="53">
        <v>1848</v>
      </c>
      <c r="BC164" s="53">
        <v>122</v>
      </c>
      <c r="BD164" s="53">
        <v>1438</v>
      </c>
      <c r="BE164" s="53">
        <v>-84340</v>
      </c>
      <c r="BF164" s="53">
        <v>-483335</v>
      </c>
      <c r="BG164" s="53"/>
      <c r="BH164" s="53">
        <v>0</v>
      </c>
      <c r="BI164" s="53">
        <v>-322159</v>
      </c>
      <c r="BJ164" s="53">
        <v>-74444</v>
      </c>
      <c r="BK164" s="53">
        <v>692378</v>
      </c>
      <c r="BL164" s="1741"/>
      <c r="BM164" s="1742"/>
      <c r="BN164" s="1329">
        <v>0</v>
      </c>
      <c r="BO164" s="344" t="s">
        <v>2013</v>
      </c>
      <c r="BP164" s="344" t="s">
        <v>2016</v>
      </c>
      <c r="BQ164" s="580" t="s">
        <v>2183</v>
      </c>
      <c r="BR164" s="246"/>
      <c r="BS164" s="246"/>
      <c r="BT164" s="246"/>
      <c r="BU164" s="246"/>
      <c r="BV164" s="246"/>
      <c r="BW164" s="246"/>
      <c r="BX164" s="246"/>
      <c r="BY164" s="246"/>
      <c r="BZ164" s="246"/>
      <c r="CA164" s="246"/>
      <c r="CB164" s="246"/>
      <c r="CC164" s="246"/>
      <c r="CD164" s="246"/>
      <c r="CE164" s="246"/>
      <c r="CF164" s="246"/>
      <c r="CG164" s="246"/>
      <c r="CH164" s="246"/>
      <c r="CI164" s="246"/>
      <c r="CJ164" s="246"/>
      <c r="CK164" s="246"/>
      <c r="CL164" s="246"/>
      <c r="CM164" s="246"/>
      <c r="CN164" s="246"/>
      <c r="CO164" s="246"/>
      <c r="CP164" s="246"/>
      <c r="CQ164" s="246"/>
      <c r="CR164" s="246"/>
      <c r="CS164" s="246"/>
      <c r="CT164" s="246"/>
    </row>
    <row r="165" spans="1:99" s="48" customFormat="1" ht="12.75" customHeight="1" x14ac:dyDescent="0.2">
      <c r="A165" s="599">
        <v>161</v>
      </c>
      <c r="B165" s="296" t="s">
        <v>883</v>
      </c>
      <c r="C165" s="648" t="s">
        <v>211</v>
      </c>
      <c r="D165" s="1319">
        <v>448300</v>
      </c>
      <c r="E165" s="1187">
        <v>394606000</v>
      </c>
      <c r="F165" s="1187">
        <v>11730</v>
      </c>
      <c r="G165" s="53">
        <v>-10338182</v>
      </c>
      <c r="H165" s="53">
        <v>-18181652</v>
      </c>
      <c r="I165" s="53">
        <v>-124255</v>
      </c>
      <c r="J165" s="53">
        <v>0</v>
      </c>
      <c r="K165" s="53">
        <v>-3106</v>
      </c>
      <c r="L165" s="53">
        <v>-450000</v>
      </c>
      <c r="M165" s="53">
        <v>-8240996</v>
      </c>
      <c r="N165" s="53">
        <v>-403897</v>
      </c>
      <c r="O165" s="53">
        <v>-197195</v>
      </c>
      <c r="P165" s="53">
        <v>-32422</v>
      </c>
      <c r="Q165" s="53">
        <v>0</v>
      </c>
      <c r="R165" s="53">
        <v>0</v>
      </c>
      <c r="S165" s="53">
        <v>0</v>
      </c>
      <c r="T165" s="53"/>
      <c r="U165" s="53"/>
      <c r="V165" s="53">
        <v>129183712</v>
      </c>
      <c r="W165" s="53">
        <v>-5581852</v>
      </c>
      <c r="X165" s="53"/>
      <c r="Y165" s="53"/>
      <c r="Z165" s="53">
        <v>58423007</v>
      </c>
      <c r="AA165" s="53">
        <v>57254546</v>
      </c>
      <c r="AB165" s="53">
        <v>0</v>
      </c>
      <c r="AC165" s="53">
        <v>1168460</v>
      </c>
      <c r="AD165" s="53">
        <v>457109</v>
      </c>
      <c r="AE165" s="53">
        <v>4172091</v>
      </c>
      <c r="AF165" s="53">
        <v>0</v>
      </c>
      <c r="AG165" s="53">
        <v>0</v>
      </c>
      <c r="AH165" s="53">
        <v>0</v>
      </c>
      <c r="AI165" s="53">
        <v>0</v>
      </c>
      <c r="AJ165" s="53">
        <v>0</v>
      </c>
      <c r="AK165" s="53">
        <v>1465239</v>
      </c>
      <c r="AL165" s="53">
        <v>597</v>
      </c>
      <c r="AM165" s="53">
        <v>14</v>
      </c>
      <c r="AN165" s="53">
        <v>0</v>
      </c>
      <c r="AO165" s="53">
        <v>3</v>
      </c>
      <c r="AP165" s="53">
        <v>0</v>
      </c>
      <c r="AQ165" s="53">
        <v>2291</v>
      </c>
      <c r="AR165" s="53">
        <v>51</v>
      </c>
      <c r="AS165" s="53">
        <v>7</v>
      </c>
      <c r="AT165" s="53">
        <v>8</v>
      </c>
      <c r="AU165" s="1188"/>
      <c r="AV165" s="53">
        <v>0</v>
      </c>
      <c r="AW165" s="53">
        <v>0</v>
      </c>
      <c r="AX165" s="53">
        <v>0</v>
      </c>
      <c r="AY165" s="53">
        <v>1327</v>
      </c>
      <c r="AZ165" s="53"/>
      <c r="BA165" s="53">
        <v>3775</v>
      </c>
      <c r="BB165" s="53">
        <v>3476</v>
      </c>
      <c r="BC165" s="53">
        <v>299</v>
      </c>
      <c r="BD165" s="53">
        <v>6666</v>
      </c>
      <c r="BE165" s="53">
        <v>-16821</v>
      </c>
      <c r="BF165" s="53">
        <v>-4307584</v>
      </c>
      <c r="BG165" s="53"/>
      <c r="BH165" s="53">
        <v>-508247</v>
      </c>
      <c r="BI165" s="53">
        <v>-1574556</v>
      </c>
      <c r="BJ165" s="53">
        <v>-1833788</v>
      </c>
      <c r="BK165" s="53">
        <v>-2739551</v>
      </c>
      <c r="BL165" s="1741"/>
      <c r="BM165" s="1742"/>
      <c r="BN165" s="1329">
        <v>-186000</v>
      </c>
      <c r="BO165" s="344" t="s">
        <v>2027</v>
      </c>
      <c r="BP165" s="344" t="s">
        <v>825</v>
      </c>
      <c r="BQ165" s="580" t="s">
        <v>2184</v>
      </c>
      <c r="BR165" s="246"/>
      <c r="BS165" s="246"/>
      <c r="BT165" s="246"/>
      <c r="BU165" s="246"/>
      <c r="BV165" s="246"/>
      <c r="BW165" s="246"/>
      <c r="BX165" s="246"/>
      <c r="BY165" s="246"/>
      <c r="BZ165" s="246"/>
      <c r="CA165" s="246"/>
      <c r="CB165" s="246"/>
      <c r="CC165" s="246"/>
      <c r="CD165" s="246"/>
      <c r="CE165" s="246"/>
      <c r="CF165" s="246"/>
      <c r="CG165" s="246"/>
      <c r="CH165" s="246"/>
      <c r="CI165" s="246"/>
      <c r="CJ165" s="246"/>
      <c r="CK165" s="246"/>
      <c r="CL165" s="246"/>
      <c r="CM165" s="246"/>
      <c r="CN165" s="246"/>
      <c r="CO165" s="246"/>
      <c r="CP165" s="246"/>
      <c r="CQ165" s="246"/>
      <c r="CR165" s="246"/>
      <c r="CS165" s="246"/>
      <c r="CT165" s="246"/>
    </row>
    <row r="166" spans="1:99" s="304" customFormat="1" ht="12.75" customHeight="1" x14ac:dyDescent="0.2">
      <c r="A166" s="599">
        <v>162</v>
      </c>
      <c r="B166" s="296" t="s">
        <v>212</v>
      </c>
      <c r="C166" s="648" t="s">
        <v>213</v>
      </c>
      <c r="D166" s="1319">
        <v>136843</v>
      </c>
      <c r="E166" s="1187">
        <v>120269000</v>
      </c>
      <c r="F166" s="1187">
        <v>3620</v>
      </c>
      <c r="G166" s="53">
        <v>-4381098</v>
      </c>
      <c r="H166" s="53">
        <v>-5062361</v>
      </c>
      <c r="I166" s="53">
        <v>-36128</v>
      </c>
      <c r="J166" s="53">
        <v>-20475</v>
      </c>
      <c r="K166" s="53">
        <v>0</v>
      </c>
      <c r="L166" s="53">
        <v>0</v>
      </c>
      <c r="M166" s="53">
        <v>-574265</v>
      </c>
      <c r="N166" s="53">
        <v>0</v>
      </c>
      <c r="O166" s="53">
        <v>0</v>
      </c>
      <c r="P166" s="53">
        <v>-235</v>
      </c>
      <c r="Q166" s="53">
        <v>0</v>
      </c>
      <c r="R166" s="53">
        <v>-281</v>
      </c>
      <c r="S166" s="53">
        <v>0</v>
      </c>
      <c r="T166" s="53"/>
      <c r="U166" s="53"/>
      <c r="V166" s="53">
        <v>43181832</v>
      </c>
      <c r="W166" s="53">
        <v>-663585</v>
      </c>
      <c r="X166" s="53"/>
      <c r="Y166" s="53"/>
      <c r="Z166" s="53">
        <v>20811630</v>
      </c>
      <c r="AA166" s="53">
        <v>16649304</v>
      </c>
      <c r="AB166" s="53">
        <v>3746093</v>
      </c>
      <c r="AC166" s="53">
        <v>416233</v>
      </c>
      <c r="AD166" s="53">
        <v>140249</v>
      </c>
      <c r="AE166" s="53">
        <v>0</v>
      </c>
      <c r="AF166" s="53">
        <v>0</v>
      </c>
      <c r="AG166" s="53">
        <v>0</v>
      </c>
      <c r="AH166" s="53">
        <v>0</v>
      </c>
      <c r="AI166" s="53">
        <v>0</v>
      </c>
      <c r="AJ166" s="53">
        <v>0</v>
      </c>
      <c r="AK166" s="53">
        <v>4113660</v>
      </c>
      <c r="AL166" s="53">
        <v>151</v>
      </c>
      <c r="AM166" s="53">
        <v>6</v>
      </c>
      <c r="AN166" s="53">
        <v>8</v>
      </c>
      <c r="AO166" s="53">
        <v>0</v>
      </c>
      <c r="AP166" s="53">
        <v>0</v>
      </c>
      <c r="AQ166" s="53">
        <v>255</v>
      </c>
      <c r="AR166" s="53">
        <v>1</v>
      </c>
      <c r="AS166" s="53">
        <v>0</v>
      </c>
      <c r="AT166" s="53">
        <v>2</v>
      </c>
      <c r="AU166" s="1188"/>
      <c r="AV166" s="53">
        <v>0</v>
      </c>
      <c r="AW166" s="53">
        <v>0</v>
      </c>
      <c r="AX166" s="53">
        <v>0</v>
      </c>
      <c r="AY166" s="53">
        <v>337</v>
      </c>
      <c r="AZ166" s="53"/>
      <c r="BA166" s="53">
        <v>1588</v>
      </c>
      <c r="BB166" s="53">
        <v>1504</v>
      </c>
      <c r="BC166" s="53">
        <v>84</v>
      </c>
      <c r="BD166" s="53">
        <v>1741</v>
      </c>
      <c r="BE166" s="53">
        <v>-574265</v>
      </c>
      <c r="BF166" s="53">
        <v>0</v>
      </c>
      <c r="BG166" s="53"/>
      <c r="BH166" s="53">
        <v>0</v>
      </c>
      <c r="BI166" s="53">
        <v>0</v>
      </c>
      <c r="BJ166" s="53">
        <v>0</v>
      </c>
      <c r="BK166" s="53">
        <v>1822708</v>
      </c>
      <c r="BL166" s="1741"/>
      <c r="BM166" s="1742"/>
      <c r="BN166" s="1329">
        <v>0</v>
      </c>
      <c r="BO166" s="344" t="s">
        <v>2013</v>
      </c>
      <c r="BP166" s="344" t="s">
        <v>2037</v>
      </c>
      <c r="BQ166" s="580" t="s">
        <v>2185</v>
      </c>
      <c r="BR166" s="246"/>
      <c r="BS166" s="246"/>
      <c r="BT166" s="246"/>
      <c r="BU166" s="246"/>
      <c r="BV166" s="246"/>
      <c r="BW166" s="246"/>
      <c r="BX166" s="246"/>
      <c r="BY166" s="246"/>
      <c r="BZ166" s="246"/>
      <c r="CA166" s="246"/>
      <c r="CB166" s="246"/>
      <c r="CC166" s="246"/>
      <c r="CD166" s="246"/>
      <c r="CE166" s="246"/>
      <c r="CF166" s="246"/>
      <c r="CG166" s="246"/>
      <c r="CH166" s="246"/>
      <c r="CI166" s="246"/>
      <c r="CJ166" s="246"/>
      <c r="CK166" s="246"/>
      <c r="CL166" s="246"/>
      <c r="CM166" s="246"/>
      <c r="CN166" s="246"/>
      <c r="CO166" s="246"/>
      <c r="CP166" s="246"/>
      <c r="CQ166" s="246"/>
      <c r="CR166" s="246"/>
      <c r="CS166" s="246"/>
      <c r="CT166" s="246"/>
      <c r="CU166" s="48"/>
    </row>
    <row r="167" spans="1:99" s="48" customFormat="1" ht="12.75" customHeight="1" x14ac:dyDescent="0.2">
      <c r="A167" s="599">
        <v>163</v>
      </c>
      <c r="B167" s="296" t="s">
        <v>214</v>
      </c>
      <c r="C167" s="648" t="s">
        <v>215</v>
      </c>
      <c r="D167" s="1319">
        <v>430822</v>
      </c>
      <c r="E167" s="1187">
        <v>581700000</v>
      </c>
      <c r="F167" s="1187">
        <v>8160</v>
      </c>
      <c r="G167" s="53">
        <v>-9865601</v>
      </c>
      <c r="H167" s="53">
        <v>-19963218</v>
      </c>
      <c r="I167" s="53">
        <v>-888444</v>
      </c>
      <c r="J167" s="53">
        <v>0</v>
      </c>
      <c r="K167" s="53">
        <v>0</v>
      </c>
      <c r="L167" s="53">
        <v>0</v>
      </c>
      <c r="M167" s="53">
        <v>-5205735</v>
      </c>
      <c r="N167" s="53">
        <v>-181827</v>
      </c>
      <c r="O167" s="53">
        <v>0</v>
      </c>
      <c r="P167" s="53">
        <v>0</v>
      </c>
      <c r="Q167" s="53">
        <v>0</v>
      </c>
      <c r="R167" s="53">
        <v>0</v>
      </c>
      <c r="S167" s="53">
        <v>0</v>
      </c>
      <c r="T167" s="53"/>
      <c r="U167" s="53"/>
      <c r="V167" s="53">
        <v>195151643</v>
      </c>
      <c r="W167" s="53">
        <v>-4339153</v>
      </c>
      <c r="X167" s="53"/>
      <c r="Y167" s="53"/>
      <c r="Z167" s="53">
        <v>61027408</v>
      </c>
      <c r="AA167" s="53">
        <v>55479461</v>
      </c>
      <c r="AB167" s="53">
        <v>68424669</v>
      </c>
      <c r="AC167" s="53">
        <v>0</v>
      </c>
      <c r="AD167" s="53">
        <v>401188</v>
      </c>
      <c r="AE167" s="53">
        <v>3781359</v>
      </c>
      <c r="AF167" s="53">
        <v>324675</v>
      </c>
      <c r="AG167" s="53">
        <v>0</v>
      </c>
      <c r="AH167" s="53">
        <v>0</v>
      </c>
      <c r="AI167" s="53">
        <v>0</v>
      </c>
      <c r="AJ167" s="53">
        <v>0</v>
      </c>
      <c r="AK167" s="53">
        <v>-485649</v>
      </c>
      <c r="AL167" s="53">
        <v>373</v>
      </c>
      <c r="AM167" s="53">
        <v>2</v>
      </c>
      <c r="AN167" s="53">
        <v>0</v>
      </c>
      <c r="AO167" s="53">
        <v>0</v>
      </c>
      <c r="AP167" s="53">
        <v>0</v>
      </c>
      <c r="AQ167" s="53">
        <v>350</v>
      </c>
      <c r="AR167" s="53">
        <v>7</v>
      </c>
      <c r="AS167" s="53">
        <v>0</v>
      </c>
      <c r="AT167" s="53">
        <v>0</v>
      </c>
      <c r="AU167" s="1188"/>
      <c r="AV167" s="53">
        <v>0</v>
      </c>
      <c r="AW167" s="53">
        <v>0</v>
      </c>
      <c r="AX167" s="53">
        <v>0</v>
      </c>
      <c r="AY167" s="53">
        <v>2074</v>
      </c>
      <c r="AZ167" s="53"/>
      <c r="BA167" s="53">
        <v>2953</v>
      </c>
      <c r="BB167" s="53">
        <v>2513</v>
      </c>
      <c r="BC167" s="53">
        <v>440</v>
      </c>
      <c r="BD167" s="53">
        <v>2842</v>
      </c>
      <c r="BE167" s="53">
        <v>-590688</v>
      </c>
      <c r="BF167" s="53">
        <v>-335476</v>
      </c>
      <c r="BG167" s="53"/>
      <c r="BH167" s="53">
        <v>-217079</v>
      </c>
      <c r="BI167" s="53">
        <v>-2975302</v>
      </c>
      <c r="BJ167" s="53">
        <v>-198746</v>
      </c>
      <c r="BK167" s="53">
        <v>-5145988</v>
      </c>
      <c r="BL167" s="1741"/>
      <c r="BM167" s="1742"/>
      <c r="BN167" s="1329">
        <v>-7000</v>
      </c>
      <c r="BO167" s="344" t="s">
        <v>2023</v>
      </c>
      <c r="BP167" s="344" t="s">
        <v>2024</v>
      </c>
      <c r="BQ167" s="580" t="s">
        <v>2186</v>
      </c>
      <c r="BR167" s="246"/>
      <c r="BS167" s="246"/>
      <c r="BT167" s="246"/>
      <c r="BU167" s="246"/>
      <c r="BV167" s="246"/>
      <c r="BW167" s="246"/>
      <c r="BX167" s="246"/>
      <c r="BY167" s="246"/>
      <c r="BZ167" s="246"/>
      <c r="CA167" s="246"/>
      <c r="CB167" s="246"/>
      <c r="CC167" s="246"/>
      <c r="CD167" s="246"/>
      <c r="CE167" s="246"/>
      <c r="CF167" s="246"/>
      <c r="CG167" s="246"/>
      <c r="CH167" s="246"/>
      <c r="CI167" s="246"/>
      <c r="CJ167" s="246"/>
      <c r="CK167" s="246"/>
      <c r="CL167" s="246"/>
      <c r="CM167" s="246"/>
      <c r="CN167" s="246"/>
      <c r="CO167" s="246"/>
      <c r="CP167" s="246"/>
      <c r="CQ167" s="246"/>
      <c r="CR167" s="246"/>
      <c r="CS167" s="246"/>
      <c r="CT167" s="246"/>
    </row>
    <row r="168" spans="1:99" s="48" customFormat="1" ht="12.75" customHeight="1" x14ac:dyDescent="0.2">
      <c r="A168" s="599">
        <v>164</v>
      </c>
      <c r="B168" s="296" t="s">
        <v>216</v>
      </c>
      <c r="C168" s="648" t="s">
        <v>217</v>
      </c>
      <c r="D168" s="1319">
        <v>220710</v>
      </c>
      <c r="E168" s="1187">
        <v>114560000</v>
      </c>
      <c r="F168" s="1187">
        <v>6350</v>
      </c>
      <c r="G168" s="53">
        <v>-8770150</v>
      </c>
      <c r="H168" s="53">
        <v>-3323518</v>
      </c>
      <c r="I168" s="53">
        <v>-135175</v>
      </c>
      <c r="J168" s="53">
        <v>-40917</v>
      </c>
      <c r="K168" s="53">
        <v>-43643</v>
      </c>
      <c r="L168" s="53">
        <v>-8000</v>
      </c>
      <c r="M168" s="53">
        <v>-591922</v>
      </c>
      <c r="N168" s="53">
        <v>-123921</v>
      </c>
      <c r="O168" s="53">
        <v>-40211</v>
      </c>
      <c r="P168" s="53">
        <v>-9372</v>
      </c>
      <c r="Q168" s="53">
        <v>-17390</v>
      </c>
      <c r="R168" s="53">
        <v>0</v>
      </c>
      <c r="S168" s="53">
        <v>0</v>
      </c>
      <c r="T168" s="53"/>
      <c r="U168" s="53"/>
      <c r="V168" s="53">
        <v>33744127</v>
      </c>
      <c r="W168" s="53">
        <v>-337441</v>
      </c>
      <c r="X168" s="53"/>
      <c r="Y168" s="53"/>
      <c r="Z168" s="53">
        <v>16303140</v>
      </c>
      <c r="AA168" s="53">
        <v>13042512</v>
      </c>
      <c r="AB168" s="53">
        <v>2934565</v>
      </c>
      <c r="AC168" s="53">
        <v>326063</v>
      </c>
      <c r="AD168" s="53">
        <v>221773</v>
      </c>
      <c r="AE168" s="53">
        <v>0</v>
      </c>
      <c r="AF168" s="53">
        <v>681739</v>
      </c>
      <c r="AG168" s="53">
        <v>0</v>
      </c>
      <c r="AH168" s="53">
        <v>0</v>
      </c>
      <c r="AI168" s="53">
        <v>0</v>
      </c>
      <c r="AJ168" s="53">
        <v>0</v>
      </c>
      <c r="AK168" s="53">
        <v>-72006</v>
      </c>
      <c r="AL168" s="53">
        <v>305</v>
      </c>
      <c r="AM168" s="53">
        <v>37</v>
      </c>
      <c r="AN168" s="53">
        <v>15</v>
      </c>
      <c r="AO168" s="53">
        <v>28</v>
      </c>
      <c r="AP168" s="53">
        <v>0</v>
      </c>
      <c r="AQ168" s="53">
        <v>154</v>
      </c>
      <c r="AR168" s="53">
        <v>144</v>
      </c>
      <c r="AS168" s="53">
        <v>9</v>
      </c>
      <c r="AT168" s="53">
        <v>36</v>
      </c>
      <c r="AU168" s="1188"/>
      <c r="AV168" s="53">
        <v>3</v>
      </c>
      <c r="AW168" s="53">
        <v>0</v>
      </c>
      <c r="AX168" s="53">
        <v>0</v>
      </c>
      <c r="AY168" s="53">
        <v>864</v>
      </c>
      <c r="AZ168" s="53"/>
      <c r="BA168" s="53">
        <v>3562</v>
      </c>
      <c r="BB168" s="53">
        <v>3425</v>
      </c>
      <c r="BC168" s="53">
        <v>137</v>
      </c>
      <c r="BD168" s="53">
        <v>2445</v>
      </c>
      <c r="BE168" s="53">
        <v>-74740</v>
      </c>
      <c r="BF168" s="53">
        <v>-385493</v>
      </c>
      <c r="BG168" s="53"/>
      <c r="BH168" s="53">
        <v>-18712</v>
      </c>
      <c r="BI168" s="53">
        <v>-68549</v>
      </c>
      <c r="BJ168" s="53">
        <v>-44428</v>
      </c>
      <c r="BK168" s="53">
        <v>-345055</v>
      </c>
      <c r="BL168" s="1741"/>
      <c r="BM168" s="1742"/>
      <c r="BN168" s="1329">
        <v>0</v>
      </c>
      <c r="BO168" s="344" t="s">
        <v>2013</v>
      </c>
      <c r="BP168" s="344" t="s">
        <v>2033</v>
      </c>
      <c r="BQ168" s="580" t="s">
        <v>2187</v>
      </c>
      <c r="BR168" s="246"/>
      <c r="BS168" s="246"/>
      <c r="BT168" s="246"/>
      <c r="BU168" s="246"/>
      <c r="BV168" s="246"/>
      <c r="BW168" s="246"/>
      <c r="BX168" s="246"/>
      <c r="BY168" s="246"/>
      <c r="BZ168" s="246"/>
      <c r="CA168" s="246"/>
      <c r="CB168" s="246"/>
      <c r="CC168" s="246"/>
      <c r="CD168" s="246"/>
      <c r="CE168" s="246"/>
      <c r="CF168" s="246"/>
      <c r="CG168" s="246"/>
      <c r="CH168" s="246"/>
      <c r="CI168" s="246"/>
      <c r="CJ168" s="246"/>
      <c r="CK168" s="246"/>
      <c r="CL168" s="246"/>
      <c r="CM168" s="246"/>
      <c r="CN168" s="246"/>
      <c r="CO168" s="246"/>
      <c r="CP168" s="246"/>
      <c r="CQ168" s="246"/>
      <c r="CR168" s="246"/>
      <c r="CS168" s="246"/>
      <c r="CT168" s="246"/>
    </row>
    <row r="169" spans="1:99" s="48" customFormat="1" ht="12.75" customHeight="1" x14ac:dyDescent="0.2">
      <c r="A169" s="599">
        <v>165</v>
      </c>
      <c r="B169" s="296" t="s">
        <v>218</v>
      </c>
      <c r="C169" s="648" t="s">
        <v>219</v>
      </c>
      <c r="D169" s="1319">
        <v>104291</v>
      </c>
      <c r="E169" s="1187">
        <v>59989000</v>
      </c>
      <c r="F169" s="1187">
        <v>2980</v>
      </c>
      <c r="G169" s="53">
        <v>-3891518</v>
      </c>
      <c r="H169" s="53">
        <v>-1262486</v>
      </c>
      <c r="I169" s="53">
        <v>-16956</v>
      </c>
      <c r="J169" s="53">
        <v>0</v>
      </c>
      <c r="K169" s="53">
        <v>-2408</v>
      </c>
      <c r="L169" s="53">
        <v>0</v>
      </c>
      <c r="M169" s="53">
        <v>-264737</v>
      </c>
      <c r="N169" s="53">
        <v>-43473</v>
      </c>
      <c r="O169" s="53">
        <v>-8403</v>
      </c>
      <c r="P169" s="53">
        <v>-230</v>
      </c>
      <c r="Q169" s="53">
        <v>0</v>
      </c>
      <c r="R169" s="53">
        <v>0</v>
      </c>
      <c r="S169" s="53">
        <v>0</v>
      </c>
      <c r="T169" s="53"/>
      <c r="U169" s="53"/>
      <c r="V169" s="53">
        <v>20668074</v>
      </c>
      <c r="W169" s="53">
        <v>-227591</v>
      </c>
      <c r="X169" s="53"/>
      <c r="Y169" s="53"/>
      <c r="Z169" s="53">
        <v>10086662</v>
      </c>
      <c r="AA169" s="53">
        <v>8069329</v>
      </c>
      <c r="AB169" s="53">
        <v>1815599</v>
      </c>
      <c r="AC169" s="53">
        <v>201733</v>
      </c>
      <c r="AD169" s="53">
        <v>104811</v>
      </c>
      <c r="AE169" s="53">
        <v>0</v>
      </c>
      <c r="AF169" s="53">
        <v>0</v>
      </c>
      <c r="AG169" s="53">
        <v>0</v>
      </c>
      <c r="AH169" s="53">
        <v>0</v>
      </c>
      <c r="AI169" s="53">
        <v>0</v>
      </c>
      <c r="AJ169" s="53">
        <v>0</v>
      </c>
      <c r="AK169" s="53">
        <v>-163797</v>
      </c>
      <c r="AL169" s="53">
        <v>120</v>
      </c>
      <c r="AM169" s="53">
        <v>5</v>
      </c>
      <c r="AN169" s="53">
        <v>0</v>
      </c>
      <c r="AO169" s="53">
        <v>2</v>
      </c>
      <c r="AP169" s="53">
        <v>0</v>
      </c>
      <c r="AQ169" s="53">
        <v>68</v>
      </c>
      <c r="AR169" s="53">
        <v>27</v>
      </c>
      <c r="AS169" s="53">
        <v>5</v>
      </c>
      <c r="AT169" s="53">
        <v>1</v>
      </c>
      <c r="AU169" s="1188"/>
      <c r="AV169" s="53">
        <v>0</v>
      </c>
      <c r="AW169" s="53">
        <v>0</v>
      </c>
      <c r="AX169" s="53">
        <v>0</v>
      </c>
      <c r="AY169" s="53">
        <v>287</v>
      </c>
      <c r="AZ169" s="53"/>
      <c r="BA169" s="53">
        <v>1520</v>
      </c>
      <c r="BB169" s="53">
        <v>1446</v>
      </c>
      <c r="BC169" s="53">
        <v>74</v>
      </c>
      <c r="BD169" s="53">
        <v>1271</v>
      </c>
      <c r="BE169" s="53">
        <v>-21183</v>
      </c>
      <c r="BF169" s="53">
        <v>-33034</v>
      </c>
      <c r="BG169" s="53"/>
      <c r="BH169" s="53">
        <v>0</v>
      </c>
      <c r="BI169" s="53">
        <v>-210520</v>
      </c>
      <c r="BJ169" s="53">
        <v>0</v>
      </c>
      <c r="BK169" s="53">
        <v>311679</v>
      </c>
      <c r="BL169" s="1741"/>
      <c r="BM169" s="1742"/>
      <c r="BN169" s="1329">
        <v>0</v>
      </c>
      <c r="BO169" s="344" t="s">
        <v>2013</v>
      </c>
      <c r="BP169" s="344" t="s">
        <v>2016</v>
      </c>
      <c r="BQ169" s="580" t="s">
        <v>2188</v>
      </c>
      <c r="BR169" s="246"/>
      <c r="BS169" s="246"/>
      <c r="BT169" s="246"/>
      <c r="BU169" s="246"/>
      <c r="BV169" s="246"/>
      <c r="BW169" s="246"/>
      <c r="BX169" s="246"/>
      <c r="BY169" s="246"/>
      <c r="BZ169" s="246"/>
      <c r="CA169" s="246"/>
      <c r="CB169" s="246"/>
      <c r="CC169" s="246"/>
      <c r="CD169" s="246"/>
      <c r="CE169" s="246"/>
      <c r="CF169" s="246"/>
      <c r="CG169" s="246"/>
      <c r="CH169" s="246"/>
      <c r="CI169" s="246"/>
      <c r="CJ169" s="246"/>
      <c r="CK169" s="246"/>
      <c r="CL169" s="246"/>
      <c r="CM169" s="246"/>
      <c r="CN169" s="246"/>
      <c r="CO169" s="246"/>
      <c r="CP169" s="246"/>
      <c r="CQ169" s="246"/>
      <c r="CR169" s="246"/>
      <c r="CS169" s="246"/>
      <c r="CT169" s="246"/>
    </row>
    <row r="170" spans="1:99" s="48" customFormat="1" ht="12.75" customHeight="1" x14ac:dyDescent="0.2">
      <c r="A170" s="599">
        <v>166</v>
      </c>
      <c r="B170" s="296" t="s">
        <v>577</v>
      </c>
      <c r="C170" s="648" t="s">
        <v>221</v>
      </c>
      <c r="D170" s="1319">
        <v>201129</v>
      </c>
      <c r="E170" s="1187">
        <v>173722000</v>
      </c>
      <c r="F170" s="1187">
        <v>5480</v>
      </c>
      <c r="G170" s="53">
        <v>-6118731</v>
      </c>
      <c r="H170" s="53">
        <v>-4872950</v>
      </c>
      <c r="I170" s="53">
        <v>-71432</v>
      </c>
      <c r="J170" s="53">
        <v>0</v>
      </c>
      <c r="K170" s="53">
        <v>-19411</v>
      </c>
      <c r="L170" s="53">
        <v>0</v>
      </c>
      <c r="M170" s="53">
        <v>-1235780</v>
      </c>
      <c r="N170" s="53">
        <v>-183318</v>
      </c>
      <c r="O170" s="53">
        <v>-441387</v>
      </c>
      <c r="P170" s="53">
        <v>-7516</v>
      </c>
      <c r="Q170" s="53">
        <v>0</v>
      </c>
      <c r="R170" s="53">
        <v>-42457</v>
      </c>
      <c r="S170" s="53">
        <v>-19211</v>
      </c>
      <c r="T170" s="53"/>
      <c r="U170" s="53"/>
      <c r="V170" s="53">
        <v>66315547</v>
      </c>
      <c r="W170" s="53">
        <v>-837704</v>
      </c>
      <c r="X170" s="53"/>
      <c r="Y170" s="53"/>
      <c r="Z170" s="53">
        <v>32241962</v>
      </c>
      <c r="AA170" s="53">
        <v>31615950</v>
      </c>
      <c r="AB170" s="53">
        <v>0</v>
      </c>
      <c r="AC170" s="53">
        <v>645223</v>
      </c>
      <c r="AD170" s="53">
        <v>213822</v>
      </c>
      <c r="AE170" s="53">
        <v>286395</v>
      </c>
      <c r="AF170" s="53">
        <v>86881</v>
      </c>
      <c r="AG170" s="53">
        <v>0</v>
      </c>
      <c r="AH170" s="53">
        <v>19211</v>
      </c>
      <c r="AI170" s="53">
        <v>0</v>
      </c>
      <c r="AJ170" s="53">
        <v>0</v>
      </c>
      <c r="AK170" s="53">
        <v>-792740</v>
      </c>
      <c r="AL170" s="53">
        <v>221</v>
      </c>
      <c r="AM170" s="53">
        <v>10</v>
      </c>
      <c r="AN170" s="53">
        <v>0</v>
      </c>
      <c r="AO170" s="53">
        <v>8</v>
      </c>
      <c r="AP170" s="53">
        <v>0</v>
      </c>
      <c r="AQ170" s="53">
        <v>646</v>
      </c>
      <c r="AR170" s="53">
        <v>67</v>
      </c>
      <c r="AS170" s="53">
        <v>39</v>
      </c>
      <c r="AT170" s="53">
        <v>8</v>
      </c>
      <c r="AU170" s="1188"/>
      <c r="AV170" s="53">
        <v>0</v>
      </c>
      <c r="AW170" s="53">
        <v>3</v>
      </c>
      <c r="AX170" s="53">
        <v>1</v>
      </c>
      <c r="AY170" s="53">
        <v>638</v>
      </c>
      <c r="AZ170" s="53"/>
      <c r="BA170" s="53">
        <v>2367</v>
      </c>
      <c r="BB170" s="53">
        <v>2231</v>
      </c>
      <c r="BC170" s="53">
        <v>136</v>
      </c>
      <c r="BD170" s="53">
        <v>2776</v>
      </c>
      <c r="BE170" s="53">
        <v>-19860</v>
      </c>
      <c r="BF170" s="53">
        <v>-290840</v>
      </c>
      <c r="BG170" s="53"/>
      <c r="BH170" s="53">
        <v>-83582</v>
      </c>
      <c r="BI170" s="53">
        <v>-837905</v>
      </c>
      <c r="BJ170" s="53">
        <v>-3593</v>
      </c>
      <c r="BK170" s="53">
        <v>-2732008</v>
      </c>
      <c r="BL170" s="1741"/>
      <c r="BM170" s="1742"/>
      <c r="BN170" s="1329">
        <v>-15000</v>
      </c>
      <c r="BO170" s="344" t="s">
        <v>497</v>
      </c>
      <c r="BP170" s="344" t="s">
        <v>2028</v>
      </c>
      <c r="BQ170" s="580" t="s">
        <v>2189</v>
      </c>
      <c r="BR170" s="246"/>
      <c r="BS170" s="246"/>
      <c r="BT170" s="246"/>
      <c r="BU170" s="246"/>
      <c r="BV170" s="246"/>
      <c r="BW170" s="246"/>
      <c r="BX170" s="246"/>
      <c r="BY170" s="246"/>
      <c r="BZ170" s="246"/>
      <c r="CA170" s="246"/>
      <c r="CB170" s="246"/>
      <c r="CC170" s="246"/>
      <c r="CD170" s="246"/>
      <c r="CE170" s="246"/>
      <c r="CF170" s="246"/>
      <c r="CG170" s="246"/>
      <c r="CH170" s="246"/>
      <c r="CI170" s="246"/>
      <c r="CJ170" s="246"/>
      <c r="CK170" s="246"/>
      <c r="CL170" s="246"/>
      <c r="CM170" s="246"/>
      <c r="CN170" s="246"/>
      <c r="CO170" s="246"/>
      <c r="CP170" s="246"/>
      <c r="CQ170" s="246"/>
      <c r="CR170" s="246"/>
      <c r="CS170" s="246"/>
      <c r="CT170" s="246"/>
    </row>
    <row r="171" spans="1:99" s="48" customFormat="1" ht="12.75" customHeight="1" x14ac:dyDescent="0.2">
      <c r="A171" s="599">
        <v>167</v>
      </c>
      <c r="B171" s="296" t="s">
        <v>222</v>
      </c>
      <c r="C171" s="648" t="s">
        <v>223</v>
      </c>
      <c r="D171" s="1319">
        <v>189736</v>
      </c>
      <c r="E171" s="1187">
        <v>147197000</v>
      </c>
      <c r="F171" s="1187">
        <v>4790</v>
      </c>
      <c r="G171" s="53">
        <v>-5336593</v>
      </c>
      <c r="H171" s="53">
        <v>-3904419</v>
      </c>
      <c r="I171" s="53">
        <v>-47804</v>
      </c>
      <c r="J171" s="53">
        <v>-9306</v>
      </c>
      <c r="K171" s="53">
        <v>-14745</v>
      </c>
      <c r="L171" s="53">
        <v>-154208</v>
      </c>
      <c r="M171" s="53">
        <v>-1418449</v>
      </c>
      <c r="N171" s="53">
        <v>-69208</v>
      </c>
      <c r="O171" s="53">
        <v>-135885</v>
      </c>
      <c r="P171" s="53">
        <v>-10439</v>
      </c>
      <c r="Q171" s="53">
        <v>0</v>
      </c>
      <c r="R171" s="53">
        <v>0</v>
      </c>
      <c r="S171" s="53">
        <v>0</v>
      </c>
      <c r="T171" s="53"/>
      <c r="U171" s="53"/>
      <c r="V171" s="53">
        <v>46239575</v>
      </c>
      <c r="W171" s="53">
        <v>-2885528</v>
      </c>
      <c r="X171" s="53"/>
      <c r="Y171" s="53"/>
      <c r="Z171" s="53">
        <v>21619369</v>
      </c>
      <c r="AA171" s="53">
        <v>17295495</v>
      </c>
      <c r="AB171" s="53">
        <v>4323874</v>
      </c>
      <c r="AC171" s="53">
        <v>0</v>
      </c>
      <c r="AD171" s="53">
        <v>183495</v>
      </c>
      <c r="AE171" s="53">
        <v>0</v>
      </c>
      <c r="AF171" s="53">
        <v>37500</v>
      </c>
      <c r="AG171" s="53">
        <v>0</v>
      </c>
      <c r="AH171" s="53">
        <v>0</v>
      </c>
      <c r="AI171" s="53">
        <v>0</v>
      </c>
      <c r="AJ171" s="53">
        <v>0</v>
      </c>
      <c r="AK171" s="53">
        <v>245293</v>
      </c>
      <c r="AL171" s="53">
        <v>217</v>
      </c>
      <c r="AM171" s="53">
        <v>9</v>
      </c>
      <c r="AN171" s="53">
        <v>4</v>
      </c>
      <c r="AO171" s="53">
        <v>8</v>
      </c>
      <c r="AP171" s="53">
        <v>2</v>
      </c>
      <c r="AQ171" s="53">
        <v>430</v>
      </c>
      <c r="AR171" s="53">
        <v>77</v>
      </c>
      <c r="AS171" s="53">
        <v>19</v>
      </c>
      <c r="AT171" s="53">
        <v>7</v>
      </c>
      <c r="AU171" s="1188"/>
      <c r="AV171" s="53">
        <v>0</v>
      </c>
      <c r="AW171" s="53">
        <v>0</v>
      </c>
      <c r="AX171" s="53">
        <v>0</v>
      </c>
      <c r="AY171" s="53">
        <v>751</v>
      </c>
      <c r="AZ171" s="53"/>
      <c r="BA171" s="53">
        <v>1718</v>
      </c>
      <c r="BB171" s="53">
        <v>1561</v>
      </c>
      <c r="BC171" s="53">
        <v>157</v>
      </c>
      <c r="BD171" s="53">
        <v>2155</v>
      </c>
      <c r="BE171" s="53">
        <v>-182008</v>
      </c>
      <c r="BF171" s="53">
        <v>-542931</v>
      </c>
      <c r="BG171" s="53"/>
      <c r="BH171" s="53">
        <v>0</v>
      </c>
      <c r="BI171" s="53">
        <v>-693510</v>
      </c>
      <c r="BJ171" s="53">
        <v>0</v>
      </c>
      <c r="BK171" s="53">
        <v>6009779</v>
      </c>
      <c r="BL171" s="1741"/>
      <c r="BM171" s="1742"/>
      <c r="BN171" s="1329">
        <v>0</v>
      </c>
      <c r="BO171" s="344" t="s">
        <v>2013</v>
      </c>
      <c r="BP171" s="344" t="s">
        <v>2021</v>
      </c>
      <c r="BQ171" s="580" t="s">
        <v>2190</v>
      </c>
      <c r="BR171" s="246"/>
      <c r="BS171" s="246"/>
      <c r="BT171" s="246"/>
      <c r="BU171" s="246"/>
      <c r="BV171" s="246"/>
      <c r="BW171" s="246"/>
      <c r="BX171" s="246"/>
      <c r="BY171" s="246"/>
      <c r="BZ171" s="246"/>
      <c r="CA171" s="246"/>
      <c r="CB171" s="246"/>
      <c r="CC171" s="246"/>
      <c r="CD171" s="246"/>
      <c r="CE171" s="246"/>
      <c r="CF171" s="246"/>
      <c r="CG171" s="246"/>
      <c r="CH171" s="246"/>
      <c r="CI171" s="246"/>
      <c r="CJ171" s="246"/>
      <c r="CK171" s="246"/>
      <c r="CL171" s="246"/>
      <c r="CM171" s="246"/>
      <c r="CN171" s="246"/>
      <c r="CO171" s="246"/>
      <c r="CP171" s="246"/>
      <c r="CQ171" s="246"/>
      <c r="CR171" s="246"/>
      <c r="CS171" s="246"/>
      <c r="CT171" s="246"/>
    </row>
    <row r="172" spans="1:99" s="48" customFormat="1" ht="12.75" customHeight="1" x14ac:dyDescent="0.2">
      <c r="A172" s="599">
        <v>168</v>
      </c>
      <c r="B172" s="296" t="s">
        <v>224</v>
      </c>
      <c r="C172" s="648" t="s">
        <v>225</v>
      </c>
      <c r="D172" s="1319">
        <v>133009</v>
      </c>
      <c r="E172" s="1187">
        <v>99862000</v>
      </c>
      <c r="F172" s="1187">
        <v>3540</v>
      </c>
      <c r="G172" s="53">
        <v>-4552868</v>
      </c>
      <c r="H172" s="53">
        <v>-2651848</v>
      </c>
      <c r="I172" s="53">
        <v>-31170</v>
      </c>
      <c r="J172" s="53">
        <v>-23433</v>
      </c>
      <c r="K172" s="53">
        <v>-2430</v>
      </c>
      <c r="L172" s="53">
        <v>-20000</v>
      </c>
      <c r="M172" s="53">
        <v>-851939</v>
      </c>
      <c r="N172" s="53">
        <v>-174519</v>
      </c>
      <c r="O172" s="53">
        <v>-13398</v>
      </c>
      <c r="P172" s="53">
        <v>-58</v>
      </c>
      <c r="Q172" s="53">
        <v>0</v>
      </c>
      <c r="R172" s="53">
        <v>0</v>
      </c>
      <c r="S172" s="53">
        <v>0</v>
      </c>
      <c r="T172" s="53"/>
      <c r="U172" s="53"/>
      <c r="V172" s="53">
        <v>36324112</v>
      </c>
      <c r="W172" s="53">
        <v>-1357000</v>
      </c>
      <c r="X172" s="53"/>
      <c r="Y172" s="53"/>
      <c r="Z172" s="53">
        <v>15473643</v>
      </c>
      <c r="AA172" s="53">
        <v>12378915</v>
      </c>
      <c r="AB172" s="53">
        <v>3094729</v>
      </c>
      <c r="AC172" s="53">
        <v>0</v>
      </c>
      <c r="AD172" s="53">
        <v>131223</v>
      </c>
      <c r="AE172" s="53">
        <v>0</v>
      </c>
      <c r="AF172" s="53">
        <v>3739514</v>
      </c>
      <c r="AG172" s="53">
        <v>0</v>
      </c>
      <c r="AH172" s="53">
        <v>0</v>
      </c>
      <c r="AI172" s="53">
        <v>0</v>
      </c>
      <c r="AJ172" s="53">
        <v>0</v>
      </c>
      <c r="AK172" s="53">
        <v>2565742</v>
      </c>
      <c r="AL172" s="53">
        <v>170</v>
      </c>
      <c r="AM172" s="53">
        <v>5</v>
      </c>
      <c r="AN172" s="53">
        <v>13</v>
      </c>
      <c r="AO172" s="53">
        <v>3</v>
      </c>
      <c r="AP172" s="53">
        <v>0</v>
      </c>
      <c r="AQ172" s="53">
        <v>158</v>
      </c>
      <c r="AR172" s="53">
        <v>106</v>
      </c>
      <c r="AS172" s="53">
        <v>2</v>
      </c>
      <c r="AT172" s="53">
        <v>1</v>
      </c>
      <c r="AU172" s="1188"/>
      <c r="AV172" s="53">
        <v>0</v>
      </c>
      <c r="AW172" s="53">
        <v>0</v>
      </c>
      <c r="AX172" s="53">
        <v>0</v>
      </c>
      <c r="AY172" s="53">
        <v>281</v>
      </c>
      <c r="AZ172" s="53"/>
      <c r="BA172" s="53">
        <v>1698</v>
      </c>
      <c r="BB172" s="53">
        <v>1603</v>
      </c>
      <c r="BC172" s="53">
        <v>95</v>
      </c>
      <c r="BD172" s="53">
        <v>1539</v>
      </c>
      <c r="BE172" s="53">
        <v>-18114</v>
      </c>
      <c r="BF172" s="53">
        <v>-347950</v>
      </c>
      <c r="BG172" s="53"/>
      <c r="BH172" s="53">
        <v>0</v>
      </c>
      <c r="BI172" s="53">
        <v>-485875</v>
      </c>
      <c r="BJ172" s="53">
        <v>0</v>
      </c>
      <c r="BK172" s="53">
        <v>2856100</v>
      </c>
      <c r="BL172" s="1741"/>
      <c r="BM172" s="1742"/>
      <c r="BN172" s="1329">
        <v>0</v>
      </c>
      <c r="BO172" s="344" t="s">
        <v>2013</v>
      </c>
      <c r="BP172" s="344" t="s">
        <v>2016</v>
      </c>
      <c r="BQ172" s="580" t="s">
        <v>2191</v>
      </c>
      <c r="BR172" s="246"/>
      <c r="BS172" s="246"/>
      <c r="BT172" s="246"/>
      <c r="BU172" s="246"/>
      <c r="BV172" s="246"/>
      <c r="BW172" s="246"/>
      <c r="BX172" s="246"/>
      <c r="BY172" s="246"/>
      <c r="BZ172" s="246"/>
      <c r="CA172" s="246"/>
      <c r="CB172" s="246"/>
      <c r="CC172" s="246"/>
      <c r="CD172" s="246"/>
      <c r="CE172" s="246"/>
      <c r="CF172" s="246"/>
      <c r="CG172" s="246"/>
      <c r="CH172" s="246"/>
      <c r="CI172" s="246"/>
      <c r="CJ172" s="246"/>
      <c r="CK172" s="246"/>
      <c r="CL172" s="246"/>
      <c r="CM172" s="246"/>
      <c r="CN172" s="246"/>
      <c r="CO172" s="246"/>
      <c r="CP172" s="246"/>
      <c r="CQ172" s="246"/>
      <c r="CR172" s="246"/>
      <c r="CS172" s="246"/>
      <c r="CT172" s="246"/>
    </row>
    <row r="173" spans="1:99" s="48" customFormat="1" ht="12.75" customHeight="1" x14ac:dyDescent="0.2">
      <c r="A173" s="599">
        <v>169</v>
      </c>
      <c r="B173" s="296" t="s">
        <v>578</v>
      </c>
      <c r="C173" s="648" t="s">
        <v>227</v>
      </c>
      <c r="D173" s="1319">
        <v>233170</v>
      </c>
      <c r="E173" s="1187">
        <v>271225000</v>
      </c>
      <c r="F173" s="1187">
        <v>5760</v>
      </c>
      <c r="G173" s="53">
        <v>-6755430</v>
      </c>
      <c r="H173" s="53">
        <v>-3170554</v>
      </c>
      <c r="I173" s="53">
        <v>-63030</v>
      </c>
      <c r="J173" s="53">
        <v>-11048</v>
      </c>
      <c r="K173" s="53">
        <v>-22263</v>
      </c>
      <c r="L173" s="53">
        <v>0</v>
      </c>
      <c r="M173" s="53">
        <v>-2641552</v>
      </c>
      <c r="N173" s="53">
        <v>-100988</v>
      </c>
      <c r="O173" s="53">
        <v>-106615</v>
      </c>
      <c r="P173" s="53">
        <v>-13228</v>
      </c>
      <c r="Q173" s="53">
        <v>0</v>
      </c>
      <c r="R173" s="53">
        <v>0</v>
      </c>
      <c r="S173" s="53">
        <v>0</v>
      </c>
      <c r="T173" s="53"/>
      <c r="U173" s="53"/>
      <c r="V173" s="53">
        <v>105997328</v>
      </c>
      <c r="W173" s="53">
        <v>-4383950</v>
      </c>
      <c r="X173" s="53"/>
      <c r="Y173" s="53"/>
      <c r="Z173" s="53">
        <v>44065061</v>
      </c>
      <c r="AA173" s="53">
        <v>43183760</v>
      </c>
      <c r="AB173" s="53">
        <v>0</v>
      </c>
      <c r="AC173" s="53">
        <v>881301</v>
      </c>
      <c r="AD173" s="53">
        <v>237516</v>
      </c>
      <c r="AE173" s="53">
        <v>1012125</v>
      </c>
      <c r="AF173" s="53">
        <v>10249253</v>
      </c>
      <c r="AG173" s="53">
        <v>0</v>
      </c>
      <c r="AH173" s="53">
        <v>0</v>
      </c>
      <c r="AI173" s="53">
        <v>0</v>
      </c>
      <c r="AJ173" s="53">
        <v>0</v>
      </c>
      <c r="AK173" s="53">
        <v>10838665</v>
      </c>
      <c r="AL173" s="53">
        <v>215</v>
      </c>
      <c r="AM173" s="53">
        <v>15</v>
      </c>
      <c r="AN173" s="53">
        <v>4</v>
      </c>
      <c r="AO173" s="53">
        <v>14</v>
      </c>
      <c r="AP173" s="53">
        <v>3</v>
      </c>
      <c r="AQ173" s="53">
        <v>480</v>
      </c>
      <c r="AR173" s="53">
        <v>106</v>
      </c>
      <c r="AS173" s="53">
        <v>15</v>
      </c>
      <c r="AT173" s="53">
        <v>13</v>
      </c>
      <c r="AU173" s="1188"/>
      <c r="AV173" s="53">
        <v>0</v>
      </c>
      <c r="AW173" s="53">
        <v>0</v>
      </c>
      <c r="AX173" s="53">
        <v>0</v>
      </c>
      <c r="AY173" s="53">
        <v>518</v>
      </c>
      <c r="AZ173" s="53"/>
      <c r="BA173" s="53">
        <v>2657</v>
      </c>
      <c r="BB173" s="53">
        <v>2555</v>
      </c>
      <c r="BC173" s="53">
        <v>102</v>
      </c>
      <c r="BD173" s="53">
        <v>2644</v>
      </c>
      <c r="BE173" s="53">
        <v>-28518</v>
      </c>
      <c r="BF173" s="53">
        <v>-104029</v>
      </c>
      <c r="BG173" s="53"/>
      <c r="BH173" s="53">
        <v>-1410</v>
      </c>
      <c r="BI173" s="53">
        <v>-2505923</v>
      </c>
      <c r="BJ173" s="53">
        <v>-1672</v>
      </c>
      <c r="BK173" s="53">
        <v>9379359</v>
      </c>
      <c r="BL173" s="1741"/>
      <c r="BM173" s="1742"/>
      <c r="BN173" s="1329">
        <v>-2000</v>
      </c>
      <c r="BO173" s="344" t="s">
        <v>497</v>
      </c>
      <c r="BP173" s="344" t="s">
        <v>2028</v>
      </c>
      <c r="BQ173" s="580" t="s">
        <v>2192</v>
      </c>
      <c r="BR173" s="246"/>
      <c r="BS173" s="246"/>
      <c r="BT173" s="246"/>
      <c r="BU173" s="246"/>
      <c r="BV173" s="246"/>
      <c r="BW173" s="246"/>
      <c r="BX173" s="246"/>
      <c r="BY173" s="246"/>
      <c r="BZ173" s="246"/>
      <c r="CA173" s="246"/>
      <c r="CB173" s="246"/>
      <c r="CC173" s="246"/>
      <c r="CD173" s="246"/>
      <c r="CE173" s="246"/>
      <c r="CF173" s="246"/>
      <c r="CG173" s="246"/>
      <c r="CH173" s="246"/>
      <c r="CI173" s="246"/>
      <c r="CJ173" s="246"/>
      <c r="CK173" s="246"/>
      <c r="CL173" s="246"/>
      <c r="CM173" s="246"/>
      <c r="CN173" s="246"/>
      <c r="CO173" s="246"/>
      <c r="CP173" s="246"/>
      <c r="CQ173" s="246"/>
      <c r="CR173" s="246"/>
      <c r="CS173" s="246"/>
      <c r="CT173" s="246"/>
    </row>
    <row r="174" spans="1:99" s="48" customFormat="1" ht="12.75" customHeight="1" x14ac:dyDescent="0.2">
      <c r="A174" s="599">
        <v>170</v>
      </c>
      <c r="B174" s="296" t="s">
        <v>228</v>
      </c>
      <c r="C174" s="648" t="s">
        <v>229</v>
      </c>
      <c r="D174" s="1319">
        <v>269502</v>
      </c>
      <c r="E174" s="1187">
        <v>105954000</v>
      </c>
      <c r="F174" s="1187">
        <v>7860</v>
      </c>
      <c r="G174" s="53">
        <v>-7819809</v>
      </c>
      <c r="H174" s="53">
        <v>-3241176</v>
      </c>
      <c r="I174" s="53">
        <v>-42096</v>
      </c>
      <c r="J174" s="53">
        <v>-91139</v>
      </c>
      <c r="K174" s="53">
        <v>-51213</v>
      </c>
      <c r="L174" s="53">
        <v>0</v>
      </c>
      <c r="M174" s="53">
        <v>-605626</v>
      </c>
      <c r="N174" s="53">
        <v>-2599</v>
      </c>
      <c r="O174" s="53">
        <v>-3170</v>
      </c>
      <c r="P174" s="53">
        <v>0</v>
      </c>
      <c r="Q174" s="53">
        <v>0</v>
      </c>
      <c r="R174" s="53">
        <v>0</v>
      </c>
      <c r="S174" s="53">
        <v>-10802</v>
      </c>
      <c r="T174" s="53"/>
      <c r="U174" s="53"/>
      <c r="V174" s="53">
        <v>30716499</v>
      </c>
      <c r="W174" s="53">
        <v>-69628</v>
      </c>
      <c r="X174" s="53"/>
      <c r="Y174" s="53"/>
      <c r="Z174" s="53">
        <v>14266470</v>
      </c>
      <c r="AA174" s="53">
        <v>11421817</v>
      </c>
      <c r="AB174" s="53">
        <v>2855454</v>
      </c>
      <c r="AC174" s="53">
        <v>0</v>
      </c>
      <c r="AD174" s="53">
        <v>266337</v>
      </c>
      <c r="AE174" s="53">
        <v>440726</v>
      </c>
      <c r="AF174" s="53">
        <v>1822954</v>
      </c>
      <c r="AG174" s="53">
        <v>0</v>
      </c>
      <c r="AH174" s="53">
        <v>10802</v>
      </c>
      <c r="AI174" s="53">
        <v>0</v>
      </c>
      <c r="AJ174" s="53">
        <v>0</v>
      </c>
      <c r="AK174" s="53">
        <v>-7762691</v>
      </c>
      <c r="AL174" s="53">
        <v>392</v>
      </c>
      <c r="AM174" s="53">
        <v>30</v>
      </c>
      <c r="AN174" s="53">
        <v>36</v>
      </c>
      <c r="AO174" s="53">
        <v>36</v>
      </c>
      <c r="AP174" s="53">
        <v>0</v>
      </c>
      <c r="AQ174" s="53">
        <v>262</v>
      </c>
      <c r="AR174" s="53">
        <v>10</v>
      </c>
      <c r="AS174" s="53">
        <v>1</v>
      </c>
      <c r="AT174" s="53">
        <v>0</v>
      </c>
      <c r="AU174" s="1188"/>
      <c r="AV174" s="53">
        <v>0</v>
      </c>
      <c r="AW174" s="53">
        <v>5</v>
      </c>
      <c r="AX174" s="53">
        <v>0</v>
      </c>
      <c r="AY174" s="53">
        <v>1574</v>
      </c>
      <c r="AZ174" s="53"/>
      <c r="BA174" s="53">
        <v>4308</v>
      </c>
      <c r="BB174" s="53">
        <v>4173</v>
      </c>
      <c r="BC174" s="53">
        <v>135</v>
      </c>
      <c r="BD174" s="53">
        <v>3378</v>
      </c>
      <c r="BE174" s="53">
        <v>-123861</v>
      </c>
      <c r="BF174" s="53">
        <v>-209333</v>
      </c>
      <c r="BG174" s="53"/>
      <c r="BH174" s="53">
        <v>-22906</v>
      </c>
      <c r="BI174" s="53">
        <v>-190904</v>
      </c>
      <c r="BJ174" s="53">
        <v>-58622</v>
      </c>
      <c r="BK174" s="53">
        <v>-5562050</v>
      </c>
      <c r="BL174" s="1741"/>
      <c r="BM174" s="1742"/>
      <c r="BN174" s="1329">
        <v>-37000</v>
      </c>
      <c r="BO174" s="344" t="s">
        <v>2013</v>
      </c>
      <c r="BP174" s="344" t="s">
        <v>2021</v>
      </c>
      <c r="BQ174" s="580" t="s">
        <v>2193</v>
      </c>
      <c r="BR174" s="246"/>
      <c r="BS174" s="246"/>
      <c r="BT174" s="246"/>
      <c r="BU174" s="246"/>
      <c r="BV174" s="246"/>
      <c r="BW174" s="246"/>
      <c r="BX174" s="246"/>
      <c r="BY174" s="246"/>
      <c r="BZ174" s="246"/>
      <c r="CA174" s="246"/>
      <c r="CB174" s="246"/>
      <c r="CC174" s="246"/>
      <c r="CD174" s="246"/>
      <c r="CE174" s="246"/>
      <c r="CF174" s="246"/>
      <c r="CG174" s="246"/>
      <c r="CH174" s="246"/>
      <c r="CI174" s="246"/>
      <c r="CJ174" s="246"/>
      <c r="CK174" s="246"/>
      <c r="CL174" s="246"/>
      <c r="CM174" s="246"/>
      <c r="CN174" s="246"/>
      <c r="CO174" s="246"/>
      <c r="CP174" s="246"/>
      <c r="CQ174" s="246"/>
      <c r="CR174" s="246"/>
      <c r="CS174" s="246"/>
      <c r="CT174" s="246"/>
    </row>
    <row r="175" spans="1:99" s="48" customFormat="1" ht="12.75" customHeight="1" x14ac:dyDescent="0.2">
      <c r="A175" s="599">
        <v>171</v>
      </c>
      <c r="B175" s="296" t="s">
        <v>1205</v>
      </c>
      <c r="C175" s="648" t="s">
        <v>1214</v>
      </c>
      <c r="D175" s="1319">
        <v>484654</v>
      </c>
      <c r="E175" s="1187">
        <v>501060000</v>
      </c>
      <c r="F175" s="1187">
        <v>11940</v>
      </c>
      <c r="G175" s="53">
        <v>-12793796</v>
      </c>
      <c r="H175" s="53">
        <v>-9594133</v>
      </c>
      <c r="I175" s="53">
        <v>-203040</v>
      </c>
      <c r="J175" s="53">
        <v>-16518</v>
      </c>
      <c r="K175" s="53">
        <v>-23890</v>
      </c>
      <c r="L175" s="53">
        <v>-547179</v>
      </c>
      <c r="M175" s="53">
        <v>-2990006</v>
      </c>
      <c r="N175" s="53">
        <v>-32944</v>
      </c>
      <c r="O175" s="53">
        <v>-41173</v>
      </c>
      <c r="P175" s="53">
        <v>-8992</v>
      </c>
      <c r="Q175" s="53">
        <v>0</v>
      </c>
      <c r="R175" s="53">
        <v>0</v>
      </c>
      <c r="S175" s="53">
        <v>0</v>
      </c>
      <c r="T175" s="53"/>
      <c r="U175" s="53"/>
      <c r="V175" s="53">
        <v>199106435</v>
      </c>
      <c r="W175" s="53">
        <v>-2000000</v>
      </c>
      <c r="X175" s="53"/>
      <c r="Y175" s="53"/>
      <c r="Z175" s="53">
        <v>97432653</v>
      </c>
      <c r="AA175" s="53">
        <v>95484000</v>
      </c>
      <c r="AB175" s="53">
        <v>0</v>
      </c>
      <c r="AC175" s="53">
        <v>1948653</v>
      </c>
      <c r="AD175" s="53">
        <v>485531</v>
      </c>
      <c r="AE175" s="53">
        <v>0</v>
      </c>
      <c r="AF175" s="53">
        <v>1360086</v>
      </c>
      <c r="AG175" s="53">
        <v>0</v>
      </c>
      <c r="AH175" s="53">
        <v>0</v>
      </c>
      <c r="AI175" s="53">
        <v>0</v>
      </c>
      <c r="AJ175" s="53">
        <v>0</v>
      </c>
      <c r="AK175" s="53">
        <v>-6711418</v>
      </c>
      <c r="AL175" s="53">
        <v>397</v>
      </c>
      <c r="AM175" s="53">
        <v>26</v>
      </c>
      <c r="AN175" s="53">
        <v>5</v>
      </c>
      <c r="AO175" s="53">
        <v>10</v>
      </c>
      <c r="AP175" s="53">
        <v>3</v>
      </c>
      <c r="AQ175" s="53">
        <v>1064</v>
      </c>
      <c r="AR175" s="53">
        <v>48</v>
      </c>
      <c r="AS175" s="53">
        <v>9</v>
      </c>
      <c r="AT175" s="53">
        <v>11</v>
      </c>
      <c r="AU175" s="1188"/>
      <c r="AV175" s="53">
        <v>0</v>
      </c>
      <c r="AW175" s="53">
        <v>0</v>
      </c>
      <c r="AX175" s="53">
        <v>0</v>
      </c>
      <c r="AY175" s="53">
        <v>477</v>
      </c>
      <c r="AZ175" s="53"/>
      <c r="BA175" s="53">
        <v>4823</v>
      </c>
      <c r="BB175" s="53">
        <v>4507</v>
      </c>
      <c r="BC175" s="53">
        <v>316</v>
      </c>
      <c r="BD175" s="53">
        <v>5935</v>
      </c>
      <c r="BE175" s="53">
        <v>-147542</v>
      </c>
      <c r="BF175" s="53">
        <v>-326783</v>
      </c>
      <c r="BG175" s="53"/>
      <c r="BH175" s="53">
        <v>-134807</v>
      </c>
      <c r="BI175" s="53">
        <v>-2380874</v>
      </c>
      <c r="BJ175" s="53">
        <v>-32944</v>
      </c>
      <c r="BK175" s="53">
        <v>-5370315</v>
      </c>
      <c r="BL175" s="1741"/>
      <c r="BM175" s="1742"/>
      <c r="BN175" s="1329">
        <v>0</v>
      </c>
      <c r="BO175" s="344" t="s">
        <v>497</v>
      </c>
      <c r="BP175" s="344" t="s">
        <v>2016</v>
      </c>
      <c r="BQ175" s="580" t="s">
        <v>2194</v>
      </c>
      <c r="BR175" s="246"/>
      <c r="BS175" s="246"/>
      <c r="BT175" s="246"/>
      <c r="BU175" s="246"/>
      <c r="BV175" s="246"/>
      <c r="BW175" s="246"/>
      <c r="BX175" s="246"/>
      <c r="BY175" s="246"/>
      <c r="BZ175" s="246"/>
      <c r="CA175" s="246"/>
      <c r="CB175" s="246"/>
      <c r="CC175" s="246"/>
      <c r="CD175" s="246"/>
      <c r="CE175" s="246"/>
      <c r="CF175" s="246"/>
      <c r="CG175" s="246"/>
      <c r="CH175" s="246"/>
      <c r="CI175" s="246"/>
      <c r="CJ175" s="246"/>
      <c r="CK175" s="246"/>
      <c r="CL175" s="246"/>
      <c r="CM175" s="246"/>
      <c r="CN175" s="246"/>
      <c r="CO175" s="246"/>
      <c r="CP175" s="246"/>
      <c r="CQ175" s="246"/>
      <c r="CR175" s="246"/>
      <c r="CS175" s="246"/>
      <c r="CT175" s="246"/>
    </row>
    <row r="176" spans="1:99" s="48" customFormat="1" ht="12.75" customHeight="1" x14ac:dyDescent="0.2">
      <c r="A176" s="599">
        <v>172</v>
      </c>
      <c r="B176" s="296" t="s">
        <v>502</v>
      </c>
      <c r="C176" s="648" t="s">
        <v>231</v>
      </c>
      <c r="D176" s="1319">
        <v>257856</v>
      </c>
      <c r="E176" s="1187">
        <v>238269000</v>
      </c>
      <c r="F176" s="1187">
        <v>6540</v>
      </c>
      <c r="G176" s="53">
        <v>-6909875</v>
      </c>
      <c r="H176" s="53">
        <v>-7782032</v>
      </c>
      <c r="I176" s="53">
        <v>-116580</v>
      </c>
      <c r="J176" s="53">
        <v>-4566</v>
      </c>
      <c r="K176" s="53">
        <v>-15916</v>
      </c>
      <c r="L176" s="53">
        <v>-10000</v>
      </c>
      <c r="M176" s="53">
        <v>-1631253</v>
      </c>
      <c r="N176" s="53">
        <v>-83585</v>
      </c>
      <c r="O176" s="53">
        <v>-318042</v>
      </c>
      <c r="P176" s="53">
        <v>0</v>
      </c>
      <c r="Q176" s="53">
        <v>0</v>
      </c>
      <c r="R176" s="53">
        <v>0</v>
      </c>
      <c r="S176" s="53">
        <v>0</v>
      </c>
      <c r="T176" s="53"/>
      <c r="U176" s="53"/>
      <c r="V176" s="53">
        <v>73994525</v>
      </c>
      <c r="W176" s="53">
        <v>-2202819</v>
      </c>
      <c r="X176" s="53"/>
      <c r="Y176" s="53"/>
      <c r="Z176" s="53">
        <v>34201621</v>
      </c>
      <c r="AA176" s="53">
        <v>34463485</v>
      </c>
      <c r="AB176" s="53">
        <v>0</v>
      </c>
      <c r="AC176" s="53">
        <v>703336</v>
      </c>
      <c r="AD176" s="53">
        <v>258373</v>
      </c>
      <c r="AE176" s="53">
        <v>1027345</v>
      </c>
      <c r="AF176" s="53">
        <v>229936</v>
      </c>
      <c r="AG176" s="53">
        <v>0</v>
      </c>
      <c r="AH176" s="53">
        <v>0</v>
      </c>
      <c r="AI176" s="53">
        <v>0</v>
      </c>
      <c r="AJ176" s="53">
        <v>965201</v>
      </c>
      <c r="AK176" s="53">
        <v>-1187351</v>
      </c>
      <c r="AL176" s="53">
        <v>377</v>
      </c>
      <c r="AM176" s="53">
        <v>23</v>
      </c>
      <c r="AN176" s="53">
        <v>2</v>
      </c>
      <c r="AO176" s="53">
        <v>13</v>
      </c>
      <c r="AP176" s="53">
        <v>0</v>
      </c>
      <c r="AQ176" s="53">
        <v>510</v>
      </c>
      <c r="AR176" s="53">
        <v>75</v>
      </c>
      <c r="AS176" s="53">
        <v>23</v>
      </c>
      <c r="AT176" s="53">
        <v>0</v>
      </c>
      <c r="AU176" s="1188"/>
      <c r="AV176" s="53">
        <v>0</v>
      </c>
      <c r="AW176" s="53">
        <v>0</v>
      </c>
      <c r="AX176" s="53">
        <v>0</v>
      </c>
      <c r="AY176" s="53">
        <v>832</v>
      </c>
      <c r="AZ176" s="53"/>
      <c r="BA176" s="53">
        <v>2475</v>
      </c>
      <c r="BB176" s="53">
        <v>2277</v>
      </c>
      <c r="BC176" s="53">
        <v>198</v>
      </c>
      <c r="BD176" s="53">
        <v>3509</v>
      </c>
      <c r="BE176" s="53">
        <v>-507137</v>
      </c>
      <c r="BF176" s="53">
        <v>-99910</v>
      </c>
      <c r="BG176" s="53"/>
      <c r="BH176" s="53">
        <v>-2096</v>
      </c>
      <c r="BI176" s="53">
        <v>-579019</v>
      </c>
      <c r="BJ176" s="53">
        <v>-443091</v>
      </c>
      <c r="BK176" s="53">
        <v>-1559789</v>
      </c>
      <c r="BL176" s="1741"/>
      <c r="BM176" s="1742"/>
      <c r="BN176" s="1329">
        <v>-87000</v>
      </c>
      <c r="BO176" s="344" t="s">
        <v>497</v>
      </c>
      <c r="BP176" s="344" t="s">
        <v>2033</v>
      </c>
      <c r="BQ176" s="580" t="s">
        <v>2195</v>
      </c>
      <c r="BR176" s="246"/>
      <c r="BS176" s="246"/>
      <c r="BT176" s="246"/>
      <c r="BU176" s="246"/>
      <c r="BV176" s="246"/>
      <c r="BW176" s="246"/>
      <c r="BX176" s="246"/>
      <c r="BY176" s="246"/>
      <c r="BZ176" s="246"/>
      <c r="CA176" s="246"/>
      <c r="CB176" s="246"/>
      <c r="CC176" s="246"/>
      <c r="CD176" s="246"/>
      <c r="CE176" s="246"/>
      <c r="CF176" s="246"/>
      <c r="CG176" s="246"/>
      <c r="CH176" s="246"/>
      <c r="CI176" s="246"/>
      <c r="CJ176" s="246"/>
      <c r="CK176" s="246"/>
      <c r="CL176" s="246"/>
      <c r="CM176" s="246"/>
      <c r="CN176" s="246"/>
      <c r="CO176" s="246"/>
      <c r="CP176" s="246"/>
      <c r="CQ176" s="246"/>
      <c r="CR176" s="246"/>
      <c r="CS176" s="246"/>
      <c r="CT176" s="246"/>
    </row>
    <row r="177" spans="1:99" s="48" customFormat="1" ht="12.75" customHeight="1" x14ac:dyDescent="0.2">
      <c r="A177" s="599">
        <v>173</v>
      </c>
      <c r="B177" s="296" t="s">
        <v>232</v>
      </c>
      <c r="C177" s="648" t="s">
        <v>233</v>
      </c>
      <c r="D177" s="1319">
        <v>237871</v>
      </c>
      <c r="E177" s="1187">
        <v>189737000</v>
      </c>
      <c r="F177" s="1187">
        <v>6330</v>
      </c>
      <c r="G177" s="53">
        <v>-7429334</v>
      </c>
      <c r="H177" s="53">
        <v>-4990879</v>
      </c>
      <c r="I177" s="53">
        <v>-114824</v>
      </c>
      <c r="J177" s="53">
        <v>0</v>
      </c>
      <c r="K177" s="53">
        <v>-18358</v>
      </c>
      <c r="L177" s="53">
        <v>-50000</v>
      </c>
      <c r="M177" s="53">
        <v>-2651236</v>
      </c>
      <c r="N177" s="53">
        <v>-299581</v>
      </c>
      <c r="O177" s="53">
        <v>-53496</v>
      </c>
      <c r="P177" s="53">
        <v>-28706</v>
      </c>
      <c r="Q177" s="53">
        <v>0</v>
      </c>
      <c r="R177" s="53">
        <v>-100000</v>
      </c>
      <c r="S177" s="53">
        <v>0</v>
      </c>
      <c r="T177" s="53"/>
      <c r="U177" s="53"/>
      <c r="V177" s="53">
        <v>69900287</v>
      </c>
      <c r="W177" s="53">
        <v>0</v>
      </c>
      <c r="X177" s="53"/>
      <c r="Y177" s="53"/>
      <c r="Z177" s="53">
        <v>34627364</v>
      </c>
      <c r="AA177" s="53">
        <v>33934816</v>
      </c>
      <c r="AB177" s="53">
        <v>0</v>
      </c>
      <c r="AC177" s="53">
        <v>692547</v>
      </c>
      <c r="AD177" s="53">
        <v>237810</v>
      </c>
      <c r="AE177" s="53">
        <v>182760</v>
      </c>
      <c r="AF177" s="53">
        <v>0</v>
      </c>
      <c r="AG177" s="53">
        <v>0</v>
      </c>
      <c r="AH177" s="53">
        <v>0</v>
      </c>
      <c r="AI177" s="53">
        <v>0</v>
      </c>
      <c r="AJ177" s="53">
        <v>0</v>
      </c>
      <c r="AK177" s="53">
        <v>2305949</v>
      </c>
      <c r="AL177" s="53">
        <v>247</v>
      </c>
      <c r="AM177" s="53">
        <v>11</v>
      </c>
      <c r="AN177" s="53">
        <v>0</v>
      </c>
      <c r="AO177" s="53">
        <v>8</v>
      </c>
      <c r="AP177" s="53">
        <v>0</v>
      </c>
      <c r="AQ177" s="53">
        <v>1051</v>
      </c>
      <c r="AR177" s="53">
        <v>130</v>
      </c>
      <c r="AS177" s="53">
        <v>12</v>
      </c>
      <c r="AT177" s="53">
        <v>11</v>
      </c>
      <c r="AU177" s="1188"/>
      <c r="AV177" s="53">
        <v>0</v>
      </c>
      <c r="AW177" s="53">
        <v>0</v>
      </c>
      <c r="AX177" s="53">
        <v>0</v>
      </c>
      <c r="AY177" s="53">
        <v>530</v>
      </c>
      <c r="AZ177" s="53"/>
      <c r="BA177" s="53">
        <v>2572</v>
      </c>
      <c r="BB177" s="53">
        <v>2389</v>
      </c>
      <c r="BC177" s="53">
        <v>183</v>
      </c>
      <c r="BD177" s="53">
        <v>3153</v>
      </c>
      <c r="BE177" s="53">
        <v>-400000</v>
      </c>
      <c r="BF177" s="53">
        <v>-100000</v>
      </c>
      <c r="BG177" s="53"/>
      <c r="BH177" s="53">
        <v>-40000</v>
      </c>
      <c r="BI177" s="53">
        <v>-1311236</v>
      </c>
      <c r="BJ177" s="53">
        <v>-800000</v>
      </c>
      <c r="BK177" s="53">
        <v>158181</v>
      </c>
      <c r="BL177" s="1741"/>
      <c r="BM177" s="1742"/>
      <c r="BN177" s="1329">
        <v>-14000</v>
      </c>
      <c r="BO177" s="344" t="s">
        <v>2027</v>
      </c>
      <c r="BP177" s="344" t="s">
        <v>825</v>
      </c>
      <c r="BQ177" s="580" t="s">
        <v>2196</v>
      </c>
      <c r="BR177" s="246"/>
      <c r="BS177" s="246"/>
      <c r="BT177" s="246"/>
      <c r="BU177" s="246"/>
      <c r="BV177" s="246"/>
      <c r="BW177" s="246"/>
      <c r="BX177" s="246"/>
      <c r="BY177" s="246"/>
      <c r="BZ177" s="246"/>
      <c r="CA177" s="246"/>
      <c r="CB177" s="246"/>
      <c r="CC177" s="246"/>
      <c r="CD177" s="246"/>
      <c r="CE177" s="246"/>
      <c r="CF177" s="246"/>
      <c r="CG177" s="246"/>
      <c r="CH177" s="246"/>
      <c r="CI177" s="246"/>
      <c r="CJ177" s="246"/>
      <c r="CK177" s="246"/>
      <c r="CL177" s="246"/>
      <c r="CM177" s="246"/>
      <c r="CN177" s="246"/>
      <c r="CO177" s="246"/>
      <c r="CP177" s="246"/>
      <c r="CQ177" s="246"/>
      <c r="CR177" s="246"/>
      <c r="CS177" s="246"/>
      <c r="CT177" s="246"/>
    </row>
    <row r="178" spans="1:99" s="48" customFormat="1" ht="12.75" customHeight="1" x14ac:dyDescent="0.2">
      <c r="A178" s="599">
        <v>174</v>
      </c>
      <c r="B178" s="296" t="s">
        <v>234</v>
      </c>
      <c r="C178" s="648" t="s">
        <v>235</v>
      </c>
      <c r="D178" s="1319">
        <v>128990</v>
      </c>
      <c r="E178" s="1187">
        <v>185785000</v>
      </c>
      <c r="F178" s="1187">
        <v>2550</v>
      </c>
      <c r="G178" s="53">
        <v>-2824035</v>
      </c>
      <c r="H178" s="53">
        <v>-1377823</v>
      </c>
      <c r="I178" s="53">
        <v>-34002</v>
      </c>
      <c r="J178" s="53">
        <v>-24027</v>
      </c>
      <c r="K178" s="53">
        <v>0</v>
      </c>
      <c r="L178" s="53">
        <v>0</v>
      </c>
      <c r="M178" s="53">
        <v>-1226417</v>
      </c>
      <c r="N178" s="53">
        <v>-11924</v>
      </c>
      <c r="O178" s="53">
        <v>-9649</v>
      </c>
      <c r="P178" s="53">
        <v>-816</v>
      </c>
      <c r="Q178" s="53">
        <v>0</v>
      </c>
      <c r="R178" s="53">
        <v>0</v>
      </c>
      <c r="S178" s="53">
        <v>0</v>
      </c>
      <c r="T178" s="53"/>
      <c r="U178" s="53"/>
      <c r="V178" s="53">
        <v>81780385</v>
      </c>
      <c r="W178" s="53">
        <v>-189536</v>
      </c>
      <c r="X178" s="53"/>
      <c r="Y178" s="53"/>
      <c r="Z178" s="53">
        <v>40598542</v>
      </c>
      <c r="AA178" s="53">
        <v>32478834</v>
      </c>
      <c r="AB178" s="53">
        <v>8119709</v>
      </c>
      <c r="AC178" s="53">
        <v>0</v>
      </c>
      <c r="AD178" s="53">
        <v>125299</v>
      </c>
      <c r="AE178" s="53">
        <v>0</v>
      </c>
      <c r="AF178" s="53">
        <v>0</v>
      </c>
      <c r="AG178" s="53">
        <v>0</v>
      </c>
      <c r="AH178" s="53">
        <v>0</v>
      </c>
      <c r="AI178" s="53">
        <v>0</v>
      </c>
      <c r="AJ178" s="53">
        <v>0</v>
      </c>
      <c r="AK178" s="53">
        <v>4879050</v>
      </c>
      <c r="AL178" s="53">
        <v>94</v>
      </c>
      <c r="AM178" s="53">
        <v>12</v>
      </c>
      <c r="AN178" s="53">
        <v>9</v>
      </c>
      <c r="AO178" s="53">
        <v>0</v>
      </c>
      <c r="AP178" s="53">
        <v>0</v>
      </c>
      <c r="AQ178" s="53">
        <v>233</v>
      </c>
      <c r="AR178" s="53">
        <v>18</v>
      </c>
      <c r="AS178" s="53">
        <v>31</v>
      </c>
      <c r="AT178" s="53">
        <v>2</v>
      </c>
      <c r="AU178" s="1188"/>
      <c r="AV178" s="53">
        <v>0</v>
      </c>
      <c r="AW178" s="53">
        <v>0</v>
      </c>
      <c r="AX178" s="53">
        <v>0</v>
      </c>
      <c r="AY178" s="53">
        <v>261</v>
      </c>
      <c r="AZ178" s="53"/>
      <c r="BA178" s="53">
        <v>969</v>
      </c>
      <c r="BB178" s="53">
        <v>907</v>
      </c>
      <c r="BC178" s="53">
        <v>62</v>
      </c>
      <c r="BD178" s="53">
        <v>1260</v>
      </c>
      <c r="BE178" s="53">
        <v>-506697</v>
      </c>
      <c r="BF178" s="53">
        <v>-367995</v>
      </c>
      <c r="BG178" s="53"/>
      <c r="BH178" s="53">
        <v>0</v>
      </c>
      <c r="BI178" s="53">
        <v>-348313</v>
      </c>
      <c r="BJ178" s="53">
        <v>-3412</v>
      </c>
      <c r="BK178" s="53">
        <v>8883525</v>
      </c>
      <c r="BL178" s="1741"/>
      <c r="BM178" s="1742"/>
      <c r="BN178" s="1329">
        <v>0</v>
      </c>
      <c r="BO178" s="344" t="s">
        <v>2013</v>
      </c>
      <c r="BP178" s="344" t="s">
        <v>2037</v>
      </c>
      <c r="BQ178" s="580" t="s">
        <v>2197</v>
      </c>
      <c r="BR178" s="246"/>
      <c r="BS178" s="246"/>
      <c r="BT178" s="246"/>
      <c r="BU178" s="246"/>
      <c r="BV178" s="246"/>
      <c r="BW178" s="246"/>
      <c r="BX178" s="246"/>
      <c r="BY178" s="246"/>
      <c r="BZ178" s="246"/>
      <c r="CA178" s="246"/>
      <c r="CB178" s="246"/>
      <c r="CC178" s="246"/>
      <c r="CD178" s="246"/>
      <c r="CE178" s="246"/>
      <c r="CF178" s="246"/>
      <c r="CG178" s="246"/>
      <c r="CH178" s="246"/>
      <c r="CI178" s="246"/>
      <c r="CJ178" s="246"/>
      <c r="CK178" s="246"/>
      <c r="CL178" s="246"/>
      <c r="CM178" s="246"/>
      <c r="CN178" s="246"/>
      <c r="CO178" s="246"/>
      <c r="CP178" s="246"/>
      <c r="CQ178" s="246"/>
      <c r="CR178" s="246"/>
      <c r="CS178" s="246"/>
      <c r="CT178" s="246"/>
    </row>
    <row r="179" spans="1:99" s="48" customFormat="1" ht="12.75" customHeight="1" x14ac:dyDescent="0.2">
      <c r="A179" s="599">
        <v>175</v>
      </c>
      <c r="B179" s="296" t="s">
        <v>241</v>
      </c>
      <c r="C179" s="648" t="s">
        <v>242</v>
      </c>
      <c r="D179" s="1319">
        <v>177579</v>
      </c>
      <c r="E179" s="1187">
        <v>275634000</v>
      </c>
      <c r="F179" s="1187">
        <v>3530</v>
      </c>
      <c r="G179" s="53">
        <v>-4021227</v>
      </c>
      <c r="H179" s="53">
        <v>-2542933</v>
      </c>
      <c r="I179" s="53">
        <v>-25269</v>
      </c>
      <c r="J179" s="53">
        <v>-6861</v>
      </c>
      <c r="K179" s="53">
        <v>-5414</v>
      </c>
      <c r="L179" s="53">
        <v>0</v>
      </c>
      <c r="M179" s="53">
        <v>-1291648</v>
      </c>
      <c r="N179" s="53">
        <v>-98006</v>
      </c>
      <c r="O179" s="53">
        <v>-37197</v>
      </c>
      <c r="P179" s="53">
        <v>-1599</v>
      </c>
      <c r="Q179" s="53">
        <v>0</v>
      </c>
      <c r="R179" s="53">
        <v>0</v>
      </c>
      <c r="S179" s="53">
        <v>0</v>
      </c>
      <c r="T179" s="53"/>
      <c r="U179" s="53"/>
      <c r="V179" s="53">
        <v>118234843</v>
      </c>
      <c r="W179" s="53">
        <v>-1808993</v>
      </c>
      <c r="X179" s="53"/>
      <c r="Y179" s="53"/>
      <c r="Z179" s="53">
        <v>55213675</v>
      </c>
      <c r="AA179" s="53">
        <v>44170940</v>
      </c>
      <c r="AB179" s="53">
        <v>9938462</v>
      </c>
      <c r="AC179" s="53">
        <v>1104274</v>
      </c>
      <c r="AD179" s="53">
        <v>170786</v>
      </c>
      <c r="AE179" s="53">
        <v>4569203</v>
      </c>
      <c r="AF179" s="53">
        <v>353771</v>
      </c>
      <c r="AG179" s="53">
        <v>0</v>
      </c>
      <c r="AH179" s="53">
        <v>0</v>
      </c>
      <c r="AI179" s="53">
        <v>0</v>
      </c>
      <c r="AJ179" s="53">
        <v>0</v>
      </c>
      <c r="AK179" s="53">
        <v>-6568629</v>
      </c>
      <c r="AL179" s="53">
        <v>125</v>
      </c>
      <c r="AM179" s="53">
        <v>8</v>
      </c>
      <c r="AN179" s="53">
        <v>4</v>
      </c>
      <c r="AO179" s="53">
        <v>3</v>
      </c>
      <c r="AP179" s="53">
        <v>0</v>
      </c>
      <c r="AQ179" s="53">
        <v>156</v>
      </c>
      <c r="AR179" s="53">
        <v>77</v>
      </c>
      <c r="AS179" s="53">
        <v>4</v>
      </c>
      <c r="AT179" s="53">
        <v>3</v>
      </c>
      <c r="AU179" s="1188"/>
      <c r="AV179" s="53">
        <v>0</v>
      </c>
      <c r="AW179" s="53">
        <v>0</v>
      </c>
      <c r="AX179" s="53">
        <v>0</v>
      </c>
      <c r="AY179" s="53">
        <v>253</v>
      </c>
      <c r="AZ179" s="53"/>
      <c r="BA179" s="53">
        <v>1445</v>
      </c>
      <c r="BB179" s="53">
        <v>1344</v>
      </c>
      <c r="BC179" s="53">
        <v>101</v>
      </c>
      <c r="BD179" s="53">
        <v>1584</v>
      </c>
      <c r="BE179" s="53">
        <v>-472480</v>
      </c>
      <c r="BF179" s="53">
        <v>-251370</v>
      </c>
      <c r="BG179" s="53"/>
      <c r="BH179" s="53">
        <v>-1771</v>
      </c>
      <c r="BI179" s="53">
        <v>-566027</v>
      </c>
      <c r="BJ179" s="53">
        <v>0</v>
      </c>
      <c r="BK179" s="53">
        <v>-2426345</v>
      </c>
      <c r="BL179" s="1741"/>
      <c r="BM179" s="1742"/>
      <c r="BN179" s="1329">
        <v>-15000</v>
      </c>
      <c r="BO179" s="344" t="s">
        <v>2013</v>
      </c>
      <c r="BP179" s="344" t="s">
        <v>2016</v>
      </c>
      <c r="BQ179" s="580" t="s">
        <v>2198</v>
      </c>
      <c r="BR179" s="246"/>
      <c r="BS179" s="246"/>
      <c r="BT179" s="246"/>
      <c r="BU179" s="246"/>
      <c r="BV179" s="246"/>
      <c r="BW179" s="246"/>
      <c r="BX179" s="246"/>
      <c r="BY179" s="246"/>
      <c r="BZ179" s="246"/>
      <c r="CA179" s="246"/>
      <c r="CB179" s="246"/>
      <c r="CC179" s="246"/>
      <c r="CD179" s="246"/>
      <c r="CE179" s="246"/>
      <c r="CF179" s="246"/>
      <c r="CG179" s="246"/>
      <c r="CH179" s="246"/>
      <c r="CI179" s="246"/>
      <c r="CJ179" s="246"/>
      <c r="CK179" s="246"/>
      <c r="CL179" s="246"/>
      <c r="CM179" s="246"/>
      <c r="CN179" s="246"/>
      <c r="CO179" s="246"/>
      <c r="CP179" s="246"/>
      <c r="CQ179" s="246"/>
      <c r="CR179" s="246"/>
      <c r="CS179" s="246"/>
      <c r="CT179" s="246"/>
    </row>
    <row r="180" spans="1:99" s="48" customFormat="1" ht="12.75" customHeight="1" x14ac:dyDescent="0.2">
      <c r="A180" s="599">
        <v>176</v>
      </c>
      <c r="B180" s="296" t="s">
        <v>608</v>
      </c>
      <c r="C180" s="648" t="s">
        <v>1998</v>
      </c>
      <c r="D180" s="1319">
        <v>1180543</v>
      </c>
      <c r="E180" s="1187">
        <v>714830000</v>
      </c>
      <c r="F180" s="1187">
        <v>32870</v>
      </c>
      <c r="G180" s="53">
        <v>-42341000</v>
      </c>
      <c r="H180" s="53">
        <v>-14163274</v>
      </c>
      <c r="I180" s="53">
        <v>-537317</v>
      </c>
      <c r="J180" s="53">
        <v>-364998</v>
      </c>
      <c r="K180" s="53">
        <v>-122173</v>
      </c>
      <c r="L180" s="53">
        <v>-147000</v>
      </c>
      <c r="M180" s="53">
        <v>-7129142</v>
      </c>
      <c r="N180" s="53">
        <v>-666436</v>
      </c>
      <c r="O180" s="53">
        <v>-199685</v>
      </c>
      <c r="P180" s="53">
        <v>-10654</v>
      </c>
      <c r="Q180" s="53">
        <v>0</v>
      </c>
      <c r="R180" s="53">
        <v>0</v>
      </c>
      <c r="S180" s="53">
        <v>0</v>
      </c>
      <c r="T180" s="53"/>
      <c r="U180" s="53"/>
      <c r="V180" s="53">
        <v>235882557</v>
      </c>
      <c r="W180" s="53">
        <v>-8195030</v>
      </c>
      <c r="X180" s="53"/>
      <c r="Y180" s="53"/>
      <c r="Z180" s="53">
        <v>105544467</v>
      </c>
      <c r="AA180" s="53">
        <v>103433578</v>
      </c>
      <c r="AB180" s="53">
        <v>0</v>
      </c>
      <c r="AC180" s="53">
        <v>2110889</v>
      </c>
      <c r="AD180" s="53">
        <v>1180628</v>
      </c>
      <c r="AE180" s="53">
        <v>0</v>
      </c>
      <c r="AF180" s="53">
        <v>14195018</v>
      </c>
      <c r="AG180" s="53">
        <v>0</v>
      </c>
      <c r="AH180" s="53">
        <v>0</v>
      </c>
      <c r="AI180" s="53">
        <v>0</v>
      </c>
      <c r="AJ180" s="53">
        <v>0</v>
      </c>
      <c r="AK180" s="53">
        <v>-7903890</v>
      </c>
      <c r="AL180" s="53">
        <v>1512</v>
      </c>
      <c r="AM180" s="53">
        <v>109</v>
      </c>
      <c r="AN180" s="53">
        <v>167</v>
      </c>
      <c r="AO180" s="53">
        <v>78</v>
      </c>
      <c r="AP180" s="53">
        <v>1</v>
      </c>
      <c r="AQ180" s="53">
        <v>2435</v>
      </c>
      <c r="AR180" s="53">
        <v>536</v>
      </c>
      <c r="AS180" s="53">
        <v>82</v>
      </c>
      <c r="AT180" s="53">
        <v>5</v>
      </c>
      <c r="AU180" s="1188"/>
      <c r="AV180" s="53">
        <v>0</v>
      </c>
      <c r="AW180" s="53">
        <v>0</v>
      </c>
      <c r="AX180" s="53">
        <v>1</v>
      </c>
      <c r="AY180" s="53">
        <v>5789</v>
      </c>
      <c r="AZ180" s="53"/>
      <c r="BA180" s="53">
        <v>16081</v>
      </c>
      <c r="BB180" s="53">
        <v>15268</v>
      </c>
      <c r="BC180" s="53">
        <v>813</v>
      </c>
      <c r="BD180" s="53">
        <v>14601</v>
      </c>
      <c r="BE180" s="53">
        <v>-1247200</v>
      </c>
      <c r="BF180" s="53">
        <v>-2015000</v>
      </c>
      <c r="BG180" s="53"/>
      <c r="BH180" s="53">
        <v>-97000</v>
      </c>
      <c r="BI180" s="53">
        <v>-2179554</v>
      </c>
      <c r="BJ180" s="53">
        <v>-1590388</v>
      </c>
      <c r="BK180" s="53">
        <v>-9256641</v>
      </c>
      <c r="BL180" s="1741"/>
      <c r="BM180" s="1742"/>
      <c r="BN180" s="1329">
        <v>0</v>
      </c>
      <c r="BO180" s="344" t="s">
        <v>497</v>
      </c>
      <c r="BP180" s="344" t="s">
        <v>2028</v>
      </c>
      <c r="BQ180" s="580" t="s">
        <v>2319</v>
      </c>
      <c r="BR180" s="246"/>
      <c r="BS180" s="246"/>
      <c r="BT180" s="246"/>
      <c r="BU180" s="246"/>
      <c r="BV180" s="246"/>
      <c r="BW180" s="246"/>
      <c r="BX180" s="246"/>
      <c r="BY180" s="246"/>
      <c r="BZ180" s="246"/>
      <c r="CA180" s="246"/>
      <c r="CB180" s="246"/>
      <c r="CC180" s="246"/>
      <c r="CD180" s="246"/>
      <c r="CE180" s="246"/>
      <c r="CF180" s="246"/>
      <c r="CG180" s="246"/>
      <c r="CH180" s="246"/>
      <c r="CI180" s="246"/>
      <c r="CJ180" s="246"/>
      <c r="CK180" s="246"/>
      <c r="CL180" s="246"/>
      <c r="CM180" s="246"/>
      <c r="CN180" s="246"/>
      <c r="CO180" s="246"/>
      <c r="CP180" s="246"/>
      <c r="CQ180" s="246"/>
      <c r="CR180" s="246"/>
      <c r="CS180" s="246"/>
      <c r="CT180" s="246"/>
    </row>
    <row r="181" spans="1:99" s="48" customFormat="1" ht="12.75" customHeight="1" x14ac:dyDescent="0.2">
      <c r="A181" s="599">
        <v>177</v>
      </c>
      <c r="B181" s="296" t="s">
        <v>243</v>
      </c>
      <c r="C181" s="648" t="s">
        <v>244</v>
      </c>
      <c r="D181" s="1319">
        <v>513098</v>
      </c>
      <c r="E181" s="1187">
        <v>306497000</v>
      </c>
      <c r="F181" s="1187">
        <v>14230</v>
      </c>
      <c r="G181" s="53">
        <v>-15636290</v>
      </c>
      <c r="H181" s="53">
        <v>-7881673</v>
      </c>
      <c r="I181" s="53">
        <v>-162569</v>
      </c>
      <c r="J181" s="53">
        <v>-117462</v>
      </c>
      <c r="K181" s="53">
        <v>-59626</v>
      </c>
      <c r="L181" s="53">
        <v>-100000</v>
      </c>
      <c r="M181" s="53">
        <v>-3643238</v>
      </c>
      <c r="N181" s="53">
        <v>-306453</v>
      </c>
      <c r="O181" s="53">
        <v>-3086593</v>
      </c>
      <c r="P181" s="53">
        <v>-15302</v>
      </c>
      <c r="Q181" s="53">
        <v>-1507</v>
      </c>
      <c r="R181" s="53">
        <v>-500000</v>
      </c>
      <c r="S181" s="53">
        <v>-6944</v>
      </c>
      <c r="T181" s="53"/>
      <c r="U181" s="53"/>
      <c r="V181" s="53">
        <v>99759819</v>
      </c>
      <c r="W181" s="53">
        <v>-4436516</v>
      </c>
      <c r="X181" s="53"/>
      <c r="Y181" s="53"/>
      <c r="Z181" s="53">
        <v>44042366</v>
      </c>
      <c r="AA181" s="53">
        <v>44049310</v>
      </c>
      <c r="AB181" s="53">
        <v>0</v>
      </c>
      <c r="AC181" s="53">
        <v>0</v>
      </c>
      <c r="AD181" s="53">
        <v>507756</v>
      </c>
      <c r="AE181" s="53">
        <v>1088019</v>
      </c>
      <c r="AF181" s="53">
        <v>6348183</v>
      </c>
      <c r="AG181" s="53">
        <v>0</v>
      </c>
      <c r="AH181" s="53">
        <v>6944</v>
      </c>
      <c r="AI181" s="53">
        <v>0</v>
      </c>
      <c r="AJ181" s="53">
        <v>0</v>
      </c>
      <c r="AK181" s="53">
        <v>7957528</v>
      </c>
      <c r="AL181" s="53">
        <v>746</v>
      </c>
      <c r="AM181" s="53">
        <v>52</v>
      </c>
      <c r="AN181" s="53">
        <v>50</v>
      </c>
      <c r="AO181" s="53">
        <v>41</v>
      </c>
      <c r="AP181" s="53">
        <v>0</v>
      </c>
      <c r="AQ181" s="53">
        <v>1100</v>
      </c>
      <c r="AR181" s="53">
        <v>389</v>
      </c>
      <c r="AS181" s="53">
        <v>92</v>
      </c>
      <c r="AT181" s="53">
        <v>21</v>
      </c>
      <c r="AU181" s="1188"/>
      <c r="AV181" s="53">
        <v>1</v>
      </c>
      <c r="AW181" s="53">
        <v>4</v>
      </c>
      <c r="AX181" s="53">
        <v>0</v>
      </c>
      <c r="AY181" s="53">
        <v>2218</v>
      </c>
      <c r="AZ181" s="53"/>
      <c r="BA181" s="53">
        <v>6583</v>
      </c>
      <c r="BB181" s="53">
        <v>6286</v>
      </c>
      <c r="BC181" s="53">
        <v>297</v>
      </c>
      <c r="BD181" s="53">
        <v>6720</v>
      </c>
      <c r="BE181" s="53">
        <v>-184569</v>
      </c>
      <c r="BF181" s="53">
        <v>-1214518</v>
      </c>
      <c r="BG181" s="53"/>
      <c r="BH181" s="53">
        <v>-226323</v>
      </c>
      <c r="BI181" s="53">
        <v>-2017828</v>
      </c>
      <c r="BJ181" s="53">
        <v>0</v>
      </c>
      <c r="BK181" s="53">
        <v>13301953</v>
      </c>
      <c r="BL181" s="1741"/>
      <c r="BM181" s="1742"/>
      <c r="BN181" s="1329">
        <v>-60000</v>
      </c>
      <c r="BO181" s="344" t="s">
        <v>497</v>
      </c>
      <c r="BP181" s="344" t="s">
        <v>825</v>
      </c>
      <c r="BQ181" s="580" t="s">
        <v>2199</v>
      </c>
      <c r="BR181" s="246"/>
      <c r="BS181" s="246"/>
      <c r="BT181" s="246"/>
      <c r="BU181" s="246"/>
      <c r="BV181" s="246"/>
      <c r="BW181" s="246"/>
      <c r="BX181" s="246"/>
      <c r="BY181" s="246"/>
      <c r="BZ181" s="246"/>
      <c r="CA181" s="246"/>
      <c r="CB181" s="246"/>
      <c r="CC181" s="246"/>
      <c r="CD181" s="246"/>
      <c r="CE181" s="246"/>
      <c r="CF181" s="246"/>
      <c r="CG181" s="246"/>
      <c r="CH181" s="246"/>
      <c r="CI181" s="246"/>
      <c r="CJ181" s="246"/>
      <c r="CK181" s="246"/>
      <c r="CL181" s="246"/>
      <c r="CM181" s="246"/>
      <c r="CN181" s="246"/>
      <c r="CO181" s="246"/>
      <c r="CP181" s="246"/>
      <c r="CQ181" s="246"/>
      <c r="CR181" s="246"/>
      <c r="CS181" s="246"/>
      <c r="CT181" s="246"/>
    </row>
    <row r="182" spans="1:99" s="48" customFormat="1" ht="12.75" customHeight="1" x14ac:dyDescent="0.2">
      <c r="A182" s="599">
        <v>178</v>
      </c>
      <c r="B182" s="296" t="s">
        <v>245</v>
      </c>
      <c r="C182" s="648" t="s">
        <v>246</v>
      </c>
      <c r="D182" s="1319">
        <v>260884</v>
      </c>
      <c r="E182" s="1187">
        <v>211083000</v>
      </c>
      <c r="F182" s="1187">
        <v>6850</v>
      </c>
      <c r="G182" s="53">
        <v>-6206980</v>
      </c>
      <c r="H182" s="53">
        <v>-8779925</v>
      </c>
      <c r="I182" s="53">
        <v>-23194</v>
      </c>
      <c r="J182" s="53">
        <v>0</v>
      </c>
      <c r="K182" s="53">
        <v>-6113</v>
      </c>
      <c r="L182" s="53">
        <v>-100000</v>
      </c>
      <c r="M182" s="53">
        <v>-3852944</v>
      </c>
      <c r="N182" s="53">
        <v>-175000</v>
      </c>
      <c r="O182" s="53">
        <v>-75000</v>
      </c>
      <c r="P182" s="53">
        <v>0</v>
      </c>
      <c r="Q182" s="53">
        <v>0</v>
      </c>
      <c r="R182" s="53">
        <v>0</v>
      </c>
      <c r="S182" s="53">
        <v>0</v>
      </c>
      <c r="T182" s="53"/>
      <c r="U182" s="53"/>
      <c r="V182" s="53">
        <v>72545232</v>
      </c>
      <c r="W182" s="53">
        <v>-1088178</v>
      </c>
      <c r="X182" s="53"/>
      <c r="Y182" s="53"/>
      <c r="Z182" s="53">
        <v>35329201</v>
      </c>
      <c r="AA182" s="53">
        <v>28263360</v>
      </c>
      <c r="AB182" s="53">
        <v>7065840</v>
      </c>
      <c r="AC182" s="53">
        <v>0</v>
      </c>
      <c r="AD182" s="53">
        <v>260148</v>
      </c>
      <c r="AE182" s="53">
        <v>0</v>
      </c>
      <c r="AF182" s="53">
        <v>0</v>
      </c>
      <c r="AG182" s="53">
        <v>0</v>
      </c>
      <c r="AH182" s="53">
        <v>0</v>
      </c>
      <c r="AI182" s="53">
        <v>0</v>
      </c>
      <c r="AJ182" s="53">
        <v>0</v>
      </c>
      <c r="AK182" s="53">
        <v>4351981</v>
      </c>
      <c r="AL182" s="53">
        <v>366</v>
      </c>
      <c r="AM182" s="53">
        <v>3</v>
      </c>
      <c r="AN182" s="53">
        <v>0</v>
      </c>
      <c r="AO182" s="53">
        <v>4</v>
      </c>
      <c r="AP182" s="53">
        <v>0</v>
      </c>
      <c r="AQ182" s="53">
        <v>1083</v>
      </c>
      <c r="AR182" s="53">
        <v>51</v>
      </c>
      <c r="AS182" s="53">
        <v>3</v>
      </c>
      <c r="AT182" s="53">
        <v>0</v>
      </c>
      <c r="AU182" s="1188"/>
      <c r="AV182" s="53">
        <v>0</v>
      </c>
      <c r="AW182" s="53">
        <v>0</v>
      </c>
      <c r="AX182" s="53">
        <v>0</v>
      </c>
      <c r="AY182" s="53">
        <v>1102</v>
      </c>
      <c r="AZ182" s="53"/>
      <c r="BA182" s="53">
        <v>2039</v>
      </c>
      <c r="BB182" s="53">
        <v>1858</v>
      </c>
      <c r="BC182" s="53">
        <v>181</v>
      </c>
      <c r="BD182" s="53">
        <v>3575</v>
      </c>
      <c r="BE182" s="53">
        <v>-362852</v>
      </c>
      <c r="BF182" s="53">
        <v>-1077585</v>
      </c>
      <c r="BG182" s="53"/>
      <c r="BH182" s="53">
        <v>-75392</v>
      </c>
      <c r="BI182" s="53">
        <v>-1433881</v>
      </c>
      <c r="BJ182" s="53">
        <v>-903234</v>
      </c>
      <c r="BK182" s="53">
        <v>3470259</v>
      </c>
      <c r="BL182" s="1741"/>
      <c r="BM182" s="1742"/>
      <c r="BN182" s="1329">
        <v>0</v>
      </c>
      <c r="BO182" s="344" t="s">
        <v>2013</v>
      </c>
      <c r="BP182" s="344" t="s">
        <v>2021</v>
      </c>
      <c r="BQ182" s="580" t="s">
        <v>2200</v>
      </c>
      <c r="BR182" s="246"/>
      <c r="BS182" s="246"/>
      <c r="BT182" s="246"/>
      <c r="BU182" s="246"/>
      <c r="BV182" s="246"/>
      <c r="BW182" s="246"/>
      <c r="BX182" s="246"/>
      <c r="BY182" s="246"/>
      <c r="BZ182" s="246"/>
      <c r="CA182" s="246"/>
      <c r="CB182" s="246"/>
      <c r="CC182" s="246"/>
      <c r="CD182" s="246"/>
      <c r="CE182" s="246"/>
      <c r="CF182" s="246"/>
      <c r="CG182" s="246"/>
      <c r="CH182" s="246"/>
      <c r="CI182" s="246"/>
      <c r="CJ182" s="246"/>
      <c r="CK182" s="246"/>
      <c r="CL182" s="246"/>
      <c r="CM182" s="246"/>
      <c r="CN182" s="246"/>
      <c r="CO182" s="246"/>
      <c r="CP182" s="246"/>
      <c r="CQ182" s="246"/>
      <c r="CR182" s="246"/>
      <c r="CS182" s="246"/>
      <c r="CT182" s="246"/>
    </row>
    <row r="183" spans="1:99" s="48" customFormat="1" ht="12.75" customHeight="1" x14ac:dyDescent="0.2">
      <c r="A183" s="599">
        <v>179</v>
      </c>
      <c r="B183" s="296" t="s">
        <v>609</v>
      </c>
      <c r="C183" s="648" t="s">
        <v>248</v>
      </c>
      <c r="D183" s="1319">
        <v>442387</v>
      </c>
      <c r="E183" s="1187">
        <v>384875000</v>
      </c>
      <c r="F183" s="1187">
        <v>11510</v>
      </c>
      <c r="G183" s="53">
        <v>-10638435</v>
      </c>
      <c r="H183" s="53">
        <v>-18558095</v>
      </c>
      <c r="I183" s="53">
        <v>-69216</v>
      </c>
      <c r="J183" s="53">
        <v>0</v>
      </c>
      <c r="K183" s="53">
        <v>0</v>
      </c>
      <c r="L183" s="53">
        <v>-73655</v>
      </c>
      <c r="M183" s="53">
        <v>-5584818</v>
      </c>
      <c r="N183" s="53">
        <v>-49748</v>
      </c>
      <c r="O183" s="53">
        <v>-91140</v>
      </c>
      <c r="P183" s="53">
        <v>-318</v>
      </c>
      <c r="Q183" s="53">
        <v>0</v>
      </c>
      <c r="R183" s="53">
        <v>0</v>
      </c>
      <c r="S183" s="53">
        <v>0</v>
      </c>
      <c r="T183" s="53"/>
      <c r="U183" s="53"/>
      <c r="V183" s="53">
        <v>139747162</v>
      </c>
      <c r="W183" s="53">
        <v>-2476851</v>
      </c>
      <c r="X183" s="53"/>
      <c r="Y183" s="53"/>
      <c r="Z183" s="53">
        <v>66576759</v>
      </c>
      <c r="AA183" s="53">
        <v>65245223</v>
      </c>
      <c r="AB183" s="53">
        <v>0</v>
      </c>
      <c r="AC183" s="53">
        <v>1331535</v>
      </c>
      <c r="AD183" s="53">
        <v>454402</v>
      </c>
      <c r="AE183" s="53">
        <v>117918</v>
      </c>
      <c r="AF183" s="53">
        <v>346875</v>
      </c>
      <c r="AG183" s="53">
        <v>0</v>
      </c>
      <c r="AH183" s="53">
        <v>0</v>
      </c>
      <c r="AI183" s="53">
        <v>0</v>
      </c>
      <c r="AJ183" s="53">
        <v>0</v>
      </c>
      <c r="AK183" s="53">
        <v>2881940</v>
      </c>
      <c r="AL183" s="53">
        <v>535</v>
      </c>
      <c r="AM183" s="53">
        <v>10</v>
      </c>
      <c r="AN183" s="53">
        <v>0</v>
      </c>
      <c r="AO183" s="53">
        <v>0</v>
      </c>
      <c r="AP183" s="53">
        <v>1</v>
      </c>
      <c r="AQ183" s="53">
        <v>2396</v>
      </c>
      <c r="AR183" s="53">
        <v>64</v>
      </c>
      <c r="AS183" s="53">
        <v>23</v>
      </c>
      <c r="AT183" s="53">
        <v>1</v>
      </c>
      <c r="AU183" s="1188"/>
      <c r="AV183" s="53">
        <v>0</v>
      </c>
      <c r="AW183" s="53">
        <v>6</v>
      </c>
      <c r="AX183" s="53">
        <v>0</v>
      </c>
      <c r="AY183" s="53">
        <v>1483</v>
      </c>
      <c r="AZ183" s="53"/>
      <c r="BA183" s="53">
        <v>3867</v>
      </c>
      <c r="BB183" s="53">
        <v>3513</v>
      </c>
      <c r="BC183" s="53">
        <v>354</v>
      </c>
      <c r="BD183" s="53">
        <v>6338</v>
      </c>
      <c r="BE183" s="53">
        <v>-234950</v>
      </c>
      <c r="BF183" s="53">
        <v>-2263345</v>
      </c>
      <c r="BG183" s="53"/>
      <c r="BH183" s="53">
        <v>-243047</v>
      </c>
      <c r="BI183" s="53">
        <v>-2843476</v>
      </c>
      <c r="BJ183" s="53">
        <v>0</v>
      </c>
      <c r="BK183" s="53">
        <v>5051160</v>
      </c>
      <c r="BL183" s="1741"/>
      <c r="BM183" s="1742"/>
      <c r="BN183" s="1329">
        <v>-311000</v>
      </c>
      <c r="BO183" s="344" t="s">
        <v>497</v>
      </c>
      <c r="BP183" s="344" t="s">
        <v>2016</v>
      </c>
      <c r="BQ183" s="580" t="s">
        <v>2201</v>
      </c>
      <c r="BR183" s="246"/>
      <c r="BS183" s="246"/>
      <c r="BT183" s="246"/>
      <c r="BU183" s="246"/>
      <c r="BV183" s="246"/>
      <c r="BW183" s="246"/>
      <c r="BX183" s="246"/>
      <c r="BY183" s="246"/>
      <c r="BZ183" s="246"/>
      <c r="CA183" s="246"/>
      <c r="CB183" s="246"/>
      <c r="CC183" s="246"/>
      <c r="CD183" s="246"/>
      <c r="CE183" s="246"/>
      <c r="CF183" s="246"/>
      <c r="CG183" s="246"/>
      <c r="CH183" s="246"/>
      <c r="CI183" s="246"/>
      <c r="CJ183" s="246"/>
      <c r="CK183" s="246"/>
      <c r="CL183" s="246"/>
      <c r="CM183" s="246"/>
      <c r="CN183" s="246"/>
      <c r="CO183" s="246"/>
      <c r="CP183" s="246"/>
      <c r="CQ183" s="246"/>
      <c r="CR183" s="246"/>
      <c r="CS183" s="246"/>
      <c r="CT183" s="246"/>
    </row>
    <row r="184" spans="1:99" s="48" customFormat="1" ht="12.75" customHeight="1" x14ac:dyDescent="0.2">
      <c r="A184" s="599">
        <v>180</v>
      </c>
      <c r="B184" s="296" t="s">
        <v>249</v>
      </c>
      <c r="C184" s="648" t="s">
        <v>250</v>
      </c>
      <c r="D184" s="1319">
        <v>127670</v>
      </c>
      <c r="E184" s="1187">
        <v>123028000</v>
      </c>
      <c r="F184" s="1187">
        <v>3270</v>
      </c>
      <c r="G184" s="53">
        <v>-3677179</v>
      </c>
      <c r="H184" s="53">
        <v>-2822695</v>
      </c>
      <c r="I184" s="53">
        <v>-17525</v>
      </c>
      <c r="J184" s="53">
        <v>0</v>
      </c>
      <c r="K184" s="53">
        <v>-1422</v>
      </c>
      <c r="L184" s="53">
        <v>0</v>
      </c>
      <c r="M184" s="53">
        <v>-453274</v>
      </c>
      <c r="N184" s="53">
        <v>-12124</v>
      </c>
      <c r="O184" s="53">
        <v>-25050</v>
      </c>
      <c r="P184" s="53">
        <v>0</v>
      </c>
      <c r="Q184" s="53">
        <v>0</v>
      </c>
      <c r="R184" s="53">
        <v>0</v>
      </c>
      <c r="S184" s="53">
        <v>0</v>
      </c>
      <c r="T184" s="53"/>
      <c r="U184" s="53"/>
      <c r="V184" s="53">
        <v>46675565</v>
      </c>
      <c r="W184" s="53">
        <v>-1102153</v>
      </c>
      <c r="X184" s="53"/>
      <c r="Y184" s="53"/>
      <c r="Z184" s="53">
        <v>22599065</v>
      </c>
      <c r="AA184" s="53">
        <v>18079252</v>
      </c>
      <c r="AB184" s="53">
        <v>4519813</v>
      </c>
      <c r="AC184" s="53">
        <v>0</v>
      </c>
      <c r="AD184" s="53">
        <v>130875</v>
      </c>
      <c r="AE184" s="53">
        <v>0</v>
      </c>
      <c r="AF184" s="53">
        <v>0</v>
      </c>
      <c r="AG184" s="53">
        <v>0</v>
      </c>
      <c r="AH184" s="53">
        <v>0</v>
      </c>
      <c r="AI184" s="53">
        <v>0</v>
      </c>
      <c r="AJ184" s="53">
        <v>0</v>
      </c>
      <c r="AK184" s="53">
        <v>3765197</v>
      </c>
      <c r="AL184" s="53">
        <v>132</v>
      </c>
      <c r="AM184" s="53">
        <v>3</v>
      </c>
      <c r="AN184" s="53">
        <v>0</v>
      </c>
      <c r="AO184" s="53">
        <v>1</v>
      </c>
      <c r="AP184" s="53">
        <v>0</v>
      </c>
      <c r="AQ184" s="53">
        <v>138</v>
      </c>
      <c r="AR184" s="53">
        <v>12</v>
      </c>
      <c r="AS184" s="53">
        <v>5</v>
      </c>
      <c r="AT184" s="53">
        <v>0</v>
      </c>
      <c r="AU184" s="1188"/>
      <c r="AV184" s="53">
        <v>0</v>
      </c>
      <c r="AW184" s="53">
        <v>0</v>
      </c>
      <c r="AX184" s="53">
        <v>0</v>
      </c>
      <c r="AY184" s="53">
        <v>345</v>
      </c>
      <c r="AZ184" s="53"/>
      <c r="BA184" s="53">
        <v>1196</v>
      </c>
      <c r="BB184" s="53">
        <v>1085</v>
      </c>
      <c r="BC184" s="53">
        <v>111</v>
      </c>
      <c r="BD184" s="53">
        <v>1767</v>
      </c>
      <c r="BE184" s="53">
        <v>-209178</v>
      </c>
      <c r="BF184" s="53">
        <v>0</v>
      </c>
      <c r="BG184" s="53"/>
      <c r="BH184" s="53">
        <v>0</v>
      </c>
      <c r="BI184" s="53">
        <v>-228832</v>
      </c>
      <c r="BJ184" s="53">
        <v>-15264</v>
      </c>
      <c r="BK184" s="53">
        <v>3122072</v>
      </c>
      <c r="BL184" s="1741"/>
      <c r="BM184" s="1742"/>
      <c r="BN184" s="1329">
        <v>0</v>
      </c>
      <c r="BO184" s="344" t="s">
        <v>2013</v>
      </c>
      <c r="BP184" s="344" t="s">
        <v>2037</v>
      </c>
      <c r="BQ184" s="580" t="s">
        <v>2202</v>
      </c>
      <c r="BR184" s="246"/>
      <c r="BS184" s="246"/>
      <c r="BT184" s="246"/>
      <c r="BU184" s="246"/>
      <c r="BV184" s="246"/>
      <c r="BW184" s="246"/>
      <c r="BX184" s="246"/>
      <c r="BY184" s="246"/>
      <c r="BZ184" s="246"/>
      <c r="CA184" s="246"/>
      <c r="CB184" s="246"/>
      <c r="CC184" s="246"/>
      <c r="CD184" s="246"/>
      <c r="CE184" s="246"/>
      <c r="CF184" s="246"/>
      <c r="CG184" s="246"/>
      <c r="CH184" s="246"/>
      <c r="CI184" s="246"/>
      <c r="CJ184" s="246"/>
      <c r="CK184" s="246"/>
      <c r="CL184" s="246"/>
      <c r="CM184" s="246"/>
      <c r="CN184" s="246"/>
      <c r="CO184" s="246"/>
      <c r="CP184" s="246"/>
      <c r="CQ184" s="246"/>
      <c r="CR184" s="246"/>
      <c r="CS184" s="246"/>
      <c r="CT184" s="246"/>
    </row>
    <row r="185" spans="1:99" s="48" customFormat="1" ht="12.75" customHeight="1" x14ac:dyDescent="0.2">
      <c r="A185" s="599">
        <v>181</v>
      </c>
      <c r="B185" s="296" t="s">
        <v>251</v>
      </c>
      <c r="C185" s="648" t="s">
        <v>252</v>
      </c>
      <c r="D185" s="1319">
        <v>53174</v>
      </c>
      <c r="E185" s="1187">
        <v>40881000</v>
      </c>
      <c r="F185" s="1187">
        <v>1440</v>
      </c>
      <c r="G185" s="53">
        <v>-2076148</v>
      </c>
      <c r="H185" s="53">
        <v>-2301600</v>
      </c>
      <c r="I185" s="53">
        <v>0</v>
      </c>
      <c r="J185" s="53">
        <v>0</v>
      </c>
      <c r="K185" s="53">
        <v>-7660</v>
      </c>
      <c r="L185" s="53">
        <v>0</v>
      </c>
      <c r="M185" s="53">
        <v>-101849</v>
      </c>
      <c r="N185" s="53">
        <v>-115911</v>
      </c>
      <c r="O185" s="53">
        <v>-14571</v>
      </c>
      <c r="P185" s="53">
        <v>0</v>
      </c>
      <c r="Q185" s="53">
        <v>0</v>
      </c>
      <c r="R185" s="53">
        <v>0</v>
      </c>
      <c r="S185" s="53">
        <v>0</v>
      </c>
      <c r="T185" s="53"/>
      <c r="U185" s="53"/>
      <c r="V185" s="53">
        <v>13387816</v>
      </c>
      <c r="W185" s="53">
        <v>-218000</v>
      </c>
      <c r="X185" s="53"/>
      <c r="Y185" s="53"/>
      <c r="Z185" s="53">
        <v>6563196</v>
      </c>
      <c r="AA185" s="53">
        <v>5250557</v>
      </c>
      <c r="AB185" s="53">
        <v>1181375</v>
      </c>
      <c r="AC185" s="53">
        <v>131264</v>
      </c>
      <c r="AD185" s="53">
        <v>53110</v>
      </c>
      <c r="AE185" s="53">
        <v>0</v>
      </c>
      <c r="AF185" s="53">
        <v>11456</v>
      </c>
      <c r="AG185" s="53">
        <v>0</v>
      </c>
      <c r="AH185" s="53">
        <v>0</v>
      </c>
      <c r="AI185" s="53">
        <v>0</v>
      </c>
      <c r="AJ185" s="53">
        <v>0</v>
      </c>
      <c r="AK185" s="53">
        <v>-447100</v>
      </c>
      <c r="AL185" s="53">
        <v>72</v>
      </c>
      <c r="AM185" s="53">
        <v>0</v>
      </c>
      <c r="AN185" s="53">
        <v>0</v>
      </c>
      <c r="AO185" s="53">
        <v>5</v>
      </c>
      <c r="AP185" s="53">
        <v>0</v>
      </c>
      <c r="AQ185" s="53">
        <v>81</v>
      </c>
      <c r="AR185" s="53">
        <v>40</v>
      </c>
      <c r="AS185" s="53">
        <v>4</v>
      </c>
      <c r="AT185" s="53">
        <v>0</v>
      </c>
      <c r="AU185" s="1188"/>
      <c r="AV185" s="53">
        <v>0</v>
      </c>
      <c r="AW185" s="53">
        <v>0</v>
      </c>
      <c r="AX185" s="53">
        <v>0</v>
      </c>
      <c r="AY185" s="53">
        <v>135</v>
      </c>
      <c r="AZ185" s="53"/>
      <c r="BA185" s="53">
        <v>653</v>
      </c>
      <c r="BB185" s="53">
        <v>600</v>
      </c>
      <c r="BC185" s="53">
        <v>53</v>
      </c>
      <c r="BD185" s="53">
        <v>660</v>
      </c>
      <c r="BE185" s="53">
        <v>-33308</v>
      </c>
      <c r="BF185" s="53">
        <v>-43845</v>
      </c>
      <c r="BG185" s="53"/>
      <c r="BH185" s="53">
        <v>0</v>
      </c>
      <c r="BI185" s="53">
        <v>-24696</v>
      </c>
      <c r="BJ185" s="53">
        <v>0</v>
      </c>
      <c r="BK185" s="53">
        <v>-655092</v>
      </c>
      <c r="BL185" s="1741"/>
      <c r="BM185" s="1742"/>
      <c r="BN185" s="1329">
        <v>0</v>
      </c>
      <c r="BO185" s="344" t="s">
        <v>2013</v>
      </c>
      <c r="BP185" s="344" t="s">
        <v>2016</v>
      </c>
      <c r="BQ185" s="580" t="s">
        <v>2203</v>
      </c>
      <c r="BR185" s="246"/>
      <c r="BS185" s="246"/>
      <c r="BT185" s="246"/>
      <c r="BU185" s="246"/>
      <c r="BV185" s="246"/>
      <c r="BW185" s="246"/>
      <c r="BX185" s="246"/>
      <c r="BY185" s="246"/>
      <c r="BZ185" s="246"/>
      <c r="CA185" s="246"/>
      <c r="CB185" s="246"/>
      <c r="CC185" s="246"/>
      <c r="CD185" s="246"/>
      <c r="CE185" s="246"/>
      <c r="CF185" s="246"/>
      <c r="CG185" s="246"/>
      <c r="CH185" s="246"/>
      <c r="CI185" s="246"/>
      <c r="CJ185" s="246"/>
      <c r="CK185" s="246"/>
      <c r="CL185" s="246"/>
      <c r="CM185" s="246"/>
      <c r="CN185" s="246"/>
      <c r="CO185" s="246"/>
      <c r="CP185" s="246"/>
      <c r="CQ185" s="246"/>
      <c r="CR185" s="246"/>
      <c r="CS185" s="246"/>
      <c r="CT185" s="246"/>
    </row>
    <row r="186" spans="1:99" s="48" customFormat="1" ht="12.75" customHeight="1" x14ac:dyDescent="0.2">
      <c r="A186" s="599">
        <v>182</v>
      </c>
      <c r="B186" s="296" t="s">
        <v>253</v>
      </c>
      <c r="C186" s="648" t="s">
        <v>254</v>
      </c>
      <c r="D186" s="1319">
        <v>282940</v>
      </c>
      <c r="E186" s="1187">
        <v>196552000</v>
      </c>
      <c r="F186" s="1187">
        <v>7960</v>
      </c>
      <c r="G186" s="53">
        <v>-11542136</v>
      </c>
      <c r="H186" s="53">
        <v>-8611208</v>
      </c>
      <c r="I186" s="53">
        <v>-94281</v>
      </c>
      <c r="J186" s="53">
        <v>-2370</v>
      </c>
      <c r="K186" s="53">
        <v>-10332</v>
      </c>
      <c r="L186" s="53">
        <v>0</v>
      </c>
      <c r="M186" s="53">
        <v>-1254061</v>
      </c>
      <c r="N186" s="53">
        <v>-305249</v>
      </c>
      <c r="O186" s="53">
        <v>-27570</v>
      </c>
      <c r="P186" s="53">
        <v>-1320</v>
      </c>
      <c r="Q186" s="53">
        <v>0</v>
      </c>
      <c r="R186" s="53">
        <v>0</v>
      </c>
      <c r="S186" s="53">
        <v>0</v>
      </c>
      <c r="T186" s="53"/>
      <c r="U186" s="53"/>
      <c r="V186" s="53">
        <v>62463856</v>
      </c>
      <c r="W186" s="53">
        <v>-1873916</v>
      </c>
      <c r="X186" s="53"/>
      <c r="Y186" s="53"/>
      <c r="Z186" s="53">
        <v>0</v>
      </c>
      <c r="AA186" s="53">
        <v>58578477</v>
      </c>
      <c r="AB186" s="53">
        <v>0</v>
      </c>
      <c r="AC186" s="53">
        <v>591702</v>
      </c>
      <c r="AD186" s="53">
        <v>295417</v>
      </c>
      <c r="AE186" s="53">
        <v>0</v>
      </c>
      <c r="AF186" s="53">
        <v>0</v>
      </c>
      <c r="AG186" s="53">
        <v>0</v>
      </c>
      <c r="AH186" s="53">
        <v>0</v>
      </c>
      <c r="AI186" s="53">
        <v>0</v>
      </c>
      <c r="AJ186" s="53">
        <v>0</v>
      </c>
      <c r="AK186" s="53">
        <v>-30303</v>
      </c>
      <c r="AL186" s="53">
        <v>291</v>
      </c>
      <c r="AM186" s="53">
        <v>16</v>
      </c>
      <c r="AN186" s="53">
        <v>1</v>
      </c>
      <c r="AO186" s="53">
        <v>5</v>
      </c>
      <c r="AP186" s="53">
        <v>0</v>
      </c>
      <c r="AQ186" s="53">
        <v>510</v>
      </c>
      <c r="AR186" s="53">
        <v>57</v>
      </c>
      <c r="AS186" s="53">
        <v>2</v>
      </c>
      <c r="AT186" s="53">
        <v>2</v>
      </c>
      <c r="AU186" s="1188"/>
      <c r="AV186" s="53">
        <v>0</v>
      </c>
      <c r="AW186" s="53">
        <v>0</v>
      </c>
      <c r="AX186" s="53">
        <v>0</v>
      </c>
      <c r="AY186" s="53">
        <v>570</v>
      </c>
      <c r="AZ186" s="53"/>
      <c r="BA186" s="53">
        <v>4067</v>
      </c>
      <c r="BB186" s="53">
        <v>3845</v>
      </c>
      <c r="BC186" s="53">
        <v>222</v>
      </c>
      <c r="BD186" s="53">
        <v>3326</v>
      </c>
      <c r="BE186" s="53">
        <v>-106215</v>
      </c>
      <c r="BF186" s="53">
        <v>-524469</v>
      </c>
      <c r="BG186" s="53"/>
      <c r="BH186" s="53">
        <v>-12750</v>
      </c>
      <c r="BI186" s="53">
        <v>-610627</v>
      </c>
      <c r="BJ186" s="53">
        <v>0</v>
      </c>
      <c r="BK186" s="53">
        <v>-772723</v>
      </c>
      <c r="BL186" s="1741"/>
      <c r="BM186" s="1742"/>
      <c r="BN186" s="1329">
        <v>0</v>
      </c>
      <c r="BO186" s="344" t="s">
        <v>2027</v>
      </c>
      <c r="BP186" s="344" t="s">
        <v>2040</v>
      </c>
      <c r="BQ186" s="580" t="s">
        <v>2204</v>
      </c>
      <c r="BR186" s="246"/>
      <c r="BS186" s="246"/>
      <c r="BT186" s="246"/>
      <c r="BU186" s="246"/>
      <c r="BV186" s="246"/>
      <c r="BW186" s="246"/>
      <c r="BX186" s="246"/>
      <c r="BY186" s="246"/>
      <c r="BZ186" s="246"/>
      <c r="CA186" s="246"/>
      <c r="CB186" s="246"/>
      <c r="CC186" s="246"/>
      <c r="CD186" s="246"/>
      <c r="CE186" s="246"/>
      <c r="CF186" s="246"/>
      <c r="CG186" s="246"/>
      <c r="CH186" s="246"/>
      <c r="CI186" s="246"/>
      <c r="CJ186" s="246"/>
      <c r="CK186" s="246"/>
      <c r="CL186" s="246"/>
      <c r="CM186" s="246"/>
      <c r="CN186" s="246"/>
      <c r="CO186" s="246"/>
      <c r="CP186" s="246"/>
      <c r="CQ186" s="246"/>
      <c r="CR186" s="246"/>
      <c r="CS186" s="246"/>
      <c r="CT186" s="246"/>
    </row>
    <row r="187" spans="1:99" s="48" customFormat="1" ht="12.75" customHeight="1" x14ac:dyDescent="0.2">
      <c r="A187" s="599">
        <v>183</v>
      </c>
      <c r="B187" s="296" t="s">
        <v>255</v>
      </c>
      <c r="C187" s="648" t="s">
        <v>256</v>
      </c>
      <c r="D187" s="1319">
        <v>244543</v>
      </c>
      <c r="E187" s="1187">
        <v>352975000</v>
      </c>
      <c r="F187" s="1187">
        <v>4510</v>
      </c>
      <c r="G187" s="53">
        <v>-2429227</v>
      </c>
      <c r="H187" s="53">
        <v>-35143240</v>
      </c>
      <c r="I187" s="53">
        <v>-101294</v>
      </c>
      <c r="J187" s="53">
        <v>0</v>
      </c>
      <c r="K187" s="53">
        <v>-17718</v>
      </c>
      <c r="L187" s="53">
        <v>-100000</v>
      </c>
      <c r="M187" s="53">
        <v>-1481585</v>
      </c>
      <c r="N187" s="53">
        <v>-10000</v>
      </c>
      <c r="O187" s="53">
        <v>0</v>
      </c>
      <c r="P187" s="53">
        <v>0</v>
      </c>
      <c r="Q187" s="53">
        <v>0</v>
      </c>
      <c r="R187" s="53">
        <v>-40000</v>
      </c>
      <c r="S187" s="53">
        <v>0</v>
      </c>
      <c r="T187" s="53"/>
      <c r="U187" s="53"/>
      <c r="V187" s="53">
        <v>111467042</v>
      </c>
      <c r="W187" s="53">
        <v>-6802000</v>
      </c>
      <c r="X187" s="53"/>
      <c r="Y187" s="53"/>
      <c r="Z187" s="53">
        <v>51966104</v>
      </c>
      <c r="AA187" s="53">
        <v>41572884</v>
      </c>
      <c r="AB187" s="53">
        <v>10393221</v>
      </c>
      <c r="AC187" s="53">
        <v>0</v>
      </c>
      <c r="AD187" s="53">
        <v>229688</v>
      </c>
      <c r="AE187" s="53">
        <v>0</v>
      </c>
      <c r="AF187" s="53">
        <v>0</v>
      </c>
      <c r="AG187" s="53">
        <v>0</v>
      </c>
      <c r="AH187" s="53">
        <v>0</v>
      </c>
      <c r="AI187" s="53">
        <v>0</v>
      </c>
      <c r="AJ187" s="53">
        <v>0</v>
      </c>
      <c r="AK187" s="53">
        <v>-484431</v>
      </c>
      <c r="AL187" s="53">
        <v>570</v>
      </c>
      <c r="AM187" s="53">
        <v>13</v>
      </c>
      <c r="AN187" s="53">
        <v>0</v>
      </c>
      <c r="AO187" s="53">
        <v>12</v>
      </c>
      <c r="AP187" s="53">
        <v>0</v>
      </c>
      <c r="AQ187" s="53">
        <v>207</v>
      </c>
      <c r="AR187" s="53">
        <v>3</v>
      </c>
      <c r="AS187" s="53">
        <v>0</v>
      </c>
      <c r="AT187" s="53">
        <v>0</v>
      </c>
      <c r="AU187" s="1188"/>
      <c r="AV187" s="53">
        <v>0</v>
      </c>
      <c r="AW187" s="53">
        <v>0</v>
      </c>
      <c r="AX187" s="53">
        <v>0</v>
      </c>
      <c r="AY187" s="53">
        <v>984</v>
      </c>
      <c r="AZ187" s="53"/>
      <c r="BA187" s="53">
        <v>751</v>
      </c>
      <c r="BB187" s="53">
        <v>639</v>
      </c>
      <c r="BC187" s="53">
        <v>112</v>
      </c>
      <c r="BD187" s="53">
        <v>2019</v>
      </c>
      <c r="BE187" s="53">
        <v>-26148</v>
      </c>
      <c r="BF187" s="53">
        <v>-868661</v>
      </c>
      <c r="BG187" s="53"/>
      <c r="BH187" s="53">
        <v>0</v>
      </c>
      <c r="BI187" s="53">
        <v>-527088</v>
      </c>
      <c r="BJ187" s="53">
        <v>-59688</v>
      </c>
      <c r="BK187" s="53">
        <v>-3480845</v>
      </c>
      <c r="BL187" s="1741"/>
      <c r="BM187" s="1742"/>
      <c r="BN187" s="1329">
        <v>0</v>
      </c>
      <c r="BO187" s="344" t="s">
        <v>2013</v>
      </c>
      <c r="BP187" s="344" t="s">
        <v>2014</v>
      </c>
      <c r="BQ187" s="580" t="s">
        <v>2205</v>
      </c>
      <c r="BR187" s="246"/>
      <c r="BS187" s="246"/>
      <c r="BT187" s="246"/>
      <c r="BU187" s="246"/>
      <c r="BV187" s="246"/>
      <c r="BW187" s="246"/>
      <c r="BX187" s="246"/>
      <c r="BY187" s="246"/>
      <c r="BZ187" s="246"/>
      <c r="CA187" s="246"/>
      <c r="CB187" s="246"/>
      <c r="CC187" s="246"/>
      <c r="CD187" s="246"/>
      <c r="CE187" s="246"/>
      <c r="CF187" s="246"/>
      <c r="CG187" s="246"/>
      <c r="CH187" s="246"/>
      <c r="CI187" s="246"/>
      <c r="CJ187" s="246"/>
      <c r="CK187" s="246"/>
      <c r="CL187" s="246"/>
      <c r="CM187" s="246"/>
      <c r="CN187" s="246"/>
      <c r="CO187" s="246"/>
      <c r="CP187" s="246"/>
      <c r="CQ187" s="246"/>
      <c r="CR187" s="246"/>
      <c r="CS187" s="246"/>
      <c r="CT187" s="246"/>
    </row>
    <row r="188" spans="1:99" s="304" customFormat="1" ht="12.75" customHeight="1" x14ac:dyDescent="0.2">
      <c r="A188" s="599">
        <v>184</v>
      </c>
      <c r="B188" s="296" t="s">
        <v>257</v>
      </c>
      <c r="C188" s="648" t="s">
        <v>258</v>
      </c>
      <c r="D188" s="1319">
        <v>127635</v>
      </c>
      <c r="E188" s="1187">
        <v>68118000</v>
      </c>
      <c r="F188" s="1187">
        <v>3820</v>
      </c>
      <c r="G188" s="53">
        <v>-4920299</v>
      </c>
      <c r="H188" s="53">
        <v>-2046312</v>
      </c>
      <c r="I188" s="53">
        <v>-1058</v>
      </c>
      <c r="J188" s="53">
        <v>0</v>
      </c>
      <c r="K188" s="53">
        <v>-7597</v>
      </c>
      <c r="L188" s="53">
        <v>-40000</v>
      </c>
      <c r="M188" s="53">
        <v>-427848</v>
      </c>
      <c r="N188" s="53">
        <v>-193224</v>
      </c>
      <c r="O188" s="53">
        <v>-65389</v>
      </c>
      <c r="P188" s="53">
        <v>0</v>
      </c>
      <c r="Q188" s="53">
        <v>0</v>
      </c>
      <c r="R188" s="53">
        <v>-2526</v>
      </c>
      <c r="S188" s="53">
        <v>0</v>
      </c>
      <c r="T188" s="53"/>
      <c r="U188" s="53"/>
      <c r="V188" s="53">
        <v>21329516</v>
      </c>
      <c r="W188" s="53">
        <v>-730000</v>
      </c>
      <c r="X188" s="53"/>
      <c r="Y188" s="53"/>
      <c r="Z188" s="53">
        <v>10289967</v>
      </c>
      <c r="AA188" s="53">
        <v>8231974</v>
      </c>
      <c r="AB188" s="53">
        <v>1852194</v>
      </c>
      <c r="AC188" s="53">
        <v>205799</v>
      </c>
      <c r="AD188" s="53">
        <v>134142</v>
      </c>
      <c r="AE188" s="53">
        <v>0</v>
      </c>
      <c r="AF188" s="53">
        <v>0</v>
      </c>
      <c r="AG188" s="53">
        <v>0</v>
      </c>
      <c r="AH188" s="53">
        <v>0</v>
      </c>
      <c r="AI188" s="53">
        <v>0</v>
      </c>
      <c r="AJ188" s="53">
        <v>0</v>
      </c>
      <c r="AK188" s="53">
        <v>-919787</v>
      </c>
      <c r="AL188" s="53">
        <v>141</v>
      </c>
      <c r="AM188" s="53">
        <v>1</v>
      </c>
      <c r="AN188" s="53">
        <v>0</v>
      </c>
      <c r="AO188" s="53">
        <v>7</v>
      </c>
      <c r="AP188" s="53">
        <v>0</v>
      </c>
      <c r="AQ188" s="53">
        <v>590</v>
      </c>
      <c r="AR188" s="53">
        <v>98</v>
      </c>
      <c r="AS188" s="53">
        <v>19</v>
      </c>
      <c r="AT188" s="53">
        <v>0</v>
      </c>
      <c r="AU188" s="1188"/>
      <c r="AV188" s="53">
        <v>0</v>
      </c>
      <c r="AW188" s="53">
        <v>0</v>
      </c>
      <c r="AX188" s="53">
        <v>1</v>
      </c>
      <c r="AY188" s="53">
        <v>254</v>
      </c>
      <c r="AZ188" s="53"/>
      <c r="BA188" s="53">
        <v>2074</v>
      </c>
      <c r="BB188" s="53">
        <v>1994</v>
      </c>
      <c r="BC188" s="53">
        <v>80</v>
      </c>
      <c r="BD188" s="53">
        <v>1549</v>
      </c>
      <c r="BE188" s="53">
        <v>-32275</v>
      </c>
      <c r="BF188" s="53">
        <v>-44173</v>
      </c>
      <c r="BG188" s="53"/>
      <c r="BH188" s="53">
        <v>-69636</v>
      </c>
      <c r="BI188" s="53">
        <v>-277946</v>
      </c>
      <c r="BJ188" s="53">
        <v>-3818</v>
      </c>
      <c r="BK188" s="53">
        <v>-433904</v>
      </c>
      <c r="BL188" s="1741"/>
      <c r="BM188" s="1742"/>
      <c r="BN188" s="1329">
        <v>0</v>
      </c>
      <c r="BO188" s="344" t="s">
        <v>2013</v>
      </c>
      <c r="BP188" s="344" t="s">
        <v>2040</v>
      </c>
      <c r="BQ188" s="580" t="s">
        <v>2206</v>
      </c>
      <c r="BR188" s="246"/>
      <c r="BS188" s="246"/>
      <c r="BT188" s="246"/>
      <c r="BU188" s="246"/>
      <c r="BV188" s="246"/>
      <c r="BW188" s="246"/>
      <c r="BX188" s="246"/>
      <c r="BY188" s="246"/>
      <c r="BZ188" s="246"/>
      <c r="CA188" s="246"/>
      <c r="CB188" s="246"/>
      <c r="CC188" s="246"/>
      <c r="CD188" s="246"/>
      <c r="CE188" s="246"/>
      <c r="CF188" s="246"/>
      <c r="CG188" s="246"/>
      <c r="CH188" s="246"/>
      <c r="CI188" s="246"/>
      <c r="CJ188" s="246"/>
      <c r="CK188" s="246"/>
      <c r="CL188" s="246"/>
      <c r="CM188" s="246"/>
      <c r="CN188" s="246"/>
      <c r="CO188" s="246"/>
      <c r="CP188" s="246"/>
      <c r="CQ188" s="246"/>
      <c r="CR188" s="246"/>
      <c r="CS188" s="246"/>
      <c r="CT188" s="246"/>
      <c r="CU188" s="48"/>
    </row>
    <row r="189" spans="1:99" s="48" customFormat="1" ht="12.75" customHeight="1" x14ac:dyDescent="0.2">
      <c r="A189" s="599">
        <v>185</v>
      </c>
      <c r="B189" s="296" t="s">
        <v>518</v>
      </c>
      <c r="C189" s="648" t="s">
        <v>260</v>
      </c>
      <c r="D189" s="1319">
        <v>267602</v>
      </c>
      <c r="E189" s="1187">
        <v>313515000</v>
      </c>
      <c r="F189" s="1187">
        <v>6280</v>
      </c>
      <c r="G189" s="53">
        <v>-7251999</v>
      </c>
      <c r="H189" s="53">
        <v>-8799312</v>
      </c>
      <c r="I189" s="53">
        <v>-72094</v>
      </c>
      <c r="J189" s="53">
        <v>-6537</v>
      </c>
      <c r="K189" s="53">
        <v>-13373</v>
      </c>
      <c r="L189" s="53">
        <v>-18798</v>
      </c>
      <c r="M189" s="53">
        <v>-3358580</v>
      </c>
      <c r="N189" s="53">
        <v>-61311</v>
      </c>
      <c r="O189" s="53">
        <v>0</v>
      </c>
      <c r="P189" s="53">
        <v>-2089</v>
      </c>
      <c r="Q189" s="53">
        <v>0</v>
      </c>
      <c r="R189" s="53">
        <v>0</v>
      </c>
      <c r="S189" s="53">
        <v>0</v>
      </c>
      <c r="T189" s="53"/>
      <c r="U189" s="53"/>
      <c r="V189" s="53">
        <v>125116509</v>
      </c>
      <c r="W189" s="53">
        <v>-2891042</v>
      </c>
      <c r="X189" s="53"/>
      <c r="Y189" s="53"/>
      <c r="Z189" s="53">
        <v>60428275</v>
      </c>
      <c r="AA189" s="53">
        <v>59219709</v>
      </c>
      <c r="AB189" s="53">
        <v>0</v>
      </c>
      <c r="AC189" s="53">
        <v>1208565</v>
      </c>
      <c r="AD189" s="53">
        <v>276344</v>
      </c>
      <c r="AE189" s="53">
        <v>0</v>
      </c>
      <c r="AF189" s="53">
        <v>542686</v>
      </c>
      <c r="AG189" s="53">
        <v>0</v>
      </c>
      <c r="AH189" s="53">
        <v>0</v>
      </c>
      <c r="AI189" s="53">
        <v>0</v>
      </c>
      <c r="AJ189" s="53">
        <v>0</v>
      </c>
      <c r="AK189" s="53">
        <v>-12115924</v>
      </c>
      <c r="AL189" s="53">
        <v>330</v>
      </c>
      <c r="AM189" s="53">
        <v>9</v>
      </c>
      <c r="AN189" s="53">
        <v>2</v>
      </c>
      <c r="AO189" s="53">
        <v>6</v>
      </c>
      <c r="AP189" s="53">
        <v>0</v>
      </c>
      <c r="AQ189" s="53">
        <v>278</v>
      </c>
      <c r="AR189" s="53">
        <v>58</v>
      </c>
      <c r="AS189" s="53">
        <v>0</v>
      </c>
      <c r="AT189" s="53">
        <v>0</v>
      </c>
      <c r="AU189" s="1188"/>
      <c r="AV189" s="53">
        <v>0</v>
      </c>
      <c r="AW189" s="53">
        <v>0</v>
      </c>
      <c r="AX189" s="53">
        <v>0</v>
      </c>
      <c r="AY189" s="53">
        <v>737</v>
      </c>
      <c r="AZ189" s="53"/>
      <c r="BA189" s="53">
        <v>2289</v>
      </c>
      <c r="BB189" s="53">
        <v>2044</v>
      </c>
      <c r="BC189" s="53">
        <v>245</v>
      </c>
      <c r="BD189" s="53">
        <v>3036</v>
      </c>
      <c r="BE189" s="53">
        <v>-849982</v>
      </c>
      <c r="BF189" s="53">
        <v>-393645</v>
      </c>
      <c r="BG189" s="53"/>
      <c r="BH189" s="53">
        <v>-110002</v>
      </c>
      <c r="BI189" s="53">
        <v>-981170</v>
      </c>
      <c r="BJ189" s="53">
        <v>-1023781</v>
      </c>
      <c r="BK189" s="53">
        <v>-14934870</v>
      </c>
      <c r="BL189" s="1741"/>
      <c r="BM189" s="1742"/>
      <c r="BN189" s="1329">
        <v>0</v>
      </c>
      <c r="BO189" s="344" t="s">
        <v>497</v>
      </c>
      <c r="BP189" s="344" t="s">
        <v>2021</v>
      </c>
      <c r="BQ189" s="580" t="s">
        <v>2207</v>
      </c>
      <c r="BR189" s="246"/>
      <c r="BS189" s="246"/>
      <c r="BT189" s="246"/>
      <c r="BU189" s="246"/>
      <c r="BV189" s="246"/>
      <c r="BW189" s="246"/>
      <c r="BX189" s="246"/>
      <c r="BY189" s="246"/>
      <c r="BZ189" s="246"/>
      <c r="CA189" s="246"/>
      <c r="CB189" s="246"/>
      <c r="CC189" s="246"/>
      <c r="CD189" s="246"/>
      <c r="CE189" s="246"/>
      <c r="CF189" s="246"/>
      <c r="CG189" s="246"/>
      <c r="CH189" s="246"/>
      <c r="CI189" s="246"/>
      <c r="CJ189" s="246"/>
      <c r="CK189" s="246"/>
      <c r="CL189" s="246"/>
      <c r="CM189" s="246"/>
      <c r="CN189" s="246"/>
      <c r="CO189" s="246"/>
      <c r="CP189" s="246"/>
      <c r="CQ189" s="246"/>
      <c r="CR189" s="246"/>
      <c r="CS189" s="246"/>
      <c r="CT189" s="246"/>
    </row>
    <row r="190" spans="1:99" s="48" customFormat="1" ht="12.75" customHeight="1" x14ac:dyDescent="0.2">
      <c r="A190" s="599">
        <v>186</v>
      </c>
      <c r="B190" s="296" t="s">
        <v>541</v>
      </c>
      <c r="C190" s="648" t="s">
        <v>262</v>
      </c>
      <c r="D190" s="1319">
        <v>305408</v>
      </c>
      <c r="E190" s="1187">
        <v>277653000</v>
      </c>
      <c r="F190" s="1187">
        <v>7880</v>
      </c>
      <c r="G190" s="53">
        <v>-8986363</v>
      </c>
      <c r="H190" s="53">
        <v>-13040090</v>
      </c>
      <c r="I190" s="53">
        <v>0</v>
      </c>
      <c r="J190" s="53">
        <v>0</v>
      </c>
      <c r="K190" s="53">
        <v>-45696</v>
      </c>
      <c r="L190" s="53">
        <v>0</v>
      </c>
      <c r="M190" s="53">
        <v>-3335816</v>
      </c>
      <c r="N190" s="53">
        <v>0</v>
      </c>
      <c r="O190" s="53">
        <v>0</v>
      </c>
      <c r="P190" s="53">
        <v>0</v>
      </c>
      <c r="Q190" s="53">
        <v>0</v>
      </c>
      <c r="R190" s="53">
        <v>-4929</v>
      </c>
      <c r="S190" s="53">
        <v>-47729</v>
      </c>
      <c r="T190" s="53"/>
      <c r="U190" s="53"/>
      <c r="V190" s="53">
        <v>96744696</v>
      </c>
      <c r="W190" s="53">
        <v>-2500000</v>
      </c>
      <c r="X190" s="53"/>
      <c r="Y190" s="53"/>
      <c r="Z190" s="53">
        <v>46848882</v>
      </c>
      <c r="AA190" s="53">
        <v>45958679</v>
      </c>
      <c r="AB190" s="53">
        <v>0</v>
      </c>
      <c r="AC190" s="53">
        <v>937932</v>
      </c>
      <c r="AD190" s="53">
        <v>310481</v>
      </c>
      <c r="AE190" s="53">
        <v>110997</v>
      </c>
      <c r="AF190" s="53">
        <v>246016</v>
      </c>
      <c r="AG190" s="53">
        <v>0</v>
      </c>
      <c r="AH190" s="53">
        <v>47729</v>
      </c>
      <c r="AI190" s="53">
        <v>0</v>
      </c>
      <c r="AJ190" s="53">
        <v>0</v>
      </c>
      <c r="AK190" s="53">
        <v>1980710</v>
      </c>
      <c r="AL190" s="53">
        <v>551</v>
      </c>
      <c r="AM190" s="53">
        <v>6</v>
      </c>
      <c r="AN190" s="53">
        <v>0</v>
      </c>
      <c r="AO190" s="53">
        <v>17</v>
      </c>
      <c r="AP190" s="53">
        <v>1</v>
      </c>
      <c r="AQ190" s="53">
        <v>378</v>
      </c>
      <c r="AR190" s="53">
        <v>0</v>
      </c>
      <c r="AS190" s="53">
        <v>0</v>
      </c>
      <c r="AT190" s="53">
        <v>0</v>
      </c>
      <c r="AU190" s="1188"/>
      <c r="AV190" s="53">
        <v>0</v>
      </c>
      <c r="AW190" s="53">
        <v>8</v>
      </c>
      <c r="AX190" s="53">
        <v>0</v>
      </c>
      <c r="AY190" s="53">
        <v>1259</v>
      </c>
      <c r="AZ190" s="53"/>
      <c r="BA190" s="53">
        <v>2996</v>
      </c>
      <c r="BB190" s="53">
        <v>2728</v>
      </c>
      <c r="BC190" s="53">
        <v>268</v>
      </c>
      <c r="BD190" s="53">
        <v>4195</v>
      </c>
      <c r="BE190" s="53">
        <v>-132464</v>
      </c>
      <c r="BF190" s="53">
        <v>-1309756</v>
      </c>
      <c r="BG190" s="53"/>
      <c r="BH190" s="53">
        <v>-67038</v>
      </c>
      <c r="BI190" s="53">
        <v>-1224237</v>
      </c>
      <c r="BJ190" s="53">
        <v>-2321</v>
      </c>
      <c r="BK190" s="53">
        <v>-3129166</v>
      </c>
      <c r="BL190" s="1741"/>
      <c r="BM190" s="1742"/>
      <c r="BN190" s="1329">
        <v>0</v>
      </c>
      <c r="BO190" s="344" t="s">
        <v>497</v>
      </c>
      <c r="BP190" s="344" t="s">
        <v>2033</v>
      </c>
      <c r="BQ190" s="580" t="s">
        <v>2208</v>
      </c>
      <c r="BR190" s="246"/>
      <c r="BS190" s="246"/>
      <c r="BT190" s="246"/>
      <c r="BU190" s="246"/>
      <c r="BV190" s="246"/>
      <c r="BW190" s="246"/>
      <c r="BX190" s="246"/>
      <c r="BY190" s="246"/>
      <c r="BZ190" s="246"/>
      <c r="CA190" s="246"/>
      <c r="CB190" s="246"/>
      <c r="CC190" s="246"/>
      <c r="CD190" s="246"/>
      <c r="CE190" s="246"/>
      <c r="CF190" s="246"/>
      <c r="CG190" s="246"/>
      <c r="CH190" s="246"/>
      <c r="CI190" s="246"/>
      <c r="CJ190" s="246"/>
      <c r="CK190" s="246"/>
      <c r="CL190" s="246"/>
      <c r="CM190" s="246"/>
      <c r="CN190" s="246"/>
      <c r="CO190" s="246"/>
      <c r="CP190" s="246"/>
      <c r="CQ190" s="246"/>
      <c r="CR190" s="246"/>
      <c r="CS190" s="246"/>
      <c r="CT190" s="246"/>
    </row>
    <row r="191" spans="1:99" s="48" customFormat="1" ht="12.75" customHeight="1" x14ac:dyDescent="0.2">
      <c r="A191" s="599">
        <v>187</v>
      </c>
      <c r="B191" s="296" t="s">
        <v>562</v>
      </c>
      <c r="C191" s="648" t="s">
        <v>264</v>
      </c>
      <c r="D191" s="1319">
        <v>270608</v>
      </c>
      <c r="E191" s="1187">
        <v>264113000</v>
      </c>
      <c r="F191" s="1187">
        <v>6680</v>
      </c>
      <c r="G191" s="53">
        <v>-6963440</v>
      </c>
      <c r="H191" s="53">
        <v>-9986584</v>
      </c>
      <c r="I191" s="53">
        <v>-40396</v>
      </c>
      <c r="J191" s="53">
        <v>0</v>
      </c>
      <c r="K191" s="53">
        <v>-46088</v>
      </c>
      <c r="L191" s="53">
        <v>-100000</v>
      </c>
      <c r="M191" s="53">
        <v>-3000000</v>
      </c>
      <c r="N191" s="53">
        <v>-233317</v>
      </c>
      <c r="O191" s="53">
        <v>0</v>
      </c>
      <c r="P191" s="53">
        <v>0</v>
      </c>
      <c r="Q191" s="53">
        <v>0</v>
      </c>
      <c r="R191" s="53">
        <v>0</v>
      </c>
      <c r="S191" s="53">
        <v>0</v>
      </c>
      <c r="T191" s="53"/>
      <c r="U191" s="53"/>
      <c r="V191" s="53">
        <v>96107469</v>
      </c>
      <c r="W191" s="53">
        <v>-4032777</v>
      </c>
      <c r="X191" s="53"/>
      <c r="Y191" s="53"/>
      <c r="Z191" s="53">
        <v>45341840</v>
      </c>
      <c r="AA191" s="53">
        <v>44435004</v>
      </c>
      <c r="AB191" s="53">
        <v>0</v>
      </c>
      <c r="AC191" s="53">
        <v>906837</v>
      </c>
      <c r="AD191" s="53">
        <v>276147</v>
      </c>
      <c r="AE191" s="53">
        <v>0</v>
      </c>
      <c r="AF191" s="53">
        <v>0</v>
      </c>
      <c r="AG191" s="53">
        <v>0</v>
      </c>
      <c r="AH191" s="53">
        <v>0</v>
      </c>
      <c r="AI191" s="53">
        <v>0</v>
      </c>
      <c r="AJ191" s="53">
        <v>0</v>
      </c>
      <c r="AK191" s="53">
        <v>2543740</v>
      </c>
      <c r="AL191" s="53">
        <v>313</v>
      </c>
      <c r="AM191" s="53">
        <v>12</v>
      </c>
      <c r="AN191" s="53">
        <v>0</v>
      </c>
      <c r="AO191" s="53">
        <v>15</v>
      </c>
      <c r="AP191" s="53">
        <v>0</v>
      </c>
      <c r="AQ191" s="53">
        <v>362</v>
      </c>
      <c r="AR191" s="53">
        <v>9</v>
      </c>
      <c r="AS191" s="53">
        <v>1</v>
      </c>
      <c r="AT191" s="53">
        <v>0</v>
      </c>
      <c r="AU191" s="1188"/>
      <c r="AV191" s="53">
        <v>0</v>
      </c>
      <c r="AW191" s="53">
        <v>0</v>
      </c>
      <c r="AX191" s="53">
        <v>0</v>
      </c>
      <c r="AY191" s="53">
        <v>931</v>
      </c>
      <c r="AZ191" s="53"/>
      <c r="BA191" s="53">
        <v>2349</v>
      </c>
      <c r="BB191" s="53">
        <v>2157</v>
      </c>
      <c r="BC191" s="53">
        <v>192</v>
      </c>
      <c r="BD191" s="53">
        <v>3418</v>
      </c>
      <c r="BE191" s="53">
        <v>-766088</v>
      </c>
      <c r="BF191" s="53">
        <v>-422462</v>
      </c>
      <c r="BG191" s="53"/>
      <c r="BH191" s="53">
        <v>-36442</v>
      </c>
      <c r="BI191" s="53">
        <v>-936654</v>
      </c>
      <c r="BJ191" s="53">
        <v>-838354</v>
      </c>
      <c r="BK191" s="53">
        <v>3037768</v>
      </c>
      <c r="BL191" s="1741"/>
      <c r="BM191" s="1742"/>
      <c r="BN191" s="1329">
        <v>0</v>
      </c>
      <c r="BO191" s="344" t="s">
        <v>497</v>
      </c>
      <c r="BP191" s="344" t="s">
        <v>2014</v>
      </c>
      <c r="BQ191" s="580" t="s">
        <v>2209</v>
      </c>
      <c r="BR191" s="246"/>
      <c r="BS191" s="246"/>
      <c r="BT191" s="246"/>
      <c r="BU191" s="246"/>
      <c r="BV191" s="246"/>
      <c r="BW191" s="246"/>
      <c r="BX191" s="246"/>
      <c r="BY191" s="246"/>
      <c r="BZ191" s="246"/>
      <c r="CA191" s="246"/>
      <c r="CB191" s="246"/>
      <c r="CC191" s="246"/>
      <c r="CD191" s="246"/>
      <c r="CE191" s="246"/>
      <c r="CF191" s="246"/>
      <c r="CG191" s="246"/>
      <c r="CH191" s="246"/>
      <c r="CI191" s="246"/>
      <c r="CJ191" s="246"/>
      <c r="CK191" s="246"/>
      <c r="CL191" s="246"/>
      <c r="CM191" s="246"/>
      <c r="CN191" s="246"/>
      <c r="CO191" s="246"/>
      <c r="CP191" s="246"/>
      <c r="CQ191" s="246"/>
      <c r="CR191" s="246"/>
      <c r="CS191" s="246"/>
      <c r="CT191" s="246"/>
    </row>
    <row r="192" spans="1:99" s="48" customFormat="1" ht="12.75" customHeight="1" x14ac:dyDescent="0.2">
      <c r="A192" s="599">
        <v>188</v>
      </c>
      <c r="B192" s="296" t="s">
        <v>265</v>
      </c>
      <c r="C192" s="648" t="s">
        <v>266</v>
      </c>
      <c r="D192" s="1319">
        <v>230575</v>
      </c>
      <c r="E192" s="1187">
        <v>173342000</v>
      </c>
      <c r="F192" s="1187">
        <v>6340</v>
      </c>
      <c r="G192" s="53">
        <v>-6719974</v>
      </c>
      <c r="H192" s="53">
        <v>-7513730</v>
      </c>
      <c r="I192" s="53">
        <v>-66185</v>
      </c>
      <c r="J192" s="53">
        <v>-2944</v>
      </c>
      <c r="K192" s="53">
        <v>-1</v>
      </c>
      <c r="L192" s="53">
        <v>0</v>
      </c>
      <c r="M192" s="53">
        <v>-2304074</v>
      </c>
      <c r="N192" s="53">
        <v>-74146</v>
      </c>
      <c r="O192" s="53">
        <v>-53243</v>
      </c>
      <c r="P192" s="53">
        <v>0</v>
      </c>
      <c r="Q192" s="53">
        <v>0</v>
      </c>
      <c r="R192" s="53">
        <v>0</v>
      </c>
      <c r="S192" s="53">
        <v>0</v>
      </c>
      <c r="T192" s="53"/>
      <c r="U192" s="53"/>
      <c r="V192" s="53">
        <v>58422498</v>
      </c>
      <c r="W192" s="53">
        <v>-2589597</v>
      </c>
      <c r="X192" s="53"/>
      <c r="Y192" s="53"/>
      <c r="Z192" s="53">
        <v>27192555</v>
      </c>
      <c r="AA192" s="53">
        <v>21754044</v>
      </c>
      <c r="AB192" s="53">
        <v>4894660</v>
      </c>
      <c r="AC192" s="53">
        <v>543851</v>
      </c>
      <c r="AD192" s="53">
        <v>236737</v>
      </c>
      <c r="AE192" s="53">
        <v>0</v>
      </c>
      <c r="AF192" s="53">
        <v>38686</v>
      </c>
      <c r="AG192" s="53">
        <v>0</v>
      </c>
      <c r="AH192" s="53">
        <v>0</v>
      </c>
      <c r="AI192" s="53">
        <v>0</v>
      </c>
      <c r="AJ192" s="53">
        <v>0</v>
      </c>
      <c r="AK192" s="53">
        <v>494177</v>
      </c>
      <c r="AL192" s="53">
        <v>241</v>
      </c>
      <c r="AM192" s="53">
        <v>10</v>
      </c>
      <c r="AN192" s="53">
        <v>1</v>
      </c>
      <c r="AO192" s="53">
        <v>2</v>
      </c>
      <c r="AP192" s="53">
        <v>0</v>
      </c>
      <c r="AQ192" s="53">
        <v>516</v>
      </c>
      <c r="AR192" s="53">
        <v>50</v>
      </c>
      <c r="AS192" s="53">
        <v>4</v>
      </c>
      <c r="AT192" s="53">
        <v>0</v>
      </c>
      <c r="AU192" s="1188"/>
      <c r="AV192" s="53">
        <v>0</v>
      </c>
      <c r="AW192" s="53">
        <v>0</v>
      </c>
      <c r="AX192" s="53">
        <v>0</v>
      </c>
      <c r="AY192" s="53">
        <v>643</v>
      </c>
      <c r="AZ192" s="53"/>
      <c r="BA192" s="53">
        <v>2438</v>
      </c>
      <c r="BB192" s="53">
        <v>2278</v>
      </c>
      <c r="BC192" s="53">
        <v>160</v>
      </c>
      <c r="BD192" s="53">
        <v>3351</v>
      </c>
      <c r="BE192" s="53">
        <v>-38722</v>
      </c>
      <c r="BF192" s="53">
        <v>-961488</v>
      </c>
      <c r="BG192" s="53"/>
      <c r="BH192" s="53">
        <v>-53692</v>
      </c>
      <c r="BI192" s="53">
        <v>-1250172</v>
      </c>
      <c r="BJ192" s="53">
        <v>0</v>
      </c>
      <c r="BK192" s="53">
        <v>5790122</v>
      </c>
      <c r="BL192" s="1741"/>
      <c r="BM192" s="1742"/>
      <c r="BN192" s="1329">
        <v>0</v>
      </c>
      <c r="BO192" s="344" t="s">
        <v>2013</v>
      </c>
      <c r="BP192" s="344" t="s">
        <v>2040</v>
      </c>
      <c r="BQ192" s="580" t="s">
        <v>2210</v>
      </c>
      <c r="BR192" s="246"/>
      <c r="BS192" s="246"/>
      <c r="BT192" s="246"/>
      <c r="BU192" s="246"/>
      <c r="BV192" s="246"/>
      <c r="BW192" s="246"/>
      <c r="BX192" s="246"/>
      <c r="BY192" s="246"/>
      <c r="BZ192" s="246"/>
      <c r="CA192" s="246"/>
      <c r="CB192" s="246"/>
      <c r="CC192" s="246"/>
      <c r="CD192" s="246"/>
      <c r="CE192" s="246"/>
      <c r="CF192" s="246"/>
      <c r="CG192" s="246"/>
      <c r="CH192" s="246"/>
      <c r="CI192" s="246"/>
      <c r="CJ192" s="246"/>
      <c r="CK192" s="246"/>
      <c r="CL192" s="246"/>
      <c r="CM192" s="246"/>
      <c r="CN192" s="246"/>
      <c r="CO192" s="246"/>
      <c r="CP192" s="246"/>
      <c r="CQ192" s="246"/>
      <c r="CR192" s="246"/>
      <c r="CS192" s="246"/>
      <c r="CT192" s="246"/>
    </row>
    <row r="193" spans="1:98" s="48" customFormat="1" ht="12.75" customHeight="1" x14ac:dyDescent="0.2">
      <c r="A193" s="599">
        <v>189</v>
      </c>
      <c r="B193" s="296" t="s">
        <v>510</v>
      </c>
      <c r="C193" s="648" t="s">
        <v>268</v>
      </c>
      <c r="D193" s="1319">
        <v>280967</v>
      </c>
      <c r="E193" s="1187">
        <v>361766000</v>
      </c>
      <c r="F193" s="1187">
        <v>5600</v>
      </c>
      <c r="G193" s="53">
        <v>-3922364</v>
      </c>
      <c r="H193" s="53">
        <v>-6789303</v>
      </c>
      <c r="I193" s="53">
        <v>-8878</v>
      </c>
      <c r="J193" s="53">
        <v>0</v>
      </c>
      <c r="K193" s="53">
        <v>0</v>
      </c>
      <c r="L193" s="53">
        <v>-5662</v>
      </c>
      <c r="M193" s="53">
        <v>-7802692</v>
      </c>
      <c r="N193" s="53">
        <v>0</v>
      </c>
      <c r="O193" s="53">
        <v>0</v>
      </c>
      <c r="P193" s="53">
        <v>0</v>
      </c>
      <c r="Q193" s="53">
        <v>0</v>
      </c>
      <c r="R193" s="53">
        <v>0</v>
      </c>
      <c r="S193" s="53">
        <v>0</v>
      </c>
      <c r="T193" s="53"/>
      <c r="U193" s="53"/>
      <c r="V193" s="53">
        <v>158987300</v>
      </c>
      <c r="W193" s="53">
        <v>-4246411</v>
      </c>
      <c r="X193" s="53"/>
      <c r="Y193" s="53"/>
      <c r="Z193" s="53">
        <v>76339518</v>
      </c>
      <c r="AA193" s="53">
        <v>74812727</v>
      </c>
      <c r="AB193" s="53">
        <v>0</v>
      </c>
      <c r="AC193" s="53">
        <v>1526790</v>
      </c>
      <c r="AD193" s="53">
        <v>288938</v>
      </c>
      <c r="AE193" s="53">
        <v>0</v>
      </c>
      <c r="AF193" s="53">
        <v>0</v>
      </c>
      <c r="AG193" s="53">
        <v>0</v>
      </c>
      <c r="AH193" s="53">
        <v>0</v>
      </c>
      <c r="AI193" s="53">
        <v>0</v>
      </c>
      <c r="AJ193" s="53">
        <v>0</v>
      </c>
      <c r="AK193" s="53">
        <v>287184</v>
      </c>
      <c r="AL193" s="53">
        <v>233</v>
      </c>
      <c r="AM193" s="53">
        <v>5</v>
      </c>
      <c r="AN193" s="53">
        <v>0</v>
      </c>
      <c r="AO193" s="53">
        <v>0</v>
      </c>
      <c r="AP193" s="53">
        <v>1</v>
      </c>
      <c r="AQ193" s="53">
        <v>678</v>
      </c>
      <c r="AR193" s="53">
        <v>0</v>
      </c>
      <c r="AS193" s="53">
        <v>0</v>
      </c>
      <c r="AT193" s="53">
        <v>0</v>
      </c>
      <c r="AU193" s="1188"/>
      <c r="AV193" s="53">
        <v>0</v>
      </c>
      <c r="AW193" s="53">
        <v>0</v>
      </c>
      <c r="AX193" s="53">
        <v>0</v>
      </c>
      <c r="AY193" s="53">
        <v>821</v>
      </c>
      <c r="AZ193" s="53"/>
      <c r="BA193" s="53">
        <v>1102</v>
      </c>
      <c r="BB193" s="53">
        <v>934</v>
      </c>
      <c r="BC193" s="53">
        <v>168</v>
      </c>
      <c r="BD193" s="53">
        <v>3330</v>
      </c>
      <c r="BE193" s="53">
        <v>-97693</v>
      </c>
      <c r="BF193" s="53">
        <v>-1215795</v>
      </c>
      <c r="BG193" s="53"/>
      <c r="BH193" s="53">
        <v>-716505</v>
      </c>
      <c r="BI193" s="53">
        <v>-56121</v>
      </c>
      <c r="BJ193" s="53">
        <v>-5716578</v>
      </c>
      <c r="BK193" s="53">
        <v>-8246347</v>
      </c>
      <c r="BL193" s="1741"/>
      <c r="BM193" s="1742"/>
      <c r="BN193" s="1329">
        <v>0</v>
      </c>
      <c r="BO193" s="344" t="s">
        <v>497</v>
      </c>
      <c r="BP193" s="344" t="s">
        <v>2014</v>
      </c>
      <c r="BQ193" s="580" t="s">
        <v>2211</v>
      </c>
      <c r="BR193" s="246"/>
      <c r="BS193" s="246"/>
      <c r="BT193" s="246"/>
      <c r="BU193" s="246"/>
      <c r="BV193" s="246"/>
      <c r="BW193" s="246"/>
      <c r="BX193" s="246"/>
      <c r="BY193" s="246"/>
      <c r="BZ193" s="246"/>
      <c r="CA193" s="246"/>
      <c r="CB193" s="246"/>
      <c r="CC193" s="246"/>
      <c r="CD193" s="246"/>
      <c r="CE193" s="246"/>
      <c r="CF193" s="246"/>
      <c r="CG193" s="246"/>
      <c r="CH193" s="246"/>
      <c r="CI193" s="246"/>
      <c r="CJ193" s="246"/>
      <c r="CK193" s="246"/>
      <c r="CL193" s="246"/>
      <c r="CM193" s="246"/>
      <c r="CN193" s="246"/>
      <c r="CO193" s="246"/>
      <c r="CP193" s="246"/>
      <c r="CQ193" s="246"/>
      <c r="CR193" s="246"/>
      <c r="CS193" s="246"/>
      <c r="CT193" s="246"/>
    </row>
    <row r="194" spans="1:98" s="48" customFormat="1" ht="12.75" customHeight="1" x14ac:dyDescent="0.2">
      <c r="A194" s="599">
        <v>190</v>
      </c>
      <c r="B194" s="296" t="s">
        <v>269</v>
      </c>
      <c r="C194" s="648" t="s">
        <v>270</v>
      </c>
      <c r="D194" s="1319">
        <v>260819</v>
      </c>
      <c r="E194" s="1187">
        <v>199603000</v>
      </c>
      <c r="F194" s="1187">
        <v>6690</v>
      </c>
      <c r="G194" s="53">
        <v>-7534354</v>
      </c>
      <c r="H194" s="53">
        <v>-7764279</v>
      </c>
      <c r="I194" s="53">
        <v>-116526</v>
      </c>
      <c r="J194" s="53">
        <v>0</v>
      </c>
      <c r="K194" s="53">
        <v>0</v>
      </c>
      <c r="L194" s="53">
        <v>0</v>
      </c>
      <c r="M194" s="53">
        <v>-1370841</v>
      </c>
      <c r="N194" s="53">
        <v>-209990</v>
      </c>
      <c r="O194" s="53">
        <v>-6867</v>
      </c>
      <c r="P194" s="53">
        <v>0</v>
      </c>
      <c r="Q194" s="53">
        <v>0</v>
      </c>
      <c r="R194" s="53">
        <v>0</v>
      </c>
      <c r="S194" s="53">
        <v>0</v>
      </c>
      <c r="T194" s="53"/>
      <c r="U194" s="53"/>
      <c r="V194" s="53">
        <v>64741178</v>
      </c>
      <c r="W194" s="53">
        <v>-3560763</v>
      </c>
      <c r="X194" s="53"/>
      <c r="Y194" s="53"/>
      <c r="Z194" s="53">
        <v>19516327</v>
      </c>
      <c r="AA194" s="53">
        <v>17742116</v>
      </c>
      <c r="AB194" s="53">
        <v>21881943</v>
      </c>
      <c r="AC194" s="53">
        <v>0</v>
      </c>
      <c r="AD194" s="53">
        <v>269347</v>
      </c>
      <c r="AE194" s="53">
        <v>0</v>
      </c>
      <c r="AF194" s="53">
        <v>0</v>
      </c>
      <c r="AG194" s="53">
        <v>0</v>
      </c>
      <c r="AH194" s="53">
        <v>0</v>
      </c>
      <c r="AI194" s="53">
        <v>0</v>
      </c>
      <c r="AJ194" s="53">
        <v>0</v>
      </c>
      <c r="AK194" s="53">
        <v>-2015082</v>
      </c>
      <c r="AL194" s="53">
        <v>281</v>
      </c>
      <c r="AM194" s="53">
        <v>18</v>
      </c>
      <c r="AN194" s="53">
        <v>0</v>
      </c>
      <c r="AO194" s="53">
        <v>0</v>
      </c>
      <c r="AP194" s="53">
        <v>0</v>
      </c>
      <c r="AQ194" s="53">
        <v>523</v>
      </c>
      <c r="AR194" s="53">
        <v>55</v>
      </c>
      <c r="AS194" s="53">
        <v>4</v>
      </c>
      <c r="AT194" s="53">
        <v>0</v>
      </c>
      <c r="AU194" s="1188"/>
      <c r="AV194" s="53">
        <v>0</v>
      </c>
      <c r="AW194" s="53">
        <v>0</v>
      </c>
      <c r="AX194" s="53">
        <v>0</v>
      </c>
      <c r="AY194" s="53">
        <v>1431</v>
      </c>
      <c r="AZ194" s="53"/>
      <c r="BA194" s="53">
        <v>2264</v>
      </c>
      <c r="BB194" s="53">
        <v>1870</v>
      </c>
      <c r="BC194" s="53">
        <v>394</v>
      </c>
      <c r="BD194" s="53">
        <v>3775</v>
      </c>
      <c r="BE194" s="53">
        <v>-88224</v>
      </c>
      <c r="BF194" s="53">
        <v>-52205</v>
      </c>
      <c r="BG194" s="53"/>
      <c r="BH194" s="53">
        <v>-113330</v>
      </c>
      <c r="BI194" s="53">
        <v>-1117082</v>
      </c>
      <c r="BJ194" s="53">
        <v>0</v>
      </c>
      <c r="BK194" s="53">
        <v>-2716834</v>
      </c>
      <c r="BL194" s="1741"/>
      <c r="BM194" s="1742"/>
      <c r="BN194" s="1329">
        <v>0</v>
      </c>
      <c r="BO194" s="344" t="s">
        <v>2023</v>
      </c>
      <c r="BP194" s="344" t="s">
        <v>2024</v>
      </c>
      <c r="BQ194" s="580" t="s">
        <v>2212</v>
      </c>
      <c r="BR194" s="246"/>
      <c r="BS194" s="246"/>
      <c r="BT194" s="246"/>
      <c r="BU194" s="246"/>
      <c r="BV194" s="246"/>
      <c r="BW194" s="246"/>
      <c r="BX194" s="246"/>
      <c r="BY194" s="246"/>
      <c r="BZ194" s="246"/>
      <c r="CA194" s="246"/>
      <c r="CB194" s="246"/>
      <c r="CC194" s="246"/>
      <c r="CD194" s="246"/>
      <c r="CE194" s="246"/>
      <c r="CF194" s="246"/>
      <c r="CG194" s="246"/>
      <c r="CH194" s="246"/>
      <c r="CI194" s="246"/>
      <c r="CJ194" s="246"/>
      <c r="CK194" s="246"/>
      <c r="CL194" s="246"/>
      <c r="CM194" s="246"/>
      <c r="CN194" s="246"/>
      <c r="CO194" s="246"/>
      <c r="CP194" s="246"/>
      <c r="CQ194" s="246"/>
      <c r="CR194" s="246"/>
      <c r="CS194" s="246"/>
      <c r="CT194" s="246"/>
    </row>
    <row r="195" spans="1:98" s="48" customFormat="1" ht="12.75" customHeight="1" x14ac:dyDescent="0.2">
      <c r="A195" s="599">
        <v>191</v>
      </c>
      <c r="B195" s="296" t="s">
        <v>908</v>
      </c>
      <c r="C195" s="648" t="s">
        <v>272</v>
      </c>
      <c r="D195" s="1319">
        <v>155651</v>
      </c>
      <c r="E195" s="1187">
        <v>128686000</v>
      </c>
      <c r="F195" s="1187">
        <v>4340</v>
      </c>
      <c r="G195" s="53">
        <v>-4793582</v>
      </c>
      <c r="H195" s="53">
        <v>-4058421</v>
      </c>
      <c r="I195" s="53">
        <v>-67351</v>
      </c>
      <c r="J195" s="53">
        <v>-992</v>
      </c>
      <c r="K195" s="53">
        <v>-18310</v>
      </c>
      <c r="L195" s="53">
        <v>0</v>
      </c>
      <c r="M195" s="53">
        <v>-1640726</v>
      </c>
      <c r="N195" s="53">
        <v>-130201</v>
      </c>
      <c r="O195" s="53">
        <v>-50954</v>
      </c>
      <c r="P195" s="53">
        <v>0</v>
      </c>
      <c r="Q195" s="53">
        <v>-4049</v>
      </c>
      <c r="R195" s="53">
        <v>0</v>
      </c>
      <c r="S195" s="53">
        <v>0</v>
      </c>
      <c r="T195" s="53"/>
      <c r="U195" s="53"/>
      <c r="V195" s="53">
        <v>60350277</v>
      </c>
      <c r="W195" s="53">
        <v>-2353659</v>
      </c>
      <c r="X195" s="53"/>
      <c r="Y195" s="53"/>
      <c r="Z195" s="53">
        <v>20907891</v>
      </c>
      <c r="AA195" s="53">
        <v>20489733</v>
      </c>
      <c r="AB195" s="53">
        <v>0</v>
      </c>
      <c r="AC195" s="53">
        <v>418158</v>
      </c>
      <c r="AD195" s="53">
        <v>164523</v>
      </c>
      <c r="AE195" s="53">
        <v>16229728</v>
      </c>
      <c r="AF195" s="53">
        <v>291375</v>
      </c>
      <c r="AG195" s="53">
        <v>0</v>
      </c>
      <c r="AH195" s="53">
        <v>0</v>
      </c>
      <c r="AI195" s="53">
        <v>0</v>
      </c>
      <c r="AJ195" s="53">
        <v>0</v>
      </c>
      <c r="AK195" s="53">
        <v>-855526</v>
      </c>
      <c r="AL195" s="53">
        <v>206</v>
      </c>
      <c r="AM195" s="53">
        <v>14</v>
      </c>
      <c r="AN195" s="53">
        <v>2</v>
      </c>
      <c r="AO195" s="53">
        <v>10</v>
      </c>
      <c r="AP195" s="53">
        <v>0</v>
      </c>
      <c r="AQ195" s="53">
        <v>441</v>
      </c>
      <c r="AR195" s="53">
        <v>50</v>
      </c>
      <c r="AS195" s="53">
        <v>11</v>
      </c>
      <c r="AT195" s="53">
        <v>0</v>
      </c>
      <c r="AU195" s="1188"/>
      <c r="AV195" s="53">
        <v>4</v>
      </c>
      <c r="AW195" s="53">
        <v>0</v>
      </c>
      <c r="AX195" s="53">
        <v>0</v>
      </c>
      <c r="AY195" s="53">
        <v>340</v>
      </c>
      <c r="AZ195" s="53"/>
      <c r="BA195" s="53">
        <v>2043</v>
      </c>
      <c r="BB195" s="53">
        <v>1966</v>
      </c>
      <c r="BC195" s="53">
        <v>77</v>
      </c>
      <c r="BD195" s="53">
        <v>1999</v>
      </c>
      <c r="BE195" s="53">
        <v>-149850</v>
      </c>
      <c r="BF195" s="53">
        <v>-76389</v>
      </c>
      <c r="BG195" s="53"/>
      <c r="BH195" s="53">
        <v>-27979</v>
      </c>
      <c r="BI195" s="53">
        <v>-1386508</v>
      </c>
      <c r="BJ195" s="53">
        <v>0</v>
      </c>
      <c r="BK195" s="53">
        <v>-2295914</v>
      </c>
      <c r="BL195" s="1741"/>
      <c r="BM195" s="1742"/>
      <c r="BN195" s="1329">
        <v>-107000</v>
      </c>
      <c r="BO195" s="344" t="s">
        <v>497</v>
      </c>
      <c r="BP195" s="344" t="s">
        <v>825</v>
      </c>
      <c r="BQ195" s="580" t="s">
        <v>2213</v>
      </c>
      <c r="BR195" s="246"/>
      <c r="BS195" s="246"/>
      <c r="BT195" s="246"/>
      <c r="BU195" s="246"/>
      <c r="BV195" s="246"/>
      <c r="BW195" s="246"/>
      <c r="BX195" s="246"/>
      <c r="BY195" s="246"/>
      <c r="BZ195" s="246"/>
      <c r="CA195" s="246"/>
      <c r="CB195" s="246"/>
      <c r="CC195" s="246"/>
      <c r="CD195" s="246"/>
      <c r="CE195" s="246"/>
      <c r="CF195" s="246"/>
      <c r="CG195" s="246"/>
      <c r="CH195" s="246"/>
      <c r="CI195" s="246"/>
      <c r="CJ195" s="246"/>
      <c r="CK195" s="246"/>
      <c r="CL195" s="246"/>
      <c r="CM195" s="246"/>
      <c r="CN195" s="246"/>
      <c r="CO195" s="246"/>
      <c r="CP195" s="246"/>
      <c r="CQ195" s="246"/>
      <c r="CR195" s="246"/>
      <c r="CS195" s="246"/>
      <c r="CT195" s="246"/>
    </row>
    <row r="196" spans="1:98" s="48" customFormat="1" ht="12.75" customHeight="1" x14ac:dyDescent="0.2">
      <c r="A196" s="599">
        <v>192</v>
      </c>
      <c r="B196" s="296" t="s">
        <v>273</v>
      </c>
      <c r="C196" s="648" t="s">
        <v>274</v>
      </c>
      <c r="D196" s="1319">
        <v>104153</v>
      </c>
      <c r="E196" s="1187">
        <v>105240000</v>
      </c>
      <c r="F196" s="1187">
        <v>2600</v>
      </c>
      <c r="G196" s="53">
        <v>-3027862</v>
      </c>
      <c r="H196" s="53">
        <v>-1889606</v>
      </c>
      <c r="I196" s="53">
        <v>-16557</v>
      </c>
      <c r="J196" s="53">
        <v>-3443</v>
      </c>
      <c r="K196" s="53">
        <v>-2</v>
      </c>
      <c r="L196" s="53">
        <v>0</v>
      </c>
      <c r="M196" s="53">
        <v>-1219634</v>
      </c>
      <c r="N196" s="53">
        <v>-38177</v>
      </c>
      <c r="O196" s="53">
        <v>-277548</v>
      </c>
      <c r="P196" s="53">
        <v>0</v>
      </c>
      <c r="Q196" s="53">
        <v>0</v>
      </c>
      <c r="R196" s="53">
        <v>0</v>
      </c>
      <c r="S196" s="53">
        <v>0</v>
      </c>
      <c r="T196" s="53"/>
      <c r="U196" s="53"/>
      <c r="V196" s="53">
        <v>40954565</v>
      </c>
      <c r="W196" s="53">
        <v>-1351498</v>
      </c>
      <c r="X196" s="53"/>
      <c r="Y196" s="53"/>
      <c r="Z196" s="53">
        <v>19227204</v>
      </c>
      <c r="AA196" s="53">
        <v>15381763</v>
      </c>
      <c r="AB196" s="53">
        <v>3460897</v>
      </c>
      <c r="AC196" s="53">
        <v>384544</v>
      </c>
      <c r="AD196" s="53">
        <v>105121</v>
      </c>
      <c r="AE196" s="53">
        <v>0</v>
      </c>
      <c r="AF196" s="53">
        <v>0</v>
      </c>
      <c r="AG196" s="53">
        <v>0</v>
      </c>
      <c r="AH196" s="53">
        <v>0</v>
      </c>
      <c r="AI196" s="53">
        <v>0</v>
      </c>
      <c r="AJ196" s="53">
        <v>0</v>
      </c>
      <c r="AK196" s="53">
        <v>13178034</v>
      </c>
      <c r="AL196" s="53">
        <v>106</v>
      </c>
      <c r="AM196" s="53">
        <v>2</v>
      </c>
      <c r="AN196" s="53">
        <v>1</v>
      </c>
      <c r="AO196" s="53">
        <v>3</v>
      </c>
      <c r="AP196" s="53">
        <v>0</v>
      </c>
      <c r="AQ196" s="53">
        <v>193</v>
      </c>
      <c r="AR196" s="53">
        <v>38</v>
      </c>
      <c r="AS196" s="53">
        <v>13</v>
      </c>
      <c r="AT196" s="53">
        <v>0</v>
      </c>
      <c r="AU196" s="1188"/>
      <c r="AV196" s="53">
        <v>0</v>
      </c>
      <c r="AW196" s="53">
        <v>0</v>
      </c>
      <c r="AX196" s="53">
        <v>0</v>
      </c>
      <c r="AY196" s="53">
        <v>238</v>
      </c>
      <c r="AZ196" s="53"/>
      <c r="BA196" s="53">
        <v>944</v>
      </c>
      <c r="BB196" s="53">
        <v>837</v>
      </c>
      <c r="BC196" s="53">
        <v>107</v>
      </c>
      <c r="BD196" s="53">
        <v>1269</v>
      </c>
      <c r="BE196" s="53">
        <v>-249152</v>
      </c>
      <c r="BF196" s="53">
        <v>-41943</v>
      </c>
      <c r="BG196" s="53"/>
      <c r="BH196" s="53">
        <v>0</v>
      </c>
      <c r="BI196" s="53">
        <v>-767676</v>
      </c>
      <c r="BJ196" s="53">
        <v>-160863</v>
      </c>
      <c r="BK196" s="53">
        <v>12153698</v>
      </c>
      <c r="BL196" s="1741"/>
      <c r="BM196" s="1742"/>
      <c r="BN196" s="1329">
        <v>0</v>
      </c>
      <c r="BO196" s="344" t="s">
        <v>2013</v>
      </c>
      <c r="BP196" s="344" t="s">
        <v>2037</v>
      </c>
      <c r="BQ196" s="580" t="s">
        <v>2214</v>
      </c>
      <c r="BR196" s="246"/>
      <c r="BS196" s="246"/>
      <c r="BT196" s="246"/>
      <c r="BU196" s="246"/>
      <c r="BV196" s="246"/>
      <c r="BW196" s="246"/>
      <c r="BX196" s="246"/>
      <c r="BY196" s="246"/>
      <c r="BZ196" s="246"/>
      <c r="CA196" s="246"/>
      <c r="CB196" s="246"/>
      <c r="CC196" s="246"/>
      <c r="CD196" s="246"/>
      <c r="CE196" s="246"/>
      <c r="CF196" s="246"/>
      <c r="CG196" s="246"/>
      <c r="CH196" s="246"/>
      <c r="CI196" s="246"/>
      <c r="CJ196" s="246"/>
      <c r="CK196" s="246"/>
      <c r="CL196" s="246"/>
      <c r="CM196" s="246"/>
      <c r="CN196" s="246"/>
      <c r="CO196" s="246"/>
      <c r="CP196" s="246"/>
      <c r="CQ196" s="246"/>
      <c r="CR196" s="246"/>
      <c r="CS196" s="246"/>
      <c r="CT196" s="246"/>
    </row>
    <row r="197" spans="1:98" s="48" customFormat="1" ht="12.75" customHeight="1" x14ac:dyDescent="0.2">
      <c r="A197" s="599">
        <v>193</v>
      </c>
      <c r="B197" s="296" t="s">
        <v>275</v>
      </c>
      <c r="C197" s="648" t="s">
        <v>276</v>
      </c>
      <c r="D197" s="1319">
        <v>161592</v>
      </c>
      <c r="E197" s="1187">
        <v>163578000</v>
      </c>
      <c r="F197" s="1187">
        <v>3670</v>
      </c>
      <c r="G197" s="53">
        <v>-3799188</v>
      </c>
      <c r="H197" s="53">
        <v>-4085508</v>
      </c>
      <c r="I197" s="53">
        <v>-63217</v>
      </c>
      <c r="J197" s="53">
        <v>0</v>
      </c>
      <c r="K197" s="53">
        <v>-8459</v>
      </c>
      <c r="L197" s="53">
        <v>0</v>
      </c>
      <c r="M197" s="53">
        <v>-3377634</v>
      </c>
      <c r="N197" s="53">
        <v>-12398</v>
      </c>
      <c r="O197" s="53">
        <v>-3930</v>
      </c>
      <c r="P197" s="53">
        <v>-1578</v>
      </c>
      <c r="Q197" s="53">
        <v>0</v>
      </c>
      <c r="R197" s="53">
        <v>0</v>
      </c>
      <c r="S197" s="53">
        <v>0</v>
      </c>
      <c r="T197" s="53"/>
      <c r="U197" s="53"/>
      <c r="V197" s="53">
        <v>61518329</v>
      </c>
      <c r="W197" s="53">
        <v>-1477500</v>
      </c>
      <c r="X197" s="53"/>
      <c r="Y197" s="53"/>
      <c r="Z197" s="53">
        <v>30013549</v>
      </c>
      <c r="AA197" s="53">
        <v>24010839</v>
      </c>
      <c r="AB197" s="53">
        <v>6002710</v>
      </c>
      <c r="AC197" s="53">
        <v>0</v>
      </c>
      <c r="AD197" s="53">
        <v>166134</v>
      </c>
      <c r="AE197" s="53">
        <v>0</v>
      </c>
      <c r="AF197" s="53">
        <v>0</v>
      </c>
      <c r="AG197" s="53">
        <v>0</v>
      </c>
      <c r="AH197" s="53">
        <v>0</v>
      </c>
      <c r="AI197" s="53">
        <v>0</v>
      </c>
      <c r="AJ197" s="53">
        <v>0</v>
      </c>
      <c r="AK197" s="53">
        <v>769201</v>
      </c>
      <c r="AL197" s="53">
        <v>202</v>
      </c>
      <c r="AM197" s="53">
        <v>23</v>
      </c>
      <c r="AN197" s="53">
        <v>0</v>
      </c>
      <c r="AO197" s="53">
        <v>5</v>
      </c>
      <c r="AP197" s="53">
        <v>0</v>
      </c>
      <c r="AQ197" s="53">
        <v>294</v>
      </c>
      <c r="AR197" s="53">
        <v>10</v>
      </c>
      <c r="AS197" s="53">
        <v>1</v>
      </c>
      <c r="AT197" s="53">
        <v>2</v>
      </c>
      <c r="AU197" s="1188"/>
      <c r="AV197" s="53">
        <v>0</v>
      </c>
      <c r="AW197" s="53">
        <v>0</v>
      </c>
      <c r="AX197" s="53">
        <v>0</v>
      </c>
      <c r="AY197" s="53">
        <v>607</v>
      </c>
      <c r="AZ197" s="53"/>
      <c r="BA197" s="53">
        <v>1177</v>
      </c>
      <c r="BB197" s="53">
        <v>1044</v>
      </c>
      <c r="BC197" s="53">
        <v>133</v>
      </c>
      <c r="BD197" s="53">
        <v>2000</v>
      </c>
      <c r="BE197" s="53">
        <v>-185518</v>
      </c>
      <c r="BF197" s="53">
        <v>-2357027</v>
      </c>
      <c r="BG197" s="53"/>
      <c r="BH197" s="53">
        <v>0</v>
      </c>
      <c r="BI197" s="53">
        <v>-51615</v>
      </c>
      <c r="BJ197" s="53">
        <v>-783474</v>
      </c>
      <c r="BK197" s="53">
        <v>222122</v>
      </c>
      <c r="BL197" s="1741"/>
      <c r="BM197" s="1742"/>
      <c r="BN197" s="1329">
        <v>0</v>
      </c>
      <c r="BO197" s="344" t="s">
        <v>2013</v>
      </c>
      <c r="BP197" s="344" t="s">
        <v>2014</v>
      </c>
      <c r="BQ197" s="580" t="s">
        <v>2215</v>
      </c>
      <c r="BR197" s="246"/>
      <c r="BS197" s="246"/>
      <c r="BT197" s="246"/>
      <c r="BU197" s="246"/>
      <c r="BV197" s="246"/>
      <c r="BW197" s="246"/>
      <c r="BX197" s="246"/>
      <c r="BY197" s="246"/>
      <c r="BZ197" s="246"/>
      <c r="CA197" s="246"/>
      <c r="CB197" s="246"/>
      <c r="CC197" s="246"/>
      <c r="CD197" s="246"/>
      <c r="CE197" s="246"/>
      <c r="CF197" s="246"/>
      <c r="CG197" s="246"/>
      <c r="CH197" s="246"/>
      <c r="CI197" s="246"/>
      <c r="CJ197" s="246"/>
      <c r="CK197" s="246"/>
      <c r="CL197" s="246"/>
      <c r="CM197" s="246"/>
      <c r="CN197" s="246"/>
      <c r="CO197" s="246"/>
      <c r="CP197" s="246"/>
      <c r="CQ197" s="246"/>
      <c r="CR197" s="246"/>
      <c r="CS197" s="246"/>
      <c r="CT197" s="246"/>
    </row>
    <row r="198" spans="1:98" s="48" customFormat="1" ht="12.75" customHeight="1" x14ac:dyDescent="0.2">
      <c r="A198" s="599">
        <v>194</v>
      </c>
      <c r="B198" s="296" t="s">
        <v>277</v>
      </c>
      <c r="C198" s="648" t="s">
        <v>278</v>
      </c>
      <c r="D198" s="1319">
        <v>103472</v>
      </c>
      <c r="E198" s="1187">
        <v>58950000</v>
      </c>
      <c r="F198" s="1187">
        <v>2730</v>
      </c>
      <c r="G198" s="53">
        <v>-3877513</v>
      </c>
      <c r="H198" s="53">
        <v>-1229249</v>
      </c>
      <c r="I198" s="53">
        <v>-57413</v>
      </c>
      <c r="J198" s="53">
        <v>-36905</v>
      </c>
      <c r="K198" s="53">
        <v>-18276</v>
      </c>
      <c r="L198" s="53">
        <v>0</v>
      </c>
      <c r="M198" s="53">
        <v>-481934</v>
      </c>
      <c r="N198" s="53">
        <v>-40482</v>
      </c>
      <c r="O198" s="53">
        <v>-234</v>
      </c>
      <c r="P198" s="53">
        <v>0</v>
      </c>
      <c r="Q198" s="53">
        <v>0</v>
      </c>
      <c r="R198" s="53">
        <v>0</v>
      </c>
      <c r="S198" s="53">
        <v>0</v>
      </c>
      <c r="T198" s="53"/>
      <c r="U198" s="53"/>
      <c r="V198" s="53">
        <v>18368079</v>
      </c>
      <c r="W198" s="53">
        <v>-731723</v>
      </c>
      <c r="X198" s="53"/>
      <c r="Y198" s="53"/>
      <c r="Z198" s="53">
        <v>8583388</v>
      </c>
      <c r="AA198" s="53">
        <v>6866711</v>
      </c>
      <c r="AB198" s="53">
        <v>1545010</v>
      </c>
      <c r="AC198" s="53">
        <v>171668</v>
      </c>
      <c r="AD198" s="53">
        <v>97047</v>
      </c>
      <c r="AE198" s="53">
        <v>364964</v>
      </c>
      <c r="AF198" s="53">
        <v>92051</v>
      </c>
      <c r="AG198" s="53">
        <v>0</v>
      </c>
      <c r="AH198" s="53">
        <v>0</v>
      </c>
      <c r="AI198" s="53">
        <v>0</v>
      </c>
      <c r="AJ198" s="53">
        <v>0</v>
      </c>
      <c r="AK198" s="53">
        <v>82556</v>
      </c>
      <c r="AL198" s="53">
        <v>118</v>
      </c>
      <c r="AM198" s="53">
        <v>6</v>
      </c>
      <c r="AN198" s="53">
        <v>11</v>
      </c>
      <c r="AO198" s="53">
        <v>12</v>
      </c>
      <c r="AP198" s="53">
        <v>0</v>
      </c>
      <c r="AQ198" s="53">
        <v>183</v>
      </c>
      <c r="AR198" s="53">
        <v>51</v>
      </c>
      <c r="AS198" s="53">
        <v>1</v>
      </c>
      <c r="AT198" s="53">
        <v>0</v>
      </c>
      <c r="AU198" s="1188"/>
      <c r="AV198" s="53">
        <v>0</v>
      </c>
      <c r="AW198" s="53">
        <v>0</v>
      </c>
      <c r="AX198" s="53">
        <v>0</v>
      </c>
      <c r="AY198" s="53">
        <v>324</v>
      </c>
      <c r="AZ198" s="53"/>
      <c r="BA198" s="53">
        <v>1388</v>
      </c>
      <c r="BB198" s="53">
        <v>1271</v>
      </c>
      <c r="BC198" s="53">
        <v>117</v>
      </c>
      <c r="BD198" s="53">
        <v>1191</v>
      </c>
      <c r="BE198" s="53">
        <v>-150398</v>
      </c>
      <c r="BF198" s="53">
        <v>-187679</v>
      </c>
      <c r="BG198" s="53"/>
      <c r="BH198" s="53">
        <v>0</v>
      </c>
      <c r="BI198" s="53">
        <v>-87113</v>
      </c>
      <c r="BJ198" s="53">
        <v>-56744</v>
      </c>
      <c r="BK198" s="53">
        <v>441352</v>
      </c>
      <c r="BL198" s="1741"/>
      <c r="BM198" s="1742"/>
      <c r="BN198" s="1329">
        <v>0</v>
      </c>
      <c r="BO198" s="344" t="s">
        <v>2013</v>
      </c>
      <c r="BP198" s="344" t="s">
        <v>2040</v>
      </c>
      <c r="BQ198" s="580" t="s">
        <v>2216</v>
      </c>
      <c r="BR198" s="246"/>
      <c r="BS198" s="246"/>
      <c r="BT198" s="246"/>
      <c r="BU198" s="246"/>
      <c r="BV198" s="246"/>
      <c r="BW198" s="246"/>
      <c r="BX198" s="246"/>
      <c r="BY198" s="246"/>
      <c r="BZ198" s="246"/>
      <c r="CA198" s="246"/>
      <c r="CB198" s="246"/>
      <c r="CC198" s="246"/>
      <c r="CD198" s="246"/>
      <c r="CE198" s="246"/>
      <c r="CF198" s="246"/>
      <c r="CG198" s="246"/>
      <c r="CH198" s="246"/>
      <c r="CI198" s="246"/>
      <c r="CJ198" s="246"/>
      <c r="CK198" s="246"/>
      <c r="CL198" s="246"/>
      <c r="CM198" s="246"/>
      <c r="CN198" s="246"/>
      <c r="CO198" s="246"/>
      <c r="CP198" s="246"/>
      <c r="CQ198" s="246"/>
      <c r="CR198" s="246"/>
      <c r="CS198" s="246"/>
      <c r="CT198" s="246"/>
    </row>
    <row r="199" spans="1:98" s="48" customFormat="1" ht="12.75" customHeight="1" x14ac:dyDescent="0.2">
      <c r="A199" s="599">
        <v>195</v>
      </c>
      <c r="B199" s="296" t="s">
        <v>279</v>
      </c>
      <c r="C199" s="648" t="s">
        <v>280</v>
      </c>
      <c r="D199" s="1319">
        <v>259516</v>
      </c>
      <c r="E199" s="1187">
        <v>257293000</v>
      </c>
      <c r="F199" s="1187">
        <v>5690</v>
      </c>
      <c r="G199" s="53">
        <v>-5179733</v>
      </c>
      <c r="H199" s="53">
        <v>-13515524</v>
      </c>
      <c r="I199" s="53">
        <v>-89131</v>
      </c>
      <c r="J199" s="53">
        <v>0</v>
      </c>
      <c r="K199" s="53">
        <v>0</v>
      </c>
      <c r="L199" s="53">
        <v>0</v>
      </c>
      <c r="M199" s="53">
        <v>-3975007</v>
      </c>
      <c r="N199" s="53">
        <v>-147738</v>
      </c>
      <c r="O199" s="53">
        <v>-43583</v>
      </c>
      <c r="P199" s="53">
        <v>-7665</v>
      </c>
      <c r="Q199" s="53">
        <v>0</v>
      </c>
      <c r="R199" s="53">
        <v>0</v>
      </c>
      <c r="S199" s="53">
        <v>0</v>
      </c>
      <c r="T199" s="53"/>
      <c r="U199" s="53"/>
      <c r="V199" s="53">
        <v>92984996</v>
      </c>
      <c r="W199" s="53">
        <v>-2470000</v>
      </c>
      <c r="X199" s="53"/>
      <c r="Y199" s="53"/>
      <c r="Z199" s="53">
        <v>29531961</v>
      </c>
      <c r="AA199" s="53">
        <v>26847237</v>
      </c>
      <c r="AB199" s="53">
        <v>33111592</v>
      </c>
      <c r="AC199" s="53">
        <v>0</v>
      </c>
      <c r="AD199" s="53">
        <v>263609</v>
      </c>
      <c r="AE199" s="53">
        <v>0</v>
      </c>
      <c r="AF199" s="53">
        <v>0</v>
      </c>
      <c r="AG199" s="53">
        <v>0</v>
      </c>
      <c r="AH199" s="53">
        <v>0</v>
      </c>
      <c r="AI199" s="53">
        <v>0</v>
      </c>
      <c r="AJ199" s="53">
        <v>0</v>
      </c>
      <c r="AK199" s="53">
        <v>4887317</v>
      </c>
      <c r="AL199" s="53">
        <v>278</v>
      </c>
      <c r="AM199" s="53">
        <v>14</v>
      </c>
      <c r="AN199" s="53">
        <v>0</v>
      </c>
      <c r="AO199" s="53">
        <v>0</v>
      </c>
      <c r="AP199" s="53">
        <v>0</v>
      </c>
      <c r="AQ199" s="53">
        <v>360</v>
      </c>
      <c r="AR199" s="53">
        <v>64</v>
      </c>
      <c r="AS199" s="53">
        <v>0</v>
      </c>
      <c r="AT199" s="53">
        <v>5</v>
      </c>
      <c r="AU199" s="1188"/>
      <c r="AV199" s="53">
        <v>0</v>
      </c>
      <c r="AW199" s="53">
        <v>0</v>
      </c>
      <c r="AX199" s="53">
        <v>0</v>
      </c>
      <c r="AY199" s="53">
        <v>1514</v>
      </c>
      <c r="AZ199" s="53"/>
      <c r="BA199" s="53">
        <v>1526</v>
      </c>
      <c r="BB199" s="53">
        <v>1241</v>
      </c>
      <c r="BC199" s="53">
        <v>285</v>
      </c>
      <c r="BD199" s="53">
        <v>3305</v>
      </c>
      <c r="BE199" s="53">
        <v>-296563</v>
      </c>
      <c r="BF199" s="53">
        <v>-1917710</v>
      </c>
      <c r="BG199" s="53"/>
      <c r="BH199" s="53">
        <v>-10974</v>
      </c>
      <c r="BI199" s="53">
        <v>-632486</v>
      </c>
      <c r="BJ199" s="53">
        <v>-1117274</v>
      </c>
      <c r="BK199" s="53">
        <v>891253</v>
      </c>
      <c r="BL199" s="1741"/>
      <c r="BM199" s="1742"/>
      <c r="BN199" s="1329">
        <v>0</v>
      </c>
      <c r="BO199" s="344" t="s">
        <v>2023</v>
      </c>
      <c r="BP199" s="344" t="s">
        <v>2024</v>
      </c>
      <c r="BQ199" s="580" t="s">
        <v>2217</v>
      </c>
      <c r="BR199" s="246"/>
      <c r="BS199" s="246"/>
      <c r="BT199" s="246"/>
      <c r="BU199" s="246"/>
      <c r="BV199" s="246"/>
      <c r="BW199" s="246"/>
      <c r="BX199" s="246"/>
      <c r="BY199" s="246"/>
      <c r="BZ199" s="246"/>
      <c r="CA199" s="246"/>
      <c r="CB199" s="246"/>
      <c r="CC199" s="246"/>
      <c r="CD199" s="246"/>
      <c r="CE199" s="246"/>
      <c r="CF199" s="246"/>
      <c r="CG199" s="246"/>
      <c r="CH199" s="246"/>
      <c r="CI199" s="246"/>
      <c r="CJ199" s="246"/>
      <c r="CK199" s="246"/>
      <c r="CL199" s="246"/>
      <c r="CM199" s="246"/>
      <c r="CN199" s="246"/>
      <c r="CO199" s="246"/>
      <c r="CP199" s="246"/>
      <c r="CQ199" s="246"/>
      <c r="CR199" s="246"/>
      <c r="CS199" s="246"/>
      <c r="CT199" s="246"/>
    </row>
    <row r="200" spans="1:98" s="48" customFormat="1" ht="12.75" customHeight="1" x14ac:dyDescent="0.2">
      <c r="A200" s="599">
        <v>196</v>
      </c>
      <c r="B200" s="296" t="s">
        <v>281</v>
      </c>
      <c r="C200" s="648" t="s">
        <v>282</v>
      </c>
      <c r="D200" s="1319">
        <v>326655</v>
      </c>
      <c r="E200" s="1187">
        <v>243565000</v>
      </c>
      <c r="F200" s="1187">
        <v>9070</v>
      </c>
      <c r="G200" s="53">
        <v>-9993432</v>
      </c>
      <c r="H200" s="53">
        <v>-5327034</v>
      </c>
      <c r="I200" s="53">
        <v>-60127</v>
      </c>
      <c r="J200" s="53">
        <v>0</v>
      </c>
      <c r="K200" s="53">
        <v>0</v>
      </c>
      <c r="L200" s="53">
        <v>0</v>
      </c>
      <c r="M200" s="53">
        <v>-3882280</v>
      </c>
      <c r="N200" s="53">
        <v>-38833</v>
      </c>
      <c r="O200" s="53">
        <v>-34456</v>
      </c>
      <c r="P200" s="53">
        <v>-4049</v>
      </c>
      <c r="Q200" s="53">
        <v>0</v>
      </c>
      <c r="R200" s="53">
        <v>-500000</v>
      </c>
      <c r="S200" s="53">
        <v>0</v>
      </c>
      <c r="T200" s="53"/>
      <c r="U200" s="53"/>
      <c r="V200" s="53">
        <v>86958821</v>
      </c>
      <c r="W200" s="53">
        <v>-1461000</v>
      </c>
      <c r="X200" s="53"/>
      <c r="Y200" s="53"/>
      <c r="Z200" s="53">
        <v>0</v>
      </c>
      <c r="AA200" s="53">
        <v>83029414</v>
      </c>
      <c r="AB200" s="53">
        <v>0</v>
      </c>
      <c r="AC200" s="53">
        <v>838681</v>
      </c>
      <c r="AD200" s="53">
        <v>338229</v>
      </c>
      <c r="AE200" s="53">
        <v>0</v>
      </c>
      <c r="AF200" s="53">
        <v>848955</v>
      </c>
      <c r="AG200" s="53">
        <v>0</v>
      </c>
      <c r="AH200" s="53">
        <v>0</v>
      </c>
      <c r="AI200" s="53">
        <v>0</v>
      </c>
      <c r="AJ200" s="53">
        <v>0</v>
      </c>
      <c r="AK200" s="53">
        <v>2888816</v>
      </c>
      <c r="AL200" s="53">
        <v>277</v>
      </c>
      <c r="AM200" s="53">
        <v>10</v>
      </c>
      <c r="AN200" s="53">
        <v>0</v>
      </c>
      <c r="AO200" s="53">
        <v>0</v>
      </c>
      <c r="AP200" s="53">
        <v>0</v>
      </c>
      <c r="AQ200" s="53">
        <v>1148</v>
      </c>
      <c r="AR200" s="53">
        <v>54</v>
      </c>
      <c r="AS200" s="53">
        <v>8</v>
      </c>
      <c r="AT200" s="53">
        <v>6</v>
      </c>
      <c r="AU200" s="1188"/>
      <c r="AV200" s="53">
        <v>0</v>
      </c>
      <c r="AW200" s="53">
        <v>0</v>
      </c>
      <c r="AX200" s="53">
        <v>11</v>
      </c>
      <c r="AY200" s="53">
        <v>496</v>
      </c>
      <c r="AZ200" s="53"/>
      <c r="BA200" s="53">
        <v>3611</v>
      </c>
      <c r="BB200" s="53">
        <v>3424</v>
      </c>
      <c r="BC200" s="53">
        <v>187</v>
      </c>
      <c r="BD200" s="53">
        <v>4911</v>
      </c>
      <c r="BE200" s="53">
        <v>-1498560</v>
      </c>
      <c r="BF200" s="53">
        <v>-667752</v>
      </c>
      <c r="BG200" s="53"/>
      <c r="BH200" s="53">
        <v>-46587</v>
      </c>
      <c r="BI200" s="53">
        <v>-1420915</v>
      </c>
      <c r="BJ200" s="53">
        <v>-248466</v>
      </c>
      <c r="BK200" s="53">
        <v>3690366</v>
      </c>
      <c r="BL200" s="1741"/>
      <c r="BM200" s="1742"/>
      <c r="BN200" s="1329">
        <v>0</v>
      </c>
      <c r="BO200" s="344" t="s">
        <v>2027</v>
      </c>
      <c r="BP200" s="344" t="s">
        <v>2040</v>
      </c>
      <c r="BQ200" s="580" t="s">
        <v>2218</v>
      </c>
      <c r="BR200" s="246"/>
      <c r="BS200" s="246"/>
      <c r="BT200" s="246"/>
      <c r="BU200" s="246"/>
      <c r="BV200" s="246"/>
      <c r="BW200" s="246"/>
      <c r="BX200" s="246"/>
      <c r="BY200" s="246"/>
      <c r="BZ200" s="246"/>
      <c r="CA200" s="246"/>
      <c r="CB200" s="246"/>
      <c r="CC200" s="246"/>
      <c r="CD200" s="246"/>
      <c r="CE200" s="246"/>
      <c r="CF200" s="246"/>
      <c r="CG200" s="246"/>
      <c r="CH200" s="246"/>
      <c r="CI200" s="246"/>
      <c r="CJ200" s="246"/>
      <c r="CK200" s="246"/>
      <c r="CL200" s="246"/>
      <c r="CM200" s="246"/>
      <c r="CN200" s="246"/>
      <c r="CO200" s="246"/>
      <c r="CP200" s="246"/>
      <c r="CQ200" s="246"/>
      <c r="CR200" s="246"/>
      <c r="CS200" s="246"/>
      <c r="CT200" s="246"/>
    </row>
    <row r="201" spans="1:98" s="48" customFormat="1" ht="12.75" customHeight="1" x14ac:dyDescent="0.2">
      <c r="A201" s="599">
        <v>197</v>
      </c>
      <c r="B201" s="296" t="s">
        <v>283</v>
      </c>
      <c r="C201" s="648" t="s">
        <v>284</v>
      </c>
      <c r="D201" s="1319">
        <v>111666</v>
      </c>
      <c r="E201" s="1187">
        <v>71720000</v>
      </c>
      <c r="F201" s="1187">
        <v>3030</v>
      </c>
      <c r="G201" s="53">
        <v>-4380440</v>
      </c>
      <c r="H201" s="53">
        <v>-2066781</v>
      </c>
      <c r="I201" s="53">
        <v>-9810</v>
      </c>
      <c r="J201" s="53">
        <v>0</v>
      </c>
      <c r="K201" s="53">
        <v>-6312</v>
      </c>
      <c r="L201" s="53">
        <v>0</v>
      </c>
      <c r="M201" s="53">
        <v>-163304</v>
      </c>
      <c r="N201" s="53">
        <v>-2697</v>
      </c>
      <c r="O201" s="53">
        <v>0</v>
      </c>
      <c r="P201" s="53">
        <v>0</v>
      </c>
      <c r="Q201" s="53">
        <v>0</v>
      </c>
      <c r="R201" s="53">
        <v>0</v>
      </c>
      <c r="S201" s="53">
        <v>0</v>
      </c>
      <c r="T201" s="53"/>
      <c r="U201" s="53"/>
      <c r="V201" s="53">
        <v>21129904</v>
      </c>
      <c r="W201" s="53">
        <v>-535178</v>
      </c>
      <c r="X201" s="53"/>
      <c r="Y201" s="53"/>
      <c r="Z201" s="53">
        <v>10303361</v>
      </c>
      <c r="AA201" s="53">
        <v>8242689</v>
      </c>
      <c r="AB201" s="53">
        <v>1854605</v>
      </c>
      <c r="AC201" s="53">
        <v>206067</v>
      </c>
      <c r="AD201" s="53">
        <v>106281</v>
      </c>
      <c r="AE201" s="53">
        <v>0</v>
      </c>
      <c r="AF201" s="53">
        <v>33303</v>
      </c>
      <c r="AG201" s="53">
        <v>0</v>
      </c>
      <c r="AH201" s="53">
        <v>0</v>
      </c>
      <c r="AI201" s="53">
        <v>0</v>
      </c>
      <c r="AJ201" s="53">
        <v>0</v>
      </c>
      <c r="AK201" s="53">
        <v>620765</v>
      </c>
      <c r="AL201" s="53">
        <v>107</v>
      </c>
      <c r="AM201" s="53">
        <v>3</v>
      </c>
      <c r="AN201" s="53">
        <v>0</v>
      </c>
      <c r="AO201" s="53">
        <v>6</v>
      </c>
      <c r="AP201" s="53">
        <v>0</v>
      </c>
      <c r="AQ201" s="53">
        <v>91</v>
      </c>
      <c r="AR201" s="53">
        <v>10</v>
      </c>
      <c r="AS201" s="53">
        <v>0</v>
      </c>
      <c r="AT201" s="53">
        <v>0</v>
      </c>
      <c r="AU201" s="1188"/>
      <c r="AV201" s="53">
        <v>0</v>
      </c>
      <c r="AW201" s="53">
        <v>0</v>
      </c>
      <c r="AX201" s="53">
        <v>0</v>
      </c>
      <c r="AY201" s="53">
        <v>278</v>
      </c>
      <c r="AZ201" s="53"/>
      <c r="BA201" s="53">
        <v>1526</v>
      </c>
      <c r="BB201" s="53">
        <v>1381</v>
      </c>
      <c r="BC201" s="53">
        <v>145</v>
      </c>
      <c r="BD201" s="53">
        <v>1191</v>
      </c>
      <c r="BE201" s="53">
        <v>0</v>
      </c>
      <c r="BF201" s="53">
        <v>-43146</v>
      </c>
      <c r="BG201" s="53"/>
      <c r="BH201" s="53">
        <v>0</v>
      </c>
      <c r="BI201" s="53">
        <v>0</v>
      </c>
      <c r="BJ201" s="53">
        <v>-120158</v>
      </c>
      <c r="BK201" s="53">
        <v>-751430</v>
      </c>
      <c r="BL201" s="1741"/>
      <c r="BM201" s="1742"/>
      <c r="BN201" s="1329">
        <v>0</v>
      </c>
      <c r="BO201" s="344" t="s">
        <v>2013</v>
      </c>
      <c r="BP201" s="344" t="s">
        <v>2021</v>
      </c>
      <c r="BQ201" s="580" t="s">
        <v>2219</v>
      </c>
      <c r="BR201" s="246"/>
      <c r="BS201" s="246"/>
      <c r="BT201" s="246"/>
      <c r="BU201" s="246"/>
      <c r="BV201" s="246"/>
      <c r="BW201" s="246"/>
      <c r="BX201" s="246"/>
      <c r="BY201" s="246"/>
      <c r="BZ201" s="246"/>
      <c r="CA201" s="246"/>
      <c r="CB201" s="246"/>
      <c r="CC201" s="246"/>
      <c r="CD201" s="246"/>
      <c r="CE201" s="246"/>
      <c r="CF201" s="246"/>
      <c r="CG201" s="246"/>
      <c r="CH201" s="246"/>
      <c r="CI201" s="246"/>
      <c r="CJ201" s="246"/>
      <c r="CK201" s="246"/>
      <c r="CL201" s="246"/>
      <c r="CM201" s="246"/>
      <c r="CN201" s="246"/>
      <c r="CO201" s="246"/>
      <c r="CP201" s="246"/>
      <c r="CQ201" s="246"/>
      <c r="CR201" s="246"/>
      <c r="CS201" s="246"/>
      <c r="CT201" s="246"/>
    </row>
    <row r="202" spans="1:98" s="48" customFormat="1" ht="12.75" customHeight="1" x14ac:dyDescent="0.2">
      <c r="A202" s="599">
        <v>198</v>
      </c>
      <c r="B202" s="296" t="s">
        <v>285</v>
      </c>
      <c r="C202" s="648" t="s">
        <v>286</v>
      </c>
      <c r="D202" s="1319">
        <v>94941</v>
      </c>
      <c r="E202" s="1187">
        <v>50096000</v>
      </c>
      <c r="F202" s="1187">
        <v>2810</v>
      </c>
      <c r="G202" s="53">
        <v>-3513165</v>
      </c>
      <c r="H202" s="53">
        <v>-828443</v>
      </c>
      <c r="I202" s="53">
        <v>-48808</v>
      </c>
      <c r="J202" s="53">
        <v>0</v>
      </c>
      <c r="K202" s="53">
        <v>-5240</v>
      </c>
      <c r="L202" s="53">
        <v>0</v>
      </c>
      <c r="M202" s="53">
        <v>-764882</v>
      </c>
      <c r="N202" s="53">
        <v>-74958</v>
      </c>
      <c r="O202" s="53">
        <v>-25794</v>
      </c>
      <c r="P202" s="53">
        <v>-3386</v>
      </c>
      <c r="Q202" s="53">
        <v>0</v>
      </c>
      <c r="R202" s="53">
        <v>0</v>
      </c>
      <c r="S202" s="53">
        <v>0</v>
      </c>
      <c r="T202" s="53"/>
      <c r="U202" s="53"/>
      <c r="V202" s="53">
        <v>15241958</v>
      </c>
      <c r="W202" s="53">
        <v>-300000</v>
      </c>
      <c r="X202" s="53"/>
      <c r="Y202" s="53"/>
      <c r="Z202" s="53">
        <v>7150286</v>
      </c>
      <c r="AA202" s="53">
        <v>5720229</v>
      </c>
      <c r="AB202" s="53">
        <v>1287052</v>
      </c>
      <c r="AC202" s="53">
        <v>143006</v>
      </c>
      <c r="AD202" s="53">
        <v>97523</v>
      </c>
      <c r="AE202" s="53">
        <v>0</v>
      </c>
      <c r="AF202" s="53">
        <v>291613</v>
      </c>
      <c r="AG202" s="53">
        <v>0</v>
      </c>
      <c r="AH202" s="53">
        <v>0</v>
      </c>
      <c r="AI202" s="53">
        <v>0</v>
      </c>
      <c r="AJ202" s="53">
        <v>0</v>
      </c>
      <c r="AK202" s="53">
        <v>82007</v>
      </c>
      <c r="AL202" s="53">
        <v>101</v>
      </c>
      <c r="AM202" s="53">
        <v>11</v>
      </c>
      <c r="AN202" s="53">
        <v>0</v>
      </c>
      <c r="AO202" s="53">
        <v>3</v>
      </c>
      <c r="AP202" s="53">
        <v>0</v>
      </c>
      <c r="AQ202" s="53">
        <v>303</v>
      </c>
      <c r="AR202" s="53">
        <v>52</v>
      </c>
      <c r="AS202" s="53">
        <v>7</v>
      </c>
      <c r="AT202" s="53">
        <v>7</v>
      </c>
      <c r="AU202" s="1188"/>
      <c r="AV202" s="53">
        <v>0</v>
      </c>
      <c r="AW202" s="53">
        <v>0</v>
      </c>
      <c r="AX202" s="53">
        <v>0</v>
      </c>
      <c r="AY202" s="53">
        <v>143</v>
      </c>
      <c r="AZ202" s="53"/>
      <c r="BA202" s="53">
        <v>1421</v>
      </c>
      <c r="BB202" s="53">
        <v>1354</v>
      </c>
      <c r="BC202" s="53">
        <v>67</v>
      </c>
      <c r="BD202" s="53">
        <v>1284</v>
      </c>
      <c r="BE202" s="53">
        <v>-36868</v>
      </c>
      <c r="BF202" s="53">
        <v>-186945</v>
      </c>
      <c r="BG202" s="53"/>
      <c r="BH202" s="53">
        <v>-8109</v>
      </c>
      <c r="BI202" s="53">
        <v>-528469</v>
      </c>
      <c r="BJ202" s="53">
        <v>-4491</v>
      </c>
      <c r="BK202" s="53">
        <v>91655</v>
      </c>
      <c r="BL202" s="1741"/>
      <c r="BM202" s="1742"/>
      <c r="BN202" s="1329">
        <v>0</v>
      </c>
      <c r="BO202" s="344" t="s">
        <v>2013</v>
      </c>
      <c r="BP202" s="344" t="s">
        <v>2040</v>
      </c>
      <c r="BQ202" s="580" t="s">
        <v>2220</v>
      </c>
      <c r="BR202" s="246"/>
      <c r="BS202" s="246"/>
      <c r="BT202" s="246"/>
      <c r="BU202" s="246"/>
      <c r="BV202" s="246"/>
      <c r="BW202" s="246"/>
      <c r="BX202" s="246"/>
      <c r="BY202" s="246"/>
      <c r="BZ202" s="246"/>
      <c r="CA202" s="246"/>
      <c r="CB202" s="246"/>
      <c r="CC202" s="246"/>
      <c r="CD202" s="246"/>
      <c r="CE202" s="246"/>
      <c r="CF202" s="246"/>
      <c r="CG202" s="246"/>
      <c r="CH202" s="246"/>
      <c r="CI202" s="246"/>
      <c r="CJ202" s="246"/>
      <c r="CK202" s="246"/>
      <c r="CL202" s="246"/>
      <c r="CM202" s="246"/>
      <c r="CN202" s="246"/>
      <c r="CO202" s="246"/>
      <c r="CP202" s="246"/>
      <c r="CQ202" s="246"/>
      <c r="CR202" s="246"/>
      <c r="CS202" s="246"/>
      <c r="CT202" s="246"/>
    </row>
    <row r="203" spans="1:98" s="48" customFormat="1" ht="12.75" customHeight="1" x14ac:dyDescent="0.2">
      <c r="A203" s="599">
        <v>199</v>
      </c>
      <c r="B203" s="296" t="s">
        <v>287</v>
      </c>
      <c r="C203" s="648" t="s">
        <v>288</v>
      </c>
      <c r="D203" s="1319">
        <v>158899</v>
      </c>
      <c r="E203" s="1187">
        <v>71847000</v>
      </c>
      <c r="F203" s="1187">
        <v>4610</v>
      </c>
      <c r="G203" s="53">
        <v>-5645160</v>
      </c>
      <c r="H203" s="53">
        <v>-2530320</v>
      </c>
      <c r="I203" s="53">
        <v>-56170</v>
      </c>
      <c r="J203" s="53">
        <v>-37700</v>
      </c>
      <c r="K203" s="53">
        <v>-34890</v>
      </c>
      <c r="L203" s="53">
        <v>-10000</v>
      </c>
      <c r="M203" s="53">
        <v>-356820</v>
      </c>
      <c r="N203" s="53">
        <v>-30000</v>
      </c>
      <c r="O203" s="53">
        <v>-5610</v>
      </c>
      <c r="P203" s="53">
        <v>0</v>
      </c>
      <c r="Q203" s="53">
        <v>0</v>
      </c>
      <c r="R203" s="53">
        <v>0</v>
      </c>
      <c r="S203" s="53">
        <v>0</v>
      </c>
      <c r="T203" s="53"/>
      <c r="U203" s="53"/>
      <c r="V203" s="53">
        <v>20963240</v>
      </c>
      <c r="W203" s="53">
        <v>-385000</v>
      </c>
      <c r="X203" s="53"/>
      <c r="Y203" s="53"/>
      <c r="Z203" s="53">
        <v>10271168</v>
      </c>
      <c r="AA203" s="53">
        <v>8216934</v>
      </c>
      <c r="AB203" s="53">
        <v>1848810</v>
      </c>
      <c r="AC203" s="53">
        <v>205423</v>
      </c>
      <c r="AD203" s="53">
        <v>159275</v>
      </c>
      <c r="AE203" s="53">
        <v>0</v>
      </c>
      <c r="AF203" s="53">
        <v>0</v>
      </c>
      <c r="AG203" s="53">
        <v>0</v>
      </c>
      <c r="AH203" s="53">
        <v>0</v>
      </c>
      <c r="AI203" s="53">
        <v>0</v>
      </c>
      <c r="AJ203" s="53">
        <v>0</v>
      </c>
      <c r="AK203" s="53">
        <v>-1980375</v>
      </c>
      <c r="AL203" s="53">
        <v>205</v>
      </c>
      <c r="AM203" s="53">
        <v>15</v>
      </c>
      <c r="AN203" s="53">
        <v>13</v>
      </c>
      <c r="AO203" s="53">
        <v>15</v>
      </c>
      <c r="AP203" s="53">
        <v>0</v>
      </c>
      <c r="AQ203" s="53">
        <v>171</v>
      </c>
      <c r="AR203" s="53">
        <v>38</v>
      </c>
      <c r="AS203" s="53">
        <v>1</v>
      </c>
      <c r="AT203" s="53">
        <v>0</v>
      </c>
      <c r="AU203" s="1188"/>
      <c r="AV203" s="53">
        <v>0</v>
      </c>
      <c r="AW203" s="53">
        <v>0</v>
      </c>
      <c r="AX203" s="53">
        <v>0</v>
      </c>
      <c r="AY203" s="53">
        <v>408</v>
      </c>
      <c r="AZ203" s="53"/>
      <c r="BA203" s="53">
        <v>2355</v>
      </c>
      <c r="BB203" s="53">
        <v>2253</v>
      </c>
      <c r="BC203" s="53">
        <v>102</v>
      </c>
      <c r="BD203" s="53">
        <v>2050</v>
      </c>
      <c r="BE203" s="53">
        <v>0</v>
      </c>
      <c r="BF203" s="53">
        <v>-123855</v>
      </c>
      <c r="BG203" s="53"/>
      <c r="BH203" s="53">
        <v>-5863</v>
      </c>
      <c r="BI203" s="53">
        <v>0</v>
      </c>
      <c r="BJ203" s="53">
        <v>-157096</v>
      </c>
      <c r="BK203" s="53">
        <v>-1397565</v>
      </c>
      <c r="BL203" s="1741"/>
      <c r="BM203" s="1742"/>
      <c r="BN203" s="1329">
        <v>0</v>
      </c>
      <c r="BO203" s="344" t="s">
        <v>2013</v>
      </c>
      <c r="BP203" s="344" t="s">
        <v>2014</v>
      </c>
      <c r="BQ203" s="580" t="s">
        <v>2221</v>
      </c>
      <c r="BR203" s="246"/>
      <c r="BS203" s="246"/>
      <c r="BT203" s="246"/>
      <c r="BU203" s="246"/>
      <c r="BV203" s="246"/>
      <c r="BW203" s="246"/>
      <c r="BX203" s="246"/>
      <c r="BY203" s="246"/>
      <c r="BZ203" s="246"/>
      <c r="CA203" s="246"/>
      <c r="CB203" s="246"/>
      <c r="CC203" s="246"/>
      <c r="CD203" s="246"/>
      <c r="CE203" s="246"/>
      <c r="CF203" s="246"/>
      <c r="CG203" s="246"/>
      <c r="CH203" s="246"/>
      <c r="CI203" s="246"/>
      <c r="CJ203" s="246"/>
      <c r="CK203" s="246"/>
      <c r="CL203" s="246"/>
      <c r="CM203" s="246"/>
      <c r="CN203" s="246"/>
      <c r="CO203" s="246"/>
      <c r="CP203" s="246"/>
      <c r="CQ203" s="246"/>
      <c r="CR203" s="246"/>
      <c r="CS203" s="246"/>
      <c r="CT203" s="246"/>
    </row>
    <row r="204" spans="1:98" s="48" customFormat="1" ht="12.75" customHeight="1" x14ac:dyDescent="0.2">
      <c r="A204" s="599">
        <v>200</v>
      </c>
      <c r="B204" s="296" t="s">
        <v>289</v>
      </c>
      <c r="C204" s="648" t="s">
        <v>290</v>
      </c>
      <c r="D204" s="1319">
        <v>289689</v>
      </c>
      <c r="E204" s="1187">
        <v>253225000</v>
      </c>
      <c r="F204" s="1187">
        <v>7850</v>
      </c>
      <c r="G204" s="53">
        <v>-10233153</v>
      </c>
      <c r="H204" s="53">
        <v>-7276760</v>
      </c>
      <c r="I204" s="53">
        <v>-19161</v>
      </c>
      <c r="J204" s="53">
        <v>-14672</v>
      </c>
      <c r="K204" s="53">
        <v>-10237</v>
      </c>
      <c r="L204" s="53">
        <v>0</v>
      </c>
      <c r="M204" s="53">
        <v>-1739916</v>
      </c>
      <c r="N204" s="53">
        <v>-138968</v>
      </c>
      <c r="O204" s="53">
        <v>-695415</v>
      </c>
      <c r="P204" s="53">
        <v>-4790</v>
      </c>
      <c r="Q204" s="53">
        <v>0</v>
      </c>
      <c r="R204" s="53">
        <v>0</v>
      </c>
      <c r="S204" s="53">
        <v>0</v>
      </c>
      <c r="T204" s="53"/>
      <c r="U204" s="53"/>
      <c r="V204" s="53">
        <v>90467276</v>
      </c>
      <c r="W204" s="53">
        <v>-3618691</v>
      </c>
      <c r="X204" s="53"/>
      <c r="Y204" s="53"/>
      <c r="Z204" s="53">
        <v>41141684</v>
      </c>
      <c r="AA204" s="53">
        <v>40318851</v>
      </c>
      <c r="AB204" s="53">
        <v>0</v>
      </c>
      <c r="AC204" s="53">
        <v>822834</v>
      </c>
      <c r="AD204" s="53">
        <v>296806</v>
      </c>
      <c r="AE204" s="53">
        <v>1053737</v>
      </c>
      <c r="AF204" s="53">
        <v>2575139</v>
      </c>
      <c r="AG204" s="53">
        <v>0</v>
      </c>
      <c r="AH204" s="53">
        <v>0</v>
      </c>
      <c r="AI204" s="53">
        <v>0</v>
      </c>
      <c r="AJ204" s="53">
        <v>0</v>
      </c>
      <c r="AK204" s="53">
        <v>-2668697</v>
      </c>
      <c r="AL204" s="53">
        <v>351</v>
      </c>
      <c r="AM204" s="53">
        <v>9</v>
      </c>
      <c r="AN204" s="53">
        <v>5</v>
      </c>
      <c r="AO204" s="53">
        <v>3</v>
      </c>
      <c r="AP204" s="53">
        <v>0</v>
      </c>
      <c r="AQ204" s="53">
        <v>676</v>
      </c>
      <c r="AR204" s="53">
        <v>69</v>
      </c>
      <c r="AS204" s="53">
        <v>17</v>
      </c>
      <c r="AT204" s="53">
        <v>8</v>
      </c>
      <c r="AU204" s="1188"/>
      <c r="AV204" s="53">
        <v>0</v>
      </c>
      <c r="AW204" s="53">
        <v>1</v>
      </c>
      <c r="AX204" s="53">
        <v>0</v>
      </c>
      <c r="AY204" s="53">
        <v>532</v>
      </c>
      <c r="AZ204" s="53"/>
      <c r="BA204" s="53">
        <v>3748</v>
      </c>
      <c r="BB204" s="53">
        <v>3524</v>
      </c>
      <c r="BC204" s="53">
        <v>224</v>
      </c>
      <c r="BD204" s="53">
        <v>3337</v>
      </c>
      <c r="BE204" s="53">
        <v>-382446</v>
      </c>
      <c r="BF204" s="53">
        <v>-84188</v>
      </c>
      <c r="BG204" s="53"/>
      <c r="BH204" s="53">
        <v>-8598</v>
      </c>
      <c r="BI204" s="53">
        <v>-824844</v>
      </c>
      <c r="BJ204" s="53">
        <v>-439840</v>
      </c>
      <c r="BK204" s="53">
        <v>-7553063</v>
      </c>
      <c r="BL204" s="1741"/>
      <c r="BM204" s="1742"/>
      <c r="BN204" s="1329">
        <v>-7000</v>
      </c>
      <c r="BO204" s="344" t="s">
        <v>2027</v>
      </c>
      <c r="BP204" s="344" t="s">
        <v>2028</v>
      </c>
      <c r="BQ204" s="580" t="s">
        <v>2222</v>
      </c>
      <c r="BR204" s="246"/>
      <c r="BS204" s="246"/>
      <c r="BT204" s="246"/>
      <c r="BU204" s="246"/>
      <c r="BV204" s="246"/>
      <c r="BW204" s="246"/>
      <c r="BX204" s="246"/>
      <c r="BY204" s="246"/>
      <c r="BZ204" s="246"/>
      <c r="CA204" s="246"/>
      <c r="CB204" s="246"/>
      <c r="CC204" s="246"/>
      <c r="CD204" s="246"/>
      <c r="CE204" s="246"/>
      <c r="CF204" s="246"/>
      <c r="CG204" s="246"/>
      <c r="CH204" s="246"/>
      <c r="CI204" s="246"/>
      <c r="CJ204" s="246"/>
      <c r="CK204" s="246"/>
      <c r="CL204" s="246"/>
      <c r="CM204" s="246"/>
      <c r="CN204" s="246"/>
      <c r="CO204" s="246"/>
      <c r="CP204" s="246"/>
      <c r="CQ204" s="246"/>
      <c r="CR204" s="246"/>
      <c r="CS204" s="246"/>
      <c r="CT204" s="246"/>
    </row>
    <row r="205" spans="1:98" s="48" customFormat="1" ht="12.75" customHeight="1" x14ac:dyDescent="0.2">
      <c r="A205" s="599">
        <v>201</v>
      </c>
      <c r="B205" s="296" t="s">
        <v>291</v>
      </c>
      <c r="C205" s="648" t="s">
        <v>292</v>
      </c>
      <c r="D205" s="1319">
        <v>137514</v>
      </c>
      <c r="E205" s="1187">
        <v>180053000</v>
      </c>
      <c r="F205" s="1187">
        <v>3040</v>
      </c>
      <c r="G205" s="53">
        <v>-3224581</v>
      </c>
      <c r="H205" s="53">
        <v>-4609947</v>
      </c>
      <c r="I205" s="53">
        <v>-81186</v>
      </c>
      <c r="J205" s="53">
        <v>-10878</v>
      </c>
      <c r="K205" s="53">
        <v>-3793</v>
      </c>
      <c r="L205" s="53">
        <v>-47853</v>
      </c>
      <c r="M205" s="53">
        <v>-645906</v>
      </c>
      <c r="N205" s="53">
        <v>-127131</v>
      </c>
      <c r="O205" s="53">
        <v>0</v>
      </c>
      <c r="P205" s="53">
        <v>0</v>
      </c>
      <c r="Q205" s="53">
        <v>-5439</v>
      </c>
      <c r="R205" s="53">
        <v>0</v>
      </c>
      <c r="S205" s="53">
        <v>0</v>
      </c>
      <c r="T205" s="53"/>
      <c r="U205" s="53"/>
      <c r="V205" s="53">
        <v>74071121</v>
      </c>
      <c r="W205" s="53">
        <v>-3463343</v>
      </c>
      <c r="X205" s="53"/>
      <c r="Y205" s="53"/>
      <c r="Z205" s="53">
        <v>35104838</v>
      </c>
      <c r="AA205" s="53">
        <v>28083870</v>
      </c>
      <c r="AB205" s="53">
        <v>7020968</v>
      </c>
      <c r="AC205" s="53">
        <v>0</v>
      </c>
      <c r="AD205" s="53">
        <v>137413</v>
      </c>
      <c r="AE205" s="53">
        <v>0</v>
      </c>
      <c r="AF205" s="53">
        <v>87396</v>
      </c>
      <c r="AG205" s="53">
        <v>0</v>
      </c>
      <c r="AH205" s="53">
        <v>0</v>
      </c>
      <c r="AI205" s="53">
        <v>0</v>
      </c>
      <c r="AJ205" s="53">
        <v>0</v>
      </c>
      <c r="AK205" s="53">
        <v>-1070403</v>
      </c>
      <c r="AL205" s="53">
        <v>184</v>
      </c>
      <c r="AM205" s="53">
        <v>11</v>
      </c>
      <c r="AN205" s="53">
        <v>3</v>
      </c>
      <c r="AO205" s="53">
        <v>2</v>
      </c>
      <c r="AP205" s="53">
        <v>1</v>
      </c>
      <c r="AQ205" s="53">
        <v>204</v>
      </c>
      <c r="AR205" s="53">
        <v>60</v>
      </c>
      <c r="AS205" s="53">
        <v>0</v>
      </c>
      <c r="AT205" s="53">
        <v>0</v>
      </c>
      <c r="AU205" s="1188"/>
      <c r="AV205" s="53">
        <v>0</v>
      </c>
      <c r="AW205" s="53">
        <v>0</v>
      </c>
      <c r="AX205" s="53">
        <v>0</v>
      </c>
      <c r="AY205" s="53">
        <v>327</v>
      </c>
      <c r="AZ205" s="53"/>
      <c r="BA205" s="53">
        <v>1099</v>
      </c>
      <c r="BB205" s="53">
        <v>1004</v>
      </c>
      <c r="BC205" s="53">
        <v>95</v>
      </c>
      <c r="BD205" s="53">
        <v>1640</v>
      </c>
      <c r="BE205" s="53">
        <v>-94819</v>
      </c>
      <c r="BF205" s="53">
        <v>-81413</v>
      </c>
      <c r="BG205" s="53"/>
      <c r="BH205" s="53">
        <v>-10105</v>
      </c>
      <c r="BI205" s="53">
        <v>-439648</v>
      </c>
      <c r="BJ205" s="53">
        <v>-19921</v>
      </c>
      <c r="BK205" s="53">
        <v>7445441</v>
      </c>
      <c r="BL205" s="1741"/>
      <c r="BM205" s="1742"/>
      <c r="BN205" s="1329">
        <v>0</v>
      </c>
      <c r="BO205" s="344" t="s">
        <v>2013</v>
      </c>
      <c r="BP205" s="344" t="s">
        <v>2037</v>
      </c>
      <c r="BQ205" s="580" t="s">
        <v>2223</v>
      </c>
      <c r="BR205" s="246"/>
      <c r="BS205" s="246"/>
      <c r="BT205" s="246"/>
      <c r="BU205" s="246"/>
      <c r="BV205" s="246"/>
      <c r="BW205" s="246"/>
      <c r="BX205" s="246"/>
      <c r="BY205" s="246"/>
      <c r="BZ205" s="246"/>
      <c r="CA205" s="246"/>
      <c r="CB205" s="246"/>
      <c r="CC205" s="246"/>
      <c r="CD205" s="246"/>
      <c r="CE205" s="246"/>
      <c r="CF205" s="246"/>
      <c r="CG205" s="246"/>
      <c r="CH205" s="246"/>
      <c r="CI205" s="246"/>
      <c r="CJ205" s="246"/>
      <c r="CK205" s="246"/>
      <c r="CL205" s="246"/>
      <c r="CM205" s="246"/>
      <c r="CN205" s="246"/>
      <c r="CO205" s="246"/>
      <c r="CP205" s="246"/>
      <c r="CQ205" s="246"/>
      <c r="CR205" s="246"/>
      <c r="CS205" s="246"/>
      <c r="CT205" s="246"/>
    </row>
    <row r="206" spans="1:98" s="48" customFormat="1" ht="12.75" customHeight="1" x14ac:dyDescent="0.2">
      <c r="A206" s="599">
        <v>202</v>
      </c>
      <c r="B206" s="296" t="s">
        <v>293</v>
      </c>
      <c r="C206" s="648" t="s">
        <v>294</v>
      </c>
      <c r="D206" s="1319">
        <v>136226</v>
      </c>
      <c r="E206" s="1187">
        <v>164066000</v>
      </c>
      <c r="F206" s="1187">
        <v>2760</v>
      </c>
      <c r="G206" s="53">
        <v>-2698732</v>
      </c>
      <c r="H206" s="53">
        <v>-4749768</v>
      </c>
      <c r="I206" s="53">
        <v>-52146</v>
      </c>
      <c r="J206" s="53">
        <v>0</v>
      </c>
      <c r="K206" s="53">
        <v>0</v>
      </c>
      <c r="L206" s="53">
        <v>0</v>
      </c>
      <c r="M206" s="53">
        <v>-1700891</v>
      </c>
      <c r="N206" s="53">
        <v>-91511</v>
      </c>
      <c r="O206" s="53">
        <v>0</v>
      </c>
      <c r="P206" s="53">
        <v>0</v>
      </c>
      <c r="Q206" s="53">
        <v>0</v>
      </c>
      <c r="R206" s="53">
        <v>0</v>
      </c>
      <c r="S206" s="53">
        <v>0</v>
      </c>
      <c r="T206" s="53"/>
      <c r="U206" s="53"/>
      <c r="V206" s="53">
        <v>64242820</v>
      </c>
      <c r="W206" s="53">
        <v>-1000000</v>
      </c>
      <c r="X206" s="53"/>
      <c r="Y206" s="53"/>
      <c r="Z206" s="53">
        <v>31062457</v>
      </c>
      <c r="AA206" s="53">
        <v>24849965</v>
      </c>
      <c r="AB206" s="53">
        <v>6212491</v>
      </c>
      <c r="AC206" s="53">
        <v>0</v>
      </c>
      <c r="AD206" s="53">
        <v>134868</v>
      </c>
      <c r="AE206" s="53">
        <v>324186</v>
      </c>
      <c r="AF206" s="53">
        <v>0</v>
      </c>
      <c r="AG206" s="53">
        <v>0</v>
      </c>
      <c r="AH206" s="53">
        <v>0</v>
      </c>
      <c r="AI206" s="53">
        <v>0</v>
      </c>
      <c r="AJ206" s="53">
        <v>0</v>
      </c>
      <c r="AK206" s="53">
        <v>-11701286</v>
      </c>
      <c r="AL206" s="53">
        <v>110</v>
      </c>
      <c r="AM206" s="53">
        <v>12</v>
      </c>
      <c r="AN206" s="53">
        <v>0</v>
      </c>
      <c r="AO206" s="53">
        <v>0</v>
      </c>
      <c r="AP206" s="53">
        <v>0</v>
      </c>
      <c r="AQ206" s="53">
        <v>281</v>
      </c>
      <c r="AR206" s="53">
        <v>29</v>
      </c>
      <c r="AS206" s="53">
        <v>0</v>
      </c>
      <c r="AT206" s="53">
        <v>0</v>
      </c>
      <c r="AU206" s="1188"/>
      <c r="AV206" s="53">
        <v>0</v>
      </c>
      <c r="AW206" s="53">
        <v>0</v>
      </c>
      <c r="AX206" s="53">
        <v>0</v>
      </c>
      <c r="AY206" s="53">
        <v>323</v>
      </c>
      <c r="AZ206" s="53"/>
      <c r="BA206" s="53">
        <v>823</v>
      </c>
      <c r="BB206" s="53">
        <v>718</v>
      </c>
      <c r="BC206" s="53">
        <v>105</v>
      </c>
      <c r="BD206" s="53">
        <v>1519</v>
      </c>
      <c r="BE206" s="53">
        <v>-55080</v>
      </c>
      <c r="BF206" s="53">
        <v>-1154721</v>
      </c>
      <c r="BG206" s="53"/>
      <c r="BH206" s="53">
        <v>-19461</v>
      </c>
      <c r="BI206" s="53">
        <v>-471629</v>
      </c>
      <c r="BJ206" s="53">
        <v>0</v>
      </c>
      <c r="BK206" s="53">
        <v>-15052600</v>
      </c>
      <c r="BL206" s="1741"/>
      <c r="BM206" s="1742"/>
      <c r="BN206" s="1329">
        <v>0</v>
      </c>
      <c r="BO206" s="344" t="s">
        <v>2013</v>
      </c>
      <c r="BP206" s="344" t="s">
        <v>2014</v>
      </c>
      <c r="BQ206" s="580" t="s">
        <v>2224</v>
      </c>
      <c r="BR206" s="246"/>
      <c r="BS206" s="246"/>
      <c r="BT206" s="246"/>
      <c r="BU206" s="246"/>
      <c r="BV206" s="246"/>
      <c r="BW206" s="246"/>
      <c r="BX206" s="246"/>
      <c r="BY206" s="246"/>
      <c r="BZ206" s="246"/>
      <c r="CA206" s="246"/>
      <c r="CB206" s="246"/>
      <c r="CC206" s="246"/>
      <c r="CD206" s="246"/>
      <c r="CE206" s="246"/>
      <c r="CF206" s="246"/>
      <c r="CG206" s="246"/>
      <c r="CH206" s="246"/>
      <c r="CI206" s="246"/>
      <c r="CJ206" s="246"/>
      <c r="CK206" s="246"/>
      <c r="CL206" s="246"/>
      <c r="CM206" s="246"/>
      <c r="CN206" s="246"/>
      <c r="CO206" s="246"/>
      <c r="CP206" s="246"/>
      <c r="CQ206" s="246"/>
      <c r="CR206" s="246"/>
      <c r="CS206" s="246"/>
      <c r="CT206" s="246"/>
    </row>
    <row r="207" spans="1:98" s="48" customFormat="1" ht="12.75" customHeight="1" x14ac:dyDescent="0.2">
      <c r="A207" s="599">
        <v>203</v>
      </c>
      <c r="B207" s="296" t="s">
        <v>295</v>
      </c>
      <c r="C207" s="648" t="s">
        <v>296</v>
      </c>
      <c r="D207" s="1319">
        <v>121550</v>
      </c>
      <c r="E207" s="1187">
        <v>97365000</v>
      </c>
      <c r="F207" s="1187">
        <v>3150</v>
      </c>
      <c r="G207" s="53">
        <v>-3957954</v>
      </c>
      <c r="H207" s="53">
        <v>-4036752</v>
      </c>
      <c r="I207" s="53">
        <v>-83297</v>
      </c>
      <c r="J207" s="53">
        <v>-19641</v>
      </c>
      <c r="K207" s="53">
        <v>-4466</v>
      </c>
      <c r="L207" s="53">
        <v>0</v>
      </c>
      <c r="M207" s="53">
        <v>-242608</v>
      </c>
      <c r="N207" s="53">
        <v>-16846</v>
      </c>
      <c r="O207" s="53">
        <v>-724553</v>
      </c>
      <c r="P207" s="53">
        <v>-155</v>
      </c>
      <c r="Q207" s="53">
        <v>0</v>
      </c>
      <c r="R207" s="53">
        <v>0</v>
      </c>
      <c r="S207" s="53">
        <v>0</v>
      </c>
      <c r="T207" s="53"/>
      <c r="U207" s="53"/>
      <c r="V207" s="53">
        <v>34333688</v>
      </c>
      <c r="W207" s="53">
        <v>-1098678</v>
      </c>
      <c r="X207" s="53"/>
      <c r="Y207" s="53"/>
      <c r="Z207" s="53">
        <v>16130239</v>
      </c>
      <c r="AA207" s="53">
        <v>12904192</v>
      </c>
      <c r="AB207" s="53">
        <v>2903443</v>
      </c>
      <c r="AC207" s="53">
        <v>322605</v>
      </c>
      <c r="AD207" s="53">
        <v>121223</v>
      </c>
      <c r="AE207" s="53">
        <v>0</v>
      </c>
      <c r="AF207" s="53">
        <v>851576</v>
      </c>
      <c r="AG207" s="53">
        <v>0</v>
      </c>
      <c r="AH207" s="53">
        <v>0</v>
      </c>
      <c r="AI207" s="53">
        <v>0</v>
      </c>
      <c r="AJ207" s="53">
        <v>0</v>
      </c>
      <c r="AK207" s="53">
        <v>2088907</v>
      </c>
      <c r="AL207" s="53">
        <v>156</v>
      </c>
      <c r="AM207" s="53">
        <v>21</v>
      </c>
      <c r="AN207" s="53">
        <v>8</v>
      </c>
      <c r="AO207" s="53">
        <v>4</v>
      </c>
      <c r="AP207" s="53">
        <v>0</v>
      </c>
      <c r="AQ207" s="53">
        <v>114</v>
      </c>
      <c r="AR207" s="53">
        <v>48</v>
      </c>
      <c r="AS207" s="53">
        <v>0</v>
      </c>
      <c r="AT207" s="53">
        <v>1</v>
      </c>
      <c r="AU207" s="1188"/>
      <c r="AV207" s="53">
        <v>0</v>
      </c>
      <c r="AW207" s="53">
        <v>0</v>
      </c>
      <c r="AX207" s="53">
        <v>0</v>
      </c>
      <c r="AY207" s="53">
        <v>357</v>
      </c>
      <c r="AZ207" s="53"/>
      <c r="BA207" s="53">
        <v>1391</v>
      </c>
      <c r="BB207" s="53">
        <v>1271</v>
      </c>
      <c r="BC207" s="53">
        <v>120</v>
      </c>
      <c r="BD207" s="53">
        <v>1178</v>
      </c>
      <c r="BE207" s="53">
        <v>0</v>
      </c>
      <c r="BF207" s="53">
        <v>-28819</v>
      </c>
      <c r="BG207" s="53"/>
      <c r="BH207" s="53">
        <v>0</v>
      </c>
      <c r="BI207" s="53">
        <v>-213789</v>
      </c>
      <c r="BJ207" s="53">
        <v>0</v>
      </c>
      <c r="BK207" s="53">
        <v>3057493</v>
      </c>
      <c r="BL207" s="1741"/>
      <c r="BM207" s="1742"/>
      <c r="BN207" s="1329">
        <v>0</v>
      </c>
      <c r="BO207" s="344" t="s">
        <v>2013</v>
      </c>
      <c r="BP207" s="344" t="s">
        <v>2016</v>
      </c>
      <c r="BQ207" s="580" t="s">
        <v>2225</v>
      </c>
      <c r="BR207" s="246"/>
      <c r="BS207" s="246"/>
      <c r="BT207" s="246"/>
      <c r="BU207" s="246"/>
      <c r="BV207" s="246"/>
      <c r="BW207" s="246"/>
      <c r="BX207" s="246"/>
      <c r="BY207" s="246"/>
      <c r="BZ207" s="246"/>
      <c r="CA207" s="246"/>
      <c r="CB207" s="246"/>
      <c r="CC207" s="246"/>
      <c r="CD207" s="246"/>
      <c r="CE207" s="246"/>
      <c r="CF207" s="246"/>
      <c r="CG207" s="246"/>
      <c r="CH207" s="246"/>
      <c r="CI207" s="246"/>
      <c r="CJ207" s="246"/>
      <c r="CK207" s="246"/>
      <c r="CL207" s="246"/>
      <c r="CM207" s="246"/>
      <c r="CN207" s="246"/>
      <c r="CO207" s="246"/>
      <c r="CP207" s="246"/>
      <c r="CQ207" s="246"/>
      <c r="CR207" s="246"/>
      <c r="CS207" s="246"/>
      <c r="CT207" s="246"/>
    </row>
    <row r="208" spans="1:98" s="48" customFormat="1" ht="12.75" customHeight="1" x14ac:dyDescent="0.2">
      <c r="A208" s="599">
        <v>204</v>
      </c>
      <c r="B208" s="296" t="s">
        <v>297</v>
      </c>
      <c r="C208" s="648" t="s">
        <v>298</v>
      </c>
      <c r="D208" s="1319">
        <v>121732</v>
      </c>
      <c r="E208" s="1187">
        <v>160098000</v>
      </c>
      <c r="F208" s="1187">
        <v>2660</v>
      </c>
      <c r="G208" s="53">
        <v>-2661780</v>
      </c>
      <c r="H208" s="53">
        <v>-1836705</v>
      </c>
      <c r="I208" s="53">
        <v>-23360</v>
      </c>
      <c r="J208" s="53">
        <v>0</v>
      </c>
      <c r="K208" s="53">
        <v>-5027</v>
      </c>
      <c r="L208" s="53">
        <v>-5061</v>
      </c>
      <c r="M208" s="53">
        <v>-1086117</v>
      </c>
      <c r="N208" s="53">
        <v>-80730</v>
      </c>
      <c r="O208" s="53">
        <v>-205238</v>
      </c>
      <c r="P208" s="53">
        <v>-5840</v>
      </c>
      <c r="Q208" s="53">
        <v>0</v>
      </c>
      <c r="R208" s="53">
        <v>-28583</v>
      </c>
      <c r="S208" s="53">
        <v>0</v>
      </c>
      <c r="T208" s="53"/>
      <c r="U208" s="53"/>
      <c r="V208" s="53">
        <v>67545126</v>
      </c>
      <c r="W208" s="53">
        <v>-3808055</v>
      </c>
      <c r="X208" s="53"/>
      <c r="Y208" s="53"/>
      <c r="Z208" s="53">
        <v>31776975</v>
      </c>
      <c r="AA208" s="53">
        <v>25421579</v>
      </c>
      <c r="AB208" s="53">
        <v>5719855</v>
      </c>
      <c r="AC208" s="53">
        <v>635539</v>
      </c>
      <c r="AD208" s="53">
        <v>124744</v>
      </c>
      <c r="AE208" s="53">
        <v>0</v>
      </c>
      <c r="AF208" s="53">
        <v>0</v>
      </c>
      <c r="AG208" s="53">
        <v>0</v>
      </c>
      <c r="AH208" s="53">
        <v>0</v>
      </c>
      <c r="AI208" s="53">
        <v>0</v>
      </c>
      <c r="AJ208" s="53">
        <v>0</v>
      </c>
      <c r="AK208" s="53">
        <v>273169</v>
      </c>
      <c r="AL208" s="53">
        <v>95</v>
      </c>
      <c r="AM208" s="53">
        <v>6</v>
      </c>
      <c r="AN208" s="53">
        <v>0</v>
      </c>
      <c r="AO208" s="53">
        <v>3</v>
      </c>
      <c r="AP208" s="53">
        <v>0</v>
      </c>
      <c r="AQ208" s="53">
        <v>350</v>
      </c>
      <c r="AR208" s="53">
        <v>46</v>
      </c>
      <c r="AS208" s="53">
        <v>5</v>
      </c>
      <c r="AT208" s="53">
        <v>6</v>
      </c>
      <c r="AU208" s="1188"/>
      <c r="AV208" s="53">
        <v>0</v>
      </c>
      <c r="AW208" s="53">
        <v>0</v>
      </c>
      <c r="AX208" s="53">
        <v>1</v>
      </c>
      <c r="AY208" s="53">
        <v>395</v>
      </c>
      <c r="AZ208" s="53"/>
      <c r="BA208" s="53">
        <v>804</v>
      </c>
      <c r="BB208" s="53">
        <v>711</v>
      </c>
      <c r="BC208" s="53">
        <v>93</v>
      </c>
      <c r="BD208" s="53">
        <v>1426</v>
      </c>
      <c r="BE208" s="53">
        <v>-262616</v>
      </c>
      <c r="BF208" s="53">
        <v>-168173</v>
      </c>
      <c r="BG208" s="53"/>
      <c r="BH208" s="53">
        <v>-197522</v>
      </c>
      <c r="BI208" s="53">
        <v>-457806</v>
      </c>
      <c r="BJ208" s="53">
        <v>0</v>
      </c>
      <c r="BK208" s="53">
        <v>1440507</v>
      </c>
      <c r="BL208" s="1741"/>
      <c r="BM208" s="1742"/>
      <c r="BN208" s="1329">
        <v>0</v>
      </c>
      <c r="BO208" s="344" t="s">
        <v>2013</v>
      </c>
      <c r="BP208" s="344" t="s">
        <v>2014</v>
      </c>
      <c r="BQ208" s="580" t="s">
        <v>2226</v>
      </c>
      <c r="BR208" s="246"/>
      <c r="BS208" s="246"/>
      <c r="BT208" s="246"/>
      <c r="BU208" s="246"/>
      <c r="BV208" s="246"/>
      <c r="BW208" s="246"/>
      <c r="BX208" s="246"/>
      <c r="BY208" s="246"/>
      <c r="BZ208" s="246"/>
      <c r="CA208" s="246"/>
      <c r="CB208" s="246"/>
      <c r="CC208" s="246"/>
      <c r="CD208" s="246"/>
      <c r="CE208" s="246"/>
      <c r="CF208" s="246"/>
      <c r="CG208" s="246"/>
      <c r="CH208" s="246"/>
      <c r="CI208" s="246"/>
      <c r="CJ208" s="246"/>
      <c r="CK208" s="246"/>
      <c r="CL208" s="246"/>
      <c r="CM208" s="246"/>
      <c r="CN208" s="246"/>
      <c r="CO208" s="246"/>
      <c r="CP208" s="246"/>
      <c r="CQ208" s="246"/>
      <c r="CR208" s="246"/>
      <c r="CS208" s="246"/>
      <c r="CT208" s="246"/>
    </row>
    <row r="209" spans="1:98" s="48" customFormat="1" ht="12.75" customHeight="1" x14ac:dyDescent="0.2">
      <c r="A209" s="599">
        <v>205</v>
      </c>
      <c r="B209" s="296" t="s">
        <v>595</v>
      </c>
      <c r="C209" s="648" t="s">
        <v>300</v>
      </c>
      <c r="D209" s="1319">
        <v>65807</v>
      </c>
      <c r="E209" s="1187">
        <v>43790000</v>
      </c>
      <c r="F209" s="1187">
        <v>1750</v>
      </c>
      <c r="G209" s="53">
        <v>-2193001</v>
      </c>
      <c r="H209" s="53">
        <v>-1011065</v>
      </c>
      <c r="I209" s="53">
        <v>-16088</v>
      </c>
      <c r="J209" s="53">
        <v>-15045</v>
      </c>
      <c r="K209" s="53">
        <v>-4291</v>
      </c>
      <c r="L209" s="53">
        <v>0</v>
      </c>
      <c r="M209" s="53">
        <v>-295250</v>
      </c>
      <c r="N209" s="53">
        <v>-28972</v>
      </c>
      <c r="O209" s="53">
        <v>-45848</v>
      </c>
      <c r="P209" s="53">
        <v>-499</v>
      </c>
      <c r="Q209" s="53">
        <v>0</v>
      </c>
      <c r="R209" s="53">
        <v>0</v>
      </c>
      <c r="S209" s="53">
        <v>0</v>
      </c>
      <c r="T209" s="53"/>
      <c r="U209" s="53"/>
      <c r="V209" s="53">
        <v>14817653</v>
      </c>
      <c r="W209" s="53">
        <v>-1492000</v>
      </c>
      <c r="X209" s="53"/>
      <c r="Y209" s="53"/>
      <c r="Z209" s="53">
        <v>6550127</v>
      </c>
      <c r="AA209" s="53">
        <v>6419124</v>
      </c>
      <c r="AB209" s="53">
        <v>0</v>
      </c>
      <c r="AC209" s="53">
        <v>131003</v>
      </c>
      <c r="AD209" s="53">
        <v>62981</v>
      </c>
      <c r="AE209" s="53">
        <v>0</v>
      </c>
      <c r="AF209" s="53">
        <v>70002</v>
      </c>
      <c r="AG209" s="53">
        <v>0</v>
      </c>
      <c r="AH209" s="53">
        <v>0</v>
      </c>
      <c r="AI209" s="53">
        <v>0</v>
      </c>
      <c r="AJ209" s="53">
        <v>0</v>
      </c>
      <c r="AK209" s="53">
        <v>669620</v>
      </c>
      <c r="AL209" s="53">
        <v>101</v>
      </c>
      <c r="AM209" s="53">
        <v>4</v>
      </c>
      <c r="AN209" s="53">
        <v>6</v>
      </c>
      <c r="AO209" s="53">
        <v>2</v>
      </c>
      <c r="AP209" s="53">
        <v>0</v>
      </c>
      <c r="AQ209" s="53">
        <v>100</v>
      </c>
      <c r="AR209" s="53">
        <v>52</v>
      </c>
      <c r="AS209" s="53">
        <v>5</v>
      </c>
      <c r="AT209" s="53">
        <v>1</v>
      </c>
      <c r="AU209" s="1188"/>
      <c r="AV209" s="53">
        <v>0</v>
      </c>
      <c r="AW209" s="53">
        <v>0</v>
      </c>
      <c r="AX209" s="53">
        <v>0</v>
      </c>
      <c r="AY209" s="53">
        <v>229</v>
      </c>
      <c r="AZ209" s="53"/>
      <c r="BA209" s="53">
        <v>804</v>
      </c>
      <c r="BB209" s="53">
        <v>754</v>
      </c>
      <c r="BC209" s="53">
        <v>50</v>
      </c>
      <c r="BD209" s="53">
        <v>844</v>
      </c>
      <c r="BE209" s="53">
        <v>-13224</v>
      </c>
      <c r="BF209" s="53">
        <v>-137629</v>
      </c>
      <c r="BG209" s="53"/>
      <c r="BH209" s="53">
        <v>0</v>
      </c>
      <c r="BI209" s="53">
        <v>-128585</v>
      </c>
      <c r="BJ209" s="53">
        <v>-15812</v>
      </c>
      <c r="BK209" s="53">
        <v>871635</v>
      </c>
      <c r="BL209" s="1741"/>
      <c r="BM209" s="1742"/>
      <c r="BN209" s="1329">
        <v>0</v>
      </c>
      <c r="BO209" s="344" t="s">
        <v>497</v>
      </c>
      <c r="BP209" s="344" t="s">
        <v>2016</v>
      </c>
      <c r="BQ209" s="580" t="s">
        <v>2227</v>
      </c>
      <c r="BR209" s="246"/>
      <c r="BS209" s="246"/>
      <c r="BT209" s="246"/>
      <c r="BU209" s="246"/>
      <c r="BV209" s="246"/>
      <c r="BW209" s="246"/>
      <c r="BX209" s="246"/>
      <c r="BY209" s="246"/>
      <c r="BZ209" s="246"/>
      <c r="CA209" s="246"/>
      <c r="CB209" s="246"/>
      <c r="CC209" s="246"/>
      <c r="CD209" s="246"/>
      <c r="CE209" s="246"/>
      <c r="CF209" s="246"/>
      <c r="CG209" s="246"/>
      <c r="CH209" s="246"/>
      <c r="CI209" s="246"/>
      <c r="CJ209" s="246"/>
      <c r="CK209" s="246"/>
      <c r="CL209" s="246"/>
      <c r="CM209" s="246"/>
      <c r="CN209" s="246"/>
      <c r="CO209" s="246"/>
      <c r="CP209" s="246"/>
      <c r="CQ209" s="246"/>
      <c r="CR209" s="246"/>
      <c r="CS209" s="246"/>
      <c r="CT209" s="246"/>
    </row>
    <row r="210" spans="1:98" s="48" customFormat="1" ht="12.75" customHeight="1" x14ac:dyDescent="0.2">
      <c r="A210" s="599">
        <v>206</v>
      </c>
      <c r="B210" s="296" t="s">
        <v>301</v>
      </c>
      <c r="C210" s="648" t="s">
        <v>302</v>
      </c>
      <c r="D210" s="1319">
        <v>451485</v>
      </c>
      <c r="E210" s="1187">
        <v>351656000</v>
      </c>
      <c r="F210" s="1187">
        <v>11810</v>
      </c>
      <c r="G210" s="53">
        <v>-10036644</v>
      </c>
      <c r="H210" s="53">
        <v>-10723289</v>
      </c>
      <c r="I210" s="53">
        <v>-133755</v>
      </c>
      <c r="J210" s="53">
        <v>0</v>
      </c>
      <c r="K210" s="53">
        <v>-7685</v>
      </c>
      <c r="L210" s="53">
        <v>0</v>
      </c>
      <c r="M210" s="53">
        <v>-5670549</v>
      </c>
      <c r="N210" s="53">
        <v>-165914</v>
      </c>
      <c r="O210" s="53">
        <v>0</v>
      </c>
      <c r="P210" s="53">
        <v>0</v>
      </c>
      <c r="Q210" s="53">
        <v>0</v>
      </c>
      <c r="R210" s="53">
        <v>0</v>
      </c>
      <c r="S210" s="53">
        <v>0</v>
      </c>
      <c r="T210" s="53"/>
      <c r="U210" s="53"/>
      <c r="V210" s="53">
        <v>126473540</v>
      </c>
      <c r="W210" s="53">
        <v>-5289825</v>
      </c>
      <c r="X210" s="53"/>
      <c r="Y210" s="53"/>
      <c r="Z210" s="53">
        <v>0</v>
      </c>
      <c r="AA210" s="53">
        <v>111314736</v>
      </c>
      <c r="AB210" s="53">
        <v>0</v>
      </c>
      <c r="AC210" s="53">
        <v>1124391</v>
      </c>
      <c r="AD210" s="53">
        <v>450706</v>
      </c>
      <c r="AE210" s="53">
        <v>3529020</v>
      </c>
      <c r="AF210" s="53">
        <v>168116</v>
      </c>
      <c r="AG210" s="53">
        <v>0</v>
      </c>
      <c r="AH210" s="53">
        <v>0</v>
      </c>
      <c r="AI210" s="53">
        <v>0</v>
      </c>
      <c r="AJ210" s="53">
        <v>0</v>
      </c>
      <c r="AK210" s="53">
        <v>1346888</v>
      </c>
      <c r="AL210" s="53">
        <v>398</v>
      </c>
      <c r="AM210" s="53">
        <v>15</v>
      </c>
      <c r="AN210" s="53">
        <v>0</v>
      </c>
      <c r="AO210" s="53">
        <v>4</v>
      </c>
      <c r="AP210" s="53">
        <v>0</v>
      </c>
      <c r="AQ210" s="53">
        <v>2526</v>
      </c>
      <c r="AR210" s="53">
        <v>56</v>
      </c>
      <c r="AS210" s="53">
        <v>8</v>
      </c>
      <c r="AT210" s="53">
        <v>0</v>
      </c>
      <c r="AU210" s="1188"/>
      <c r="AV210" s="53">
        <v>0</v>
      </c>
      <c r="AW210" s="53">
        <v>3</v>
      </c>
      <c r="AX210" s="53">
        <v>0</v>
      </c>
      <c r="AY210" s="53">
        <v>913</v>
      </c>
      <c r="AZ210" s="53"/>
      <c r="BA210" s="53">
        <v>3593</v>
      </c>
      <c r="BB210" s="53">
        <v>3335</v>
      </c>
      <c r="BC210" s="53">
        <v>258</v>
      </c>
      <c r="BD210" s="53">
        <v>6653</v>
      </c>
      <c r="BE210" s="53">
        <v>-306711</v>
      </c>
      <c r="BF210" s="53">
        <v>-232169</v>
      </c>
      <c r="BG210" s="53"/>
      <c r="BH210" s="53">
        <v>-54224</v>
      </c>
      <c r="BI210" s="53">
        <v>-2471470</v>
      </c>
      <c r="BJ210" s="53">
        <v>-2605975</v>
      </c>
      <c r="BK210" s="53">
        <v>3448932</v>
      </c>
      <c r="BL210" s="1741"/>
      <c r="BM210" s="1742"/>
      <c r="BN210" s="1329">
        <v>-289000</v>
      </c>
      <c r="BO210" s="344" t="s">
        <v>2027</v>
      </c>
      <c r="BP210" s="344" t="s">
        <v>2040</v>
      </c>
      <c r="BQ210" s="580" t="s">
        <v>2228</v>
      </c>
      <c r="BR210" s="246"/>
      <c r="BS210" s="246"/>
      <c r="BT210" s="246"/>
      <c r="BU210" s="246"/>
      <c r="BV210" s="246"/>
      <c r="BW210" s="246"/>
      <c r="BX210" s="246"/>
      <c r="BY210" s="246"/>
      <c r="BZ210" s="246"/>
      <c r="CA210" s="246"/>
      <c r="CB210" s="246"/>
      <c r="CC210" s="246"/>
      <c r="CD210" s="246"/>
      <c r="CE210" s="246"/>
      <c r="CF210" s="246"/>
      <c r="CG210" s="246"/>
      <c r="CH210" s="246"/>
      <c r="CI210" s="246"/>
      <c r="CJ210" s="246"/>
      <c r="CK210" s="246"/>
      <c r="CL210" s="246"/>
      <c r="CM210" s="246"/>
      <c r="CN210" s="246"/>
      <c r="CO210" s="246"/>
      <c r="CP210" s="246"/>
      <c r="CQ210" s="246"/>
      <c r="CR210" s="246"/>
      <c r="CS210" s="246"/>
      <c r="CT210" s="246"/>
    </row>
    <row r="211" spans="1:98" s="48" customFormat="1" ht="12.75" customHeight="1" x14ac:dyDescent="0.2">
      <c r="A211" s="599">
        <v>207</v>
      </c>
      <c r="B211" s="296" t="s">
        <v>303</v>
      </c>
      <c r="C211" s="648" t="s">
        <v>304</v>
      </c>
      <c r="D211" s="1319">
        <v>408032</v>
      </c>
      <c r="E211" s="1187">
        <v>376448000</v>
      </c>
      <c r="F211" s="1187">
        <v>10900</v>
      </c>
      <c r="G211" s="53">
        <v>-13815000</v>
      </c>
      <c r="H211" s="53">
        <v>-9174500</v>
      </c>
      <c r="I211" s="53">
        <v>-89000</v>
      </c>
      <c r="J211" s="53">
        <v>0</v>
      </c>
      <c r="K211" s="53">
        <v>-8134</v>
      </c>
      <c r="L211" s="53">
        <v>-50000</v>
      </c>
      <c r="M211" s="53">
        <v>-2799245</v>
      </c>
      <c r="N211" s="53">
        <v>-657580</v>
      </c>
      <c r="O211" s="53">
        <v>-413510</v>
      </c>
      <c r="P211" s="53">
        <v>-13790</v>
      </c>
      <c r="Q211" s="53">
        <v>0</v>
      </c>
      <c r="R211" s="53">
        <v>0</v>
      </c>
      <c r="S211" s="53">
        <v>0</v>
      </c>
      <c r="T211" s="53"/>
      <c r="U211" s="53"/>
      <c r="V211" s="53">
        <v>126123180</v>
      </c>
      <c r="W211" s="53">
        <v>-1000000</v>
      </c>
      <c r="X211" s="53"/>
      <c r="Y211" s="53"/>
      <c r="Z211" s="53">
        <v>0</v>
      </c>
      <c r="AA211" s="53">
        <v>121749998</v>
      </c>
      <c r="AB211" s="53">
        <v>0</v>
      </c>
      <c r="AC211" s="53">
        <v>1229798</v>
      </c>
      <c r="AD211" s="53">
        <v>422938</v>
      </c>
      <c r="AE211" s="53">
        <v>108726</v>
      </c>
      <c r="AF211" s="53">
        <v>0</v>
      </c>
      <c r="AG211" s="53">
        <v>0</v>
      </c>
      <c r="AH211" s="53">
        <v>0</v>
      </c>
      <c r="AI211" s="53">
        <v>0</v>
      </c>
      <c r="AJ211" s="53">
        <v>0</v>
      </c>
      <c r="AK211" s="53">
        <v>-1093152</v>
      </c>
      <c r="AL211" s="53">
        <v>321</v>
      </c>
      <c r="AM211" s="53">
        <v>7</v>
      </c>
      <c r="AN211" s="53">
        <v>0</v>
      </c>
      <c r="AO211" s="53">
        <v>5</v>
      </c>
      <c r="AP211" s="53">
        <v>0</v>
      </c>
      <c r="AQ211" s="53">
        <v>1333</v>
      </c>
      <c r="AR211" s="53">
        <v>129</v>
      </c>
      <c r="AS211" s="53">
        <v>14</v>
      </c>
      <c r="AT211" s="53">
        <v>4</v>
      </c>
      <c r="AU211" s="1188"/>
      <c r="AV211" s="53">
        <v>0</v>
      </c>
      <c r="AW211" s="53">
        <v>0</v>
      </c>
      <c r="AX211" s="53">
        <v>0</v>
      </c>
      <c r="AY211" s="53">
        <v>627</v>
      </c>
      <c r="AZ211" s="53"/>
      <c r="BA211" s="53">
        <v>4366</v>
      </c>
      <c r="BB211" s="53">
        <v>3974</v>
      </c>
      <c r="BC211" s="53">
        <v>392</v>
      </c>
      <c r="BD211" s="53">
        <v>5410</v>
      </c>
      <c r="BE211" s="53">
        <v>-1114783</v>
      </c>
      <c r="BF211" s="53">
        <v>-207508</v>
      </c>
      <c r="BG211" s="53"/>
      <c r="BH211" s="53">
        <v>-163363</v>
      </c>
      <c r="BI211" s="53">
        <v>-1313591</v>
      </c>
      <c r="BJ211" s="53">
        <v>0</v>
      </c>
      <c r="BK211" s="53">
        <v>-917515</v>
      </c>
      <c r="BL211" s="1741"/>
      <c r="BM211" s="1742"/>
      <c r="BN211" s="1329">
        <v>-10000</v>
      </c>
      <c r="BO211" s="344" t="s">
        <v>2027</v>
      </c>
      <c r="BP211" s="344" t="s">
        <v>2037</v>
      </c>
      <c r="BQ211" s="580" t="s">
        <v>2229</v>
      </c>
      <c r="BR211" s="246"/>
      <c r="BS211" s="246"/>
      <c r="BT211" s="246"/>
      <c r="BU211" s="246"/>
      <c r="BV211" s="246"/>
      <c r="BW211" s="246"/>
      <c r="BX211" s="246"/>
      <c r="BY211" s="246"/>
      <c r="BZ211" s="246"/>
      <c r="CA211" s="246"/>
      <c r="CB211" s="246"/>
      <c r="CC211" s="246"/>
      <c r="CD211" s="246"/>
      <c r="CE211" s="246"/>
      <c r="CF211" s="246"/>
      <c r="CG211" s="246"/>
      <c r="CH211" s="246"/>
      <c r="CI211" s="246"/>
      <c r="CJ211" s="246"/>
      <c r="CK211" s="246"/>
      <c r="CL211" s="246"/>
      <c r="CM211" s="246"/>
      <c r="CN211" s="246"/>
      <c r="CO211" s="246"/>
      <c r="CP211" s="246"/>
      <c r="CQ211" s="246"/>
      <c r="CR211" s="246"/>
      <c r="CS211" s="246"/>
      <c r="CT211" s="246"/>
    </row>
    <row r="212" spans="1:98" s="48" customFormat="1" ht="12.75" customHeight="1" x14ac:dyDescent="0.2">
      <c r="A212" s="599">
        <v>208</v>
      </c>
      <c r="B212" s="296" t="s">
        <v>305</v>
      </c>
      <c r="C212" s="648" t="s">
        <v>306</v>
      </c>
      <c r="D212" s="1319">
        <v>288414</v>
      </c>
      <c r="E212" s="1187">
        <v>213962000</v>
      </c>
      <c r="F212" s="1187">
        <v>7970</v>
      </c>
      <c r="G212" s="53">
        <v>-10423748</v>
      </c>
      <c r="H212" s="53">
        <v>-6147534</v>
      </c>
      <c r="I212" s="53">
        <v>-39596</v>
      </c>
      <c r="J212" s="53">
        <v>0</v>
      </c>
      <c r="K212" s="53">
        <v>-17475</v>
      </c>
      <c r="L212" s="53">
        <v>0</v>
      </c>
      <c r="M212" s="53">
        <v>-2942909</v>
      </c>
      <c r="N212" s="53">
        <v>0</v>
      </c>
      <c r="O212" s="53">
        <v>-8952</v>
      </c>
      <c r="P212" s="53">
        <v>0</v>
      </c>
      <c r="Q212" s="53">
        <v>0</v>
      </c>
      <c r="R212" s="53">
        <v>0</v>
      </c>
      <c r="S212" s="53">
        <v>0</v>
      </c>
      <c r="T212" s="53"/>
      <c r="U212" s="53"/>
      <c r="V212" s="53">
        <v>74885193</v>
      </c>
      <c r="W212" s="53">
        <v>-3380000</v>
      </c>
      <c r="X212" s="53"/>
      <c r="Y212" s="53"/>
      <c r="Z212" s="53">
        <v>0</v>
      </c>
      <c r="AA212" s="53">
        <v>69261728</v>
      </c>
      <c r="AB212" s="53">
        <v>0</v>
      </c>
      <c r="AC212" s="53">
        <v>699613</v>
      </c>
      <c r="AD212" s="53">
        <v>298311</v>
      </c>
      <c r="AE212" s="53">
        <v>0</v>
      </c>
      <c r="AF212" s="53">
        <v>0</v>
      </c>
      <c r="AG212" s="53">
        <v>0</v>
      </c>
      <c r="AH212" s="53">
        <v>0</v>
      </c>
      <c r="AI212" s="53">
        <v>0</v>
      </c>
      <c r="AJ212" s="53">
        <v>0</v>
      </c>
      <c r="AK212" s="53">
        <v>-2742714</v>
      </c>
      <c r="AL212" s="53">
        <v>313</v>
      </c>
      <c r="AM212" s="53">
        <v>14</v>
      </c>
      <c r="AN212" s="53">
        <v>0</v>
      </c>
      <c r="AO212" s="53">
        <v>9</v>
      </c>
      <c r="AP212" s="53">
        <v>0</v>
      </c>
      <c r="AQ212" s="53">
        <v>628</v>
      </c>
      <c r="AR212" s="53">
        <v>6</v>
      </c>
      <c r="AS212" s="53">
        <v>0</v>
      </c>
      <c r="AT212" s="53">
        <v>0</v>
      </c>
      <c r="AU212" s="1188"/>
      <c r="AV212" s="53">
        <v>0</v>
      </c>
      <c r="AW212" s="53">
        <v>0</v>
      </c>
      <c r="AX212" s="53">
        <v>0</v>
      </c>
      <c r="AY212" s="53">
        <v>1229</v>
      </c>
      <c r="AZ212" s="53"/>
      <c r="BA212" s="53">
        <v>3714</v>
      </c>
      <c r="BB212" s="53">
        <v>3522</v>
      </c>
      <c r="BC212" s="53">
        <v>192</v>
      </c>
      <c r="BD212" s="53">
        <v>3716</v>
      </c>
      <c r="BE212" s="53">
        <v>-315458</v>
      </c>
      <c r="BF212" s="53">
        <v>-586474</v>
      </c>
      <c r="BG212" s="53"/>
      <c r="BH212" s="53">
        <v>0</v>
      </c>
      <c r="BI212" s="53">
        <v>-2040977</v>
      </c>
      <c r="BJ212" s="53">
        <v>0</v>
      </c>
      <c r="BK212" s="53">
        <v>-2009157</v>
      </c>
      <c r="BL212" s="1741"/>
      <c r="BM212" s="1742"/>
      <c r="BN212" s="1329">
        <v>0</v>
      </c>
      <c r="BO212" s="344" t="s">
        <v>2027</v>
      </c>
      <c r="BP212" s="344" t="s">
        <v>2040</v>
      </c>
      <c r="BQ212" s="580" t="s">
        <v>2230</v>
      </c>
      <c r="BR212" s="246"/>
      <c r="BS212" s="246"/>
      <c r="BT212" s="246"/>
      <c r="BU212" s="246"/>
      <c r="BV212" s="246"/>
      <c r="BW212" s="246"/>
      <c r="BX212" s="246"/>
      <c r="BY212" s="246"/>
      <c r="BZ212" s="246"/>
      <c r="CA212" s="246"/>
      <c r="CB212" s="246"/>
      <c r="CC212" s="246"/>
      <c r="CD212" s="246"/>
      <c r="CE212" s="246"/>
      <c r="CF212" s="246"/>
      <c r="CG212" s="246"/>
      <c r="CH212" s="246"/>
      <c r="CI212" s="246"/>
      <c r="CJ212" s="246"/>
      <c r="CK212" s="246"/>
      <c r="CL212" s="246"/>
      <c r="CM212" s="246"/>
      <c r="CN212" s="246"/>
      <c r="CO212" s="246"/>
      <c r="CP212" s="246"/>
      <c r="CQ212" s="246"/>
      <c r="CR212" s="246"/>
      <c r="CS212" s="246"/>
      <c r="CT212" s="246"/>
    </row>
    <row r="213" spans="1:98" s="48" customFormat="1" ht="12.75" customHeight="1" x14ac:dyDescent="0.2">
      <c r="A213" s="599">
        <v>209</v>
      </c>
      <c r="B213" s="296" t="s">
        <v>307</v>
      </c>
      <c r="C213" s="648" t="s">
        <v>308</v>
      </c>
      <c r="D213" s="1319">
        <v>168907</v>
      </c>
      <c r="E213" s="1187">
        <v>122523000</v>
      </c>
      <c r="F213" s="1187">
        <v>4310</v>
      </c>
      <c r="G213" s="53">
        <v>-5192587</v>
      </c>
      <c r="H213" s="53">
        <v>-2665458</v>
      </c>
      <c r="I213" s="53">
        <v>-101053</v>
      </c>
      <c r="J213" s="53">
        <v>-20833</v>
      </c>
      <c r="K213" s="53">
        <v>-6874</v>
      </c>
      <c r="L213" s="53">
        <v>0</v>
      </c>
      <c r="M213" s="53">
        <v>-821950</v>
      </c>
      <c r="N213" s="53">
        <v>-165483</v>
      </c>
      <c r="O213" s="53">
        <v>-63039</v>
      </c>
      <c r="P213" s="53">
        <v>-4042</v>
      </c>
      <c r="Q213" s="53">
        <v>0</v>
      </c>
      <c r="R213" s="53">
        <v>0</v>
      </c>
      <c r="S213" s="53">
        <v>0</v>
      </c>
      <c r="T213" s="53"/>
      <c r="U213" s="53"/>
      <c r="V213" s="53">
        <v>45507833</v>
      </c>
      <c r="W213" s="53">
        <v>-631608</v>
      </c>
      <c r="X213" s="53"/>
      <c r="Y213" s="53"/>
      <c r="Z213" s="53">
        <v>22269091</v>
      </c>
      <c r="AA213" s="53">
        <v>17815273</v>
      </c>
      <c r="AB213" s="53">
        <v>4008436</v>
      </c>
      <c r="AC213" s="53">
        <v>445382</v>
      </c>
      <c r="AD213" s="53">
        <v>171377</v>
      </c>
      <c r="AE213" s="53">
        <v>0</v>
      </c>
      <c r="AF213" s="53">
        <v>0</v>
      </c>
      <c r="AG213" s="53">
        <v>0</v>
      </c>
      <c r="AH213" s="53">
        <v>0</v>
      </c>
      <c r="AI213" s="53">
        <v>0</v>
      </c>
      <c r="AJ213" s="53">
        <v>0</v>
      </c>
      <c r="AK213" s="53">
        <v>3804584</v>
      </c>
      <c r="AL213" s="53">
        <v>170</v>
      </c>
      <c r="AM213" s="53">
        <v>33</v>
      </c>
      <c r="AN213" s="53">
        <v>1</v>
      </c>
      <c r="AO213" s="53">
        <v>5</v>
      </c>
      <c r="AP213" s="53">
        <v>0</v>
      </c>
      <c r="AQ213" s="53">
        <v>175</v>
      </c>
      <c r="AR213" s="53">
        <v>51</v>
      </c>
      <c r="AS213" s="53">
        <v>8</v>
      </c>
      <c r="AT213" s="53">
        <v>1</v>
      </c>
      <c r="AU213" s="1188"/>
      <c r="AV213" s="53">
        <v>0</v>
      </c>
      <c r="AW213" s="53">
        <v>0</v>
      </c>
      <c r="AX213" s="53">
        <v>0</v>
      </c>
      <c r="AY213" s="53">
        <v>484</v>
      </c>
      <c r="AZ213" s="53"/>
      <c r="BA213" s="53">
        <v>1651</v>
      </c>
      <c r="BB213" s="53">
        <v>1477</v>
      </c>
      <c r="BC213" s="53">
        <v>174</v>
      </c>
      <c r="BD213" s="53">
        <v>2261</v>
      </c>
      <c r="BE213" s="53">
        <v>-54096</v>
      </c>
      <c r="BF213" s="53">
        <v>-413848</v>
      </c>
      <c r="BG213" s="53"/>
      <c r="BH213" s="53">
        <v>-15843</v>
      </c>
      <c r="BI213" s="53">
        <v>-338163</v>
      </c>
      <c r="BJ213" s="53">
        <v>0</v>
      </c>
      <c r="BK213" s="53">
        <v>-1120579</v>
      </c>
      <c r="BL213" s="1741"/>
      <c r="BM213" s="1742"/>
      <c r="BN213" s="1329">
        <v>0</v>
      </c>
      <c r="BO213" s="344" t="s">
        <v>2013</v>
      </c>
      <c r="BP213" s="344" t="s">
        <v>2014</v>
      </c>
      <c r="BQ213" s="580" t="s">
        <v>2231</v>
      </c>
      <c r="BR213" s="246"/>
      <c r="BS213" s="246"/>
      <c r="BT213" s="246"/>
      <c r="BU213" s="246"/>
      <c r="BV213" s="246"/>
      <c r="BW213" s="246"/>
      <c r="BX213" s="246"/>
      <c r="BY213" s="246"/>
      <c r="BZ213" s="246"/>
      <c r="CA213" s="246"/>
      <c r="CB213" s="246"/>
      <c r="CC213" s="246"/>
      <c r="CD213" s="246"/>
      <c r="CE213" s="246"/>
      <c r="CF213" s="246"/>
      <c r="CG213" s="246"/>
      <c r="CH213" s="246"/>
      <c r="CI213" s="246"/>
      <c r="CJ213" s="246"/>
      <c r="CK213" s="246"/>
      <c r="CL213" s="246"/>
      <c r="CM213" s="246"/>
      <c r="CN213" s="246"/>
      <c r="CO213" s="246"/>
      <c r="CP213" s="246"/>
      <c r="CQ213" s="246"/>
      <c r="CR213" s="246"/>
      <c r="CS213" s="246"/>
      <c r="CT213" s="246"/>
    </row>
    <row r="214" spans="1:98" s="48" customFormat="1" ht="12.75" customHeight="1" x14ac:dyDescent="0.2">
      <c r="A214" s="599">
        <v>210</v>
      </c>
      <c r="B214" s="296" t="s">
        <v>309</v>
      </c>
      <c r="C214" s="648" t="s">
        <v>310</v>
      </c>
      <c r="D214" s="1319">
        <v>725482</v>
      </c>
      <c r="E214" s="1187">
        <v>625702000</v>
      </c>
      <c r="F214" s="1187">
        <v>18750</v>
      </c>
      <c r="G214" s="53">
        <v>-20214655</v>
      </c>
      <c r="H214" s="53">
        <v>-28093075</v>
      </c>
      <c r="I214" s="53">
        <v>-30316</v>
      </c>
      <c r="J214" s="53">
        <v>0</v>
      </c>
      <c r="K214" s="53">
        <v>0</v>
      </c>
      <c r="L214" s="53">
        <v>-50000</v>
      </c>
      <c r="M214" s="53">
        <v>-8166185</v>
      </c>
      <c r="N214" s="53">
        <v>-3318</v>
      </c>
      <c r="O214" s="53">
        <v>-342422</v>
      </c>
      <c r="P214" s="53">
        <v>0</v>
      </c>
      <c r="Q214" s="53">
        <v>0</v>
      </c>
      <c r="R214" s="53">
        <v>-1000000</v>
      </c>
      <c r="S214" s="53">
        <v>0</v>
      </c>
      <c r="T214" s="53"/>
      <c r="U214" s="53"/>
      <c r="V214" s="53">
        <v>215254479</v>
      </c>
      <c r="W214" s="53">
        <v>-6600000</v>
      </c>
      <c r="X214" s="53"/>
      <c r="Y214" s="53"/>
      <c r="Z214" s="53">
        <v>98860995</v>
      </c>
      <c r="AA214" s="53">
        <v>96883775</v>
      </c>
      <c r="AB214" s="53">
        <v>0</v>
      </c>
      <c r="AC214" s="53">
        <v>1977220</v>
      </c>
      <c r="AD214" s="53">
        <v>729138</v>
      </c>
      <c r="AE214" s="53">
        <v>5693804</v>
      </c>
      <c r="AF214" s="53">
        <v>1839270</v>
      </c>
      <c r="AG214" s="53">
        <v>0</v>
      </c>
      <c r="AH214" s="53">
        <v>0</v>
      </c>
      <c r="AI214" s="53">
        <v>0</v>
      </c>
      <c r="AJ214" s="53">
        <v>0</v>
      </c>
      <c r="AK214" s="53">
        <v>5116592</v>
      </c>
      <c r="AL214" s="53">
        <v>1019</v>
      </c>
      <c r="AM214" s="53">
        <v>13</v>
      </c>
      <c r="AN214" s="53">
        <v>0</v>
      </c>
      <c r="AO214" s="53">
        <v>0</v>
      </c>
      <c r="AP214" s="53">
        <v>0</v>
      </c>
      <c r="AQ214" s="53">
        <v>2485</v>
      </c>
      <c r="AR214" s="53">
        <v>2</v>
      </c>
      <c r="AS214" s="53">
        <v>35</v>
      </c>
      <c r="AT214" s="53">
        <v>0</v>
      </c>
      <c r="AU214" s="1188"/>
      <c r="AV214" s="53">
        <v>0</v>
      </c>
      <c r="AW214" s="53">
        <v>0</v>
      </c>
      <c r="AX214" s="53">
        <v>0</v>
      </c>
      <c r="AY214" s="53">
        <v>1570</v>
      </c>
      <c r="AZ214" s="53"/>
      <c r="BA214" s="53">
        <v>7227</v>
      </c>
      <c r="BB214" s="53">
        <v>6555</v>
      </c>
      <c r="BC214" s="53">
        <v>672</v>
      </c>
      <c r="BD214" s="53">
        <v>6662</v>
      </c>
      <c r="BE214" s="53">
        <v>-227866</v>
      </c>
      <c r="BF214" s="53">
        <v>-2174526</v>
      </c>
      <c r="BG214" s="53"/>
      <c r="BH214" s="53">
        <v>-70527</v>
      </c>
      <c r="BI214" s="53">
        <v>-4821130</v>
      </c>
      <c r="BJ214" s="53">
        <v>-872136</v>
      </c>
      <c r="BK214" s="53">
        <v>8447043</v>
      </c>
      <c r="BL214" s="1741"/>
      <c r="BM214" s="1742"/>
      <c r="BN214" s="1329">
        <v>-337000</v>
      </c>
      <c r="BO214" s="344" t="s">
        <v>2027</v>
      </c>
      <c r="BP214" s="344" t="s">
        <v>2028</v>
      </c>
      <c r="BQ214" s="580" t="s">
        <v>2232</v>
      </c>
      <c r="BR214" s="246"/>
      <c r="BS214" s="246"/>
      <c r="BT214" s="246"/>
      <c r="BU214" s="246"/>
      <c r="BV214" s="246"/>
      <c r="BW214" s="246"/>
      <c r="BX214" s="246"/>
      <c r="BY214" s="246"/>
      <c r="BZ214" s="246"/>
      <c r="CA214" s="246"/>
      <c r="CB214" s="246"/>
      <c r="CC214" s="246"/>
      <c r="CD214" s="246"/>
      <c r="CE214" s="246"/>
      <c r="CF214" s="246"/>
      <c r="CG214" s="246"/>
      <c r="CH214" s="246"/>
      <c r="CI214" s="246"/>
      <c r="CJ214" s="246"/>
      <c r="CK214" s="246"/>
      <c r="CL214" s="246"/>
      <c r="CM214" s="246"/>
      <c r="CN214" s="246"/>
      <c r="CO214" s="246"/>
      <c r="CP214" s="246"/>
      <c r="CQ214" s="246"/>
      <c r="CR214" s="246"/>
      <c r="CS214" s="246"/>
      <c r="CT214" s="246"/>
    </row>
    <row r="215" spans="1:98" s="48" customFormat="1" ht="12.75" customHeight="1" x14ac:dyDescent="0.2">
      <c r="A215" s="599">
        <v>211</v>
      </c>
      <c r="B215" s="296" t="s">
        <v>313</v>
      </c>
      <c r="C215" s="648" t="s">
        <v>314</v>
      </c>
      <c r="D215" s="1319">
        <v>466996</v>
      </c>
      <c r="E215" s="1187">
        <v>289584000</v>
      </c>
      <c r="F215" s="1187">
        <v>12800</v>
      </c>
      <c r="G215" s="53">
        <v>-15837671</v>
      </c>
      <c r="H215" s="53">
        <v>-8915440</v>
      </c>
      <c r="I215" s="53">
        <v>-264116</v>
      </c>
      <c r="J215" s="53">
        <v>-34195</v>
      </c>
      <c r="K215" s="53">
        <v>-35966</v>
      </c>
      <c r="L215" s="53">
        <v>0</v>
      </c>
      <c r="M215" s="53">
        <v>-2085643</v>
      </c>
      <c r="N215" s="53">
        <v>-755929</v>
      </c>
      <c r="O215" s="53">
        <v>-57036</v>
      </c>
      <c r="P215" s="53">
        <v>-37300</v>
      </c>
      <c r="Q215" s="53">
        <v>0</v>
      </c>
      <c r="R215" s="53">
        <v>0</v>
      </c>
      <c r="S215" s="53">
        <v>0</v>
      </c>
      <c r="T215" s="53"/>
      <c r="U215" s="53"/>
      <c r="V215" s="53">
        <v>95567599</v>
      </c>
      <c r="W215" s="53">
        <v>-1726054</v>
      </c>
      <c r="X215" s="53"/>
      <c r="Y215" s="53"/>
      <c r="Z215" s="53">
        <v>45937272</v>
      </c>
      <c r="AA215" s="53">
        <v>45018526</v>
      </c>
      <c r="AB215" s="53">
        <v>0</v>
      </c>
      <c r="AC215" s="53">
        <v>918745</v>
      </c>
      <c r="AD215" s="53">
        <v>461139</v>
      </c>
      <c r="AE215" s="53">
        <v>0</v>
      </c>
      <c r="AF215" s="53">
        <v>1664470</v>
      </c>
      <c r="AG215" s="53">
        <v>0</v>
      </c>
      <c r="AH215" s="53">
        <v>0</v>
      </c>
      <c r="AI215" s="53">
        <v>0</v>
      </c>
      <c r="AJ215" s="53">
        <v>0</v>
      </c>
      <c r="AK215" s="53">
        <v>2065474</v>
      </c>
      <c r="AL215" s="53">
        <v>738</v>
      </c>
      <c r="AM215" s="53">
        <v>66</v>
      </c>
      <c r="AN215" s="53">
        <v>19</v>
      </c>
      <c r="AO215" s="53">
        <v>28</v>
      </c>
      <c r="AP215" s="53">
        <v>0</v>
      </c>
      <c r="AQ215" s="53">
        <v>691</v>
      </c>
      <c r="AR215" s="53">
        <v>422</v>
      </c>
      <c r="AS215" s="53">
        <v>7</v>
      </c>
      <c r="AT215" s="53">
        <v>28</v>
      </c>
      <c r="AU215" s="1188"/>
      <c r="AV215" s="53">
        <v>0</v>
      </c>
      <c r="AW215" s="53">
        <v>0</v>
      </c>
      <c r="AX215" s="53">
        <v>0</v>
      </c>
      <c r="AY215" s="53">
        <v>1939</v>
      </c>
      <c r="AZ215" s="53"/>
      <c r="BA215" s="53">
        <v>6014</v>
      </c>
      <c r="BB215" s="53">
        <v>5625</v>
      </c>
      <c r="BC215" s="53">
        <v>389</v>
      </c>
      <c r="BD215" s="53">
        <v>5947</v>
      </c>
      <c r="BE215" s="53">
        <v>-169552</v>
      </c>
      <c r="BF215" s="53">
        <v>-1208479</v>
      </c>
      <c r="BG215" s="53"/>
      <c r="BH215" s="53">
        <v>-19556</v>
      </c>
      <c r="BI215" s="53">
        <v>-684314</v>
      </c>
      <c r="BJ215" s="53">
        <v>-3742</v>
      </c>
      <c r="BK215" s="53">
        <v>2034275</v>
      </c>
      <c r="BL215" s="1741"/>
      <c r="BM215" s="1742"/>
      <c r="BN215" s="1329">
        <v>0</v>
      </c>
      <c r="BO215" s="344" t="s">
        <v>497</v>
      </c>
      <c r="BP215" s="344" t="s">
        <v>2037</v>
      </c>
      <c r="BQ215" s="580" t="s">
        <v>2233</v>
      </c>
      <c r="BR215" s="246"/>
      <c r="BS215" s="246"/>
      <c r="BT215" s="246"/>
      <c r="BU215" s="246"/>
      <c r="BV215" s="246"/>
      <c r="BW215" s="246"/>
      <c r="BX215" s="246"/>
      <c r="BY215" s="246"/>
      <c r="BZ215" s="246"/>
      <c r="CA215" s="246"/>
      <c r="CB215" s="246"/>
      <c r="CC215" s="246"/>
      <c r="CD215" s="246"/>
      <c r="CE215" s="246"/>
      <c r="CF215" s="246"/>
      <c r="CG215" s="246"/>
      <c r="CH215" s="246"/>
      <c r="CI215" s="246"/>
      <c r="CJ215" s="246"/>
      <c r="CK215" s="246"/>
      <c r="CL215" s="246"/>
      <c r="CM215" s="246"/>
      <c r="CN215" s="246"/>
      <c r="CO215" s="246"/>
      <c r="CP215" s="246"/>
      <c r="CQ215" s="246"/>
      <c r="CR215" s="246"/>
      <c r="CS215" s="246"/>
      <c r="CT215" s="246"/>
    </row>
    <row r="216" spans="1:98" s="48" customFormat="1" ht="12.75" customHeight="1" x14ac:dyDescent="0.2">
      <c r="A216" s="599">
        <v>212</v>
      </c>
      <c r="B216" s="296" t="s">
        <v>511</v>
      </c>
      <c r="C216" s="648" t="s">
        <v>316</v>
      </c>
      <c r="D216" s="1319">
        <v>198387</v>
      </c>
      <c r="E216" s="1187">
        <v>331983000</v>
      </c>
      <c r="F216" s="1187">
        <v>3430</v>
      </c>
      <c r="G216" s="53">
        <v>-2807203</v>
      </c>
      <c r="H216" s="53">
        <v>-7084535</v>
      </c>
      <c r="I216" s="53">
        <v>0</v>
      </c>
      <c r="J216" s="53">
        <v>0</v>
      </c>
      <c r="K216" s="53">
        <v>0</v>
      </c>
      <c r="L216" s="53">
        <v>-20000</v>
      </c>
      <c r="M216" s="53">
        <v>-1098090</v>
      </c>
      <c r="N216" s="53">
        <v>-193264</v>
      </c>
      <c r="O216" s="53">
        <v>-40378</v>
      </c>
      <c r="P216" s="53">
        <v>0</v>
      </c>
      <c r="Q216" s="53">
        <v>0</v>
      </c>
      <c r="R216" s="53">
        <v>0</v>
      </c>
      <c r="S216" s="53">
        <v>0</v>
      </c>
      <c r="T216" s="53"/>
      <c r="U216" s="53"/>
      <c r="V216" s="53">
        <v>129729720</v>
      </c>
      <c r="W216" s="53">
        <v>-4000000</v>
      </c>
      <c r="X216" s="53"/>
      <c r="Y216" s="53"/>
      <c r="Z216" s="53">
        <v>62262819</v>
      </c>
      <c r="AA216" s="53">
        <v>61017562</v>
      </c>
      <c r="AB216" s="53">
        <v>0</v>
      </c>
      <c r="AC216" s="53">
        <v>1245256</v>
      </c>
      <c r="AD216" s="53">
        <v>195396</v>
      </c>
      <c r="AE216" s="53">
        <v>0</v>
      </c>
      <c r="AF216" s="53">
        <v>0</v>
      </c>
      <c r="AG216" s="53">
        <v>0</v>
      </c>
      <c r="AH216" s="53">
        <v>0</v>
      </c>
      <c r="AI216" s="53">
        <v>0</v>
      </c>
      <c r="AJ216" s="53">
        <v>0</v>
      </c>
      <c r="AK216" s="53">
        <v>4100942</v>
      </c>
      <c r="AL216" s="53">
        <v>147</v>
      </c>
      <c r="AM216" s="53">
        <v>0</v>
      </c>
      <c r="AN216" s="53">
        <v>0</v>
      </c>
      <c r="AO216" s="53">
        <v>0</v>
      </c>
      <c r="AP216" s="53">
        <v>0</v>
      </c>
      <c r="AQ216" s="53">
        <v>328</v>
      </c>
      <c r="AR216" s="53">
        <v>26</v>
      </c>
      <c r="AS216" s="53">
        <v>2</v>
      </c>
      <c r="AT216" s="53">
        <v>0</v>
      </c>
      <c r="AU216" s="1188"/>
      <c r="AV216" s="53">
        <v>0</v>
      </c>
      <c r="AW216" s="53">
        <v>0</v>
      </c>
      <c r="AX216" s="53">
        <v>0</v>
      </c>
      <c r="AY216" s="53">
        <v>620</v>
      </c>
      <c r="AZ216" s="53"/>
      <c r="BA216" s="53">
        <v>793</v>
      </c>
      <c r="BB216" s="53">
        <v>690</v>
      </c>
      <c r="BC216" s="53">
        <v>103</v>
      </c>
      <c r="BD216" s="53">
        <v>1944</v>
      </c>
      <c r="BE216" s="53">
        <v>-287791</v>
      </c>
      <c r="BF216" s="53">
        <v>-79558</v>
      </c>
      <c r="BG216" s="53"/>
      <c r="BH216" s="53">
        <v>-96798</v>
      </c>
      <c r="BI216" s="53">
        <v>-653943</v>
      </c>
      <c r="BJ216" s="53">
        <v>0</v>
      </c>
      <c r="BK216" s="53">
        <v>2274259</v>
      </c>
      <c r="BL216" s="1741"/>
      <c r="BM216" s="1742"/>
      <c r="BN216" s="1329">
        <v>0</v>
      </c>
      <c r="BO216" s="344" t="s">
        <v>497</v>
      </c>
      <c r="BP216" s="344" t="s">
        <v>2014</v>
      </c>
      <c r="BQ216" s="580" t="s">
        <v>2234</v>
      </c>
      <c r="BR216" s="246"/>
      <c r="BS216" s="246"/>
      <c r="BT216" s="246"/>
      <c r="BU216" s="246"/>
      <c r="BV216" s="246"/>
      <c r="BW216" s="246"/>
      <c r="BX216" s="246"/>
      <c r="BY216" s="246"/>
      <c r="BZ216" s="246"/>
      <c r="CA216" s="246"/>
      <c r="CB216" s="246"/>
      <c r="CC216" s="246"/>
      <c r="CD216" s="246"/>
      <c r="CE216" s="246"/>
      <c r="CF216" s="246"/>
      <c r="CG216" s="246"/>
      <c r="CH216" s="246"/>
      <c r="CI216" s="246"/>
      <c r="CJ216" s="246"/>
      <c r="CK216" s="246"/>
      <c r="CL216" s="246"/>
      <c r="CM216" s="246"/>
      <c r="CN216" s="246"/>
      <c r="CO216" s="246"/>
      <c r="CP216" s="246"/>
      <c r="CQ216" s="246"/>
      <c r="CR216" s="246"/>
      <c r="CS216" s="246"/>
      <c r="CT216" s="246"/>
    </row>
    <row r="217" spans="1:98" s="48" customFormat="1" ht="12.75" customHeight="1" x14ac:dyDescent="0.2">
      <c r="A217" s="599">
        <v>213</v>
      </c>
      <c r="B217" s="296" t="s">
        <v>317</v>
      </c>
      <c r="C217" s="648" t="s">
        <v>318</v>
      </c>
      <c r="D217" s="1319">
        <v>257352</v>
      </c>
      <c r="E217" s="1187">
        <v>333399000</v>
      </c>
      <c r="F217" s="1187">
        <v>5320</v>
      </c>
      <c r="G217" s="53">
        <v>-4470015</v>
      </c>
      <c r="H217" s="53">
        <v>-6036167</v>
      </c>
      <c r="I217" s="53">
        <v>-113892</v>
      </c>
      <c r="J217" s="53">
        <v>0</v>
      </c>
      <c r="K217" s="53">
        <v>0</v>
      </c>
      <c r="L217" s="53">
        <v>-52950</v>
      </c>
      <c r="M217" s="53">
        <v>-2500052</v>
      </c>
      <c r="N217" s="53">
        <v>-38787</v>
      </c>
      <c r="O217" s="53">
        <v>-6213</v>
      </c>
      <c r="P217" s="53">
        <v>0</v>
      </c>
      <c r="Q217" s="53">
        <v>0</v>
      </c>
      <c r="R217" s="53">
        <v>0</v>
      </c>
      <c r="S217" s="53">
        <v>0</v>
      </c>
      <c r="T217" s="53"/>
      <c r="U217" s="53"/>
      <c r="V217" s="53">
        <v>136488188</v>
      </c>
      <c r="W217" s="53">
        <v>-4975652</v>
      </c>
      <c r="X217" s="53"/>
      <c r="Y217" s="53"/>
      <c r="Z217" s="53">
        <v>0</v>
      </c>
      <c r="AA217" s="53">
        <v>129361559</v>
      </c>
      <c r="AB217" s="53">
        <v>0</v>
      </c>
      <c r="AC217" s="53">
        <v>1306682</v>
      </c>
      <c r="AD217" s="53">
        <v>243541</v>
      </c>
      <c r="AE217" s="53">
        <v>0</v>
      </c>
      <c r="AF217" s="53">
        <v>0</v>
      </c>
      <c r="AG217" s="53">
        <v>0</v>
      </c>
      <c r="AH217" s="53">
        <v>0</v>
      </c>
      <c r="AI217" s="53">
        <v>0</v>
      </c>
      <c r="AJ217" s="53">
        <v>0</v>
      </c>
      <c r="AK217" s="53">
        <v>-9004777</v>
      </c>
      <c r="AL217" s="53">
        <v>213</v>
      </c>
      <c r="AM217" s="53">
        <v>19</v>
      </c>
      <c r="AN217" s="53">
        <v>0</v>
      </c>
      <c r="AO217" s="53">
        <v>0</v>
      </c>
      <c r="AP217" s="53">
        <v>0</v>
      </c>
      <c r="AQ217" s="53">
        <v>270</v>
      </c>
      <c r="AR217" s="53">
        <v>25</v>
      </c>
      <c r="AS217" s="53">
        <v>2</v>
      </c>
      <c r="AT217" s="53">
        <v>0</v>
      </c>
      <c r="AU217" s="1188"/>
      <c r="AV217" s="53">
        <v>0</v>
      </c>
      <c r="AW217" s="53">
        <v>0</v>
      </c>
      <c r="AX217" s="53">
        <v>0</v>
      </c>
      <c r="AY217" s="53">
        <v>650</v>
      </c>
      <c r="AZ217" s="53"/>
      <c r="BA217" s="53">
        <v>1468</v>
      </c>
      <c r="BB217" s="53">
        <v>1318</v>
      </c>
      <c r="BC217" s="53">
        <v>150</v>
      </c>
      <c r="BD217" s="53">
        <v>2774</v>
      </c>
      <c r="BE217" s="53">
        <v>-288018</v>
      </c>
      <c r="BF217" s="53">
        <v>-313226</v>
      </c>
      <c r="BG217" s="53"/>
      <c r="BH217" s="53">
        <v>0</v>
      </c>
      <c r="BI217" s="53">
        <v>-53191</v>
      </c>
      <c r="BJ217" s="53">
        <v>-1845617</v>
      </c>
      <c r="BK217" s="53">
        <v>-9309133</v>
      </c>
      <c r="BL217" s="1741"/>
      <c r="BM217" s="1742"/>
      <c r="BN217" s="1329">
        <v>-13000</v>
      </c>
      <c r="BO217" s="344" t="s">
        <v>2027</v>
      </c>
      <c r="BP217" s="344" t="s">
        <v>2037</v>
      </c>
      <c r="BQ217" s="580" t="s">
        <v>2235</v>
      </c>
      <c r="BR217" s="246"/>
      <c r="BS217" s="246"/>
      <c r="BT217" s="246"/>
      <c r="BU217" s="246"/>
      <c r="BV217" s="246"/>
      <c r="BW217" s="246"/>
      <c r="BX217" s="246"/>
      <c r="BY217" s="246"/>
      <c r="BZ217" s="246"/>
      <c r="CA217" s="246"/>
      <c r="CB217" s="246"/>
      <c r="CC217" s="246"/>
      <c r="CD217" s="246"/>
      <c r="CE217" s="246"/>
      <c r="CF217" s="246"/>
      <c r="CG217" s="246"/>
      <c r="CH217" s="246"/>
      <c r="CI217" s="246"/>
      <c r="CJ217" s="246"/>
      <c r="CK217" s="246"/>
      <c r="CL217" s="246"/>
      <c r="CM217" s="246"/>
      <c r="CN217" s="246"/>
      <c r="CO217" s="246"/>
      <c r="CP217" s="246"/>
      <c r="CQ217" s="246"/>
      <c r="CR217" s="246"/>
      <c r="CS217" s="246"/>
      <c r="CT217" s="246"/>
    </row>
    <row r="218" spans="1:98" s="48" customFormat="1" ht="12.75" customHeight="1" x14ac:dyDescent="0.2">
      <c r="A218" s="599">
        <v>214</v>
      </c>
      <c r="B218" s="296" t="s">
        <v>620</v>
      </c>
      <c r="C218" s="648" t="s">
        <v>1999</v>
      </c>
      <c r="D218" s="1319">
        <v>842523</v>
      </c>
      <c r="E218" s="1187">
        <v>590453000</v>
      </c>
      <c r="F218" s="1187">
        <v>22860</v>
      </c>
      <c r="G218" s="53">
        <v>-27110988</v>
      </c>
      <c r="H218" s="53">
        <v>-19026779</v>
      </c>
      <c r="I218" s="53">
        <v>-238727</v>
      </c>
      <c r="J218" s="53">
        <v>-286143</v>
      </c>
      <c r="K218" s="53">
        <v>-73046</v>
      </c>
      <c r="L218" s="53">
        <v>0</v>
      </c>
      <c r="M218" s="53">
        <v>-5360248</v>
      </c>
      <c r="N218" s="53">
        <v>-1030514</v>
      </c>
      <c r="O218" s="53">
        <v>-194334</v>
      </c>
      <c r="P218" s="53">
        <v>-24720</v>
      </c>
      <c r="Q218" s="53">
        <v>-16801</v>
      </c>
      <c r="R218" s="53">
        <v>0</v>
      </c>
      <c r="S218" s="53">
        <v>0</v>
      </c>
      <c r="T218" s="53"/>
      <c r="U218" s="53"/>
      <c r="V218" s="53">
        <v>199285373</v>
      </c>
      <c r="W218" s="53">
        <v>-6376200</v>
      </c>
      <c r="X218" s="53"/>
      <c r="Y218" s="53"/>
      <c r="Z218" s="53">
        <v>94321727</v>
      </c>
      <c r="AA218" s="53">
        <v>92435293</v>
      </c>
      <c r="AB218" s="53">
        <v>0</v>
      </c>
      <c r="AC218" s="53">
        <v>1886435</v>
      </c>
      <c r="AD218" s="53">
        <v>833658</v>
      </c>
      <c r="AE218" s="53">
        <v>2258</v>
      </c>
      <c r="AF218" s="53">
        <v>2094785</v>
      </c>
      <c r="AG218" s="53">
        <v>0</v>
      </c>
      <c r="AH218" s="53">
        <v>0</v>
      </c>
      <c r="AI218" s="53">
        <v>0</v>
      </c>
      <c r="AJ218" s="53">
        <v>0</v>
      </c>
      <c r="AK218" s="53">
        <v>-252465</v>
      </c>
      <c r="AL218" s="53">
        <v>1332</v>
      </c>
      <c r="AM218" s="53">
        <v>51</v>
      </c>
      <c r="AN218" s="53">
        <v>108</v>
      </c>
      <c r="AO218" s="53">
        <v>45</v>
      </c>
      <c r="AP218" s="53">
        <v>0</v>
      </c>
      <c r="AQ218" s="53">
        <v>1612</v>
      </c>
      <c r="AR218" s="53">
        <v>435</v>
      </c>
      <c r="AS218" s="53">
        <v>37</v>
      </c>
      <c r="AT218" s="53">
        <v>17</v>
      </c>
      <c r="AU218" s="1188"/>
      <c r="AV218" s="53">
        <v>3</v>
      </c>
      <c r="AW218" s="53">
        <v>0</v>
      </c>
      <c r="AX218" s="53">
        <v>1</v>
      </c>
      <c r="AY218" s="53">
        <v>2677</v>
      </c>
      <c r="AZ218" s="53"/>
      <c r="BA218" s="53">
        <v>10346</v>
      </c>
      <c r="BB218" s="53">
        <v>9679</v>
      </c>
      <c r="BC218" s="53">
        <v>667</v>
      </c>
      <c r="BD218" s="53">
        <v>9346</v>
      </c>
      <c r="BE218" s="53">
        <v>-246501</v>
      </c>
      <c r="BF218" s="53">
        <v>-2366161</v>
      </c>
      <c r="BG218" s="53"/>
      <c r="BH218" s="53">
        <v>-51946</v>
      </c>
      <c r="BI218" s="53">
        <v>-1714633</v>
      </c>
      <c r="BJ218" s="53">
        <v>-981007</v>
      </c>
      <c r="BK218" s="53">
        <v>-4927218</v>
      </c>
      <c r="BL218" s="1741"/>
      <c r="BM218" s="1742"/>
      <c r="BN218" s="1329">
        <v>-3000</v>
      </c>
      <c r="BO218" s="344" t="s">
        <v>497</v>
      </c>
      <c r="BP218" s="344" t="s">
        <v>2033</v>
      </c>
      <c r="BQ218" s="580" t="s">
        <v>2320</v>
      </c>
      <c r="BR218" s="246"/>
      <c r="BS218" s="246"/>
      <c r="BT218" s="246"/>
      <c r="BU218" s="246"/>
      <c r="BV218" s="246"/>
      <c r="BW218" s="246"/>
      <c r="BX218" s="246"/>
      <c r="BY218" s="246"/>
      <c r="BZ218" s="246"/>
      <c r="CA218" s="246"/>
      <c r="CB218" s="246"/>
      <c r="CC218" s="246"/>
      <c r="CD218" s="246"/>
      <c r="CE218" s="246"/>
      <c r="CF218" s="246"/>
      <c r="CG218" s="246"/>
      <c r="CH218" s="246"/>
      <c r="CI218" s="246"/>
      <c r="CJ218" s="246"/>
      <c r="CK218" s="246"/>
      <c r="CL218" s="246"/>
      <c r="CM218" s="246"/>
      <c r="CN218" s="246"/>
      <c r="CO218" s="246"/>
      <c r="CP218" s="246"/>
      <c r="CQ218" s="246"/>
      <c r="CR218" s="246"/>
      <c r="CS218" s="246"/>
      <c r="CT218" s="246"/>
    </row>
    <row r="219" spans="1:98" s="48" customFormat="1" ht="12.75" customHeight="1" x14ac:dyDescent="0.2">
      <c r="A219" s="599">
        <v>215</v>
      </c>
      <c r="B219" s="296" t="s">
        <v>319</v>
      </c>
      <c r="C219" s="648" t="s">
        <v>320</v>
      </c>
      <c r="D219" s="1319">
        <v>283282</v>
      </c>
      <c r="E219" s="1187">
        <v>334692000</v>
      </c>
      <c r="F219" s="1187">
        <v>5550</v>
      </c>
      <c r="G219" s="53">
        <v>-4853551</v>
      </c>
      <c r="H219" s="53">
        <v>-13793627</v>
      </c>
      <c r="I219" s="53">
        <v>-25654</v>
      </c>
      <c r="J219" s="53">
        <v>-64445</v>
      </c>
      <c r="K219" s="53">
        <v>-524</v>
      </c>
      <c r="L219" s="53">
        <v>0</v>
      </c>
      <c r="M219" s="53">
        <v>-2168075</v>
      </c>
      <c r="N219" s="53">
        <v>-149476</v>
      </c>
      <c r="O219" s="53">
        <v>-81594</v>
      </c>
      <c r="P219" s="53">
        <v>0</v>
      </c>
      <c r="Q219" s="53">
        <v>-25898</v>
      </c>
      <c r="R219" s="53">
        <v>0</v>
      </c>
      <c r="S219" s="53">
        <v>-96782</v>
      </c>
      <c r="T219" s="53"/>
      <c r="U219" s="53"/>
      <c r="V219" s="53">
        <v>130653522</v>
      </c>
      <c r="W219" s="53">
        <v>-7839747</v>
      </c>
      <c r="X219" s="53"/>
      <c r="Y219" s="53"/>
      <c r="Z219" s="53">
        <v>59649960</v>
      </c>
      <c r="AA219" s="53">
        <v>47797393</v>
      </c>
      <c r="AB219" s="53">
        <v>10754413</v>
      </c>
      <c r="AC219" s="53">
        <v>1194935</v>
      </c>
      <c r="AD219" s="53">
        <v>257051</v>
      </c>
      <c r="AE219" s="53">
        <v>1335451</v>
      </c>
      <c r="AF219" s="53">
        <v>1092886</v>
      </c>
      <c r="AG219" s="53">
        <v>0</v>
      </c>
      <c r="AH219" s="53">
        <v>96782</v>
      </c>
      <c r="AI219" s="53">
        <v>0</v>
      </c>
      <c r="AJ219" s="53">
        <v>0</v>
      </c>
      <c r="AK219" s="53">
        <v>8502081</v>
      </c>
      <c r="AL219" s="53">
        <v>286</v>
      </c>
      <c r="AM219" s="53">
        <v>4</v>
      </c>
      <c r="AN219" s="53">
        <v>19</v>
      </c>
      <c r="AO219" s="53">
        <v>1</v>
      </c>
      <c r="AP219" s="53">
        <v>0</v>
      </c>
      <c r="AQ219" s="53">
        <v>309</v>
      </c>
      <c r="AR219" s="53">
        <v>139</v>
      </c>
      <c r="AS219" s="53">
        <v>16</v>
      </c>
      <c r="AT219" s="53">
        <v>0</v>
      </c>
      <c r="AU219" s="1188"/>
      <c r="AV219" s="53">
        <v>4</v>
      </c>
      <c r="AW219" s="53">
        <v>2</v>
      </c>
      <c r="AX219" s="53">
        <v>0</v>
      </c>
      <c r="AY219" s="53">
        <v>316</v>
      </c>
      <c r="AZ219" s="53"/>
      <c r="BA219" s="53">
        <v>1716</v>
      </c>
      <c r="BB219" s="53">
        <v>1585</v>
      </c>
      <c r="BC219" s="53">
        <v>131</v>
      </c>
      <c r="BD219" s="53">
        <v>3023</v>
      </c>
      <c r="BE219" s="53">
        <v>-199423</v>
      </c>
      <c r="BF219" s="53">
        <v>-176172</v>
      </c>
      <c r="BG219" s="53"/>
      <c r="BH219" s="53">
        <v>0</v>
      </c>
      <c r="BI219" s="53">
        <v>-1359006</v>
      </c>
      <c r="BJ219" s="53">
        <v>-433474</v>
      </c>
      <c r="BK219" s="53">
        <v>9943116</v>
      </c>
      <c r="BL219" s="1741"/>
      <c r="BM219" s="1742"/>
      <c r="BN219" s="1329">
        <v>0</v>
      </c>
      <c r="BO219" s="344" t="s">
        <v>2013</v>
      </c>
      <c r="BP219" s="344" t="s">
        <v>2021</v>
      </c>
      <c r="BQ219" s="580" t="s">
        <v>2236</v>
      </c>
      <c r="BR219" s="246"/>
      <c r="BS219" s="246"/>
      <c r="BT219" s="246"/>
      <c r="BU219" s="246"/>
      <c r="BV219" s="246"/>
      <c r="BW219" s="246"/>
      <c r="BX219" s="246"/>
      <c r="BY219" s="246"/>
      <c r="BZ219" s="246"/>
      <c r="CA219" s="246"/>
      <c r="CB219" s="246"/>
      <c r="CC219" s="246"/>
      <c r="CD219" s="246"/>
      <c r="CE219" s="246"/>
      <c r="CF219" s="246"/>
      <c r="CG219" s="246"/>
      <c r="CH219" s="246"/>
      <c r="CI219" s="246"/>
      <c r="CJ219" s="246"/>
      <c r="CK219" s="246"/>
      <c r="CL219" s="246"/>
      <c r="CM219" s="246"/>
      <c r="CN219" s="246"/>
      <c r="CO219" s="246"/>
      <c r="CP219" s="246"/>
      <c r="CQ219" s="246"/>
      <c r="CR219" s="246"/>
      <c r="CS219" s="246"/>
      <c r="CT219" s="246"/>
    </row>
    <row r="220" spans="1:98" s="48" customFormat="1" ht="12.75" customHeight="1" x14ac:dyDescent="0.2">
      <c r="A220" s="599">
        <v>216</v>
      </c>
      <c r="B220" s="296" t="s">
        <v>321</v>
      </c>
      <c r="C220" s="648" t="s">
        <v>322</v>
      </c>
      <c r="D220" s="1319">
        <v>96085</v>
      </c>
      <c r="E220" s="1187">
        <v>91919000</v>
      </c>
      <c r="F220" s="1187">
        <v>2480</v>
      </c>
      <c r="G220" s="53">
        <v>-3157118</v>
      </c>
      <c r="H220" s="53">
        <v>-1756381</v>
      </c>
      <c r="I220" s="53">
        <v>-33156</v>
      </c>
      <c r="J220" s="53">
        <v>-41691</v>
      </c>
      <c r="K220" s="53">
        <v>-9386</v>
      </c>
      <c r="L220" s="53">
        <v>-650000</v>
      </c>
      <c r="M220" s="53">
        <v>-513557</v>
      </c>
      <c r="N220" s="53">
        <v>-21495</v>
      </c>
      <c r="O220" s="53">
        <v>0</v>
      </c>
      <c r="P220" s="53">
        <v>0</v>
      </c>
      <c r="Q220" s="53">
        <v>-2021</v>
      </c>
      <c r="R220" s="53">
        <v>0</v>
      </c>
      <c r="S220" s="53">
        <v>0</v>
      </c>
      <c r="T220" s="53"/>
      <c r="U220" s="53"/>
      <c r="V220" s="53">
        <v>36001117</v>
      </c>
      <c r="W220" s="53">
        <v>-1043000</v>
      </c>
      <c r="X220" s="53"/>
      <c r="Y220" s="53"/>
      <c r="Z220" s="53">
        <v>17460486</v>
      </c>
      <c r="AA220" s="53">
        <v>13968390</v>
      </c>
      <c r="AB220" s="53">
        <v>3142888</v>
      </c>
      <c r="AC220" s="53">
        <v>349210</v>
      </c>
      <c r="AD220" s="53">
        <v>97311</v>
      </c>
      <c r="AE220" s="53">
        <v>1</v>
      </c>
      <c r="AF220" s="53">
        <v>0</v>
      </c>
      <c r="AG220" s="53">
        <v>0</v>
      </c>
      <c r="AH220" s="53">
        <v>0</v>
      </c>
      <c r="AI220" s="53">
        <v>0</v>
      </c>
      <c r="AJ220" s="53">
        <v>0</v>
      </c>
      <c r="AK220" s="53">
        <v>-821100</v>
      </c>
      <c r="AL220" s="53">
        <v>140</v>
      </c>
      <c r="AM220" s="53">
        <v>8</v>
      </c>
      <c r="AN220" s="53">
        <v>7</v>
      </c>
      <c r="AO220" s="53">
        <v>6</v>
      </c>
      <c r="AP220" s="53">
        <v>2</v>
      </c>
      <c r="AQ220" s="53">
        <v>149</v>
      </c>
      <c r="AR220" s="53">
        <v>21</v>
      </c>
      <c r="AS220" s="53">
        <v>0</v>
      </c>
      <c r="AT220" s="53">
        <v>0</v>
      </c>
      <c r="AU220" s="1188"/>
      <c r="AV220" s="53">
        <v>1</v>
      </c>
      <c r="AW220" s="53">
        <v>0</v>
      </c>
      <c r="AX220" s="53">
        <v>0</v>
      </c>
      <c r="AY220" s="53">
        <v>332</v>
      </c>
      <c r="AZ220" s="53"/>
      <c r="BA220" s="53">
        <v>1111</v>
      </c>
      <c r="BB220" s="53">
        <v>1028</v>
      </c>
      <c r="BC220" s="53">
        <v>83</v>
      </c>
      <c r="BD220" s="53">
        <v>1188</v>
      </c>
      <c r="BE220" s="53">
        <v>-58657</v>
      </c>
      <c r="BF220" s="53">
        <v>-162155</v>
      </c>
      <c r="BG220" s="53"/>
      <c r="BH220" s="53">
        <v>-4341</v>
      </c>
      <c r="BI220" s="53">
        <v>-286682</v>
      </c>
      <c r="BJ220" s="53">
        <v>-1722</v>
      </c>
      <c r="BK220" s="53">
        <v>-715620</v>
      </c>
      <c r="BL220" s="1741"/>
      <c r="BM220" s="1742"/>
      <c r="BN220" s="1329">
        <v>0</v>
      </c>
      <c r="BO220" s="344" t="s">
        <v>2013</v>
      </c>
      <c r="BP220" s="344" t="s">
        <v>2016</v>
      </c>
      <c r="BQ220" s="580" t="s">
        <v>2237</v>
      </c>
      <c r="BR220" s="246"/>
      <c r="BS220" s="246"/>
      <c r="BT220" s="246"/>
      <c r="BU220" s="246"/>
      <c r="BV220" s="246"/>
      <c r="BW220" s="246"/>
      <c r="BX220" s="246"/>
      <c r="BY220" s="246"/>
      <c r="BZ220" s="246"/>
      <c r="CA220" s="246"/>
      <c r="CB220" s="246"/>
      <c r="CC220" s="246"/>
      <c r="CD220" s="246"/>
      <c r="CE220" s="246"/>
      <c r="CF220" s="246"/>
      <c r="CG220" s="246"/>
      <c r="CH220" s="246"/>
      <c r="CI220" s="246"/>
      <c r="CJ220" s="246"/>
      <c r="CK220" s="246"/>
      <c r="CL220" s="246"/>
      <c r="CM220" s="246"/>
      <c r="CN220" s="246"/>
      <c r="CO220" s="246"/>
      <c r="CP220" s="246"/>
      <c r="CQ220" s="246"/>
      <c r="CR220" s="246"/>
      <c r="CS220" s="246"/>
      <c r="CT220" s="246"/>
    </row>
    <row r="221" spans="1:98" s="48" customFormat="1" ht="12.75" customHeight="1" x14ac:dyDescent="0.2">
      <c r="A221" s="599">
        <v>217</v>
      </c>
      <c r="B221" s="296" t="s">
        <v>501</v>
      </c>
      <c r="C221" s="648" t="s">
        <v>324</v>
      </c>
      <c r="D221" s="1319">
        <v>357456</v>
      </c>
      <c r="E221" s="1187">
        <v>437942000</v>
      </c>
      <c r="F221" s="1187">
        <v>7780</v>
      </c>
      <c r="G221" s="53">
        <v>-7519196</v>
      </c>
      <c r="H221" s="53">
        <v>-12416832</v>
      </c>
      <c r="I221" s="53">
        <v>-99241</v>
      </c>
      <c r="J221" s="53">
        <v>-30027</v>
      </c>
      <c r="K221" s="53">
        <v>-16591</v>
      </c>
      <c r="L221" s="53">
        <v>0</v>
      </c>
      <c r="M221" s="53">
        <v>-6500000</v>
      </c>
      <c r="N221" s="53">
        <v>-87820</v>
      </c>
      <c r="O221" s="53">
        <v>-22067</v>
      </c>
      <c r="P221" s="53">
        <v>0</v>
      </c>
      <c r="Q221" s="53">
        <v>-5334</v>
      </c>
      <c r="R221" s="53">
        <v>0</v>
      </c>
      <c r="S221" s="53">
        <v>0</v>
      </c>
      <c r="T221" s="53"/>
      <c r="U221" s="53"/>
      <c r="V221" s="53">
        <v>176778222</v>
      </c>
      <c r="W221" s="53">
        <v>-5660000</v>
      </c>
      <c r="X221" s="53"/>
      <c r="Y221" s="53"/>
      <c r="Z221" s="53">
        <v>0</v>
      </c>
      <c r="AA221" s="53">
        <v>133450570</v>
      </c>
      <c r="AB221" s="53">
        <v>7098435</v>
      </c>
      <c r="AC221" s="53">
        <v>1419687</v>
      </c>
      <c r="AD221" s="53">
        <v>354864</v>
      </c>
      <c r="AE221" s="53">
        <v>28059085</v>
      </c>
      <c r="AF221" s="53">
        <v>762409</v>
      </c>
      <c r="AG221" s="53">
        <v>0</v>
      </c>
      <c r="AH221" s="53">
        <v>0</v>
      </c>
      <c r="AI221" s="53">
        <v>0</v>
      </c>
      <c r="AJ221" s="53">
        <v>0</v>
      </c>
      <c r="AK221" s="53">
        <v>1257935</v>
      </c>
      <c r="AL221" s="53">
        <v>434</v>
      </c>
      <c r="AM221" s="53">
        <v>28</v>
      </c>
      <c r="AN221" s="53">
        <v>11</v>
      </c>
      <c r="AO221" s="53">
        <v>14</v>
      </c>
      <c r="AP221" s="53">
        <v>0</v>
      </c>
      <c r="AQ221" s="53">
        <v>823</v>
      </c>
      <c r="AR221" s="53">
        <v>162</v>
      </c>
      <c r="AS221" s="53">
        <v>17</v>
      </c>
      <c r="AT221" s="53">
        <v>28</v>
      </c>
      <c r="AU221" s="1188"/>
      <c r="AV221" s="53">
        <v>1</v>
      </c>
      <c r="AW221" s="53">
        <v>0</v>
      </c>
      <c r="AX221" s="53">
        <v>0</v>
      </c>
      <c r="AY221" s="53">
        <v>831</v>
      </c>
      <c r="AZ221" s="53"/>
      <c r="BA221" s="53">
        <v>2502</v>
      </c>
      <c r="BB221" s="53">
        <v>2313</v>
      </c>
      <c r="BC221" s="53">
        <v>189</v>
      </c>
      <c r="BD221" s="53">
        <v>3908</v>
      </c>
      <c r="BE221" s="53">
        <v>-1763482</v>
      </c>
      <c r="BF221" s="53">
        <v>-538627</v>
      </c>
      <c r="BG221" s="53"/>
      <c r="BH221" s="53">
        <v>-6839</v>
      </c>
      <c r="BI221" s="53">
        <v>-2925762</v>
      </c>
      <c r="BJ221" s="53">
        <v>-1265290</v>
      </c>
      <c r="BK221" s="53">
        <v>-2929779</v>
      </c>
      <c r="BL221" s="1741"/>
      <c r="BM221" s="1742"/>
      <c r="BN221" s="1329">
        <v>-17000</v>
      </c>
      <c r="BO221" s="344" t="s">
        <v>497</v>
      </c>
      <c r="BP221" s="344" t="s">
        <v>2033</v>
      </c>
      <c r="BQ221" s="580" t="s">
        <v>2238</v>
      </c>
      <c r="BR221" s="246"/>
      <c r="BS221" s="246"/>
      <c r="BT221" s="246"/>
      <c r="BU221" s="246"/>
      <c r="BV221" s="246"/>
      <c r="BW221" s="246"/>
      <c r="BX221" s="246"/>
      <c r="BY221" s="246"/>
      <c r="BZ221" s="246"/>
      <c r="CA221" s="246"/>
      <c r="CB221" s="246"/>
      <c r="CC221" s="246"/>
      <c r="CD221" s="246"/>
      <c r="CE221" s="246"/>
      <c r="CF221" s="246"/>
      <c r="CG221" s="246"/>
      <c r="CH221" s="246"/>
      <c r="CI221" s="246"/>
      <c r="CJ221" s="246"/>
      <c r="CK221" s="246"/>
      <c r="CL221" s="246"/>
      <c r="CM221" s="246"/>
      <c r="CN221" s="246"/>
      <c r="CO221" s="246"/>
      <c r="CP221" s="246"/>
      <c r="CQ221" s="246"/>
      <c r="CR221" s="246"/>
      <c r="CS221" s="246"/>
      <c r="CT221" s="246"/>
    </row>
    <row r="222" spans="1:98" s="48" customFormat="1" ht="12.75" customHeight="1" x14ac:dyDescent="0.2">
      <c r="A222" s="599">
        <v>218</v>
      </c>
      <c r="B222" s="296" t="s">
        <v>325</v>
      </c>
      <c r="C222" s="648" t="s">
        <v>326</v>
      </c>
      <c r="D222" s="1319">
        <v>225828</v>
      </c>
      <c r="E222" s="1187">
        <v>113542000</v>
      </c>
      <c r="F222" s="1187">
        <v>6280</v>
      </c>
      <c r="G222" s="53">
        <v>-8856342</v>
      </c>
      <c r="H222" s="53">
        <v>-3151411</v>
      </c>
      <c r="I222" s="53">
        <v>-147104</v>
      </c>
      <c r="J222" s="53">
        <v>-54023</v>
      </c>
      <c r="K222" s="53">
        <v>-46444</v>
      </c>
      <c r="L222" s="53">
        <v>-300000</v>
      </c>
      <c r="M222" s="53">
        <v>-1125838</v>
      </c>
      <c r="N222" s="53">
        <v>-96088</v>
      </c>
      <c r="O222" s="53">
        <v>-11910</v>
      </c>
      <c r="P222" s="53">
        <v>-12876</v>
      </c>
      <c r="Q222" s="53">
        <v>0</v>
      </c>
      <c r="R222" s="53">
        <v>0</v>
      </c>
      <c r="S222" s="53">
        <v>0</v>
      </c>
      <c r="T222" s="53"/>
      <c r="U222" s="53"/>
      <c r="V222" s="53">
        <v>31864748</v>
      </c>
      <c r="W222" s="53">
        <v>-1051975</v>
      </c>
      <c r="X222" s="53"/>
      <c r="Y222" s="53"/>
      <c r="Z222" s="53">
        <v>15099959</v>
      </c>
      <c r="AA222" s="53">
        <v>12079966</v>
      </c>
      <c r="AB222" s="53">
        <v>2717992</v>
      </c>
      <c r="AC222" s="53">
        <v>301999</v>
      </c>
      <c r="AD222" s="53">
        <v>217137</v>
      </c>
      <c r="AE222" s="53">
        <v>0</v>
      </c>
      <c r="AF222" s="53">
        <v>332921</v>
      </c>
      <c r="AG222" s="53">
        <v>0</v>
      </c>
      <c r="AH222" s="53">
        <v>0</v>
      </c>
      <c r="AI222" s="53">
        <v>0</v>
      </c>
      <c r="AJ222" s="53">
        <v>0</v>
      </c>
      <c r="AK222" s="53">
        <v>63416</v>
      </c>
      <c r="AL222" s="53">
        <v>334</v>
      </c>
      <c r="AM222" s="53">
        <v>20</v>
      </c>
      <c r="AN222" s="53">
        <v>19</v>
      </c>
      <c r="AO222" s="53">
        <v>42</v>
      </c>
      <c r="AP222" s="53">
        <v>0</v>
      </c>
      <c r="AQ222" s="53">
        <v>213</v>
      </c>
      <c r="AR222" s="53">
        <v>143</v>
      </c>
      <c r="AS222" s="53">
        <v>2</v>
      </c>
      <c r="AT222" s="53">
        <v>1</v>
      </c>
      <c r="AU222" s="1188"/>
      <c r="AV222" s="53">
        <v>0</v>
      </c>
      <c r="AW222" s="53">
        <v>0</v>
      </c>
      <c r="AX222" s="53">
        <v>0</v>
      </c>
      <c r="AY222" s="53">
        <v>967</v>
      </c>
      <c r="AZ222" s="53"/>
      <c r="BA222" s="53">
        <v>3356</v>
      </c>
      <c r="BB222" s="53">
        <v>3213</v>
      </c>
      <c r="BC222" s="53">
        <v>143</v>
      </c>
      <c r="BD222" s="53">
        <v>2727</v>
      </c>
      <c r="BE222" s="53">
        <v>-110524</v>
      </c>
      <c r="BF222" s="53">
        <v>-420753</v>
      </c>
      <c r="BG222" s="53"/>
      <c r="BH222" s="53">
        <v>-25406</v>
      </c>
      <c r="BI222" s="53">
        <v>-500164</v>
      </c>
      <c r="BJ222" s="53">
        <v>-68991</v>
      </c>
      <c r="BK222" s="53">
        <v>-115401</v>
      </c>
      <c r="BL222" s="1741"/>
      <c r="BM222" s="1742"/>
      <c r="BN222" s="1329">
        <v>0</v>
      </c>
      <c r="BO222" s="344" t="s">
        <v>2013</v>
      </c>
      <c r="BP222" s="344" t="s">
        <v>2033</v>
      </c>
      <c r="BQ222" s="580" t="s">
        <v>2239</v>
      </c>
      <c r="BR222" s="246"/>
      <c r="BS222" s="246"/>
      <c r="BT222" s="246"/>
      <c r="BU222" s="246"/>
      <c r="BV222" s="246"/>
      <c r="BW222" s="246"/>
      <c r="BX222" s="246"/>
      <c r="BY222" s="246"/>
      <c r="BZ222" s="246"/>
      <c r="CA222" s="246"/>
      <c r="CB222" s="246"/>
      <c r="CC222" s="246"/>
      <c r="CD222" s="246"/>
      <c r="CE222" s="246"/>
      <c r="CF222" s="246"/>
      <c r="CG222" s="246"/>
      <c r="CH222" s="246"/>
      <c r="CI222" s="246"/>
      <c r="CJ222" s="246"/>
      <c r="CK222" s="246"/>
      <c r="CL222" s="246"/>
      <c r="CM222" s="246"/>
      <c r="CN222" s="246"/>
      <c r="CO222" s="246"/>
      <c r="CP222" s="246"/>
      <c r="CQ222" s="246"/>
      <c r="CR222" s="246"/>
      <c r="CS222" s="246"/>
      <c r="CT222" s="246"/>
    </row>
    <row r="223" spans="1:98" s="48" customFormat="1" ht="12.75" customHeight="1" x14ac:dyDescent="0.2">
      <c r="A223" s="599">
        <v>219</v>
      </c>
      <c r="B223" s="296" t="s">
        <v>327</v>
      </c>
      <c r="C223" s="648" t="s">
        <v>328</v>
      </c>
      <c r="D223" s="1319">
        <v>107672</v>
      </c>
      <c r="E223" s="1187">
        <v>73859000</v>
      </c>
      <c r="F223" s="1187">
        <v>2990</v>
      </c>
      <c r="G223" s="53">
        <v>-3532524</v>
      </c>
      <c r="H223" s="53">
        <v>-1734593</v>
      </c>
      <c r="I223" s="53">
        <v>-57960</v>
      </c>
      <c r="J223" s="53">
        <v>-40634</v>
      </c>
      <c r="K223" s="53">
        <v>-15743</v>
      </c>
      <c r="L223" s="53">
        <v>0</v>
      </c>
      <c r="M223" s="53">
        <v>-351659</v>
      </c>
      <c r="N223" s="53">
        <v>-79807</v>
      </c>
      <c r="O223" s="53">
        <v>-214057</v>
      </c>
      <c r="P223" s="53">
        <v>-7726</v>
      </c>
      <c r="Q223" s="53">
        <v>0</v>
      </c>
      <c r="R223" s="53">
        <v>0</v>
      </c>
      <c r="S223" s="53">
        <v>0</v>
      </c>
      <c r="T223" s="53"/>
      <c r="U223" s="53"/>
      <c r="V223" s="53">
        <v>27856844</v>
      </c>
      <c r="W223" s="53">
        <v>-267426</v>
      </c>
      <c r="X223" s="53"/>
      <c r="Y223" s="53"/>
      <c r="Z223" s="53">
        <v>13203394</v>
      </c>
      <c r="AA223" s="53">
        <v>10562715</v>
      </c>
      <c r="AB223" s="53">
        <v>2640679</v>
      </c>
      <c r="AC223" s="53">
        <v>0</v>
      </c>
      <c r="AD223" s="53">
        <v>108463</v>
      </c>
      <c r="AE223" s="53">
        <v>0</v>
      </c>
      <c r="AF223" s="53">
        <v>480112</v>
      </c>
      <c r="AG223" s="53">
        <v>0</v>
      </c>
      <c r="AH223" s="53">
        <v>0</v>
      </c>
      <c r="AI223" s="53">
        <v>0</v>
      </c>
      <c r="AJ223" s="53">
        <v>0</v>
      </c>
      <c r="AK223" s="53">
        <v>599803</v>
      </c>
      <c r="AL223" s="53">
        <v>130</v>
      </c>
      <c r="AM223" s="53">
        <v>16</v>
      </c>
      <c r="AN223" s="53">
        <v>18</v>
      </c>
      <c r="AO223" s="53">
        <v>7</v>
      </c>
      <c r="AP223" s="53">
        <v>0</v>
      </c>
      <c r="AQ223" s="53">
        <v>115</v>
      </c>
      <c r="AR223" s="53">
        <v>86</v>
      </c>
      <c r="AS223" s="53">
        <v>7</v>
      </c>
      <c r="AT223" s="53">
        <v>11</v>
      </c>
      <c r="AU223" s="1188"/>
      <c r="AV223" s="53">
        <v>0</v>
      </c>
      <c r="AW223" s="53">
        <v>0</v>
      </c>
      <c r="AX223" s="53">
        <v>0</v>
      </c>
      <c r="AY223" s="53">
        <v>270</v>
      </c>
      <c r="AZ223" s="53"/>
      <c r="BA223" s="53">
        <v>1385</v>
      </c>
      <c r="BB223" s="53">
        <v>1307</v>
      </c>
      <c r="BC223" s="53">
        <v>78</v>
      </c>
      <c r="BD223" s="53">
        <v>1353</v>
      </c>
      <c r="BE223" s="53">
        <v>-17090</v>
      </c>
      <c r="BF223" s="53">
        <v>-75633</v>
      </c>
      <c r="BG223" s="53"/>
      <c r="BH223" s="53">
        <v>0</v>
      </c>
      <c r="BI223" s="53">
        <v>-177475</v>
      </c>
      <c r="BJ223" s="53">
        <v>-81461</v>
      </c>
      <c r="BK223" s="53">
        <v>984545</v>
      </c>
      <c r="BL223" s="1741"/>
      <c r="BM223" s="1742"/>
      <c r="BN223" s="1329">
        <v>0</v>
      </c>
      <c r="BO223" s="344" t="s">
        <v>2013</v>
      </c>
      <c r="BP223" s="344" t="s">
        <v>2016</v>
      </c>
      <c r="BQ223" s="580" t="s">
        <v>2240</v>
      </c>
      <c r="BR223" s="246"/>
      <c r="BS223" s="246"/>
      <c r="BT223" s="246"/>
      <c r="BU223" s="246"/>
      <c r="BV223" s="246"/>
      <c r="BW223" s="246"/>
      <c r="BX223" s="246"/>
      <c r="BY223" s="246"/>
      <c r="BZ223" s="246"/>
      <c r="CA223" s="246"/>
      <c r="CB223" s="246"/>
      <c r="CC223" s="246"/>
      <c r="CD223" s="246"/>
      <c r="CE223" s="246"/>
      <c r="CF223" s="246"/>
      <c r="CG223" s="246"/>
      <c r="CH223" s="246"/>
      <c r="CI223" s="246"/>
      <c r="CJ223" s="246"/>
      <c r="CK223" s="246"/>
      <c r="CL223" s="246"/>
      <c r="CM223" s="246"/>
      <c r="CN223" s="246"/>
      <c r="CO223" s="246"/>
      <c r="CP223" s="246"/>
      <c r="CQ223" s="246"/>
      <c r="CR223" s="246"/>
      <c r="CS223" s="246"/>
      <c r="CT223" s="246"/>
    </row>
    <row r="224" spans="1:98" s="48" customFormat="1" ht="12.75" customHeight="1" x14ac:dyDescent="0.2">
      <c r="A224" s="599">
        <v>220</v>
      </c>
      <c r="B224" s="296" t="s">
        <v>329</v>
      </c>
      <c r="C224" s="648" t="s">
        <v>330</v>
      </c>
      <c r="D224" s="1319">
        <v>172017</v>
      </c>
      <c r="E224" s="1187">
        <v>132391000</v>
      </c>
      <c r="F224" s="1187">
        <v>4680</v>
      </c>
      <c r="G224" s="53">
        <v>-5267708</v>
      </c>
      <c r="H224" s="53">
        <v>-4334423</v>
      </c>
      <c r="I224" s="53">
        <v>-185752</v>
      </c>
      <c r="J224" s="53">
        <v>-68840</v>
      </c>
      <c r="K224" s="53">
        <v>-9905</v>
      </c>
      <c r="L224" s="53">
        <v>0</v>
      </c>
      <c r="M224" s="53">
        <v>-2107026</v>
      </c>
      <c r="N224" s="53">
        <v>-34489</v>
      </c>
      <c r="O224" s="53">
        <v>-592728</v>
      </c>
      <c r="P224" s="53">
        <v>-1472</v>
      </c>
      <c r="Q224" s="53">
        <v>0</v>
      </c>
      <c r="R224" s="53">
        <v>-100000</v>
      </c>
      <c r="S224" s="53">
        <v>0</v>
      </c>
      <c r="T224" s="53"/>
      <c r="U224" s="53"/>
      <c r="V224" s="53">
        <v>45716369</v>
      </c>
      <c r="W224" s="53">
        <v>-1000000</v>
      </c>
      <c r="X224" s="53"/>
      <c r="Y224" s="53"/>
      <c r="Z224" s="53">
        <v>22104861</v>
      </c>
      <c r="AA224" s="53">
        <v>17683888</v>
      </c>
      <c r="AB224" s="53">
        <v>4420972</v>
      </c>
      <c r="AC224" s="53">
        <v>0</v>
      </c>
      <c r="AD224" s="53">
        <v>176033</v>
      </c>
      <c r="AE224" s="53">
        <v>0</v>
      </c>
      <c r="AF224" s="53">
        <v>406558</v>
      </c>
      <c r="AG224" s="53">
        <v>0</v>
      </c>
      <c r="AH224" s="53">
        <v>0</v>
      </c>
      <c r="AI224" s="53">
        <v>0</v>
      </c>
      <c r="AJ224" s="53">
        <v>0</v>
      </c>
      <c r="AK224" s="53">
        <v>3499185</v>
      </c>
      <c r="AL224" s="53">
        <v>234</v>
      </c>
      <c r="AM224" s="53">
        <v>28</v>
      </c>
      <c r="AN224" s="53">
        <v>24</v>
      </c>
      <c r="AO224" s="53">
        <v>0</v>
      </c>
      <c r="AP224" s="53">
        <v>0</v>
      </c>
      <c r="AQ224" s="53">
        <v>489</v>
      </c>
      <c r="AR224" s="53">
        <v>70</v>
      </c>
      <c r="AS224" s="53">
        <v>7</v>
      </c>
      <c r="AT224" s="53">
        <v>1</v>
      </c>
      <c r="AU224" s="1188"/>
      <c r="AV224" s="53">
        <v>0</v>
      </c>
      <c r="AW224" s="53">
        <v>0</v>
      </c>
      <c r="AX224" s="53">
        <v>0</v>
      </c>
      <c r="AY224" s="53">
        <v>421</v>
      </c>
      <c r="AZ224" s="53"/>
      <c r="BA224" s="53">
        <v>1924</v>
      </c>
      <c r="BB224" s="53">
        <v>1806</v>
      </c>
      <c r="BC224" s="53">
        <v>118</v>
      </c>
      <c r="BD224" s="53">
        <v>5</v>
      </c>
      <c r="BE224" s="53">
        <v>-271334</v>
      </c>
      <c r="BF224" s="53">
        <v>-684111</v>
      </c>
      <c r="BG224" s="53"/>
      <c r="BH224" s="53">
        <v>0</v>
      </c>
      <c r="BI224" s="53">
        <v>-1026488</v>
      </c>
      <c r="BJ224" s="53">
        <v>-125093</v>
      </c>
      <c r="BK224" s="53">
        <v>3673689</v>
      </c>
      <c r="BL224" s="1741"/>
      <c r="BM224" s="1742"/>
      <c r="BN224" s="1329">
        <v>0</v>
      </c>
      <c r="BO224" s="344" t="s">
        <v>2013</v>
      </c>
      <c r="BP224" s="344" t="s">
        <v>2016</v>
      </c>
      <c r="BQ224" s="580" t="s">
        <v>2241</v>
      </c>
      <c r="BR224" s="246"/>
      <c r="BS224" s="246"/>
      <c r="BT224" s="246"/>
      <c r="BU224" s="246"/>
      <c r="BV224" s="246"/>
      <c r="BW224" s="246"/>
      <c r="BX224" s="246"/>
      <c r="BY224" s="246"/>
      <c r="BZ224" s="246"/>
      <c r="CA224" s="246"/>
      <c r="CB224" s="246"/>
      <c r="CC224" s="246"/>
      <c r="CD224" s="246"/>
      <c r="CE224" s="246"/>
      <c r="CF224" s="246"/>
      <c r="CG224" s="246"/>
      <c r="CH224" s="246"/>
      <c r="CI224" s="246"/>
      <c r="CJ224" s="246"/>
      <c r="CK224" s="246"/>
      <c r="CL224" s="246"/>
      <c r="CM224" s="246"/>
      <c r="CN224" s="246"/>
      <c r="CO224" s="246"/>
      <c r="CP224" s="246"/>
      <c r="CQ224" s="246"/>
      <c r="CR224" s="246"/>
      <c r="CS224" s="246"/>
      <c r="CT224" s="246"/>
    </row>
    <row r="225" spans="1:99" s="48" customFormat="1" ht="12.75" customHeight="1" x14ac:dyDescent="0.2">
      <c r="A225" s="599">
        <v>221</v>
      </c>
      <c r="B225" s="296" t="s">
        <v>331</v>
      </c>
      <c r="C225" s="648" t="s">
        <v>332</v>
      </c>
      <c r="D225" s="1319">
        <v>184383</v>
      </c>
      <c r="E225" s="1187">
        <v>116049000</v>
      </c>
      <c r="F225" s="1187">
        <v>4980</v>
      </c>
      <c r="G225" s="53">
        <v>-5323420</v>
      </c>
      <c r="H225" s="53">
        <v>-5746200</v>
      </c>
      <c r="I225" s="53">
        <v>-86898</v>
      </c>
      <c r="J225" s="53">
        <v>-92162</v>
      </c>
      <c r="K225" s="53">
        <v>-12682</v>
      </c>
      <c r="L225" s="53">
        <v>-30000</v>
      </c>
      <c r="M225" s="53">
        <v>-719263</v>
      </c>
      <c r="N225" s="53">
        <v>-122562</v>
      </c>
      <c r="O225" s="53">
        <v>-160854</v>
      </c>
      <c r="P225" s="53">
        <v>-3017</v>
      </c>
      <c r="Q225" s="53">
        <v>-11137</v>
      </c>
      <c r="R225" s="53">
        <v>0</v>
      </c>
      <c r="S225" s="53">
        <v>-36976</v>
      </c>
      <c r="T225" s="53"/>
      <c r="U225" s="53"/>
      <c r="V225" s="53">
        <v>39253169</v>
      </c>
      <c r="W225" s="53">
        <v>-270000</v>
      </c>
      <c r="X225" s="53"/>
      <c r="Y225" s="53"/>
      <c r="Z225" s="53">
        <v>18542122</v>
      </c>
      <c r="AA225" s="53">
        <v>14863279</v>
      </c>
      <c r="AB225" s="53">
        <v>3715820</v>
      </c>
      <c r="AC225" s="53">
        <v>0</v>
      </c>
      <c r="AD225" s="53">
        <v>180010</v>
      </c>
      <c r="AE225" s="53">
        <v>724041</v>
      </c>
      <c r="AF225" s="53">
        <v>751560</v>
      </c>
      <c r="AG225" s="53">
        <v>0</v>
      </c>
      <c r="AH225" s="53">
        <v>36976</v>
      </c>
      <c r="AI225" s="53">
        <v>0</v>
      </c>
      <c r="AJ225" s="53">
        <v>0</v>
      </c>
      <c r="AK225" s="53">
        <v>-665032</v>
      </c>
      <c r="AL225" s="53">
        <v>299</v>
      </c>
      <c r="AM225" s="53">
        <v>10</v>
      </c>
      <c r="AN225" s="53">
        <v>37</v>
      </c>
      <c r="AO225" s="53">
        <v>8</v>
      </c>
      <c r="AP225" s="53">
        <v>0</v>
      </c>
      <c r="AQ225" s="53">
        <v>245</v>
      </c>
      <c r="AR225" s="53">
        <v>106</v>
      </c>
      <c r="AS225" s="53">
        <v>31</v>
      </c>
      <c r="AT225" s="53">
        <v>7</v>
      </c>
      <c r="AU225" s="1188"/>
      <c r="AV225" s="53">
        <v>2</v>
      </c>
      <c r="AW225" s="53">
        <v>0</v>
      </c>
      <c r="AX225" s="53">
        <v>0</v>
      </c>
      <c r="AY225" s="53">
        <v>477</v>
      </c>
      <c r="AZ225" s="53"/>
      <c r="BA225" s="53">
        <v>2291</v>
      </c>
      <c r="BB225" s="53">
        <v>2178</v>
      </c>
      <c r="BC225" s="53">
        <v>113</v>
      </c>
      <c r="BD225" s="53">
        <v>2406</v>
      </c>
      <c r="BE225" s="53">
        <v>-56637</v>
      </c>
      <c r="BF225" s="53">
        <v>-410674</v>
      </c>
      <c r="BG225" s="53"/>
      <c r="BH225" s="53">
        <v>0</v>
      </c>
      <c r="BI225" s="53">
        <v>-249451</v>
      </c>
      <c r="BJ225" s="53">
        <v>-2501</v>
      </c>
      <c r="BK225" s="53">
        <v>-537623</v>
      </c>
      <c r="BL225" s="1741"/>
      <c r="BM225" s="1742"/>
      <c r="BN225" s="1329">
        <v>-4000</v>
      </c>
      <c r="BO225" s="344" t="s">
        <v>2013</v>
      </c>
      <c r="BP225" s="344" t="s">
        <v>2021</v>
      </c>
      <c r="BQ225" s="580" t="s">
        <v>2242</v>
      </c>
      <c r="BR225" s="246"/>
      <c r="BS225" s="246"/>
      <c r="BT225" s="246"/>
      <c r="BU225" s="246"/>
      <c r="BV225" s="246"/>
      <c r="BW225" s="246"/>
      <c r="BX225" s="246"/>
      <c r="BY225" s="246"/>
      <c r="BZ225" s="246"/>
      <c r="CA225" s="246"/>
      <c r="CB225" s="246"/>
      <c r="CC225" s="246"/>
      <c r="CD225" s="246"/>
      <c r="CE225" s="246"/>
      <c r="CF225" s="246"/>
      <c r="CG225" s="246"/>
      <c r="CH225" s="246"/>
      <c r="CI225" s="246"/>
      <c r="CJ225" s="246"/>
      <c r="CK225" s="246"/>
      <c r="CL225" s="246"/>
      <c r="CM225" s="246"/>
      <c r="CN225" s="246"/>
      <c r="CO225" s="246"/>
      <c r="CP225" s="246"/>
      <c r="CQ225" s="246"/>
      <c r="CR225" s="246"/>
      <c r="CS225" s="246"/>
      <c r="CT225" s="246"/>
    </row>
    <row r="226" spans="1:99" s="48" customFormat="1" ht="12.75" customHeight="1" x14ac:dyDescent="0.2">
      <c r="A226" s="599">
        <v>222</v>
      </c>
      <c r="B226" s="296" t="s">
        <v>333</v>
      </c>
      <c r="C226" s="648" t="s">
        <v>334</v>
      </c>
      <c r="D226" s="1319">
        <v>194164</v>
      </c>
      <c r="E226" s="1187">
        <v>169920000</v>
      </c>
      <c r="F226" s="1187">
        <v>4750</v>
      </c>
      <c r="G226" s="53">
        <v>-4787078</v>
      </c>
      <c r="H226" s="53">
        <v>-5789754</v>
      </c>
      <c r="I226" s="53">
        <v>-75743</v>
      </c>
      <c r="J226" s="53">
        <v>-70604</v>
      </c>
      <c r="K226" s="53">
        <v>-12368</v>
      </c>
      <c r="L226" s="53">
        <v>0</v>
      </c>
      <c r="M226" s="53">
        <v>-1609562</v>
      </c>
      <c r="N226" s="53">
        <v>-223903</v>
      </c>
      <c r="O226" s="53">
        <v>-15923</v>
      </c>
      <c r="P226" s="53">
        <v>-9468</v>
      </c>
      <c r="Q226" s="53">
        <v>0</v>
      </c>
      <c r="R226" s="53">
        <v>0</v>
      </c>
      <c r="S226" s="53">
        <v>0</v>
      </c>
      <c r="T226" s="53"/>
      <c r="U226" s="53"/>
      <c r="V226" s="53">
        <v>59366269</v>
      </c>
      <c r="W226" s="53">
        <v>-5164405</v>
      </c>
      <c r="X226" s="53"/>
      <c r="Y226" s="53"/>
      <c r="Z226" s="53">
        <v>26572504</v>
      </c>
      <c r="AA226" s="53">
        <v>21258004</v>
      </c>
      <c r="AB226" s="53">
        <v>5314501</v>
      </c>
      <c r="AC226" s="53">
        <v>0</v>
      </c>
      <c r="AD226" s="53">
        <v>187653</v>
      </c>
      <c r="AE226" s="53">
        <v>86079</v>
      </c>
      <c r="AF226" s="53">
        <v>178375</v>
      </c>
      <c r="AG226" s="53">
        <v>0</v>
      </c>
      <c r="AH226" s="53">
        <v>0</v>
      </c>
      <c r="AI226" s="53">
        <v>0</v>
      </c>
      <c r="AJ226" s="53">
        <v>0</v>
      </c>
      <c r="AK226" s="53">
        <v>8069453</v>
      </c>
      <c r="AL226" s="53">
        <v>320</v>
      </c>
      <c r="AM226" s="53">
        <v>21</v>
      </c>
      <c r="AN226" s="53">
        <v>21</v>
      </c>
      <c r="AO226" s="53">
        <v>11</v>
      </c>
      <c r="AP226" s="53">
        <v>0</v>
      </c>
      <c r="AQ226" s="53">
        <v>351</v>
      </c>
      <c r="AR226" s="53">
        <v>170</v>
      </c>
      <c r="AS226" s="53">
        <v>2</v>
      </c>
      <c r="AT226" s="53">
        <v>21</v>
      </c>
      <c r="AU226" s="1188"/>
      <c r="AV226" s="53">
        <v>0</v>
      </c>
      <c r="AW226" s="53">
        <v>0</v>
      </c>
      <c r="AX226" s="53">
        <v>0</v>
      </c>
      <c r="AY226" s="53">
        <v>495</v>
      </c>
      <c r="AZ226" s="53"/>
      <c r="BA226" s="53">
        <v>1557</v>
      </c>
      <c r="BB226" s="53">
        <v>1426</v>
      </c>
      <c r="BC226" s="53">
        <v>131</v>
      </c>
      <c r="BD226" s="53">
        <v>2541</v>
      </c>
      <c r="BE226" s="53">
        <v>0</v>
      </c>
      <c r="BF226" s="53">
        <v>-596084</v>
      </c>
      <c r="BG226" s="53"/>
      <c r="BH226" s="53">
        <v>-3293</v>
      </c>
      <c r="BI226" s="53">
        <v>-90746</v>
      </c>
      <c r="BJ226" s="53">
        <v>-919439</v>
      </c>
      <c r="BK226" s="53">
        <v>9703374</v>
      </c>
      <c r="BL226" s="1741"/>
      <c r="BM226" s="1742"/>
      <c r="BN226" s="1329">
        <v>0</v>
      </c>
      <c r="BO226" s="344" t="s">
        <v>2013</v>
      </c>
      <c r="BP226" s="344" t="s">
        <v>2014</v>
      </c>
      <c r="BQ226" s="580" t="s">
        <v>2243</v>
      </c>
      <c r="BR226" s="246"/>
      <c r="BS226" s="246"/>
      <c r="BT226" s="246"/>
      <c r="BU226" s="246"/>
      <c r="BV226" s="246"/>
      <c r="BW226" s="246"/>
      <c r="BX226" s="246"/>
      <c r="BY226" s="246"/>
      <c r="BZ226" s="246"/>
      <c r="CA226" s="246"/>
      <c r="CB226" s="246"/>
      <c r="CC226" s="246"/>
      <c r="CD226" s="246"/>
      <c r="CE226" s="246"/>
      <c r="CF226" s="246"/>
      <c r="CG226" s="246"/>
      <c r="CH226" s="246"/>
      <c r="CI226" s="246"/>
      <c r="CJ226" s="246"/>
      <c r="CK226" s="246"/>
      <c r="CL226" s="246"/>
      <c r="CM226" s="246"/>
      <c r="CN226" s="246"/>
      <c r="CO226" s="246"/>
      <c r="CP226" s="246"/>
      <c r="CQ226" s="246"/>
      <c r="CR226" s="246"/>
      <c r="CS226" s="246"/>
      <c r="CT226" s="246"/>
    </row>
    <row r="227" spans="1:99" s="48" customFormat="1" ht="12.75" customHeight="1" x14ac:dyDescent="0.2">
      <c r="A227" s="599">
        <v>223</v>
      </c>
      <c r="B227" s="296" t="s">
        <v>335</v>
      </c>
      <c r="C227" s="648" t="s">
        <v>336</v>
      </c>
      <c r="D227" s="1319">
        <v>130882</v>
      </c>
      <c r="E227" s="1187">
        <v>121449000</v>
      </c>
      <c r="F227" s="1187">
        <v>3400</v>
      </c>
      <c r="G227" s="53">
        <v>-4515903</v>
      </c>
      <c r="H227" s="53">
        <v>-2793340</v>
      </c>
      <c r="I227" s="53">
        <v>0</v>
      </c>
      <c r="J227" s="53">
        <v>-3543</v>
      </c>
      <c r="K227" s="53">
        <v>0</v>
      </c>
      <c r="L227" s="53">
        <v>0</v>
      </c>
      <c r="M227" s="53">
        <v>-629444</v>
      </c>
      <c r="N227" s="53">
        <v>-147451</v>
      </c>
      <c r="O227" s="53">
        <v>-35388</v>
      </c>
      <c r="P227" s="53">
        <v>0</v>
      </c>
      <c r="Q227" s="53">
        <v>0</v>
      </c>
      <c r="R227" s="53">
        <v>0</v>
      </c>
      <c r="S227" s="53">
        <v>0</v>
      </c>
      <c r="T227" s="53"/>
      <c r="U227" s="53"/>
      <c r="V227" s="53">
        <v>45625071</v>
      </c>
      <c r="W227" s="53">
        <v>-1409732</v>
      </c>
      <c r="X227" s="53"/>
      <c r="Y227" s="53"/>
      <c r="Z227" s="53">
        <v>21573274</v>
      </c>
      <c r="AA227" s="53">
        <v>17258620</v>
      </c>
      <c r="AB227" s="53">
        <v>3883190</v>
      </c>
      <c r="AC227" s="53">
        <v>431466</v>
      </c>
      <c r="AD227" s="53">
        <v>132001</v>
      </c>
      <c r="AE227" s="53">
        <v>215063</v>
      </c>
      <c r="AF227" s="53">
        <v>2968</v>
      </c>
      <c r="AG227" s="53">
        <v>0</v>
      </c>
      <c r="AH227" s="53">
        <v>0</v>
      </c>
      <c r="AI227" s="53">
        <v>0</v>
      </c>
      <c r="AJ227" s="53">
        <v>0</v>
      </c>
      <c r="AK227" s="53">
        <v>1380352</v>
      </c>
      <c r="AL227" s="53">
        <v>144</v>
      </c>
      <c r="AM227" s="53">
        <v>4</v>
      </c>
      <c r="AN227" s="53">
        <v>1</v>
      </c>
      <c r="AO227" s="53">
        <v>0</v>
      </c>
      <c r="AP227" s="53">
        <v>0</v>
      </c>
      <c r="AQ227" s="53">
        <v>102</v>
      </c>
      <c r="AR227" s="53">
        <v>56</v>
      </c>
      <c r="AS227" s="53">
        <v>12</v>
      </c>
      <c r="AT227" s="53">
        <v>1</v>
      </c>
      <c r="AU227" s="1188"/>
      <c r="AV227" s="53">
        <v>0</v>
      </c>
      <c r="AW227" s="53">
        <v>0</v>
      </c>
      <c r="AX227" s="53">
        <v>0</v>
      </c>
      <c r="AY227" s="53">
        <v>332</v>
      </c>
      <c r="AZ227" s="53"/>
      <c r="BA227" s="53">
        <v>1526</v>
      </c>
      <c r="BB227" s="53">
        <v>1413</v>
      </c>
      <c r="BC227" s="53">
        <v>113</v>
      </c>
      <c r="BD227" s="53">
        <v>1508</v>
      </c>
      <c r="BE227" s="53">
        <v>-56583</v>
      </c>
      <c r="BF227" s="53">
        <v>-17286</v>
      </c>
      <c r="BG227" s="53"/>
      <c r="BH227" s="53">
        <v>-357976</v>
      </c>
      <c r="BI227" s="53">
        <v>-185465</v>
      </c>
      <c r="BJ227" s="53">
        <v>-12134</v>
      </c>
      <c r="BK227" s="53">
        <v>1514373</v>
      </c>
      <c r="BL227" s="1741"/>
      <c r="BM227" s="1742"/>
      <c r="BN227" s="1329">
        <v>0</v>
      </c>
      <c r="BO227" s="344" t="s">
        <v>2013</v>
      </c>
      <c r="BP227" s="344" t="s">
        <v>2040</v>
      </c>
      <c r="BQ227" s="580" t="s">
        <v>2244</v>
      </c>
      <c r="BR227" s="246"/>
      <c r="BS227" s="246"/>
      <c r="BT227" s="246"/>
      <c r="BU227" s="246"/>
      <c r="BV227" s="246"/>
      <c r="BW227" s="246"/>
      <c r="BX227" s="246"/>
      <c r="BY227" s="246"/>
      <c r="BZ227" s="246"/>
      <c r="CA227" s="246"/>
      <c r="CB227" s="246"/>
      <c r="CC227" s="246"/>
      <c r="CD227" s="246"/>
      <c r="CE227" s="246"/>
      <c r="CF227" s="246"/>
      <c r="CG227" s="246"/>
      <c r="CH227" s="246"/>
      <c r="CI227" s="246"/>
      <c r="CJ227" s="246"/>
      <c r="CK227" s="246"/>
      <c r="CL227" s="246"/>
      <c r="CM227" s="246"/>
      <c r="CN227" s="246"/>
      <c r="CO227" s="246"/>
      <c r="CP227" s="246"/>
      <c r="CQ227" s="246"/>
      <c r="CR227" s="246"/>
      <c r="CS227" s="246"/>
      <c r="CT227" s="246"/>
    </row>
    <row r="228" spans="1:99" s="48" customFormat="1" ht="12.75" customHeight="1" x14ac:dyDescent="0.2">
      <c r="A228" s="599">
        <v>224</v>
      </c>
      <c r="B228" s="296" t="s">
        <v>337</v>
      </c>
      <c r="C228" s="648" t="s">
        <v>338</v>
      </c>
      <c r="D228" s="1319">
        <v>111405</v>
      </c>
      <c r="E228" s="1187">
        <v>106407000</v>
      </c>
      <c r="F228" s="1187">
        <v>2870</v>
      </c>
      <c r="G228" s="53">
        <v>-3963274</v>
      </c>
      <c r="H228" s="53">
        <v>-1751729</v>
      </c>
      <c r="I228" s="53">
        <v>-40551</v>
      </c>
      <c r="J228" s="53">
        <v>-6163</v>
      </c>
      <c r="K228" s="53">
        <v>-3755</v>
      </c>
      <c r="L228" s="53">
        <v>-500000</v>
      </c>
      <c r="M228" s="53">
        <v>-967815</v>
      </c>
      <c r="N228" s="53">
        <v>-56149</v>
      </c>
      <c r="O228" s="53">
        <v>-233255</v>
      </c>
      <c r="P228" s="53">
        <v>-9339</v>
      </c>
      <c r="Q228" s="53">
        <v>0</v>
      </c>
      <c r="R228" s="53">
        <v>0</v>
      </c>
      <c r="S228" s="53">
        <v>0</v>
      </c>
      <c r="T228" s="53"/>
      <c r="U228" s="53"/>
      <c r="V228" s="53">
        <v>36812561</v>
      </c>
      <c r="W228" s="53">
        <v>-922623</v>
      </c>
      <c r="X228" s="53"/>
      <c r="Y228" s="53"/>
      <c r="Z228" s="53">
        <v>14527036</v>
      </c>
      <c r="AA228" s="53">
        <v>11621629</v>
      </c>
      <c r="AB228" s="53">
        <v>2614866</v>
      </c>
      <c r="AC228" s="53">
        <v>290541</v>
      </c>
      <c r="AD228" s="53">
        <v>111407</v>
      </c>
      <c r="AE228" s="53">
        <v>6744915</v>
      </c>
      <c r="AF228" s="53">
        <v>280322</v>
      </c>
      <c r="AG228" s="53">
        <v>0</v>
      </c>
      <c r="AH228" s="53">
        <v>0</v>
      </c>
      <c r="AI228" s="53">
        <v>0</v>
      </c>
      <c r="AJ228" s="53">
        <v>0</v>
      </c>
      <c r="AK228" s="53">
        <v>1596019</v>
      </c>
      <c r="AL228" s="53">
        <v>131</v>
      </c>
      <c r="AM228" s="53">
        <v>14</v>
      </c>
      <c r="AN228" s="53">
        <v>0</v>
      </c>
      <c r="AO228" s="53">
        <v>4</v>
      </c>
      <c r="AP228" s="53">
        <v>0</v>
      </c>
      <c r="AQ228" s="53">
        <v>160</v>
      </c>
      <c r="AR228" s="53">
        <v>58</v>
      </c>
      <c r="AS228" s="53">
        <v>23</v>
      </c>
      <c r="AT228" s="53">
        <v>10</v>
      </c>
      <c r="AU228" s="1188"/>
      <c r="AV228" s="53">
        <v>0</v>
      </c>
      <c r="AW228" s="53">
        <v>0</v>
      </c>
      <c r="AX228" s="53">
        <v>0</v>
      </c>
      <c r="AY228" s="53">
        <v>321</v>
      </c>
      <c r="AZ228" s="53"/>
      <c r="BA228" s="53">
        <v>1321</v>
      </c>
      <c r="BB228" s="53">
        <v>1208</v>
      </c>
      <c r="BC228" s="53">
        <v>113</v>
      </c>
      <c r="BD228" s="53">
        <v>1313</v>
      </c>
      <c r="BE228" s="53">
        <v>-535402</v>
      </c>
      <c r="BF228" s="53">
        <v>-60803</v>
      </c>
      <c r="BG228" s="53"/>
      <c r="BH228" s="53">
        <v>-40045</v>
      </c>
      <c r="BI228" s="53">
        <v>-331565</v>
      </c>
      <c r="BJ228" s="53">
        <v>0</v>
      </c>
      <c r="BK228" s="53">
        <v>1978724</v>
      </c>
      <c r="BL228" s="1741"/>
      <c r="BM228" s="1742"/>
      <c r="BN228" s="1329">
        <v>0</v>
      </c>
      <c r="BO228" s="344" t="s">
        <v>2013</v>
      </c>
      <c r="BP228" s="344" t="s">
        <v>2037</v>
      </c>
      <c r="BQ228" s="580" t="s">
        <v>2245</v>
      </c>
      <c r="BR228" s="246"/>
      <c r="BS228" s="246"/>
      <c r="BT228" s="246"/>
      <c r="BU228" s="246"/>
      <c r="BV228" s="246"/>
      <c r="BW228" s="246"/>
      <c r="BX228" s="246"/>
      <c r="BY228" s="246"/>
      <c r="BZ228" s="246"/>
      <c r="CA228" s="246"/>
      <c r="CB228" s="246"/>
      <c r="CC228" s="246"/>
      <c r="CD228" s="246"/>
      <c r="CE228" s="246"/>
      <c r="CF228" s="246"/>
      <c r="CG228" s="246"/>
      <c r="CH228" s="246"/>
      <c r="CI228" s="246"/>
      <c r="CJ228" s="246"/>
      <c r="CK228" s="246"/>
      <c r="CL228" s="246"/>
      <c r="CM228" s="246"/>
      <c r="CN228" s="246"/>
      <c r="CO228" s="246"/>
      <c r="CP228" s="246"/>
      <c r="CQ228" s="246"/>
      <c r="CR228" s="246"/>
      <c r="CS228" s="246"/>
      <c r="CT228" s="246"/>
    </row>
    <row r="229" spans="1:99" s="48" customFormat="1" ht="12.75" customHeight="1" x14ac:dyDescent="0.2">
      <c r="A229" s="599">
        <v>225</v>
      </c>
      <c r="B229" s="296" t="s">
        <v>339</v>
      </c>
      <c r="C229" s="648" t="s">
        <v>340</v>
      </c>
      <c r="D229" s="1319">
        <v>132967</v>
      </c>
      <c r="E229" s="1187">
        <v>93957000</v>
      </c>
      <c r="F229" s="1187">
        <v>3830</v>
      </c>
      <c r="G229" s="53">
        <v>-5000000</v>
      </c>
      <c r="H229" s="53">
        <v>-1900000</v>
      </c>
      <c r="I229" s="53">
        <v>-90000</v>
      </c>
      <c r="J229" s="53">
        <v>0</v>
      </c>
      <c r="K229" s="53">
        <v>0</v>
      </c>
      <c r="L229" s="53">
        <v>0</v>
      </c>
      <c r="M229" s="53">
        <v>-900000</v>
      </c>
      <c r="N229" s="53">
        <v>-3000</v>
      </c>
      <c r="O229" s="53">
        <v>-67000</v>
      </c>
      <c r="P229" s="53">
        <v>0</v>
      </c>
      <c r="Q229" s="53">
        <v>0</v>
      </c>
      <c r="R229" s="53">
        <v>0</v>
      </c>
      <c r="S229" s="53">
        <v>0</v>
      </c>
      <c r="T229" s="53"/>
      <c r="U229" s="53"/>
      <c r="V229" s="53">
        <v>33744150</v>
      </c>
      <c r="W229" s="53">
        <v>-500000</v>
      </c>
      <c r="X229" s="53"/>
      <c r="Y229" s="53"/>
      <c r="Z229" s="53">
        <v>16377810</v>
      </c>
      <c r="AA229" s="53">
        <v>16050253</v>
      </c>
      <c r="AB229" s="53">
        <v>0</v>
      </c>
      <c r="AC229" s="53">
        <v>327556</v>
      </c>
      <c r="AD229" s="53">
        <v>139131</v>
      </c>
      <c r="AE229" s="53">
        <v>299400</v>
      </c>
      <c r="AF229" s="53">
        <v>0</v>
      </c>
      <c r="AG229" s="53">
        <v>0</v>
      </c>
      <c r="AH229" s="53">
        <v>0</v>
      </c>
      <c r="AI229" s="53">
        <v>0</v>
      </c>
      <c r="AJ229" s="53">
        <v>0</v>
      </c>
      <c r="AK229" s="53">
        <v>-517055</v>
      </c>
      <c r="AL229" s="53">
        <v>152</v>
      </c>
      <c r="AM229" s="53">
        <v>7</v>
      </c>
      <c r="AN229" s="53">
        <v>0</v>
      </c>
      <c r="AO229" s="53">
        <v>0</v>
      </c>
      <c r="AP229" s="53">
        <v>0</v>
      </c>
      <c r="AQ229" s="53">
        <v>300</v>
      </c>
      <c r="AR229" s="53">
        <v>4</v>
      </c>
      <c r="AS229" s="53">
        <v>11</v>
      </c>
      <c r="AT229" s="53">
        <v>0</v>
      </c>
      <c r="AU229" s="1188"/>
      <c r="AV229" s="53">
        <v>0</v>
      </c>
      <c r="AW229" s="53">
        <v>0</v>
      </c>
      <c r="AX229" s="53">
        <v>0</v>
      </c>
      <c r="AY229" s="53">
        <v>370</v>
      </c>
      <c r="AZ229" s="53"/>
      <c r="BA229" s="53">
        <v>1819</v>
      </c>
      <c r="BB229" s="53">
        <v>1759</v>
      </c>
      <c r="BC229" s="53">
        <v>60</v>
      </c>
      <c r="BD229" s="53">
        <v>1179</v>
      </c>
      <c r="BE229" s="53">
        <v>0</v>
      </c>
      <c r="BF229" s="53">
        <v>0</v>
      </c>
      <c r="BG229" s="53"/>
      <c r="BH229" s="53">
        <v>0</v>
      </c>
      <c r="BI229" s="53">
        <v>-900000</v>
      </c>
      <c r="BJ229" s="53">
        <v>0</v>
      </c>
      <c r="BK229" s="53">
        <v>-3950428</v>
      </c>
      <c r="BL229" s="1741"/>
      <c r="BM229" s="1742"/>
      <c r="BN229" s="1329">
        <v>0</v>
      </c>
      <c r="BO229" s="344" t="s">
        <v>2027</v>
      </c>
      <c r="BP229" s="344" t="s">
        <v>825</v>
      </c>
      <c r="BQ229" s="580" t="s">
        <v>2246</v>
      </c>
      <c r="BR229" s="246"/>
      <c r="BS229" s="246"/>
      <c r="BT229" s="246"/>
      <c r="BU229" s="246"/>
      <c r="BV229" s="246"/>
      <c r="BW229" s="246"/>
      <c r="BX229" s="246"/>
      <c r="BY229" s="246"/>
      <c r="BZ229" s="246"/>
      <c r="CA229" s="246"/>
      <c r="CB229" s="246"/>
      <c r="CC229" s="246"/>
      <c r="CD229" s="246"/>
      <c r="CE229" s="246"/>
      <c r="CF229" s="246"/>
      <c r="CG229" s="246"/>
      <c r="CH229" s="246"/>
      <c r="CI229" s="246"/>
      <c r="CJ229" s="246"/>
      <c r="CK229" s="246"/>
      <c r="CL229" s="246"/>
      <c r="CM229" s="246"/>
      <c r="CN229" s="246"/>
      <c r="CO229" s="246"/>
      <c r="CP229" s="246"/>
      <c r="CQ229" s="246"/>
      <c r="CR229" s="246"/>
      <c r="CS229" s="246"/>
      <c r="CT229" s="246"/>
    </row>
    <row r="230" spans="1:99" s="48" customFormat="1" ht="12.75" customHeight="1" x14ac:dyDescent="0.2">
      <c r="A230" s="599">
        <v>226</v>
      </c>
      <c r="B230" s="296" t="s">
        <v>563</v>
      </c>
      <c r="C230" s="648" t="s">
        <v>342</v>
      </c>
      <c r="D230" s="1319">
        <v>284385</v>
      </c>
      <c r="E230" s="1187">
        <v>306689000</v>
      </c>
      <c r="F230" s="1187">
        <v>6690</v>
      </c>
      <c r="G230" s="53">
        <v>-6111304</v>
      </c>
      <c r="H230" s="53">
        <v>-13341052</v>
      </c>
      <c r="I230" s="53">
        <v>-55700</v>
      </c>
      <c r="J230" s="53">
        <v>0</v>
      </c>
      <c r="K230" s="53">
        <v>-5640</v>
      </c>
      <c r="L230" s="53">
        <v>0</v>
      </c>
      <c r="M230" s="53">
        <v>-1906884</v>
      </c>
      <c r="N230" s="53">
        <v>0</v>
      </c>
      <c r="O230" s="53">
        <v>-101519</v>
      </c>
      <c r="P230" s="53">
        <v>0</v>
      </c>
      <c r="Q230" s="53">
        <v>0</v>
      </c>
      <c r="R230" s="53">
        <v>0</v>
      </c>
      <c r="S230" s="53">
        <v>0</v>
      </c>
      <c r="T230" s="53"/>
      <c r="U230" s="53"/>
      <c r="V230" s="53">
        <v>118200549</v>
      </c>
      <c r="W230" s="53">
        <v>-5574300</v>
      </c>
      <c r="X230" s="53"/>
      <c r="Y230" s="53"/>
      <c r="Z230" s="53">
        <v>55112385</v>
      </c>
      <c r="AA230" s="53">
        <v>54010137</v>
      </c>
      <c r="AB230" s="53">
        <v>0</v>
      </c>
      <c r="AC230" s="53">
        <v>1102248</v>
      </c>
      <c r="AD230" s="53">
        <v>289310</v>
      </c>
      <c r="AE230" s="53">
        <v>112027</v>
      </c>
      <c r="AF230" s="53">
        <v>0</v>
      </c>
      <c r="AG230" s="53">
        <v>0</v>
      </c>
      <c r="AH230" s="53">
        <v>0</v>
      </c>
      <c r="AI230" s="53">
        <v>0</v>
      </c>
      <c r="AJ230" s="53">
        <v>0</v>
      </c>
      <c r="AK230" s="53">
        <v>2402948</v>
      </c>
      <c r="AL230" s="53">
        <v>312</v>
      </c>
      <c r="AM230" s="53">
        <v>8</v>
      </c>
      <c r="AN230" s="53">
        <v>0</v>
      </c>
      <c r="AO230" s="53">
        <v>4</v>
      </c>
      <c r="AP230" s="53">
        <v>0</v>
      </c>
      <c r="AQ230" s="53">
        <v>333</v>
      </c>
      <c r="AR230" s="53">
        <v>0</v>
      </c>
      <c r="AS230" s="53">
        <v>24</v>
      </c>
      <c r="AT230" s="53">
        <v>0</v>
      </c>
      <c r="AU230" s="1188"/>
      <c r="AV230" s="53">
        <v>0</v>
      </c>
      <c r="AW230" s="53">
        <v>0</v>
      </c>
      <c r="AX230" s="53">
        <v>0</v>
      </c>
      <c r="AY230" s="53">
        <v>940</v>
      </c>
      <c r="AZ230" s="53"/>
      <c r="BA230" s="53">
        <v>1959</v>
      </c>
      <c r="BB230" s="53">
        <v>1783</v>
      </c>
      <c r="BC230" s="53">
        <v>176</v>
      </c>
      <c r="BD230" s="53">
        <v>3840</v>
      </c>
      <c r="BE230" s="53">
        <v>-294930</v>
      </c>
      <c r="BF230" s="53">
        <v>-487380</v>
      </c>
      <c r="BG230" s="53"/>
      <c r="BH230" s="53">
        <v>0</v>
      </c>
      <c r="BI230" s="53">
        <v>-1124574</v>
      </c>
      <c r="BJ230" s="53">
        <v>0</v>
      </c>
      <c r="BK230" s="53">
        <v>5147809</v>
      </c>
      <c r="BL230" s="1741"/>
      <c r="BM230" s="1742"/>
      <c r="BN230" s="1329">
        <v>0</v>
      </c>
      <c r="BO230" s="344" t="s">
        <v>497</v>
      </c>
      <c r="BP230" s="344" t="s">
        <v>2014</v>
      </c>
      <c r="BQ230" s="580" t="s">
        <v>2247</v>
      </c>
      <c r="BR230" s="246"/>
      <c r="BS230" s="246"/>
      <c r="BT230" s="246"/>
      <c r="BU230" s="246"/>
      <c r="BV230" s="246"/>
      <c r="BW230" s="246"/>
      <c r="BX230" s="246"/>
      <c r="BY230" s="246"/>
      <c r="BZ230" s="246"/>
      <c r="CA230" s="246"/>
      <c r="CB230" s="246"/>
      <c r="CC230" s="246"/>
      <c r="CD230" s="246"/>
      <c r="CE230" s="246"/>
      <c r="CF230" s="246"/>
      <c r="CG230" s="246"/>
      <c r="CH230" s="246"/>
      <c r="CI230" s="246"/>
      <c r="CJ230" s="246"/>
      <c r="CK230" s="246"/>
      <c r="CL230" s="246"/>
      <c r="CM230" s="246"/>
      <c r="CN230" s="246"/>
      <c r="CO230" s="246"/>
      <c r="CP230" s="246"/>
      <c r="CQ230" s="246"/>
      <c r="CR230" s="246"/>
      <c r="CS230" s="246"/>
      <c r="CT230" s="246"/>
    </row>
    <row r="231" spans="1:99" s="304" customFormat="1" ht="12.75" customHeight="1" x14ac:dyDescent="0.2">
      <c r="A231" s="599">
        <v>227</v>
      </c>
      <c r="B231" s="296" t="s">
        <v>555</v>
      </c>
      <c r="C231" s="648" t="s">
        <v>344</v>
      </c>
      <c r="D231" s="1319">
        <v>207209</v>
      </c>
      <c r="E231" s="1187">
        <v>140967000</v>
      </c>
      <c r="F231" s="1187">
        <v>5670</v>
      </c>
      <c r="G231" s="53">
        <v>-8468477</v>
      </c>
      <c r="H231" s="53">
        <v>-6458121</v>
      </c>
      <c r="I231" s="53">
        <v>-51351</v>
      </c>
      <c r="J231" s="53">
        <v>0</v>
      </c>
      <c r="K231" s="53">
        <v>-17253</v>
      </c>
      <c r="L231" s="53">
        <v>0</v>
      </c>
      <c r="M231" s="53">
        <v>-1027099</v>
      </c>
      <c r="N231" s="53">
        <v>-38174</v>
      </c>
      <c r="O231" s="53">
        <v>-938</v>
      </c>
      <c r="P231" s="53">
        <v>0</v>
      </c>
      <c r="Q231" s="53">
        <v>0</v>
      </c>
      <c r="R231" s="53">
        <v>0</v>
      </c>
      <c r="S231" s="53">
        <v>0</v>
      </c>
      <c r="T231" s="53"/>
      <c r="U231" s="53"/>
      <c r="V231" s="53">
        <v>44876013</v>
      </c>
      <c r="W231" s="53">
        <v>-1652151</v>
      </c>
      <c r="X231" s="53"/>
      <c r="Y231" s="53"/>
      <c r="Z231" s="53">
        <v>21465192</v>
      </c>
      <c r="AA231" s="53">
        <v>21035888</v>
      </c>
      <c r="AB231" s="53">
        <v>0</v>
      </c>
      <c r="AC231" s="53">
        <v>429304</v>
      </c>
      <c r="AD231" s="53">
        <v>210335</v>
      </c>
      <c r="AE231" s="53">
        <v>0</v>
      </c>
      <c r="AF231" s="53">
        <v>0</v>
      </c>
      <c r="AG231" s="53">
        <v>0</v>
      </c>
      <c r="AH231" s="53">
        <v>0</v>
      </c>
      <c r="AI231" s="53">
        <v>0</v>
      </c>
      <c r="AJ231" s="53">
        <v>0</v>
      </c>
      <c r="AK231" s="53">
        <v>-3503214</v>
      </c>
      <c r="AL231" s="53">
        <v>219</v>
      </c>
      <c r="AM231" s="53">
        <v>15</v>
      </c>
      <c r="AN231" s="53">
        <v>0</v>
      </c>
      <c r="AO231" s="53">
        <v>9</v>
      </c>
      <c r="AP231" s="53">
        <v>0</v>
      </c>
      <c r="AQ231" s="53">
        <v>409</v>
      </c>
      <c r="AR231" s="53">
        <v>7</v>
      </c>
      <c r="AS231" s="53">
        <v>1</v>
      </c>
      <c r="AT231" s="53">
        <v>0</v>
      </c>
      <c r="AU231" s="1188"/>
      <c r="AV231" s="53">
        <v>0</v>
      </c>
      <c r="AW231" s="53">
        <v>0</v>
      </c>
      <c r="AX231" s="53">
        <v>0</v>
      </c>
      <c r="AY231" s="53">
        <v>923</v>
      </c>
      <c r="AZ231" s="53"/>
      <c r="BA231" s="53">
        <v>2912</v>
      </c>
      <c r="BB231" s="53">
        <v>2640</v>
      </c>
      <c r="BC231" s="53">
        <v>272</v>
      </c>
      <c r="BD231" s="53">
        <v>2096</v>
      </c>
      <c r="BE231" s="53">
        <v>-41292</v>
      </c>
      <c r="BF231" s="53">
        <v>-422125</v>
      </c>
      <c r="BG231" s="53"/>
      <c r="BH231" s="53">
        <v>-43241</v>
      </c>
      <c r="BI231" s="53">
        <v>-503350</v>
      </c>
      <c r="BJ231" s="53">
        <v>-17091</v>
      </c>
      <c r="BK231" s="53">
        <v>-5151170</v>
      </c>
      <c r="BL231" s="1741"/>
      <c r="BM231" s="1742"/>
      <c r="BN231" s="1329">
        <v>0</v>
      </c>
      <c r="BO231" s="344" t="s">
        <v>497</v>
      </c>
      <c r="BP231" s="344" t="s">
        <v>2021</v>
      </c>
      <c r="BQ231" s="580" t="s">
        <v>2248</v>
      </c>
      <c r="BR231" s="246"/>
      <c r="BS231" s="246"/>
      <c r="BT231" s="246"/>
      <c r="BU231" s="246"/>
      <c r="BV231" s="246"/>
      <c r="BW231" s="246"/>
      <c r="BX231" s="246"/>
      <c r="BY231" s="246"/>
      <c r="BZ231" s="246"/>
      <c r="CA231" s="246"/>
      <c r="CB231" s="246"/>
      <c r="CC231" s="246"/>
      <c r="CD231" s="246"/>
      <c r="CE231" s="246"/>
      <c r="CF231" s="246"/>
      <c r="CG231" s="246"/>
      <c r="CH231" s="246"/>
      <c r="CI231" s="246"/>
      <c r="CJ231" s="246"/>
      <c r="CK231" s="246"/>
      <c r="CL231" s="246"/>
      <c r="CM231" s="246"/>
      <c r="CN231" s="246"/>
      <c r="CO231" s="246"/>
      <c r="CP231" s="246"/>
      <c r="CQ231" s="246"/>
      <c r="CR231" s="246"/>
      <c r="CS231" s="246"/>
      <c r="CT231" s="246"/>
      <c r="CU231" s="48"/>
    </row>
    <row r="232" spans="1:99" s="48" customFormat="1" ht="12.75" customHeight="1" x14ac:dyDescent="0.2">
      <c r="A232" s="599">
        <v>228</v>
      </c>
      <c r="B232" s="296" t="s">
        <v>345</v>
      </c>
      <c r="C232" s="648" t="s">
        <v>346</v>
      </c>
      <c r="D232" s="1319">
        <v>726030</v>
      </c>
      <c r="E232" s="1187">
        <v>941374000</v>
      </c>
      <c r="F232" s="1187">
        <v>12770</v>
      </c>
      <c r="G232" s="53">
        <v>-9721911</v>
      </c>
      <c r="H232" s="53">
        <v>-36635305</v>
      </c>
      <c r="I232" s="53">
        <v>-26977</v>
      </c>
      <c r="J232" s="53">
        <v>0</v>
      </c>
      <c r="K232" s="53">
        <v>-11204</v>
      </c>
      <c r="L232" s="53">
        <v>-125000</v>
      </c>
      <c r="M232" s="53">
        <v>-15194986</v>
      </c>
      <c r="N232" s="53">
        <v>-398871</v>
      </c>
      <c r="O232" s="53">
        <v>-68859</v>
      </c>
      <c r="P232" s="53">
        <v>0</v>
      </c>
      <c r="Q232" s="53">
        <v>0</v>
      </c>
      <c r="R232" s="53">
        <v>0</v>
      </c>
      <c r="S232" s="53">
        <v>0</v>
      </c>
      <c r="T232" s="53"/>
      <c r="U232" s="53"/>
      <c r="V232" s="53">
        <v>356241653</v>
      </c>
      <c r="W232" s="53">
        <v>-11177416</v>
      </c>
      <c r="X232" s="53"/>
      <c r="Y232" s="53"/>
      <c r="Z232" s="53">
        <v>114402413</v>
      </c>
      <c r="AA232" s="53">
        <v>104002194</v>
      </c>
      <c r="AB232" s="53">
        <v>128269372</v>
      </c>
      <c r="AC232" s="53">
        <v>0</v>
      </c>
      <c r="AD232" s="53">
        <v>755081</v>
      </c>
      <c r="AE232" s="53">
        <v>0</v>
      </c>
      <c r="AF232" s="53">
        <v>0</v>
      </c>
      <c r="AG232" s="53">
        <v>0</v>
      </c>
      <c r="AH232" s="53">
        <v>0</v>
      </c>
      <c r="AI232" s="53">
        <v>0</v>
      </c>
      <c r="AJ232" s="53">
        <v>0</v>
      </c>
      <c r="AK232" s="53">
        <v>-33416169</v>
      </c>
      <c r="AL232" s="53">
        <v>729</v>
      </c>
      <c r="AM232" s="53">
        <v>5</v>
      </c>
      <c r="AN232" s="53">
        <v>0</v>
      </c>
      <c r="AO232" s="53">
        <v>6</v>
      </c>
      <c r="AP232" s="53">
        <v>0</v>
      </c>
      <c r="AQ232" s="53">
        <v>1708</v>
      </c>
      <c r="AR232" s="53">
        <v>85</v>
      </c>
      <c r="AS232" s="53">
        <v>8</v>
      </c>
      <c r="AT232" s="53">
        <v>0</v>
      </c>
      <c r="AU232" s="1188"/>
      <c r="AV232" s="53">
        <v>0</v>
      </c>
      <c r="AW232" s="53">
        <v>0</v>
      </c>
      <c r="AX232" s="53">
        <v>0</v>
      </c>
      <c r="AY232" s="53">
        <v>1826</v>
      </c>
      <c r="AZ232" s="53"/>
      <c r="BA232" s="53">
        <v>3008</v>
      </c>
      <c r="BB232" s="53">
        <v>2435</v>
      </c>
      <c r="BC232" s="53">
        <v>573</v>
      </c>
      <c r="BD232" s="53">
        <v>7494</v>
      </c>
      <c r="BE232" s="53">
        <v>-1333034</v>
      </c>
      <c r="BF232" s="53">
        <v>-5383788</v>
      </c>
      <c r="BG232" s="53"/>
      <c r="BH232" s="53">
        <v>-400076</v>
      </c>
      <c r="BI232" s="53">
        <v>-2796310</v>
      </c>
      <c r="BJ232" s="53">
        <v>-5281778</v>
      </c>
      <c r="BK232" s="53">
        <v>-38388238</v>
      </c>
      <c r="BL232" s="1741"/>
      <c r="BM232" s="1742"/>
      <c r="BN232" s="1329">
        <v>0</v>
      </c>
      <c r="BO232" s="344" t="s">
        <v>2065</v>
      </c>
      <c r="BP232" s="344" t="s">
        <v>2024</v>
      </c>
      <c r="BQ232" s="580" t="s">
        <v>2249</v>
      </c>
      <c r="BR232" s="246"/>
      <c r="BS232" s="246"/>
      <c r="BT232" s="246"/>
      <c r="BU232" s="246"/>
      <c r="BV232" s="246"/>
      <c r="BW232" s="246"/>
      <c r="BX232" s="246"/>
      <c r="BY232" s="246"/>
      <c r="BZ232" s="246"/>
      <c r="CA232" s="246"/>
      <c r="CB232" s="246"/>
      <c r="CC232" s="246"/>
      <c r="CD232" s="246"/>
      <c r="CE232" s="246"/>
      <c r="CF232" s="246"/>
      <c r="CG232" s="246"/>
      <c r="CH232" s="246"/>
      <c r="CI232" s="246"/>
      <c r="CJ232" s="246"/>
      <c r="CK232" s="246"/>
      <c r="CL232" s="246"/>
      <c r="CM232" s="246"/>
      <c r="CN232" s="246"/>
      <c r="CO232" s="246"/>
      <c r="CP232" s="246"/>
      <c r="CQ232" s="246"/>
      <c r="CR232" s="246"/>
      <c r="CS232" s="246"/>
      <c r="CT232" s="246"/>
    </row>
    <row r="233" spans="1:99" s="48" customFormat="1" ht="12.75" customHeight="1" x14ac:dyDescent="0.2">
      <c r="A233" s="599">
        <v>229</v>
      </c>
      <c r="B233" s="296" t="s">
        <v>347</v>
      </c>
      <c r="C233" s="648" t="s">
        <v>348</v>
      </c>
      <c r="D233" s="1319">
        <v>115456</v>
      </c>
      <c r="E233" s="1187">
        <v>145581000</v>
      </c>
      <c r="F233" s="1187">
        <v>2430</v>
      </c>
      <c r="G233" s="53">
        <v>-2477247</v>
      </c>
      <c r="H233" s="53">
        <v>-3134787</v>
      </c>
      <c r="I233" s="53">
        <v>-19529</v>
      </c>
      <c r="J233" s="53">
        <v>0</v>
      </c>
      <c r="K233" s="53">
        <v>-2295</v>
      </c>
      <c r="L233" s="53">
        <v>-66000</v>
      </c>
      <c r="M233" s="53">
        <v>-933920</v>
      </c>
      <c r="N233" s="53">
        <v>-79905</v>
      </c>
      <c r="O233" s="53">
        <v>-102066</v>
      </c>
      <c r="P233" s="53">
        <v>-4243</v>
      </c>
      <c r="Q233" s="53">
        <v>0</v>
      </c>
      <c r="R233" s="53">
        <v>0</v>
      </c>
      <c r="S233" s="53">
        <v>0</v>
      </c>
      <c r="T233" s="53"/>
      <c r="U233" s="53"/>
      <c r="V233" s="53">
        <v>57710614</v>
      </c>
      <c r="W233" s="53">
        <v>-1810000</v>
      </c>
      <c r="X233" s="53"/>
      <c r="Y233" s="53"/>
      <c r="Z233" s="53">
        <v>28536973</v>
      </c>
      <c r="AA233" s="53">
        <v>22829578</v>
      </c>
      <c r="AB233" s="53">
        <v>5707395</v>
      </c>
      <c r="AC233" s="53">
        <v>0</v>
      </c>
      <c r="AD233" s="53">
        <v>121952</v>
      </c>
      <c r="AE233" s="53">
        <v>0</v>
      </c>
      <c r="AF233" s="53">
        <v>0</v>
      </c>
      <c r="AG233" s="53">
        <v>0</v>
      </c>
      <c r="AH233" s="53">
        <v>0</v>
      </c>
      <c r="AI233" s="53">
        <v>0</v>
      </c>
      <c r="AJ233" s="53">
        <v>0</v>
      </c>
      <c r="AK233" s="53">
        <v>-7354658</v>
      </c>
      <c r="AL233" s="53">
        <v>97</v>
      </c>
      <c r="AM233" s="53">
        <v>4</v>
      </c>
      <c r="AN233" s="53">
        <v>0</v>
      </c>
      <c r="AO233" s="53">
        <v>1</v>
      </c>
      <c r="AP233" s="53">
        <v>0</v>
      </c>
      <c r="AQ233" s="53">
        <v>139</v>
      </c>
      <c r="AR233" s="53">
        <v>43</v>
      </c>
      <c r="AS233" s="53">
        <v>16</v>
      </c>
      <c r="AT233" s="53">
        <v>9</v>
      </c>
      <c r="AU233" s="1188"/>
      <c r="AV233" s="53">
        <v>0</v>
      </c>
      <c r="AW233" s="53">
        <v>0</v>
      </c>
      <c r="AX233" s="53">
        <v>0</v>
      </c>
      <c r="AY233" s="53">
        <v>257</v>
      </c>
      <c r="AZ233" s="53"/>
      <c r="BA233" s="53">
        <v>745</v>
      </c>
      <c r="BB233" s="53">
        <v>629</v>
      </c>
      <c r="BC233" s="53">
        <v>116</v>
      </c>
      <c r="BD233" s="53">
        <v>1284</v>
      </c>
      <c r="BE233" s="53">
        <v>-115487</v>
      </c>
      <c r="BF233" s="53">
        <v>-121214</v>
      </c>
      <c r="BG233" s="53"/>
      <c r="BH233" s="53">
        <v>-5614</v>
      </c>
      <c r="BI233" s="53">
        <v>-691605</v>
      </c>
      <c r="BJ233" s="53">
        <v>0</v>
      </c>
      <c r="BK233" s="53">
        <v>-5181830</v>
      </c>
      <c r="BL233" s="1741"/>
      <c r="BM233" s="1742"/>
      <c r="BN233" s="1329">
        <v>0</v>
      </c>
      <c r="BO233" s="344" t="s">
        <v>2013</v>
      </c>
      <c r="BP233" s="344" t="s">
        <v>2014</v>
      </c>
      <c r="BQ233" s="580" t="s">
        <v>2250</v>
      </c>
      <c r="BR233" s="246"/>
      <c r="BS233" s="246"/>
      <c r="BT233" s="246"/>
      <c r="BU233" s="246"/>
      <c r="BV233" s="246"/>
      <c r="BW233" s="246"/>
      <c r="BX233" s="246"/>
      <c r="BY233" s="246"/>
      <c r="BZ233" s="246"/>
      <c r="CA233" s="246"/>
      <c r="CB233" s="246"/>
      <c r="CC233" s="246"/>
      <c r="CD233" s="246"/>
      <c r="CE233" s="246"/>
      <c r="CF233" s="246"/>
      <c r="CG233" s="246"/>
      <c r="CH233" s="246"/>
      <c r="CI233" s="246"/>
      <c r="CJ233" s="246"/>
      <c r="CK233" s="246"/>
      <c r="CL233" s="246"/>
      <c r="CM233" s="246"/>
      <c r="CN233" s="246"/>
      <c r="CO233" s="246"/>
      <c r="CP233" s="246"/>
      <c r="CQ233" s="246"/>
      <c r="CR233" s="246"/>
      <c r="CS233" s="246"/>
      <c r="CT233" s="246"/>
    </row>
    <row r="234" spans="1:99" s="48" customFormat="1" ht="12.75" customHeight="1" x14ac:dyDescent="0.2">
      <c r="A234" s="599">
        <v>230</v>
      </c>
      <c r="B234" s="296" t="s">
        <v>349</v>
      </c>
      <c r="C234" s="648" t="s">
        <v>350</v>
      </c>
      <c r="D234" s="1319">
        <v>185095</v>
      </c>
      <c r="E234" s="1187">
        <v>204584000</v>
      </c>
      <c r="F234" s="1187">
        <v>3940</v>
      </c>
      <c r="G234" s="53">
        <v>-3144588</v>
      </c>
      <c r="H234" s="53">
        <v>-7954565</v>
      </c>
      <c r="I234" s="53">
        <v>-97294</v>
      </c>
      <c r="J234" s="53">
        <v>0</v>
      </c>
      <c r="K234" s="53">
        <v>-12048</v>
      </c>
      <c r="L234" s="53">
        <v>0</v>
      </c>
      <c r="M234" s="53">
        <v>-1988784</v>
      </c>
      <c r="N234" s="53">
        <v>-72920</v>
      </c>
      <c r="O234" s="53">
        <v>-51045</v>
      </c>
      <c r="P234" s="53">
        <v>0</v>
      </c>
      <c r="Q234" s="53">
        <v>0</v>
      </c>
      <c r="R234" s="53">
        <v>0</v>
      </c>
      <c r="S234" s="53">
        <v>0</v>
      </c>
      <c r="T234" s="53"/>
      <c r="U234" s="53"/>
      <c r="V234" s="53">
        <v>72143724</v>
      </c>
      <c r="W234" s="53">
        <v>-1446562</v>
      </c>
      <c r="X234" s="53"/>
      <c r="Y234" s="53"/>
      <c r="Z234" s="53">
        <v>35200892</v>
      </c>
      <c r="AA234" s="53">
        <v>28160713</v>
      </c>
      <c r="AB234" s="53">
        <v>7040178</v>
      </c>
      <c r="AC234" s="53">
        <v>0</v>
      </c>
      <c r="AD234" s="53">
        <v>183766</v>
      </c>
      <c r="AE234" s="53">
        <v>146494</v>
      </c>
      <c r="AF234" s="53">
        <v>0</v>
      </c>
      <c r="AG234" s="53">
        <v>0</v>
      </c>
      <c r="AH234" s="53">
        <v>0</v>
      </c>
      <c r="AI234" s="53">
        <v>0</v>
      </c>
      <c r="AJ234" s="53">
        <v>0</v>
      </c>
      <c r="AK234" s="53">
        <v>-1913610</v>
      </c>
      <c r="AL234" s="53">
        <v>194</v>
      </c>
      <c r="AM234" s="53">
        <v>10</v>
      </c>
      <c r="AN234" s="53">
        <v>0</v>
      </c>
      <c r="AO234" s="53">
        <v>9</v>
      </c>
      <c r="AP234" s="53">
        <v>0</v>
      </c>
      <c r="AQ234" s="53">
        <v>337</v>
      </c>
      <c r="AR234" s="53">
        <v>47</v>
      </c>
      <c r="AS234" s="53">
        <v>14</v>
      </c>
      <c r="AT234" s="53">
        <v>0</v>
      </c>
      <c r="AU234" s="1188"/>
      <c r="AV234" s="53">
        <v>0</v>
      </c>
      <c r="AW234" s="53">
        <v>1</v>
      </c>
      <c r="AX234" s="53">
        <v>0</v>
      </c>
      <c r="AY234" s="53">
        <v>803</v>
      </c>
      <c r="AZ234" s="53"/>
      <c r="BA234" s="53">
        <v>917</v>
      </c>
      <c r="BB234" s="53">
        <v>793</v>
      </c>
      <c r="BC234" s="53">
        <v>124</v>
      </c>
      <c r="BD234" s="53">
        <v>2358</v>
      </c>
      <c r="BE234" s="53">
        <v>-1322190</v>
      </c>
      <c r="BF234" s="53">
        <v>-401217</v>
      </c>
      <c r="BG234" s="53"/>
      <c r="BH234" s="53">
        <v>-32247</v>
      </c>
      <c r="BI234" s="53">
        <v>-220530</v>
      </c>
      <c r="BJ234" s="53">
        <v>-12600</v>
      </c>
      <c r="BK234" s="53">
        <v>-4163431</v>
      </c>
      <c r="BL234" s="1741"/>
      <c r="BM234" s="1742"/>
      <c r="BN234" s="1329">
        <v>-17000</v>
      </c>
      <c r="BO234" s="344" t="s">
        <v>2013</v>
      </c>
      <c r="BP234" s="344" t="s">
        <v>2021</v>
      </c>
      <c r="BQ234" s="580" t="s">
        <v>2251</v>
      </c>
      <c r="BR234" s="246"/>
      <c r="BS234" s="246"/>
      <c r="BT234" s="246"/>
      <c r="BU234" s="246"/>
      <c r="BV234" s="246"/>
      <c r="BW234" s="246"/>
      <c r="BX234" s="246"/>
      <c r="BY234" s="246"/>
      <c r="BZ234" s="246"/>
      <c r="CA234" s="246"/>
      <c r="CB234" s="246"/>
      <c r="CC234" s="246"/>
      <c r="CD234" s="246"/>
      <c r="CE234" s="246"/>
      <c r="CF234" s="246"/>
      <c r="CG234" s="246"/>
      <c r="CH234" s="246"/>
      <c r="CI234" s="246"/>
      <c r="CJ234" s="246"/>
      <c r="CK234" s="246"/>
      <c r="CL234" s="246"/>
      <c r="CM234" s="246"/>
      <c r="CN234" s="246"/>
      <c r="CO234" s="246"/>
      <c r="CP234" s="246"/>
      <c r="CQ234" s="246"/>
      <c r="CR234" s="246"/>
      <c r="CS234" s="246"/>
      <c r="CT234" s="246"/>
    </row>
    <row r="235" spans="1:99" s="48" customFormat="1" ht="12.75" customHeight="1" x14ac:dyDescent="0.2">
      <c r="A235" s="599">
        <v>231</v>
      </c>
      <c r="B235" s="296" t="s">
        <v>907</v>
      </c>
      <c r="C235" s="648" t="s">
        <v>352</v>
      </c>
      <c r="D235" s="1319">
        <v>183924</v>
      </c>
      <c r="E235" s="1187">
        <v>177038000</v>
      </c>
      <c r="F235" s="1187">
        <v>4770</v>
      </c>
      <c r="G235" s="53">
        <v>-5664005</v>
      </c>
      <c r="H235" s="53">
        <v>-4469038</v>
      </c>
      <c r="I235" s="53">
        <v>-85928</v>
      </c>
      <c r="J235" s="53">
        <v>0</v>
      </c>
      <c r="K235" s="53">
        <v>-873</v>
      </c>
      <c r="L235" s="53">
        <v>0</v>
      </c>
      <c r="M235" s="53">
        <v>-1936165</v>
      </c>
      <c r="N235" s="53">
        <v>-189492</v>
      </c>
      <c r="O235" s="53">
        <v>-3493</v>
      </c>
      <c r="P235" s="53">
        <v>-11743</v>
      </c>
      <c r="Q235" s="53">
        <v>0</v>
      </c>
      <c r="R235" s="53">
        <v>0</v>
      </c>
      <c r="S235" s="53">
        <v>0</v>
      </c>
      <c r="T235" s="53"/>
      <c r="U235" s="53"/>
      <c r="V235" s="53">
        <v>67309524</v>
      </c>
      <c r="W235" s="53">
        <v>-2222438</v>
      </c>
      <c r="X235" s="53"/>
      <c r="Y235" s="53"/>
      <c r="Z235" s="53">
        <v>0</v>
      </c>
      <c r="AA235" s="53">
        <v>62126159</v>
      </c>
      <c r="AB235" s="53">
        <v>0</v>
      </c>
      <c r="AC235" s="53">
        <v>627537</v>
      </c>
      <c r="AD235" s="53">
        <v>188151</v>
      </c>
      <c r="AE235" s="53">
        <v>313144</v>
      </c>
      <c r="AF235" s="53">
        <v>0</v>
      </c>
      <c r="AG235" s="53">
        <v>0</v>
      </c>
      <c r="AH235" s="53">
        <v>0</v>
      </c>
      <c r="AI235" s="53">
        <v>0</v>
      </c>
      <c r="AJ235" s="53">
        <v>0</v>
      </c>
      <c r="AK235" s="53">
        <v>2619699</v>
      </c>
      <c r="AL235" s="53">
        <v>199</v>
      </c>
      <c r="AM235" s="53">
        <v>16</v>
      </c>
      <c r="AN235" s="53">
        <v>0</v>
      </c>
      <c r="AO235" s="53">
        <v>1</v>
      </c>
      <c r="AP235" s="53">
        <v>0</v>
      </c>
      <c r="AQ235" s="53">
        <v>299</v>
      </c>
      <c r="AR235" s="53">
        <v>61</v>
      </c>
      <c r="AS235" s="53">
        <v>1</v>
      </c>
      <c r="AT235" s="53">
        <v>9</v>
      </c>
      <c r="AU235" s="1188"/>
      <c r="AV235" s="53">
        <v>0</v>
      </c>
      <c r="AW235" s="53">
        <v>0</v>
      </c>
      <c r="AX235" s="53">
        <v>0</v>
      </c>
      <c r="AY235" s="53">
        <v>413</v>
      </c>
      <c r="AZ235" s="53"/>
      <c r="BA235" s="53">
        <v>2037</v>
      </c>
      <c r="BB235" s="53">
        <v>1929</v>
      </c>
      <c r="BC235" s="53">
        <v>108</v>
      </c>
      <c r="BD235" s="53">
        <v>2246</v>
      </c>
      <c r="BE235" s="53">
        <v>-289126</v>
      </c>
      <c r="BF235" s="53">
        <v>-745891</v>
      </c>
      <c r="BG235" s="53"/>
      <c r="BH235" s="53">
        <v>-29192</v>
      </c>
      <c r="BI235" s="53">
        <v>-871956</v>
      </c>
      <c r="BJ235" s="53">
        <v>0</v>
      </c>
      <c r="BK235" s="53">
        <v>3422439</v>
      </c>
      <c r="BL235" s="1741"/>
      <c r="BM235" s="1742"/>
      <c r="BN235" s="1329">
        <v>0</v>
      </c>
      <c r="BO235" s="344" t="s">
        <v>2027</v>
      </c>
      <c r="BP235" s="344" t="s">
        <v>2040</v>
      </c>
      <c r="BQ235" s="580" t="s">
        <v>2252</v>
      </c>
      <c r="BR235" s="246"/>
      <c r="BS235" s="246"/>
      <c r="BT235" s="246"/>
      <c r="BU235" s="246"/>
      <c r="BV235" s="246"/>
      <c r="BW235" s="246"/>
      <c r="BX235" s="246"/>
      <c r="BY235" s="246"/>
      <c r="BZ235" s="246"/>
      <c r="CA235" s="246"/>
      <c r="CB235" s="246"/>
      <c r="CC235" s="246"/>
      <c r="CD235" s="246"/>
      <c r="CE235" s="246"/>
      <c r="CF235" s="246"/>
      <c r="CG235" s="246"/>
      <c r="CH235" s="246"/>
      <c r="CI235" s="246"/>
      <c r="CJ235" s="246"/>
      <c r="CK235" s="246"/>
      <c r="CL235" s="246"/>
      <c r="CM235" s="246"/>
      <c r="CN235" s="246"/>
      <c r="CO235" s="246"/>
      <c r="CP235" s="246"/>
      <c r="CQ235" s="246"/>
      <c r="CR235" s="246"/>
      <c r="CS235" s="246"/>
      <c r="CT235" s="246"/>
    </row>
    <row r="236" spans="1:99" s="48" customFormat="1" ht="12.75" customHeight="1" x14ac:dyDescent="0.2">
      <c r="A236" s="599">
        <v>232</v>
      </c>
      <c r="B236" s="296" t="s">
        <v>353</v>
      </c>
      <c r="C236" s="648" t="s">
        <v>354</v>
      </c>
      <c r="D236" s="1319">
        <v>174456</v>
      </c>
      <c r="E236" s="1187">
        <v>155240000</v>
      </c>
      <c r="F236" s="1187">
        <v>4470</v>
      </c>
      <c r="G236" s="53">
        <v>-5211076</v>
      </c>
      <c r="H236" s="53">
        <v>-3576120</v>
      </c>
      <c r="I236" s="53">
        <v>-101411</v>
      </c>
      <c r="J236" s="53">
        <v>-19651</v>
      </c>
      <c r="K236" s="53">
        <v>0</v>
      </c>
      <c r="L236" s="53">
        <v>0</v>
      </c>
      <c r="M236" s="53">
        <v>-2563255</v>
      </c>
      <c r="N236" s="53">
        <v>-192070</v>
      </c>
      <c r="O236" s="53">
        <v>-31761</v>
      </c>
      <c r="P236" s="53">
        <v>-4285</v>
      </c>
      <c r="Q236" s="53">
        <v>0</v>
      </c>
      <c r="R236" s="53">
        <v>0</v>
      </c>
      <c r="S236" s="53">
        <v>0</v>
      </c>
      <c r="T236" s="53"/>
      <c r="U236" s="53"/>
      <c r="V236" s="53">
        <v>58729136</v>
      </c>
      <c r="W236" s="53">
        <v>-1357095</v>
      </c>
      <c r="X236" s="53"/>
      <c r="Y236" s="53"/>
      <c r="Z236" s="53">
        <v>28812040</v>
      </c>
      <c r="AA236" s="53">
        <v>23049632</v>
      </c>
      <c r="AB236" s="53">
        <v>5186167</v>
      </c>
      <c r="AC236" s="53">
        <v>576241</v>
      </c>
      <c r="AD236" s="53">
        <v>174165</v>
      </c>
      <c r="AE236" s="53">
        <v>0</v>
      </c>
      <c r="AF236" s="53">
        <v>0</v>
      </c>
      <c r="AG236" s="53">
        <v>0</v>
      </c>
      <c r="AH236" s="53">
        <v>0</v>
      </c>
      <c r="AI236" s="53">
        <v>0</v>
      </c>
      <c r="AJ236" s="53">
        <v>0</v>
      </c>
      <c r="AK236" s="53">
        <v>3566594</v>
      </c>
      <c r="AL236" s="53">
        <v>217</v>
      </c>
      <c r="AM236" s="53">
        <v>20</v>
      </c>
      <c r="AN236" s="53">
        <v>8</v>
      </c>
      <c r="AO236" s="53">
        <v>0</v>
      </c>
      <c r="AP236" s="53">
        <v>0</v>
      </c>
      <c r="AQ236" s="53">
        <v>508</v>
      </c>
      <c r="AR236" s="53">
        <v>132</v>
      </c>
      <c r="AS236" s="53">
        <v>7</v>
      </c>
      <c r="AT236" s="53">
        <v>3</v>
      </c>
      <c r="AU236" s="1188"/>
      <c r="AV236" s="53">
        <v>0</v>
      </c>
      <c r="AW236" s="53">
        <v>0</v>
      </c>
      <c r="AX236" s="53">
        <v>0</v>
      </c>
      <c r="AY236" s="53">
        <v>473</v>
      </c>
      <c r="AZ236" s="53"/>
      <c r="BA236" s="53">
        <v>1799</v>
      </c>
      <c r="BB236" s="53">
        <v>1649</v>
      </c>
      <c r="BC236" s="53">
        <v>150</v>
      </c>
      <c r="BD236" s="53">
        <v>1709</v>
      </c>
      <c r="BE236" s="53">
        <v>-1242309</v>
      </c>
      <c r="BF236" s="53">
        <v>-437548</v>
      </c>
      <c r="BG236" s="53"/>
      <c r="BH236" s="53">
        <v>-81213</v>
      </c>
      <c r="BI236" s="53">
        <v>-385465</v>
      </c>
      <c r="BJ236" s="53">
        <v>-416720</v>
      </c>
      <c r="BK236" s="53">
        <v>3081003</v>
      </c>
      <c r="BL236" s="1741"/>
      <c r="BM236" s="1742"/>
      <c r="BN236" s="1329">
        <v>0</v>
      </c>
      <c r="BO236" s="344" t="s">
        <v>2013</v>
      </c>
      <c r="BP236" s="344" t="s">
        <v>2037</v>
      </c>
      <c r="BQ236" s="580" t="s">
        <v>2253</v>
      </c>
      <c r="BR236" s="246"/>
      <c r="BS236" s="246"/>
      <c r="BT236" s="246"/>
      <c r="BU236" s="246"/>
      <c r="BV236" s="246"/>
      <c r="BW236" s="246"/>
      <c r="BX236" s="246"/>
      <c r="BY236" s="246"/>
      <c r="BZ236" s="246"/>
      <c r="CA236" s="246"/>
      <c r="CB236" s="246"/>
      <c r="CC236" s="246"/>
      <c r="CD236" s="246"/>
      <c r="CE236" s="246"/>
      <c r="CF236" s="246"/>
      <c r="CG236" s="246"/>
      <c r="CH236" s="246"/>
      <c r="CI236" s="246"/>
      <c r="CJ236" s="246"/>
      <c r="CK236" s="246"/>
      <c r="CL236" s="246"/>
      <c r="CM236" s="246"/>
      <c r="CN236" s="246"/>
      <c r="CO236" s="246"/>
      <c r="CP236" s="246"/>
      <c r="CQ236" s="246"/>
      <c r="CR236" s="246"/>
      <c r="CS236" s="246"/>
      <c r="CT236" s="246"/>
    </row>
    <row r="237" spans="1:99" s="48" customFormat="1" ht="12.75" customHeight="1" x14ac:dyDescent="0.2">
      <c r="A237" s="599">
        <v>233</v>
      </c>
      <c r="B237" s="296" t="s">
        <v>355</v>
      </c>
      <c r="C237" s="648" t="s">
        <v>356</v>
      </c>
      <c r="D237" s="1319">
        <v>110978</v>
      </c>
      <c r="E237" s="1187">
        <v>71116000</v>
      </c>
      <c r="F237" s="1187">
        <v>3120</v>
      </c>
      <c r="G237" s="53">
        <v>-4262515</v>
      </c>
      <c r="H237" s="53">
        <v>-1917096</v>
      </c>
      <c r="I237" s="53">
        <v>-45545</v>
      </c>
      <c r="J237" s="53">
        <v>-15998</v>
      </c>
      <c r="K237" s="53">
        <v>-22528</v>
      </c>
      <c r="L237" s="53">
        <v>-10000</v>
      </c>
      <c r="M237" s="53">
        <v>-601859</v>
      </c>
      <c r="N237" s="53">
        <v>-44199</v>
      </c>
      <c r="O237" s="53">
        <v>-431843</v>
      </c>
      <c r="P237" s="53">
        <v>-3373</v>
      </c>
      <c r="Q237" s="53">
        <v>0</v>
      </c>
      <c r="R237" s="53">
        <v>0</v>
      </c>
      <c r="S237" s="53">
        <v>0</v>
      </c>
      <c r="T237" s="53"/>
      <c r="U237" s="53"/>
      <c r="V237" s="53">
        <v>22670496</v>
      </c>
      <c r="W237" s="53">
        <v>-90682</v>
      </c>
      <c r="X237" s="53"/>
      <c r="Y237" s="53"/>
      <c r="Z237" s="53">
        <v>11467361</v>
      </c>
      <c r="AA237" s="53">
        <v>9173888</v>
      </c>
      <c r="AB237" s="53">
        <v>2064125</v>
      </c>
      <c r="AC237" s="53">
        <v>229347</v>
      </c>
      <c r="AD237" s="53">
        <v>112934</v>
      </c>
      <c r="AE237" s="53">
        <v>0</v>
      </c>
      <c r="AF237" s="53">
        <v>0</v>
      </c>
      <c r="AG237" s="53">
        <v>0</v>
      </c>
      <c r="AH237" s="53">
        <v>0</v>
      </c>
      <c r="AI237" s="53">
        <v>0</v>
      </c>
      <c r="AJ237" s="53">
        <v>0</v>
      </c>
      <c r="AK237" s="53">
        <v>-192216</v>
      </c>
      <c r="AL237" s="53">
        <v>195</v>
      </c>
      <c r="AM237" s="53">
        <v>8</v>
      </c>
      <c r="AN237" s="53">
        <v>8</v>
      </c>
      <c r="AO237" s="53">
        <v>13</v>
      </c>
      <c r="AP237" s="53">
        <v>2</v>
      </c>
      <c r="AQ237" s="53">
        <v>195</v>
      </c>
      <c r="AR237" s="53">
        <v>67</v>
      </c>
      <c r="AS237" s="53">
        <v>38</v>
      </c>
      <c r="AT237" s="53">
        <v>6</v>
      </c>
      <c r="AU237" s="1188"/>
      <c r="AV237" s="53">
        <v>0</v>
      </c>
      <c r="AW237" s="53">
        <v>0</v>
      </c>
      <c r="AX237" s="53">
        <v>0</v>
      </c>
      <c r="AY237" s="53">
        <v>416</v>
      </c>
      <c r="AZ237" s="53"/>
      <c r="BA237" s="53">
        <v>1637</v>
      </c>
      <c r="BB237" s="53">
        <v>1541</v>
      </c>
      <c r="BC237" s="53">
        <v>96</v>
      </c>
      <c r="BD237" s="53">
        <v>1353</v>
      </c>
      <c r="BE237" s="53">
        <v>-52519</v>
      </c>
      <c r="BF237" s="53">
        <v>-177300</v>
      </c>
      <c r="BG237" s="53"/>
      <c r="BH237" s="53">
        <v>-5846</v>
      </c>
      <c r="BI237" s="53">
        <v>-275989</v>
      </c>
      <c r="BJ237" s="53">
        <v>-90205</v>
      </c>
      <c r="BK237" s="53">
        <v>-63186</v>
      </c>
      <c r="BL237" s="1741"/>
      <c r="BM237" s="1742"/>
      <c r="BN237" s="1329">
        <v>0</v>
      </c>
      <c r="BO237" s="344" t="s">
        <v>2013</v>
      </c>
      <c r="BP237" s="344" t="s">
        <v>2037</v>
      </c>
      <c r="BQ237" s="580" t="s">
        <v>2254</v>
      </c>
      <c r="BR237" s="246"/>
      <c r="BS237" s="246"/>
      <c r="BT237" s="246"/>
      <c r="BU237" s="246"/>
      <c r="BV237" s="246"/>
      <c r="BW237" s="246"/>
      <c r="BX237" s="246"/>
      <c r="BY237" s="246"/>
      <c r="BZ237" s="246"/>
      <c r="CA237" s="246"/>
      <c r="CB237" s="246"/>
      <c r="CC237" s="246"/>
      <c r="CD237" s="246"/>
      <c r="CE237" s="246"/>
      <c r="CF237" s="246"/>
      <c r="CG237" s="246"/>
      <c r="CH237" s="246"/>
      <c r="CI237" s="246"/>
      <c r="CJ237" s="246"/>
      <c r="CK237" s="246"/>
      <c r="CL237" s="246"/>
      <c r="CM237" s="246"/>
      <c r="CN237" s="246"/>
      <c r="CO237" s="246"/>
      <c r="CP237" s="246"/>
      <c r="CQ237" s="246"/>
      <c r="CR237" s="246"/>
      <c r="CS237" s="246"/>
      <c r="CT237" s="246"/>
    </row>
    <row r="238" spans="1:99" s="48" customFormat="1" ht="12.75" customHeight="1" x14ac:dyDescent="0.2">
      <c r="A238" s="599">
        <v>234</v>
      </c>
      <c r="B238" s="296" t="s">
        <v>357</v>
      </c>
      <c r="C238" s="648" t="s">
        <v>358</v>
      </c>
      <c r="D238" s="1319">
        <v>110164</v>
      </c>
      <c r="E238" s="1187">
        <v>146536000</v>
      </c>
      <c r="F238" s="1187">
        <v>2260</v>
      </c>
      <c r="G238" s="53">
        <v>-2044776</v>
      </c>
      <c r="H238" s="53">
        <v>-3600969</v>
      </c>
      <c r="I238" s="53">
        <v>-4691</v>
      </c>
      <c r="J238" s="53">
        <v>0</v>
      </c>
      <c r="K238" s="53">
        <v>-7685</v>
      </c>
      <c r="L238" s="53">
        <v>0</v>
      </c>
      <c r="M238" s="53">
        <v>-1291631</v>
      </c>
      <c r="N238" s="53">
        <v>-161372</v>
      </c>
      <c r="O238" s="53">
        <v>-49326</v>
      </c>
      <c r="P238" s="53">
        <v>0</v>
      </c>
      <c r="Q238" s="53">
        <v>0</v>
      </c>
      <c r="R238" s="53">
        <v>0</v>
      </c>
      <c r="S238" s="53">
        <v>0</v>
      </c>
      <c r="T238" s="53"/>
      <c r="U238" s="53"/>
      <c r="V238" s="53">
        <v>60805540</v>
      </c>
      <c r="W238" s="53">
        <v>-3251000</v>
      </c>
      <c r="X238" s="53"/>
      <c r="Y238" s="53"/>
      <c r="Z238" s="53">
        <v>28530085</v>
      </c>
      <c r="AA238" s="53">
        <v>22824068</v>
      </c>
      <c r="AB238" s="53">
        <v>5706017</v>
      </c>
      <c r="AC238" s="53">
        <v>0</v>
      </c>
      <c r="AD238" s="53">
        <v>108306</v>
      </c>
      <c r="AE238" s="53">
        <v>0</v>
      </c>
      <c r="AF238" s="53">
        <v>1597</v>
      </c>
      <c r="AG238" s="53">
        <v>0</v>
      </c>
      <c r="AH238" s="53">
        <v>0</v>
      </c>
      <c r="AI238" s="53">
        <v>0</v>
      </c>
      <c r="AJ238" s="53">
        <v>0</v>
      </c>
      <c r="AK238" s="53">
        <v>-3081891</v>
      </c>
      <c r="AL238" s="53">
        <v>105</v>
      </c>
      <c r="AM238" s="53">
        <v>1</v>
      </c>
      <c r="AN238" s="53">
        <v>0</v>
      </c>
      <c r="AO238" s="53">
        <v>3</v>
      </c>
      <c r="AP238" s="53">
        <v>0</v>
      </c>
      <c r="AQ238" s="53">
        <v>271</v>
      </c>
      <c r="AR238" s="53">
        <v>51</v>
      </c>
      <c r="AS238" s="53">
        <v>4</v>
      </c>
      <c r="AT238" s="53">
        <v>0</v>
      </c>
      <c r="AU238" s="1188"/>
      <c r="AV238" s="53">
        <v>0</v>
      </c>
      <c r="AW238" s="53">
        <v>0</v>
      </c>
      <c r="AX238" s="53">
        <v>0</v>
      </c>
      <c r="AY238" s="53">
        <v>232</v>
      </c>
      <c r="AZ238" s="53"/>
      <c r="BA238" s="53">
        <v>630</v>
      </c>
      <c r="BB238" s="53">
        <v>583</v>
      </c>
      <c r="BC238" s="53">
        <v>47</v>
      </c>
      <c r="BD238" s="53">
        <v>1195</v>
      </c>
      <c r="BE238" s="53">
        <v>-48104</v>
      </c>
      <c r="BF238" s="53">
        <v>-73300</v>
      </c>
      <c r="BG238" s="53"/>
      <c r="BH238" s="53">
        <v>0</v>
      </c>
      <c r="BI238" s="53">
        <v>-486094</v>
      </c>
      <c r="BJ238" s="53">
        <v>-284132</v>
      </c>
      <c r="BK238" s="53">
        <v>-3540985</v>
      </c>
      <c r="BL238" s="1741"/>
      <c r="BM238" s="1742"/>
      <c r="BN238" s="1329">
        <v>0</v>
      </c>
      <c r="BO238" s="344" t="s">
        <v>2013</v>
      </c>
      <c r="BP238" s="344" t="s">
        <v>2021</v>
      </c>
      <c r="BQ238" s="580" t="s">
        <v>2255</v>
      </c>
      <c r="BR238" s="246"/>
      <c r="BS238" s="246"/>
      <c r="BT238" s="246"/>
      <c r="BU238" s="246"/>
      <c r="BV238" s="246"/>
      <c r="BW238" s="246"/>
      <c r="BX238" s="246"/>
      <c r="BY238" s="246"/>
      <c r="BZ238" s="246"/>
      <c r="CA238" s="246"/>
      <c r="CB238" s="246"/>
      <c r="CC238" s="246"/>
      <c r="CD238" s="246"/>
      <c r="CE238" s="246"/>
      <c r="CF238" s="246"/>
      <c r="CG238" s="246"/>
      <c r="CH238" s="246"/>
      <c r="CI238" s="246"/>
      <c r="CJ238" s="246"/>
      <c r="CK238" s="246"/>
      <c r="CL238" s="246"/>
      <c r="CM238" s="246"/>
      <c r="CN238" s="246"/>
      <c r="CO238" s="246"/>
      <c r="CP238" s="246"/>
      <c r="CQ238" s="246"/>
      <c r="CR238" s="246"/>
      <c r="CS238" s="246"/>
      <c r="CT238" s="246"/>
    </row>
    <row r="239" spans="1:99" s="48" customFormat="1" ht="12.75" customHeight="1" x14ac:dyDescent="0.2">
      <c r="A239" s="599">
        <v>235</v>
      </c>
      <c r="B239" s="296" t="s">
        <v>359</v>
      </c>
      <c r="C239" s="648" t="s">
        <v>360</v>
      </c>
      <c r="D239" s="1319">
        <v>412402</v>
      </c>
      <c r="E239" s="1187">
        <v>279366000</v>
      </c>
      <c r="F239" s="1187">
        <v>11330</v>
      </c>
      <c r="G239" s="53">
        <v>-14068508</v>
      </c>
      <c r="H239" s="53">
        <v>-5231583</v>
      </c>
      <c r="I239" s="53">
        <v>-246360</v>
      </c>
      <c r="J239" s="53">
        <v>0</v>
      </c>
      <c r="K239" s="53">
        <v>-8377</v>
      </c>
      <c r="L239" s="53">
        <v>0</v>
      </c>
      <c r="M239" s="53">
        <v>-2561181</v>
      </c>
      <c r="N239" s="53">
        <v>0</v>
      </c>
      <c r="O239" s="53">
        <v>-584262</v>
      </c>
      <c r="P239" s="53">
        <v>-24069</v>
      </c>
      <c r="Q239" s="53">
        <v>0</v>
      </c>
      <c r="R239" s="53">
        <v>0</v>
      </c>
      <c r="S239" s="53">
        <v>0</v>
      </c>
      <c r="T239" s="53"/>
      <c r="U239" s="53"/>
      <c r="V239" s="53">
        <v>98684973</v>
      </c>
      <c r="W239" s="53">
        <v>-1827000</v>
      </c>
      <c r="X239" s="53"/>
      <c r="Y239" s="53"/>
      <c r="Z239" s="53">
        <v>0</v>
      </c>
      <c r="AA239" s="53">
        <v>95231573</v>
      </c>
      <c r="AB239" s="53">
        <v>0</v>
      </c>
      <c r="AC239" s="53">
        <v>961935</v>
      </c>
      <c r="AD239" s="53">
        <v>420862</v>
      </c>
      <c r="AE239" s="53">
        <v>0</v>
      </c>
      <c r="AF239" s="53">
        <v>48268</v>
      </c>
      <c r="AG239" s="53">
        <v>0</v>
      </c>
      <c r="AH239" s="53">
        <v>0</v>
      </c>
      <c r="AI239" s="53">
        <v>0</v>
      </c>
      <c r="AJ239" s="53">
        <v>0</v>
      </c>
      <c r="AK239" s="53">
        <v>2894091</v>
      </c>
      <c r="AL239" s="53">
        <v>301</v>
      </c>
      <c r="AM239" s="53">
        <v>32</v>
      </c>
      <c r="AN239" s="53">
        <v>0</v>
      </c>
      <c r="AO239" s="53">
        <v>7</v>
      </c>
      <c r="AP239" s="53">
        <v>0</v>
      </c>
      <c r="AQ239" s="53">
        <v>1265</v>
      </c>
      <c r="AR239" s="53">
        <v>0</v>
      </c>
      <c r="AS239" s="53">
        <v>26</v>
      </c>
      <c r="AT239" s="53">
        <v>15</v>
      </c>
      <c r="AU239" s="1188"/>
      <c r="AV239" s="53">
        <v>0</v>
      </c>
      <c r="AW239" s="53">
        <v>0</v>
      </c>
      <c r="AX239" s="53">
        <v>0</v>
      </c>
      <c r="AY239" s="53">
        <v>1126</v>
      </c>
      <c r="AZ239" s="53"/>
      <c r="BA239" s="53">
        <v>4695</v>
      </c>
      <c r="BB239" s="53">
        <v>4342</v>
      </c>
      <c r="BC239" s="53">
        <v>353</v>
      </c>
      <c r="BD239" s="53">
        <v>5827</v>
      </c>
      <c r="BE239" s="53">
        <v>-120011</v>
      </c>
      <c r="BF239" s="53">
        <v>-622813</v>
      </c>
      <c r="BG239" s="53"/>
      <c r="BH239" s="53">
        <v>0</v>
      </c>
      <c r="BI239" s="53">
        <v>-1521020</v>
      </c>
      <c r="BJ239" s="53">
        <v>-297337</v>
      </c>
      <c r="BK239" s="53">
        <v>3412363</v>
      </c>
      <c r="BL239" s="1741"/>
      <c r="BM239" s="1742"/>
      <c r="BN239" s="1329">
        <v>0</v>
      </c>
      <c r="BO239" s="344" t="s">
        <v>2027</v>
      </c>
      <c r="BP239" s="344" t="s">
        <v>2040</v>
      </c>
      <c r="BQ239" s="580" t="s">
        <v>2256</v>
      </c>
      <c r="BR239" s="246"/>
      <c r="BS239" s="246"/>
      <c r="BT239" s="246"/>
      <c r="BU239" s="246"/>
      <c r="BV239" s="246"/>
      <c r="BW239" s="246"/>
      <c r="BX239" s="246"/>
      <c r="BY239" s="246"/>
      <c r="BZ239" s="246"/>
      <c r="CA239" s="246"/>
      <c r="CB239" s="246"/>
      <c r="CC239" s="246"/>
      <c r="CD239" s="246"/>
      <c r="CE239" s="246"/>
      <c r="CF239" s="246"/>
      <c r="CG239" s="246"/>
      <c r="CH239" s="246"/>
      <c r="CI239" s="246"/>
      <c r="CJ239" s="246"/>
      <c r="CK239" s="246"/>
      <c r="CL239" s="246"/>
      <c r="CM239" s="246"/>
      <c r="CN239" s="246"/>
      <c r="CO239" s="246"/>
      <c r="CP239" s="246"/>
      <c r="CQ239" s="246"/>
      <c r="CR239" s="246"/>
      <c r="CS239" s="246"/>
      <c r="CT239" s="246"/>
    </row>
    <row r="240" spans="1:99" s="304" customFormat="1" ht="12.75" customHeight="1" x14ac:dyDescent="0.2">
      <c r="A240" s="599">
        <v>236</v>
      </c>
      <c r="B240" s="296" t="s">
        <v>533</v>
      </c>
      <c r="C240" s="648" t="s">
        <v>362</v>
      </c>
      <c r="D240" s="1319">
        <v>226156</v>
      </c>
      <c r="E240" s="1187">
        <v>236810000</v>
      </c>
      <c r="F240" s="1187">
        <v>5840</v>
      </c>
      <c r="G240" s="53">
        <v>-6070769</v>
      </c>
      <c r="H240" s="53">
        <v>-5743548</v>
      </c>
      <c r="I240" s="53">
        <v>-48443</v>
      </c>
      <c r="J240" s="53">
        <v>0</v>
      </c>
      <c r="K240" s="53">
        <v>-10904</v>
      </c>
      <c r="L240" s="53">
        <v>0</v>
      </c>
      <c r="M240" s="53">
        <v>-2305436</v>
      </c>
      <c r="N240" s="53">
        <v>-261237</v>
      </c>
      <c r="O240" s="53">
        <v>-87167</v>
      </c>
      <c r="P240" s="53">
        <v>-14408</v>
      </c>
      <c r="Q240" s="53">
        <v>0</v>
      </c>
      <c r="R240" s="53">
        <v>0</v>
      </c>
      <c r="S240" s="53">
        <v>0</v>
      </c>
      <c r="T240" s="53"/>
      <c r="U240" s="53"/>
      <c r="V240" s="53">
        <v>95141042</v>
      </c>
      <c r="W240" s="53">
        <v>-2434667</v>
      </c>
      <c r="X240" s="53"/>
      <c r="Y240" s="53"/>
      <c r="Z240" s="53">
        <v>45678712</v>
      </c>
      <c r="AA240" s="53">
        <v>44765137</v>
      </c>
      <c r="AB240" s="53">
        <v>0</v>
      </c>
      <c r="AC240" s="53">
        <v>913574</v>
      </c>
      <c r="AD240" s="53">
        <v>230985</v>
      </c>
      <c r="AE240" s="53">
        <v>348964</v>
      </c>
      <c r="AF240" s="53">
        <v>139679</v>
      </c>
      <c r="AG240" s="53">
        <v>0</v>
      </c>
      <c r="AH240" s="53">
        <v>0</v>
      </c>
      <c r="AI240" s="53">
        <v>0</v>
      </c>
      <c r="AJ240" s="53">
        <v>0</v>
      </c>
      <c r="AK240" s="53">
        <v>1929006</v>
      </c>
      <c r="AL240" s="53">
        <v>220</v>
      </c>
      <c r="AM240" s="53">
        <v>5</v>
      </c>
      <c r="AN240" s="53">
        <v>0</v>
      </c>
      <c r="AO240" s="53">
        <v>4</v>
      </c>
      <c r="AP240" s="53">
        <v>0</v>
      </c>
      <c r="AQ240" s="53">
        <v>385</v>
      </c>
      <c r="AR240" s="53">
        <v>80</v>
      </c>
      <c r="AS240" s="53">
        <v>10</v>
      </c>
      <c r="AT240" s="53">
        <v>5</v>
      </c>
      <c r="AU240" s="1188"/>
      <c r="AV240" s="53">
        <v>0</v>
      </c>
      <c r="AW240" s="53">
        <v>0</v>
      </c>
      <c r="AX240" s="53">
        <v>0</v>
      </c>
      <c r="AY240" s="53">
        <v>595</v>
      </c>
      <c r="AZ240" s="53"/>
      <c r="BA240" s="53">
        <v>2168</v>
      </c>
      <c r="BB240" s="53">
        <v>2051</v>
      </c>
      <c r="BC240" s="53">
        <v>117</v>
      </c>
      <c r="BD240" s="53">
        <v>2193</v>
      </c>
      <c r="BE240" s="53">
        <v>-58608</v>
      </c>
      <c r="BF240" s="53">
        <v>-156321</v>
      </c>
      <c r="BG240" s="53"/>
      <c r="BH240" s="53">
        <v>0</v>
      </c>
      <c r="BI240" s="53">
        <v>-2017059</v>
      </c>
      <c r="BJ240" s="53">
        <v>-73448</v>
      </c>
      <c r="BK240" s="53">
        <v>3171251</v>
      </c>
      <c r="BL240" s="1741"/>
      <c r="BM240" s="1742"/>
      <c r="BN240" s="1329">
        <v>-29000</v>
      </c>
      <c r="BO240" s="344" t="s">
        <v>497</v>
      </c>
      <c r="BP240" s="344" t="s">
        <v>825</v>
      </c>
      <c r="BQ240" s="580" t="s">
        <v>2257</v>
      </c>
      <c r="BR240" s="246"/>
      <c r="BS240" s="246"/>
      <c r="BT240" s="246"/>
      <c r="BU240" s="246"/>
      <c r="BV240" s="246"/>
      <c r="BW240" s="246"/>
      <c r="BX240" s="246"/>
      <c r="BY240" s="246"/>
      <c r="BZ240" s="246"/>
      <c r="CA240" s="246"/>
      <c r="CB240" s="246"/>
      <c r="CC240" s="246"/>
      <c r="CD240" s="246"/>
      <c r="CE240" s="246"/>
      <c r="CF240" s="246"/>
      <c r="CG240" s="246"/>
      <c r="CH240" s="246"/>
      <c r="CI240" s="246"/>
      <c r="CJ240" s="246"/>
      <c r="CK240" s="246"/>
      <c r="CL240" s="246"/>
      <c r="CM240" s="246"/>
      <c r="CN240" s="246"/>
      <c r="CO240" s="246"/>
      <c r="CP240" s="246"/>
      <c r="CQ240" s="246"/>
      <c r="CR240" s="246"/>
      <c r="CS240" s="246"/>
      <c r="CT240" s="246"/>
      <c r="CU240" s="48"/>
    </row>
    <row r="241" spans="1:99" s="48" customFormat="1" ht="12.75" customHeight="1" x14ac:dyDescent="0.2">
      <c r="A241" s="599">
        <v>237</v>
      </c>
      <c r="B241" s="296" t="s">
        <v>621</v>
      </c>
      <c r="C241" s="648" t="s">
        <v>364</v>
      </c>
      <c r="D241" s="1319">
        <v>341247</v>
      </c>
      <c r="E241" s="1187">
        <v>279731000</v>
      </c>
      <c r="F241" s="1187">
        <v>9290</v>
      </c>
      <c r="G241" s="53">
        <v>-11321396</v>
      </c>
      <c r="H241" s="53">
        <v>-8461828</v>
      </c>
      <c r="I241" s="53">
        <v>-68712</v>
      </c>
      <c r="J241" s="53">
        <v>0</v>
      </c>
      <c r="K241" s="53">
        <v>-13317</v>
      </c>
      <c r="L241" s="53">
        <v>0</v>
      </c>
      <c r="M241" s="53">
        <v>-4032474</v>
      </c>
      <c r="N241" s="53">
        <v>-121855</v>
      </c>
      <c r="O241" s="53">
        <v>-193419</v>
      </c>
      <c r="P241" s="53">
        <v>-33926</v>
      </c>
      <c r="Q241" s="53">
        <v>0</v>
      </c>
      <c r="R241" s="53">
        <v>-324088</v>
      </c>
      <c r="S241" s="53">
        <v>-114003</v>
      </c>
      <c r="T241" s="53"/>
      <c r="U241" s="53"/>
      <c r="V241" s="53">
        <v>99719219</v>
      </c>
      <c r="W241" s="53">
        <v>-1000000</v>
      </c>
      <c r="X241" s="53"/>
      <c r="Y241" s="53"/>
      <c r="Z241" s="53">
        <v>48080366</v>
      </c>
      <c r="AA241" s="53">
        <v>47230481</v>
      </c>
      <c r="AB241" s="53">
        <v>0</v>
      </c>
      <c r="AC241" s="53">
        <v>963887</v>
      </c>
      <c r="AD241" s="53">
        <v>354452</v>
      </c>
      <c r="AE241" s="53">
        <v>2526465</v>
      </c>
      <c r="AF241" s="53">
        <v>0</v>
      </c>
      <c r="AG241" s="53">
        <v>0</v>
      </c>
      <c r="AH241" s="53">
        <v>114003</v>
      </c>
      <c r="AI241" s="53">
        <v>0</v>
      </c>
      <c r="AJ241" s="53">
        <v>0</v>
      </c>
      <c r="AK241" s="53">
        <v>1261988</v>
      </c>
      <c r="AL241" s="53">
        <v>489</v>
      </c>
      <c r="AM241" s="53">
        <v>16</v>
      </c>
      <c r="AN241" s="53">
        <v>0</v>
      </c>
      <c r="AO241" s="53">
        <v>7</v>
      </c>
      <c r="AP241" s="53">
        <v>2</v>
      </c>
      <c r="AQ241" s="53">
        <v>2007</v>
      </c>
      <c r="AR241" s="53">
        <v>21</v>
      </c>
      <c r="AS241" s="53">
        <v>133</v>
      </c>
      <c r="AT241" s="53">
        <v>9</v>
      </c>
      <c r="AU241" s="1188"/>
      <c r="AV241" s="53">
        <v>0</v>
      </c>
      <c r="AW241" s="53">
        <v>16</v>
      </c>
      <c r="AX241" s="53">
        <v>0</v>
      </c>
      <c r="AY241" s="53">
        <v>846</v>
      </c>
      <c r="AZ241" s="53"/>
      <c r="BA241" s="53">
        <v>4330</v>
      </c>
      <c r="BB241" s="53">
        <v>4100</v>
      </c>
      <c r="BC241" s="53">
        <v>230</v>
      </c>
      <c r="BD241" s="53">
        <v>4338</v>
      </c>
      <c r="BE241" s="53">
        <v>-1161106</v>
      </c>
      <c r="BF241" s="53">
        <v>-622957</v>
      </c>
      <c r="BG241" s="53"/>
      <c r="BH241" s="53">
        <v>-86509</v>
      </c>
      <c r="BI241" s="53">
        <v>-2161902</v>
      </c>
      <c r="BJ241" s="53">
        <v>0</v>
      </c>
      <c r="BK241" s="53">
        <v>-165296</v>
      </c>
      <c r="BL241" s="1741"/>
      <c r="BM241" s="1742"/>
      <c r="BN241" s="1329">
        <v>-41000</v>
      </c>
      <c r="BO241" s="344" t="s">
        <v>497</v>
      </c>
      <c r="BP241" s="344" t="s">
        <v>2037</v>
      </c>
      <c r="BQ241" s="580" t="s">
        <v>2258</v>
      </c>
      <c r="BR241" s="246"/>
      <c r="BS241" s="246"/>
      <c r="BT241" s="246"/>
      <c r="BU241" s="246"/>
      <c r="BV241" s="246"/>
      <c r="BW241" s="246"/>
      <c r="BX241" s="246"/>
      <c r="BY241" s="246"/>
      <c r="BZ241" s="246"/>
      <c r="CA241" s="246"/>
      <c r="CB241" s="246"/>
      <c r="CC241" s="246"/>
      <c r="CD241" s="246"/>
      <c r="CE241" s="246"/>
      <c r="CF241" s="246"/>
      <c r="CG241" s="246"/>
      <c r="CH241" s="246"/>
      <c r="CI241" s="246"/>
      <c r="CJ241" s="246"/>
      <c r="CK241" s="246"/>
      <c r="CL241" s="246"/>
      <c r="CM241" s="246"/>
      <c r="CN241" s="246"/>
      <c r="CO241" s="246"/>
      <c r="CP241" s="246"/>
      <c r="CQ241" s="246"/>
      <c r="CR241" s="246"/>
      <c r="CS241" s="246"/>
      <c r="CT241" s="246"/>
    </row>
    <row r="242" spans="1:99" s="48" customFormat="1" ht="12.75" customHeight="1" x14ac:dyDescent="0.2">
      <c r="A242" s="599">
        <v>238</v>
      </c>
      <c r="B242" s="296" t="s">
        <v>365</v>
      </c>
      <c r="C242" s="648" t="s">
        <v>366</v>
      </c>
      <c r="D242" s="1319">
        <v>239478</v>
      </c>
      <c r="E242" s="1187">
        <v>190086000</v>
      </c>
      <c r="F242" s="1187">
        <v>6060</v>
      </c>
      <c r="G242" s="53">
        <v>-6481897</v>
      </c>
      <c r="H242" s="53">
        <v>-5109040</v>
      </c>
      <c r="I242" s="53">
        <v>-149710</v>
      </c>
      <c r="J242" s="53">
        <v>-14097</v>
      </c>
      <c r="K242" s="53">
        <v>-19159</v>
      </c>
      <c r="L242" s="53">
        <v>0</v>
      </c>
      <c r="M242" s="53">
        <v>-2193106</v>
      </c>
      <c r="N242" s="53">
        <v>-8830</v>
      </c>
      <c r="O242" s="53">
        <v>-85860</v>
      </c>
      <c r="P242" s="53">
        <v>0</v>
      </c>
      <c r="Q242" s="53">
        <v>0</v>
      </c>
      <c r="R242" s="53">
        <v>0</v>
      </c>
      <c r="S242" s="53">
        <v>0</v>
      </c>
      <c r="T242" s="53"/>
      <c r="U242" s="53"/>
      <c r="V242" s="53">
        <v>66349909</v>
      </c>
      <c r="W242" s="53">
        <v>-2056000</v>
      </c>
      <c r="X242" s="53"/>
      <c r="Y242" s="53"/>
      <c r="Z242" s="53">
        <v>30920432</v>
      </c>
      <c r="AA242" s="53">
        <v>24736345</v>
      </c>
      <c r="AB242" s="53">
        <v>6184086</v>
      </c>
      <c r="AC242" s="53">
        <v>0</v>
      </c>
      <c r="AD242" s="53">
        <v>235082</v>
      </c>
      <c r="AE242" s="53">
        <v>0</v>
      </c>
      <c r="AF242" s="53">
        <v>642569</v>
      </c>
      <c r="AG242" s="53">
        <v>0</v>
      </c>
      <c r="AH242" s="53">
        <v>0</v>
      </c>
      <c r="AI242" s="53">
        <v>0</v>
      </c>
      <c r="AJ242" s="53">
        <v>0</v>
      </c>
      <c r="AK242" s="53">
        <v>4947782</v>
      </c>
      <c r="AL242" s="53">
        <v>314</v>
      </c>
      <c r="AM242" s="53">
        <v>28</v>
      </c>
      <c r="AN242" s="53">
        <v>5</v>
      </c>
      <c r="AO242" s="53">
        <v>10</v>
      </c>
      <c r="AP242" s="53">
        <v>0</v>
      </c>
      <c r="AQ242" s="53">
        <v>432</v>
      </c>
      <c r="AR242" s="53">
        <v>8</v>
      </c>
      <c r="AS242" s="53">
        <v>19</v>
      </c>
      <c r="AT242" s="53">
        <v>0</v>
      </c>
      <c r="AU242" s="1188"/>
      <c r="AV242" s="53">
        <v>0</v>
      </c>
      <c r="AW242" s="53">
        <v>0</v>
      </c>
      <c r="AX242" s="53">
        <v>0</v>
      </c>
      <c r="AY242" s="53">
        <v>795</v>
      </c>
      <c r="AZ242" s="53"/>
      <c r="BA242" s="53">
        <v>2251</v>
      </c>
      <c r="BB242" s="53">
        <v>2055</v>
      </c>
      <c r="BC242" s="53">
        <v>196</v>
      </c>
      <c r="BD242" s="53">
        <v>3353</v>
      </c>
      <c r="BE242" s="53">
        <v>-146569</v>
      </c>
      <c r="BF242" s="53">
        <v>-1070861</v>
      </c>
      <c r="BG242" s="53"/>
      <c r="BH242" s="53">
        <v>0</v>
      </c>
      <c r="BI242" s="53">
        <v>-929025</v>
      </c>
      <c r="BJ242" s="53">
        <v>-46651</v>
      </c>
      <c r="BK242" s="53">
        <v>7188467</v>
      </c>
      <c r="BL242" s="1741"/>
      <c r="BM242" s="1742"/>
      <c r="BN242" s="1329">
        <v>0</v>
      </c>
      <c r="BO242" s="344" t="s">
        <v>2013</v>
      </c>
      <c r="BP242" s="344" t="s">
        <v>2037</v>
      </c>
      <c r="BQ242" s="580" t="s">
        <v>2259</v>
      </c>
      <c r="BR242" s="246"/>
      <c r="BS242" s="246"/>
      <c r="BT242" s="246"/>
      <c r="BU242" s="246"/>
      <c r="BV242" s="246"/>
      <c r="BW242" s="246"/>
      <c r="BX242" s="246"/>
      <c r="BY242" s="246"/>
      <c r="BZ242" s="246"/>
      <c r="CA242" s="246"/>
      <c r="CB242" s="246"/>
      <c r="CC242" s="246"/>
      <c r="CD242" s="246"/>
      <c r="CE242" s="246"/>
      <c r="CF242" s="246"/>
      <c r="CG242" s="246"/>
      <c r="CH242" s="246"/>
      <c r="CI242" s="246"/>
      <c r="CJ242" s="246"/>
      <c r="CK242" s="246"/>
      <c r="CL242" s="246"/>
      <c r="CM242" s="246"/>
      <c r="CN242" s="246"/>
      <c r="CO242" s="246"/>
      <c r="CP242" s="246"/>
      <c r="CQ242" s="246"/>
      <c r="CR242" s="246"/>
      <c r="CS242" s="246"/>
      <c r="CT242" s="246"/>
    </row>
    <row r="243" spans="1:99" s="48" customFormat="1" ht="12.75" customHeight="1" x14ac:dyDescent="0.2">
      <c r="A243" s="599">
        <v>239</v>
      </c>
      <c r="B243" s="296" t="s">
        <v>367</v>
      </c>
      <c r="C243" s="648" t="s">
        <v>368</v>
      </c>
      <c r="D243" s="1319">
        <v>161976</v>
      </c>
      <c r="E243" s="1187">
        <v>120361000</v>
      </c>
      <c r="F243" s="1187">
        <v>4330</v>
      </c>
      <c r="G243" s="53">
        <v>-4755263</v>
      </c>
      <c r="H243" s="53">
        <v>-2938362</v>
      </c>
      <c r="I243" s="53">
        <v>-41235</v>
      </c>
      <c r="J243" s="53">
        <v>-36831</v>
      </c>
      <c r="K243" s="53">
        <v>-10851</v>
      </c>
      <c r="L243" s="53">
        <v>0</v>
      </c>
      <c r="M243" s="53">
        <v>-1549779</v>
      </c>
      <c r="N243" s="53">
        <v>-125495</v>
      </c>
      <c r="O243" s="53">
        <v>-75237</v>
      </c>
      <c r="P243" s="53">
        <v>0</v>
      </c>
      <c r="Q243" s="53">
        <v>0</v>
      </c>
      <c r="R243" s="53">
        <v>0</v>
      </c>
      <c r="S243" s="53">
        <v>0</v>
      </c>
      <c r="T243" s="53"/>
      <c r="U243" s="53"/>
      <c r="V243" s="53">
        <v>42037432</v>
      </c>
      <c r="W243" s="53">
        <v>-900000</v>
      </c>
      <c r="X243" s="53"/>
      <c r="Y243" s="53"/>
      <c r="Z243" s="53">
        <v>19937662</v>
      </c>
      <c r="AA243" s="53">
        <v>15950130</v>
      </c>
      <c r="AB243" s="53">
        <v>3987532</v>
      </c>
      <c r="AC243" s="53">
        <v>0</v>
      </c>
      <c r="AD243" s="53">
        <v>164444</v>
      </c>
      <c r="AE243" s="53">
        <v>0</v>
      </c>
      <c r="AF243" s="53">
        <v>1629447</v>
      </c>
      <c r="AG243" s="53">
        <v>0</v>
      </c>
      <c r="AH243" s="53">
        <v>0</v>
      </c>
      <c r="AI243" s="53">
        <v>0</v>
      </c>
      <c r="AJ243" s="53">
        <v>0</v>
      </c>
      <c r="AK243" s="53">
        <v>469029</v>
      </c>
      <c r="AL243" s="53">
        <v>325</v>
      </c>
      <c r="AM243" s="53">
        <v>13</v>
      </c>
      <c r="AN243" s="53">
        <v>16</v>
      </c>
      <c r="AO243" s="53">
        <v>9</v>
      </c>
      <c r="AP243" s="53">
        <v>0</v>
      </c>
      <c r="AQ243" s="53">
        <v>381</v>
      </c>
      <c r="AR243" s="53">
        <v>163</v>
      </c>
      <c r="AS243" s="53">
        <v>8</v>
      </c>
      <c r="AT243" s="53">
        <v>0</v>
      </c>
      <c r="AU243" s="1188"/>
      <c r="AV243" s="53">
        <v>0</v>
      </c>
      <c r="AW243" s="53">
        <v>0</v>
      </c>
      <c r="AX243" s="53">
        <v>0</v>
      </c>
      <c r="AY243" s="53">
        <v>415</v>
      </c>
      <c r="AZ243" s="53"/>
      <c r="BA243" s="53">
        <v>1748</v>
      </c>
      <c r="BB243" s="53">
        <v>1594</v>
      </c>
      <c r="BC243" s="53">
        <v>154</v>
      </c>
      <c r="BD243" s="53">
        <v>2267</v>
      </c>
      <c r="BE243" s="53">
        <v>-60408</v>
      </c>
      <c r="BF243" s="53">
        <v>-525572</v>
      </c>
      <c r="BG243" s="53"/>
      <c r="BH243" s="53">
        <v>0</v>
      </c>
      <c r="BI243" s="53">
        <v>-951575</v>
      </c>
      <c r="BJ243" s="53">
        <v>-12224</v>
      </c>
      <c r="BK243" s="53">
        <v>829863</v>
      </c>
      <c r="BL243" s="1741"/>
      <c r="BM243" s="1742"/>
      <c r="BN243" s="1329">
        <v>0</v>
      </c>
      <c r="BO243" s="344" t="s">
        <v>2013</v>
      </c>
      <c r="BP243" s="344" t="s">
        <v>2033</v>
      </c>
      <c r="BQ243" s="580" t="s">
        <v>2260</v>
      </c>
      <c r="BR243" s="246"/>
      <c r="BS243" s="246"/>
      <c r="BT243" s="246"/>
      <c r="BU243" s="246"/>
      <c r="BV243" s="246"/>
      <c r="BW243" s="246"/>
      <c r="BX243" s="246"/>
      <c r="BY243" s="246"/>
      <c r="BZ243" s="246"/>
      <c r="CA243" s="246"/>
      <c r="CB243" s="246"/>
      <c r="CC243" s="246"/>
      <c r="CD243" s="246"/>
      <c r="CE243" s="246"/>
      <c r="CF243" s="246"/>
      <c r="CG243" s="246"/>
      <c r="CH243" s="246"/>
      <c r="CI243" s="246"/>
      <c r="CJ243" s="246"/>
      <c r="CK243" s="246"/>
      <c r="CL243" s="246"/>
      <c r="CM243" s="246"/>
      <c r="CN243" s="246"/>
      <c r="CO243" s="246"/>
      <c r="CP243" s="246"/>
      <c r="CQ243" s="246"/>
      <c r="CR243" s="246"/>
      <c r="CS243" s="246"/>
      <c r="CT243" s="246"/>
    </row>
    <row r="244" spans="1:99" s="48" customFormat="1" ht="12.75" customHeight="1" x14ac:dyDescent="0.2">
      <c r="A244" s="599">
        <v>240</v>
      </c>
      <c r="B244" s="296" t="s">
        <v>369</v>
      </c>
      <c r="C244" s="648" t="s">
        <v>370</v>
      </c>
      <c r="D244" s="1319">
        <v>307269</v>
      </c>
      <c r="E244" s="1187">
        <v>268802000</v>
      </c>
      <c r="F244" s="1187">
        <v>8320</v>
      </c>
      <c r="G244" s="53">
        <v>-9590367</v>
      </c>
      <c r="H244" s="53">
        <v>-9405788</v>
      </c>
      <c r="I244" s="53">
        <v>-39201</v>
      </c>
      <c r="J244" s="53">
        <v>-3593</v>
      </c>
      <c r="K244" s="53">
        <v>-18078</v>
      </c>
      <c r="L244" s="53">
        <v>-50000</v>
      </c>
      <c r="M244" s="53">
        <v>-1854837</v>
      </c>
      <c r="N244" s="53">
        <v>-59724</v>
      </c>
      <c r="O244" s="53">
        <v>-61807</v>
      </c>
      <c r="P244" s="53">
        <v>-449</v>
      </c>
      <c r="Q244" s="53">
        <v>0</v>
      </c>
      <c r="R244" s="53">
        <v>0</v>
      </c>
      <c r="S244" s="53">
        <v>0</v>
      </c>
      <c r="T244" s="53"/>
      <c r="U244" s="53"/>
      <c r="V244" s="53">
        <v>97947553</v>
      </c>
      <c r="W244" s="53">
        <v>-2893509</v>
      </c>
      <c r="X244" s="53"/>
      <c r="Y244" s="53"/>
      <c r="Z244" s="53">
        <v>45542937</v>
      </c>
      <c r="AA244" s="53">
        <v>44632079</v>
      </c>
      <c r="AB244" s="53">
        <v>0</v>
      </c>
      <c r="AC244" s="53">
        <v>910859</v>
      </c>
      <c r="AD244" s="53">
        <v>321311</v>
      </c>
      <c r="AE244" s="53">
        <v>1982461</v>
      </c>
      <c r="AF244" s="53">
        <v>20334</v>
      </c>
      <c r="AG244" s="53">
        <v>0</v>
      </c>
      <c r="AH244" s="53">
        <v>0</v>
      </c>
      <c r="AI244" s="53">
        <v>0</v>
      </c>
      <c r="AJ244" s="53">
        <v>0</v>
      </c>
      <c r="AK244" s="53">
        <v>-1007148</v>
      </c>
      <c r="AL244" s="53">
        <v>367</v>
      </c>
      <c r="AM244" s="53">
        <v>5</v>
      </c>
      <c r="AN244" s="53">
        <v>2</v>
      </c>
      <c r="AO244" s="53">
        <v>9</v>
      </c>
      <c r="AP244" s="53">
        <v>0</v>
      </c>
      <c r="AQ244" s="53">
        <v>500</v>
      </c>
      <c r="AR244" s="53">
        <v>69</v>
      </c>
      <c r="AS244" s="53">
        <v>14</v>
      </c>
      <c r="AT244" s="53">
        <v>1</v>
      </c>
      <c r="AU244" s="1188"/>
      <c r="AV244" s="53">
        <v>0</v>
      </c>
      <c r="AW244" s="53">
        <v>0</v>
      </c>
      <c r="AX244" s="53">
        <v>0</v>
      </c>
      <c r="AY244" s="53">
        <v>950</v>
      </c>
      <c r="AZ244" s="53"/>
      <c r="BA244" s="53">
        <v>3520</v>
      </c>
      <c r="BB244" s="53">
        <v>3279</v>
      </c>
      <c r="BC244" s="53">
        <v>241</v>
      </c>
      <c r="BD244" s="53">
        <v>4124</v>
      </c>
      <c r="BE244" s="53">
        <v>-186961</v>
      </c>
      <c r="BF244" s="53">
        <v>-341179</v>
      </c>
      <c r="BG244" s="53"/>
      <c r="BH244" s="53">
        <v>0</v>
      </c>
      <c r="BI244" s="53">
        <v>-1134057</v>
      </c>
      <c r="BJ244" s="53">
        <v>-192640</v>
      </c>
      <c r="BK244" s="53">
        <v>-967462</v>
      </c>
      <c r="BL244" s="1741"/>
      <c r="BM244" s="1742"/>
      <c r="BN244" s="1329">
        <v>0</v>
      </c>
      <c r="BO244" s="344" t="s">
        <v>2027</v>
      </c>
      <c r="BP244" s="344" t="s">
        <v>825</v>
      </c>
      <c r="BQ244" s="580" t="s">
        <v>2261</v>
      </c>
      <c r="BR244" s="246"/>
      <c r="BS244" s="246"/>
      <c r="BT244" s="246"/>
      <c r="BU244" s="246"/>
      <c r="BV244" s="246"/>
      <c r="BW244" s="246"/>
      <c r="BX244" s="246"/>
      <c r="BY244" s="246"/>
      <c r="BZ244" s="246"/>
      <c r="CA244" s="246"/>
      <c r="CB244" s="246"/>
      <c r="CC244" s="246"/>
      <c r="CD244" s="246"/>
      <c r="CE244" s="246"/>
      <c r="CF244" s="246"/>
      <c r="CG244" s="246"/>
      <c r="CH244" s="246"/>
      <c r="CI244" s="246"/>
      <c r="CJ244" s="246"/>
      <c r="CK244" s="246"/>
      <c r="CL244" s="246"/>
      <c r="CM244" s="246"/>
      <c r="CN244" s="246"/>
      <c r="CO244" s="246"/>
      <c r="CP244" s="246"/>
      <c r="CQ244" s="246"/>
      <c r="CR244" s="246"/>
      <c r="CS244" s="246"/>
      <c r="CT244" s="246"/>
    </row>
    <row r="245" spans="1:99" s="48" customFormat="1" ht="12.75" customHeight="1" x14ac:dyDescent="0.2">
      <c r="A245" s="599">
        <v>241</v>
      </c>
      <c r="B245" s="296" t="s">
        <v>371</v>
      </c>
      <c r="C245" s="648" t="s">
        <v>372</v>
      </c>
      <c r="D245" s="1319">
        <v>126732</v>
      </c>
      <c r="E245" s="1187">
        <v>109981000</v>
      </c>
      <c r="F245" s="1187">
        <v>2940</v>
      </c>
      <c r="G245" s="53">
        <v>-2887703</v>
      </c>
      <c r="H245" s="53">
        <v>-2130587</v>
      </c>
      <c r="I245" s="53">
        <v>-6657</v>
      </c>
      <c r="J245" s="53">
        <v>0</v>
      </c>
      <c r="K245" s="53">
        <v>-3244</v>
      </c>
      <c r="L245" s="53">
        <v>0</v>
      </c>
      <c r="M245" s="53">
        <v>-1589723</v>
      </c>
      <c r="N245" s="53">
        <v>-100472</v>
      </c>
      <c r="O245" s="53">
        <v>-326476</v>
      </c>
      <c r="P245" s="53">
        <v>-1664</v>
      </c>
      <c r="Q245" s="53">
        <v>0</v>
      </c>
      <c r="R245" s="53">
        <v>0</v>
      </c>
      <c r="S245" s="53">
        <v>0</v>
      </c>
      <c r="T245" s="53"/>
      <c r="U245" s="53"/>
      <c r="V245" s="53">
        <v>40768357</v>
      </c>
      <c r="W245" s="53">
        <v>-928486</v>
      </c>
      <c r="X245" s="53"/>
      <c r="Y245" s="53"/>
      <c r="Z245" s="53">
        <v>19797189</v>
      </c>
      <c r="AA245" s="53">
        <v>15837752</v>
      </c>
      <c r="AB245" s="53">
        <v>3959438</v>
      </c>
      <c r="AC245" s="53">
        <v>0</v>
      </c>
      <c r="AD245" s="53">
        <v>129056</v>
      </c>
      <c r="AE245" s="53">
        <v>0</v>
      </c>
      <c r="AF245" s="53">
        <v>0</v>
      </c>
      <c r="AG245" s="53">
        <v>0</v>
      </c>
      <c r="AH245" s="53">
        <v>0</v>
      </c>
      <c r="AI245" s="53">
        <v>0</v>
      </c>
      <c r="AJ245" s="53">
        <v>0</v>
      </c>
      <c r="AK245" s="53">
        <v>-5393585</v>
      </c>
      <c r="AL245" s="53">
        <v>109</v>
      </c>
      <c r="AM245" s="53">
        <v>4</v>
      </c>
      <c r="AN245" s="53">
        <v>0</v>
      </c>
      <c r="AO245" s="53">
        <v>5</v>
      </c>
      <c r="AP245" s="53">
        <v>0</v>
      </c>
      <c r="AQ245" s="53">
        <v>346</v>
      </c>
      <c r="AR245" s="53">
        <v>62</v>
      </c>
      <c r="AS245" s="53">
        <v>11</v>
      </c>
      <c r="AT245" s="53">
        <v>4</v>
      </c>
      <c r="AU245" s="1188"/>
      <c r="AV245" s="53">
        <v>0</v>
      </c>
      <c r="AW245" s="53">
        <v>0</v>
      </c>
      <c r="AX245" s="53">
        <v>0</v>
      </c>
      <c r="AY245" s="53">
        <v>388</v>
      </c>
      <c r="AZ245" s="53"/>
      <c r="BA245" s="53">
        <v>892</v>
      </c>
      <c r="BB245" s="53">
        <v>780</v>
      </c>
      <c r="BC245" s="53">
        <v>112</v>
      </c>
      <c r="BD245" s="53">
        <v>1731</v>
      </c>
      <c r="BE245" s="53">
        <v>-566370</v>
      </c>
      <c r="BF245" s="53">
        <v>-88415</v>
      </c>
      <c r="BG245" s="53"/>
      <c r="BH245" s="53">
        <v>-1603</v>
      </c>
      <c r="BI245" s="53">
        <v>-189215</v>
      </c>
      <c r="BJ245" s="53">
        <v>-59542</v>
      </c>
      <c r="BK245" s="53">
        <v>-1489049</v>
      </c>
      <c r="BL245" s="1741"/>
      <c r="BM245" s="1742"/>
      <c r="BN245" s="1329">
        <v>0</v>
      </c>
      <c r="BO245" s="344" t="s">
        <v>2013</v>
      </c>
      <c r="BP245" s="344" t="s">
        <v>2014</v>
      </c>
      <c r="BQ245" s="580" t="s">
        <v>2262</v>
      </c>
      <c r="BR245" s="246"/>
      <c r="BS245" s="246"/>
      <c r="BT245" s="246"/>
      <c r="BU245" s="246"/>
      <c r="BV245" s="246"/>
      <c r="BW245" s="246"/>
      <c r="BX245" s="246"/>
      <c r="BY245" s="246"/>
      <c r="BZ245" s="246"/>
      <c r="CA245" s="246"/>
      <c r="CB245" s="246"/>
      <c r="CC245" s="246"/>
      <c r="CD245" s="246"/>
      <c r="CE245" s="246"/>
      <c r="CF245" s="246"/>
      <c r="CG245" s="246"/>
      <c r="CH245" s="246"/>
      <c r="CI245" s="246"/>
      <c r="CJ245" s="246"/>
      <c r="CK245" s="246"/>
      <c r="CL245" s="246"/>
      <c r="CM245" s="246"/>
      <c r="CN245" s="246"/>
      <c r="CO245" s="246"/>
      <c r="CP245" s="246"/>
      <c r="CQ245" s="246"/>
      <c r="CR245" s="246"/>
      <c r="CS245" s="246"/>
      <c r="CT245" s="246"/>
    </row>
    <row r="246" spans="1:99" s="48" customFormat="1" ht="12.75" customHeight="1" x14ac:dyDescent="0.2">
      <c r="A246" s="599">
        <v>242</v>
      </c>
      <c r="B246" s="296" t="s">
        <v>373</v>
      </c>
      <c r="C246" s="648" t="s">
        <v>374</v>
      </c>
      <c r="D246" s="1319">
        <v>178378</v>
      </c>
      <c r="E246" s="1187">
        <v>203424000</v>
      </c>
      <c r="F246" s="1187">
        <v>3980</v>
      </c>
      <c r="G246" s="53">
        <v>-5056745</v>
      </c>
      <c r="H246" s="53">
        <v>-9413552</v>
      </c>
      <c r="I246" s="53">
        <v>-33174</v>
      </c>
      <c r="J246" s="53">
        <v>0</v>
      </c>
      <c r="K246" s="53">
        <v>0</v>
      </c>
      <c r="L246" s="53">
        <v>0</v>
      </c>
      <c r="M246" s="53">
        <v>-879875</v>
      </c>
      <c r="N246" s="53">
        <v>0</v>
      </c>
      <c r="O246" s="53">
        <v>-49369</v>
      </c>
      <c r="P246" s="53">
        <v>0</v>
      </c>
      <c r="Q246" s="53">
        <v>0</v>
      </c>
      <c r="R246" s="53">
        <v>0</v>
      </c>
      <c r="S246" s="53">
        <v>0</v>
      </c>
      <c r="T246" s="53"/>
      <c r="U246" s="53"/>
      <c r="V246" s="53">
        <v>74053043</v>
      </c>
      <c r="W246" s="53">
        <v>-2498808</v>
      </c>
      <c r="X246" s="53"/>
      <c r="Y246" s="53"/>
      <c r="Z246" s="53">
        <v>23129291</v>
      </c>
      <c r="AA246" s="53">
        <v>21026628</v>
      </c>
      <c r="AB246" s="53">
        <v>25932841</v>
      </c>
      <c r="AC246" s="53">
        <v>0</v>
      </c>
      <c r="AD246" s="53">
        <v>188111</v>
      </c>
      <c r="AE246" s="53">
        <v>0</v>
      </c>
      <c r="AF246" s="53">
        <v>285825</v>
      </c>
      <c r="AG246" s="53">
        <v>0</v>
      </c>
      <c r="AH246" s="53">
        <v>0</v>
      </c>
      <c r="AI246" s="53">
        <v>0</v>
      </c>
      <c r="AJ246" s="53">
        <v>0</v>
      </c>
      <c r="AK246" s="53">
        <v>2757954</v>
      </c>
      <c r="AL246" s="53">
        <v>219</v>
      </c>
      <c r="AM246" s="53">
        <v>3</v>
      </c>
      <c r="AN246" s="53">
        <v>0</v>
      </c>
      <c r="AO246" s="53">
        <v>0</v>
      </c>
      <c r="AP246" s="53">
        <v>0</v>
      </c>
      <c r="AQ246" s="53">
        <v>309</v>
      </c>
      <c r="AR246" s="53">
        <v>0</v>
      </c>
      <c r="AS246" s="53">
        <v>16</v>
      </c>
      <c r="AT246" s="53">
        <v>0</v>
      </c>
      <c r="AU246" s="1188"/>
      <c r="AV246" s="53">
        <v>0</v>
      </c>
      <c r="AW246" s="53">
        <v>0</v>
      </c>
      <c r="AX246" s="53">
        <v>8</v>
      </c>
      <c r="AY246" s="53">
        <v>656</v>
      </c>
      <c r="AZ246" s="53"/>
      <c r="BA246" s="53">
        <v>1367</v>
      </c>
      <c r="BB246" s="53">
        <v>1188</v>
      </c>
      <c r="BC246" s="53">
        <v>179</v>
      </c>
      <c r="BD246" s="53">
        <v>2001</v>
      </c>
      <c r="BE246" s="53">
        <v>-272190</v>
      </c>
      <c r="BF246" s="53">
        <v>-31063</v>
      </c>
      <c r="BG246" s="53"/>
      <c r="BH246" s="53">
        <v>-151095</v>
      </c>
      <c r="BI246" s="53">
        <v>-208368</v>
      </c>
      <c r="BJ246" s="53">
        <v>-217159</v>
      </c>
      <c r="BK246" s="53">
        <v>1909379</v>
      </c>
      <c r="BL246" s="1741"/>
      <c r="BM246" s="1742"/>
      <c r="BN246" s="1329">
        <v>0</v>
      </c>
      <c r="BO246" s="344" t="s">
        <v>2023</v>
      </c>
      <c r="BP246" s="344" t="s">
        <v>2024</v>
      </c>
      <c r="BQ246" s="580" t="s">
        <v>2263</v>
      </c>
      <c r="BR246" s="246"/>
      <c r="BS246" s="246"/>
      <c r="BT246" s="246"/>
      <c r="BU246" s="246"/>
      <c r="BV246" s="246"/>
      <c r="BW246" s="246"/>
      <c r="BX246" s="246"/>
      <c r="BY246" s="246"/>
      <c r="BZ246" s="246"/>
      <c r="CA246" s="246"/>
      <c r="CB246" s="246"/>
      <c r="CC246" s="246"/>
      <c r="CD246" s="246"/>
      <c r="CE246" s="246"/>
      <c r="CF246" s="246"/>
      <c r="CG246" s="246"/>
      <c r="CH246" s="246"/>
      <c r="CI246" s="246"/>
      <c r="CJ246" s="246"/>
      <c r="CK246" s="246"/>
      <c r="CL246" s="246"/>
      <c r="CM246" s="246"/>
      <c r="CN246" s="246"/>
      <c r="CO246" s="246"/>
      <c r="CP246" s="246"/>
      <c r="CQ246" s="246"/>
      <c r="CR246" s="246"/>
      <c r="CS246" s="246"/>
      <c r="CT246" s="246"/>
    </row>
    <row r="247" spans="1:99" s="48" customFormat="1" ht="12.75" customHeight="1" x14ac:dyDescent="0.2">
      <c r="A247" s="599">
        <v>243</v>
      </c>
      <c r="B247" s="296" t="s">
        <v>375</v>
      </c>
      <c r="C247" s="648" t="s">
        <v>376</v>
      </c>
      <c r="D247" s="1319">
        <v>193572</v>
      </c>
      <c r="E247" s="1187">
        <v>191604000</v>
      </c>
      <c r="F247" s="1187">
        <v>4870</v>
      </c>
      <c r="G247" s="53">
        <v>-6501139</v>
      </c>
      <c r="H247" s="53">
        <v>-3986998</v>
      </c>
      <c r="I247" s="53">
        <v>-103090</v>
      </c>
      <c r="J247" s="53">
        <v>-25776</v>
      </c>
      <c r="K247" s="53">
        <v>-18136</v>
      </c>
      <c r="L247" s="53">
        <v>0</v>
      </c>
      <c r="M247" s="53">
        <v>-1570214</v>
      </c>
      <c r="N247" s="53">
        <v>-244583</v>
      </c>
      <c r="O247" s="53">
        <v>-177178</v>
      </c>
      <c r="P247" s="53">
        <v>-25772</v>
      </c>
      <c r="Q247" s="53">
        <v>-7485</v>
      </c>
      <c r="R247" s="53">
        <v>0</v>
      </c>
      <c r="S247" s="53">
        <v>0</v>
      </c>
      <c r="T247" s="53"/>
      <c r="U247" s="53"/>
      <c r="V247" s="53">
        <v>71664684</v>
      </c>
      <c r="W247" s="53">
        <v>-2964694</v>
      </c>
      <c r="X247" s="53"/>
      <c r="Y247" s="53"/>
      <c r="Z247" s="53">
        <v>31614328</v>
      </c>
      <c r="AA247" s="53">
        <v>25291463</v>
      </c>
      <c r="AB247" s="53">
        <v>5690579</v>
      </c>
      <c r="AC247" s="53">
        <v>632287</v>
      </c>
      <c r="AD247" s="53">
        <v>195878</v>
      </c>
      <c r="AE247" s="53">
        <v>0</v>
      </c>
      <c r="AF247" s="53">
        <v>4559685</v>
      </c>
      <c r="AG247" s="53">
        <v>0</v>
      </c>
      <c r="AH247" s="53">
        <v>0</v>
      </c>
      <c r="AI247" s="53">
        <v>0</v>
      </c>
      <c r="AJ247" s="53">
        <v>0</v>
      </c>
      <c r="AK247" s="53">
        <v>733431</v>
      </c>
      <c r="AL247" s="53">
        <v>225</v>
      </c>
      <c r="AM247" s="53">
        <v>20</v>
      </c>
      <c r="AN247" s="53">
        <v>8</v>
      </c>
      <c r="AO247" s="53">
        <v>9</v>
      </c>
      <c r="AP247" s="53">
        <v>0</v>
      </c>
      <c r="AQ247" s="53">
        <v>270</v>
      </c>
      <c r="AR247" s="53">
        <v>137</v>
      </c>
      <c r="AS247" s="53">
        <v>31</v>
      </c>
      <c r="AT247" s="53">
        <v>20</v>
      </c>
      <c r="AU247" s="1188"/>
      <c r="AV247" s="53">
        <v>1</v>
      </c>
      <c r="AW247" s="53">
        <v>0</v>
      </c>
      <c r="AX247" s="53">
        <v>0</v>
      </c>
      <c r="AY247" s="53">
        <v>536</v>
      </c>
      <c r="AZ247" s="53"/>
      <c r="BA247" s="53">
        <v>2157</v>
      </c>
      <c r="BB247" s="53">
        <v>1974</v>
      </c>
      <c r="BC247" s="53">
        <v>183</v>
      </c>
      <c r="BD247" s="53">
        <v>2220</v>
      </c>
      <c r="BE247" s="53">
        <v>-123350</v>
      </c>
      <c r="BF247" s="53">
        <v>-310905</v>
      </c>
      <c r="BG247" s="53"/>
      <c r="BH247" s="53">
        <v>0</v>
      </c>
      <c r="BI247" s="53">
        <v>-1135959</v>
      </c>
      <c r="BJ247" s="53">
        <v>0</v>
      </c>
      <c r="BK247" s="53">
        <v>795765</v>
      </c>
      <c r="BL247" s="1741"/>
      <c r="BM247" s="1742"/>
      <c r="BN247" s="1329">
        <v>0</v>
      </c>
      <c r="BO247" s="344" t="s">
        <v>2013</v>
      </c>
      <c r="BP247" s="344" t="s">
        <v>2014</v>
      </c>
      <c r="BQ247" s="580" t="s">
        <v>2264</v>
      </c>
      <c r="BR247" s="246"/>
      <c r="BS247" s="246"/>
      <c r="BT247" s="246"/>
      <c r="BU247" s="246"/>
      <c r="BV247" s="246"/>
      <c r="BW247" s="246"/>
      <c r="BX247" s="246"/>
      <c r="BY247" s="246"/>
      <c r="BZ247" s="246"/>
      <c r="CA247" s="246"/>
      <c r="CB247" s="246"/>
      <c r="CC247" s="246"/>
      <c r="CD247" s="246"/>
      <c r="CE247" s="246"/>
      <c r="CF247" s="246"/>
      <c r="CG247" s="246"/>
      <c r="CH247" s="246"/>
      <c r="CI247" s="246"/>
      <c r="CJ247" s="246"/>
      <c r="CK247" s="246"/>
      <c r="CL247" s="246"/>
      <c r="CM247" s="246"/>
      <c r="CN247" s="246"/>
      <c r="CO247" s="246"/>
      <c r="CP247" s="246"/>
      <c r="CQ247" s="246"/>
      <c r="CR247" s="246"/>
      <c r="CS247" s="246"/>
      <c r="CT247" s="246"/>
    </row>
    <row r="248" spans="1:99" s="304" customFormat="1" ht="12.75" customHeight="1" x14ac:dyDescent="0.2">
      <c r="A248" s="599">
        <v>244</v>
      </c>
      <c r="B248" s="296" t="s">
        <v>635</v>
      </c>
      <c r="C248" s="648" t="s">
        <v>378</v>
      </c>
      <c r="D248" s="1319">
        <v>253335</v>
      </c>
      <c r="E248" s="1187">
        <v>317145000</v>
      </c>
      <c r="F248" s="1187">
        <v>5660</v>
      </c>
      <c r="G248" s="53">
        <v>-5246613</v>
      </c>
      <c r="H248" s="53">
        <v>-9196103</v>
      </c>
      <c r="I248" s="53">
        <v>-101467</v>
      </c>
      <c r="J248" s="53">
        <v>-3119</v>
      </c>
      <c r="K248" s="53">
        <v>-11602</v>
      </c>
      <c r="L248" s="53">
        <v>-89428</v>
      </c>
      <c r="M248" s="53">
        <v>-3535879</v>
      </c>
      <c r="N248" s="53">
        <v>-447276</v>
      </c>
      <c r="O248" s="53">
        <v>-90456</v>
      </c>
      <c r="P248" s="53">
        <v>-25367</v>
      </c>
      <c r="Q248" s="53">
        <v>-1590</v>
      </c>
      <c r="R248" s="53">
        <v>0</v>
      </c>
      <c r="S248" s="53">
        <v>0</v>
      </c>
      <c r="T248" s="53"/>
      <c r="U248" s="53"/>
      <c r="V248" s="53">
        <v>130086114</v>
      </c>
      <c r="W248" s="53">
        <v>-4162756</v>
      </c>
      <c r="X248" s="53"/>
      <c r="Y248" s="53"/>
      <c r="Z248" s="53">
        <v>61780235</v>
      </c>
      <c r="AA248" s="53">
        <v>60544630</v>
      </c>
      <c r="AB248" s="53">
        <v>0</v>
      </c>
      <c r="AC248" s="53">
        <v>1235605</v>
      </c>
      <c r="AD248" s="53">
        <v>260104</v>
      </c>
      <c r="AE248" s="53">
        <v>0</v>
      </c>
      <c r="AF248" s="53">
        <v>876691</v>
      </c>
      <c r="AG248" s="53">
        <v>0</v>
      </c>
      <c r="AH248" s="53">
        <v>0</v>
      </c>
      <c r="AI248" s="53">
        <v>0</v>
      </c>
      <c r="AJ248" s="53">
        <v>0</v>
      </c>
      <c r="AK248" s="53">
        <v>1862541</v>
      </c>
      <c r="AL248" s="53">
        <v>321</v>
      </c>
      <c r="AM248" s="53">
        <v>5</v>
      </c>
      <c r="AN248" s="53">
        <v>1</v>
      </c>
      <c r="AO248" s="53">
        <v>6</v>
      </c>
      <c r="AP248" s="53">
        <v>0</v>
      </c>
      <c r="AQ248" s="53">
        <v>537</v>
      </c>
      <c r="AR248" s="53">
        <v>172</v>
      </c>
      <c r="AS248" s="53">
        <v>19</v>
      </c>
      <c r="AT248" s="53">
        <v>5</v>
      </c>
      <c r="AU248" s="1188"/>
      <c r="AV248" s="53">
        <v>1</v>
      </c>
      <c r="AW248" s="53">
        <v>0</v>
      </c>
      <c r="AX248" s="53">
        <v>0</v>
      </c>
      <c r="AY248" s="53">
        <v>681</v>
      </c>
      <c r="AZ248" s="53"/>
      <c r="BA248" s="53">
        <v>1761</v>
      </c>
      <c r="BB248" s="53">
        <v>1587</v>
      </c>
      <c r="BC248" s="53">
        <v>174</v>
      </c>
      <c r="BD248" s="53">
        <v>3033</v>
      </c>
      <c r="BE248" s="53">
        <v>-752020</v>
      </c>
      <c r="BF248" s="53">
        <v>-1586950</v>
      </c>
      <c r="BG248" s="53"/>
      <c r="BH248" s="53">
        <v>-684908</v>
      </c>
      <c r="BI248" s="53">
        <v>-503967</v>
      </c>
      <c r="BJ248" s="53">
        <v>-8034</v>
      </c>
      <c r="BK248" s="53">
        <v>281516</v>
      </c>
      <c r="BL248" s="1741"/>
      <c r="BM248" s="1742"/>
      <c r="BN248" s="1329">
        <v>0</v>
      </c>
      <c r="BO248" s="344" t="s">
        <v>497</v>
      </c>
      <c r="BP248" s="344" t="s">
        <v>2033</v>
      </c>
      <c r="BQ248" s="580" t="s">
        <v>2265</v>
      </c>
      <c r="BR248" s="246"/>
      <c r="BS248" s="246"/>
      <c r="BT248" s="246"/>
      <c r="BU248" s="246"/>
      <c r="BV248" s="246"/>
      <c r="BW248" s="246"/>
      <c r="BX248" s="246"/>
      <c r="BY248" s="246"/>
      <c r="BZ248" s="246"/>
      <c r="CA248" s="246"/>
      <c r="CB248" s="246"/>
      <c r="CC248" s="246"/>
      <c r="CD248" s="246"/>
      <c r="CE248" s="246"/>
      <c r="CF248" s="246"/>
      <c r="CG248" s="246"/>
      <c r="CH248" s="246"/>
      <c r="CI248" s="246"/>
      <c r="CJ248" s="246"/>
      <c r="CK248" s="246"/>
      <c r="CL248" s="246"/>
      <c r="CM248" s="246"/>
      <c r="CN248" s="246"/>
      <c r="CO248" s="246"/>
      <c r="CP248" s="246"/>
      <c r="CQ248" s="246"/>
      <c r="CR248" s="246"/>
      <c r="CS248" s="246"/>
      <c r="CT248" s="246"/>
      <c r="CU248" s="48"/>
    </row>
    <row r="249" spans="1:99" s="48" customFormat="1" ht="12.75" customHeight="1" x14ac:dyDescent="0.2">
      <c r="A249" s="599">
        <v>245</v>
      </c>
      <c r="B249" s="296" t="s">
        <v>379</v>
      </c>
      <c r="C249" s="648" t="s">
        <v>380</v>
      </c>
      <c r="D249" s="1319">
        <v>269770</v>
      </c>
      <c r="E249" s="1187">
        <v>181542000</v>
      </c>
      <c r="F249" s="1187">
        <v>7680</v>
      </c>
      <c r="G249" s="53">
        <v>-11099448</v>
      </c>
      <c r="H249" s="53">
        <v>-6061719</v>
      </c>
      <c r="I249" s="53">
        <v>-139966</v>
      </c>
      <c r="J249" s="53">
        <v>0</v>
      </c>
      <c r="K249" s="53">
        <v>-1897</v>
      </c>
      <c r="L249" s="53">
        <v>0</v>
      </c>
      <c r="M249" s="53">
        <v>-2415308</v>
      </c>
      <c r="N249" s="53">
        <v>-24972</v>
      </c>
      <c r="O249" s="53">
        <v>-7471</v>
      </c>
      <c r="P249" s="53">
        <v>-3192</v>
      </c>
      <c r="Q249" s="53">
        <v>0</v>
      </c>
      <c r="R249" s="53">
        <v>0</v>
      </c>
      <c r="S249" s="53">
        <v>0</v>
      </c>
      <c r="T249" s="53"/>
      <c r="U249" s="53"/>
      <c r="V249" s="53">
        <v>60956247</v>
      </c>
      <c r="W249" s="53">
        <v>-598026</v>
      </c>
      <c r="X249" s="53"/>
      <c r="Y249" s="53"/>
      <c r="Z249" s="53">
        <v>0</v>
      </c>
      <c r="AA249" s="53">
        <v>58756616</v>
      </c>
      <c r="AB249" s="53">
        <v>0</v>
      </c>
      <c r="AC249" s="53">
        <v>593501</v>
      </c>
      <c r="AD249" s="53">
        <v>286853</v>
      </c>
      <c r="AE249" s="53">
        <v>0</v>
      </c>
      <c r="AF249" s="53">
        <v>0</v>
      </c>
      <c r="AG249" s="53">
        <v>0</v>
      </c>
      <c r="AH249" s="53">
        <v>0</v>
      </c>
      <c r="AI249" s="53">
        <v>0</v>
      </c>
      <c r="AJ249" s="53">
        <v>0</v>
      </c>
      <c r="AK249" s="53">
        <v>4856891</v>
      </c>
      <c r="AL249" s="53">
        <v>276</v>
      </c>
      <c r="AM249" s="53">
        <v>17</v>
      </c>
      <c r="AN249" s="53">
        <v>0</v>
      </c>
      <c r="AO249" s="53">
        <v>2</v>
      </c>
      <c r="AP249" s="53">
        <v>0</v>
      </c>
      <c r="AQ249" s="53">
        <v>776</v>
      </c>
      <c r="AR249" s="53">
        <v>40</v>
      </c>
      <c r="AS249" s="53">
        <v>3</v>
      </c>
      <c r="AT249" s="53">
        <v>7</v>
      </c>
      <c r="AU249" s="1188"/>
      <c r="AV249" s="53">
        <v>0</v>
      </c>
      <c r="AW249" s="53">
        <v>0</v>
      </c>
      <c r="AX249" s="53">
        <v>0</v>
      </c>
      <c r="AY249" s="53">
        <v>656</v>
      </c>
      <c r="AZ249" s="53"/>
      <c r="BA249" s="53">
        <v>4016</v>
      </c>
      <c r="BB249" s="53">
        <v>3794</v>
      </c>
      <c r="BC249" s="53">
        <v>222</v>
      </c>
      <c r="BD249" s="53">
        <v>3266</v>
      </c>
      <c r="BE249" s="53">
        <v>-326469</v>
      </c>
      <c r="BF249" s="53">
        <v>-126075</v>
      </c>
      <c r="BG249" s="53"/>
      <c r="BH249" s="53">
        <v>-49577</v>
      </c>
      <c r="BI249" s="53">
        <v>-1913187</v>
      </c>
      <c r="BJ249" s="53">
        <v>0</v>
      </c>
      <c r="BK249" s="53">
        <v>1175639</v>
      </c>
      <c r="BL249" s="1741"/>
      <c r="BM249" s="1742"/>
      <c r="BN249" s="1329">
        <v>0</v>
      </c>
      <c r="BO249" s="344" t="s">
        <v>2027</v>
      </c>
      <c r="BP249" s="344" t="s">
        <v>2040</v>
      </c>
      <c r="BQ249" s="580" t="s">
        <v>2266</v>
      </c>
      <c r="BR249" s="246"/>
      <c r="BS249" s="246"/>
      <c r="BT249" s="246"/>
      <c r="BU249" s="246"/>
      <c r="BV249" s="246"/>
      <c r="BW249" s="246"/>
      <c r="BX249" s="246"/>
      <c r="BY249" s="246"/>
      <c r="BZ249" s="246"/>
      <c r="CA249" s="246"/>
      <c r="CB249" s="246"/>
      <c r="CC249" s="246"/>
      <c r="CD249" s="246"/>
      <c r="CE249" s="246"/>
      <c r="CF249" s="246"/>
      <c r="CG249" s="246"/>
      <c r="CH249" s="246"/>
      <c r="CI249" s="246"/>
      <c r="CJ249" s="246"/>
      <c r="CK249" s="246"/>
      <c r="CL249" s="246"/>
      <c r="CM249" s="246"/>
      <c r="CN249" s="246"/>
      <c r="CO249" s="246"/>
      <c r="CP249" s="246"/>
      <c r="CQ249" s="246"/>
      <c r="CR249" s="246"/>
      <c r="CS249" s="246"/>
      <c r="CT249" s="246"/>
    </row>
    <row r="250" spans="1:99" s="48" customFormat="1" ht="12.75" customHeight="1" x14ac:dyDescent="0.2">
      <c r="A250" s="599">
        <v>246</v>
      </c>
      <c r="B250" s="296" t="s">
        <v>381</v>
      </c>
      <c r="C250" s="648" t="s">
        <v>382</v>
      </c>
      <c r="D250" s="1319">
        <v>86637</v>
      </c>
      <c r="E250" s="1187">
        <v>94852000</v>
      </c>
      <c r="F250" s="1187">
        <v>2120</v>
      </c>
      <c r="G250" s="53">
        <v>-2545786</v>
      </c>
      <c r="H250" s="53">
        <v>-1455938</v>
      </c>
      <c r="I250" s="53">
        <v>-62076</v>
      </c>
      <c r="J250" s="53">
        <v>0</v>
      </c>
      <c r="K250" s="53">
        <v>-1</v>
      </c>
      <c r="L250" s="53">
        <v>-42500</v>
      </c>
      <c r="M250" s="53">
        <v>-827843</v>
      </c>
      <c r="N250" s="53">
        <v>-18466</v>
      </c>
      <c r="O250" s="53">
        <v>0</v>
      </c>
      <c r="P250" s="53">
        <v>0</v>
      </c>
      <c r="Q250" s="53">
        <v>0</v>
      </c>
      <c r="R250" s="53">
        <v>0</v>
      </c>
      <c r="S250" s="53">
        <v>0</v>
      </c>
      <c r="T250" s="53"/>
      <c r="U250" s="53"/>
      <c r="V250" s="53">
        <v>39142253</v>
      </c>
      <c r="W250" s="53">
        <v>-1842287</v>
      </c>
      <c r="X250" s="53"/>
      <c r="Y250" s="53"/>
      <c r="Z250" s="53">
        <v>18596505</v>
      </c>
      <c r="AA250" s="53">
        <v>14877204</v>
      </c>
      <c r="AB250" s="53">
        <v>3347371</v>
      </c>
      <c r="AC250" s="53">
        <v>371930</v>
      </c>
      <c r="AD250" s="53">
        <v>87907</v>
      </c>
      <c r="AE250" s="53">
        <v>0</v>
      </c>
      <c r="AF250" s="53">
        <v>2582</v>
      </c>
      <c r="AG250" s="53">
        <v>0</v>
      </c>
      <c r="AH250" s="53">
        <v>0</v>
      </c>
      <c r="AI250" s="53">
        <v>0</v>
      </c>
      <c r="AJ250" s="53">
        <v>0</v>
      </c>
      <c r="AK250" s="53">
        <v>-231605</v>
      </c>
      <c r="AL250" s="53">
        <v>84</v>
      </c>
      <c r="AM250" s="53">
        <v>4</v>
      </c>
      <c r="AN250" s="53">
        <v>0</v>
      </c>
      <c r="AO250" s="53">
        <v>1</v>
      </c>
      <c r="AP250" s="53">
        <v>0</v>
      </c>
      <c r="AQ250" s="53">
        <v>89</v>
      </c>
      <c r="AR250" s="53">
        <v>14</v>
      </c>
      <c r="AS250" s="53">
        <v>0</v>
      </c>
      <c r="AT250" s="53">
        <v>0</v>
      </c>
      <c r="AU250" s="1188"/>
      <c r="AV250" s="53">
        <v>0</v>
      </c>
      <c r="AW250" s="53">
        <v>0</v>
      </c>
      <c r="AX250" s="53">
        <v>0</v>
      </c>
      <c r="AY250" s="53">
        <v>253</v>
      </c>
      <c r="AZ250" s="53"/>
      <c r="BA250" s="53">
        <v>771</v>
      </c>
      <c r="BB250" s="53">
        <v>688</v>
      </c>
      <c r="BC250" s="53">
        <v>83</v>
      </c>
      <c r="BD250" s="53">
        <v>1020</v>
      </c>
      <c r="BE250" s="53">
        <v>-215706</v>
      </c>
      <c r="BF250" s="53">
        <v>-194603</v>
      </c>
      <c r="BG250" s="53"/>
      <c r="BH250" s="53">
        <v>-5262</v>
      </c>
      <c r="BI250" s="53">
        <v>-329488</v>
      </c>
      <c r="BJ250" s="53">
        <v>-82784</v>
      </c>
      <c r="BK250" s="53">
        <v>-491336</v>
      </c>
      <c r="BL250" s="1741"/>
      <c r="BM250" s="1742"/>
      <c r="BN250" s="1329">
        <v>0</v>
      </c>
      <c r="BO250" s="344" t="s">
        <v>2013</v>
      </c>
      <c r="BP250" s="344" t="s">
        <v>2037</v>
      </c>
      <c r="BQ250" s="580" t="s">
        <v>2267</v>
      </c>
      <c r="BR250" s="246"/>
      <c r="BS250" s="246"/>
      <c r="BT250" s="246"/>
      <c r="BU250" s="246"/>
      <c r="BV250" s="246"/>
      <c r="BW250" s="246"/>
      <c r="BX250" s="246"/>
      <c r="BY250" s="246"/>
      <c r="BZ250" s="246"/>
      <c r="CA250" s="246"/>
      <c r="CB250" s="246"/>
      <c r="CC250" s="246"/>
      <c r="CD250" s="246"/>
      <c r="CE250" s="246"/>
      <c r="CF250" s="246"/>
      <c r="CG250" s="246"/>
      <c r="CH250" s="246"/>
      <c r="CI250" s="246"/>
      <c r="CJ250" s="246"/>
      <c r="CK250" s="246"/>
      <c r="CL250" s="246"/>
      <c r="CM250" s="246"/>
      <c r="CN250" s="246"/>
      <c r="CO250" s="246"/>
      <c r="CP250" s="246"/>
      <c r="CQ250" s="246"/>
      <c r="CR250" s="246"/>
      <c r="CS250" s="246"/>
      <c r="CT250" s="246"/>
    </row>
    <row r="251" spans="1:99" s="48" customFormat="1" ht="12.75" customHeight="1" x14ac:dyDescent="0.2">
      <c r="A251" s="599">
        <v>247</v>
      </c>
      <c r="B251" s="296" t="s">
        <v>383</v>
      </c>
      <c r="C251" s="648" t="s">
        <v>384</v>
      </c>
      <c r="D251" s="1319">
        <v>112368</v>
      </c>
      <c r="E251" s="1187">
        <v>76287000</v>
      </c>
      <c r="F251" s="1187">
        <v>2900</v>
      </c>
      <c r="G251" s="53">
        <v>-3711510</v>
      </c>
      <c r="H251" s="53">
        <v>-3845103</v>
      </c>
      <c r="I251" s="53">
        <v>-42428</v>
      </c>
      <c r="J251" s="53">
        <v>-44994</v>
      </c>
      <c r="K251" s="53">
        <v>-15581</v>
      </c>
      <c r="L251" s="53">
        <v>0</v>
      </c>
      <c r="M251" s="53">
        <v>-474649</v>
      </c>
      <c r="N251" s="53">
        <v>-53441</v>
      </c>
      <c r="O251" s="53">
        <v>-15800</v>
      </c>
      <c r="P251" s="53">
        <v>0</v>
      </c>
      <c r="Q251" s="53">
        <v>0</v>
      </c>
      <c r="R251" s="53">
        <v>0</v>
      </c>
      <c r="S251" s="53">
        <v>0</v>
      </c>
      <c r="T251" s="53"/>
      <c r="U251" s="53"/>
      <c r="V251" s="53">
        <v>22764936</v>
      </c>
      <c r="W251" s="53">
        <v>-1219810</v>
      </c>
      <c r="X251" s="53"/>
      <c r="Y251" s="53"/>
      <c r="Z251" s="53">
        <v>10800139</v>
      </c>
      <c r="AA251" s="53">
        <v>8640111</v>
      </c>
      <c r="AB251" s="53">
        <v>2160028</v>
      </c>
      <c r="AC251" s="53">
        <v>0</v>
      </c>
      <c r="AD251" s="53">
        <v>117929</v>
      </c>
      <c r="AE251" s="53">
        <v>0</v>
      </c>
      <c r="AF251" s="53">
        <v>0</v>
      </c>
      <c r="AG251" s="53">
        <v>0</v>
      </c>
      <c r="AH251" s="53">
        <v>0</v>
      </c>
      <c r="AI251" s="53">
        <v>0</v>
      </c>
      <c r="AJ251" s="53">
        <v>0</v>
      </c>
      <c r="AK251" s="53">
        <v>-808726</v>
      </c>
      <c r="AL251" s="53">
        <v>157</v>
      </c>
      <c r="AM251" s="53">
        <v>12</v>
      </c>
      <c r="AN251" s="53">
        <v>12</v>
      </c>
      <c r="AO251" s="53">
        <v>10</v>
      </c>
      <c r="AP251" s="53">
        <v>0</v>
      </c>
      <c r="AQ251" s="53">
        <v>210</v>
      </c>
      <c r="AR251" s="53">
        <v>37</v>
      </c>
      <c r="AS251" s="53">
        <v>8</v>
      </c>
      <c r="AT251" s="53">
        <v>0</v>
      </c>
      <c r="AU251" s="1188"/>
      <c r="AV251" s="53">
        <v>0</v>
      </c>
      <c r="AW251" s="53">
        <v>0</v>
      </c>
      <c r="AX251" s="53">
        <v>0</v>
      </c>
      <c r="AY251" s="53">
        <v>484</v>
      </c>
      <c r="AZ251" s="53"/>
      <c r="BA251" s="53">
        <v>1149</v>
      </c>
      <c r="BB251" s="53">
        <v>1032</v>
      </c>
      <c r="BC251" s="53">
        <v>117</v>
      </c>
      <c r="BD251" s="53">
        <v>1535</v>
      </c>
      <c r="BE251" s="53">
        <v>-5489</v>
      </c>
      <c r="BF251" s="53">
        <v>-177016</v>
      </c>
      <c r="BG251" s="53"/>
      <c r="BH251" s="53">
        <v>-18715</v>
      </c>
      <c r="BI251" s="53">
        <v>-273429</v>
      </c>
      <c r="BJ251" s="53">
        <v>0</v>
      </c>
      <c r="BK251" s="53">
        <v>420695</v>
      </c>
      <c r="BL251" s="1741"/>
      <c r="BM251" s="1742"/>
      <c r="BN251" s="1329">
        <v>0</v>
      </c>
      <c r="BO251" s="344" t="s">
        <v>2013</v>
      </c>
      <c r="BP251" s="344" t="s">
        <v>2014</v>
      </c>
      <c r="BQ251" s="580" t="s">
        <v>2268</v>
      </c>
      <c r="BR251" s="246"/>
      <c r="BS251" s="246"/>
      <c r="BT251" s="246"/>
      <c r="BU251" s="246"/>
      <c r="BV251" s="246"/>
      <c r="BW251" s="246"/>
      <c r="BX251" s="246"/>
      <c r="BY251" s="246"/>
      <c r="BZ251" s="246"/>
      <c r="CA251" s="246"/>
      <c r="CB251" s="246"/>
      <c r="CC251" s="246"/>
      <c r="CD251" s="246"/>
      <c r="CE251" s="246"/>
      <c r="CF251" s="246"/>
      <c r="CG251" s="246"/>
      <c r="CH251" s="246"/>
      <c r="CI251" s="246"/>
      <c r="CJ251" s="246"/>
      <c r="CK251" s="246"/>
      <c r="CL251" s="246"/>
      <c r="CM251" s="246"/>
      <c r="CN251" s="246"/>
      <c r="CO251" s="246"/>
      <c r="CP251" s="246"/>
      <c r="CQ251" s="246"/>
      <c r="CR251" s="246"/>
      <c r="CS251" s="246"/>
      <c r="CT251" s="246"/>
    </row>
    <row r="252" spans="1:99" s="48" customFormat="1" ht="12.75" customHeight="1" x14ac:dyDescent="0.2">
      <c r="A252" s="599">
        <v>248</v>
      </c>
      <c r="B252" s="296" t="s">
        <v>385</v>
      </c>
      <c r="C252" s="648" t="s">
        <v>386</v>
      </c>
      <c r="D252" s="1319">
        <v>196992</v>
      </c>
      <c r="E252" s="1187">
        <v>111560000</v>
      </c>
      <c r="F252" s="1187">
        <v>5570</v>
      </c>
      <c r="G252" s="53">
        <v>-7534318</v>
      </c>
      <c r="H252" s="53">
        <v>-2910495</v>
      </c>
      <c r="I252" s="53">
        <v>-74417</v>
      </c>
      <c r="J252" s="53">
        <v>-45322</v>
      </c>
      <c r="K252" s="53">
        <v>-45526</v>
      </c>
      <c r="L252" s="53">
        <v>0</v>
      </c>
      <c r="M252" s="53">
        <v>-1128884</v>
      </c>
      <c r="N252" s="53">
        <v>-91046</v>
      </c>
      <c r="O252" s="53">
        <v>-15863</v>
      </c>
      <c r="P252" s="53">
        <v>-6174</v>
      </c>
      <c r="Q252" s="53">
        <v>-14517</v>
      </c>
      <c r="R252" s="53">
        <v>0</v>
      </c>
      <c r="S252" s="53">
        <v>0</v>
      </c>
      <c r="T252" s="53"/>
      <c r="U252" s="53"/>
      <c r="V252" s="53">
        <v>34654069</v>
      </c>
      <c r="W252" s="53">
        <v>-628000</v>
      </c>
      <c r="X252" s="53"/>
      <c r="Y252" s="53"/>
      <c r="Z252" s="53">
        <v>16961374</v>
      </c>
      <c r="AA252" s="53">
        <v>13569100</v>
      </c>
      <c r="AB252" s="53">
        <v>3053048</v>
      </c>
      <c r="AC252" s="53">
        <v>339228</v>
      </c>
      <c r="AD252" s="53">
        <v>197086</v>
      </c>
      <c r="AE252" s="53">
        <v>0</v>
      </c>
      <c r="AF252" s="53">
        <v>101889</v>
      </c>
      <c r="AG252" s="53">
        <v>0</v>
      </c>
      <c r="AH252" s="53">
        <v>0</v>
      </c>
      <c r="AI252" s="53">
        <v>0</v>
      </c>
      <c r="AJ252" s="53">
        <v>0</v>
      </c>
      <c r="AK252" s="53">
        <v>-1329080</v>
      </c>
      <c r="AL252" s="53">
        <v>312</v>
      </c>
      <c r="AM252" s="53">
        <v>20</v>
      </c>
      <c r="AN252" s="53">
        <v>18</v>
      </c>
      <c r="AO252" s="53">
        <v>29</v>
      </c>
      <c r="AP252" s="53">
        <v>0</v>
      </c>
      <c r="AQ252" s="53">
        <v>344</v>
      </c>
      <c r="AR252" s="53">
        <v>130</v>
      </c>
      <c r="AS252" s="53">
        <v>14</v>
      </c>
      <c r="AT252" s="53">
        <v>16</v>
      </c>
      <c r="AU252" s="1188"/>
      <c r="AV252" s="53">
        <v>3</v>
      </c>
      <c r="AW252" s="53">
        <v>0</v>
      </c>
      <c r="AX252" s="53">
        <v>0</v>
      </c>
      <c r="AY252" s="53">
        <v>667</v>
      </c>
      <c r="AZ252" s="53"/>
      <c r="BA252" s="53">
        <v>2788</v>
      </c>
      <c r="BB252" s="53">
        <v>2632</v>
      </c>
      <c r="BC252" s="53">
        <v>156</v>
      </c>
      <c r="BD252" s="53">
        <v>1682</v>
      </c>
      <c r="BE252" s="53">
        <v>-155665</v>
      </c>
      <c r="BF252" s="53">
        <v>-455489</v>
      </c>
      <c r="BG252" s="53"/>
      <c r="BH252" s="53">
        <v>0</v>
      </c>
      <c r="BI252" s="53">
        <v>-493053</v>
      </c>
      <c r="BJ252" s="53">
        <v>-24677</v>
      </c>
      <c r="BK252" s="53">
        <v>-1912129</v>
      </c>
      <c r="BL252" s="1741"/>
      <c r="BM252" s="1742"/>
      <c r="BN252" s="1329">
        <v>0</v>
      </c>
      <c r="BO252" s="344" t="s">
        <v>2013</v>
      </c>
      <c r="BP252" s="344" t="s">
        <v>2033</v>
      </c>
      <c r="BQ252" s="580" t="s">
        <v>2269</v>
      </c>
      <c r="BR252" s="246"/>
      <c r="BS252" s="246"/>
      <c r="BT252" s="246"/>
      <c r="BU252" s="246"/>
      <c r="BV252" s="246"/>
      <c r="BW252" s="246"/>
      <c r="BX252" s="246"/>
      <c r="BY252" s="246"/>
      <c r="BZ252" s="246"/>
      <c r="CA252" s="246"/>
      <c r="CB252" s="246"/>
      <c r="CC252" s="246"/>
      <c r="CD252" s="246"/>
      <c r="CE252" s="246"/>
      <c r="CF252" s="246"/>
      <c r="CG252" s="246"/>
      <c r="CH252" s="246"/>
      <c r="CI252" s="246"/>
      <c r="CJ252" s="246"/>
      <c r="CK252" s="246"/>
      <c r="CL252" s="246"/>
      <c r="CM252" s="246"/>
      <c r="CN252" s="246"/>
      <c r="CO252" s="246"/>
      <c r="CP252" s="246"/>
      <c r="CQ252" s="246"/>
      <c r="CR252" s="246"/>
      <c r="CS252" s="246"/>
      <c r="CT252" s="246"/>
    </row>
    <row r="253" spans="1:99" s="48" customFormat="1" ht="12.75" customHeight="1" x14ac:dyDescent="0.2">
      <c r="A253" s="599">
        <v>249</v>
      </c>
      <c r="B253" s="296" t="s">
        <v>917</v>
      </c>
      <c r="C253" s="648" t="s">
        <v>388</v>
      </c>
      <c r="D253" s="1319">
        <v>221712</v>
      </c>
      <c r="E253" s="1187">
        <v>231976000</v>
      </c>
      <c r="F253" s="1187">
        <v>5460</v>
      </c>
      <c r="G253" s="53">
        <v>-6106074</v>
      </c>
      <c r="H253" s="53">
        <v>-6598071</v>
      </c>
      <c r="I253" s="53">
        <v>-36396</v>
      </c>
      <c r="J253" s="53">
        <v>-3422</v>
      </c>
      <c r="K253" s="53">
        <v>-11491</v>
      </c>
      <c r="L253" s="53">
        <v>-22737</v>
      </c>
      <c r="M253" s="53">
        <v>-2238872</v>
      </c>
      <c r="N253" s="53">
        <v>-324737</v>
      </c>
      <c r="O253" s="53">
        <v>-216706</v>
      </c>
      <c r="P253" s="53">
        <v>-8467</v>
      </c>
      <c r="Q253" s="53">
        <v>0</v>
      </c>
      <c r="R253" s="53">
        <v>0</v>
      </c>
      <c r="S253" s="53">
        <v>0</v>
      </c>
      <c r="T253" s="53"/>
      <c r="U253" s="53"/>
      <c r="V253" s="53">
        <v>83693324</v>
      </c>
      <c r="W253" s="53">
        <v>-4188000</v>
      </c>
      <c r="X253" s="53"/>
      <c r="Y253" s="53"/>
      <c r="Z253" s="53">
        <v>39641432</v>
      </c>
      <c r="AA253" s="53">
        <v>38848603</v>
      </c>
      <c r="AB253" s="53">
        <v>0</v>
      </c>
      <c r="AC253" s="53">
        <v>792829</v>
      </c>
      <c r="AD253" s="53">
        <v>219391</v>
      </c>
      <c r="AE253" s="53">
        <v>0</v>
      </c>
      <c r="AF253" s="53">
        <v>166676</v>
      </c>
      <c r="AG253" s="53">
        <v>0</v>
      </c>
      <c r="AH253" s="53">
        <v>0</v>
      </c>
      <c r="AI253" s="53">
        <v>0</v>
      </c>
      <c r="AJ253" s="53">
        <v>0</v>
      </c>
      <c r="AK253" s="53">
        <v>69921</v>
      </c>
      <c r="AL253" s="53">
        <v>283</v>
      </c>
      <c r="AM253" s="53">
        <v>8</v>
      </c>
      <c r="AN253" s="53">
        <v>2</v>
      </c>
      <c r="AO253" s="53">
        <v>11</v>
      </c>
      <c r="AP253" s="53">
        <v>0</v>
      </c>
      <c r="AQ253" s="53">
        <v>549</v>
      </c>
      <c r="AR253" s="53">
        <v>160</v>
      </c>
      <c r="AS253" s="53">
        <v>11</v>
      </c>
      <c r="AT253" s="53">
        <v>7</v>
      </c>
      <c r="AU253" s="1188"/>
      <c r="AV253" s="53">
        <v>1</v>
      </c>
      <c r="AW253" s="53">
        <v>0</v>
      </c>
      <c r="AX253" s="53">
        <v>0</v>
      </c>
      <c r="AY253" s="53">
        <v>462</v>
      </c>
      <c r="AZ253" s="53"/>
      <c r="BA253" s="53">
        <v>2051</v>
      </c>
      <c r="BB253" s="53">
        <v>1854</v>
      </c>
      <c r="BC253" s="53">
        <v>197</v>
      </c>
      <c r="BD253" s="53">
        <v>2561</v>
      </c>
      <c r="BE253" s="53">
        <v>-972343</v>
      </c>
      <c r="BF253" s="53">
        <v>-185309</v>
      </c>
      <c r="BG253" s="53"/>
      <c r="BH253" s="53">
        <v>-36875</v>
      </c>
      <c r="BI253" s="53">
        <v>-476217</v>
      </c>
      <c r="BJ253" s="53">
        <v>-568128</v>
      </c>
      <c r="BK253" s="53">
        <v>-414562</v>
      </c>
      <c r="BL253" s="1741"/>
      <c r="BM253" s="1742"/>
      <c r="BN253" s="1329">
        <v>0</v>
      </c>
      <c r="BO253" s="344" t="s">
        <v>497</v>
      </c>
      <c r="BP253" s="344" t="s">
        <v>2037</v>
      </c>
      <c r="BQ253" s="580" t="s">
        <v>2270</v>
      </c>
      <c r="BR253" s="246"/>
      <c r="BS253" s="246"/>
      <c r="BT253" s="246"/>
      <c r="BU253" s="246"/>
      <c r="BV253" s="246"/>
      <c r="BW253" s="246"/>
      <c r="BX253" s="246"/>
      <c r="BY253" s="246"/>
      <c r="BZ253" s="246"/>
      <c r="CA253" s="246"/>
      <c r="CB253" s="246"/>
      <c r="CC253" s="246"/>
      <c r="CD253" s="246"/>
      <c r="CE253" s="246"/>
      <c r="CF253" s="246"/>
      <c r="CG253" s="246"/>
      <c r="CH253" s="246"/>
      <c r="CI253" s="246"/>
      <c r="CJ253" s="246"/>
      <c r="CK253" s="246"/>
      <c r="CL253" s="246"/>
      <c r="CM253" s="246"/>
      <c r="CN253" s="246"/>
      <c r="CO253" s="246"/>
      <c r="CP253" s="246"/>
      <c r="CQ253" s="246"/>
      <c r="CR253" s="246"/>
      <c r="CS253" s="246"/>
      <c r="CT253" s="246"/>
    </row>
    <row r="254" spans="1:99" s="48" customFormat="1" ht="12.75" customHeight="1" x14ac:dyDescent="0.2">
      <c r="A254" s="599">
        <v>250</v>
      </c>
      <c r="B254" s="296" t="s">
        <v>389</v>
      </c>
      <c r="C254" s="648" t="s">
        <v>390</v>
      </c>
      <c r="D254" s="1319">
        <v>286252</v>
      </c>
      <c r="E254" s="1187">
        <v>107476000</v>
      </c>
      <c r="F254" s="1187">
        <v>8670</v>
      </c>
      <c r="G254" s="53">
        <v>-7967667</v>
      </c>
      <c r="H254" s="53">
        <v>-2919836</v>
      </c>
      <c r="I254" s="53">
        <v>-195581</v>
      </c>
      <c r="J254" s="53">
        <v>-55514</v>
      </c>
      <c r="K254" s="53">
        <v>-74289</v>
      </c>
      <c r="L254" s="53">
        <v>0</v>
      </c>
      <c r="M254" s="53">
        <v>-969370</v>
      </c>
      <c r="N254" s="53">
        <v>-27587</v>
      </c>
      <c r="O254" s="53">
        <v>0</v>
      </c>
      <c r="P254" s="53">
        <v>0</v>
      </c>
      <c r="Q254" s="53">
        <v>0</v>
      </c>
      <c r="R254" s="53">
        <v>0</v>
      </c>
      <c r="S254" s="53">
        <v>0</v>
      </c>
      <c r="T254" s="53"/>
      <c r="U254" s="53"/>
      <c r="V254" s="53">
        <v>33951571</v>
      </c>
      <c r="W254" s="53">
        <v>-1180000</v>
      </c>
      <c r="X254" s="53"/>
      <c r="Y254" s="53"/>
      <c r="Z254" s="53">
        <v>15807399</v>
      </c>
      <c r="AA254" s="53">
        <v>12645920</v>
      </c>
      <c r="AB254" s="53">
        <v>2845332</v>
      </c>
      <c r="AC254" s="53">
        <v>316148</v>
      </c>
      <c r="AD254" s="53">
        <v>292043</v>
      </c>
      <c r="AE254" s="53">
        <v>446091</v>
      </c>
      <c r="AF254" s="53">
        <v>540800</v>
      </c>
      <c r="AG254" s="53">
        <v>0</v>
      </c>
      <c r="AH254" s="53">
        <v>0</v>
      </c>
      <c r="AI254" s="53">
        <v>0</v>
      </c>
      <c r="AJ254" s="53">
        <v>0</v>
      </c>
      <c r="AK254" s="53">
        <v>2838578</v>
      </c>
      <c r="AL254" s="53">
        <v>259</v>
      </c>
      <c r="AM254" s="53">
        <v>35</v>
      </c>
      <c r="AN254" s="53">
        <v>20</v>
      </c>
      <c r="AO254" s="53">
        <v>31</v>
      </c>
      <c r="AP254" s="53">
        <v>0</v>
      </c>
      <c r="AQ254" s="53">
        <v>517</v>
      </c>
      <c r="AR254" s="53">
        <v>17</v>
      </c>
      <c r="AS254" s="53">
        <v>0</v>
      </c>
      <c r="AT254" s="53">
        <v>0</v>
      </c>
      <c r="AU254" s="1188"/>
      <c r="AV254" s="53">
        <v>0</v>
      </c>
      <c r="AW254" s="53">
        <v>0</v>
      </c>
      <c r="AX254" s="53">
        <v>0</v>
      </c>
      <c r="AY254" s="53">
        <v>591</v>
      </c>
      <c r="AZ254" s="53"/>
      <c r="BA254" s="53">
        <v>5731</v>
      </c>
      <c r="BB254" s="53">
        <v>5553</v>
      </c>
      <c r="BC254" s="53">
        <v>178</v>
      </c>
      <c r="BD254" s="53">
        <v>2584</v>
      </c>
      <c r="BE254" s="53">
        <v>-33583</v>
      </c>
      <c r="BF254" s="53">
        <v>-54140</v>
      </c>
      <c r="BG254" s="53"/>
      <c r="BH254" s="53">
        <v>-26622</v>
      </c>
      <c r="BI254" s="53">
        <v>-855025</v>
      </c>
      <c r="BJ254" s="53">
        <v>0</v>
      </c>
      <c r="BK254" s="53">
        <v>2530984</v>
      </c>
      <c r="BL254" s="1741"/>
      <c r="BM254" s="1742"/>
      <c r="BN254" s="1329">
        <v>-4000</v>
      </c>
      <c r="BO254" s="344" t="s">
        <v>2013</v>
      </c>
      <c r="BP254" s="344" t="s">
        <v>2021</v>
      </c>
      <c r="BQ254" s="580" t="s">
        <v>2271</v>
      </c>
      <c r="BR254" s="246"/>
      <c r="BS254" s="246"/>
      <c r="BT254" s="246"/>
      <c r="BU254" s="246"/>
      <c r="BV254" s="246"/>
      <c r="BW254" s="246"/>
      <c r="BX254" s="246"/>
      <c r="BY254" s="246"/>
      <c r="BZ254" s="246"/>
      <c r="CA254" s="246"/>
      <c r="CB254" s="246"/>
      <c r="CC254" s="246"/>
      <c r="CD254" s="246"/>
      <c r="CE254" s="246"/>
      <c r="CF254" s="246"/>
      <c r="CG254" s="246"/>
      <c r="CH254" s="246"/>
      <c r="CI254" s="246"/>
      <c r="CJ254" s="246"/>
      <c r="CK254" s="246"/>
      <c r="CL254" s="246"/>
      <c r="CM254" s="246"/>
      <c r="CN254" s="246"/>
      <c r="CO254" s="246"/>
      <c r="CP254" s="246"/>
      <c r="CQ254" s="246"/>
      <c r="CR254" s="246"/>
      <c r="CS254" s="246"/>
      <c r="CT254" s="246"/>
    </row>
    <row r="255" spans="1:99" s="48" customFormat="1" ht="12.75" customHeight="1" x14ac:dyDescent="0.2">
      <c r="A255" s="599">
        <v>251</v>
      </c>
      <c r="B255" s="296" t="s">
        <v>391</v>
      </c>
      <c r="C255" s="648" t="s">
        <v>392</v>
      </c>
      <c r="D255" s="1319">
        <v>204532</v>
      </c>
      <c r="E255" s="1187">
        <v>201113000</v>
      </c>
      <c r="F255" s="1187">
        <v>4900</v>
      </c>
      <c r="G255" s="53">
        <v>-5144512</v>
      </c>
      <c r="H255" s="53">
        <v>-4032088</v>
      </c>
      <c r="I255" s="53">
        <v>-49135</v>
      </c>
      <c r="J255" s="53">
        <v>-28618</v>
      </c>
      <c r="K255" s="53">
        <v>0</v>
      </c>
      <c r="L255" s="53">
        <v>-101541</v>
      </c>
      <c r="M255" s="53">
        <v>-2020265</v>
      </c>
      <c r="N255" s="53">
        <v>-259024</v>
      </c>
      <c r="O255" s="53">
        <v>-82589</v>
      </c>
      <c r="P255" s="53">
        <v>-12284</v>
      </c>
      <c r="Q255" s="53">
        <v>-34845</v>
      </c>
      <c r="R255" s="53">
        <v>0</v>
      </c>
      <c r="S255" s="53">
        <v>0</v>
      </c>
      <c r="T255" s="53"/>
      <c r="U255" s="53"/>
      <c r="V255" s="53">
        <v>77121255</v>
      </c>
      <c r="W255" s="53">
        <v>-1350043</v>
      </c>
      <c r="X255" s="53"/>
      <c r="Y255" s="53"/>
      <c r="Z255" s="53">
        <v>37377210</v>
      </c>
      <c r="AA255" s="53">
        <v>29901768</v>
      </c>
      <c r="AB255" s="53">
        <v>6727898</v>
      </c>
      <c r="AC255" s="53">
        <v>747544</v>
      </c>
      <c r="AD255" s="53">
        <v>202351</v>
      </c>
      <c r="AE255" s="53">
        <v>0</v>
      </c>
      <c r="AF255" s="53">
        <v>582225</v>
      </c>
      <c r="AG255" s="53">
        <v>0</v>
      </c>
      <c r="AH255" s="53">
        <v>0</v>
      </c>
      <c r="AI255" s="53">
        <v>0</v>
      </c>
      <c r="AJ255" s="53">
        <v>0</v>
      </c>
      <c r="AK255" s="53">
        <v>-8428876</v>
      </c>
      <c r="AL255" s="53">
        <v>252</v>
      </c>
      <c r="AM255" s="53">
        <v>6</v>
      </c>
      <c r="AN255" s="53">
        <v>10</v>
      </c>
      <c r="AO255" s="53">
        <v>0</v>
      </c>
      <c r="AP255" s="53">
        <v>0</v>
      </c>
      <c r="AQ255" s="53">
        <v>316</v>
      </c>
      <c r="AR255" s="53">
        <v>138</v>
      </c>
      <c r="AS255" s="53">
        <v>7</v>
      </c>
      <c r="AT255" s="53">
        <v>6</v>
      </c>
      <c r="AU255" s="1188"/>
      <c r="AV255" s="53">
        <v>7</v>
      </c>
      <c r="AW255" s="53">
        <v>0</v>
      </c>
      <c r="AX255" s="53">
        <v>0</v>
      </c>
      <c r="AY255" s="53">
        <v>495</v>
      </c>
      <c r="AZ255" s="53"/>
      <c r="BA255" s="53">
        <v>1922</v>
      </c>
      <c r="BB255" s="53">
        <v>1773</v>
      </c>
      <c r="BC255" s="53">
        <v>149</v>
      </c>
      <c r="BD255" s="53">
        <v>1904</v>
      </c>
      <c r="BE255" s="53">
        <v>-873217</v>
      </c>
      <c r="BF255" s="53">
        <v>-345052</v>
      </c>
      <c r="BG255" s="53"/>
      <c r="BH255" s="53">
        <v>-145535</v>
      </c>
      <c r="BI255" s="53">
        <v>0</v>
      </c>
      <c r="BJ255" s="53">
        <v>-656461</v>
      </c>
      <c r="BK255" s="53">
        <v>-10344487</v>
      </c>
      <c r="BL255" s="1741"/>
      <c r="BM255" s="1742"/>
      <c r="BN255" s="1329">
        <v>0</v>
      </c>
      <c r="BO255" s="344" t="s">
        <v>2013</v>
      </c>
      <c r="BP255" s="344" t="s">
        <v>2014</v>
      </c>
      <c r="BQ255" s="580" t="s">
        <v>2272</v>
      </c>
      <c r="BR255" s="246"/>
      <c r="BS255" s="246"/>
      <c r="BT255" s="246"/>
      <c r="BU255" s="246"/>
      <c r="BV255" s="246"/>
      <c r="BW255" s="246"/>
      <c r="BX255" s="246"/>
      <c r="BY255" s="246"/>
      <c r="BZ255" s="246"/>
      <c r="CA255" s="246"/>
      <c r="CB255" s="246"/>
      <c r="CC255" s="246"/>
      <c r="CD255" s="246"/>
      <c r="CE255" s="246"/>
      <c r="CF255" s="246"/>
      <c r="CG255" s="246"/>
      <c r="CH255" s="246"/>
      <c r="CI255" s="246"/>
      <c r="CJ255" s="246"/>
      <c r="CK255" s="246"/>
      <c r="CL255" s="246"/>
      <c r="CM255" s="246"/>
      <c r="CN255" s="246"/>
      <c r="CO255" s="246"/>
      <c r="CP255" s="246"/>
      <c r="CQ255" s="246"/>
      <c r="CR255" s="246"/>
      <c r="CS255" s="246"/>
      <c r="CT255" s="246"/>
    </row>
    <row r="256" spans="1:99" s="48" customFormat="1" ht="12.75" customHeight="1" x14ac:dyDescent="0.2">
      <c r="A256" s="599">
        <v>252</v>
      </c>
      <c r="B256" s="296" t="s">
        <v>393</v>
      </c>
      <c r="C256" s="648" t="s">
        <v>394</v>
      </c>
      <c r="D256" s="1319">
        <v>128786</v>
      </c>
      <c r="E256" s="1187">
        <v>118336000</v>
      </c>
      <c r="F256" s="1187">
        <v>3080</v>
      </c>
      <c r="G256" s="53">
        <v>-3376830</v>
      </c>
      <c r="H256" s="53">
        <v>-1727746</v>
      </c>
      <c r="I256" s="53">
        <v>-33373</v>
      </c>
      <c r="J256" s="53">
        <v>-4983</v>
      </c>
      <c r="K256" s="53">
        <v>-6437</v>
      </c>
      <c r="L256" s="53">
        <v>0</v>
      </c>
      <c r="M256" s="53">
        <v>-1186396</v>
      </c>
      <c r="N256" s="53">
        <v>-89937</v>
      </c>
      <c r="O256" s="53">
        <v>-3348</v>
      </c>
      <c r="P256" s="53">
        <v>-560</v>
      </c>
      <c r="Q256" s="53">
        <v>0</v>
      </c>
      <c r="R256" s="53">
        <v>0</v>
      </c>
      <c r="S256" s="53">
        <v>0</v>
      </c>
      <c r="T256" s="53"/>
      <c r="U256" s="53"/>
      <c r="V256" s="53">
        <v>47914800</v>
      </c>
      <c r="W256" s="53">
        <v>-2522641</v>
      </c>
      <c r="X256" s="53"/>
      <c r="Y256" s="53"/>
      <c r="Z256" s="53">
        <v>22486009</v>
      </c>
      <c r="AA256" s="53">
        <v>17988807</v>
      </c>
      <c r="AB256" s="53">
        <v>4497202</v>
      </c>
      <c r="AC256" s="53">
        <v>0</v>
      </c>
      <c r="AD256" s="53">
        <v>124611</v>
      </c>
      <c r="AE256" s="53">
        <v>0</v>
      </c>
      <c r="AF256" s="53">
        <v>274602</v>
      </c>
      <c r="AG256" s="53">
        <v>0</v>
      </c>
      <c r="AH256" s="53">
        <v>0</v>
      </c>
      <c r="AI256" s="53">
        <v>0</v>
      </c>
      <c r="AJ256" s="53">
        <v>0</v>
      </c>
      <c r="AK256" s="53">
        <v>-683101</v>
      </c>
      <c r="AL256" s="53">
        <v>162</v>
      </c>
      <c r="AM256" s="53">
        <v>14</v>
      </c>
      <c r="AN256" s="53">
        <v>3</v>
      </c>
      <c r="AO256" s="53">
        <v>3</v>
      </c>
      <c r="AP256" s="53">
        <v>0</v>
      </c>
      <c r="AQ256" s="53">
        <v>329</v>
      </c>
      <c r="AR256" s="53">
        <v>78</v>
      </c>
      <c r="AS256" s="53">
        <v>4</v>
      </c>
      <c r="AT256" s="53">
        <v>0</v>
      </c>
      <c r="AU256" s="1188"/>
      <c r="AV256" s="53">
        <v>3</v>
      </c>
      <c r="AW256" s="53">
        <v>0</v>
      </c>
      <c r="AX256" s="53">
        <v>0</v>
      </c>
      <c r="AY256" s="53">
        <v>299</v>
      </c>
      <c r="AZ256" s="53"/>
      <c r="BA256" s="53">
        <v>1623</v>
      </c>
      <c r="BB256" s="53">
        <v>1485</v>
      </c>
      <c r="BC256" s="53">
        <v>138</v>
      </c>
      <c r="BD256" s="53">
        <v>1045</v>
      </c>
      <c r="BE256" s="53">
        <v>-353394</v>
      </c>
      <c r="BF256" s="53">
        <v>-93758</v>
      </c>
      <c r="BG256" s="53"/>
      <c r="BH256" s="53">
        <v>0</v>
      </c>
      <c r="BI256" s="53">
        <v>-277667</v>
      </c>
      <c r="BJ256" s="53">
        <v>-461577</v>
      </c>
      <c r="BK256" s="53">
        <v>3517650</v>
      </c>
      <c r="BL256" s="1741"/>
      <c r="BM256" s="1742"/>
      <c r="BN256" s="1329">
        <v>0</v>
      </c>
      <c r="BO256" s="344" t="s">
        <v>2013</v>
      </c>
      <c r="BP256" s="344" t="s">
        <v>2033</v>
      </c>
      <c r="BQ256" s="580" t="s">
        <v>2273</v>
      </c>
      <c r="BR256" s="246"/>
      <c r="BS256" s="246"/>
      <c r="BT256" s="246"/>
      <c r="BU256" s="246"/>
      <c r="BV256" s="246"/>
      <c r="BW256" s="246"/>
      <c r="BX256" s="246"/>
      <c r="BY256" s="246"/>
      <c r="BZ256" s="246"/>
      <c r="CA256" s="246"/>
      <c r="CB256" s="246"/>
      <c r="CC256" s="246"/>
      <c r="CD256" s="246"/>
      <c r="CE256" s="246"/>
      <c r="CF256" s="246"/>
      <c r="CG256" s="246"/>
      <c r="CH256" s="246"/>
      <c r="CI256" s="246"/>
      <c r="CJ256" s="246"/>
      <c r="CK256" s="246"/>
      <c r="CL256" s="246"/>
      <c r="CM256" s="246"/>
      <c r="CN256" s="246"/>
      <c r="CO256" s="246"/>
      <c r="CP256" s="246"/>
      <c r="CQ256" s="246"/>
      <c r="CR256" s="246"/>
      <c r="CS256" s="246"/>
      <c r="CT256" s="246"/>
    </row>
    <row r="257" spans="1:99" s="48" customFormat="1" ht="12.75" customHeight="1" x14ac:dyDescent="0.2">
      <c r="A257" s="599">
        <v>253</v>
      </c>
      <c r="B257" s="296" t="s">
        <v>395</v>
      </c>
      <c r="C257" s="648" t="s">
        <v>396</v>
      </c>
      <c r="D257" s="1319">
        <v>196151</v>
      </c>
      <c r="E257" s="1187">
        <v>126283000</v>
      </c>
      <c r="F257" s="1187">
        <v>5660</v>
      </c>
      <c r="G257" s="53">
        <v>-7931573</v>
      </c>
      <c r="H257" s="53">
        <v>-4651307</v>
      </c>
      <c r="I257" s="53">
        <v>-51035</v>
      </c>
      <c r="J257" s="53">
        <v>-2495</v>
      </c>
      <c r="K257" s="53">
        <v>-25429</v>
      </c>
      <c r="L257" s="53">
        <v>0</v>
      </c>
      <c r="M257" s="53">
        <v>-1370300</v>
      </c>
      <c r="N257" s="53">
        <v>-88851</v>
      </c>
      <c r="O257" s="53">
        <v>-99491</v>
      </c>
      <c r="P257" s="53">
        <v>-1153</v>
      </c>
      <c r="Q257" s="53">
        <v>0</v>
      </c>
      <c r="R257" s="53">
        <v>0</v>
      </c>
      <c r="S257" s="53">
        <v>0</v>
      </c>
      <c r="T257" s="53"/>
      <c r="U257" s="53"/>
      <c r="V257" s="53">
        <v>39924353</v>
      </c>
      <c r="W257" s="53">
        <v>-1800000</v>
      </c>
      <c r="X257" s="53"/>
      <c r="Y257" s="53"/>
      <c r="Z257" s="53">
        <v>18953708</v>
      </c>
      <c r="AA257" s="53">
        <v>15162967</v>
      </c>
      <c r="AB257" s="53">
        <v>3411668</v>
      </c>
      <c r="AC257" s="53">
        <v>379074</v>
      </c>
      <c r="AD257" s="53">
        <v>201904</v>
      </c>
      <c r="AE257" s="53">
        <v>0</v>
      </c>
      <c r="AF257" s="53">
        <v>4651</v>
      </c>
      <c r="AG257" s="53">
        <v>0</v>
      </c>
      <c r="AH257" s="53">
        <v>0</v>
      </c>
      <c r="AI257" s="53">
        <v>0</v>
      </c>
      <c r="AJ257" s="53">
        <v>0</v>
      </c>
      <c r="AK257" s="53">
        <v>-691193</v>
      </c>
      <c r="AL257" s="53">
        <v>224</v>
      </c>
      <c r="AM257" s="53">
        <v>14</v>
      </c>
      <c r="AN257" s="53">
        <v>1</v>
      </c>
      <c r="AO257" s="53">
        <v>14</v>
      </c>
      <c r="AP257" s="53">
        <v>0</v>
      </c>
      <c r="AQ257" s="53">
        <v>352</v>
      </c>
      <c r="AR257" s="53">
        <v>82</v>
      </c>
      <c r="AS257" s="53">
        <v>0</v>
      </c>
      <c r="AT257" s="53">
        <v>1</v>
      </c>
      <c r="AU257" s="1188"/>
      <c r="AV257" s="53">
        <v>0</v>
      </c>
      <c r="AW257" s="53">
        <v>0</v>
      </c>
      <c r="AX257" s="53">
        <v>0</v>
      </c>
      <c r="AY257" s="53">
        <v>581</v>
      </c>
      <c r="AZ257" s="53"/>
      <c r="BA257" s="53">
        <v>2946</v>
      </c>
      <c r="BB257" s="53">
        <v>2819</v>
      </c>
      <c r="BC257" s="53">
        <v>127</v>
      </c>
      <c r="BD257" s="53">
        <v>2396</v>
      </c>
      <c r="BE257" s="53">
        <v>-344250</v>
      </c>
      <c r="BF257" s="53">
        <v>-346222</v>
      </c>
      <c r="BG257" s="53"/>
      <c r="BH257" s="53">
        <v>0</v>
      </c>
      <c r="BI257" s="53">
        <v>-669199</v>
      </c>
      <c r="BJ257" s="53">
        <v>-10630</v>
      </c>
      <c r="BK257" s="53">
        <v>1970166</v>
      </c>
      <c r="BL257" s="1741"/>
      <c r="BM257" s="1742"/>
      <c r="BN257" s="1329">
        <v>0</v>
      </c>
      <c r="BO257" s="344" t="s">
        <v>2013</v>
      </c>
      <c r="BP257" s="344" t="s">
        <v>2014</v>
      </c>
      <c r="BQ257" s="580" t="s">
        <v>2274</v>
      </c>
      <c r="BR257" s="246"/>
      <c r="BS257" s="246"/>
      <c r="BT257" s="246"/>
      <c r="BU257" s="246"/>
      <c r="BV257" s="246"/>
      <c r="BW257" s="246"/>
      <c r="BX257" s="246"/>
      <c r="BY257" s="246"/>
      <c r="BZ257" s="246"/>
      <c r="CA257" s="246"/>
      <c r="CB257" s="246"/>
      <c r="CC257" s="246"/>
      <c r="CD257" s="246"/>
      <c r="CE257" s="246"/>
      <c r="CF257" s="246"/>
      <c r="CG257" s="246"/>
      <c r="CH257" s="246"/>
      <c r="CI257" s="246"/>
      <c r="CJ257" s="246"/>
      <c r="CK257" s="246"/>
      <c r="CL257" s="246"/>
      <c r="CM257" s="246"/>
      <c r="CN257" s="246"/>
      <c r="CO257" s="246"/>
      <c r="CP257" s="246"/>
      <c r="CQ257" s="246"/>
      <c r="CR257" s="246"/>
      <c r="CS257" s="246"/>
      <c r="CT257" s="246"/>
    </row>
    <row r="258" spans="1:99" s="48" customFormat="1" ht="12.75" customHeight="1" x14ac:dyDescent="0.2">
      <c r="A258" s="599">
        <v>254</v>
      </c>
      <c r="B258" s="296" t="s">
        <v>397</v>
      </c>
      <c r="C258" s="648" t="s">
        <v>398</v>
      </c>
      <c r="D258" s="1319">
        <v>109283</v>
      </c>
      <c r="E258" s="1187">
        <v>123701000</v>
      </c>
      <c r="F258" s="1187">
        <v>2090</v>
      </c>
      <c r="G258" s="53">
        <v>-1472710</v>
      </c>
      <c r="H258" s="53">
        <v>-2408524</v>
      </c>
      <c r="I258" s="53">
        <v>-45349</v>
      </c>
      <c r="J258" s="53">
        <v>0</v>
      </c>
      <c r="K258" s="53">
        <v>0</v>
      </c>
      <c r="L258" s="53">
        <v>0</v>
      </c>
      <c r="M258" s="53">
        <v>-597226</v>
      </c>
      <c r="N258" s="53">
        <v>0</v>
      </c>
      <c r="O258" s="53">
        <v>0</v>
      </c>
      <c r="P258" s="53">
        <v>0</v>
      </c>
      <c r="Q258" s="53">
        <v>0</v>
      </c>
      <c r="R258" s="53">
        <v>0</v>
      </c>
      <c r="S258" s="53">
        <v>0</v>
      </c>
      <c r="T258" s="53"/>
      <c r="U258" s="53"/>
      <c r="V258" s="53">
        <v>53181511</v>
      </c>
      <c r="W258" s="53">
        <v>-1595445</v>
      </c>
      <c r="X258" s="53"/>
      <c r="Y258" s="53"/>
      <c r="Z258" s="53">
        <v>28136379</v>
      </c>
      <c r="AA258" s="53">
        <v>22509104</v>
      </c>
      <c r="AB258" s="53">
        <v>5627276</v>
      </c>
      <c r="AC258" s="53">
        <v>0</v>
      </c>
      <c r="AD258" s="53">
        <v>106024</v>
      </c>
      <c r="AE258" s="53">
        <v>0</v>
      </c>
      <c r="AF258" s="53">
        <v>0</v>
      </c>
      <c r="AG258" s="53">
        <v>0</v>
      </c>
      <c r="AH258" s="53">
        <v>0</v>
      </c>
      <c r="AI258" s="53">
        <v>0</v>
      </c>
      <c r="AJ258" s="53">
        <v>0</v>
      </c>
      <c r="AK258" s="53">
        <v>3413051</v>
      </c>
      <c r="AL258" s="53">
        <v>98</v>
      </c>
      <c r="AM258" s="53">
        <v>8</v>
      </c>
      <c r="AN258" s="53">
        <v>0</v>
      </c>
      <c r="AO258" s="53">
        <v>0</v>
      </c>
      <c r="AP258" s="53">
        <v>0</v>
      </c>
      <c r="AQ258" s="53">
        <v>77</v>
      </c>
      <c r="AR258" s="53">
        <v>0</v>
      </c>
      <c r="AS258" s="53">
        <v>0</v>
      </c>
      <c r="AT258" s="53">
        <v>0</v>
      </c>
      <c r="AU258" s="1188"/>
      <c r="AV258" s="53">
        <v>0</v>
      </c>
      <c r="AW258" s="53">
        <v>0</v>
      </c>
      <c r="AX258" s="53">
        <v>0</v>
      </c>
      <c r="AY258" s="53">
        <v>435</v>
      </c>
      <c r="AZ258" s="53"/>
      <c r="BA258" s="53">
        <v>482</v>
      </c>
      <c r="BB258" s="53">
        <v>382</v>
      </c>
      <c r="BC258" s="53">
        <v>100</v>
      </c>
      <c r="BD258" s="53">
        <v>1309</v>
      </c>
      <c r="BE258" s="53">
        <v>-31783</v>
      </c>
      <c r="BF258" s="53">
        <v>-32590</v>
      </c>
      <c r="BG258" s="53"/>
      <c r="BH258" s="53">
        <v>0</v>
      </c>
      <c r="BI258" s="53">
        <v>-532853</v>
      </c>
      <c r="BJ258" s="53">
        <v>0</v>
      </c>
      <c r="BK258" s="53">
        <v>1437550</v>
      </c>
      <c r="BL258" s="1741"/>
      <c r="BM258" s="1742"/>
      <c r="BN258" s="1329">
        <v>0</v>
      </c>
      <c r="BO258" s="344" t="s">
        <v>2013</v>
      </c>
      <c r="BP258" s="344" t="s">
        <v>2021</v>
      </c>
      <c r="BQ258" s="580" t="s">
        <v>2275</v>
      </c>
      <c r="BR258" s="246"/>
      <c r="BS258" s="246"/>
      <c r="BT258" s="246"/>
      <c r="BU258" s="246"/>
      <c r="BV258" s="246"/>
      <c r="BW258" s="246"/>
      <c r="BX258" s="246"/>
      <c r="BY258" s="246"/>
      <c r="BZ258" s="246"/>
      <c r="CA258" s="246"/>
      <c r="CB258" s="246"/>
      <c r="CC258" s="246"/>
      <c r="CD258" s="246"/>
      <c r="CE258" s="246"/>
      <c r="CF258" s="246"/>
      <c r="CG258" s="246"/>
      <c r="CH258" s="246"/>
      <c r="CI258" s="246"/>
      <c r="CJ258" s="246"/>
      <c r="CK258" s="246"/>
      <c r="CL258" s="246"/>
      <c r="CM258" s="246"/>
      <c r="CN258" s="246"/>
      <c r="CO258" s="246"/>
      <c r="CP258" s="246"/>
      <c r="CQ258" s="246"/>
      <c r="CR258" s="246"/>
      <c r="CS258" s="246"/>
      <c r="CT258" s="246"/>
    </row>
    <row r="259" spans="1:99" s="48" customFormat="1" ht="12.75" customHeight="1" x14ac:dyDescent="0.2">
      <c r="A259" s="599">
        <v>255</v>
      </c>
      <c r="B259" s="296" t="s">
        <v>557</v>
      </c>
      <c r="C259" s="648" t="s">
        <v>400</v>
      </c>
      <c r="D259" s="1319">
        <v>236589</v>
      </c>
      <c r="E259" s="1187">
        <v>397821000</v>
      </c>
      <c r="F259" s="1187">
        <v>4440</v>
      </c>
      <c r="G259" s="53">
        <v>-4376399</v>
      </c>
      <c r="H259" s="53">
        <v>-6161189</v>
      </c>
      <c r="I259" s="53">
        <v>-38220</v>
      </c>
      <c r="J259" s="53">
        <v>0</v>
      </c>
      <c r="K259" s="53">
        <v>0</v>
      </c>
      <c r="L259" s="53">
        <v>0</v>
      </c>
      <c r="M259" s="53">
        <v>-7166668</v>
      </c>
      <c r="N259" s="53">
        <v>-61572</v>
      </c>
      <c r="O259" s="53">
        <v>-24678</v>
      </c>
      <c r="P259" s="53">
        <v>-835</v>
      </c>
      <c r="Q259" s="53">
        <v>0</v>
      </c>
      <c r="R259" s="53">
        <v>0</v>
      </c>
      <c r="S259" s="53">
        <v>0</v>
      </c>
      <c r="T259" s="53"/>
      <c r="U259" s="53"/>
      <c r="V259" s="53">
        <v>153043251</v>
      </c>
      <c r="W259" s="53">
        <v>-2558487</v>
      </c>
      <c r="X259" s="53"/>
      <c r="Y259" s="53"/>
      <c r="Z259" s="53">
        <v>71666350</v>
      </c>
      <c r="AA259" s="53">
        <v>70233023</v>
      </c>
      <c r="AB259" s="53">
        <v>0</v>
      </c>
      <c r="AC259" s="53">
        <v>1433327</v>
      </c>
      <c r="AD259" s="53">
        <v>238996</v>
      </c>
      <c r="AE259" s="53">
        <v>5987197</v>
      </c>
      <c r="AF259" s="53">
        <v>0</v>
      </c>
      <c r="AG259" s="53">
        <v>0</v>
      </c>
      <c r="AH259" s="53">
        <v>0</v>
      </c>
      <c r="AI259" s="53">
        <v>0</v>
      </c>
      <c r="AJ259" s="53">
        <v>0</v>
      </c>
      <c r="AK259" s="53">
        <v>6527451</v>
      </c>
      <c r="AL259" s="53">
        <v>180</v>
      </c>
      <c r="AM259" s="53">
        <v>8</v>
      </c>
      <c r="AN259" s="53">
        <v>0</v>
      </c>
      <c r="AO259" s="53">
        <v>1</v>
      </c>
      <c r="AP259" s="53">
        <v>0</v>
      </c>
      <c r="AQ259" s="53">
        <v>410</v>
      </c>
      <c r="AR259" s="53">
        <v>101</v>
      </c>
      <c r="AS259" s="53">
        <v>11</v>
      </c>
      <c r="AT259" s="53">
        <v>7</v>
      </c>
      <c r="AU259" s="1188"/>
      <c r="AV259" s="53">
        <v>0</v>
      </c>
      <c r="AW259" s="53">
        <v>0</v>
      </c>
      <c r="AX259" s="53">
        <v>0</v>
      </c>
      <c r="AY259" s="53">
        <v>582</v>
      </c>
      <c r="AZ259" s="53"/>
      <c r="BA259" s="53">
        <v>1320</v>
      </c>
      <c r="BB259" s="53">
        <v>1169</v>
      </c>
      <c r="BC259" s="53">
        <v>151</v>
      </c>
      <c r="BD259" s="53">
        <v>2156</v>
      </c>
      <c r="BE259" s="53">
        <v>-577090</v>
      </c>
      <c r="BF259" s="53">
        <v>-169884</v>
      </c>
      <c r="BG259" s="53"/>
      <c r="BH259" s="53">
        <v>-8757</v>
      </c>
      <c r="BI259" s="53">
        <v>-6410937</v>
      </c>
      <c r="BJ259" s="53">
        <v>0</v>
      </c>
      <c r="BK259" s="53">
        <v>4948071</v>
      </c>
      <c r="BL259" s="1741"/>
      <c r="BM259" s="1742"/>
      <c r="BN259" s="1329">
        <v>0</v>
      </c>
      <c r="BO259" s="344" t="s">
        <v>497</v>
      </c>
      <c r="BP259" s="344" t="s">
        <v>2021</v>
      </c>
      <c r="BQ259" s="580" t="s">
        <v>2276</v>
      </c>
      <c r="BR259" s="246"/>
      <c r="BS259" s="246"/>
      <c r="BT259" s="246"/>
      <c r="BU259" s="246"/>
      <c r="BV259" s="246"/>
      <c r="BW259" s="246"/>
      <c r="BX259" s="246"/>
      <c r="BY259" s="246"/>
      <c r="BZ259" s="246"/>
      <c r="CA259" s="246"/>
      <c r="CB259" s="246"/>
      <c r="CC259" s="246"/>
      <c r="CD259" s="246"/>
      <c r="CE259" s="246"/>
      <c r="CF259" s="246"/>
      <c r="CG259" s="246"/>
      <c r="CH259" s="246"/>
      <c r="CI259" s="246"/>
      <c r="CJ259" s="246"/>
      <c r="CK259" s="246"/>
      <c r="CL259" s="246"/>
      <c r="CM259" s="246"/>
      <c r="CN259" s="246"/>
      <c r="CO259" s="246"/>
      <c r="CP259" s="246"/>
      <c r="CQ259" s="246"/>
      <c r="CR259" s="246"/>
      <c r="CS259" s="246"/>
      <c r="CT259" s="246"/>
    </row>
    <row r="260" spans="1:99" s="48" customFormat="1" ht="12.75" customHeight="1" x14ac:dyDescent="0.2">
      <c r="A260" s="599">
        <v>256</v>
      </c>
      <c r="B260" s="296" t="s">
        <v>401</v>
      </c>
      <c r="C260" s="648" t="s">
        <v>402</v>
      </c>
      <c r="D260" s="1319">
        <v>169631</v>
      </c>
      <c r="E260" s="1187">
        <v>195556000</v>
      </c>
      <c r="F260" s="1187">
        <v>3770</v>
      </c>
      <c r="G260" s="53">
        <v>-3191607</v>
      </c>
      <c r="H260" s="53">
        <v>-6475103</v>
      </c>
      <c r="I260" s="53">
        <v>-68862</v>
      </c>
      <c r="J260" s="53">
        <v>0</v>
      </c>
      <c r="K260" s="53">
        <v>-16879</v>
      </c>
      <c r="L260" s="53">
        <v>-35327</v>
      </c>
      <c r="M260" s="53">
        <v>-2900000</v>
      </c>
      <c r="N260" s="53">
        <v>-174000</v>
      </c>
      <c r="O260" s="53">
        <v>-27000</v>
      </c>
      <c r="P260" s="53">
        <v>-13772</v>
      </c>
      <c r="Q260" s="53">
        <v>-3393</v>
      </c>
      <c r="R260" s="53">
        <v>0</v>
      </c>
      <c r="S260" s="53">
        <v>0</v>
      </c>
      <c r="T260" s="53"/>
      <c r="U260" s="53"/>
      <c r="V260" s="53">
        <v>77758809</v>
      </c>
      <c r="W260" s="53">
        <v>-2800000</v>
      </c>
      <c r="X260" s="53"/>
      <c r="Y260" s="53"/>
      <c r="Z260" s="53">
        <v>37163698</v>
      </c>
      <c r="AA260" s="53">
        <v>29730959</v>
      </c>
      <c r="AB260" s="53">
        <v>6689466</v>
      </c>
      <c r="AC260" s="53">
        <v>743274</v>
      </c>
      <c r="AD260" s="53">
        <v>164004</v>
      </c>
      <c r="AE260" s="53">
        <v>0</v>
      </c>
      <c r="AF260" s="53">
        <v>0</v>
      </c>
      <c r="AG260" s="53">
        <v>0</v>
      </c>
      <c r="AH260" s="53">
        <v>0</v>
      </c>
      <c r="AI260" s="53">
        <v>0</v>
      </c>
      <c r="AJ260" s="53">
        <v>0</v>
      </c>
      <c r="AK260" s="53">
        <v>-703899</v>
      </c>
      <c r="AL260" s="53">
        <v>206</v>
      </c>
      <c r="AM260" s="53">
        <v>20</v>
      </c>
      <c r="AN260" s="53">
        <v>1</v>
      </c>
      <c r="AO260" s="53">
        <v>10</v>
      </c>
      <c r="AP260" s="53">
        <v>0</v>
      </c>
      <c r="AQ260" s="53">
        <v>362</v>
      </c>
      <c r="AR260" s="53">
        <v>19</v>
      </c>
      <c r="AS260" s="53">
        <v>5</v>
      </c>
      <c r="AT260" s="53">
        <v>18</v>
      </c>
      <c r="AU260" s="1188"/>
      <c r="AV260" s="53">
        <v>0</v>
      </c>
      <c r="AW260" s="53">
        <v>0</v>
      </c>
      <c r="AX260" s="53">
        <v>0</v>
      </c>
      <c r="AY260" s="53">
        <v>513</v>
      </c>
      <c r="AZ260" s="53"/>
      <c r="BA260" s="53">
        <v>1135</v>
      </c>
      <c r="BB260" s="53">
        <v>905</v>
      </c>
      <c r="BC260" s="53">
        <v>230</v>
      </c>
      <c r="BD260" s="53">
        <v>1942</v>
      </c>
      <c r="BE260" s="53">
        <v>0</v>
      </c>
      <c r="BF260" s="53">
        <v>-283173</v>
      </c>
      <c r="BG260" s="53"/>
      <c r="BH260" s="53">
        <v>0</v>
      </c>
      <c r="BI260" s="53">
        <v>-2553913</v>
      </c>
      <c r="BJ260" s="53">
        <v>-62914</v>
      </c>
      <c r="BK260" s="53">
        <v>-336905</v>
      </c>
      <c r="BL260" s="1741"/>
      <c r="BM260" s="1742"/>
      <c r="BN260" s="1329">
        <v>0</v>
      </c>
      <c r="BO260" s="344" t="s">
        <v>2013</v>
      </c>
      <c r="BP260" s="344" t="s">
        <v>2014</v>
      </c>
      <c r="BQ260" s="580" t="s">
        <v>2277</v>
      </c>
      <c r="BR260" s="246"/>
      <c r="BS260" s="246"/>
      <c r="BT260" s="246"/>
      <c r="BU260" s="246"/>
      <c r="BV260" s="246"/>
      <c r="BW260" s="246"/>
      <c r="BX260" s="246"/>
      <c r="BY260" s="246"/>
      <c r="BZ260" s="246"/>
      <c r="CA260" s="246"/>
      <c r="CB260" s="246"/>
      <c r="CC260" s="246"/>
      <c r="CD260" s="246"/>
      <c r="CE260" s="246"/>
      <c r="CF260" s="246"/>
      <c r="CG260" s="246"/>
      <c r="CH260" s="246"/>
      <c r="CI260" s="246"/>
      <c r="CJ260" s="246"/>
      <c r="CK260" s="246"/>
      <c r="CL260" s="246"/>
      <c r="CM260" s="246"/>
      <c r="CN260" s="246"/>
      <c r="CO260" s="246"/>
      <c r="CP260" s="246"/>
      <c r="CQ260" s="246"/>
      <c r="CR260" s="246"/>
      <c r="CS260" s="246"/>
      <c r="CT260" s="246"/>
    </row>
    <row r="261" spans="1:99" s="48" customFormat="1" ht="12.75" customHeight="1" x14ac:dyDescent="0.2">
      <c r="A261" s="599">
        <v>257</v>
      </c>
      <c r="B261" s="296" t="s">
        <v>544</v>
      </c>
      <c r="C261" s="648" t="s">
        <v>404</v>
      </c>
      <c r="D261" s="1319">
        <v>187510</v>
      </c>
      <c r="E261" s="1187">
        <v>112478000</v>
      </c>
      <c r="F261" s="1187">
        <v>5490</v>
      </c>
      <c r="G261" s="53">
        <v>-6693328</v>
      </c>
      <c r="H261" s="53">
        <v>-4742300</v>
      </c>
      <c r="I261" s="53">
        <v>-112895</v>
      </c>
      <c r="J261" s="53">
        <v>0</v>
      </c>
      <c r="K261" s="53">
        <v>-24770</v>
      </c>
      <c r="L261" s="53">
        <v>0</v>
      </c>
      <c r="M261" s="53">
        <v>-924515</v>
      </c>
      <c r="N261" s="53">
        <v>-64000</v>
      </c>
      <c r="O261" s="53">
        <v>-126126</v>
      </c>
      <c r="P261" s="53">
        <v>-2126</v>
      </c>
      <c r="Q261" s="53">
        <v>0</v>
      </c>
      <c r="R261" s="53">
        <v>0</v>
      </c>
      <c r="S261" s="53">
        <v>0</v>
      </c>
      <c r="T261" s="53"/>
      <c r="U261" s="53"/>
      <c r="V261" s="53">
        <v>35030460</v>
      </c>
      <c r="W261" s="53">
        <v>-1272089</v>
      </c>
      <c r="X261" s="53"/>
      <c r="Y261" s="53"/>
      <c r="Z261" s="53">
        <v>16573217</v>
      </c>
      <c r="AA261" s="53">
        <v>16241753</v>
      </c>
      <c r="AB261" s="53">
        <v>0</v>
      </c>
      <c r="AC261" s="53">
        <v>331464</v>
      </c>
      <c r="AD261" s="53">
        <v>196420</v>
      </c>
      <c r="AE261" s="53">
        <v>0</v>
      </c>
      <c r="AF261" s="53">
        <v>0</v>
      </c>
      <c r="AG261" s="53">
        <v>0</v>
      </c>
      <c r="AH261" s="53">
        <v>0</v>
      </c>
      <c r="AI261" s="53">
        <v>0</v>
      </c>
      <c r="AJ261" s="53">
        <v>0</v>
      </c>
      <c r="AK261" s="53">
        <v>2375994</v>
      </c>
      <c r="AL261" s="53">
        <v>228</v>
      </c>
      <c r="AM261" s="53">
        <v>25</v>
      </c>
      <c r="AN261" s="53">
        <v>0</v>
      </c>
      <c r="AO261" s="53">
        <v>10</v>
      </c>
      <c r="AP261" s="53">
        <v>0</v>
      </c>
      <c r="AQ261" s="53">
        <v>333</v>
      </c>
      <c r="AR261" s="53">
        <v>48</v>
      </c>
      <c r="AS261" s="53">
        <v>3</v>
      </c>
      <c r="AT261" s="53">
        <v>3</v>
      </c>
      <c r="AU261" s="1188"/>
      <c r="AV261" s="53">
        <v>0</v>
      </c>
      <c r="AW261" s="53">
        <v>0</v>
      </c>
      <c r="AX261" s="53">
        <v>0</v>
      </c>
      <c r="AY261" s="53">
        <v>1063</v>
      </c>
      <c r="AZ261" s="53"/>
      <c r="BA261" s="53">
        <v>2601</v>
      </c>
      <c r="BB261" s="53">
        <v>2479</v>
      </c>
      <c r="BC261" s="53">
        <v>122</v>
      </c>
      <c r="BD261" s="53">
        <v>2585</v>
      </c>
      <c r="BE261" s="53">
        <v>-66659</v>
      </c>
      <c r="BF261" s="53">
        <v>-553823</v>
      </c>
      <c r="BG261" s="53"/>
      <c r="BH261" s="53">
        <v>0</v>
      </c>
      <c r="BI261" s="53">
        <v>-289617</v>
      </c>
      <c r="BJ261" s="53">
        <v>-14417</v>
      </c>
      <c r="BK261" s="53">
        <v>2730923</v>
      </c>
      <c r="BL261" s="1741"/>
      <c r="BM261" s="1742"/>
      <c r="BN261" s="1329">
        <v>0</v>
      </c>
      <c r="BO261" s="344" t="s">
        <v>497</v>
      </c>
      <c r="BP261" s="344" t="s">
        <v>2033</v>
      </c>
      <c r="BQ261" s="580" t="s">
        <v>2278</v>
      </c>
      <c r="BR261" s="246"/>
      <c r="BS261" s="246"/>
      <c r="BT261" s="246"/>
      <c r="BU261" s="246"/>
      <c r="BV261" s="246"/>
      <c r="BW261" s="246"/>
      <c r="BX261" s="246"/>
      <c r="BY261" s="246"/>
      <c r="BZ261" s="246"/>
      <c r="CA261" s="246"/>
      <c r="CB261" s="246"/>
      <c r="CC261" s="246"/>
      <c r="CD261" s="246"/>
      <c r="CE261" s="246"/>
      <c r="CF261" s="246"/>
      <c r="CG261" s="246"/>
      <c r="CH261" s="246"/>
      <c r="CI261" s="246"/>
      <c r="CJ261" s="246"/>
      <c r="CK261" s="246"/>
      <c r="CL261" s="246"/>
      <c r="CM261" s="246"/>
      <c r="CN261" s="246"/>
      <c r="CO261" s="246"/>
      <c r="CP261" s="246"/>
      <c r="CQ261" s="246"/>
      <c r="CR261" s="246"/>
      <c r="CS261" s="246"/>
      <c r="CT261" s="246"/>
    </row>
    <row r="262" spans="1:99" s="48" customFormat="1" ht="12.75" customHeight="1" x14ac:dyDescent="0.2">
      <c r="A262" s="599">
        <v>258</v>
      </c>
      <c r="B262" s="296" t="s">
        <v>405</v>
      </c>
      <c r="C262" s="648" t="s">
        <v>406</v>
      </c>
      <c r="D262" s="1319">
        <v>131987</v>
      </c>
      <c r="E262" s="1187">
        <v>53628000</v>
      </c>
      <c r="F262" s="1187">
        <v>3950</v>
      </c>
      <c r="G262" s="53">
        <v>-4982853</v>
      </c>
      <c r="H262" s="53">
        <v>-1538192</v>
      </c>
      <c r="I262" s="53">
        <v>-14979</v>
      </c>
      <c r="J262" s="53">
        <v>-86064</v>
      </c>
      <c r="K262" s="53">
        <v>-17063</v>
      </c>
      <c r="L262" s="53">
        <v>0</v>
      </c>
      <c r="M262" s="53">
        <v>-337026</v>
      </c>
      <c r="N262" s="53">
        <v>-23090</v>
      </c>
      <c r="O262" s="53">
        <v>-4000</v>
      </c>
      <c r="P262" s="53">
        <v>-518</v>
      </c>
      <c r="Q262" s="53">
        <v>-3263</v>
      </c>
      <c r="R262" s="53">
        <v>0</v>
      </c>
      <c r="S262" s="53">
        <v>0</v>
      </c>
      <c r="T262" s="53"/>
      <c r="U262" s="53"/>
      <c r="V262" s="53">
        <v>14563348</v>
      </c>
      <c r="W262" s="53">
        <v>-801495</v>
      </c>
      <c r="X262" s="53"/>
      <c r="Y262" s="53"/>
      <c r="Z262" s="53">
        <v>6447027</v>
      </c>
      <c r="AA262" s="53">
        <v>5157622</v>
      </c>
      <c r="AB262" s="53">
        <v>1160465</v>
      </c>
      <c r="AC262" s="53">
        <v>128941</v>
      </c>
      <c r="AD262" s="53">
        <v>134113</v>
      </c>
      <c r="AE262" s="53">
        <v>0</v>
      </c>
      <c r="AF262" s="53">
        <v>978078</v>
      </c>
      <c r="AG262" s="53">
        <v>0</v>
      </c>
      <c r="AH262" s="53">
        <v>0</v>
      </c>
      <c r="AI262" s="53">
        <v>0</v>
      </c>
      <c r="AJ262" s="53">
        <v>0</v>
      </c>
      <c r="AK262" s="53">
        <v>-277925</v>
      </c>
      <c r="AL262" s="53">
        <v>205</v>
      </c>
      <c r="AM262" s="53">
        <v>4</v>
      </c>
      <c r="AN262" s="53">
        <v>35</v>
      </c>
      <c r="AO262" s="53">
        <v>14</v>
      </c>
      <c r="AP262" s="53">
        <v>0</v>
      </c>
      <c r="AQ262" s="53">
        <v>155</v>
      </c>
      <c r="AR262" s="53">
        <v>36</v>
      </c>
      <c r="AS262" s="53">
        <v>2</v>
      </c>
      <c r="AT262" s="53">
        <v>3</v>
      </c>
      <c r="AU262" s="1188"/>
      <c r="AV262" s="53">
        <v>2</v>
      </c>
      <c r="AW262" s="53">
        <v>0</v>
      </c>
      <c r="AX262" s="53">
        <v>0</v>
      </c>
      <c r="AY262" s="53">
        <v>389</v>
      </c>
      <c r="AZ262" s="53"/>
      <c r="BA262" s="53">
        <v>2368</v>
      </c>
      <c r="BB262" s="53">
        <v>2291</v>
      </c>
      <c r="BC262" s="53">
        <v>77</v>
      </c>
      <c r="BD262" s="53">
        <v>1424</v>
      </c>
      <c r="BE262" s="53">
        <v>-19785</v>
      </c>
      <c r="BF262" s="53">
        <v>-171327</v>
      </c>
      <c r="BG262" s="53"/>
      <c r="BH262" s="53">
        <v>-12350</v>
      </c>
      <c r="BI262" s="53">
        <v>-129223</v>
      </c>
      <c r="BJ262" s="53">
        <v>-4341</v>
      </c>
      <c r="BK262" s="53">
        <v>-164674</v>
      </c>
      <c r="BL262" s="1741"/>
      <c r="BM262" s="1742"/>
      <c r="BN262" s="1329">
        <v>0</v>
      </c>
      <c r="BO262" s="344" t="s">
        <v>2013</v>
      </c>
      <c r="BP262" s="344" t="s">
        <v>2033</v>
      </c>
      <c r="BQ262" s="580" t="s">
        <v>2279</v>
      </c>
      <c r="BR262" s="246"/>
      <c r="BS262" s="246"/>
      <c r="BT262" s="246"/>
      <c r="BU262" s="246"/>
      <c r="BV262" s="246"/>
      <c r="BW262" s="246"/>
      <c r="BX262" s="246"/>
      <c r="BY262" s="246"/>
      <c r="BZ262" s="246"/>
      <c r="CA262" s="246"/>
      <c r="CB262" s="246"/>
      <c r="CC262" s="246"/>
      <c r="CD262" s="246"/>
      <c r="CE262" s="246"/>
      <c r="CF262" s="246"/>
      <c r="CG262" s="246"/>
      <c r="CH262" s="246"/>
      <c r="CI262" s="246"/>
      <c r="CJ262" s="246"/>
      <c r="CK262" s="246"/>
      <c r="CL262" s="246"/>
      <c r="CM262" s="246"/>
      <c r="CN262" s="246"/>
      <c r="CO262" s="246"/>
      <c r="CP262" s="246"/>
      <c r="CQ262" s="246"/>
      <c r="CR262" s="246"/>
      <c r="CS262" s="246"/>
      <c r="CT262" s="246"/>
    </row>
    <row r="263" spans="1:99" s="48" customFormat="1" ht="12.75" customHeight="1" x14ac:dyDescent="0.2">
      <c r="A263" s="599">
        <v>259</v>
      </c>
      <c r="B263" s="296" t="s">
        <v>407</v>
      </c>
      <c r="C263" s="648" t="s">
        <v>408</v>
      </c>
      <c r="D263" s="1319">
        <v>1046435</v>
      </c>
      <c r="E263" s="1187">
        <v>1176167000</v>
      </c>
      <c r="F263" s="1187">
        <v>18090</v>
      </c>
      <c r="G263" s="53">
        <v>-14098587</v>
      </c>
      <c r="H263" s="53">
        <v>-28469998</v>
      </c>
      <c r="I263" s="53">
        <v>0</v>
      </c>
      <c r="J263" s="53">
        <v>0</v>
      </c>
      <c r="K263" s="53">
        <v>-4092</v>
      </c>
      <c r="L263" s="53">
        <v>0</v>
      </c>
      <c r="M263" s="53">
        <v>-22115285</v>
      </c>
      <c r="N263" s="53">
        <v>-597026</v>
      </c>
      <c r="O263" s="53">
        <v>-102235</v>
      </c>
      <c r="P263" s="53">
        <v>0</v>
      </c>
      <c r="Q263" s="53">
        <v>0</v>
      </c>
      <c r="R263" s="53">
        <v>0</v>
      </c>
      <c r="S263" s="53">
        <v>0</v>
      </c>
      <c r="T263" s="53"/>
      <c r="U263" s="53"/>
      <c r="V263" s="53">
        <v>471248397</v>
      </c>
      <c r="W263" s="53">
        <v>-15299232</v>
      </c>
      <c r="X263" s="53"/>
      <c r="Y263" s="53"/>
      <c r="Z263" s="53">
        <v>144657300</v>
      </c>
      <c r="AA263" s="53">
        <v>131506637</v>
      </c>
      <c r="AB263" s="53">
        <v>162191518</v>
      </c>
      <c r="AC263" s="53">
        <v>0</v>
      </c>
      <c r="AD263" s="53">
        <v>1020069</v>
      </c>
      <c r="AE263" s="53">
        <v>0</v>
      </c>
      <c r="AF263" s="53">
        <v>0</v>
      </c>
      <c r="AG263" s="53">
        <v>0</v>
      </c>
      <c r="AH263" s="53">
        <v>0</v>
      </c>
      <c r="AI263" s="53">
        <v>0</v>
      </c>
      <c r="AJ263" s="53">
        <v>0</v>
      </c>
      <c r="AK263" s="53">
        <v>-42342759</v>
      </c>
      <c r="AL263" s="53">
        <v>655</v>
      </c>
      <c r="AM263" s="53">
        <v>0</v>
      </c>
      <c r="AN263" s="53">
        <v>0</v>
      </c>
      <c r="AO263" s="53">
        <v>1</v>
      </c>
      <c r="AP263" s="53">
        <v>0</v>
      </c>
      <c r="AQ263" s="53">
        <v>2042</v>
      </c>
      <c r="AR263" s="53">
        <v>163</v>
      </c>
      <c r="AS263" s="53">
        <v>3</v>
      </c>
      <c r="AT263" s="53">
        <v>0</v>
      </c>
      <c r="AU263" s="1188"/>
      <c r="AV263" s="53">
        <v>0</v>
      </c>
      <c r="AW263" s="53">
        <v>0</v>
      </c>
      <c r="AX263" s="53">
        <v>0</v>
      </c>
      <c r="AY263" s="53">
        <v>2857</v>
      </c>
      <c r="AZ263" s="53"/>
      <c r="BA263" s="53">
        <v>4574</v>
      </c>
      <c r="BB263" s="53">
        <v>4119</v>
      </c>
      <c r="BC263" s="53">
        <v>455</v>
      </c>
      <c r="BD263" s="53">
        <v>10870</v>
      </c>
      <c r="BE263" s="53">
        <v>-1618233</v>
      </c>
      <c r="BF263" s="53">
        <v>-1471686</v>
      </c>
      <c r="BG263" s="53"/>
      <c r="BH263" s="53">
        <v>0</v>
      </c>
      <c r="BI263" s="53">
        <v>-16801144</v>
      </c>
      <c r="BJ263" s="53">
        <v>-2224222</v>
      </c>
      <c r="BK263" s="53">
        <v>-43436137</v>
      </c>
      <c r="BL263" s="1741"/>
      <c r="BM263" s="1742"/>
      <c r="BN263" s="1329">
        <v>0</v>
      </c>
      <c r="BO263" s="344" t="s">
        <v>2065</v>
      </c>
      <c r="BP263" s="344" t="s">
        <v>2024</v>
      </c>
      <c r="BQ263" s="580" t="s">
        <v>2280</v>
      </c>
      <c r="BR263" s="246"/>
      <c r="BS263" s="246"/>
      <c r="BT263" s="246"/>
      <c r="BU263" s="246"/>
      <c r="BV263" s="246"/>
      <c r="BW263" s="246"/>
      <c r="BX263" s="246"/>
      <c r="BY263" s="246"/>
      <c r="BZ263" s="246"/>
      <c r="CA263" s="246"/>
      <c r="CB263" s="246"/>
      <c r="CC263" s="246"/>
      <c r="CD263" s="246"/>
      <c r="CE263" s="246"/>
      <c r="CF263" s="246"/>
      <c r="CG263" s="246"/>
      <c r="CH263" s="246"/>
      <c r="CI263" s="246"/>
      <c r="CJ263" s="246"/>
      <c r="CK263" s="246"/>
      <c r="CL263" s="246"/>
      <c r="CM263" s="246"/>
      <c r="CN263" s="246"/>
      <c r="CO263" s="246"/>
      <c r="CP263" s="246"/>
      <c r="CQ263" s="246"/>
      <c r="CR263" s="246"/>
      <c r="CS263" s="246"/>
      <c r="CT263" s="246"/>
    </row>
    <row r="264" spans="1:99" s="48" customFormat="1" ht="12.75" customHeight="1" x14ac:dyDescent="0.2">
      <c r="A264" s="599">
        <v>260</v>
      </c>
      <c r="B264" s="296" t="s">
        <v>409</v>
      </c>
      <c r="C264" s="648" t="s">
        <v>410</v>
      </c>
      <c r="D264" s="1319">
        <v>437651</v>
      </c>
      <c r="E264" s="1187">
        <v>437924000</v>
      </c>
      <c r="F264" s="1187">
        <v>10830</v>
      </c>
      <c r="G264" s="53">
        <v>-9092122</v>
      </c>
      <c r="H264" s="53">
        <v>-5716778</v>
      </c>
      <c r="I264" s="53">
        <v>-89027</v>
      </c>
      <c r="J264" s="53">
        <v>-1372</v>
      </c>
      <c r="K264" s="53">
        <v>-6662</v>
      </c>
      <c r="L264" s="53">
        <v>0</v>
      </c>
      <c r="M264" s="53">
        <v>-3846437</v>
      </c>
      <c r="N264" s="53">
        <v>-68852</v>
      </c>
      <c r="O264" s="53">
        <v>-1072592</v>
      </c>
      <c r="P264" s="53">
        <v>-18190</v>
      </c>
      <c r="Q264" s="53">
        <v>0</v>
      </c>
      <c r="R264" s="53">
        <v>0</v>
      </c>
      <c r="S264" s="53">
        <v>0</v>
      </c>
      <c r="T264" s="53"/>
      <c r="U264" s="53"/>
      <c r="V264" s="53">
        <v>163813139</v>
      </c>
      <c r="W264" s="53">
        <v>-6437550</v>
      </c>
      <c r="X264" s="53"/>
      <c r="Y264" s="53"/>
      <c r="Z264" s="53">
        <v>0</v>
      </c>
      <c r="AA264" s="53">
        <v>153917275</v>
      </c>
      <c r="AB264" s="53">
        <v>0</v>
      </c>
      <c r="AC264" s="53">
        <v>1554720</v>
      </c>
      <c r="AD264" s="53">
        <v>438287</v>
      </c>
      <c r="AE264" s="53">
        <v>0</v>
      </c>
      <c r="AF264" s="53">
        <v>89910</v>
      </c>
      <c r="AG264" s="53">
        <v>0</v>
      </c>
      <c r="AH264" s="53">
        <v>0</v>
      </c>
      <c r="AI264" s="53">
        <v>0</v>
      </c>
      <c r="AJ264" s="53">
        <v>0</v>
      </c>
      <c r="AK264" s="53">
        <v>3199901</v>
      </c>
      <c r="AL264" s="53">
        <v>266</v>
      </c>
      <c r="AM264" s="53">
        <v>10</v>
      </c>
      <c r="AN264" s="53">
        <v>1</v>
      </c>
      <c r="AO264" s="53">
        <v>4</v>
      </c>
      <c r="AP264" s="53">
        <v>0</v>
      </c>
      <c r="AQ264" s="53">
        <v>2295</v>
      </c>
      <c r="AR264" s="53">
        <v>41</v>
      </c>
      <c r="AS264" s="53">
        <v>55</v>
      </c>
      <c r="AT264" s="53">
        <v>9</v>
      </c>
      <c r="AU264" s="1188"/>
      <c r="AV264" s="53">
        <v>0</v>
      </c>
      <c r="AW264" s="53">
        <v>0</v>
      </c>
      <c r="AX264" s="53">
        <v>0</v>
      </c>
      <c r="AY264" s="53">
        <v>950</v>
      </c>
      <c r="AZ264" s="53"/>
      <c r="BA264" s="53">
        <v>2724</v>
      </c>
      <c r="BB264" s="53">
        <v>2457</v>
      </c>
      <c r="BC264" s="53">
        <v>267</v>
      </c>
      <c r="BD264" s="53">
        <v>6885</v>
      </c>
      <c r="BE264" s="53">
        <v>-918911</v>
      </c>
      <c r="BF264" s="53">
        <v>-288062</v>
      </c>
      <c r="BG264" s="53"/>
      <c r="BH264" s="53">
        <v>0</v>
      </c>
      <c r="BI264" s="53">
        <v>-2440059</v>
      </c>
      <c r="BJ264" s="53">
        <v>-199405</v>
      </c>
      <c r="BK264" s="53">
        <v>785374</v>
      </c>
      <c r="BL264" s="1741"/>
      <c r="BM264" s="1742"/>
      <c r="BN264" s="1329">
        <v>-69000</v>
      </c>
      <c r="BO264" s="344" t="s">
        <v>2027</v>
      </c>
      <c r="BP264" s="344" t="s">
        <v>2040</v>
      </c>
      <c r="BQ264" s="580" t="s">
        <v>2281</v>
      </c>
      <c r="BR264" s="246"/>
      <c r="BS264" s="246"/>
      <c r="BT264" s="246"/>
      <c r="BU264" s="246"/>
      <c r="BV264" s="246"/>
      <c r="BW264" s="246"/>
      <c r="BX264" s="246"/>
      <c r="BY264" s="246"/>
      <c r="BZ264" s="246"/>
      <c r="CA264" s="246"/>
      <c r="CB264" s="246"/>
      <c r="CC264" s="246"/>
      <c r="CD264" s="246"/>
      <c r="CE264" s="246"/>
      <c r="CF264" s="246"/>
      <c r="CG264" s="246"/>
      <c r="CH264" s="246"/>
      <c r="CI264" s="246"/>
      <c r="CJ264" s="246"/>
      <c r="CK264" s="246"/>
      <c r="CL264" s="246"/>
      <c r="CM264" s="246"/>
      <c r="CN264" s="246"/>
      <c r="CO264" s="246"/>
      <c r="CP264" s="246"/>
      <c r="CQ264" s="246"/>
      <c r="CR264" s="246"/>
      <c r="CS264" s="246"/>
      <c r="CT264" s="246"/>
    </row>
    <row r="265" spans="1:99" s="48" customFormat="1" ht="12.75" customHeight="1" x14ac:dyDescent="0.2">
      <c r="A265" s="599">
        <v>261</v>
      </c>
      <c r="B265" s="296" t="s">
        <v>411</v>
      </c>
      <c r="C265" s="648" t="s">
        <v>412</v>
      </c>
      <c r="D265" s="1319">
        <v>167827</v>
      </c>
      <c r="E265" s="1187">
        <v>158272000</v>
      </c>
      <c r="F265" s="1187">
        <v>4030</v>
      </c>
      <c r="G265" s="53">
        <v>-4450102</v>
      </c>
      <c r="H265" s="53">
        <v>-4233414</v>
      </c>
      <c r="I265" s="53">
        <v>-26427</v>
      </c>
      <c r="J265" s="53">
        <v>-14459</v>
      </c>
      <c r="K265" s="53">
        <v>-8160</v>
      </c>
      <c r="L265" s="53">
        <v>0</v>
      </c>
      <c r="M265" s="53">
        <v>-1699200</v>
      </c>
      <c r="N265" s="53">
        <v>-71585</v>
      </c>
      <c r="O265" s="53">
        <v>-67501</v>
      </c>
      <c r="P265" s="53">
        <v>-1130</v>
      </c>
      <c r="Q265" s="53">
        <v>-7735</v>
      </c>
      <c r="R265" s="53">
        <v>0</v>
      </c>
      <c r="S265" s="53">
        <v>0</v>
      </c>
      <c r="T265" s="53"/>
      <c r="U265" s="53"/>
      <c r="V265" s="53">
        <v>60051154</v>
      </c>
      <c r="W265" s="53">
        <v>-2500000</v>
      </c>
      <c r="X265" s="53"/>
      <c r="Y265" s="53"/>
      <c r="Z265" s="53">
        <v>27363128</v>
      </c>
      <c r="AA265" s="53">
        <v>21890502</v>
      </c>
      <c r="AB265" s="53">
        <v>4925363</v>
      </c>
      <c r="AC265" s="53">
        <v>547263</v>
      </c>
      <c r="AD265" s="53">
        <v>164424</v>
      </c>
      <c r="AE265" s="53">
        <v>0</v>
      </c>
      <c r="AF265" s="53">
        <v>387474</v>
      </c>
      <c r="AG265" s="53">
        <v>0</v>
      </c>
      <c r="AH265" s="53">
        <v>0</v>
      </c>
      <c r="AI265" s="53">
        <v>0</v>
      </c>
      <c r="AJ265" s="53">
        <v>0</v>
      </c>
      <c r="AK265" s="53">
        <v>1957470</v>
      </c>
      <c r="AL265" s="53">
        <v>203</v>
      </c>
      <c r="AM265" s="53">
        <v>7</v>
      </c>
      <c r="AN265" s="53">
        <v>4</v>
      </c>
      <c r="AO265" s="53">
        <v>10</v>
      </c>
      <c r="AP265" s="53">
        <v>0</v>
      </c>
      <c r="AQ265" s="53">
        <v>157</v>
      </c>
      <c r="AR265" s="53">
        <v>53</v>
      </c>
      <c r="AS265" s="53">
        <v>5</v>
      </c>
      <c r="AT265" s="53">
        <v>2</v>
      </c>
      <c r="AU265" s="1188"/>
      <c r="AV265" s="53">
        <v>1</v>
      </c>
      <c r="AW265" s="53">
        <v>0</v>
      </c>
      <c r="AX265" s="53">
        <v>0</v>
      </c>
      <c r="AY265" s="53">
        <v>737</v>
      </c>
      <c r="AZ265" s="53"/>
      <c r="BA265" s="53">
        <v>1434</v>
      </c>
      <c r="BB265" s="53">
        <v>1308</v>
      </c>
      <c r="BC265" s="53">
        <v>126</v>
      </c>
      <c r="BD265" s="53">
        <v>2124</v>
      </c>
      <c r="BE265" s="53">
        <v>-359949</v>
      </c>
      <c r="BF265" s="53">
        <v>-555547</v>
      </c>
      <c r="BG265" s="53"/>
      <c r="BH265" s="53">
        <v>0</v>
      </c>
      <c r="BI265" s="53">
        <v>-502324</v>
      </c>
      <c r="BJ265" s="53">
        <v>-281380</v>
      </c>
      <c r="BK265" s="53">
        <v>1990145</v>
      </c>
      <c r="BL265" s="1741"/>
      <c r="BM265" s="1742"/>
      <c r="BN265" s="1329">
        <v>0</v>
      </c>
      <c r="BO265" s="344" t="s">
        <v>2013</v>
      </c>
      <c r="BP265" s="344" t="s">
        <v>2014</v>
      </c>
      <c r="BQ265" s="580" t="s">
        <v>2282</v>
      </c>
      <c r="BR265" s="246"/>
      <c r="BS265" s="246"/>
      <c r="BT265" s="246"/>
      <c r="BU265" s="246"/>
      <c r="BV265" s="246"/>
      <c r="BW265" s="246"/>
      <c r="BX265" s="246"/>
      <c r="BY265" s="246"/>
      <c r="BZ265" s="246"/>
      <c r="CA265" s="246"/>
      <c r="CB265" s="246"/>
      <c r="CC265" s="246"/>
      <c r="CD265" s="246"/>
      <c r="CE265" s="246"/>
      <c r="CF265" s="246"/>
      <c r="CG265" s="246"/>
      <c r="CH265" s="246"/>
      <c r="CI265" s="246"/>
      <c r="CJ265" s="246"/>
      <c r="CK265" s="246"/>
      <c r="CL265" s="246"/>
      <c r="CM265" s="246"/>
      <c r="CN265" s="246"/>
      <c r="CO265" s="246"/>
      <c r="CP265" s="246"/>
      <c r="CQ265" s="246"/>
      <c r="CR265" s="246"/>
      <c r="CS265" s="246"/>
      <c r="CT265" s="246"/>
    </row>
    <row r="266" spans="1:99" s="48" customFormat="1" ht="12.75" customHeight="1" x14ac:dyDescent="0.2">
      <c r="A266" s="599">
        <v>262</v>
      </c>
      <c r="B266" s="296" t="s">
        <v>413</v>
      </c>
      <c r="C266" s="648" t="s">
        <v>414</v>
      </c>
      <c r="D266" s="1319">
        <v>168164</v>
      </c>
      <c r="E266" s="1187">
        <v>204737000</v>
      </c>
      <c r="F266" s="1187">
        <v>3520</v>
      </c>
      <c r="G266" s="53">
        <v>-4077621</v>
      </c>
      <c r="H266" s="53">
        <v>-2184461</v>
      </c>
      <c r="I266" s="53">
        <v>-15050</v>
      </c>
      <c r="J266" s="53">
        <v>-69790</v>
      </c>
      <c r="K266" s="53">
        <v>-7161</v>
      </c>
      <c r="L266" s="53">
        <v>-100000</v>
      </c>
      <c r="M266" s="53">
        <v>-1379956</v>
      </c>
      <c r="N266" s="53">
        <v>-48980</v>
      </c>
      <c r="O266" s="53">
        <v>-142082</v>
      </c>
      <c r="P266" s="53">
        <v>-175</v>
      </c>
      <c r="Q266" s="53">
        <v>-60903</v>
      </c>
      <c r="R266" s="53">
        <v>-28592</v>
      </c>
      <c r="S266" s="53">
        <v>0</v>
      </c>
      <c r="T266" s="53"/>
      <c r="U266" s="53"/>
      <c r="V266" s="53">
        <v>58881454</v>
      </c>
      <c r="W266" s="53">
        <v>-447187</v>
      </c>
      <c r="X266" s="53"/>
      <c r="Y266" s="53"/>
      <c r="Z266" s="53">
        <v>28987957</v>
      </c>
      <c r="AA266" s="53">
        <v>23190366</v>
      </c>
      <c r="AB266" s="53">
        <v>5217832</v>
      </c>
      <c r="AC266" s="53">
        <v>579759</v>
      </c>
      <c r="AD266" s="53">
        <v>145430</v>
      </c>
      <c r="AE266" s="53">
        <v>0</v>
      </c>
      <c r="AF266" s="53">
        <v>180381</v>
      </c>
      <c r="AG266" s="53">
        <v>0</v>
      </c>
      <c r="AH266" s="53">
        <v>0</v>
      </c>
      <c r="AI266" s="53">
        <v>0</v>
      </c>
      <c r="AJ266" s="53">
        <v>0</v>
      </c>
      <c r="AK266" s="53">
        <v>-604579</v>
      </c>
      <c r="AL266" s="53">
        <v>167</v>
      </c>
      <c r="AM266" s="53">
        <v>4</v>
      </c>
      <c r="AN266" s="53">
        <v>25</v>
      </c>
      <c r="AO266" s="53">
        <v>3</v>
      </c>
      <c r="AP266" s="53">
        <v>0</v>
      </c>
      <c r="AQ266" s="53">
        <v>399</v>
      </c>
      <c r="AR266" s="53">
        <v>75</v>
      </c>
      <c r="AS266" s="53">
        <v>67</v>
      </c>
      <c r="AT266" s="53">
        <v>1</v>
      </c>
      <c r="AU266" s="1188"/>
      <c r="AV266" s="53">
        <v>9</v>
      </c>
      <c r="AW266" s="53">
        <v>0</v>
      </c>
      <c r="AX266" s="53">
        <v>4</v>
      </c>
      <c r="AY266" s="53">
        <v>384</v>
      </c>
      <c r="AZ266" s="53"/>
      <c r="BA266" s="53">
        <v>1356</v>
      </c>
      <c r="BB266" s="53">
        <v>1221</v>
      </c>
      <c r="BC266" s="53">
        <v>135</v>
      </c>
      <c r="BD266" s="53">
        <v>1877</v>
      </c>
      <c r="BE266" s="53">
        <v>-225836</v>
      </c>
      <c r="BF266" s="53">
        <v>-579292</v>
      </c>
      <c r="BG266" s="53"/>
      <c r="BH266" s="53">
        <v>-2017</v>
      </c>
      <c r="BI266" s="53">
        <v>-572811</v>
      </c>
      <c r="BJ266" s="53">
        <v>0</v>
      </c>
      <c r="BK266" s="53">
        <v>-1794539</v>
      </c>
      <c r="BL266" s="1741"/>
      <c r="BM266" s="1742"/>
      <c r="BN266" s="1329">
        <v>0</v>
      </c>
      <c r="BO266" s="344" t="s">
        <v>2013</v>
      </c>
      <c r="BP266" s="344" t="s">
        <v>2021</v>
      </c>
      <c r="BQ266" s="580" t="s">
        <v>2283</v>
      </c>
      <c r="BR266" s="246"/>
      <c r="BS266" s="246"/>
      <c r="BT266" s="246"/>
      <c r="BU266" s="246"/>
      <c r="BV266" s="246"/>
      <c r="BW266" s="246"/>
      <c r="BX266" s="246"/>
      <c r="BY266" s="246"/>
      <c r="BZ266" s="246"/>
      <c r="CA266" s="246"/>
      <c r="CB266" s="246"/>
      <c r="CC266" s="246"/>
      <c r="CD266" s="246"/>
      <c r="CE266" s="246"/>
      <c r="CF266" s="246"/>
      <c r="CG266" s="246"/>
      <c r="CH266" s="246"/>
      <c r="CI266" s="246"/>
      <c r="CJ266" s="246"/>
      <c r="CK266" s="246"/>
      <c r="CL266" s="246"/>
      <c r="CM266" s="246"/>
      <c r="CN266" s="246"/>
      <c r="CO266" s="246"/>
      <c r="CP266" s="246"/>
      <c r="CQ266" s="246"/>
      <c r="CR266" s="246"/>
      <c r="CS266" s="246"/>
      <c r="CT266" s="246"/>
    </row>
    <row r="267" spans="1:99" s="48" customFormat="1" ht="12.75" customHeight="1" x14ac:dyDescent="0.2">
      <c r="A267" s="599">
        <v>263</v>
      </c>
      <c r="B267" s="296" t="s">
        <v>415</v>
      </c>
      <c r="C267" s="648" t="s">
        <v>416</v>
      </c>
      <c r="D267" s="1319">
        <v>193342</v>
      </c>
      <c r="E267" s="1187">
        <v>248420000</v>
      </c>
      <c r="F267" s="1187">
        <v>4040</v>
      </c>
      <c r="G267" s="53">
        <v>-2885116</v>
      </c>
      <c r="H267" s="53">
        <v>-8679654</v>
      </c>
      <c r="I267" s="53">
        <v>-111591</v>
      </c>
      <c r="J267" s="53">
        <v>-48789</v>
      </c>
      <c r="K267" s="53">
        <v>-5614</v>
      </c>
      <c r="L267" s="53">
        <v>0</v>
      </c>
      <c r="M267" s="53">
        <v>-2091514</v>
      </c>
      <c r="N267" s="53">
        <v>-190186</v>
      </c>
      <c r="O267" s="53">
        <v>-6445</v>
      </c>
      <c r="P267" s="53">
        <v>-6974</v>
      </c>
      <c r="Q267" s="53">
        <v>0</v>
      </c>
      <c r="R267" s="53">
        <v>0</v>
      </c>
      <c r="S267" s="53">
        <v>-157953</v>
      </c>
      <c r="T267" s="53"/>
      <c r="U267" s="53"/>
      <c r="V267" s="53">
        <v>88422800</v>
      </c>
      <c r="W267" s="53">
        <v>-7492706</v>
      </c>
      <c r="X267" s="53"/>
      <c r="Y267" s="53"/>
      <c r="Z267" s="53">
        <v>34867754</v>
      </c>
      <c r="AA267" s="53">
        <v>28020565</v>
      </c>
      <c r="AB267" s="53">
        <v>7005141</v>
      </c>
      <c r="AC267" s="53">
        <v>0</v>
      </c>
      <c r="AD267" s="53">
        <v>185301</v>
      </c>
      <c r="AE267" s="53">
        <v>9081004</v>
      </c>
      <c r="AF267" s="53">
        <v>702826</v>
      </c>
      <c r="AG267" s="53">
        <v>0</v>
      </c>
      <c r="AH267" s="53">
        <v>157953</v>
      </c>
      <c r="AI267" s="53">
        <v>0</v>
      </c>
      <c r="AJ267" s="53">
        <v>0</v>
      </c>
      <c r="AK267" s="53">
        <v>164752</v>
      </c>
      <c r="AL267" s="53">
        <v>288</v>
      </c>
      <c r="AM267" s="53">
        <v>30</v>
      </c>
      <c r="AN267" s="53">
        <v>17</v>
      </c>
      <c r="AO267" s="53">
        <v>4</v>
      </c>
      <c r="AP267" s="53">
        <v>0</v>
      </c>
      <c r="AQ267" s="53">
        <v>437</v>
      </c>
      <c r="AR267" s="53">
        <v>119</v>
      </c>
      <c r="AS267" s="53">
        <v>3</v>
      </c>
      <c r="AT267" s="53">
        <v>30</v>
      </c>
      <c r="AU267" s="1188"/>
      <c r="AV267" s="53">
        <v>0</v>
      </c>
      <c r="AW267" s="53">
        <v>3</v>
      </c>
      <c r="AX267" s="53">
        <v>0</v>
      </c>
      <c r="AY267" s="53">
        <v>385</v>
      </c>
      <c r="AZ267" s="53"/>
      <c r="BA267" s="53">
        <v>920</v>
      </c>
      <c r="BB267" s="53">
        <v>832</v>
      </c>
      <c r="BC267" s="53">
        <v>88</v>
      </c>
      <c r="BD267" s="53">
        <v>2469</v>
      </c>
      <c r="BE267" s="53">
        <v>-31063</v>
      </c>
      <c r="BF267" s="53">
        <v>-481756</v>
      </c>
      <c r="BG267" s="53"/>
      <c r="BH267" s="53">
        <v>-41348</v>
      </c>
      <c r="BI267" s="53">
        <v>-96728</v>
      </c>
      <c r="BJ267" s="53">
        <v>-1440619</v>
      </c>
      <c r="BK267" s="53">
        <v>4681654</v>
      </c>
      <c r="BL267" s="1741"/>
      <c r="BM267" s="1742"/>
      <c r="BN267" s="1329">
        <v>-31000</v>
      </c>
      <c r="BO267" s="344" t="s">
        <v>2013</v>
      </c>
      <c r="BP267" s="344" t="s">
        <v>2014</v>
      </c>
      <c r="BQ267" s="580" t="s">
        <v>2284</v>
      </c>
      <c r="BR267" s="246"/>
      <c r="BS267" s="246"/>
      <c r="BT267" s="246"/>
      <c r="BU267" s="246"/>
      <c r="BV267" s="246"/>
      <c r="BW267" s="246"/>
      <c r="BX267" s="246"/>
      <c r="BY267" s="246"/>
      <c r="BZ267" s="246"/>
      <c r="CA267" s="246"/>
      <c r="CB267" s="246"/>
      <c r="CC267" s="246"/>
      <c r="CD267" s="246"/>
      <c r="CE267" s="246"/>
      <c r="CF267" s="246"/>
      <c r="CG267" s="246"/>
      <c r="CH267" s="246"/>
      <c r="CI267" s="246"/>
      <c r="CJ267" s="246"/>
      <c r="CK267" s="246"/>
      <c r="CL267" s="246"/>
      <c r="CM267" s="246"/>
      <c r="CN267" s="246"/>
      <c r="CO267" s="246"/>
      <c r="CP267" s="246"/>
      <c r="CQ267" s="246"/>
      <c r="CR267" s="246"/>
      <c r="CS267" s="246"/>
      <c r="CT267" s="246"/>
    </row>
    <row r="268" spans="1:99" s="48" customFormat="1" ht="12.75" customHeight="1" x14ac:dyDescent="0.2">
      <c r="A268" s="599">
        <v>264</v>
      </c>
      <c r="B268" s="296" t="s">
        <v>417</v>
      </c>
      <c r="C268" s="648" t="s">
        <v>418</v>
      </c>
      <c r="D268" s="1319">
        <v>461421</v>
      </c>
      <c r="E268" s="1187">
        <v>447491000</v>
      </c>
      <c r="F268" s="1187">
        <v>11820</v>
      </c>
      <c r="G268" s="53">
        <v>-14606049</v>
      </c>
      <c r="H268" s="53">
        <v>-8957518</v>
      </c>
      <c r="I268" s="53">
        <v>-22866</v>
      </c>
      <c r="J268" s="53">
        <v>-13323</v>
      </c>
      <c r="K268" s="53">
        <v>0</v>
      </c>
      <c r="L268" s="53">
        <v>0</v>
      </c>
      <c r="M268" s="53">
        <v>-5000000</v>
      </c>
      <c r="N268" s="53">
        <v>-698355</v>
      </c>
      <c r="O268" s="53">
        <v>-327335</v>
      </c>
      <c r="P268" s="53">
        <v>0</v>
      </c>
      <c r="Q268" s="53">
        <v>0</v>
      </c>
      <c r="R268" s="53">
        <v>0</v>
      </c>
      <c r="S268" s="53">
        <v>-260183</v>
      </c>
      <c r="T268" s="53"/>
      <c r="U268" s="53"/>
      <c r="V268" s="53">
        <v>162924302</v>
      </c>
      <c r="W268" s="53">
        <v>-2500000</v>
      </c>
      <c r="X268" s="53"/>
      <c r="Y268" s="53"/>
      <c r="Z268" s="53">
        <v>78385161</v>
      </c>
      <c r="AA268" s="53">
        <v>77072438</v>
      </c>
      <c r="AB268" s="53">
        <v>0</v>
      </c>
      <c r="AC268" s="53">
        <v>1572907</v>
      </c>
      <c r="AD268" s="53">
        <v>464093</v>
      </c>
      <c r="AE268" s="53">
        <v>441060</v>
      </c>
      <c r="AF268" s="53">
        <v>1299714</v>
      </c>
      <c r="AG268" s="53">
        <v>0</v>
      </c>
      <c r="AH268" s="53">
        <v>260183</v>
      </c>
      <c r="AI268" s="53">
        <v>0</v>
      </c>
      <c r="AJ268" s="53">
        <v>0</v>
      </c>
      <c r="AK268" s="53">
        <v>1614413</v>
      </c>
      <c r="AL268" s="53">
        <v>459</v>
      </c>
      <c r="AM268" s="53">
        <v>1</v>
      </c>
      <c r="AN268" s="53">
        <v>7</v>
      </c>
      <c r="AO268" s="53">
        <v>0</v>
      </c>
      <c r="AP268" s="53">
        <v>5</v>
      </c>
      <c r="AQ268" s="53">
        <v>1065</v>
      </c>
      <c r="AR268" s="53">
        <v>228</v>
      </c>
      <c r="AS268" s="53">
        <v>60</v>
      </c>
      <c r="AT268" s="53">
        <v>0</v>
      </c>
      <c r="AU268" s="1188"/>
      <c r="AV268" s="53">
        <v>0</v>
      </c>
      <c r="AW268" s="53">
        <v>5</v>
      </c>
      <c r="AX268" s="53">
        <v>0</v>
      </c>
      <c r="AY268" s="53">
        <v>1241</v>
      </c>
      <c r="AZ268" s="53"/>
      <c r="BA268" s="53">
        <v>5143</v>
      </c>
      <c r="BB268" s="53">
        <v>4782</v>
      </c>
      <c r="BC268" s="53">
        <v>361</v>
      </c>
      <c r="BD268" s="53">
        <v>5500</v>
      </c>
      <c r="BE268" s="53">
        <v>-450000</v>
      </c>
      <c r="BF268" s="53">
        <v>-450000</v>
      </c>
      <c r="BG268" s="53"/>
      <c r="BH268" s="53">
        <v>-100000</v>
      </c>
      <c r="BI268" s="53">
        <v>-2250000</v>
      </c>
      <c r="BJ268" s="53">
        <v>-1750000</v>
      </c>
      <c r="BK268" s="53">
        <v>-925793</v>
      </c>
      <c r="BL268" s="1741"/>
      <c r="BM268" s="1742"/>
      <c r="BN268" s="1329">
        <v>0</v>
      </c>
      <c r="BO268" s="344" t="s">
        <v>2027</v>
      </c>
      <c r="BP268" s="344" t="s">
        <v>2028</v>
      </c>
      <c r="BQ268" s="580" t="s">
        <v>2285</v>
      </c>
      <c r="BR268" s="246"/>
      <c r="BS268" s="246"/>
      <c r="BT268" s="246"/>
      <c r="BU268" s="246"/>
      <c r="BV268" s="246"/>
      <c r="BW268" s="246"/>
      <c r="BX268" s="246"/>
      <c r="BY268" s="246"/>
      <c r="BZ268" s="246"/>
      <c r="CA268" s="246"/>
      <c r="CB268" s="246"/>
      <c r="CC268" s="246"/>
      <c r="CD268" s="246"/>
      <c r="CE268" s="246"/>
      <c r="CF268" s="246"/>
      <c r="CG268" s="246"/>
      <c r="CH268" s="246"/>
      <c r="CI268" s="246"/>
      <c r="CJ268" s="246"/>
      <c r="CK268" s="246"/>
      <c r="CL268" s="246"/>
      <c r="CM268" s="246"/>
      <c r="CN268" s="246"/>
      <c r="CO268" s="246"/>
      <c r="CP268" s="246"/>
      <c r="CQ268" s="246"/>
      <c r="CR268" s="246"/>
      <c r="CS268" s="246"/>
      <c r="CT268" s="246"/>
    </row>
    <row r="269" spans="1:99" s="48" customFormat="1" ht="12.75" customHeight="1" x14ac:dyDescent="0.2">
      <c r="A269" s="599">
        <v>265</v>
      </c>
      <c r="B269" s="296" t="s">
        <v>419</v>
      </c>
      <c r="C269" s="648" t="s">
        <v>420</v>
      </c>
      <c r="D269" s="1319">
        <v>302121</v>
      </c>
      <c r="E269" s="1187">
        <v>238160000</v>
      </c>
      <c r="F269" s="1187">
        <v>8280</v>
      </c>
      <c r="G269" s="53">
        <v>-10695152</v>
      </c>
      <c r="H269" s="53">
        <v>-7053185</v>
      </c>
      <c r="I269" s="53">
        <v>-58142</v>
      </c>
      <c r="J269" s="53">
        <v>0</v>
      </c>
      <c r="K269" s="53">
        <v>0</v>
      </c>
      <c r="L269" s="53">
        <v>0</v>
      </c>
      <c r="M269" s="53">
        <v>-1897940</v>
      </c>
      <c r="N269" s="53">
        <v>-135181</v>
      </c>
      <c r="O269" s="53">
        <v>-54678</v>
      </c>
      <c r="P269" s="53">
        <v>-3748</v>
      </c>
      <c r="Q269" s="53">
        <v>0</v>
      </c>
      <c r="R269" s="53">
        <v>0</v>
      </c>
      <c r="S269" s="53">
        <v>0</v>
      </c>
      <c r="T269" s="53"/>
      <c r="U269" s="53"/>
      <c r="V269" s="53">
        <v>84372402</v>
      </c>
      <c r="W269" s="53">
        <v>-1239111</v>
      </c>
      <c r="X269" s="53"/>
      <c r="Y269" s="53"/>
      <c r="Z269" s="53">
        <v>0</v>
      </c>
      <c r="AA269" s="53">
        <v>81509685</v>
      </c>
      <c r="AB269" s="53">
        <v>0</v>
      </c>
      <c r="AC269" s="53">
        <v>823330</v>
      </c>
      <c r="AD269" s="53">
        <v>318351</v>
      </c>
      <c r="AE269" s="53">
        <v>544067</v>
      </c>
      <c r="AF269" s="53">
        <v>2021</v>
      </c>
      <c r="AG269" s="53">
        <v>0</v>
      </c>
      <c r="AH269" s="53">
        <v>0</v>
      </c>
      <c r="AI269" s="53">
        <v>0</v>
      </c>
      <c r="AJ269" s="53">
        <v>0</v>
      </c>
      <c r="AK269" s="53">
        <v>1898079</v>
      </c>
      <c r="AL269" s="53">
        <v>389</v>
      </c>
      <c r="AM269" s="53">
        <v>12</v>
      </c>
      <c r="AN269" s="53">
        <v>0</v>
      </c>
      <c r="AO269" s="53">
        <v>0</v>
      </c>
      <c r="AP269" s="53">
        <v>0</v>
      </c>
      <c r="AQ269" s="53">
        <v>680</v>
      </c>
      <c r="AR269" s="53">
        <v>154</v>
      </c>
      <c r="AS269" s="53">
        <v>15</v>
      </c>
      <c r="AT269" s="53">
        <v>9</v>
      </c>
      <c r="AU269" s="1188"/>
      <c r="AV269" s="53">
        <v>0</v>
      </c>
      <c r="AW269" s="53">
        <v>0</v>
      </c>
      <c r="AX269" s="53">
        <v>0</v>
      </c>
      <c r="AY269" s="53">
        <v>493</v>
      </c>
      <c r="AZ269" s="53"/>
      <c r="BA269" s="53">
        <v>3480</v>
      </c>
      <c r="BB269" s="53">
        <v>3252</v>
      </c>
      <c r="BC269" s="53">
        <v>228</v>
      </c>
      <c r="BD269" s="53">
        <v>4097</v>
      </c>
      <c r="BE269" s="53">
        <v>-253750</v>
      </c>
      <c r="BF269" s="53">
        <v>-416316</v>
      </c>
      <c r="BG269" s="53"/>
      <c r="BH269" s="53">
        <v>-21756</v>
      </c>
      <c r="BI269" s="53">
        <v>-1206118</v>
      </c>
      <c r="BJ269" s="53">
        <v>0</v>
      </c>
      <c r="BK269" s="53">
        <v>-427386</v>
      </c>
      <c r="BL269" s="1741"/>
      <c r="BM269" s="1742"/>
      <c r="BN269" s="1329">
        <v>-9000</v>
      </c>
      <c r="BO269" s="344" t="s">
        <v>2027</v>
      </c>
      <c r="BP269" s="344" t="s">
        <v>2037</v>
      </c>
      <c r="BQ269" s="580" t="s">
        <v>2286</v>
      </c>
      <c r="BR269" s="246"/>
      <c r="BS269" s="246"/>
      <c r="BT269" s="246"/>
      <c r="BU269" s="246"/>
      <c r="BV269" s="246"/>
      <c r="BW269" s="246"/>
      <c r="BX269" s="246"/>
      <c r="BY269" s="246"/>
      <c r="BZ269" s="246"/>
      <c r="CA269" s="246"/>
      <c r="CB269" s="246"/>
      <c r="CC269" s="246"/>
      <c r="CD269" s="246"/>
      <c r="CE269" s="246"/>
      <c r="CF269" s="246"/>
      <c r="CG269" s="246"/>
      <c r="CH269" s="246"/>
      <c r="CI269" s="246"/>
      <c r="CJ269" s="246"/>
      <c r="CK269" s="246"/>
      <c r="CL269" s="246"/>
      <c r="CM269" s="246"/>
      <c r="CN269" s="246"/>
      <c r="CO269" s="246"/>
      <c r="CP269" s="246"/>
      <c r="CQ269" s="246"/>
      <c r="CR269" s="246"/>
      <c r="CS269" s="246"/>
      <c r="CT269" s="246"/>
    </row>
    <row r="270" spans="1:99" s="48" customFormat="1" ht="12.75" customHeight="1" x14ac:dyDescent="0.2">
      <c r="A270" s="599">
        <v>266</v>
      </c>
      <c r="B270" s="296" t="s">
        <v>421</v>
      </c>
      <c r="C270" s="648" t="s">
        <v>422</v>
      </c>
      <c r="D270" s="1319">
        <v>283459</v>
      </c>
      <c r="E270" s="1187">
        <v>223750000</v>
      </c>
      <c r="F270" s="1187">
        <v>6940</v>
      </c>
      <c r="G270" s="53">
        <v>-9302362</v>
      </c>
      <c r="H270" s="53">
        <v>-9000000</v>
      </c>
      <c r="I270" s="53">
        <v>-40698</v>
      </c>
      <c r="J270" s="53">
        <v>0</v>
      </c>
      <c r="K270" s="53">
        <v>0</v>
      </c>
      <c r="L270" s="53">
        <v>-10000</v>
      </c>
      <c r="M270" s="53">
        <v>-2500000</v>
      </c>
      <c r="N270" s="53">
        <v>-290624</v>
      </c>
      <c r="O270" s="53">
        <v>-165210</v>
      </c>
      <c r="P270" s="53">
        <v>-699</v>
      </c>
      <c r="Q270" s="53">
        <v>0</v>
      </c>
      <c r="R270" s="53">
        <v>0</v>
      </c>
      <c r="S270" s="53">
        <v>0</v>
      </c>
      <c r="T270" s="53"/>
      <c r="U270" s="53"/>
      <c r="V270" s="53">
        <v>70715398</v>
      </c>
      <c r="W270" s="53">
        <v>-2281240</v>
      </c>
      <c r="X270" s="53"/>
      <c r="Y270" s="53"/>
      <c r="Z270" s="53">
        <v>22111595</v>
      </c>
      <c r="AA270" s="53">
        <v>20101451</v>
      </c>
      <c r="AB270" s="53">
        <v>24791789</v>
      </c>
      <c r="AC270" s="53">
        <v>0</v>
      </c>
      <c r="AD270" s="53">
        <v>279652</v>
      </c>
      <c r="AE270" s="53">
        <v>0</v>
      </c>
      <c r="AF270" s="53">
        <v>0</v>
      </c>
      <c r="AG270" s="53">
        <v>0</v>
      </c>
      <c r="AH270" s="53">
        <v>0</v>
      </c>
      <c r="AI270" s="53">
        <v>0</v>
      </c>
      <c r="AJ270" s="53">
        <v>0</v>
      </c>
      <c r="AK270" s="53">
        <v>-2058171</v>
      </c>
      <c r="AL270" s="53">
        <v>252</v>
      </c>
      <c r="AM270" s="53">
        <v>7</v>
      </c>
      <c r="AN270" s="53">
        <v>0</v>
      </c>
      <c r="AO270" s="53">
        <v>0</v>
      </c>
      <c r="AP270" s="53">
        <v>0</v>
      </c>
      <c r="AQ270" s="53">
        <v>422</v>
      </c>
      <c r="AR270" s="53">
        <v>33</v>
      </c>
      <c r="AS270" s="53">
        <v>9</v>
      </c>
      <c r="AT270" s="53">
        <v>1</v>
      </c>
      <c r="AU270" s="1188"/>
      <c r="AV270" s="53">
        <v>0</v>
      </c>
      <c r="AW270" s="53">
        <v>0</v>
      </c>
      <c r="AX270" s="53">
        <v>0</v>
      </c>
      <c r="AY270" s="53">
        <v>1451</v>
      </c>
      <c r="AZ270" s="53"/>
      <c r="BA270" s="53">
        <v>2547</v>
      </c>
      <c r="BB270" s="53">
        <v>2132</v>
      </c>
      <c r="BC270" s="53">
        <v>415</v>
      </c>
      <c r="BD270" s="53">
        <v>3656</v>
      </c>
      <c r="BE270" s="53">
        <v>-1322625</v>
      </c>
      <c r="BF270" s="53">
        <v>-98575</v>
      </c>
      <c r="BG270" s="53"/>
      <c r="BH270" s="53">
        <v>-127750</v>
      </c>
      <c r="BI270" s="53">
        <v>-372225</v>
      </c>
      <c r="BJ270" s="53">
        <v>-578825</v>
      </c>
      <c r="BK270" s="53">
        <v>1730006</v>
      </c>
      <c r="BL270" s="1741"/>
      <c r="BM270" s="1742"/>
      <c r="BN270" s="1329">
        <v>0</v>
      </c>
      <c r="BO270" s="344" t="s">
        <v>2023</v>
      </c>
      <c r="BP270" s="344" t="s">
        <v>2024</v>
      </c>
      <c r="BQ270" s="580" t="s">
        <v>2287</v>
      </c>
      <c r="BR270" s="246"/>
      <c r="BS270" s="246"/>
      <c r="BT270" s="246"/>
      <c r="BU270" s="246"/>
      <c r="BV270" s="246"/>
      <c r="BW270" s="246"/>
      <c r="BX270" s="246"/>
      <c r="BY270" s="246"/>
      <c r="BZ270" s="246"/>
      <c r="CA270" s="246"/>
      <c r="CB270" s="246"/>
      <c r="CC270" s="246"/>
      <c r="CD270" s="246"/>
      <c r="CE270" s="246"/>
      <c r="CF270" s="246"/>
      <c r="CG270" s="246"/>
      <c r="CH270" s="246"/>
      <c r="CI270" s="246"/>
      <c r="CJ270" s="246"/>
      <c r="CK270" s="246"/>
      <c r="CL270" s="246"/>
      <c r="CM270" s="246"/>
      <c r="CN270" s="246"/>
      <c r="CO270" s="246"/>
      <c r="CP270" s="246"/>
      <c r="CQ270" s="246"/>
      <c r="CR270" s="246"/>
      <c r="CS270" s="246"/>
      <c r="CT270" s="246"/>
    </row>
    <row r="271" spans="1:99" s="304" customFormat="1" ht="12.75" customHeight="1" x14ac:dyDescent="0.2">
      <c r="A271" s="599">
        <v>267</v>
      </c>
      <c r="B271" s="296" t="s">
        <v>423</v>
      </c>
      <c r="C271" s="648" t="s">
        <v>424</v>
      </c>
      <c r="D271" s="1319">
        <v>404928</v>
      </c>
      <c r="E271" s="1187">
        <v>448832000</v>
      </c>
      <c r="F271" s="1187">
        <v>8420</v>
      </c>
      <c r="G271" s="53">
        <v>-7478361</v>
      </c>
      <c r="H271" s="53">
        <v>-17570907</v>
      </c>
      <c r="I271" s="53">
        <v>-24968</v>
      </c>
      <c r="J271" s="53">
        <v>0</v>
      </c>
      <c r="K271" s="53">
        <v>-10853</v>
      </c>
      <c r="L271" s="53">
        <v>0</v>
      </c>
      <c r="M271" s="53">
        <v>-5298143</v>
      </c>
      <c r="N271" s="53">
        <v>-260944</v>
      </c>
      <c r="O271" s="53">
        <v>-1503376</v>
      </c>
      <c r="P271" s="53">
        <v>-823</v>
      </c>
      <c r="Q271" s="53">
        <v>0</v>
      </c>
      <c r="R271" s="53">
        <v>0</v>
      </c>
      <c r="S271" s="53">
        <v>0</v>
      </c>
      <c r="T271" s="53"/>
      <c r="U271" s="53"/>
      <c r="V271" s="53">
        <v>154705180</v>
      </c>
      <c r="W271" s="53">
        <v>-5285000</v>
      </c>
      <c r="X271" s="53"/>
      <c r="Y271" s="53"/>
      <c r="Z271" s="53">
        <v>39420621</v>
      </c>
      <c r="AA271" s="53">
        <v>35836929</v>
      </c>
      <c r="AB271" s="53">
        <v>44198879</v>
      </c>
      <c r="AC271" s="53">
        <v>0</v>
      </c>
      <c r="AD271" s="53">
        <v>436665</v>
      </c>
      <c r="AE271" s="53">
        <v>28110637</v>
      </c>
      <c r="AF271" s="53">
        <v>0</v>
      </c>
      <c r="AG271" s="53">
        <v>0</v>
      </c>
      <c r="AH271" s="53">
        <v>0</v>
      </c>
      <c r="AI271" s="53">
        <v>0</v>
      </c>
      <c r="AJ271" s="53">
        <v>0</v>
      </c>
      <c r="AK271" s="53">
        <v>1325089</v>
      </c>
      <c r="AL271" s="53">
        <v>353</v>
      </c>
      <c r="AM271" s="53">
        <v>7</v>
      </c>
      <c r="AN271" s="53">
        <v>0</v>
      </c>
      <c r="AO271" s="53">
        <v>1</v>
      </c>
      <c r="AP271" s="53">
        <v>0</v>
      </c>
      <c r="AQ271" s="53">
        <v>473</v>
      </c>
      <c r="AR271" s="53">
        <v>50</v>
      </c>
      <c r="AS271" s="53">
        <v>0</v>
      </c>
      <c r="AT271" s="53">
        <v>2</v>
      </c>
      <c r="AU271" s="1188"/>
      <c r="AV271" s="53">
        <v>0</v>
      </c>
      <c r="AW271" s="53">
        <v>0</v>
      </c>
      <c r="AX271" s="53">
        <v>0</v>
      </c>
      <c r="AY271" s="53">
        <v>1893</v>
      </c>
      <c r="AZ271" s="53"/>
      <c r="BA271" s="53">
        <v>2301</v>
      </c>
      <c r="BB271" s="53">
        <v>1883</v>
      </c>
      <c r="BC271" s="53">
        <v>418</v>
      </c>
      <c r="BD271" s="53">
        <v>4595</v>
      </c>
      <c r="BE271" s="53">
        <v>-886403</v>
      </c>
      <c r="BF271" s="53">
        <v>-787499</v>
      </c>
      <c r="BG271" s="53"/>
      <c r="BH271" s="53">
        <v>-87577</v>
      </c>
      <c r="BI271" s="53">
        <v>-2099892</v>
      </c>
      <c r="BJ271" s="53">
        <v>-1436772</v>
      </c>
      <c r="BK271" s="53">
        <v>13907099</v>
      </c>
      <c r="BL271" s="1741"/>
      <c r="BM271" s="1742"/>
      <c r="BN271" s="1329">
        <v>-141000</v>
      </c>
      <c r="BO271" s="344" t="s">
        <v>2065</v>
      </c>
      <c r="BP271" s="344" t="s">
        <v>2024</v>
      </c>
      <c r="BQ271" s="580" t="s">
        <v>2288</v>
      </c>
      <c r="BR271" s="246"/>
      <c r="BS271" s="246"/>
      <c r="BT271" s="246"/>
      <c r="BU271" s="246"/>
      <c r="BV271" s="246"/>
      <c r="BW271" s="246"/>
      <c r="BX271" s="246"/>
      <c r="BY271" s="246"/>
      <c r="BZ271" s="246"/>
      <c r="CA271" s="246"/>
      <c r="CB271" s="246"/>
      <c r="CC271" s="246"/>
      <c r="CD271" s="246"/>
      <c r="CE271" s="246"/>
      <c r="CF271" s="246"/>
      <c r="CG271" s="246"/>
      <c r="CH271" s="246"/>
      <c r="CI271" s="246"/>
      <c r="CJ271" s="246"/>
      <c r="CK271" s="246"/>
      <c r="CL271" s="246"/>
      <c r="CM271" s="246"/>
      <c r="CN271" s="246"/>
      <c r="CO271" s="246"/>
      <c r="CP271" s="246"/>
      <c r="CQ271" s="246"/>
      <c r="CR271" s="246"/>
      <c r="CS271" s="246"/>
      <c r="CT271" s="246"/>
      <c r="CU271" s="48"/>
    </row>
    <row r="272" spans="1:99" s="48" customFormat="1" ht="12.75" customHeight="1" x14ac:dyDescent="0.2">
      <c r="A272" s="599">
        <v>268</v>
      </c>
      <c r="B272" s="296" t="s">
        <v>526</v>
      </c>
      <c r="C272" s="648" t="s">
        <v>426</v>
      </c>
      <c r="D272" s="1319">
        <v>290345</v>
      </c>
      <c r="E272" s="1187">
        <v>314676000</v>
      </c>
      <c r="F272" s="1187">
        <v>6980</v>
      </c>
      <c r="G272" s="53">
        <v>-7508482</v>
      </c>
      <c r="H272" s="53">
        <v>-6309889</v>
      </c>
      <c r="I272" s="53">
        <v>-76439</v>
      </c>
      <c r="J272" s="53">
        <v>-5988</v>
      </c>
      <c r="K272" s="53">
        <v>-3068</v>
      </c>
      <c r="L272" s="53">
        <v>0</v>
      </c>
      <c r="M272" s="53">
        <v>-1498235</v>
      </c>
      <c r="N272" s="53">
        <v>-213423</v>
      </c>
      <c r="O272" s="53">
        <v>-155848</v>
      </c>
      <c r="P272" s="53">
        <v>0</v>
      </c>
      <c r="Q272" s="53">
        <v>0</v>
      </c>
      <c r="R272" s="53">
        <v>0</v>
      </c>
      <c r="S272" s="53">
        <v>-319677</v>
      </c>
      <c r="T272" s="53"/>
      <c r="U272" s="53"/>
      <c r="V272" s="53">
        <v>122128628</v>
      </c>
      <c r="W272" s="53">
        <v>-354000</v>
      </c>
      <c r="X272" s="53"/>
      <c r="Y272" s="53"/>
      <c r="Z272" s="53">
        <v>60363503</v>
      </c>
      <c r="AA272" s="53">
        <v>59469517</v>
      </c>
      <c r="AB272" s="53">
        <v>0</v>
      </c>
      <c r="AC272" s="53">
        <v>1213664</v>
      </c>
      <c r="AD272" s="53">
        <v>289863</v>
      </c>
      <c r="AE272" s="53">
        <v>683927</v>
      </c>
      <c r="AF272" s="53">
        <v>0</v>
      </c>
      <c r="AG272" s="53">
        <v>0</v>
      </c>
      <c r="AH272" s="53">
        <v>319677</v>
      </c>
      <c r="AI272" s="53">
        <v>0</v>
      </c>
      <c r="AJ272" s="53">
        <v>0</v>
      </c>
      <c r="AK272" s="53">
        <v>3000000</v>
      </c>
      <c r="AL272" s="53">
        <v>291</v>
      </c>
      <c r="AM272" s="53">
        <v>8</v>
      </c>
      <c r="AN272" s="53">
        <v>0</v>
      </c>
      <c r="AO272" s="53">
        <v>2</v>
      </c>
      <c r="AP272" s="53">
        <v>0</v>
      </c>
      <c r="AQ272" s="53">
        <v>317</v>
      </c>
      <c r="AR272" s="53">
        <v>114</v>
      </c>
      <c r="AS272" s="53">
        <v>12</v>
      </c>
      <c r="AT272" s="53">
        <v>3</v>
      </c>
      <c r="AU272" s="1188"/>
      <c r="AV272" s="53">
        <v>0</v>
      </c>
      <c r="AW272" s="53">
        <v>6</v>
      </c>
      <c r="AX272" s="53">
        <v>0</v>
      </c>
      <c r="AY272" s="53">
        <v>751</v>
      </c>
      <c r="AZ272" s="53"/>
      <c r="BA272" s="53">
        <v>2459</v>
      </c>
      <c r="BB272" s="53">
        <v>2265</v>
      </c>
      <c r="BC272" s="53">
        <v>194</v>
      </c>
      <c r="BD272" s="53">
        <v>3588</v>
      </c>
      <c r="BE272" s="53">
        <v>-28842</v>
      </c>
      <c r="BF272" s="53">
        <v>-287648</v>
      </c>
      <c r="BG272" s="53"/>
      <c r="BH272" s="53">
        <v>0</v>
      </c>
      <c r="BI272" s="53">
        <v>-1181745</v>
      </c>
      <c r="BJ272" s="53">
        <v>0</v>
      </c>
      <c r="BK272" s="53">
        <v>3868121</v>
      </c>
      <c r="BL272" s="1741"/>
      <c r="BM272" s="1742"/>
      <c r="BN272" s="1329">
        <v>-22000</v>
      </c>
      <c r="BO272" s="344" t="s">
        <v>497</v>
      </c>
      <c r="BP272" s="344" t="s">
        <v>2040</v>
      </c>
      <c r="BQ272" s="580" t="s">
        <v>2289</v>
      </c>
      <c r="BR272" s="246"/>
      <c r="BS272" s="246"/>
      <c r="BT272" s="246"/>
      <c r="BU272" s="246"/>
      <c r="BV272" s="246"/>
      <c r="BW272" s="246"/>
      <c r="BX272" s="246"/>
      <c r="BY272" s="246"/>
      <c r="BZ272" s="246"/>
      <c r="CA272" s="246"/>
      <c r="CB272" s="246"/>
      <c r="CC272" s="246"/>
      <c r="CD272" s="246"/>
      <c r="CE272" s="246"/>
      <c r="CF272" s="246"/>
      <c r="CG272" s="246"/>
      <c r="CH272" s="246"/>
      <c r="CI272" s="246"/>
      <c r="CJ272" s="246"/>
      <c r="CK272" s="246"/>
      <c r="CL272" s="246"/>
      <c r="CM272" s="246"/>
      <c r="CN272" s="246"/>
      <c r="CO272" s="246"/>
      <c r="CP272" s="246"/>
      <c r="CQ272" s="246"/>
      <c r="CR272" s="246"/>
      <c r="CS272" s="246"/>
      <c r="CT272" s="246"/>
    </row>
    <row r="273" spans="1:99" s="48" customFormat="1" ht="12.75" customHeight="1" x14ac:dyDescent="0.2">
      <c r="A273" s="599">
        <v>269</v>
      </c>
      <c r="B273" s="296" t="s">
        <v>427</v>
      </c>
      <c r="C273" s="648" t="s">
        <v>428</v>
      </c>
      <c r="D273" s="1319">
        <v>225875</v>
      </c>
      <c r="E273" s="1187">
        <v>226995000</v>
      </c>
      <c r="F273" s="1187">
        <v>5370</v>
      </c>
      <c r="G273" s="53">
        <v>-5549721</v>
      </c>
      <c r="H273" s="53">
        <v>-6639907</v>
      </c>
      <c r="I273" s="53">
        <v>-81616</v>
      </c>
      <c r="J273" s="53">
        <v>-10629</v>
      </c>
      <c r="K273" s="53">
        <v>-14034</v>
      </c>
      <c r="L273" s="53">
        <v>0</v>
      </c>
      <c r="M273" s="53">
        <v>-1569584</v>
      </c>
      <c r="N273" s="53">
        <v>-8943</v>
      </c>
      <c r="O273" s="53">
        <v>-36929</v>
      </c>
      <c r="P273" s="53">
        <v>0</v>
      </c>
      <c r="Q273" s="53">
        <v>0</v>
      </c>
      <c r="R273" s="53">
        <v>0</v>
      </c>
      <c r="S273" s="53">
        <v>0</v>
      </c>
      <c r="T273" s="53"/>
      <c r="U273" s="53"/>
      <c r="V273" s="53">
        <v>90109878</v>
      </c>
      <c r="W273" s="53">
        <v>-1627249</v>
      </c>
      <c r="X273" s="53"/>
      <c r="Y273" s="53"/>
      <c r="Z273" s="53">
        <v>43996452</v>
      </c>
      <c r="AA273" s="53">
        <v>35197161</v>
      </c>
      <c r="AB273" s="53">
        <v>8799290</v>
      </c>
      <c r="AC273" s="53">
        <v>0</v>
      </c>
      <c r="AD273" s="53">
        <v>222644</v>
      </c>
      <c r="AE273" s="53">
        <v>0</v>
      </c>
      <c r="AF273" s="53">
        <v>96765</v>
      </c>
      <c r="AG273" s="53">
        <v>0</v>
      </c>
      <c r="AH273" s="53">
        <v>0</v>
      </c>
      <c r="AI273" s="53">
        <v>0</v>
      </c>
      <c r="AJ273" s="53">
        <v>0</v>
      </c>
      <c r="AK273" s="53">
        <v>5076649</v>
      </c>
      <c r="AL273" s="53">
        <v>279</v>
      </c>
      <c r="AM273" s="53">
        <v>15</v>
      </c>
      <c r="AN273" s="53">
        <v>0</v>
      </c>
      <c r="AO273" s="53">
        <v>7</v>
      </c>
      <c r="AP273" s="53">
        <v>0</v>
      </c>
      <c r="AQ273" s="53">
        <v>317</v>
      </c>
      <c r="AR273" s="53">
        <v>24</v>
      </c>
      <c r="AS273" s="53">
        <v>15</v>
      </c>
      <c r="AT273" s="53">
        <v>0</v>
      </c>
      <c r="AU273" s="1188"/>
      <c r="AV273" s="53">
        <v>0</v>
      </c>
      <c r="AW273" s="53">
        <v>0</v>
      </c>
      <c r="AX273" s="53">
        <v>0</v>
      </c>
      <c r="AY273" s="53">
        <v>851</v>
      </c>
      <c r="AZ273" s="53"/>
      <c r="BA273" s="53">
        <v>1759</v>
      </c>
      <c r="BB273" s="53">
        <v>1608</v>
      </c>
      <c r="BC273" s="53">
        <v>151</v>
      </c>
      <c r="BD273" s="53">
        <v>2990</v>
      </c>
      <c r="BE273" s="53">
        <v>-274878</v>
      </c>
      <c r="BF273" s="53">
        <v>-843210</v>
      </c>
      <c r="BG273" s="53"/>
      <c r="BH273" s="53">
        <v>0</v>
      </c>
      <c r="BI273" s="53">
        <v>-350035</v>
      </c>
      <c r="BJ273" s="53">
        <v>-101461</v>
      </c>
      <c r="BK273" s="53">
        <v>3576354</v>
      </c>
      <c r="BL273" s="1741"/>
      <c r="BM273" s="1742"/>
      <c r="BN273" s="1329">
        <v>-4000</v>
      </c>
      <c r="BO273" s="344" t="s">
        <v>2013</v>
      </c>
      <c r="BP273" s="344" t="s">
        <v>2037</v>
      </c>
      <c r="BQ273" s="580" t="s">
        <v>2290</v>
      </c>
      <c r="BR273" s="246"/>
      <c r="BS273" s="246"/>
      <c r="BT273" s="246"/>
      <c r="BU273" s="246"/>
      <c r="BV273" s="246"/>
      <c r="BW273" s="246"/>
      <c r="BX273" s="246"/>
      <c r="BY273" s="246"/>
      <c r="BZ273" s="246"/>
      <c r="CA273" s="246"/>
      <c r="CB273" s="246"/>
      <c r="CC273" s="246"/>
      <c r="CD273" s="246"/>
      <c r="CE273" s="246"/>
      <c r="CF273" s="246"/>
      <c r="CG273" s="246"/>
      <c r="CH273" s="246"/>
      <c r="CI273" s="246"/>
      <c r="CJ273" s="246"/>
      <c r="CK273" s="246"/>
      <c r="CL273" s="246"/>
      <c r="CM273" s="246"/>
      <c r="CN273" s="246"/>
      <c r="CO273" s="246"/>
      <c r="CP273" s="246"/>
      <c r="CQ273" s="246"/>
      <c r="CR273" s="246"/>
      <c r="CS273" s="246"/>
      <c r="CT273" s="246"/>
    </row>
    <row r="274" spans="1:99" s="48" customFormat="1" ht="12.75" customHeight="1" x14ac:dyDescent="0.2">
      <c r="A274" s="599">
        <v>270</v>
      </c>
      <c r="B274" s="296" t="s">
        <v>429</v>
      </c>
      <c r="C274" s="648" t="s">
        <v>430</v>
      </c>
      <c r="D274" s="1319">
        <v>142276</v>
      </c>
      <c r="E274" s="1187">
        <v>190927000</v>
      </c>
      <c r="F274" s="1187">
        <v>2910</v>
      </c>
      <c r="G274" s="53">
        <v>-2499081</v>
      </c>
      <c r="H274" s="53">
        <v>-4044827</v>
      </c>
      <c r="I274" s="53">
        <v>-63794</v>
      </c>
      <c r="J274" s="53">
        <v>0</v>
      </c>
      <c r="K274" s="53">
        <v>-2146</v>
      </c>
      <c r="L274" s="53">
        <v>0</v>
      </c>
      <c r="M274" s="53">
        <v>-1640313</v>
      </c>
      <c r="N274" s="53">
        <v>-8991</v>
      </c>
      <c r="O274" s="53">
        <v>0</v>
      </c>
      <c r="P274" s="53">
        <v>0</v>
      </c>
      <c r="Q274" s="53">
        <v>0</v>
      </c>
      <c r="R274" s="53">
        <v>0</v>
      </c>
      <c r="S274" s="53">
        <v>0</v>
      </c>
      <c r="T274" s="53"/>
      <c r="U274" s="53"/>
      <c r="V274" s="53">
        <v>72781943</v>
      </c>
      <c r="W274" s="53">
        <v>-2183458</v>
      </c>
      <c r="X274" s="53"/>
      <c r="Y274" s="53"/>
      <c r="Z274" s="53">
        <v>35124387</v>
      </c>
      <c r="AA274" s="53">
        <v>28099510</v>
      </c>
      <c r="AB274" s="53">
        <v>7024878</v>
      </c>
      <c r="AC274" s="53">
        <v>0</v>
      </c>
      <c r="AD274" s="53">
        <v>142975</v>
      </c>
      <c r="AE274" s="53">
        <v>0</v>
      </c>
      <c r="AF274" s="53">
        <v>0</v>
      </c>
      <c r="AG274" s="53">
        <v>0</v>
      </c>
      <c r="AH274" s="53">
        <v>0</v>
      </c>
      <c r="AI274" s="53">
        <v>0</v>
      </c>
      <c r="AJ274" s="53">
        <v>0</v>
      </c>
      <c r="AK274" s="53">
        <v>-1805507</v>
      </c>
      <c r="AL274" s="53">
        <v>112</v>
      </c>
      <c r="AM274" s="53">
        <v>7</v>
      </c>
      <c r="AN274" s="53">
        <v>0</v>
      </c>
      <c r="AO274" s="53">
        <v>1</v>
      </c>
      <c r="AP274" s="53">
        <v>118</v>
      </c>
      <c r="AQ274" s="53">
        <v>118</v>
      </c>
      <c r="AR274" s="53">
        <v>1</v>
      </c>
      <c r="AS274" s="53">
        <v>0</v>
      </c>
      <c r="AT274" s="53">
        <v>0</v>
      </c>
      <c r="AU274" s="1188"/>
      <c r="AV274" s="53">
        <v>0</v>
      </c>
      <c r="AW274" s="53">
        <v>0</v>
      </c>
      <c r="AX274" s="53">
        <v>0</v>
      </c>
      <c r="AY274" s="53">
        <v>606</v>
      </c>
      <c r="AZ274" s="53"/>
      <c r="BA274" s="53">
        <v>744</v>
      </c>
      <c r="BB274" s="53">
        <v>626</v>
      </c>
      <c r="BC274" s="53">
        <v>118</v>
      </c>
      <c r="BD274" s="53">
        <v>1496</v>
      </c>
      <c r="BE274" s="53">
        <v>-364690</v>
      </c>
      <c r="BF274" s="53">
        <v>-143339</v>
      </c>
      <c r="BG274" s="53"/>
      <c r="BH274" s="53">
        <v>-2370</v>
      </c>
      <c r="BI274" s="53">
        <v>-1129914</v>
      </c>
      <c r="BJ274" s="53">
        <v>0</v>
      </c>
      <c r="BK274" s="53">
        <v>-5638261</v>
      </c>
      <c r="BL274" s="1741"/>
      <c r="BM274" s="1742"/>
      <c r="BN274" s="1329">
        <v>0</v>
      </c>
      <c r="BO274" s="344" t="s">
        <v>2013</v>
      </c>
      <c r="BP274" s="344" t="s">
        <v>2021</v>
      </c>
      <c r="BQ274" s="580" t="s">
        <v>2291</v>
      </c>
      <c r="BR274" s="246"/>
      <c r="BS274" s="246"/>
      <c r="BT274" s="246"/>
      <c r="BU274" s="246"/>
      <c r="BV274" s="246"/>
      <c r="BW274" s="246"/>
      <c r="BX274" s="246"/>
      <c r="BY274" s="246"/>
      <c r="BZ274" s="246"/>
      <c r="CA274" s="246"/>
      <c r="CB274" s="246"/>
      <c r="CC274" s="246"/>
      <c r="CD274" s="246"/>
      <c r="CE274" s="246"/>
      <c r="CF274" s="246"/>
      <c r="CG274" s="246"/>
      <c r="CH274" s="246"/>
      <c r="CI274" s="246"/>
      <c r="CJ274" s="246"/>
      <c r="CK274" s="246"/>
      <c r="CL274" s="246"/>
      <c r="CM274" s="246"/>
      <c r="CN274" s="246"/>
      <c r="CO274" s="246"/>
      <c r="CP274" s="246"/>
      <c r="CQ274" s="246"/>
      <c r="CR274" s="246"/>
      <c r="CS274" s="246"/>
      <c r="CT274" s="246"/>
    </row>
    <row r="275" spans="1:99" s="48" customFormat="1" ht="12.75" customHeight="1" x14ac:dyDescent="0.2">
      <c r="A275" s="599">
        <v>271</v>
      </c>
      <c r="B275" s="296" t="s">
        <v>431</v>
      </c>
      <c r="C275" s="648" t="s">
        <v>432</v>
      </c>
      <c r="D275" s="1319">
        <v>162188</v>
      </c>
      <c r="E275" s="1187">
        <v>129162000</v>
      </c>
      <c r="F275" s="1187">
        <v>4020</v>
      </c>
      <c r="G275" s="53">
        <v>-4335445</v>
      </c>
      <c r="H275" s="53">
        <v>-5189409</v>
      </c>
      <c r="I275" s="53">
        <v>-57296</v>
      </c>
      <c r="J275" s="53">
        <v>-3169</v>
      </c>
      <c r="K275" s="53">
        <v>-11851</v>
      </c>
      <c r="L275" s="53">
        <v>-9667</v>
      </c>
      <c r="M275" s="53">
        <v>-1286741</v>
      </c>
      <c r="N275" s="53">
        <v>-237969</v>
      </c>
      <c r="O275" s="53">
        <v>-21869</v>
      </c>
      <c r="P275" s="53">
        <v>0</v>
      </c>
      <c r="Q275" s="53">
        <v>-9022</v>
      </c>
      <c r="R275" s="53">
        <v>0</v>
      </c>
      <c r="S275" s="53">
        <v>0</v>
      </c>
      <c r="T275" s="53"/>
      <c r="U275" s="53"/>
      <c r="V275" s="53">
        <v>42881034</v>
      </c>
      <c r="W275" s="53">
        <v>-1216000</v>
      </c>
      <c r="X275" s="53"/>
      <c r="Y275" s="53"/>
      <c r="Z275" s="53">
        <v>20543184</v>
      </c>
      <c r="AA275" s="53">
        <v>16434548</v>
      </c>
      <c r="AB275" s="53">
        <v>4108637</v>
      </c>
      <c r="AC275" s="53">
        <v>0</v>
      </c>
      <c r="AD275" s="53">
        <v>167869</v>
      </c>
      <c r="AE275" s="53">
        <v>0</v>
      </c>
      <c r="AF275" s="53">
        <v>0</v>
      </c>
      <c r="AG275" s="53">
        <v>0</v>
      </c>
      <c r="AH275" s="53">
        <v>0</v>
      </c>
      <c r="AI275" s="53">
        <v>0</v>
      </c>
      <c r="AJ275" s="53">
        <v>0</v>
      </c>
      <c r="AK275" s="53">
        <v>-410350</v>
      </c>
      <c r="AL275" s="53">
        <v>254</v>
      </c>
      <c r="AM275" s="53">
        <v>28</v>
      </c>
      <c r="AN275" s="53">
        <v>2</v>
      </c>
      <c r="AO275" s="53">
        <v>7</v>
      </c>
      <c r="AP275" s="53">
        <v>1</v>
      </c>
      <c r="AQ275" s="53">
        <v>248</v>
      </c>
      <c r="AR275" s="53">
        <v>61</v>
      </c>
      <c r="AS275" s="53">
        <v>4</v>
      </c>
      <c r="AT275" s="53">
        <v>0</v>
      </c>
      <c r="AU275" s="1188"/>
      <c r="AV275" s="53">
        <v>2</v>
      </c>
      <c r="AW275" s="53">
        <v>0</v>
      </c>
      <c r="AX275" s="53">
        <v>0</v>
      </c>
      <c r="AY275" s="53">
        <v>732</v>
      </c>
      <c r="AZ275" s="53"/>
      <c r="BA275" s="53">
        <v>1308</v>
      </c>
      <c r="BB275" s="53">
        <v>1147</v>
      </c>
      <c r="BC275" s="53">
        <v>161</v>
      </c>
      <c r="BD275" s="53">
        <v>2319</v>
      </c>
      <c r="BE275" s="53">
        <v>-48653</v>
      </c>
      <c r="BF275" s="53">
        <v>-754726</v>
      </c>
      <c r="BG275" s="53"/>
      <c r="BH275" s="53">
        <v>0</v>
      </c>
      <c r="BI275" s="53">
        <v>-455024</v>
      </c>
      <c r="BJ275" s="53">
        <v>-28338</v>
      </c>
      <c r="BK275" s="53">
        <v>-1392948</v>
      </c>
      <c r="BL275" s="1741"/>
      <c r="BM275" s="1742"/>
      <c r="BN275" s="1329">
        <v>0</v>
      </c>
      <c r="BO275" s="344" t="s">
        <v>2013</v>
      </c>
      <c r="BP275" s="344" t="s">
        <v>2014</v>
      </c>
      <c r="BQ275" s="580" t="s">
        <v>2292</v>
      </c>
      <c r="BR275" s="246"/>
      <c r="BS275" s="246"/>
      <c r="BT275" s="246"/>
      <c r="BU275" s="246"/>
      <c r="BV275" s="246"/>
      <c r="BW275" s="246"/>
      <c r="BX275" s="246"/>
      <c r="BY275" s="246"/>
      <c r="BZ275" s="246"/>
      <c r="CA275" s="246"/>
      <c r="CB275" s="246"/>
      <c r="CC275" s="246"/>
      <c r="CD275" s="246"/>
      <c r="CE275" s="246"/>
      <c r="CF275" s="246"/>
      <c r="CG275" s="246"/>
      <c r="CH275" s="246"/>
      <c r="CI275" s="246"/>
      <c r="CJ275" s="246"/>
      <c r="CK275" s="246"/>
      <c r="CL275" s="246"/>
      <c r="CM275" s="246"/>
      <c r="CN275" s="246"/>
      <c r="CO275" s="246"/>
      <c r="CP275" s="246"/>
      <c r="CQ275" s="246"/>
      <c r="CR275" s="246"/>
      <c r="CS275" s="246"/>
      <c r="CT275" s="246"/>
    </row>
    <row r="276" spans="1:99" s="48" customFormat="1" ht="12.75" customHeight="1" x14ac:dyDescent="0.2">
      <c r="A276" s="599">
        <v>272</v>
      </c>
      <c r="B276" s="296" t="s">
        <v>433</v>
      </c>
      <c r="C276" s="648" t="s">
        <v>434</v>
      </c>
      <c r="D276" s="1319">
        <v>242482</v>
      </c>
      <c r="E276" s="1187">
        <v>132000000</v>
      </c>
      <c r="F276" s="1187">
        <v>6810</v>
      </c>
      <c r="G276" s="53">
        <v>-9293933</v>
      </c>
      <c r="H276" s="53">
        <v>-3991861</v>
      </c>
      <c r="I276" s="53">
        <v>-97980</v>
      </c>
      <c r="J276" s="53">
        <v>-69821</v>
      </c>
      <c r="K276" s="53">
        <v>-10442</v>
      </c>
      <c r="L276" s="53">
        <v>-10000</v>
      </c>
      <c r="M276" s="53">
        <v>-853794</v>
      </c>
      <c r="N276" s="53">
        <v>-131571</v>
      </c>
      <c r="O276" s="53">
        <v>-10298</v>
      </c>
      <c r="P276" s="53">
        <v>0</v>
      </c>
      <c r="Q276" s="53">
        <v>-5000</v>
      </c>
      <c r="R276" s="53">
        <v>0</v>
      </c>
      <c r="S276" s="53">
        <v>0</v>
      </c>
      <c r="T276" s="53"/>
      <c r="U276" s="53"/>
      <c r="V276" s="53">
        <v>39784247</v>
      </c>
      <c r="W276" s="53">
        <v>-570843</v>
      </c>
      <c r="X276" s="53"/>
      <c r="Y276" s="53"/>
      <c r="Z276" s="53">
        <v>19466049</v>
      </c>
      <c r="AA276" s="53">
        <v>15572840</v>
      </c>
      <c r="AB276" s="53">
        <v>3503889</v>
      </c>
      <c r="AC276" s="53">
        <v>389321</v>
      </c>
      <c r="AD276" s="53">
        <v>237857</v>
      </c>
      <c r="AE276" s="53">
        <v>0</v>
      </c>
      <c r="AF276" s="53">
        <v>228000</v>
      </c>
      <c r="AG276" s="53">
        <v>0</v>
      </c>
      <c r="AH276" s="53">
        <v>0</v>
      </c>
      <c r="AI276" s="53">
        <v>0</v>
      </c>
      <c r="AJ276" s="53">
        <v>0</v>
      </c>
      <c r="AK276" s="53">
        <v>-673101</v>
      </c>
      <c r="AL276" s="53">
        <v>317</v>
      </c>
      <c r="AM276" s="53">
        <v>40</v>
      </c>
      <c r="AN276" s="53">
        <v>14</v>
      </c>
      <c r="AO276" s="53">
        <v>8</v>
      </c>
      <c r="AP276" s="53">
        <v>0</v>
      </c>
      <c r="AQ276" s="53">
        <v>243</v>
      </c>
      <c r="AR276" s="53">
        <v>44</v>
      </c>
      <c r="AS276" s="53">
        <v>3</v>
      </c>
      <c r="AT276" s="53">
        <v>0</v>
      </c>
      <c r="AU276" s="1188"/>
      <c r="AV276" s="53">
        <v>0</v>
      </c>
      <c r="AW276" s="53">
        <v>0</v>
      </c>
      <c r="AX276" s="53">
        <v>0</v>
      </c>
      <c r="AY276" s="53">
        <v>716</v>
      </c>
      <c r="AZ276" s="53"/>
      <c r="BA276" s="53">
        <v>3522</v>
      </c>
      <c r="BB276" s="53">
        <v>3289</v>
      </c>
      <c r="BC276" s="53">
        <v>233</v>
      </c>
      <c r="BD276" s="53">
        <v>2795</v>
      </c>
      <c r="BE276" s="53">
        <v>-52921</v>
      </c>
      <c r="BF276" s="53">
        <v>-344088</v>
      </c>
      <c r="BG276" s="53"/>
      <c r="BH276" s="53">
        <v>-86820</v>
      </c>
      <c r="BI276" s="53">
        <v>-369965</v>
      </c>
      <c r="BJ276" s="53">
        <v>0</v>
      </c>
      <c r="BK276" s="53">
        <v>-279633</v>
      </c>
      <c r="BL276" s="1741"/>
      <c r="BM276" s="1742"/>
      <c r="BN276" s="1329">
        <v>0</v>
      </c>
      <c r="BO276" s="344" t="s">
        <v>2013</v>
      </c>
      <c r="BP276" s="344" t="s">
        <v>2014</v>
      </c>
      <c r="BQ276" s="580" t="s">
        <v>2293</v>
      </c>
      <c r="BR276" s="246"/>
      <c r="BS276" s="246"/>
      <c r="BT276" s="246"/>
      <c r="BU276" s="246"/>
      <c r="BV276" s="246"/>
      <c r="BW276" s="246"/>
      <c r="BX276" s="246"/>
      <c r="BY276" s="246"/>
      <c r="BZ276" s="246"/>
      <c r="CA276" s="246"/>
      <c r="CB276" s="246"/>
      <c r="CC276" s="246"/>
      <c r="CD276" s="246"/>
      <c r="CE276" s="246"/>
      <c r="CF276" s="246"/>
      <c r="CG276" s="246"/>
      <c r="CH276" s="246"/>
      <c r="CI276" s="246"/>
      <c r="CJ276" s="246"/>
      <c r="CK276" s="246"/>
      <c r="CL276" s="246"/>
      <c r="CM276" s="246"/>
      <c r="CN276" s="246"/>
      <c r="CO276" s="246"/>
      <c r="CP276" s="246"/>
      <c r="CQ276" s="246"/>
      <c r="CR276" s="246"/>
      <c r="CS276" s="246"/>
      <c r="CT276" s="246"/>
    </row>
    <row r="277" spans="1:99" s="48" customFormat="1" ht="12.75" customHeight="1" x14ac:dyDescent="0.2">
      <c r="A277" s="599">
        <v>273</v>
      </c>
      <c r="B277" s="296" t="s">
        <v>435</v>
      </c>
      <c r="C277" s="648" t="s">
        <v>436</v>
      </c>
      <c r="D277" s="1319">
        <v>159243</v>
      </c>
      <c r="E277" s="1187">
        <v>214170000</v>
      </c>
      <c r="F277" s="1187">
        <v>3030</v>
      </c>
      <c r="G277" s="53">
        <v>-2424552</v>
      </c>
      <c r="H277" s="53">
        <v>-8764212</v>
      </c>
      <c r="I277" s="53">
        <v>-48982</v>
      </c>
      <c r="J277" s="53">
        <v>0</v>
      </c>
      <c r="K277" s="53">
        <v>-1896</v>
      </c>
      <c r="L277" s="53">
        <v>-124223</v>
      </c>
      <c r="M277" s="53">
        <v>-1022621</v>
      </c>
      <c r="N277" s="53">
        <v>-270781</v>
      </c>
      <c r="O277" s="53">
        <v>-42262</v>
      </c>
      <c r="P277" s="53">
        <v>-9551</v>
      </c>
      <c r="Q277" s="53">
        <v>0</v>
      </c>
      <c r="R277" s="53">
        <v>0</v>
      </c>
      <c r="S277" s="53">
        <v>0</v>
      </c>
      <c r="T277" s="53"/>
      <c r="U277" s="53"/>
      <c r="V277" s="53">
        <v>88026233</v>
      </c>
      <c r="W277" s="53">
        <v>-4087418</v>
      </c>
      <c r="X277" s="53"/>
      <c r="Y277" s="53"/>
      <c r="Z277" s="53">
        <v>41961513</v>
      </c>
      <c r="AA277" s="53">
        <v>33569211</v>
      </c>
      <c r="AB277" s="53">
        <v>8392303</v>
      </c>
      <c r="AC277" s="53">
        <v>0</v>
      </c>
      <c r="AD277" s="53">
        <v>155609</v>
      </c>
      <c r="AE277" s="53">
        <v>0</v>
      </c>
      <c r="AF277" s="53">
        <v>2891</v>
      </c>
      <c r="AG277" s="53">
        <v>0</v>
      </c>
      <c r="AH277" s="53">
        <v>0</v>
      </c>
      <c r="AI277" s="53">
        <v>0</v>
      </c>
      <c r="AJ277" s="53">
        <v>0</v>
      </c>
      <c r="AK277" s="53">
        <v>-3176916</v>
      </c>
      <c r="AL277" s="53">
        <v>177</v>
      </c>
      <c r="AM277" s="53">
        <v>10</v>
      </c>
      <c r="AN277" s="53">
        <v>0</v>
      </c>
      <c r="AO277" s="53">
        <v>1</v>
      </c>
      <c r="AP277" s="53">
        <v>0</v>
      </c>
      <c r="AQ277" s="53">
        <v>259</v>
      </c>
      <c r="AR277" s="53">
        <v>78</v>
      </c>
      <c r="AS277" s="53">
        <v>8</v>
      </c>
      <c r="AT277" s="53">
        <v>11</v>
      </c>
      <c r="AU277" s="1188"/>
      <c r="AV277" s="53">
        <v>0</v>
      </c>
      <c r="AW277" s="53">
        <v>0</v>
      </c>
      <c r="AX277" s="53">
        <v>0</v>
      </c>
      <c r="AY277" s="53">
        <v>564</v>
      </c>
      <c r="AZ277" s="53"/>
      <c r="BA277" s="53">
        <v>724</v>
      </c>
      <c r="BB277" s="53">
        <v>623</v>
      </c>
      <c r="BC277" s="53">
        <v>101</v>
      </c>
      <c r="BD277" s="53">
        <v>1625</v>
      </c>
      <c r="BE277" s="53">
        <v>-208134</v>
      </c>
      <c r="BF277" s="53">
        <v>-178598</v>
      </c>
      <c r="BG277" s="53"/>
      <c r="BH277" s="53">
        <v>-6986</v>
      </c>
      <c r="BI277" s="53">
        <v>-628903</v>
      </c>
      <c r="BJ277" s="53">
        <v>0</v>
      </c>
      <c r="BK277" s="53">
        <v>3796781</v>
      </c>
      <c r="BL277" s="1741"/>
      <c r="BM277" s="1742"/>
      <c r="BN277" s="1329">
        <v>0</v>
      </c>
      <c r="BO277" s="344" t="s">
        <v>2013</v>
      </c>
      <c r="BP277" s="344" t="s">
        <v>2021</v>
      </c>
      <c r="BQ277" s="580" t="s">
        <v>2294</v>
      </c>
      <c r="BR277" s="246"/>
      <c r="BS277" s="246"/>
      <c r="BT277" s="246"/>
      <c r="BU277" s="246"/>
      <c r="BV277" s="246"/>
      <c r="BW277" s="246"/>
      <c r="BX277" s="246"/>
      <c r="BY277" s="246"/>
      <c r="BZ277" s="246"/>
      <c r="CA277" s="246"/>
      <c r="CB277" s="246"/>
      <c r="CC277" s="246"/>
      <c r="CD277" s="246"/>
      <c r="CE277" s="246"/>
      <c r="CF277" s="246"/>
      <c r="CG277" s="246"/>
      <c r="CH277" s="246"/>
      <c r="CI277" s="246"/>
      <c r="CJ277" s="246"/>
      <c r="CK277" s="246"/>
      <c r="CL277" s="246"/>
      <c r="CM277" s="246"/>
      <c r="CN277" s="246"/>
      <c r="CO277" s="246"/>
      <c r="CP277" s="246"/>
      <c r="CQ277" s="246"/>
      <c r="CR277" s="246"/>
      <c r="CS277" s="246"/>
      <c r="CT277" s="246"/>
    </row>
    <row r="278" spans="1:99" s="48" customFormat="1" ht="12.75" customHeight="1" x14ac:dyDescent="0.2">
      <c r="A278" s="599">
        <v>274</v>
      </c>
      <c r="B278" s="296" t="s">
        <v>509</v>
      </c>
      <c r="C278" s="648" t="s">
        <v>438</v>
      </c>
      <c r="D278" s="1319">
        <v>269714</v>
      </c>
      <c r="E278" s="1187">
        <v>269570000</v>
      </c>
      <c r="F278" s="1187">
        <v>6020</v>
      </c>
      <c r="G278" s="53">
        <v>-5527798</v>
      </c>
      <c r="H278" s="53">
        <v>-5969829</v>
      </c>
      <c r="I278" s="53">
        <v>-89106</v>
      </c>
      <c r="J278" s="53">
        <v>-1060</v>
      </c>
      <c r="K278" s="53">
        <v>-15040</v>
      </c>
      <c r="L278" s="53">
        <v>0</v>
      </c>
      <c r="M278" s="53">
        <v>-1560121</v>
      </c>
      <c r="N278" s="53">
        <v>-82271</v>
      </c>
      <c r="O278" s="53">
        <v>0</v>
      </c>
      <c r="P278" s="53">
        <v>-8625</v>
      </c>
      <c r="Q278" s="53">
        <v>0</v>
      </c>
      <c r="R278" s="53">
        <v>0</v>
      </c>
      <c r="S278" s="53">
        <v>0</v>
      </c>
      <c r="T278" s="53"/>
      <c r="U278" s="53"/>
      <c r="V278" s="53">
        <v>108243567</v>
      </c>
      <c r="W278" s="53">
        <v>-2000000</v>
      </c>
      <c r="X278" s="53"/>
      <c r="Y278" s="53"/>
      <c r="Z278" s="53">
        <v>53415672</v>
      </c>
      <c r="AA278" s="53">
        <v>52347358</v>
      </c>
      <c r="AB278" s="53">
        <v>0</v>
      </c>
      <c r="AC278" s="53">
        <v>1068313</v>
      </c>
      <c r="AD278" s="53">
        <v>268840</v>
      </c>
      <c r="AE278" s="53">
        <v>0</v>
      </c>
      <c r="AF278" s="53">
        <v>0</v>
      </c>
      <c r="AG278" s="53">
        <v>0</v>
      </c>
      <c r="AH278" s="53">
        <v>0</v>
      </c>
      <c r="AI278" s="53">
        <v>0</v>
      </c>
      <c r="AJ278" s="53">
        <v>0</v>
      </c>
      <c r="AK278" s="53">
        <v>-9388865</v>
      </c>
      <c r="AL278" s="53">
        <v>258</v>
      </c>
      <c r="AM278" s="53">
        <v>19</v>
      </c>
      <c r="AN278" s="53">
        <v>1</v>
      </c>
      <c r="AO278" s="53">
        <v>7</v>
      </c>
      <c r="AP278" s="53">
        <v>1</v>
      </c>
      <c r="AQ278" s="53">
        <v>279</v>
      </c>
      <c r="AR278" s="53">
        <v>35</v>
      </c>
      <c r="AS278" s="53">
        <v>0</v>
      </c>
      <c r="AT278" s="53">
        <v>3</v>
      </c>
      <c r="AU278" s="1188"/>
      <c r="AV278" s="53">
        <v>1</v>
      </c>
      <c r="AW278" s="53">
        <v>0</v>
      </c>
      <c r="AX278" s="53">
        <v>0</v>
      </c>
      <c r="AY278" s="53">
        <v>841</v>
      </c>
      <c r="AZ278" s="53"/>
      <c r="BA278" s="53">
        <v>1654</v>
      </c>
      <c r="BB278" s="53">
        <v>1472</v>
      </c>
      <c r="BC278" s="53">
        <v>182</v>
      </c>
      <c r="BD278" s="53">
        <v>2896</v>
      </c>
      <c r="BE278" s="53">
        <v>-65749</v>
      </c>
      <c r="BF278" s="53">
        <v>-1045075</v>
      </c>
      <c r="BG278" s="53"/>
      <c r="BH278" s="53">
        <v>-25856</v>
      </c>
      <c r="BI278" s="53">
        <v>-423441</v>
      </c>
      <c r="BJ278" s="53">
        <v>0</v>
      </c>
      <c r="BK278" s="53">
        <v>-9366113</v>
      </c>
      <c r="BL278" s="1741"/>
      <c r="BM278" s="1742"/>
      <c r="BN278" s="1329">
        <v>0</v>
      </c>
      <c r="BO278" s="344" t="s">
        <v>497</v>
      </c>
      <c r="BP278" s="344" t="s">
        <v>2014</v>
      </c>
      <c r="BQ278" s="580" t="s">
        <v>2295</v>
      </c>
      <c r="BR278" s="246"/>
      <c r="BS278" s="246"/>
      <c r="BT278" s="246"/>
      <c r="BU278" s="246"/>
      <c r="BV278" s="246"/>
      <c r="BW278" s="246"/>
      <c r="BX278" s="246"/>
      <c r="BY278" s="246"/>
      <c r="BZ278" s="246"/>
      <c r="CA278" s="246"/>
      <c r="CB278" s="246"/>
      <c r="CC278" s="246"/>
      <c r="CD278" s="246"/>
      <c r="CE278" s="246"/>
      <c r="CF278" s="246"/>
      <c r="CG278" s="246"/>
      <c r="CH278" s="246"/>
      <c r="CI278" s="246"/>
      <c r="CJ278" s="246"/>
      <c r="CK278" s="246"/>
      <c r="CL278" s="246"/>
      <c r="CM278" s="246"/>
      <c r="CN278" s="246"/>
      <c r="CO278" s="246"/>
      <c r="CP278" s="246"/>
      <c r="CQ278" s="246"/>
      <c r="CR278" s="246"/>
      <c r="CS278" s="246"/>
      <c r="CT278" s="246"/>
    </row>
    <row r="279" spans="1:99" s="48" customFormat="1" ht="12.75" customHeight="1" x14ac:dyDescent="0.2">
      <c r="A279" s="599">
        <v>275</v>
      </c>
      <c r="B279" s="296" t="s">
        <v>439</v>
      </c>
      <c r="C279" s="648" t="s">
        <v>440</v>
      </c>
      <c r="D279" s="1319">
        <v>89053</v>
      </c>
      <c r="E279" s="1187">
        <v>42324000</v>
      </c>
      <c r="F279" s="1187">
        <v>2490</v>
      </c>
      <c r="G279" s="53">
        <v>-3139033</v>
      </c>
      <c r="H279" s="53">
        <v>-1693366</v>
      </c>
      <c r="I279" s="53">
        <v>-81507</v>
      </c>
      <c r="J279" s="53">
        <v>-41555</v>
      </c>
      <c r="K279" s="53">
        <v>-25651</v>
      </c>
      <c r="L279" s="53">
        <v>-20000</v>
      </c>
      <c r="M279" s="53">
        <v>-641152</v>
      </c>
      <c r="N279" s="53">
        <v>-53408</v>
      </c>
      <c r="O279" s="53">
        <v>-17590</v>
      </c>
      <c r="P279" s="53">
        <v>-5165</v>
      </c>
      <c r="Q279" s="53">
        <v>0</v>
      </c>
      <c r="R279" s="53">
        <v>0</v>
      </c>
      <c r="S279" s="53">
        <v>0</v>
      </c>
      <c r="T279" s="53"/>
      <c r="U279" s="53"/>
      <c r="V279" s="53">
        <v>11116960</v>
      </c>
      <c r="W279" s="53">
        <v>-313414</v>
      </c>
      <c r="X279" s="53"/>
      <c r="Y279" s="53"/>
      <c r="Z279" s="53">
        <v>5248441</v>
      </c>
      <c r="AA279" s="53">
        <v>4198754</v>
      </c>
      <c r="AB279" s="53">
        <v>944720</v>
      </c>
      <c r="AC279" s="53">
        <v>104969</v>
      </c>
      <c r="AD279" s="53">
        <v>84127</v>
      </c>
      <c r="AE279" s="53">
        <v>0</v>
      </c>
      <c r="AF279" s="53">
        <v>227659</v>
      </c>
      <c r="AG279" s="53">
        <v>0</v>
      </c>
      <c r="AH279" s="53">
        <v>0</v>
      </c>
      <c r="AI279" s="53">
        <v>0</v>
      </c>
      <c r="AJ279" s="53">
        <v>0</v>
      </c>
      <c r="AK279" s="53">
        <v>954422</v>
      </c>
      <c r="AL279" s="53">
        <v>187</v>
      </c>
      <c r="AM279" s="53">
        <v>28</v>
      </c>
      <c r="AN279" s="53">
        <v>15</v>
      </c>
      <c r="AO279" s="53">
        <v>22</v>
      </c>
      <c r="AP279" s="53">
        <v>0</v>
      </c>
      <c r="AQ279" s="53">
        <v>124</v>
      </c>
      <c r="AR279" s="53">
        <v>71</v>
      </c>
      <c r="AS279" s="53">
        <v>8</v>
      </c>
      <c r="AT279" s="53">
        <v>6</v>
      </c>
      <c r="AU279" s="1188"/>
      <c r="AV279" s="53">
        <v>0</v>
      </c>
      <c r="AW279" s="53">
        <v>0</v>
      </c>
      <c r="AX279" s="53">
        <v>0</v>
      </c>
      <c r="AY279" s="53">
        <v>372</v>
      </c>
      <c r="AZ279" s="53"/>
      <c r="BA279" s="53">
        <v>1145</v>
      </c>
      <c r="BB279" s="53">
        <v>1095</v>
      </c>
      <c r="BC279" s="53">
        <v>50</v>
      </c>
      <c r="BD279" s="53">
        <v>1188</v>
      </c>
      <c r="BE279" s="53">
        <v>-189651</v>
      </c>
      <c r="BF279" s="53">
        <v>-180166</v>
      </c>
      <c r="BG279" s="53"/>
      <c r="BH279" s="53">
        <v>-3094</v>
      </c>
      <c r="BI279" s="53">
        <v>-159626</v>
      </c>
      <c r="BJ279" s="53">
        <v>-108615</v>
      </c>
      <c r="BK279" s="53">
        <v>1004006</v>
      </c>
      <c r="BL279" s="1741"/>
      <c r="BM279" s="1742"/>
      <c r="BN279" s="1329">
        <v>0</v>
      </c>
      <c r="BO279" s="344" t="s">
        <v>2013</v>
      </c>
      <c r="BP279" s="344" t="s">
        <v>2033</v>
      </c>
      <c r="BQ279" s="580" t="s">
        <v>2296</v>
      </c>
      <c r="BR279" s="246"/>
      <c r="BS279" s="246"/>
      <c r="BT279" s="246"/>
      <c r="BU279" s="246"/>
      <c r="BV279" s="246"/>
      <c r="BW279" s="246"/>
      <c r="BX279" s="246"/>
      <c r="BY279" s="246"/>
      <c r="BZ279" s="246"/>
      <c r="CA279" s="246"/>
      <c r="CB279" s="246"/>
      <c r="CC279" s="246"/>
      <c r="CD279" s="246"/>
      <c r="CE279" s="246"/>
      <c r="CF279" s="246"/>
      <c r="CG279" s="246"/>
      <c r="CH279" s="246"/>
      <c r="CI279" s="246"/>
      <c r="CJ279" s="246"/>
      <c r="CK279" s="246"/>
      <c r="CL279" s="246"/>
      <c r="CM279" s="246"/>
      <c r="CN279" s="246"/>
      <c r="CO279" s="246"/>
      <c r="CP279" s="246"/>
      <c r="CQ279" s="246"/>
      <c r="CR279" s="246"/>
      <c r="CS279" s="246"/>
      <c r="CT279" s="246"/>
    </row>
    <row r="280" spans="1:99" s="48" customFormat="1" ht="12.75" customHeight="1" x14ac:dyDescent="0.2">
      <c r="A280" s="599">
        <v>276</v>
      </c>
      <c r="B280" s="296" t="s">
        <v>441</v>
      </c>
      <c r="C280" s="648" t="s">
        <v>442</v>
      </c>
      <c r="D280" s="1319">
        <v>134073</v>
      </c>
      <c r="E280" s="1187">
        <v>110560000</v>
      </c>
      <c r="F280" s="1187">
        <v>3500</v>
      </c>
      <c r="G280" s="53">
        <v>-4437940</v>
      </c>
      <c r="H280" s="53">
        <v>-3826274</v>
      </c>
      <c r="I280" s="53">
        <v>-2559</v>
      </c>
      <c r="J280" s="53">
        <v>-3393</v>
      </c>
      <c r="K280" s="53">
        <v>-4566</v>
      </c>
      <c r="L280" s="53">
        <v>-50</v>
      </c>
      <c r="M280" s="53">
        <v>-596423</v>
      </c>
      <c r="N280" s="53">
        <v>-14</v>
      </c>
      <c r="O280" s="53">
        <v>-20</v>
      </c>
      <c r="P280" s="53">
        <v>0</v>
      </c>
      <c r="Q280" s="53">
        <v>0</v>
      </c>
      <c r="R280" s="53">
        <v>-15</v>
      </c>
      <c r="S280" s="53">
        <v>0</v>
      </c>
      <c r="T280" s="53"/>
      <c r="U280" s="53"/>
      <c r="V280" s="53">
        <v>39249168</v>
      </c>
      <c r="W280" s="53">
        <v>-1447100</v>
      </c>
      <c r="X280" s="53"/>
      <c r="Y280" s="53"/>
      <c r="Z280" s="53">
        <v>18498521</v>
      </c>
      <c r="AA280" s="53">
        <v>14798816</v>
      </c>
      <c r="AB280" s="53">
        <v>3329734</v>
      </c>
      <c r="AC280" s="53">
        <v>369970</v>
      </c>
      <c r="AD280" s="53">
        <v>132691</v>
      </c>
      <c r="AE280" s="53">
        <v>0</v>
      </c>
      <c r="AF280" s="53">
        <v>1059</v>
      </c>
      <c r="AG280" s="53">
        <v>0</v>
      </c>
      <c r="AH280" s="53">
        <v>0</v>
      </c>
      <c r="AI280" s="53">
        <v>0</v>
      </c>
      <c r="AJ280" s="53">
        <v>0</v>
      </c>
      <c r="AK280" s="53">
        <v>1099387</v>
      </c>
      <c r="AL280" s="53">
        <v>132</v>
      </c>
      <c r="AM280" s="53">
        <v>2</v>
      </c>
      <c r="AN280" s="53">
        <v>2</v>
      </c>
      <c r="AO280" s="53">
        <v>5</v>
      </c>
      <c r="AP280" s="53">
        <v>0</v>
      </c>
      <c r="AQ280" s="53">
        <v>442</v>
      </c>
      <c r="AR280" s="53">
        <v>10</v>
      </c>
      <c r="AS280" s="53">
        <v>14</v>
      </c>
      <c r="AT280" s="53">
        <v>0</v>
      </c>
      <c r="AU280" s="1188"/>
      <c r="AV280" s="53">
        <v>0</v>
      </c>
      <c r="AW280" s="53">
        <v>0</v>
      </c>
      <c r="AX280" s="53">
        <v>0</v>
      </c>
      <c r="AY280" s="53">
        <v>372</v>
      </c>
      <c r="AZ280" s="53"/>
      <c r="BA280" s="53">
        <v>1548</v>
      </c>
      <c r="BB280" s="53">
        <v>1428</v>
      </c>
      <c r="BC280" s="53">
        <v>120</v>
      </c>
      <c r="BD280" s="53">
        <v>1647</v>
      </c>
      <c r="BE280" s="53">
        <v>-19411</v>
      </c>
      <c r="BF280" s="53">
        <v>-51422</v>
      </c>
      <c r="BG280" s="53"/>
      <c r="BH280" s="53">
        <v>0</v>
      </c>
      <c r="BI280" s="53">
        <v>-525590</v>
      </c>
      <c r="BJ280" s="53">
        <v>0</v>
      </c>
      <c r="BK280" s="53">
        <v>-635951</v>
      </c>
      <c r="BL280" s="1741"/>
      <c r="BM280" s="1742"/>
      <c r="BN280" s="1329">
        <v>0</v>
      </c>
      <c r="BO280" s="344" t="s">
        <v>2013</v>
      </c>
      <c r="BP280" s="344" t="s">
        <v>2040</v>
      </c>
      <c r="BQ280" s="580" t="s">
        <v>2297</v>
      </c>
      <c r="BR280" s="246"/>
      <c r="BS280" s="246"/>
      <c r="BT280" s="246"/>
      <c r="BU280" s="246"/>
      <c r="BV280" s="246"/>
      <c r="BW280" s="246"/>
      <c r="BX280" s="246"/>
      <c r="BY280" s="246"/>
      <c r="BZ280" s="246"/>
      <c r="CA280" s="246"/>
      <c r="CB280" s="246"/>
      <c r="CC280" s="246"/>
      <c r="CD280" s="246"/>
      <c r="CE280" s="246"/>
      <c r="CF280" s="246"/>
      <c r="CG280" s="246"/>
      <c r="CH280" s="246"/>
      <c r="CI280" s="246"/>
      <c r="CJ280" s="246"/>
      <c r="CK280" s="246"/>
      <c r="CL280" s="246"/>
      <c r="CM280" s="246"/>
      <c r="CN280" s="246"/>
      <c r="CO280" s="246"/>
      <c r="CP280" s="246"/>
      <c r="CQ280" s="246"/>
      <c r="CR280" s="246"/>
      <c r="CS280" s="246"/>
      <c r="CT280" s="246"/>
    </row>
    <row r="281" spans="1:99" s="304" customFormat="1" ht="12.75" customHeight="1" x14ac:dyDescent="0.2">
      <c r="A281" s="599">
        <v>277</v>
      </c>
      <c r="B281" s="296" t="s">
        <v>443</v>
      </c>
      <c r="C281" s="648" t="s">
        <v>444</v>
      </c>
      <c r="D281" s="1319">
        <v>106100</v>
      </c>
      <c r="E281" s="1187">
        <v>63001000</v>
      </c>
      <c r="F281" s="1187">
        <v>3010</v>
      </c>
      <c r="G281" s="53">
        <v>-3313827</v>
      </c>
      <c r="H281" s="53">
        <v>-2520931</v>
      </c>
      <c r="I281" s="53">
        <v>-31273</v>
      </c>
      <c r="J281" s="53">
        <v>-45663</v>
      </c>
      <c r="K281" s="53">
        <v>-10267</v>
      </c>
      <c r="L281" s="53">
        <v>-20000</v>
      </c>
      <c r="M281" s="53">
        <v>-439705</v>
      </c>
      <c r="N281" s="53">
        <v>-70464</v>
      </c>
      <c r="O281" s="53">
        <v>-9894</v>
      </c>
      <c r="P281" s="53">
        <v>-1207</v>
      </c>
      <c r="Q281" s="53">
        <v>0</v>
      </c>
      <c r="R281" s="53">
        <v>0</v>
      </c>
      <c r="S281" s="53">
        <v>0</v>
      </c>
      <c r="T281" s="53"/>
      <c r="U281" s="53"/>
      <c r="V281" s="53">
        <v>20967139</v>
      </c>
      <c r="W281" s="53">
        <v>-671000</v>
      </c>
      <c r="X281" s="53"/>
      <c r="Y281" s="53"/>
      <c r="Z281" s="53">
        <v>9867898</v>
      </c>
      <c r="AA281" s="53">
        <v>7894319</v>
      </c>
      <c r="AB281" s="53">
        <v>1973580</v>
      </c>
      <c r="AC281" s="53">
        <v>0</v>
      </c>
      <c r="AD281" s="53">
        <v>108267</v>
      </c>
      <c r="AE281" s="53">
        <v>0</v>
      </c>
      <c r="AF281" s="53">
        <v>329104</v>
      </c>
      <c r="AG281" s="53">
        <v>0</v>
      </c>
      <c r="AH281" s="53">
        <v>0</v>
      </c>
      <c r="AI281" s="53">
        <v>0</v>
      </c>
      <c r="AJ281" s="53">
        <v>0</v>
      </c>
      <c r="AK281" s="53">
        <v>1747495</v>
      </c>
      <c r="AL281" s="53">
        <v>172</v>
      </c>
      <c r="AM281" s="53">
        <v>10</v>
      </c>
      <c r="AN281" s="53">
        <v>21</v>
      </c>
      <c r="AO281" s="53">
        <v>5</v>
      </c>
      <c r="AP281" s="53">
        <v>0</v>
      </c>
      <c r="AQ281" s="53">
        <v>192</v>
      </c>
      <c r="AR281" s="53">
        <v>98</v>
      </c>
      <c r="AS281" s="53">
        <v>11</v>
      </c>
      <c r="AT281" s="53">
        <v>10</v>
      </c>
      <c r="AU281" s="1188"/>
      <c r="AV281" s="53">
        <v>0</v>
      </c>
      <c r="AW281" s="53">
        <v>0</v>
      </c>
      <c r="AX281" s="53">
        <v>0</v>
      </c>
      <c r="AY281" s="53">
        <v>169</v>
      </c>
      <c r="AZ281" s="53"/>
      <c r="BA281" s="53">
        <v>1356</v>
      </c>
      <c r="BB281" s="53">
        <v>1293</v>
      </c>
      <c r="BC281" s="53">
        <v>63</v>
      </c>
      <c r="BD281" s="53">
        <v>1486</v>
      </c>
      <c r="BE281" s="53">
        <v>-15669</v>
      </c>
      <c r="BF281" s="53">
        <v>-193289</v>
      </c>
      <c r="BG281" s="53"/>
      <c r="BH281" s="53">
        <v>-2881</v>
      </c>
      <c r="BI281" s="53">
        <v>-227866</v>
      </c>
      <c r="BJ281" s="53">
        <v>0</v>
      </c>
      <c r="BK281" s="53">
        <v>1284656</v>
      </c>
      <c r="BL281" s="1741"/>
      <c r="BM281" s="1742"/>
      <c r="BN281" s="1329">
        <v>0</v>
      </c>
      <c r="BO281" s="344" t="s">
        <v>2013</v>
      </c>
      <c r="BP281" s="344" t="s">
        <v>2016</v>
      </c>
      <c r="BQ281" s="580" t="s">
        <v>2298</v>
      </c>
      <c r="BR281" s="246"/>
      <c r="BS281" s="246"/>
      <c r="BT281" s="246"/>
      <c r="BU281" s="246"/>
      <c r="BV281" s="246"/>
      <c r="BW281" s="246"/>
      <c r="BX281" s="246"/>
      <c r="BY281" s="246"/>
      <c r="BZ281" s="246"/>
      <c r="CA281" s="246"/>
      <c r="CB281" s="246"/>
      <c r="CC281" s="246"/>
      <c r="CD281" s="246"/>
      <c r="CE281" s="246"/>
      <c r="CF281" s="246"/>
      <c r="CG281" s="246"/>
      <c r="CH281" s="246"/>
      <c r="CI281" s="246"/>
      <c r="CJ281" s="246"/>
      <c r="CK281" s="246"/>
      <c r="CL281" s="246"/>
      <c r="CM281" s="246"/>
      <c r="CN281" s="246"/>
      <c r="CO281" s="246"/>
      <c r="CP281" s="246"/>
      <c r="CQ281" s="246"/>
      <c r="CR281" s="246"/>
      <c r="CS281" s="246"/>
      <c r="CT281" s="246"/>
      <c r="CU281" s="48"/>
    </row>
    <row r="282" spans="1:99" s="304" customFormat="1" ht="12.75" customHeight="1" x14ac:dyDescent="0.2">
      <c r="A282" s="599">
        <v>278</v>
      </c>
      <c r="B282" s="296" t="s">
        <v>1206</v>
      </c>
      <c r="C282" s="648" t="s">
        <v>1215</v>
      </c>
      <c r="D282" s="1319">
        <v>534129</v>
      </c>
      <c r="E282" s="1187">
        <v>634116000</v>
      </c>
      <c r="F282" s="1187">
        <v>12300</v>
      </c>
      <c r="G282" s="53">
        <v>-12793018</v>
      </c>
      <c r="H282" s="53">
        <v>-16550753</v>
      </c>
      <c r="I282" s="53">
        <v>-74606</v>
      </c>
      <c r="J282" s="53">
        <v>-126054</v>
      </c>
      <c r="K282" s="53">
        <v>-5002</v>
      </c>
      <c r="L282" s="53">
        <v>-265289</v>
      </c>
      <c r="M282" s="53">
        <v>-2928040</v>
      </c>
      <c r="N282" s="53">
        <v>-234824</v>
      </c>
      <c r="O282" s="53">
        <v>-37838</v>
      </c>
      <c r="P282" s="53">
        <v>-5859</v>
      </c>
      <c r="Q282" s="53">
        <v>0</v>
      </c>
      <c r="R282" s="53">
        <v>0</v>
      </c>
      <c r="S282" s="53">
        <v>0</v>
      </c>
      <c r="T282" s="53"/>
      <c r="U282" s="53"/>
      <c r="V282" s="53">
        <v>253010754</v>
      </c>
      <c r="W282" s="53">
        <v>-736337</v>
      </c>
      <c r="X282" s="53"/>
      <c r="Y282" s="53"/>
      <c r="Z282" s="53">
        <v>125680486</v>
      </c>
      <c r="AA282" s="53">
        <v>123166876</v>
      </c>
      <c r="AB282" s="53">
        <v>0</v>
      </c>
      <c r="AC282" s="53">
        <v>2513610</v>
      </c>
      <c r="AD282" s="53">
        <v>527389</v>
      </c>
      <c r="AE282" s="53">
        <v>2145300</v>
      </c>
      <c r="AF282" s="53">
        <v>1974913</v>
      </c>
      <c r="AG282" s="53">
        <v>0</v>
      </c>
      <c r="AH282" s="53">
        <v>0</v>
      </c>
      <c r="AI282" s="53">
        <v>0</v>
      </c>
      <c r="AJ282" s="53">
        <v>0</v>
      </c>
      <c r="AK282" s="53">
        <v>-3208298</v>
      </c>
      <c r="AL282" s="53">
        <v>551</v>
      </c>
      <c r="AM282" s="53">
        <v>17</v>
      </c>
      <c r="AN282" s="53">
        <v>1</v>
      </c>
      <c r="AO282" s="53">
        <v>4</v>
      </c>
      <c r="AP282" s="53">
        <v>4</v>
      </c>
      <c r="AQ282" s="53">
        <v>834</v>
      </c>
      <c r="AR282" s="53">
        <v>104</v>
      </c>
      <c r="AS282" s="53">
        <v>7</v>
      </c>
      <c r="AT282" s="53">
        <v>9</v>
      </c>
      <c r="AU282" s="1188"/>
      <c r="AV282" s="53">
        <v>0</v>
      </c>
      <c r="AW282" s="53">
        <v>0</v>
      </c>
      <c r="AX282" s="53">
        <v>0</v>
      </c>
      <c r="AY282" s="53">
        <v>1513</v>
      </c>
      <c r="AZ282" s="53"/>
      <c r="BA282" s="53">
        <v>4627</v>
      </c>
      <c r="BB282" s="53">
        <v>4281</v>
      </c>
      <c r="BC282" s="53">
        <v>346</v>
      </c>
      <c r="BD282" s="53">
        <v>6237</v>
      </c>
      <c r="BE282" s="53">
        <v>-1523344</v>
      </c>
      <c r="BF282" s="53">
        <v>-460911</v>
      </c>
      <c r="BG282" s="53"/>
      <c r="BH282" s="53">
        <v>-2588</v>
      </c>
      <c r="BI282" s="53">
        <v>-627734</v>
      </c>
      <c r="BJ282" s="53">
        <v>-313463</v>
      </c>
      <c r="BK282" s="53">
        <v>-4916928</v>
      </c>
      <c r="BL282" s="1741"/>
      <c r="BM282" s="1742"/>
      <c r="BN282" s="1329">
        <v>-90000</v>
      </c>
      <c r="BO282" s="344" t="s">
        <v>497</v>
      </c>
      <c r="BP282" s="344" t="s">
        <v>2016</v>
      </c>
      <c r="BQ282" s="580" t="s">
        <v>2299</v>
      </c>
      <c r="BR282" s="246"/>
      <c r="BS282" s="246"/>
      <c r="BT282" s="246"/>
      <c r="BU282" s="246"/>
      <c r="BV282" s="246"/>
      <c r="BW282" s="246"/>
      <c r="BX282" s="246"/>
      <c r="BY282" s="246"/>
      <c r="BZ282" s="246"/>
      <c r="CA282" s="246"/>
      <c r="CB282" s="246"/>
      <c r="CC282" s="246"/>
      <c r="CD282" s="246"/>
      <c r="CE282" s="246"/>
      <c r="CF282" s="246"/>
      <c r="CG282" s="246"/>
      <c r="CH282" s="246"/>
      <c r="CI282" s="246"/>
      <c r="CJ282" s="246"/>
      <c r="CK282" s="246"/>
      <c r="CL282" s="246"/>
      <c r="CM282" s="246"/>
      <c r="CN282" s="246"/>
      <c r="CO282" s="246"/>
      <c r="CP282" s="246"/>
      <c r="CQ282" s="246"/>
      <c r="CR282" s="246"/>
      <c r="CS282" s="246"/>
      <c r="CT282" s="246"/>
      <c r="CU282" s="48"/>
    </row>
    <row r="283" spans="1:99" s="48" customFormat="1" ht="12.75" customHeight="1" x14ac:dyDescent="0.2">
      <c r="A283" s="599">
        <v>279</v>
      </c>
      <c r="B283" s="296" t="s">
        <v>445</v>
      </c>
      <c r="C283" s="648" t="s">
        <v>446</v>
      </c>
      <c r="D283" s="1319">
        <v>177058</v>
      </c>
      <c r="E283" s="1187">
        <v>140077000</v>
      </c>
      <c r="F283" s="1187">
        <v>4360</v>
      </c>
      <c r="G283" s="53">
        <v>-4517274</v>
      </c>
      <c r="H283" s="53">
        <v>-3284768</v>
      </c>
      <c r="I283" s="53">
        <v>-100056</v>
      </c>
      <c r="J283" s="53">
        <v>-36464</v>
      </c>
      <c r="K283" s="53">
        <v>-11816</v>
      </c>
      <c r="L283" s="53">
        <v>0</v>
      </c>
      <c r="M283" s="53">
        <v>-808843</v>
      </c>
      <c r="N283" s="53">
        <v>-109745</v>
      </c>
      <c r="O283" s="53">
        <v>0</v>
      </c>
      <c r="P283" s="53">
        <v>-772</v>
      </c>
      <c r="Q283" s="53">
        <v>0</v>
      </c>
      <c r="R283" s="53">
        <v>0</v>
      </c>
      <c r="S283" s="53">
        <v>0</v>
      </c>
      <c r="T283" s="53"/>
      <c r="U283" s="53"/>
      <c r="V283" s="53">
        <v>49914876</v>
      </c>
      <c r="W283" s="53">
        <v>-1261468</v>
      </c>
      <c r="X283" s="53"/>
      <c r="Y283" s="53"/>
      <c r="Z283" s="53">
        <v>24188147</v>
      </c>
      <c r="AA283" s="53">
        <v>19350518</v>
      </c>
      <c r="AB283" s="53">
        <v>4837630</v>
      </c>
      <c r="AC283" s="53">
        <v>0</v>
      </c>
      <c r="AD283" s="53">
        <v>174447</v>
      </c>
      <c r="AE283" s="53">
        <v>0</v>
      </c>
      <c r="AF283" s="53">
        <v>302976</v>
      </c>
      <c r="AG283" s="53">
        <v>0</v>
      </c>
      <c r="AH283" s="53">
        <v>0</v>
      </c>
      <c r="AI283" s="53">
        <v>0</v>
      </c>
      <c r="AJ283" s="53">
        <v>0</v>
      </c>
      <c r="AK283" s="53">
        <v>-2434</v>
      </c>
      <c r="AL283" s="53">
        <v>265</v>
      </c>
      <c r="AM283" s="53">
        <v>20</v>
      </c>
      <c r="AN283" s="53">
        <v>15</v>
      </c>
      <c r="AO283" s="53">
        <v>10</v>
      </c>
      <c r="AP283" s="53">
        <v>0</v>
      </c>
      <c r="AQ283" s="53">
        <v>166</v>
      </c>
      <c r="AR283" s="53">
        <v>22</v>
      </c>
      <c r="AS283" s="53">
        <v>0</v>
      </c>
      <c r="AT283" s="53">
        <v>1</v>
      </c>
      <c r="AU283" s="1188"/>
      <c r="AV283" s="53">
        <v>0</v>
      </c>
      <c r="AW283" s="53">
        <v>0</v>
      </c>
      <c r="AX283" s="53">
        <v>0</v>
      </c>
      <c r="AY283" s="53">
        <v>729</v>
      </c>
      <c r="AZ283" s="53"/>
      <c r="BA283" s="53">
        <v>1610</v>
      </c>
      <c r="BB283" s="53">
        <v>1467</v>
      </c>
      <c r="BC283" s="53">
        <v>143</v>
      </c>
      <c r="BD283" s="53">
        <v>1814</v>
      </c>
      <c r="BE283" s="53">
        <v>-68563</v>
      </c>
      <c r="BF283" s="53">
        <v>-262423</v>
      </c>
      <c r="BG283" s="53"/>
      <c r="BH283" s="53">
        <v>0</v>
      </c>
      <c r="BI283" s="53">
        <v>-440247</v>
      </c>
      <c r="BJ283" s="53">
        <v>-37610</v>
      </c>
      <c r="BK283" s="53">
        <v>-387802</v>
      </c>
      <c r="BL283" s="1741"/>
      <c r="BM283" s="1742"/>
      <c r="BN283" s="1329">
        <v>0</v>
      </c>
      <c r="BO283" s="344" t="s">
        <v>2013</v>
      </c>
      <c r="BP283" s="344" t="s">
        <v>2014</v>
      </c>
      <c r="BQ283" s="580" t="s">
        <v>2300</v>
      </c>
      <c r="BR283" s="246"/>
      <c r="BS283" s="246"/>
      <c r="BT283" s="246"/>
      <c r="BU283" s="246"/>
      <c r="BV283" s="246"/>
      <c r="BW283" s="246"/>
      <c r="BX283" s="246"/>
      <c r="BY283" s="246"/>
      <c r="BZ283" s="246"/>
      <c r="CA283" s="246"/>
      <c r="CB283" s="246"/>
      <c r="CC283" s="246"/>
      <c r="CD283" s="246"/>
      <c r="CE283" s="246"/>
      <c r="CF283" s="246"/>
      <c r="CG283" s="246"/>
      <c r="CH283" s="246"/>
      <c r="CI283" s="246"/>
      <c r="CJ283" s="246"/>
      <c r="CK283" s="246"/>
      <c r="CL283" s="246"/>
      <c r="CM283" s="246"/>
      <c r="CN283" s="246"/>
      <c r="CO283" s="246"/>
      <c r="CP283" s="246"/>
      <c r="CQ283" s="246"/>
      <c r="CR283" s="246"/>
      <c r="CS283" s="246"/>
      <c r="CT283" s="246"/>
    </row>
    <row r="284" spans="1:99" s="48" customFormat="1" ht="12.75" customHeight="1" x14ac:dyDescent="0.2">
      <c r="A284" s="599">
        <v>280</v>
      </c>
      <c r="B284" s="302" t="s">
        <v>1115</v>
      </c>
      <c r="C284" s="649" t="s">
        <v>1116</v>
      </c>
      <c r="D284" s="1319">
        <v>260715</v>
      </c>
      <c r="E284" s="1187">
        <v>243230000</v>
      </c>
      <c r="F284" s="1187">
        <v>6430</v>
      </c>
      <c r="G284" s="53">
        <v>-5953833</v>
      </c>
      <c r="H284" s="53">
        <v>-5757167</v>
      </c>
      <c r="I284" s="53">
        <v>-38271</v>
      </c>
      <c r="J284" s="53">
        <v>-64234</v>
      </c>
      <c r="K284" s="53">
        <v>-27370</v>
      </c>
      <c r="L284" s="53">
        <v>-29032</v>
      </c>
      <c r="M284" s="53">
        <v>-2391850</v>
      </c>
      <c r="N284" s="53">
        <v>-80328</v>
      </c>
      <c r="O284" s="53">
        <v>-19236</v>
      </c>
      <c r="P284" s="53">
        <v>-4008</v>
      </c>
      <c r="Q284" s="53">
        <v>-2755</v>
      </c>
      <c r="R284" s="53">
        <v>0</v>
      </c>
      <c r="S284" s="53">
        <v>-77820</v>
      </c>
      <c r="T284" s="53"/>
      <c r="U284" s="53"/>
      <c r="V284" s="53">
        <v>88780749</v>
      </c>
      <c r="W284" s="53">
        <v>-2052658</v>
      </c>
      <c r="X284" s="53"/>
      <c r="Y284" s="53"/>
      <c r="Z284" s="53">
        <v>41697967</v>
      </c>
      <c r="AA284" s="53">
        <v>33420630</v>
      </c>
      <c r="AB284" s="53">
        <v>8355157</v>
      </c>
      <c r="AC284" s="53">
        <v>0</v>
      </c>
      <c r="AD284" s="53">
        <v>253361</v>
      </c>
      <c r="AE284" s="53">
        <v>2133617</v>
      </c>
      <c r="AF284" s="53">
        <v>758462</v>
      </c>
      <c r="AG284" s="53">
        <v>0</v>
      </c>
      <c r="AH284" s="53">
        <v>77820</v>
      </c>
      <c r="AI284" s="53">
        <v>0</v>
      </c>
      <c r="AJ284" s="53">
        <v>0</v>
      </c>
      <c r="AK284" s="53">
        <v>-2680122</v>
      </c>
      <c r="AL284" s="53">
        <v>390</v>
      </c>
      <c r="AM284" s="53">
        <v>11</v>
      </c>
      <c r="AN284" s="53">
        <v>32</v>
      </c>
      <c r="AO284" s="53">
        <v>8</v>
      </c>
      <c r="AP284" s="53">
        <v>7</v>
      </c>
      <c r="AQ284" s="53">
        <v>274</v>
      </c>
      <c r="AR284" s="53">
        <v>97</v>
      </c>
      <c r="AS284" s="53">
        <v>9</v>
      </c>
      <c r="AT284" s="53">
        <v>9</v>
      </c>
      <c r="AU284" s="1188"/>
      <c r="AV284" s="53">
        <v>2</v>
      </c>
      <c r="AW284" s="53">
        <v>5</v>
      </c>
      <c r="AX284" s="53">
        <v>0</v>
      </c>
      <c r="AY284" s="53">
        <v>904</v>
      </c>
      <c r="AZ284" s="53"/>
      <c r="BA284" s="53">
        <v>2132</v>
      </c>
      <c r="BB284" s="53">
        <v>1926</v>
      </c>
      <c r="BC284" s="53">
        <v>206</v>
      </c>
      <c r="BD284" s="53">
        <v>3512</v>
      </c>
      <c r="BE284" s="53">
        <v>-48934</v>
      </c>
      <c r="BF284" s="53">
        <v>-1160886</v>
      </c>
      <c r="BG284" s="53"/>
      <c r="BH284" s="53">
        <v>0</v>
      </c>
      <c r="BI284" s="53">
        <v>-1182030</v>
      </c>
      <c r="BJ284" s="53">
        <v>0</v>
      </c>
      <c r="BK284" s="53">
        <v>-1682648</v>
      </c>
      <c r="BL284" s="1741"/>
      <c r="BM284" s="1742"/>
      <c r="BN284" s="1329">
        <v>-3000</v>
      </c>
      <c r="BO284" s="344" t="s">
        <v>2013</v>
      </c>
      <c r="BP284" s="344" t="s">
        <v>2021</v>
      </c>
      <c r="BQ284" s="580" t="s">
        <v>2301</v>
      </c>
      <c r="BR284" s="246"/>
      <c r="BS284" s="246"/>
      <c r="BT284" s="246"/>
      <c r="BU284" s="246"/>
      <c r="BV284" s="246"/>
      <c r="BW284" s="246"/>
      <c r="BX284" s="246"/>
      <c r="BY284" s="246"/>
      <c r="BZ284" s="246"/>
      <c r="CA284" s="246"/>
      <c r="CB284" s="246"/>
      <c r="CC284" s="246"/>
      <c r="CD284" s="246"/>
      <c r="CE284" s="246"/>
      <c r="CF284" s="246"/>
      <c r="CG284" s="246"/>
      <c r="CH284" s="246"/>
      <c r="CI284" s="246"/>
      <c r="CJ284" s="246"/>
      <c r="CK284" s="246"/>
      <c r="CL284" s="246"/>
      <c r="CM284" s="246"/>
      <c r="CN284" s="246"/>
      <c r="CO284" s="246"/>
      <c r="CP284" s="246"/>
      <c r="CQ284" s="246"/>
      <c r="CR284" s="246"/>
      <c r="CS284" s="246"/>
      <c r="CT284" s="246"/>
      <c r="CU284" s="246"/>
    </row>
    <row r="285" spans="1:99" s="48" customFormat="1" ht="12.75" customHeight="1" x14ac:dyDescent="0.2">
      <c r="A285" s="599">
        <v>281</v>
      </c>
      <c r="B285" s="296" t="s">
        <v>447</v>
      </c>
      <c r="C285" s="648" t="s">
        <v>448</v>
      </c>
      <c r="D285" s="1319">
        <v>3257799</v>
      </c>
      <c r="E285" s="1187">
        <v>5737806000</v>
      </c>
      <c r="F285" s="1187">
        <v>35210</v>
      </c>
      <c r="G285" s="53">
        <v>-6749013</v>
      </c>
      <c r="H285" s="53">
        <v>-91695056</v>
      </c>
      <c r="I285" s="53">
        <v>-32237</v>
      </c>
      <c r="J285" s="53">
        <v>0</v>
      </c>
      <c r="K285" s="53">
        <v>-123353</v>
      </c>
      <c r="L285" s="53">
        <v>-3500000</v>
      </c>
      <c r="M285" s="53">
        <v>-191717142</v>
      </c>
      <c r="N285" s="53">
        <v>-447943</v>
      </c>
      <c r="O285" s="53">
        <v>-98188</v>
      </c>
      <c r="P285" s="53">
        <v>0</v>
      </c>
      <c r="Q285" s="53">
        <v>0</v>
      </c>
      <c r="R285" s="53">
        <v>0</v>
      </c>
      <c r="S285" s="53">
        <v>0</v>
      </c>
      <c r="T285" s="53"/>
      <c r="U285" s="53"/>
      <c r="V285" s="53">
        <v>2200925898</v>
      </c>
      <c r="W285" s="53">
        <v>-131089218</v>
      </c>
      <c r="X285" s="53"/>
      <c r="Y285" s="53"/>
      <c r="Z285" s="53">
        <v>675032384</v>
      </c>
      <c r="AA285" s="53">
        <v>613665804</v>
      </c>
      <c r="AB285" s="53">
        <v>756854492</v>
      </c>
      <c r="AC285" s="53">
        <v>0</v>
      </c>
      <c r="AD285" s="53">
        <v>2923460</v>
      </c>
      <c r="AE285" s="53">
        <v>0</v>
      </c>
      <c r="AF285" s="53">
        <v>0</v>
      </c>
      <c r="AG285" s="53">
        <v>0</v>
      </c>
      <c r="AH285" s="53">
        <v>0</v>
      </c>
      <c r="AI285" s="53">
        <v>0</v>
      </c>
      <c r="AJ285" s="53">
        <v>0</v>
      </c>
      <c r="AK285" s="53">
        <v>-117295440</v>
      </c>
      <c r="AL285" s="53">
        <v>1006</v>
      </c>
      <c r="AM285" s="53">
        <v>1</v>
      </c>
      <c r="AN285" s="53">
        <v>0</v>
      </c>
      <c r="AO285" s="53">
        <v>29</v>
      </c>
      <c r="AP285" s="53">
        <v>2</v>
      </c>
      <c r="AQ285" s="53">
        <v>7664</v>
      </c>
      <c r="AR285" s="53">
        <v>70</v>
      </c>
      <c r="AS285" s="53">
        <v>5</v>
      </c>
      <c r="AT285" s="53">
        <v>0</v>
      </c>
      <c r="AU285" s="1188"/>
      <c r="AV285" s="53">
        <v>0</v>
      </c>
      <c r="AW285" s="53">
        <v>0</v>
      </c>
      <c r="AX285" s="53">
        <v>2</v>
      </c>
      <c r="AY285" s="53">
        <v>5206</v>
      </c>
      <c r="AZ285" s="53"/>
      <c r="BA285" s="53">
        <v>1799</v>
      </c>
      <c r="BB285" s="53">
        <v>1500</v>
      </c>
      <c r="BC285" s="53">
        <v>299</v>
      </c>
      <c r="BD285" s="53">
        <v>21035</v>
      </c>
      <c r="BE285" s="53">
        <v>-246554</v>
      </c>
      <c r="BF285" s="53">
        <v>-149369761</v>
      </c>
      <c r="BG285" s="53"/>
      <c r="BH285" s="53">
        <v>-1225851</v>
      </c>
      <c r="BI285" s="53">
        <v>-619986</v>
      </c>
      <c r="BJ285" s="53">
        <v>-40254990</v>
      </c>
      <c r="BK285" s="53">
        <v>-41797870</v>
      </c>
      <c r="BL285" s="1741"/>
      <c r="BM285" s="1742"/>
      <c r="BN285" s="1329">
        <v>0</v>
      </c>
      <c r="BO285" s="344" t="s">
        <v>2065</v>
      </c>
      <c r="BP285" s="344" t="s">
        <v>2024</v>
      </c>
      <c r="BQ285" s="580" t="s">
        <v>2302</v>
      </c>
      <c r="BR285" s="246"/>
      <c r="BS285" s="246"/>
      <c r="BT285" s="246"/>
      <c r="BU285" s="246"/>
      <c r="BV285" s="246"/>
      <c r="BW285" s="246"/>
      <c r="BX285" s="246"/>
      <c r="BY285" s="246"/>
      <c r="BZ285" s="246"/>
      <c r="CA285" s="246"/>
      <c r="CB285" s="246"/>
      <c r="CC285" s="246"/>
      <c r="CD285" s="246"/>
      <c r="CE285" s="246"/>
      <c r="CF285" s="246"/>
      <c r="CG285" s="246"/>
      <c r="CH285" s="246"/>
      <c r="CI285" s="246"/>
      <c r="CJ285" s="246"/>
      <c r="CK285" s="246"/>
      <c r="CL285" s="246"/>
      <c r="CM285" s="246"/>
      <c r="CN285" s="246"/>
      <c r="CO285" s="246"/>
      <c r="CP285" s="246"/>
      <c r="CQ285" s="246"/>
      <c r="CR285" s="246"/>
      <c r="CS285" s="246"/>
      <c r="CT285" s="246"/>
    </row>
    <row r="286" spans="1:99" s="48" customFormat="1" ht="12.75" customHeight="1" x14ac:dyDescent="0.2">
      <c r="A286" s="599">
        <v>282</v>
      </c>
      <c r="B286" s="302" t="s">
        <v>2001</v>
      </c>
      <c r="C286" s="649" t="s">
        <v>2000</v>
      </c>
      <c r="D286" s="1319">
        <v>539472</v>
      </c>
      <c r="E286" s="1187">
        <v>296087000</v>
      </c>
      <c r="F286" s="1187">
        <v>15020</v>
      </c>
      <c r="G286" s="53">
        <v>-16728674</v>
      </c>
      <c r="H286" s="53">
        <v>-7033636</v>
      </c>
      <c r="I286" s="53">
        <v>-364571</v>
      </c>
      <c r="J286" s="53">
        <v>-121041</v>
      </c>
      <c r="K286" s="53">
        <v>-51113</v>
      </c>
      <c r="L286" s="53">
        <v>-27564</v>
      </c>
      <c r="M286" s="53">
        <v>-1809719</v>
      </c>
      <c r="N286" s="53">
        <v>-304719</v>
      </c>
      <c r="O286" s="53">
        <v>-60847</v>
      </c>
      <c r="P286" s="53">
        <v>-74582</v>
      </c>
      <c r="Q286" s="53">
        <v>-12440</v>
      </c>
      <c r="R286" s="53">
        <v>0</v>
      </c>
      <c r="S286" s="53">
        <v>0</v>
      </c>
      <c r="T286" s="53"/>
      <c r="U286" s="53"/>
      <c r="V286" s="53">
        <v>95290937</v>
      </c>
      <c r="W286" s="53">
        <v>-1715000</v>
      </c>
      <c r="X286" s="53"/>
      <c r="Y286" s="53"/>
      <c r="Z286" s="53">
        <v>46485668</v>
      </c>
      <c r="AA286" s="53">
        <v>45555954</v>
      </c>
      <c r="AB286" s="53">
        <v>0</v>
      </c>
      <c r="AC286" s="53">
        <v>929713</v>
      </c>
      <c r="AD286" s="53">
        <v>530319</v>
      </c>
      <c r="AE286" s="53">
        <v>0</v>
      </c>
      <c r="AF286" s="53">
        <v>379271</v>
      </c>
      <c r="AG286" s="53">
        <v>0</v>
      </c>
      <c r="AH286" s="53">
        <v>0</v>
      </c>
      <c r="AI286" s="53">
        <v>0</v>
      </c>
      <c r="AJ286" s="53">
        <v>0</v>
      </c>
      <c r="AK286" s="53">
        <v>8726896</v>
      </c>
      <c r="AL286" s="53">
        <v>787</v>
      </c>
      <c r="AM286" s="53">
        <v>65</v>
      </c>
      <c r="AN286" s="53">
        <v>49</v>
      </c>
      <c r="AO286" s="53">
        <v>39</v>
      </c>
      <c r="AP286" s="53">
        <v>1</v>
      </c>
      <c r="AQ286" s="53">
        <v>744</v>
      </c>
      <c r="AR286" s="53">
        <v>367</v>
      </c>
      <c r="AS286" s="53">
        <v>20</v>
      </c>
      <c r="AT286" s="53">
        <v>62</v>
      </c>
      <c r="AU286" s="1188"/>
      <c r="AV286" s="53">
        <v>5</v>
      </c>
      <c r="AW286" s="53">
        <v>0</v>
      </c>
      <c r="AX286" s="53">
        <v>0</v>
      </c>
      <c r="AY286" s="53">
        <v>1919</v>
      </c>
      <c r="AZ286" s="53"/>
      <c r="BA286" s="53">
        <v>7506</v>
      </c>
      <c r="BB286" s="53">
        <v>7218</v>
      </c>
      <c r="BC286" s="53">
        <v>288</v>
      </c>
      <c r="BD286" s="53">
        <v>6675</v>
      </c>
      <c r="BE286" s="53">
        <v>-70485</v>
      </c>
      <c r="BF286" s="53">
        <v>-561625</v>
      </c>
      <c r="BG286" s="53"/>
      <c r="BH286" s="53">
        <v>-56412</v>
      </c>
      <c r="BI286" s="53">
        <v>-1121197</v>
      </c>
      <c r="BJ286" s="53">
        <v>0</v>
      </c>
      <c r="BK286" s="53">
        <v>6944493</v>
      </c>
      <c r="BL286" s="1741"/>
      <c r="BM286" s="1742"/>
      <c r="BN286" s="1329">
        <v>0</v>
      </c>
      <c r="BO286" s="344" t="s">
        <v>497</v>
      </c>
      <c r="BP286" s="344" t="s">
        <v>2040</v>
      </c>
      <c r="BQ286" s="580" t="s">
        <v>2318</v>
      </c>
      <c r="BR286" s="246"/>
      <c r="BS286" s="246"/>
      <c r="BT286" s="246"/>
      <c r="BU286" s="246"/>
      <c r="BV286" s="246"/>
      <c r="BW286" s="246"/>
      <c r="BX286" s="246"/>
      <c r="BY286" s="246"/>
      <c r="BZ286" s="246"/>
      <c r="CA286" s="246"/>
      <c r="CB286" s="246"/>
      <c r="CC286" s="246"/>
      <c r="CD286" s="246"/>
      <c r="CE286" s="246"/>
      <c r="CF286" s="246"/>
      <c r="CG286" s="246"/>
      <c r="CH286" s="246"/>
      <c r="CI286" s="246"/>
      <c r="CJ286" s="246"/>
      <c r="CK286" s="246"/>
      <c r="CL286" s="246"/>
      <c r="CM286" s="246"/>
      <c r="CN286" s="246"/>
      <c r="CO286" s="246"/>
      <c r="CP286" s="246"/>
      <c r="CQ286" s="246"/>
      <c r="CR286" s="246"/>
      <c r="CS286" s="246"/>
      <c r="CT286" s="246"/>
      <c r="CU286" s="246"/>
    </row>
    <row r="287" spans="1:99" s="48" customFormat="1" ht="12.75" customHeight="1" x14ac:dyDescent="0.2">
      <c r="A287" s="599">
        <v>283</v>
      </c>
      <c r="B287" s="296" t="s">
        <v>449</v>
      </c>
      <c r="C287" s="648" t="s">
        <v>450</v>
      </c>
      <c r="D287" s="1319">
        <v>356229</v>
      </c>
      <c r="E287" s="1187">
        <v>265745000</v>
      </c>
      <c r="F287" s="1187">
        <v>9810</v>
      </c>
      <c r="G287" s="53">
        <v>-12769050</v>
      </c>
      <c r="H287" s="53">
        <v>-6995703</v>
      </c>
      <c r="I287" s="53">
        <v>-170723</v>
      </c>
      <c r="J287" s="53">
        <v>0</v>
      </c>
      <c r="K287" s="53">
        <v>-14840</v>
      </c>
      <c r="L287" s="53">
        <v>0</v>
      </c>
      <c r="M287" s="53">
        <v>-1606668</v>
      </c>
      <c r="N287" s="53">
        <v>-659119</v>
      </c>
      <c r="O287" s="53">
        <v>-362756</v>
      </c>
      <c r="P287" s="53">
        <v>-33150</v>
      </c>
      <c r="Q287" s="53">
        <v>0</v>
      </c>
      <c r="R287" s="53">
        <v>0</v>
      </c>
      <c r="S287" s="53">
        <v>0</v>
      </c>
      <c r="T287" s="53"/>
      <c r="U287" s="53"/>
      <c r="V287" s="53">
        <v>90699138</v>
      </c>
      <c r="W287" s="53">
        <v>-911908</v>
      </c>
      <c r="X287" s="53"/>
      <c r="Y287" s="53"/>
      <c r="Z287" s="53">
        <v>0</v>
      </c>
      <c r="AA287" s="53">
        <v>88572518</v>
      </c>
      <c r="AB287" s="53">
        <v>0</v>
      </c>
      <c r="AC287" s="53">
        <v>894672</v>
      </c>
      <c r="AD287" s="53">
        <v>364188</v>
      </c>
      <c r="AE287" s="53">
        <v>0</v>
      </c>
      <c r="AF287" s="53">
        <v>0</v>
      </c>
      <c r="AG287" s="53">
        <v>0</v>
      </c>
      <c r="AH287" s="53">
        <v>0</v>
      </c>
      <c r="AI287" s="53">
        <v>0</v>
      </c>
      <c r="AJ287" s="53">
        <v>0</v>
      </c>
      <c r="AK287" s="53">
        <v>-3172679</v>
      </c>
      <c r="AL287" s="53">
        <v>338</v>
      </c>
      <c r="AM287" s="53">
        <v>10</v>
      </c>
      <c r="AN287" s="53">
        <v>0</v>
      </c>
      <c r="AO287" s="53">
        <v>10</v>
      </c>
      <c r="AP287" s="53">
        <v>0</v>
      </c>
      <c r="AQ287" s="53">
        <v>1041</v>
      </c>
      <c r="AR287" s="53">
        <v>177</v>
      </c>
      <c r="AS287" s="53">
        <v>18</v>
      </c>
      <c r="AT287" s="53">
        <v>6</v>
      </c>
      <c r="AU287" s="1188"/>
      <c r="AV287" s="53">
        <v>0</v>
      </c>
      <c r="AW287" s="53">
        <v>0</v>
      </c>
      <c r="AX287" s="53">
        <v>0</v>
      </c>
      <c r="AY287" s="53">
        <v>1138</v>
      </c>
      <c r="AZ287" s="53"/>
      <c r="BA287" s="53">
        <v>4469</v>
      </c>
      <c r="BB287" s="53">
        <v>4223</v>
      </c>
      <c r="BC287" s="53">
        <v>246</v>
      </c>
      <c r="BD287" s="53">
        <v>4480</v>
      </c>
      <c r="BE287" s="53">
        <v>-133317</v>
      </c>
      <c r="BF287" s="53">
        <v>-744255</v>
      </c>
      <c r="BG287" s="53"/>
      <c r="BH287" s="53">
        <v>0</v>
      </c>
      <c r="BI287" s="53">
        <v>-696511</v>
      </c>
      <c r="BJ287" s="53">
        <v>-32585</v>
      </c>
      <c r="BK287" s="53">
        <v>-9107286</v>
      </c>
      <c r="BL287" s="1741"/>
      <c r="BM287" s="1742"/>
      <c r="BN287" s="1329">
        <v>0</v>
      </c>
      <c r="BO287" s="344" t="s">
        <v>2027</v>
      </c>
      <c r="BP287" s="344" t="s">
        <v>2040</v>
      </c>
      <c r="BQ287" s="580" t="s">
        <v>2303</v>
      </c>
      <c r="BR287" s="246"/>
      <c r="BS287" s="246"/>
      <c r="BT287" s="246"/>
      <c r="BU287" s="246"/>
      <c r="BV287" s="246"/>
      <c r="BW287" s="246"/>
      <c r="BX287" s="246"/>
      <c r="BY287" s="246"/>
      <c r="BZ287" s="246"/>
      <c r="CA287" s="246"/>
      <c r="CB287" s="246"/>
      <c r="CC287" s="246"/>
      <c r="CD287" s="246"/>
      <c r="CE287" s="246"/>
      <c r="CF287" s="246"/>
      <c r="CG287" s="246"/>
      <c r="CH287" s="246"/>
      <c r="CI287" s="246"/>
      <c r="CJ287" s="246"/>
      <c r="CK287" s="246"/>
      <c r="CL287" s="246"/>
      <c r="CM287" s="246"/>
      <c r="CN287" s="246"/>
      <c r="CO287" s="246"/>
      <c r="CP287" s="246"/>
      <c r="CQ287" s="246"/>
      <c r="CR287" s="246"/>
      <c r="CS287" s="246"/>
      <c r="CT287" s="246"/>
    </row>
    <row r="288" spans="1:99" s="48" customFormat="1" ht="12.75" customHeight="1" x14ac:dyDescent="0.2">
      <c r="A288" s="599">
        <v>284</v>
      </c>
      <c r="B288" s="296" t="s">
        <v>451</v>
      </c>
      <c r="C288" s="648" t="s">
        <v>452</v>
      </c>
      <c r="D288" s="1319">
        <v>648126</v>
      </c>
      <c r="E288" s="1187">
        <v>529385000</v>
      </c>
      <c r="F288" s="1187">
        <v>16710</v>
      </c>
      <c r="G288" s="53">
        <v>-19929982</v>
      </c>
      <c r="H288" s="53">
        <v>-15086607</v>
      </c>
      <c r="I288" s="53">
        <v>-111349</v>
      </c>
      <c r="J288" s="53">
        <v>-222082</v>
      </c>
      <c r="K288" s="53">
        <v>-78576</v>
      </c>
      <c r="L288" s="53">
        <v>-100000</v>
      </c>
      <c r="M288" s="53">
        <v>-3809004</v>
      </c>
      <c r="N288" s="53">
        <v>-328576</v>
      </c>
      <c r="O288" s="53">
        <v>-78029</v>
      </c>
      <c r="P288" s="53">
        <v>-2350</v>
      </c>
      <c r="Q288" s="53">
        <v>0</v>
      </c>
      <c r="R288" s="53">
        <v>-20000</v>
      </c>
      <c r="S288" s="53">
        <v>0</v>
      </c>
      <c r="T288" s="53"/>
      <c r="U288" s="53"/>
      <c r="V288" s="53">
        <v>190712407</v>
      </c>
      <c r="W288" s="53">
        <v>-8582100</v>
      </c>
      <c r="X288" s="53"/>
      <c r="Y288" s="53"/>
      <c r="Z288" s="53">
        <v>89350743</v>
      </c>
      <c r="AA288" s="53">
        <v>87563728</v>
      </c>
      <c r="AB288" s="53">
        <v>0</v>
      </c>
      <c r="AC288" s="53">
        <v>1787015</v>
      </c>
      <c r="AD288" s="53">
        <v>647869</v>
      </c>
      <c r="AE288" s="53">
        <v>0</v>
      </c>
      <c r="AF288" s="53">
        <v>2848548</v>
      </c>
      <c r="AG288" s="53">
        <v>0</v>
      </c>
      <c r="AH288" s="53">
        <v>0</v>
      </c>
      <c r="AI288" s="53">
        <v>0</v>
      </c>
      <c r="AJ288" s="53">
        <v>0</v>
      </c>
      <c r="AK288" s="53">
        <v>1319541</v>
      </c>
      <c r="AL288" s="53">
        <v>1046</v>
      </c>
      <c r="AM288" s="53">
        <v>35</v>
      </c>
      <c r="AN288" s="53">
        <v>85</v>
      </c>
      <c r="AO288" s="53">
        <v>38</v>
      </c>
      <c r="AP288" s="53">
        <v>2</v>
      </c>
      <c r="AQ288" s="53">
        <v>1476</v>
      </c>
      <c r="AR288" s="53">
        <v>383</v>
      </c>
      <c r="AS288" s="53">
        <v>6</v>
      </c>
      <c r="AT288" s="53">
        <v>9</v>
      </c>
      <c r="AU288" s="1188"/>
      <c r="AV288" s="53">
        <v>0</v>
      </c>
      <c r="AW288" s="53">
        <v>0</v>
      </c>
      <c r="AX288" s="53">
        <v>0</v>
      </c>
      <c r="AY288" s="53">
        <v>1786</v>
      </c>
      <c r="AZ288" s="53"/>
      <c r="BA288" s="53">
        <v>7082</v>
      </c>
      <c r="BB288" s="53">
        <v>6524</v>
      </c>
      <c r="BC288" s="53">
        <v>558</v>
      </c>
      <c r="BD288" s="53">
        <v>8095</v>
      </c>
      <c r="BE288" s="53">
        <v>-217152</v>
      </c>
      <c r="BF288" s="53">
        <v>-2352425</v>
      </c>
      <c r="BG288" s="53"/>
      <c r="BH288" s="53">
        <v>-9905</v>
      </c>
      <c r="BI288" s="53">
        <v>-1229522</v>
      </c>
      <c r="BJ288" s="53">
        <v>0</v>
      </c>
      <c r="BK288" s="53">
        <v>1097203</v>
      </c>
      <c r="BL288" s="1741"/>
      <c r="BM288" s="1742"/>
      <c r="BN288" s="1329">
        <v>0</v>
      </c>
      <c r="BO288" s="344" t="s">
        <v>497</v>
      </c>
      <c r="BP288" s="344" t="s">
        <v>2033</v>
      </c>
      <c r="BQ288" s="580" t="s">
        <v>2304</v>
      </c>
      <c r="BR288" s="246"/>
      <c r="BS288" s="246"/>
      <c r="BT288" s="246"/>
      <c r="BU288" s="246"/>
      <c r="BV288" s="246"/>
      <c r="BW288" s="246"/>
      <c r="BX288" s="246"/>
      <c r="BY288" s="246"/>
      <c r="BZ288" s="246"/>
      <c r="CA288" s="246"/>
      <c r="CB288" s="246"/>
      <c r="CC288" s="246"/>
      <c r="CD288" s="246"/>
      <c r="CE288" s="246"/>
      <c r="CF288" s="246"/>
      <c r="CG288" s="246"/>
      <c r="CH288" s="246"/>
      <c r="CI288" s="246"/>
      <c r="CJ288" s="246"/>
      <c r="CK288" s="246"/>
      <c r="CL288" s="246"/>
      <c r="CM288" s="246"/>
      <c r="CN288" s="246"/>
      <c r="CO288" s="246"/>
      <c r="CP288" s="246"/>
      <c r="CQ288" s="246"/>
      <c r="CR288" s="246"/>
      <c r="CS288" s="246"/>
      <c r="CT288" s="246"/>
    </row>
    <row r="289" spans="1:99" s="48" customFormat="1" ht="12.75" customHeight="1" x14ac:dyDescent="0.2">
      <c r="A289" s="599">
        <v>285</v>
      </c>
      <c r="B289" s="296" t="s">
        <v>453</v>
      </c>
      <c r="C289" s="648" t="s">
        <v>454</v>
      </c>
      <c r="D289" s="1319">
        <v>217450</v>
      </c>
      <c r="E289" s="1187">
        <v>201292000</v>
      </c>
      <c r="F289" s="1187">
        <v>5120</v>
      </c>
      <c r="G289" s="53">
        <v>-4957717</v>
      </c>
      <c r="H289" s="53">
        <v>-4418947</v>
      </c>
      <c r="I289" s="53">
        <v>-50235</v>
      </c>
      <c r="J289" s="53">
        <v>-9069</v>
      </c>
      <c r="K289" s="53">
        <v>-18593</v>
      </c>
      <c r="L289" s="53">
        <v>0</v>
      </c>
      <c r="M289" s="53">
        <v>-3044363</v>
      </c>
      <c r="N289" s="53">
        <v>-67179</v>
      </c>
      <c r="O289" s="53">
        <v>-647591</v>
      </c>
      <c r="P289" s="53">
        <v>-4566</v>
      </c>
      <c r="Q289" s="53">
        <v>0</v>
      </c>
      <c r="R289" s="53">
        <v>0</v>
      </c>
      <c r="S289" s="53">
        <v>0</v>
      </c>
      <c r="T289" s="53"/>
      <c r="U289" s="53"/>
      <c r="V289" s="53">
        <v>72717916</v>
      </c>
      <c r="W289" s="53">
        <v>-1473212</v>
      </c>
      <c r="X289" s="53"/>
      <c r="Y289" s="53"/>
      <c r="Z289" s="53">
        <v>35115380</v>
      </c>
      <c r="AA289" s="53">
        <v>28092304</v>
      </c>
      <c r="AB289" s="53">
        <v>6320768</v>
      </c>
      <c r="AC289" s="53">
        <v>702308</v>
      </c>
      <c r="AD289" s="53">
        <v>209938</v>
      </c>
      <c r="AE289" s="53">
        <v>0</v>
      </c>
      <c r="AF289" s="53">
        <v>410268</v>
      </c>
      <c r="AG289" s="53">
        <v>0</v>
      </c>
      <c r="AH289" s="53">
        <v>0</v>
      </c>
      <c r="AI289" s="53">
        <v>0</v>
      </c>
      <c r="AJ289" s="53">
        <v>0</v>
      </c>
      <c r="AK289" s="53">
        <v>3604253</v>
      </c>
      <c r="AL289" s="53">
        <v>201</v>
      </c>
      <c r="AM289" s="53">
        <v>21</v>
      </c>
      <c r="AN289" s="53">
        <v>4</v>
      </c>
      <c r="AO289" s="53">
        <v>10</v>
      </c>
      <c r="AP289" s="53">
        <v>0</v>
      </c>
      <c r="AQ289" s="53">
        <v>802</v>
      </c>
      <c r="AR289" s="53">
        <v>85</v>
      </c>
      <c r="AS289" s="53">
        <v>3</v>
      </c>
      <c r="AT289" s="53">
        <v>7</v>
      </c>
      <c r="AU289" s="1188"/>
      <c r="AV289" s="53">
        <v>0</v>
      </c>
      <c r="AW289" s="53">
        <v>0</v>
      </c>
      <c r="AX289" s="53">
        <v>864</v>
      </c>
      <c r="AY289" s="53">
        <v>641</v>
      </c>
      <c r="AZ289" s="53"/>
      <c r="BA289" s="53">
        <v>1744</v>
      </c>
      <c r="BB289" s="53">
        <v>1559</v>
      </c>
      <c r="BC289" s="53">
        <v>185</v>
      </c>
      <c r="BD289" s="53">
        <v>2706</v>
      </c>
      <c r="BE289" s="53">
        <v>-316433</v>
      </c>
      <c r="BF289" s="53">
        <v>-632920</v>
      </c>
      <c r="BG289" s="53"/>
      <c r="BH289" s="53">
        <v>-316450</v>
      </c>
      <c r="BI289" s="53">
        <v>-619778</v>
      </c>
      <c r="BJ289" s="53">
        <v>-1158782</v>
      </c>
      <c r="BK289" s="53">
        <v>-1056343</v>
      </c>
      <c r="BL289" s="1741"/>
      <c r="BM289" s="1742"/>
      <c r="BN289" s="1329">
        <v>0</v>
      </c>
      <c r="BO289" s="344" t="s">
        <v>2013</v>
      </c>
      <c r="BP289" s="344" t="s">
        <v>2014</v>
      </c>
      <c r="BQ289" s="580" t="s">
        <v>2305</v>
      </c>
      <c r="BR289" s="246"/>
      <c r="BS289" s="246"/>
      <c r="BT289" s="246"/>
      <c r="BU289" s="246"/>
      <c r="BV289" s="246"/>
      <c r="BW289" s="246"/>
      <c r="BX289" s="246"/>
      <c r="BY289" s="246"/>
      <c r="BZ289" s="246"/>
      <c r="CA289" s="246"/>
      <c r="CB289" s="246"/>
      <c r="CC289" s="246"/>
      <c r="CD289" s="246"/>
      <c r="CE289" s="246"/>
      <c r="CF289" s="246"/>
      <c r="CG289" s="246"/>
      <c r="CH289" s="246"/>
      <c r="CI289" s="246"/>
      <c r="CJ289" s="246"/>
      <c r="CK289" s="246"/>
      <c r="CL289" s="246"/>
      <c r="CM289" s="246"/>
      <c r="CN289" s="246"/>
      <c r="CO289" s="246"/>
      <c r="CP289" s="246"/>
      <c r="CQ289" s="246"/>
      <c r="CR289" s="246"/>
      <c r="CS289" s="246"/>
      <c r="CT289" s="246"/>
    </row>
    <row r="290" spans="1:99" s="48" customFormat="1" ht="12.75" customHeight="1" x14ac:dyDescent="0.2">
      <c r="A290" s="599">
        <v>286</v>
      </c>
      <c r="B290" s="296" t="s">
        <v>906</v>
      </c>
      <c r="C290" s="648" t="s">
        <v>456</v>
      </c>
      <c r="D290" s="1319">
        <v>222088</v>
      </c>
      <c r="E290" s="1187">
        <v>250088000</v>
      </c>
      <c r="F290" s="1187">
        <v>4790</v>
      </c>
      <c r="G290" s="53">
        <v>-3762519</v>
      </c>
      <c r="H290" s="53">
        <v>-8733177</v>
      </c>
      <c r="I290" s="53">
        <v>0</v>
      </c>
      <c r="J290" s="53">
        <v>-12824</v>
      </c>
      <c r="K290" s="53">
        <v>-31924</v>
      </c>
      <c r="L290" s="53">
        <v>0</v>
      </c>
      <c r="M290" s="53">
        <v>-5535177</v>
      </c>
      <c r="N290" s="53">
        <v>-136896</v>
      </c>
      <c r="O290" s="53">
        <v>-185337</v>
      </c>
      <c r="P290" s="53">
        <v>0</v>
      </c>
      <c r="Q290" s="53">
        <v>-3742</v>
      </c>
      <c r="R290" s="53">
        <v>0</v>
      </c>
      <c r="S290" s="53">
        <v>0</v>
      </c>
      <c r="T290" s="53"/>
      <c r="U290" s="53"/>
      <c r="V290" s="53">
        <v>85285927</v>
      </c>
      <c r="W290" s="53">
        <v>-2300000</v>
      </c>
      <c r="X290" s="53"/>
      <c r="Y290" s="53"/>
      <c r="Z290" s="53">
        <v>41381056</v>
      </c>
      <c r="AA290" s="53">
        <v>40553435</v>
      </c>
      <c r="AB290" s="53">
        <v>0</v>
      </c>
      <c r="AC290" s="53">
        <v>827621</v>
      </c>
      <c r="AD290" s="53">
        <v>223857</v>
      </c>
      <c r="AE290" s="53">
        <v>0</v>
      </c>
      <c r="AF290" s="53">
        <v>23578</v>
      </c>
      <c r="AG290" s="53">
        <v>0</v>
      </c>
      <c r="AH290" s="53">
        <v>0</v>
      </c>
      <c r="AI290" s="53">
        <v>0</v>
      </c>
      <c r="AJ290" s="53">
        <v>0</v>
      </c>
      <c r="AK290" s="53">
        <v>-8521081</v>
      </c>
      <c r="AL290" s="53">
        <v>300</v>
      </c>
      <c r="AM290" s="53">
        <v>0</v>
      </c>
      <c r="AN290" s="53">
        <v>2</v>
      </c>
      <c r="AO290" s="53">
        <v>15</v>
      </c>
      <c r="AP290" s="53">
        <v>0</v>
      </c>
      <c r="AQ290" s="53">
        <v>251</v>
      </c>
      <c r="AR290" s="53">
        <v>122</v>
      </c>
      <c r="AS290" s="53">
        <v>40</v>
      </c>
      <c r="AT290" s="53">
        <v>0</v>
      </c>
      <c r="AU290" s="1188"/>
      <c r="AV290" s="53">
        <v>0</v>
      </c>
      <c r="AW290" s="53">
        <v>0</v>
      </c>
      <c r="AX290" s="53">
        <v>0</v>
      </c>
      <c r="AY290" s="53">
        <v>966</v>
      </c>
      <c r="AZ290" s="53"/>
      <c r="BA290" s="53">
        <v>1102</v>
      </c>
      <c r="BB290" s="53">
        <v>978</v>
      </c>
      <c r="BC290" s="53">
        <v>124</v>
      </c>
      <c r="BD290" s="53">
        <v>2870</v>
      </c>
      <c r="BE290" s="53">
        <v>-29927</v>
      </c>
      <c r="BF290" s="53">
        <v>-1419770</v>
      </c>
      <c r="BG290" s="53"/>
      <c r="BH290" s="53">
        <v>-238650</v>
      </c>
      <c r="BI290" s="53">
        <v>-850140</v>
      </c>
      <c r="BJ290" s="53">
        <v>-112600</v>
      </c>
      <c r="BK290" s="53">
        <v>-16388732</v>
      </c>
      <c r="BL290" s="1741"/>
      <c r="BM290" s="1742"/>
      <c r="BN290" s="1329">
        <v>0</v>
      </c>
      <c r="BO290" s="344" t="s">
        <v>497</v>
      </c>
      <c r="BP290" s="344" t="s">
        <v>2014</v>
      </c>
      <c r="BQ290" s="580" t="s">
        <v>2306</v>
      </c>
      <c r="BR290" s="246"/>
      <c r="BS290" s="246"/>
      <c r="BT290" s="246"/>
      <c r="BU290" s="246"/>
      <c r="BV290" s="246"/>
      <c r="BW290" s="246"/>
      <c r="BX290" s="246"/>
      <c r="BY290" s="246"/>
      <c r="BZ290" s="246"/>
      <c r="CA290" s="246"/>
      <c r="CB290" s="246"/>
      <c r="CC290" s="246"/>
      <c r="CD290" s="246"/>
      <c r="CE290" s="246"/>
      <c r="CF290" s="246"/>
      <c r="CG290" s="246"/>
      <c r="CH290" s="246"/>
      <c r="CI290" s="246"/>
      <c r="CJ290" s="246"/>
      <c r="CK290" s="246"/>
      <c r="CL290" s="246"/>
      <c r="CM290" s="246"/>
      <c r="CN290" s="246"/>
      <c r="CO290" s="246"/>
      <c r="CP290" s="246"/>
      <c r="CQ290" s="246"/>
      <c r="CR290" s="246"/>
      <c r="CS290" s="246"/>
      <c r="CT290" s="246"/>
    </row>
    <row r="291" spans="1:99" s="48" customFormat="1" ht="12.75" customHeight="1" x14ac:dyDescent="0.2">
      <c r="A291" s="599">
        <v>287</v>
      </c>
      <c r="B291" s="296" t="s">
        <v>457</v>
      </c>
      <c r="C291" s="648" t="s">
        <v>458</v>
      </c>
      <c r="D291" s="1319">
        <v>309039</v>
      </c>
      <c r="E291" s="1187">
        <v>224656000</v>
      </c>
      <c r="F291" s="1187">
        <v>8560</v>
      </c>
      <c r="G291" s="53">
        <v>-11372353</v>
      </c>
      <c r="H291" s="53">
        <v>-7060038</v>
      </c>
      <c r="I291" s="53">
        <v>-44884</v>
      </c>
      <c r="J291" s="53">
        <v>0</v>
      </c>
      <c r="K291" s="53">
        <v>-12937</v>
      </c>
      <c r="L291" s="53">
        <v>-90000</v>
      </c>
      <c r="M291" s="53">
        <v>-3590285</v>
      </c>
      <c r="N291" s="53">
        <v>-719209</v>
      </c>
      <c r="O291" s="53">
        <v>-157925</v>
      </c>
      <c r="P291" s="53">
        <v>-11221</v>
      </c>
      <c r="Q291" s="53">
        <v>0</v>
      </c>
      <c r="R291" s="53">
        <v>0</v>
      </c>
      <c r="S291" s="53">
        <v>0</v>
      </c>
      <c r="T291" s="53"/>
      <c r="U291" s="53"/>
      <c r="V291" s="53">
        <v>75631910</v>
      </c>
      <c r="W291" s="53">
        <v>-2900000</v>
      </c>
      <c r="X291" s="53"/>
      <c r="Y291" s="53"/>
      <c r="Z291" s="53">
        <v>0</v>
      </c>
      <c r="AA291" s="53">
        <v>71109103</v>
      </c>
      <c r="AB291" s="53">
        <v>0</v>
      </c>
      <c r="AC291" s="53">
        <v>718274</v>
      </c>
      <c r="AD291" s="53">
        <v>317043</v>
      </c>
      <c r="AE291" s="53">
        <v>352194</v>
      </c>
      <c r="AF291" s="53">
        <v>0</v>
      </c>
      <c r="AG291" s="53">
        <v>0</v>
      </c>
      <c r="AH291" s="53">
        <v>0</v>
      </c>
      <c r="AI291" s="53">
        <v>0</v>
      </c>
      <c r="AJ291" s="53">
        <v>0</v>
      </c>
      <c r="AK291" s="53">
        <v>0</v>
      </c>
      <c r="AL291" s="53">
        <v>402</v>
      </c>
      <c r="AM291" s="53">
        <v>8</v>
      </c>
      <c r="AN291" s="53">
        <v>0</v>
      </c>
      <c r="AO291" s="53">
        <v>9</v>
      </c>
      <c r="AP291" s="53">
        <v>0</v>
      </c>
      <c r="AQ291" s="53">
        <v>614</v>
      </c>
      <c r="AR291" s="53">
        <v>307</v>
      </c>
      <c r="AS291" s="53">
        <v>21</v>
      </c>
      <c r="AT291" s="53">
        <v>8</v>
      </c>
      <c r="AU291" s="1188"/>
      <c r="AV291" s="53">
        <v>0</v>
      </c>
      <c r="AW291" s="53">
        <v>0</v>
      </c>
      <c r="AX291" s="53">
        <v>0</v>
      </c>
      <c r="AY291" s="53">
        <v>779</v>
      </c>
      <c r="AZ291" s="53"/>
      <c r="BA291" s="53">
        <v>4062</v>
      </c>
      <c r="BB291" s="53">
        <v>3853</v>
      </c>
      <c r="BC291" s="53">
        <v>209</v>
      </c>
      <c r="BD291" s="53">
        <v>3829</v>
      </c>
      <c r="BE291" s="53">
        <v>-17751</v>
      </c>
      <c r="BF291" s="53">
        <v>-587143</v>
      </c>
      <c r="BG291" s="53"/>
      <c r="BH291" s="53">
        <v>-239360</v>
      </c>
      <c r="BI291" s="53">
        <v>-2746031</v>
      </c>
      <c r="BJ291" s="53">
        <v>0</v>
      </c>
      <c r="BK291" s="53">
        <v>-388416</v>
      </c>
      <c r="BL291" s="1741"/>
      <c r="BM291" s="1742"/>
      <c r="BN291" s="1329">
        <v>-230000</v>
      </c>
      <c r="BO291" s="344" t="s">
        <v>2027</v>
      </c>
      <c r="BP291" s="344" t="s">
        <v>2040</v>
      </c>
      <c r="BQ291" s="580" t="s">
        <v>2307</v>
      </c>
      <c r="BR291" s="246"/>
      <c r="BS291" s="246"/>
      <c r="BT291" s="246"/>
      <c r="BU291" s="246"/>
      <c r="BV291" s="246"/>
      <c r="BW291" s="246"/>
      <c r="BX291" s="246"/>
      <c r="BY291" s="246"/>
      <c r="BZ291" s="246"/>
      <c r="CA291" s="246"/>
      <c r="CB291" s="246"/>
      <c r="CC291" s="246"/>
      <c r="CD291" s="246"/>
      <c r="CE291" s="246"/>
      <c r="CF291" s="246"/>
      <c r="CG291" s="246"/>
      <c r="CH291" s="246"/>
      <c r="CI291" s="246"/>
      <c r="CJ291" s="246"/>
      <c r="CK291" s="246"/>
      <c r="CL291" s="246"/>
      <c r="CM291" s="246"/>
      <c r="CN291" s="246"/>
      <c r="CO291" s="246"/>
      <c r="CP291" s="246"/>
      <c r="CQ291" s="246"/>
      <c r="CR291" s="246"/>
      <c r="CS291" s="246"/>
      <c r="CT291" s="246"/>
    </row>
    <row r="292" spans="1:99" s="48" customFormat="1" ht="12.75" customHeight="1" x14ac:dyDescent="0.2">
      <c r="A292" s="599">
        <v>288</v>
      </c>
      <c r="B292" s="296" t="s">
        <v>459</v>
      </c>
      <c r="C292" s="648" t="s">
        <v>460</v>
      </c>
      <c r="D292" s="1319">
        <v>132641</v>
      </c>
      <c r="E292" s="1187">
        <v>150963000</v>
      </c>
      <c r="F292" s="1187">
        <v>2790</v>
      </c>
      <c r="G292" s="53">
        <v>-2269873</v>
      </c>
      <c r="H292" s="53">
        <v>-4657976</v>
      </c>
      <c r="I292" s="53">
        <v>0</v>
      </c>
      <c r="J292" s="53">
        <v>0</v>
      </c>
      <c r="K292" s="53">
        <v>-5377</v>
      </c>
      <c r="L292" s="53">
        <v>0</v>
      </c>
      <c r="M292" s="53">
        <v>-405728</v>
      </c>
      <c r="N292" s="53">
        <v>-410798</v>
      </c>
      <c r="O292" s="53">
        <v>0</v>
      </c>
      <c r="P292" s="53">
        <v>0</v>
      </c>
      <c r="Q292" s="53">
        <v>0</v>
      </c>
      <c r="R292" s="53">
        <v>0</v>
      </c>
      <c r="S292" s="53">
        <v>0</v>
      </c>
      <c r="T292" s="53"/>
      <c r="U292" s="53"/>
      <c r="V292" s="53">
        <v>59256168</v>
      </c>
      <c r="W292" s="53">
        <v>-2244144</v>
      </c>
      <c r="X292" s="53"/>
      <c r="Y292" s="53"/>
      <c r="Z292" s="53">
        <v>28463542</v>
      </c>
      <c r="AA292" s="53">
        <v>22770834</v>
      </c>
      <c r="AB292" s="53">
        <v>5692709</v>
      </c>
      <c r="AC292" s="53">
        <v>0</v>
      </c>
      <c r="AD292" s="53">
        <v>134234</v>
      </c>
      <c r="AE292" s="53">
        <v>0</v>
      </c>
      <c r="AF292" s="53">
        <v>0</v>
      </c>
      <c r="AG292" s="53">
        <v>0</v>
      </c>
      <c r="AH292" s="53">
        <v>0</v>
      </c>
      <c r="AI292" s="53">
        <v>0</v>
      </c>
      <c r="AJ292" s="53">
        <v>0</v>
      </c>
      <c r="AK292" s="53">
        <v>2235286</v>
      </c>
      <c r="AL292" s="53">
        <v>164</v>
      </c>
      <c r="AM292" s="53">
        <v>0</v>
      </c>
      <c r="AN292" s="53">
        <v>0</v>
      </c>
      <c r="AO292" s="53">
        <v>5</v>
      </c>
      <c r="AP292" s="53">
        <v>0</v>
      </c>
      <c r="AQ292" s="53">
        <v>65</v>
      </c>
      <c r="AR292" s="53">
        <v>105</v>
      </c>
      <c r="AS292" s="53">
        <v>0</v>
      </c>
      <c r="AT292" s="53">
        <v>0</v>
      </c>
      <c r="AU292" s="1188"/>
      <c r="AV292" s="53">
        <v>0</v>
      </c>
      <c r="AW292" s="53">
        <v>0</v>
      </c>
      <c r="AX292" s="53">
        <v>0</v>
      </c>
      <c r="AY292" s="53">
        <v>364</v>
      </c>
      <c r="AZ292" s="53"/>
      <c r="BA292" s="53">
        <v>738</v>
      </c>
      <c r="BB292" s="53">
        <v>609</v>
      </c>
      <c r="BC292" s="53">
        <v>129</v>
      </c>
      <c r="BD292" s="53">
        <v>1438</v>
      </c>
      <c r="BE292" s="53">
        <v>0</v>
      </c>
      <c r="BF292" s="53">
        <v>0</v>
      </c>
      <c r="BG292" s="53"/>
      <c r="BH292" s="53">
        <v>-5489</v>
      </c>
      <c r="BI292" s="53">
        <v>-400239</v>
      </c>
      <c r="BJ292" s="53">
        <v>0</v>
      </c>
      <c r="BK292" s="53">
        <v>3444222</v>
      </c>
      <c r="BL292" s="1741"/>
      <c r="BM292" s="1742"/>
      <c r="BN292" s="1329">
        <v>0</v>
      </c>
      <c r="BO292" s="344" t="s">
        <v>2013</v>
      </c>
      <c r="BP292" s="344" t="s">
        <v>2014</v>
      </c>
      <c r="BQ292" s="580" t="s">
        <v>2308</v>
      </c>
      <c r="BR292" s="246"/>
      <c r="BS292" s="246"/>
      <c r="BT292" s="246"/>
      <c r="BU292" s="246"/>
      <c r="BV292" s="246"/>
      <c r="BW292" s="246"/>
      <c r="BX292" s="246"/>
      <c r="BY292" s="246"/>
      <c r="BZ292" s="246"/>
      <c r="CA292" s="246"/>
      <c r="CB292" s="246"/>
      <c r="CC292" s="246"/>
      <c r="CD292" s="246"/>
      <c r="CE292" s="246"/>
      <c r="CF292" s="246"/>
      <c r="CG292" s="246"/>
      <c r="CH292" s="246"/>
      <c r="CI292" s="246"/>
      <c r="CJ292" s="246"/>
      <c r="CK292" s="246"/>
      <c r="CL292" s="246"/>
      <c r="CM292" s="246"/>
      <c r="CN292" s="246"/>
      <c r="CO292" s="246"/>
      <c r="CP292" s="246"/>
      <c r="CQ292" s="246"/>
      <c r="CR292" s="246"/>
      <c r="CS292" s="246"/>
      <c r="CT292" s="246"/>
    </row>
    <row r="293" spans="1:99" s="48" customFormat="1" ht="12.75" customHeight="1" x14ac:dyDescent="0.2">
      <c r="A293" s="599">
        <v>289</v>
      </c>
      <c r="B293" s="296" t="s">
        <v>513</v>
      </c>
      <c r="C293" s="648" t="s">
        <v>462</v>
      </c>
      <c r="D293" s="1319">
        <v>210086</v>
      </c>
      <c r="E293" s="1187">
        <v>228166000</v>
      </c>
      <c r="F293" s="1187">
        <v>4360</v>
      </c>
      <c r="G293" s="53">
        <v>-3942648</v>
      </c>
      <c r="H293" s="53">
        <v>-9289286</v>
      </c>
      <c r="I293" s="53">
        <v>-71006</v>
      </c>
      <c r="J293" s="53">
        <v>0</v>
      </c>
      <c r="K293" s="53">
        <v>-12962</v>
      </c>
      <c r="L293" s="53">
        <v>-3000000</v>
      </c>
      <c r="M293" s="53">
        <v>-5663740</v>
      </c>
      <c r="N293" s="53">
        <v>-10385</v>
      </c>
      <c r="O293" s="53">
        <v>-46823</v>
      </c>
      <c r="P293" s="53">
        <v>-454</v>
      </c>
      <c r="Q293" s="53">
        <v>0</v>
      </c>
      <c r="R293" s="53">
        <v>-50000</v>
      </c>
      <c r="S293" s="53">
        <v>0</v>
      </c>
      <c r="T293" s="53"/>
      <c r="U293" s="53"/>
      <c r="V293" s="53">
        <v>86363227</v>
      </c>
      <c r="W293" s="53">
        <v>-4085300</v>
      </c>
      <c r="X293" s="53"/>
      <c r="Y293" s="53"/>
      <c r="Z293" s="53">
        <v>40667236</v>
      </c>
      <c r="AA293" s="53">
        <v>39853891</v>
      </c>
      <c r="AB293" s="53">
        <v>0</v>
      </c>
      <c r="AC293" s="53">
        <v>813345</v>
      </c>
      <c r="AD293" s="53">
        <v>203479</v>
      </c>
      <c r="AE293" s="53">
        <v>0</v>
      </c>
      <c r="AF293" s="53">
        <v>44218</v>
      </c>
      <c r="AG293" s="53">
        <v>0</v>
      </c>
      <c r="AH293" s="53">
        <v>0</v>
      </c>
      <c r="AI293" s="53">
        <v>0</v>
      </c>
      <c r="AJ293" s="53">
        <v>0</v>
      </c>
      <c r="AK293" s="53">
        <v>3938296</v>
      </c>
      <c r="AL293" s="53">
        <v>208</v>
      </c>
      <c r="AM293" s="53">
        <v>8</v>
      </c>
      <c r="AN293" s="53">
        <v>0</v>
      </c>
      <c r="AO293" s="53">
        <v>5</v>
      </c>
      <c r="AP293" s="53">
        <v>0</v>
      </c>
      <c r="AQ293" s="53">
        <v>252</v>
      </c>
      <c r="AR293" s="53">
        <v>12</v>
      </c>
      <c r="AS293" s="53">
        <v>17</v>
      </c>
      <c r="AT293" s="53">
        <v>1</v>
      </c>
      <c r="AU293" s="1188"/>
      <c r="AV293" s="53">
        <v>0</v>
      </c>
      <c r="AW293" s="53">
        <v>0</v>
      </c>
      <c r="AX293" s="53">
        <v>0</v>
      </c>
      <c r="AY293" s="53">
        <v>530</v>
      </c>
      <c r="AZ293" s="53"/>
      <c r="BA293" s="53">
        <v>1303</v>
      </c>
      <c r="BB293" s="53">
        <v>1196</v>
      </c>
      <c r="BC293" s="53">
        <v>107</v>
      </c>
      <c r="BD293" s="53">
        <v>2386</v>
      </c>
      <c r="BE293" s="53">
        <v>-130243</v>
      </c>
      <c r="BF293" s="53">
        <v>-400952</v>
      </c>
      <c r="BG293" s="53"/>
      <c r="BH293" s="53">
        <v>-871243</v>
      </c>
      <c r="BI293" s="53">
        <v>-2261302</v>
      </c>
      <c r="BJ293" s="53">
        <v>-2000000</v>
      </c>
      <c r="BK293" s="53">
        <v>-3552151</v>
      </c>
      <c r="BL293" s="1741"/>
      <c r="BM293" s="1742"/>
      <c r="BN293" s="1329">
        <v>0</v>
      </c>
      <c r="BO293" s="344" t="s">
        <v>497</v>
      </c>
      <c r="BP293" s="344" t="s">
        <v>2014</v>
      </c>
      <c r="BQ293" s="580" t="s">
        <v>2309</v>
      </c>
      <c r="BR293" s="246"/>
      <c r="BS293" s="246"/>
      <c r="BT293" s="246"/>
      <c r="BU293" s="246"/>
      <c r="BV293" s="246"/>
      <c r="BW293" s="246"/>
      <c r="BX293" s="246"/>
      <c r="BY293" s="246"/>
      <c r="BZ293" s="246"/>
      <c r="CA293" s="246"/>
      <c r="CB293" s="246"/>
      <c r="CC293" s="246"/>
      <c r="CD293" s="246"/>
      <c r="CE293" s="246"/>
      <c r="CF293" s="246"/>
      <c r="CG293" s="246"/>
      <c r="CH293" s="246"/>
      <c r="CI293" s="246"/>
      <c r="CJ293" s="246"/>
      <c r="CK293" s="246"/>
      <c r="CL293" s="246"/>
      <c r="CM293" s="246"/>
      <c r="CN293" s="246"/>
      <c r="CO293" s="246"/>
      <c r="CP293" s="246"/>
      <c r="CQ293" s="246"/>
      <c r="CR293" s="246"/>
      <c r="CS293" s="246"/>
      <c r="CT293" s="246"/>
    </row>
    <row r="294" spans="1:99" s="48" customFormat="1" ht="12.75" customHeight="1" x14ac:dyDescent="0.2">
      <c r="A294" s="599">
        <v>290</v>
      </c>
      <c r="B294" s="296" t="s">
        <v>463</v>
      </c>
      <c r="C294" s="648" t="s">
        <v>464</v>
      </c>
      <c r="D294" s="1319">
        <v>322447</v>
      </c>
      <c r="E294" s="1187">
        <v>250303000</v>
      </c>
      <c r="F294" s="1187">
        <v>8930</v>
      </c>
      <c r="G294" s="53">
        <v>-11380166</v>
      </c>
      <c r="H294" s="53">
        <v>-7655282</v>
      </c>
      <c r="I294" s="53">
        <v>-12056</v>
      </c>
      <c r="J294" s="53">
        <v>0</v>
      </c>
      <c r="K294" s="53">
        <v>-13822</v>
      </c>
      <c r="L294" s="53">
        <v>0</v>
      </c>
      <c r="M294" s="53">
        <v>-2978456</v>
      </c>
      <c r="N294" s="53">
        <v>-193182</v>
      </c>
      <c r="O294" s="53">
        <v>-503605</v>
      </c>
      <c r="P294" s="53">
        <v>-1617</v>
      </c>
      <c r="Q294" s="53">
        <v>0</v>
      </c>
      <c r="R294" s="53">
        <v>0</v>
      </c>
      <c r="S294" s="53">
        <v>0</v>
      </c>
      <c r="T294" s="53"/>
      <c r="U294" s="53"/>
      <c r="V294" s="53">
        <v>88719629</v>
      </c>
      <c r="W294" s="53">
        <v>-4739000</v>
      </c>
      <c r="X294" s="53"/>
      <c r="Y294" s="53"/>
      <c r="Z294" s="53">
        <v>0</v>
      </c>
      <c r="AA294" s="53">
        <v>79138523</v>
      </c>
      <c r="AB294" s="53">
        <v>0</v>
      </c>
      <c r="AC294" s="53">
        <v>799379</v>
      </c>
      <c r="AD294" s="53">
        <v>337941</v>
      </c>
      <c r="AE294" s="53">
        <v>903925</v>
      </c>
      <c r="AF294" s="53">
        <v>6362</v>
      </c>
      <c r="AG294" s="53">
        <v>0</v>
      </c>
      <c r="AH294" s="53">
        <v>0</v>
      </c>
      <c r="AI294" s="53">
        <v>0</v>
      </c>
      <c r="AJ294" s="53">
        <v>0</v>
      </c>
      <c r="AK294" s="53">
        <v>3274196</v>
      </c>
      <c r="AL294" s="53">
        <v>280</v>
      </c>
      <c r="AM294" s="53">
        <v>3</v>
      </c>
      <c r="AN294" s="53">
        <v>0</v>
      </c>
      <c r="AO294" s="53">
        <v>7</v>
      </c>
      <c r="AP294" s="53">
        <v>0</v>
      </c>
      <c r="AQ294" s="53">
        <v>1148</v>
      </c>
      <c r="AR294" s="53">
        <v>103</v>
      </c>
      <c r="AS294" s="53">
        <v>45</v>
      </c>
      <c r="AT294" s="53">
        <v>3</v>
      </c>
      <c r="AU294" s="1188"/>
      <c r="AV294" s="53">
        <v>0</v>
      </c>
      <c r="AW294" s="53">
        <v>0</v>
      </c>
      <c r="AX294" s="53">
        <v>0</v>
      </c>
      <c r="AY294" s="53">
        <v>631</v>
      </c>
      <c r="AZ294" s="53"/>
      <c r="BA294" s="53">
        <v>3791</v>
      </c>
      <c r="BB294" s="53">
        <v>3470</v>
      </c>
      <c r="BC294" s="53">
        <v>321</v>
      </c>
      <c r="BD294" s="53">
        <v>4366</v>
      </c>
      <c r="BE294" s="53">
        <v>-1006953</v>
      </c>
      <c r="BF294" s="53">
        <v>-505777</v>
      </c>
      <c r="BG294" s="53"/>
      <c r="BH294" s="53">
        <v>-42473</v>
      </c>
      <c r="BI294" s="53">
        <v>-915647</v>
      </c>
      <c r="BJ294" s="53">
        <v>-507606</v>
      </c>
      <c r="BK294" s="53">
        <v>2186246</v>
      </c>
      <c r="BL294" s="1741"/>
      <c r="BM294" s="1742"/>
      <c r="BN294" s="1329">
        <v>0</v>
      </c>
      <c r="BO294" s="344" t="s">
        <v>2027</v>
      </c>
      <c r="BP294" s="344" t="s">
        <v>2037</v>
      </c>
      <c r="BQ294" s="580" t="s">
        <v>2310</v>
      </c>
      <c r="BR294" s="246"/>
      <c r="BS294" s="246"/>
      <c r="BT294" s="246"/>
      <c r="BU294" s="246"/>
      <c r="BV294" s="246"/>
      <c r="BW294" s="246"/>
      <c r="BX294" s="246"/>
      <c r="BY294" s="246"/>
      <c r="BZ294" s="246"/>
      <c r="CA294" s="246"/>
      <c r="CB294" s="246"/>
      <c r="CC294" s="246"/>
      <c r="CD294" s="246"/>
      <c r="CE294" s="246"/>
      <c r="CF294" s="246"/>
      <c r="CG294" s="246"/>
      <c r="CH294" s="246"/>
      <c r="CI294" s="246"/>
      <c r="CJ294" s="246"/>
      <c r="CK294" s="246"/>
      <c r="CL294" s="246"/>
      <c r="CM294" s="246"/>
      <c r="CN294" s="246"/>
      <c r="CO294" s="246"/>
      <c r="CP294" s="246"/>
      <c r="CQ294" s="246"/>
      <c r="CR294" s="246"/>
      <c r="CS294" s="246"/>
      <c r="CT294" s="246"/>
    </row>
    <row r="295" spans="1:99" s="48" customFormat="1" ht="12.75" customHeight="1" x14ac:dyDescent="0.2">
      <c r="A295" s="599">
        <v>291</v>
      </c>
      <c r="B295" s="296" t="s">
        <v>465</v>
      </c>
      <c r="C295" s="648" t="s">
        <v>466</v>
      </c>
      <c r="D295" s="1319">
        <v>124326</v>
      </c>
      <c r="E295" s="1187">
        <v>124334000</v>
      </c>
      <c r="F295" s="1187">
        <v>3120</v>
      </c>
      <c r="G295" s="53">
        <v>-3601878</v>
      </c>
      <c r="H295" s="53">
        <v>-5115276</v>
      </c>
      <c r="I295" s="53">
        <v>-57944</v>
      </c>
      <c r="J295" s="53">
        <v>0</v>
      </c>
      <c r="K295" s="53">
        <v>-14496</v>
      </c>
      <c r="L295" s="53">
        <v>0</v>
      </c>
      <c r="M295" s="53">
        <v>-1591460</v>
      </c>
      <c r="N295" s="53">
        <v>-228442</v>
      </c>
      <c r="O295" s="53">
        <v>-39197</v>
      </c>
      <c r="P295" s="53">
        <v>-9356</v>
      </c>
      <c r="Q295" s="53">
        <v>0</v>
      </c>
      <c r="R295" s="53">
        <v>0</v>
      </c>
      <c r="S295" s="53">
        <v>0</v>
      </c>
      <c r="T295" s="53"/>
      <c r="U295" s="53"/>
      <c r="V295" s="53">
        <v>44486842</v>
      </c>
      <c r="W295" s="53">
        <v>-1758882</v>
      </c>
      <c r="X295" s="53"/>
      <c r="Y295" s="53"/>
      <c r="Z295" s="53">
        <v>21039503</v>
      </c>
      <c r="AA295" s="53">
        <v>16831603</v>
      </c>
      <c r="AB295" s="53">
        <v>3787111</v>
      </c>
      <c r="AC295" s="53">
        <v>420790</v>
      </c>
      <c r="AD295" s="53">
        <v>125801</v>
      </c>
      <c r="AE295" s="53">
        <v>0</v>
      </c>
      <c r="AF295" s="53">
        <v>4479</v>
      </c>
      <c r="AG295" s="53">
        <v>0</v>
      </c>
      <c r="AH295" s="53">
        <v>0</v>
      </c>
      <c r="AI295" s="53">
        <v>0</v>
      </c>
      <c r="AJ295" s="53">
        <v>0</v>
      </c>
      <c r="AK295" s="53">
        <v>-4937774</v>
      </c>
      <c r="AL295" s="53">
        <v>206</v>
      </c>
      <c r="AM295" s="53">
        <v>9</v>
      </c>
      <c r="AN295" s="53">
        <v>0</v>
      </c>
      <c r="AO295" s="53">
        <v>4</v>
      </c>
      <c r="AP295" s="53">
        <v>0</v>
      </c>
      <c r="AQ295" s="53">
        <v>282</v>
      </c>
      <c r="AR295" s="53">
        <v>106</v>
      </c>
      <c r="AS295" s="53">
        <v>5</v>
      </c>
      <c r="AT295" s="53">
        <v>6</v>
      </c>
      <c r="AU295" s="1188"/>
      <c r="AV295" s="53">
        <v>0</v>
      </c>
      <c r="AW295" s="53">
        <v>0</v>
      </c>
      <c r="AX295" s="53">
        <v>0</v>
      </c>
      <c r="AY295" s="53">
        <v>479</v>
      </c>
      <c r="AZ295" s="53"/>
      <c r="BA295" s="53">
        <v>1138</v>
      </c>
      <c r="BB295" s="53">
        <v>1036</v>
      </c>
      <c r="BC295" s="53">
        <v>102</v>
      </c>
      <c r="BD295" s="53">
        <v>1640</v>
      </c>
      <c r="BE295" s="53">
        <v>-192158</v>
      </c>
      <c r="BF295" s="53">
        <v>-699680</v>
      </c>
      <c r="BG295" s="53"/>
      <c r="BH295" s="53">
        <v>0</v>
      </c>
      <c r="BI295" s="53">
        <v>-615607</v>
      </c>
      <c r="BJ295" s="53">
        <v>-84015</v>
      </c>
      <c r="BK295" s="53">
        <v>-3685338</v>
      </c>
      <c r="BL295" s="1741"/>
      <c r="BM295" s="1742"/>
      <c r="BN295" s="1329">
        <v>0</v>
      </c>
      <c r="BO295" s="344" t="s">
        <v>2013</v>
      </c>
      <c r="BP295" s="344" t="s">
        <v>2037</v>
      </c>
      <c r="BQ295" s="580" t="s">
        <v>2311</v>
      </c>
      <c r="BR295" s="246"/>
      <c r="BS295" s="246"/>
      <c r="BT295" s="246"/>
      <c r="BU295" s="246"/>
      <c r="BV295" s="246"/>
      <c r="BW295" s="246"/>
      <c r="BX295" s="246"/>
      <c r="BY295" s="246"/>
      <c r="BZ295" s="246"/>
      <c r="CA295" s="246"/>
      <c r="CB295" s="246"/>
      <c r="CC295" s="246"/>
      <c r="CD295" s="246"/>
      <c r="CE295" s="246"/>
      <c r="CF295" s="246"/>
      <c r="CG295" s="246"/>
      <c r="CH295" s="246"/>
      <c r="CI295" s="246"/>
      <c r="CJ295" s="246"/>
      <c r="CK295" s="246"/>
      <c r="CL295" s="246"/>
      <c r="CM295" s="246"/>
      <c r="CN295" s="246"/>
      <c r="CO295" s="246"/>
      <c r="CP295" s="246"/>
      <c r="CQ295" s="246"/>
      <c r="CR295" s="246"/>
      <c r="CS295" s="246"/>
      <c r="CT295" s="246"/>
    </row>
    <row r="296" spans="1:99" s="48" customFormat="1" ht="12.75" customHeight="1" x14ac:dyDescent="0.2">
      <c r="A296" s="599">
        <v>292</v>
      </c>
      <c r="B296" s="296" t="s">
        <v>467</v>
      </c>
      <c r="C296" s="648" t="s">
        <v>468</v>
      </c>
      <c r="D296" s="1319">
        <v>121623</v>
      </c>
      <c r="E296" s="1187">
        <v>91829000</v>
      </c>
      <c r="F296" s="1187">
        <v>3300</v>
      </c>
      <c r="G296" s="53">
        <v>-4059712</v>
      </c>
      <c r="H296" s="53">
        <v>-3595576</v>
      </c>
      <c r="I296" s="53">
        <v>-41935</v>
      </c>
      <c r="J296" s="53">
        <v>0</v>
      </c>
      <c r="K296" s="53">
        <v>-10978</v>
      </c>
      <c r="L296" s="53">
        <v>0</v>
      </c>
      <c r="M296" s="53">
        <v>-446224</v>
      </c>
      <c r="N296" s="53">
        <v>-248796</v>
      </c>
      <c r="O296" s="53">
        <v>-25159</v>
      </c>
      <c r="P296" s="53">
        <v>0</v>
      </c>
      <c r="Q296" s="53">
        <v>0</v>
      </c>
      <c r="R296" s="53">
        <v>0</v>
      </c>
      <c r="S296" s="53">
        <v>0</v>
      </c>
      <c r="T296" s="53"/>
      <c r="U296" s="53"/>
      <c r="V296" s="53">
        <v>31589643</v>
      </c>
      <c r="W296" s="53">
        <v>-1411170</v>
      </c>
      <c r="X296" s="53"/>
      <c r="Y296" s="53"/>
      <c r="Z296" s="53">
        <v>15023477</v>
      </c>
      <c r="AA296" s="53">
        <v>12018782</v>
      </c>
      <c r="AB296" s="53">
        <v>3004696</v>
      </c>
      <c r="AC296" s="53">
        <v>0</v>
      </c>
      <c r="AD296" s="53">
        <v>122181</v>
      </c>
      <c r="AE296" s="53">
        <v>0</v>
      </c>
      <c r="AF296" s="53">
        <v>0</v>
      </c>
      <c r="AG296" s="53">
        <v>0</v>
      </c>
      <c r="AH296" s="53">
        <v>0</v>
      </c>
      <c r="AI296" s="53">
        <v>0</v>
      </c>
      <c r="AJ296" s="53">
        <v>0</v>
      </c>
      <c r="AK296" s="53">
        <v>-2618950</v>
      </c>
      <c r="AL296" s="53">
        <v>160</v>
      </c>
      <c r="AM296" s="53">
        <v>0</v>
      </c>
      <c r="AN296" s="53">
        <v>0</v>
      </c>
      <c r="AO296" s="53">
        <v>4</v>
      </c>
      <c r="AP296" s="53">
        <v>0</v>
      </c>
      <c r="AQ296" s="53">
        <v>76</v>
      </c>
      <c r="AR296" s="53">
        <v>85</v>
      </c>
      <c r="AS296" s="53">
        <v>4</v>
      </c>
      <c r="AT296" s="53">
        <v>0</v>
      </c>
      <c r="AU296" s="1188"/>
      <c r="AV296" s="53">
        <v>0</v>
      </c>
      <c r="AW296" s="53">
        <v>0</v>
      </c>
      <c r="AX296" s="53">
        <v>0</v>
      </c>
      <c r="AY296" s="53">
        <v>510</v>
      </c>
      <c r="AZ296" s="53"/>
      <c r="BA296" s="53">
        <v>1624</v>
      </c>
      <c r="BB296" s="53">
        <v>1536</v>
      </c>
      <c r="BC296" s="53">
        <v>88</v>
      </c>
      <c r="BD296" s="53">
        <v>1474</v>
      </c>
      <c r="BE296" s="53">
        <v>0</v>
      </c>
      <c r="BF296" s="53">
        <v>-176692</v>
      </c>
      <c r="BG296" s="53"/>
      <c r="BH296" s="53">
        <v>0</v>
      </c>
      <c r="BI296" s="53">
        <v>0</v>
      </c>
      <c r="BJ296" s="53">
        <v>-269532</v>
      </c>
      <c r="BK296" s="53">
        <v>-3404712</v>
      </c>
      <c r="BL296" s="1741"/>
      <c r="BM296" s="1742"/>
      <c r="BN296" s="1329">
        <v>0</v>
      </c>
      <c r="BO296" s="344" t="s">
        <v>2013</v>
      </c>
      <c r="BP296" s="344" t="s">
        <v>2014</v>
      </c>
      <c r="BQ296" s="580" t="s">
        <v>2312</v>
      </c>
      <c r="BR296" s="246"/>
      <c r="BS296" s="246"/>
      <c r="BT296" s="246"/>
      <c r="BU296" s="246"/>
      <c r="BV296" s="246"/>
      <c r="BW296" s="246"/>
      <c r="BX296" s="246"/>
      <c r="BY296" s="246"/>
      <c r="BZ296" s="246"/>
      <c r="CA296" s="246"/>
      <c r="CB296" s="246"/>
      <c r="CC296" s="246"/>
      <c r="CD296" s="246"/>
      <c r="CE296" s="246"/>
      <c r="CF296" s="246"/>
      <c r="CG296" s="246"/>
      <c r="CH296" s="246"/>
      <c r="CI296" s="246"/>
      <c r="CJ296" s="246"/>
      <c r="CK296" s="246"/>
      <c r="CL296" s="246"/>
      <c r="CM296" s="246"/>
      <c r="CN296" s="246"/>
      <c r="CO296" s="246"/>
      <c r="CP296" s="246"/>
      <c r="CQ296" s="246"/>
      <c r="CR296" s="246"/>
      <c r="CS296" s="246"/>
      <c r="CT296" s="246"/>
    </row>
    <row r="297" spans="1:99" s="48" customFormat="1" ht="12.75" customHeight="1" x14ac:dyDescent="0.2">
      <c r="A297" s="599">
        <v>293</v>
      </c>
      <c r="B297" s="296" t="s">
        <v>469</v>
      </c>
      <c r="C297" s="648" t="s">
        <v>470</v>
      </c>
      <c r="D297" s="1319">
        <v>199028</v>
      </c>
      <c r="E297" s="1187">
        <v>167437000</v>
      </c>
      <c r="F297" s="1187">
        <v>5230</v>
      </c>
      <c r="G297" s="53">
        <v>-6391628</v>
      </c>
      <c r="H297" s="53">
        <v>-2802339</v>
      </c>
      <c r="I297" s="53">
        <v>-81692</v>
      </c>
      <c r="J297" s="53">
        <v>-49552</v>
      </c>
      <c r="K297" s="53">
        <v>-27499</v>
      </c>
      <c r="L297" s="53">
        <v>0</v>
      </c>
      <c r="M297" s="53">
        <v>-1494044</v>
      </c>
      <c r="N297" s="53">
        <v>-232149</v>
      </c>
      <c r="O297" s="53">
        <v>-92435</v>
      </c>
      <c r="P297" s="53">
        <v>-17454</v>
      </c>
      <c r="Q297" s="53">
        <v>-12429</v>
      </c>
      <c r="R297" s="53">
        <v>0</v>
      </c>
      <c r="S297" s="53">
        <v>0</v>
      </c>
      <c r="T297" s="53"/>
      <c r="U297" s="53"/>
      <c r="V297" s="53">
        <v>57457004</v>
      </c>
      <c r="W297" s="53">
        <v>-1951846</v>
      </c>
      <c r="X297" s="53"/>
      <c r="Y297" s="53"/>
      <c r="Z297" s="53">
        <v>27167603</v>
      </c>
      <c r="AA297" s="53">
        <v>21734082</v>
      </c>
      <c r="AB297" s="53">
        <v>4890169</v>
      </c>
      <c r="AC297" s="53">
        <v>543352</v>
      </c>
      <c r="AD297" s="53">
        <v>197079</v>
      </c>
      <c r="AE297" s="53">
        <v>0</v>
      </c>
      <c r="AF297" s="53">
        <v>504545</v>
      </c>
      <c r="AG297" s="53">
        <v>0</v>
      </c>
      <c r="AH297" s="53">
        <v>0</v>
      </c>
      <c r="AI297" s="53">
        <v>0</v>
      </c>
      <c r="AJ297" s="53">
        <v>0</v>
      </c>
      <c r="AK297" s="53">
        <v>1152066</v>
      </c>
      <c r="AL297" s="53">
        <v>251</v>
      </c>
      <c r="AM297" s="53">
        <v>24</v>
      </c>
      <c r="AN297" s="53">
        <v>17</v>
      </c>
      <c r="AO297" s="53">
        <v>12</v>
      </c>
      <c r="AP297" s="53">
        <v>0</v>
      </c>
      <c r="AQ297" s="53">
        <v>299</v>
      </c>
      <c r="AR297" s="53">
        <v>153</v>
      </c>
      <c r="AS297" s="53">
        <v>6</v>
      </c>
      <c r="AT297" s="53">
        <v>23</v>
      </c>
      <c r="AU297" s="1188"/>
      <c r="AV297" s="53">
        <v>5</v>
      </c>
      <c r="AW297" s="53">
        <v>0</v>
      </c>
      <c r="AX297" s="53">
        <v>0</v>
      </c>
      <c r="AY297" s="53">
        <v>669</v>
      </c>
      <c r="AZ297" s="53"/>
      <c r="BA297" s="53">
        <v>2366</v>
      </c>
      <c r="BB297" s="53">
        <v>2214</v>
      </c>
      <c r="BC297" s="53">
        <v>152</v>
      </c>
      <c r="BD297" s="53">
        <v>2412</v>
      </c>
      <c r="BE297" s="53">
        <v>-424580</v>
      </c>
      <c r="BF297" s="53">
        <v>-366883</v>
      </c>
      <c r="BG297" s="53"/>
      <c r="BH297" s="53">
        <v>0</v>
      </c>
      <c r="BI297" s="53">
        <v>-735546</v>
      </c>
      <c r="BJ297" s="53">
        <v>-25865</v>
      </c>
      <c r="BK297" s="53">
        <v>1357593</v>
      </c>
      <c r="BL297" s="1741"/>
      <c r="BM297" s="1742"/>
      <c r="BN297" s="1329">
        <v>0</v>
      </c>
      <c r="BO297" s="344" t="s">
        <v>2013</v>
      </c>
      <c r="BP297" s="344" t="s">
        <v>2037</v>
      </c>
      <c r="BQ297" s="580" t="s">
        <v>2313</v>
      </c>
      <c r="BR297" s="246"/>
      <c r="BS297" s="246"/>
      <c r="BT297" s="246"/>
      <c r="BU297" s="246"/>
      <c r="BV297" s="246"/>
      <c r="BW297" s="246"/>
      <c r="BX297" s="246"/>
      <c r="BY297" s="246"/>
      <c r="BZ297" s="246"/>
      <c r="CA297" s="246"/>
      <c r="CB297" s="246"/>
      <c r="CC297" s="246"/>
      <c r="CD297" s="246"/>
      <c r="CE297" s="246"/>
      <c r="CF297" s="246"/>
      <c r="CG297" s="246"/>
      <c r="CH297" s="246"/>
      <c r="CI297" s="246"/>
      <c r="CJ297" s="246"/>
      <c r="CK297" s="246"/>
      <c r="CL297" s="246"/>
      <c r="CM297" s="246"/>
      <c r="CN297" s="246"/>
      <c r="CO297" s="246"/>
      <c r="CP297" s="246"/>
      <c r="CQ297" s="246"/>
      <c r="CR297" s="246"/>
      <c r="CS297" s="246"/>
      <c r="CT297" s="246"/>
    </row>
    <row r="298" spans="1:99" s="246" customFormat="1" ht="12.75" customHeight="1" x14ac:dyDescent="0.2">
      <c r="A298" s="599">
        <v>294</v>
      </c>
      <c r="B298" s="296" t="s">
        <v>471</v>
      </c>
      <c r="C298" s="648" t="s">
        <v>472</v>
      </c>
      <c r="D298" s="1319">
        <v>146781</v>
      </c>
      <c r="E298" s="1187">
        <v>89444000</v>
      </c>
      <c r="F298" s="1187">
        <v>4230</v>
      </c>
      <c r="G298" s="53">
        <v>-5790732</v>
      </c>
      <c r="H298" s="53">
        <v>-2363475</v>
      </c>
      <c r="I298" s="53">
        <v>-44740</v>
      </c>
      <c r="J298" s="53">
        <v>-205</v>
      </c>
      <c r="K298" s="53">
        <v>-35978</v>
      </c>
      <c r="L298" s="53">
        <v>0</v>
      </c>
      <c r="M298" s="53">
        <v>-447220</v>
      </c>
      <c r="N298" s="53">
        <v>-3234</v>
      </c>
      <c r="O298" s="53">
        <v>-37875</v>
      </c>
      <c r="P298" s="53">
        <v>0</v>
      </c>
      <c r="Q298" s="53">
        <v>0</v>
      </c>
      <c r="R298" s="53">
        <v>0</v>
      </c>
      <c r="S298" s="53">
        <v>0</v>
      </c>
      <c r="T298" s="53"/>
      <c r="U298" s="53"/>
      <c r="V298" s="53">
        <v>29242134</v>
      </c>
      <c r="W298" s="53">
        <v>-935748</v>
      </c>
      <c r="X298" s="53"/>
      <c r="Y298" s="53"/>
      <c r="Z298" s="53">
        <v>13926263</v>
      </c>
      <c r="AA298" s="53">
        <v>11141010</v>
      </c>
      <c r="AB298" s="53">
        <v>2506727</v>
      </c>
      <c r="AC298" s="53">
        <v>278525</v>
      </c>
      <c r="AD298" s="53">
        <v>150942</v>
      </c>
      <c r="AE298" s="53">
        <v>440397</v>
      </c>
      <c r="AF298" s="53">
        <v>0</v>
      </c>
      <c r="AG298" s="53">
        <v>0</v>
      </c>
      <c r="AH298" s="53">
        <v>0</v>
      </c>
      <c r="AI298" s="53">
        <v>0</v>
      </c>
      <c r="AJ298" s="53">
        <v>0</v>
      </c>
      <c r="AK298" s="53">
        <v>1359539</v>
      </c>
      <c r="AL298" s="53">
        <v>151</v>
      </c>
      <c r="AM298" s="53">
        <v>9</v>
      </c>
      <c r="AN298" s="53">
        <v>1</v>
      </c>
      <c r="AO298" s="53">
        <v>16</v>
      </c>
      <c r="AP298" s="53">
        <v>0</v>
      </c>
      <c r="AQ298" s="53">
        <v>395</v>
      </c>
      <c r="AR298" s="53">
        <v>2</v>
      </c>
      <c r="AS298" s="53">
        <v>21</v>
      </c>
      <c r="AT298" s="53">
        <v>0</v>
      </c>
      <c r="AU298" s="1188"/>
      <c r="AV298" s="53">
        <v>0</v>
      </c>
      <c r="AW298" s="53">
        <v>10</v>
      </c>
      <c r="AX298" s="53">
        <v>0</v>
      </c>
      <c r="AY298" s="53">
        <v>577</v>
      </c>
      <c r="AZ298" s="53"/>
      <c r="BA298" s="53">
        <v>2169</v>
      </c>
      <c r="BB298" s="53">
        <v>2030</v>
      </c>
      <c r="BC298" s="53">
        <v>139</v>
      </c>
      <c r="BD298" s="53">
        <v>1852</v>
      </c>
      <c r="BE298" s="53">
        <v>-1971</v>
      </c>
      <c r="BF298" s="53">
        <v>-29687</v>
      </c>
      <c r="BG298" s="53"/>
      <c r="BH298" s="53">
        <v>-51338</v>
      </c>
      <c r="BI298" s="53">
        <v>-364224</v>
      </c>
      <c r="BJ298" s="53">
        <v>0</v>
      </c>
      <c r="BK298" s="53">
        <v>189739</v>
      </c>
      <c r="BL298" s="1741"/>
      <c r="BM298" s="1742"/>
      <c r="BN298" s="1329">
        <v>-30000</v>
      </c>
      <c r="BO298" s="344" t="s">
        <v>2013</v>
      </c>
      <c r="BP298" s="344" t="s">
        <v>2040</v>
      </c>
      <c r="BQ298" s="580" t="s">
        <v>2314</v>
      </c>
      <c r="CU298" s="48"/>
    </row>
    <row r="299" spans="1:99" s="246" customFormat="1" ht="12.75" customHeight="1" x14ac:dyDescent="0.2">
      <c r="A299" s="599">
        <v>295</v>
      </c>
      <c r="B299" s="296" t="s">
        <v>473</v>
      </c>
      <c r="C299" s="648" t="s">
        <v>474</v>
      </c>
      <c r="D299" s="1319">
        <v>126534</v>
      </c>
      <c r="E299" s="1187">
        <v>93926000</v>
      </c>
      <c r="F299" s="1187">
        <v>3550</v>
      </c>
      <c r="G299" s="53">
        <v>-3896601</v>
      </c>
      <c r="H299" s="53">
        <v>-2382892</v>
      </c>
      <c r="I299" s="53">
        <v>-53920</v>
      </c>
      <c r="J299" s="53">
        <v>-14696</v>
      </c>
      <c r="K299" s="53">
        <v>-10754</v>
      </c>
      <c r="L299" s="53">
        <v>-50000</v>
      </c>
      <c r="M299" s="53">
        <v>-1183400</v>
      </c>
      <c r="N299" s="53">
        <v>-114760</v>
      </c>
      <c r="O299" s="53">
        <v>-123325</v>
      </c>
      <c r="P299" s="53">
        <v>0</v>
      </c>
      <c r="Q299" s="53">
        <v>0</v>
      </c>
      <c r="R299" s="53">
        <v>0</v>
      </c>
      <c r="S299" s="53">
        <v>0</v>
      </c>
      <c r="T299" s="53"/>
      <c r="U299" s="53"/>
      <c r="V299" s="53">
        <v>30886559</v>
      </c>
      <c r="W299" s="53">
        <v>-1352615</v>
      </c>
      <c r="X299" s="53"/>
      <c r="Y299" s="53"/>
      <c r="Z299" s="53">
        <v>14605432</v>
      </c>
      <c r="AA299" s="53">
        <v>11684346</v>
      </c>
      <c r="AB299" s="53">
        <v>2628978</v>
      </c>
      <c r="AC299" s="53">
        <v>292109</v>
      </c>
      <c r="AD299" s="53">
        <v>130990</v>
      </c>
      <c r="AE299" s="53">
        <v>0</v>
      </c>
      <c r="AF299" s="53">
        <v>3970</v>
      </c>
      <c r="AG299" s="53">
        <v>0</v>
      </c>
      <c r="AH299" s="53">
        <v>0</v>
      </c>
      <c r="AI299" s="53">
        <v>0</v>
      </c>
      <c r="AJ299" s="53">
        <v>0</v>
      </c>
      <c r="AK299" s="53">
        <v>1418105</v>
      </c>
      <c r="AL299" s="53">
        <v>194</v>
      </c>
      <c r="AM299" s="53">
        <v>14</v>
      </c>
      <c r="AN299" s="53">
        <v>5</v>
      </c>
      <c r="AO299" s="53">
        <v>8</v>
      </c>
      <c r="AP299" s="53">
        <v>0</v>
      </c>
      <c r="AQ299" s="53">
        <v>425</v>
      </c>
      <c r="AR299" s="53">
        <v>66</v>
      </c>
      <c r="AS299" s="53">
        <v>20</v>
      </c>
      <c r="AT299" s="53">
        <v>0</v>
      </c>
      <c r="AU299" s="1188"/>
      <c r="AV299" s="53">
        <v>0</v>
      </c>
      <c r="AW299" s="53">
        <v>0</v>
      </c>
      <c r="AX299" s="53">
        <v>0</v>
      </c>
      <c r="AY299" s="53">
        <v>437</v>
      </c>
      <c r="AZ299" s="53"/>
      <c r="BA299" s="53">
        <v>1400</v>
      </c>
      <c r="BB299" s="53">
        <v>1304</v>
      </c>
      <c r="BC299" s="53">
        <v>96</v>
      </c>
      <c r="BD299" s="53">
        <v>1112</v>
      </c>
      <c r="BE299" s="53">
        <v>-212360</v>
      </c>
      <c r="BF299" s="53">
        <v>-472805</v>
      </c>
      <c r="BG299" s="53"/>
      <c r="BH299" s="53">
        <v>0</v>
      </c>
      <c r="BI299" s="53">
        <v>-410060</v>
      </c>
      <c r="BJ299" s="53">
        <v>-88176</v>
      </c>
      <c r="BK299" s="53">
        <v>2363041</v>
      </c>
      <c r="BL299" s="1741"/>
      <c r="BM299" s="1742"/>
      <c r="BN299" s="1329">
        <v>0</v>
      </c>
      <c r="BO299" s="344" t="s">
        <v>2013</v>
      </c>
      <c r="BP299" s="344" t="s">
        <v>2037</v>
      </c>
      <c r="BQ299" s="580" t="s">
        <v>2315</v>
      </c>
      <c r="CU299" s="48"/>
    </row>
    <row r="300" spans="1:99" s="246" customFormat="1" ht="13.5" customHeight="1" thickBot="1" x14ac:dyDescent="0.25">
      <c r="A300" s="599">
        <v>296</v>
      </c>
      <c r="B300" s="297" t="s">
        <v>605</v>
      </c>
      <c r="C300" s="650" t="s">
        <v>476</v>
      </c>
      <c r="D300" s="1319">
        <v>292865</v>
      </c>
      <c r="E300" s="1187">
        <v>284277000</v>
      </c>
      <c r="F300" s="1187">
        <v>7090</v>
      </c>
      <c r="G300" s="53">
        <v>-6800552</v>
      </c>
      <c r="H300" s="53">
        <v>-13048479</v>
      </c>
      <c r="I300" s="53">
        <v>-104193</v>
      </c>
      <c r="J300" s="53">
        <v>-2345</v>
      </c>
      <c r="K300" s="53">
        <v>-29548</v>
      </c>
      <c r="L300" s="53">
        <v>-25000</v>
      </c>
      <c r="M300" s="53">
        <v>-3715532</v>
      </c>
      <c r="N300" s="53">
        <v>-67410</v>
      </c>
      <c r="O300" s="53">
        <v>-10030</v>
      </c>
      <c r="P300" s="53">
        <v>-8798</v>
      </c>
      <c r="Q300" s="53">
        <v>-16419</v>
      </c>
      <c r="R300" s="53">
        <v>0</v>
      </c>
      <c r="S300" s="53">
        <v>0</v>
      </c>
      <c r="T300" s="53"/>
      <c r="U300" s="53"/>
      <c r="V300" s="53">
        <v>98977609</v>
      </c>
      <c r="W300" s="53">
        <v>-1450000</v>
      </c>
      <c r="X300" s="53"/>
      <c r="Y300" s="53"/>
      <c r="Z300" s="53">
        <v>48436437</v>
      </c>
      <c r="AA300" s="53">
        <v>47467709</v>
      </c>
      <c r="AB300" s="53">
        <v>0</v>
      </c>
      <c r="AC300" s="53">
        <v>968729</v>
      </c>
      <c r="AD300" s="53">
        <v>285597</v>
      </c>
      <c r="AE300" s="53">
        <v>317239</v>
      </c>
      <c r="AF300" s="53">
        <v>0</v>
      </c>
      <c r="AG300" s="53">
        <v>0</v>
      </c>
      <c r="AH300" s="53">
        <v>0</v>
      </c>
      <c r="AI300" s="53">
        <v>0</v>
      </c>
      <c r="AJ300" s="53">
        <v>0</v>
      </c>
      <c r="AK300" s="53">
        <v>-7396273</v>
      </c>
      <c r="AL300" s="53">
        <v>440</v>
      </c>
      <c r="AM300" s="53">
        <v>21</v>
      </c>
      <c r="AN300" s="53">
        <v>1</v>
      </c>
      <c r="AO300" s="53">
        <v>9</v>
      </c>
      <c r="AP300" s="53">
        <v>0</v>
      </c>
      <c r="AQ300" s="53">
        <v>431</v>
      </c>
      <c r="AR300" s="53">
        <v>51</v>
      </c>
      <c r="AS300" s="53">
        <v>1</v>
      </c>
      <c r="AT300" s="53">
        <v>12</v>
      </c>
      <c r="AU300" s="1188"/>
      <c r="AV300" s="53">
        <v>8</v>
      </c>
      <c r="AW300" s="53">
        <v>1</v>
      </c>
      <c r="AX300" s="53">
        <v>0</v>
      </c>
      <c r="AY300" s="53">
        <v>1746</v>
      </c>
      <c r="AZ300" s="53"/>
      <c r="BA300" s="53">
        <v>2345</v>
      </c>
      <c r="BB300" s="53">
        <v>2152</v>
      </c>
      <c r="BC300" s="53">
        <v>193</v>
      </c>
      <c r="BD300" s="53">
        <v>3832</v>
      </c>
      <c r="BE300" s="53">
        <v>-240000</v>
      </c>
      <c r="BF300" s="53">
        <v>-1458264</v>
      </c>
      <c r="BG300" s="53"/>
      <c r="BH300" s="53">
        <v>-44910</v>
      </c>
      <c r="BI300" s="53">
        <v>-1972358</v>
      </c>
      <c r="BJ300" s="53">
        <v>0</v>
      </c>
      <c r="BK300" s="53">
        <v>-9169001</v>
      </c>
      <c r="BL300" s="1743"/>
      <c r="BM300" s="1742"/>
      <c r="BN300" s="1329">
        <v>-4000</v>
      </c>
      <c r="BO300" s="344" t="s">
        <v>497</v>
      </c>
      <c r="BP300" s="344" t="s">
        <v>2028</v>
      </c>
      <c r="BQ300" s="579" t="s">
        <v>2316</v>
      </c>
      <c r="CU300" s="48"/>
    </row>
    <row r="301" spans="1:99" s="48" customFormat="1" ht="13.5" customHeight="1" thickBot="1" x14ac:dyDescent="0.25">
      <c r="A301" s="600">
        <v>297</v>
      </c>
      <c r="B301" s="306" t="s">
        <v>477</v>
      </c>
      <c r="C301" s="307" t="s">
        <v>478</v>
      </c>
      <c r="D301" s="298" t="e">
        <v>#N/A</v>
      </c>
      <c r="E301" s="1187" t="e">
        <v>#N/A</v>
      </c>
      <c r="F301" s="1187" t="e">
        <v>#N/A</v>
      </c>
      <c r="G301" s="298" t="e">
        <v>#N/A</v>
      </c>
      <c r="H301" s="298" t="e">
        <v>#N/A</v>
      </c>
      <c r="I301" s="298" t="e">
        <v>#N/A</v>
      </c>
      <c r="J301" s="298" t="e">
        <v>#N/A</v>
      </c>
      <c r="K301" s="298" t="e">
        <v>#N/A</v>
      </c>
      <c r="L301" s="298" t="e">
        <v>#N/A</v>
      </c>
      <c r="M301" s="298" t="e">
        <v>#N/A</v>
      </c>
      <c r="N301" s="298" t="e">
        <v>#N/A</v>
      </c>
      <c r="O301" s="298" t="e">
        <v>#N/A</v>
      </c>
      <c r="P301" s="298" t="e">
        <v>#N/A</v>
      </c>
      <c r="Q301" s="298" t="e">
        <v>#N/A</v>
      </c>
      <c r="R301" s="53">
        <f>SUM(R5:R300)</f>
        <v>-4357452</v>
      </c>
      <c r="S301" s="298" t="e">
        <v>#N/A</v>
      </c>
      <c r="T301" s="298"/>
      <c r="U301" s="298"/>
      <c r="V301" s="298" t="e">
        <v>#N/A</v>
      </c>
      <c r="W301" s="298" t="e">
        <v>#N/A</v>
      </c>
      <c r="X301" s="298"/>
      <c r="Y301" s="298"/>
      <c r="Z301" s="298"/>
      <c r="AA301" s="298"/>
      <c r="AB301" s="298"/>
      <c r="AC301" s="298"/>
      <c r="AD301" s="298"/>
      <c r="AE301" s="298"/>
      <c r="AF301" s="298"/>
      <c r="AG301" s="298"/>
      <c r="AH301" s="298"/>
      <c r="AI301" s="298"/>
      <c r="AJ301" s="298"/>
      <c r="AK301" s="53" t="e" vm="2">
        <v>#VALUE!</v>
      </c>
      <c r="AL301" s="53" t="e" vm="2">
        <v>#VALUE!</v>
      </c>
      <c r="AM301" s="53" t="e" vm="2">
        <v>#VALUE!</v>
      </c>
      <c r="AN301" s="53" t="e" vm="2">
        <v>#VALUE!</v>
      </c>
      <c r="AO301" s="53" t="e" vm="2">
        <v>#VALUE!</v>
      </c>
      <c r="AP301" s="53" t="e" vm="2">
        <v>#VALUE!</v>
      </c>
      <c r="AQ301" s="53" t="e" vm="2">
        <v>#VALUE!</v>
      </c>
      <c r="AR301" s="53" t="e" vm="2">
        <v>#VALUE!</v>
      </c>
      <c r="AS301" s="53" t="e" vm="2">
        <v>#VALUE!</v>
      </c>
      <c r="AT301" s="53" t="e" vm="2">
        <v>#VALUE!</v>
      </c>
      <c r="AU301" s="1188"/>
      <c r="AV301" s="53" t="e" vm="2">
        <v>#VALUE!</v>
      </c>
      <c r="AW301" s="53" t="e" vm="2">
        <v>#VALUE!</v>
      </c>
      <c r="AX301" s="53" t="e" vm="2">
        <v>#VALUE!</v>
      </c>
      <c r="AY301" s="53" t="e" vm="2">
        <v>#VALUE!</v>
      </c>
      <c r="AZ301" s="53"/>
      <c r="BA301" s="53" t="e" vm="2">
        <v>#VALUE!</v>
      </c>
      <c r="BB301" s="53" t="e" vm="2">
        <v>#VALUE!</v>
      </c>
      <c r="BC301" s="53" t="e" vm="2">
        <v>#VALUE!</v>
      </c>
      <c r="BD301" s="53" t="e" vm="2">
        <v>#VALUE!</v>
      </c>
      <c r="BE301" s="53" t="e" vm="2">
        <v>#VALUE!</v>
      </c>
      <c r="BF301" s="53" t="e" vm="2">
        <v>#VALUE!</v>
      </c>
      <c r="BG301" s="53"/>
      <c r="BH301" s="53" t="e" vm="2">
        <v>#VALUE!</v>
      </c>
      <c r="BI301" s="53" t="e" vm="2">
        <v>#VALUE!</v>
      </c>
      <c r="BJ301" s="53" t="e" vm="2">
        <v>#VALUE!</v>
      </c>
      <c r="BK301" s="53" t="e" vm="2">
        <v>#VALUE!</v>
      </c>
      <c r="BL301" s="1744"/>
      <c r="BM301" s="1745"/>
      <c r="BN301" s="1330"/>
      <c r="BO301" s="298" t="e">
        <v>#N/A</v>
      </c>
      <c r="BP301" s="298" t="e">
        <v>#N/A</v>
      </c>
      <c r="BQ301" s="298" t="e">
        <v>#N/A</v>
      </c>
      <c r="BR301" s="246"/>
      <c r="BS301" s="246"/>
      <c r="BT301" s="246"/>
      <c r="BU301" s="246"/>
      <c r="BV301" s="246"/>
      <c r="BW301" s="246"/>
      <c r="BX301" s="246"/>
      <c r="BY301" s="246"/>
      <c r="BZ301" s="246"/>
      <c r="CA301" s="246"/>
      <c r="CB301" s="246"/>
      <c r="CC301" s="246"/>
      <c r="CD301" s="246"/>
      <c r="CE301" s="246"/>
      <c r="CF301" s="246"/>
      <c r="CG301" s="246"/>
      <c r="CH301" s="246"/>
      <c r="CI301" s="246"/>
      <c r="CJ301" s="246"/>
      <c r="CK301" s="246"/>
      <c r="CL301" s="246"/>
      <c r="CM301" s="246"/>
      <c r="CN301" s="246"/>
      <c r="CO301" s="246"/>
      <c r="CP301" s="246"/>
      <c r="CQ301" s="246"/>
      <c r="CR301" s="246"/>
      <c r="CS301" s="246"/>
      <c r="CT301" s="246"/>
    </row>
    <row r="302" spans="1:99" ht="15" customHeight="1" x14ac:dyDescent="0.2">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c r="AA302" s="260"/>
      <c r="AB302" s="260"/>
      <c r="AC302" s="260"/>
      <c r="AD302" s="260"/>
      <c r="AE302" s="260"/>
      <c r="AF302" s="260"/>
      <c r="AG302" s="260"/>
      <c r="AH302" s="260"/>
      <c r="AI302" s="260"/>
      <c r="AJ302" s="260"/>
      <c r="AK302" s="260"/>
      <c r="AL302" s="260"/>
      <c r="AM302" s="260"/>
      <c r="AN302" s="260"/>
      <c r="AO302" s="260"/>
      <c r="AP302" s="260"/>
      <c r="AQ302" s="260"/>
      <c r="AR302" s="260"/>
      <c r="AS302" s="260"/>
      <c r="AT302" s="260"/>
      <c r="AU302" s="260"/>
      <c r="AV302" s="260"/>
      <c r="AW302" s="260"/>
      <c r="AX302" s="260"/>
      <c r="AY302" s="260"/>
      <c r="AZ302" s="260"/>
      <c r="BA302" s="260"/>
      <c r="BB302" s="260"/>
      <c r="BC302" s="260"/>
      <c r="BD302" s="260"/>
      <c r="BE302" s="260"/>
      <c r="BF302" s="260"/>
      <c r="BG302" s="260"/>
      <c r="BH302" s="260"/>
      <c r="BI302" s="260"/>
      <c r="BJ302" s="260"/>
      <c r="BL302" s="1417"/>
      <c r="BM302" s="1417"/>
      <c r="BN302" s="1331"/>
    </row>
    <row r="303" spans="1:99" ht="15" customHeight="1" x14ac:dyDescent="0.2">
      <c r="D303" s="578"/>
      <c r="E303" s="592"/>
      <c r="F303" s="592"/>
    </row>
    <row r="304" spans="1:99" ht="15.75" customHeight="1" x14ac:dyDescent="0.2"/>
  </sheetData>
  <mergeCells count="3">
    <mergeCell ref="BO1:BQ1"/>
    <mergeCell ref="D1:F1"/>
    <mergeCell ref="BL1:BM1"/>
  </mergeCells>
  <phoneticPr fontId="7" type="noConversion"/>
  <dataValidations count="2">
    <dataValidation type="custom" allowBlank="1" showInputMessage="1" showErrorMessage="1" sqref="BL2:BQ1048576 BK1:BK1048576 BL1:BN1 G1 B176:C281 B283:C296 BR298:XFD1048576 A1 B1:C174 BR2:XFD296 CA1:XFD1 BR1:BY1 B298:C302 AL1 D1:D1048576 E2:BJ1048576" xr:uid="{672402A6-5B86-4E59-8C14-52C39B166134}">
      <formula1>$BZ$1="UNLOCK"</formula1>
    </dataValidation>
    <dataValidation type="custom" allowBlank="1" showInputMessage="1" showErrorMessage="1" errorTitle="DO NOT AMEND" sqref="B282:C282 B175:C175" xr:uid="{A2E42493-78FC-48DF-999E-FB9A381477C1}">
      <formula1>"cb1=""unlock"""</formula1>
    </dataValidation>
  </dataValidations>
  <pageMargins left="0.39370078740157483" right="0.39370078740157483" top="0.39370078740157483" bottom="0.39370078740157483" header="0.51181102362204722" footer="0.51181102362204722"/>
  <pageSetup paperSize="8" scale="62" fitToHeight="4" orientation="landscape" r:id="rId1"/>
  <headerFooter alignWithMargins="0">
    <oddHeader>&amp;C&amp;"Calibri"&amp;10&amp;K000000 OFFICIAL&amp;1#_x000D_</oddHead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pageSetUpPr autoPageBreaks="0"/>
  </sheetPr>
  <dimension ref="A1:CB298"/>
  <sheetViews>
    <sheetView workbookViewId="0"/>
  </sheetViews>
  <sheetFormatPr defaultRowHeight="12.75" x14ac:dyDescent="0.2"/>
  <cols>
    <col min="1" max="1" width="24.42578125" customWidth="1"/>
    <col min="3" max="3" width="29.28515625" customWidth="1"/>
    <col min="80" max="80" width="6" hidden="1" customWidth="1"/>
  </cols>
  <sheetData>
    <row r="1" spans="1:80" x14ac:dyDescent="0.2">
      <c r="A1" s="316" t="s">
        <v>894</v>
      </c>
      <c r="CB1" s="48" t="s">
        <v>921</v>
      </c>
    </row>
    <row r="2" spans="1:80" x14ac:dyDescent="0.2">
      <c r="B2" t="s">
        <v>893</v>
      </c>
    </row>
    <row r="3" spans="1:80" x14ac:dyDescent="0.2">
      <c r="A3" t="s">
        <v>689</v>
      </c>
      <c r="B3" t="s">
        <v>690</v>
      </c>
      <c r="C3" t="s">
        <v>689</v>
      </c>
    </row>
    <row r="4" spans="1:80" x14ac:dyDescent="0.2">
      <c r="A4" t="s">
        <v>691</v>
      </c>
      <c r="B4" t="s">
        <v>692</v>
      </c>
      <c r="C4" t="s">
        <v>691</v>
      </c>
    </row>
    <row r="5" spans="1:80" x14ac:dyDescent="0.2">
      <c r="A5" t="s">
        <v>693</v>
      </c>
      <c r="B5" t="s">
        <v>694</v>
      </c>
      <c r="C5" t="s">
        <v>693</v>
      </c>
    </row>
    <row r="6" spans="1:80" x14ac:dyDescent="0.2">
      <c r="A6" t="s">
        <v>695</v>
      </c>
      <c r="B6" t="s">
        <v>696</v>
      </c>
      <c r="C6" t="s">
        <v>695</v>
      </c>
    </row>
    <row r="7" spans="1:80" x14ac:dyDescent="0.2">
      <c r="A7" t="s">
        <v>697</v>
      </c>
      <c r="B7" t="s">
        <v>698</v>
      </c>
      <c r="C7" t="s">
        <v>697</v>
      </c>
    </row>
    <row r="8" spans="1:80" x14ac:dyDescent="0.2">
      <c r="A8" t="s">
        <v>699</v>
      </c>
      <c r="B8" t="s">
        <v>700</v>
      </c>
      <c r="C8" t="s">
        <v>699</v>
      </c>
    </row>
    <row r="9" spans="1:80" x14ac:dyDescent="0.2">
      <c r="A9" t="s">
        <v>701</v>
      </c>
      <c r="B9" t="s">
        <v>702</v>
      </c>
      <c r="C9" t="s">
        <v>701</v>
      </c>
    </row>
    <row r="10" spans="1:80" x14ac:dyDescent="0.2">
      <c r="A10" t="s">
        <v>703</v>
      </c>
      <c r="B10" t="s">
        <v>704</v>
      </c>
      <c r="C10" t="s">
        <v>703</v>
      </c>
    </row>
    <row r="11" spans="1:80" x14ac:dyDescent="0.2">
      <c r="A11" t="s">
        <v>705</v>
      </c>
      <c r="B11" t="s">
        <v>706</v>
      </c>
      <c r="C11" t="s">
        <v>705</v>
      </c>
    </row>
    <row r="12" spans="1:80" x14ac:dyDescent="0.2">
      <c r="A12" t="s">
        <v>707</v>
      </c>
      <c r="B12" t="s">
        <v>708</v>
      </c>
      <c r="C12" t="s">
        <v>707</v>
      </c>
    </row>
    <row r="13" spans="1:80" x14ac:dyDescent="0.2">
      <c r="A13" t="s">
        <v>709</v>
      </c>
      <c r="B13" t="s">
        <v>710</v>
      </c>
      <c r="C13" t="s">
        <v>709</v>
      </c>
    </row>
    <row r="14" spans="1:80" x14ac:dyDescent="0.2">
      <c r="A14" t="s">
        <v>711</v>
      </c>
      <c r="B14" t="s">
        <v>712</v>
      </c>
      <c r="C14" t="s">
        <v>711</v>
      </c>
    </row>
    <row r="15" spans="1:80" x14ac:dyDescent="0.2">
      <c r="A15" t="s">
        <v>713</v>
      </c>
      <c r="B15" t="s">
        <v>714</v>
      </c>
      <c r="C15" t="s">
        <v>713</v>
      </c>
    </row>
    <row r="16" spans="1:80" x14ac:dyDescent="0.2">
      <c r="A16" t="s">
        <v>715</v>
      </c>
      <c r="B16" t="s">
        <v>716</v>
      </c>
      <c r="C16" t="s">
        <v>715</v>
      </c>
    </row>
    <row r="17" spans="1:3" x14ac:dyDescent="0.2">
      <c r="A17" t="s">
        <v>717</v>
      </c>
      <c r="B17" t="s">
        <v>718</v>
      </c>
      <c r="C17" t="s">
        <v>717</v>
      </c>
    </row>
    <row r="18" spans="1:3" x14ac:dyDescent="0.2">
      <c r="A18" t="s">
        <v>719</v>
      </c>
      <c r="B18" t="s">
        <v>720</v>
      </c>
      <c r="C18" t="s">
        <v>719</v>
      </c>
    </row>
    <row r="19" spans="1:3" x14ac:dyDescent="0.2">
      <c r="A19" t="s">
        <v>721</v>
      </c>
      <c r="B19" t="s">
        <v>722</v>
      </c>
      <c r="C19" t="s">
        <v>721</v>
      </c>
    </row>
    <row r="20" spans="1:3" x14ac:dyDescent="0.2">
      <c r="A20" t="s">
        <v>723</v>
      </c>
      <c r="B20" t="s">
        <v>724</v>
      </c>
      <c r="C20" t="s">
        <v>723</v>
      </c>
    </row>
    <row r="21" spans="1:3" x14ac:dyDescent="0.2">
      <c r="A21" t="s">
        <v>725</v>
      </c>
      <c r="B21" t="s">
        <v>726</v>
      </c>
      <c r="C21" t="s">
        <v>725</v>
      </c>
    </row>
    <row r="22" spans="1:3" x14ac:dyDescent="0.2">
      <c r="A22" t="s">
        <v>727</v>
      </c>
      <c r="B22" t="s">
        <v>728</v>
      </c>
      <c r="C22" t="s">
        <v>727</v>
      </c>
    </row>
    <row r="23" spans="1:3" x14ac:dyDescent="0.2">
      <c r="A23" t="s">
        <v>729</v>
      </c>
      <c r="B23" t="s">
        <v>730</v>
      </c>
      <c r="C23" t="s">
        <v>729</v>
      </c>
    </row>
    <row r="24" spans="1:3" x14ac:dyDescent="0.2">
      <c r="A24" t="s">
        <v>731</v>
      </c>
      <c r="B24" t="s">
        <v>732</v>
      </c>
      <c r="C24" t="s">
        <v>731</v>
      </c>
    </row>
    <row r="25" spans="1:3" x14ac:dyDescent="0.2">
      <c r="A25" s="48" t="s">
        <v>1119</v>
      </c>
      <c r="B25" s="48" t="s">
        <v>1110</v>
      </c>
      <c r="C25" s="48" t="s">
        <v>1119</v>
      </c>
    </row>
    <row r="26" spans="1:3" x14ac:dyDescent="0.2">
      <c r="A26" t="s">
        <v>733</v>
      </c>
      <c r="B26" t="s">
        <v>734</v>
      </c>
      <c r="C26" t="s">
        <v>733</v>
      </c>
    </row>
    <row r="27" spans="1:3" x14ac:dyDescent="0.2">
      <c r="A27" t="s">
        <v>735</v>
      </c>
      <c r="B27" t="s">
        <v>736</v>
      </c>
      <c r="C27" t="s">
        <v>735</v>
      </c>
    </row>
    <row r="28" spans="1:3" x14ac:dyDescent="0.2">
      <c r="A28" t="s">
        <v>737</v>
      </c>
      <c r="B28" t="s">
        <v>738</v>
      </c>
      <c r="C28" t="s">
        <v>737</v>
      </c>
    </row>
    <row r="29" spans="1:3" x14ac:dyDescent="0.2">
      <c r="A29" t="s">
        <v>739</v>
      </c>
      <c r="B29" t="s">
        <v>740</v>
      </c>
      <c r="C29" t="s">
        <v>739</v>
      </c>
    </row>
    <row r="30" spans="1:3" x14ac:dyDescent="0.2">
      <c r="A30" t="s">
        <v>741</v>
      </c>
      <c r="B30" t="s">
        <v>742</v>
      </c>
      <c r="C30" t="s">
        <v>741</v>
      </c>
    </row>
    <row r="31" spans="1:3" x14ac:dyDescent="0.2">
      <c r="A31" t="s">
        <v>743</v>
      </c>
      <c r="B31" t="s">
        <v>744</v>
      </c>
      <c r="C31" t="s">
        <v>743</v>
      </c>
    </row>
    <row r="32" spans="1:3" x14ac:dyDescent="0.2">
      <c r="A32" t="s">
        <v>745</v>
      </c>
      <c r="B32" t="s">
        <v>746</v>
      </c>
      <c r="C32" t="s">
        <v>745</v>
      </c>
    </row>
    <row r="33" spans="1:3" x14ac:dyDescent="0.2">
      <c r="A33" t="s">
        <v>747</v>
      </c>
      <c r="B33" t="s">
        <v>748</v>
      </c>
      <c r="C33" t="s">
        <v>747</v>
      </c>
    </row>
    <row r="34" spans="1:3" x14ac:dyDescent="0.2">
      <c r="A34" t="s">
        <v>749</v>
      </c>
      <c r="B34" t="s">
        <v>750</v>
      </c>
      <c r="C34" t="s">
        <v>749</v>
      </c>
    </row>
    <row r="35" spans="1:3" x14ac:dyDescent="0.2">
      <c r="A35" t="s">
        <v>751</v>
      </c>
      <c r="B35" t="s">
        <v>752</v>
      </c>
      <c r="C35" t="s">
        <v>751</v>
      </c>
    </row>
    <row r="36" spans="1:3" x14ac:dyDescent="0.2">
      <c r="A36" t="s">
        <v>753</v>
      </c>
      <c r="B36" t="s">
        <v>754</v>
      </c>
      <c r="C36" t="s">
        <v>753</v>
      </c>
    </row>
    <row r="37" spans="1:3" x14ac:dyDescent="0.2">
      <c r="A37" t="s">
        <v>755</v>
      </c>
      <c r="B37" t="s">
        <v>756</v>
      </c>
      <c r="C37" t="s">
        <v>755</v>
      </c>
    </row>
    <row r="38" spans="1:3" x14ac:dyDescent="0.2">
      <c r="A38" t="s">
        <v>757</v>
      </c>
      <c r="B38" t="s">
        <v>758</v>
      </c>
      <c r="C38" t="s">
        <v>757</v>
      </c>
    </row>
    <row r="39" spans="1:3" x14ac:dyDescent="0.2">
      <c r="A39" s="48" t="s">
        <v>1132</v>
      </c>
      <c r="B39" s="48" t="s">
        <v>1133</v>
      </c>
      <c r="C39" s="48" t="s">
        <v>1132</v>
      </c>
    </row>
    <row r="40" spans="1:3" x14ac:dyDescent="0.2">
      <c r="A40" t="s">
        <v>759</v>
      </c>
      <c r="B40" t="s">
        <v>760</v>
      </c>
      <c r="C40" t="s">
        <v>759</v>
      </c>
    </row>
    <row r="41" spans="1:3" x14ac:dyDescent="0.2">
      <c r="A41" t="s">
        <v>761</v>
      </c>
      <c r="B41" t="s">
        <v>762</v>
      </c>
      <c r="C41" t="s">
        <v>761</v>
      </c>
    </row>
    <row r="42" spans="1:3" x14ac:dyDescent="0.2">
      <c r="A42" t="s">
        <v>763</v>
      </c>
      <c r="B42" t="s">
        <v>764</v>
      </c>
      <c r="C42" t="s">
        <v>763</v>
      </c>
    </row>
    <row r="43" spans="1:3" x14ac:dyDescent="0.2">
      <c r="A43" t="s">
        <v>765</v>
      </c>
      <c r="B43" t="s">
        <v>766</v>
      </c>
      <c r="C43" t="s">
        <v>765</v>
      </c>
    </row>
    <row r="44" spans="1:3" x14ac:dyDescent="0.2">
      <c r="A44" t="s">
        <v>767</v>
      </c>
      <c r="B44" t="s">
        <v>768</v>
      </c>
      <c r="C44" t="s">
        <v>767</v>
      </c>
    </row>
    <row r="45" spans="1:3" x14ac:dyDescent="0.2">
      <c r="A45" t="s">
        <v>769</v>
      </c>
      <c r="B45" t="s">
        <v>770</v>
      </c>
      <c r="C45" t="s">
        <v>769</v>
      </c>
    </row>
    <row r="46" spans="1:3" x14ac:dyDescent="0.2">
      <c r="A46" t="s">
        <v>771</v>
      </c>
      <c r="B46" t="s">
        <v>772</v>
      </c>
      <c r="C46" t="s">
        <v>771</v>
      </c>
    </row>
    <row r="47" spans="1:3" x14ac:dyDescent="0.2">
      <c r="A47" t="s">
        <v>773</v>
      </c>
      <c r="B47" t="s">
        <v>774</v>
      </c>
      <c r="C47" t="s">
        <v>773</v>
      </c>
    </row>
    <row r="48" spans="1:3" x14ac:dyDescent="0.2">
      <c r="A48" t="s">
        <v>775</v>
      </c>
      <c r="B48" t="s">
        <v>776</v>
      </c>
      <c r="C48" t="s">
        <v>775</v>
      </c>
    </row>
    <row r="49" spans="1:3" x14ac:dyDescent="0.2">
      <c r="A49" t="s">
        <v>777</v>
      </c>
      <c r="B49" t="s">
        <v>778</v>
      </c>
      <c r="C49" t="s">
        <v>777</v>
      </c>
    </row>
    <row r="50" spans="1:3" x14ac:dyDescent="0.2">
      <c r="A50" t="s">
        <v>779</v>
      </c>
      <c r="B50" t="s">
        <v>780</v>
      </c>
      <c r="C50" t="s">
        <v>779</v>
      </c>
    </row>
    <row r="51" spans="1:3" x14ac:dyDescent="0.2">
      <c r="A51" t="s">
        <v>781</v>
      </c>
      <c r="B51" t="s">
        <v>782</v>
      </c>
      <c r="C51" t="s">
        <v>781</v>
      </c>
    </row>
    <row r="52" spans="1:3" x14ac:dyDescent="0.2">
      <c r="A52" t="s">
        <v>783</v>
      </c>
      <c r="B52" t="s">
        <v>784</v>
      </c>
      <c r="C52" t="s">
        <v>783</v>
      </c>
    </row>
    <row r="53" spans="1:3" x14ac:dyDescent="0.2">
      <c r="A53" t="s">
        <v>785</v>
      </c>
      <c r="B53" t="s">
        <v>786</v>
      </c>
      <c r="C53" t="s">
        <v>785</v>
      </c>
    </row>
    <row r="54" spans="1:3" x14ac:dyDescent="0.2">
      <c r="A54" t="s">
        <v>527</v>
      </c>
      <c r="B54" t="s">
        <v>787</v>
      </c>
      <c r="C54" t="s">
        <v>527</v>
      </c>
    </row>
    <row r="55" spans="1:3" x14ac:dyDescent="0.2">
      <c r="A55" t="s">
        <v>788</v>
      </c>
      <c r="B55" t="s">
        <v>789</v>
      </c>
      <c r="C55" t="s">
        <v>788</v>
      </c>
    </row>
    <row r="56" spans="1:3" x14ac:dyDescent="0.2">
      <c r="A56" t="s">
        <v>790</v>
      </c>
      <c r="B56" t="s">
        <v>791</v>
      </c>
      <c r="C56" t="s">
        <v>790</v>
      </c>
    </row>
    <row r="57" spans="1:3" x14ac:dyDescent="0.2">
      <c r="A57" t="s">
        <v>792</v>
      </c>
      <c r="B57" t="s">
        <v>793</v>
      </c>
      <c r="C57" t="s">
        <v>792</v>
      </c>
    </row>
    <row r="58" spans="1:3" x14ac:dyDescent="0.2">
      <c r="A58" t="s">
        <v>794</v>
      </c>
      <c r="B58" t="s">
        <v>0</v>
      </c>
      <c r="C58" t="s">
        <v>794</v>
      </c>
    </row>
    <row r="59" spans="1:3" x14ac:dyDescent="0.2">
      <c r="A59" t="s">
        <v>1</v>
      </c>
      <c r="B59" t="s">
        <v>2</v>
      </c>
      <c r="C59" t="s">
        <v>1</v>
      </c>
    </row>
    <row r="60" spans="1:3" x14ac:dyDescent="0.2">
      <c r="A60" t="s">
        <v>3</v>
      </c>
      <c r="B60" t="s">
        <v>4</v>
      </c>
      <c r="C60" t="s">
        <v>3</v>
      </c>
    </row>
    <row r="61" spans="1:3" x14ac:dyDescent="0.2">
      <c r="A61" t="s">
        <v>5</v>
      </c>
      <c r="B61" t="s">
        <v>6</v>
      </c>
      <c r="C61" t="s">
        <v>5</v>
      </c>
    </row>
    <row r="62" spans="1:3" x14ac:dyDescent="0.2">
      <c r="A62" t="s">
        <v>7</v>
      </c>
      <c r="B62" t="s">
        <v>8</v>
      </c>
      <c r="C62" t="s">
        <v>7</v>
      </c>
    </row>
    <row r="63" spans="1:3" x14ac:dyDescent="0.2">
      <c r="A63" t="s">
        <v>9</v>
      </c>
      <c r="B63" t="s">
        <v>10</v>
      </c>
      <c r="C63" t="s">
        <v>9</v>
      </c>
    </row>
    <row r="64" spans="1:3" x14ac:dyDescent="0.2">
      <c r="A64" t="s">
        <v>11</v>
      </c>
      <c r="B64" t="s">
        <v>12</v>
      </c>
      <c r="C64" t="s">
        <v>11</v>
      </c>
    </row>
    <row r="65" spans="1:3" x14ac:dyDescent="0.2">
      <c r="A65" s="48" t="s">
        <v>1977</v>
      </c>
      <c r="B65" s="48" t="s">
        <v>1997</v>
      </c>
      <c r="C65" s="48" t="s">
        <v>1977</v>
      </c>
    </row>
    <row r="66" spans="1:3" x14ac:dyDescent="0.2">
      <c r="A66" t="s">
        <v>13</v>
      </c>
      <c r="B66" t="s">
        <v>14</v>
      </c>
      <c r="C66" t="s">
        <v>13</v>
      </c>
    </row>
    <row r="67" spans="1:3" x14ac:dyDescent="0.2">
      <c r="A67" t="s">
        <v>15</v>
      </c>
      <c r="B67" t="s">
        <v>16</v>
      </c>
      <c r="C67" t="s">
        <v>15</v>
      </c>
    </row>
    <row r="68" spans="1:3" x14ac:dyDescent="0.2">
      <c r="A68" t="s">
        <v>17</v>
      </c>
      <c r="B68" t="s">
        <v>18</v>
      </c>
      <c r="C68" t="s">
        <v>17</v>
      </c>
    </row>
    <row r="69" spans="1:3" x14ac:dyDescent="0.2">
      <c r="A69" t="s">
        <v>19</v>
      </c>
      <c r="B69" t="s">
        <v>20</v>
      </c>
      <c r="C69" t="s">
        <v>19</v>
      </c>
    </row>
    <row r="70" spans="1:3" x14ac:dyDescent="0.2">
      <c r="A70" t="s">
        <v>21</v>
      </c>
      <c r="B70" t="s">
        <v>22</v>
      </c>
      <c r="C70" t="s">
        <v>21</v>
      </c>
    </row>
    <row r="71" spans="1:3" x14ac:dyDescent="0.2">
      <c r="A71" t="s">
        <v>23</v>
      </c>
      <c r="B71" t="s">
        <v>24</v>
      </c>
      <c r="C71" t="s">
        <v>23</v>
      </c>
    </row>
    <row r="72" spans="1:3" x14ac:dyDescent="0.2">
      <c r="A72" s="48" t="s">
        <v>1111</v>
      </c>
      <c r="B72" s="48" t="s">
        <v>1112</v>
      </c>
      <c r="C72" s="48" t="s">
        <v>1111</v>
      </c>
    </row>
    <row r="73" spans="1:3" x14ac:dyDescent="0.2">
      <c r="A73" t="s">
        <v>32</v>
      </c>
      <c r="B73" t="s">
        <v>33</v>
      </c>
      <c r="C73" t="s">
        <v>32</v>
      </c>
    </row>
    <row r="74" spans="1:3" x14ac:dyDescent="0.2">
      <c r="A74" t="s">
        <v>34</v>
      </c>
      <c r="B74" t="s">
        <v>35</v>
      </c>
      <c r="C74" t="s">
        <v>34</v>
      </c>
    </row>
    <row r="75" spans="1:3" x14ac:dyDescent="0.2">
      <c r="A75" t="s">
        <v>36</v>
      </c>
      <c r="B75" t="s">
        <v>37</v>
      </c>
      <c r="C75" t="s">
        <v>36</v>
      </c>
    </row>
    <row r="76" spans="1:3" x14ac:dyDescent="0.2">
      <c r="A76" t="s">
        <v>38</v>
      </c>
      <c r="B76" t="s">
        <v>39</v>
      </c>
      <c r="C76" t="s">
        <v>38</v>
      </c>
    </row>
    <row r="77" spans="1:3" x14ac:dyDescent="0.2">
      <c r="A77" t="s">
        <v>40</v>
      </c>
      <c r="B77" t="s">
        <v>41</v>
      </c>
      <c r="C77" t="s">
        <v>40</v>
      </c>
    </row>
    <row r="78" spans="1:3" x14ac:dyDescent="0.2">
      <c r="A78" t="s">
        <v>42</v>
      </c>
      <c r="B78" t="s">
        <v>43</v>
      </c>
      <c r="C78" t="s">
        <v>42</v>
      </c>
    </row>
    <row r="79" spans="1:3" x14ac:dyDescent="0.2">
      <c r="A79" t="s">
        <v>44</v>
      </c>
      <c r="B79" t="s">
        <v>45</v>
      </c>
      <c r="C79" t="s">
        <v>44</v>
      </c>
    </row>
    <row r="80" spans="1:3" x14ac:dyDescent="0.2">
      <c r="A80" t="s">
        <v>46</v>
      </c>
      <c r="B80" t="s">
        <v>47</v>
      </c>
      <c r="C80" t="s">
        <v>46</v>
      </c>
    </row>
    <row r="81" spans="1:3" x14ac:dyDescent="0.2">
      <c r="A81" t="s">
        <v>48</v>
      </c>
      <c r="B81" t="s">
        <v>49</v>
      </c>
      <c r="C81" t="s">
        <v>48</v>
      </c>
    </row>
    <row r="82" spans="1:3" x14ac:dyDescent="0.2">
      <c r="A82" t="s">
        <v>50</v>
      </c>
      <c r="B82" t="s">
        <v>51</v>
      </c>
      <c r="C82" t="s">
        <v>50</v>
      </c>
    </row>
    <row r="83" spans="1:3" x14ac:dyDescent="0.2">
      <c r="A83" t="s">
        <v>54</v>
      </c>
      <c r="B83" t="s">
        <v>55</v>
      </c>
      <c r="C83" t="s">
        <v>54</v>
      </c>
    </row>
    <row r="84" spans="1:3" x14ac:dyDescent="0.2">
      <c r="A84" s="48" t="s">
        <v>1113</v>
      </c>
      <c r="B84" s="48" t="s">
        <v>1114</v>
      </c>
      <c r="C84" s="48" t="s">
        <v>1113</v>
      </c>
    </row>
    <row r="85" spans="1:3" x14ac:dyDescent="0.2">
      <c r="A85" t="s">
        <v>56</v>
      </c>
      <c r="B85" t="s">
        <v>57</v>
      </c>
      <c r="C85" t="s">
        <v>56</v>
      </c>
    </row>
    <row r="86" spans="1:3" x14ac:dyDescent="0.2">
      <c r="A86" t="s">
        <v>58</v>
      </c>
      <c r="B86" t="s">
        <v>59</v>
      </c>
      <c r="C86" t="s">
        <v>58</v>
      </c>
    </row>
    <row r="87" spans="1:3" x14ac:dyDescent="0.2">
      <c r="A87" t="s">
        <v>60</v>
      </c>
      <c r="B87" t="s">
        <v>61</v>
      </c>
      <c r="C87" t="s">
        <v>60</v>
      </c>
    </row>
    <row r="88" spans="1:3" x14ac:dyDescent="0.2">
      <c r="A88" t="s">
        <v>62</v>
      </c>
      <c r="B88" t="s">
        <v>63</v>
      </c>
      <c r="C88" t="s">
        <v>62</v>
      </c>
    </row>
    <row r="89" spans="1:3" x14ac:dyDescent="0.2">
      <c r="A89" t="s">
        <v>64</v>
      </c>
      <c r="B89" t="s">
        <v>65</v>
      </c>
      <c r="C89" t="s">
        <v>64</v>
      </c>
    </row>
    <row r="90" spans="1:3" x14ac:dyDescent="0.2">
      <c r="A90" t="s">
        <v>66</v>
      </c>
      <c r="B90" t="s">
        <v>67</v>
      </c>
      <c r="C90" t="s">
        <v>66</v>
      </c>
    </row>
    <row r="91" spans="1:3" x14ac:dyDescent="0.2">
      <c r="A91" t="s">
        <v>68</v>
      </c>
      <c r="B91" t="s">
        <v>69</v>
      </c>
      <c r="C91" t="s">
        <v>68</v>
      </c>
    </row>
    <row r="92" spans="1:3" x14ac:dyDescent="0.2">
      <c r="A92" t="s">
        <v>70</v>
      </c>
      <c r="B92" t="s">
        <v>71</v>
      </c>
      <c r="C92" t="s">
        <v>70</v>
      </c>
    </row>
    <row r="93" spans="1:3" x14ac:dyDescent="0.2">
      <c r="A93" t="s">
        <v>72</v>
      </c>
      <c r="B93" t="s">
        <v>73</v>
      </c>
      <c r="C93" t="s">
        <v>72</v>
      </c>
    </row>
    <row r="94" spans="1:3" x14ac:dyDescent="0.2">
      <c r="A94" t="s">
        <v>74</v>
      </c>
      <c r="B94" t="s">
        <v>75</v>
      </c>
      <c r="C94" t="s">
        <v>74</v>
      </c>
    </row>
    <row r="95" spans="1:3" x14ac:dyDescent="0.2">
      <c r="A95" t="s">
        <v>76</v>
      </c>
      <c r="B95" t="s">
        <v>77</v>
      </c>
      <c r="C95" t="s">
        <v>76</v>
      </c>
    </row>
    <row r="96" spans="1:3" x14ac:dyDescent="0.2">
      <c r="A96" t="s">
        <v>78</v>
      </c>
      <c r="B96" t="s">
        <v>79</v>
      </c>
      <c r="C96" t="s">
        <v>78</v>
      </c>
    </row>
    <row r="97" spans="1:3" x14ac:dyDescent="0.2">
      <c r="A97" t="s">
        <v>80</v>
      </c>
      <c r="B97" t="s">
        <v>81</v>
      </c>
      <c r="C97" t="s">
        <v>80</v>
      </c>
    </row>
    <row r="98" spans="1:3" x14ac:dyDescent="0.2">
      <c r="A98" t="s">
        <v>82</v>
      </c>
      <c r="B98" t="s">
        <v>83</v>
      </c>
      <c r="C98" t="s">
        <v>82</v>
      </c>
    </row>
    <row r="99" spans="1:3" x14ac:dyDescent="0.2">
      <c r="A99" t="s">
        <v>84</v>
      </c>
      <c r="B99" t="s">
        <v>85</v>
      </c>
      <c r="C99" t="s">
        <v>84</v>
      </c>
    </row>
    <row r="100" spans="1:3" x14ac:dyDescent="0.2">
      <c r="A100" t="s">
        <v>86</v>
      </c>
      <c r="B100" t="s">
        <v>87</v>
      </c>
      <c r="C100" t="s">
        <v>86</v>
      </c>
    </row>
    <row r="101" spans="1:3" x14ac:dyDescent="0.2">
      <c r="A101" t="s">
        <v>88</v>
      </c>
      <c r="B101" t="s">
        <v>89</v>
      </c>
      <c r="C101" t="s">
        <v>88</v>
      </c>
    </row>
    <row r="102" spans="1:3" x14ac:dyDescent="0.2">
      <c r="A102" t="s">
        <v>90</v>
      </c>
      <c r="B102" t="s">
        <v>91</v>
      </c>
      <c r="C102" t="s">
        <v>90</v>
      </c>
    </row>
    <row r="103" spans="1:3" x14ac:dyDescent="0.2">
      <c r="A103" t="s">
        <v>92</v>
      </c>
      <c r="B103" t="s">
        <v>93</v>
      </c>
      <c r="C103" t="s">
        <v>92</v>
      </c>
    </row>
    <row r="104" spans="1:3" x14ac:dyDescent="0.2">
      <c r="A104" t="s">
        <v>94</v>
      </c>
      <c r="B104" t="s">
        <v>95</v>
      </c>
      <c r="C104" t="s">
        <v>94</v>
      </c>
    </row>
    <row r="105" spans="1:3" x14ac:dyDescent="0.2">
      <c r="A105" t="s">
        <v>96</v>
      </c>
      <c r="B105" t="s">
        <v>97</v>
      </c>
      <c r="C105" t="s">
        <v>96</v>
      </c>
    </row>
    <row r="106" spans="1:3" x14ac:dyDescent="0.2">
      <c r="A106" t="s">
        <v>98</v>
      </c>
      <c r="B106" t="s">
        <v>99</v>
      </c>
      <c r="C106" t="s">
        <v>98</v>
      </c>
    </row>
    <row r="107" spans="1:3" x14ac:dyDescent="0.2">
      <c r="A107" t="s">
        <v>100</v>
      </c>
      <c r="B107" t="s">
        <v>101</v>
      </c>
      <c r="C107" t="s">
        <v>100</v>
      </c>
    </row>
    <row r="108" spans="1:3" x14ac:dyDescent="0.2">
      <c r="A108" t="s">
        <v>102</v>
      </c>
      <c r="B108" t="s">
        <v>103</v>
      </c>
      <c r="C108" t="s">
        <v>102</v>
      </c>
    </row>
    <row r="109" spans="1:3" x14ac:dyDescent="0.2">
      <c r="A109" t="s">
        <v>104</v>
      </c>
      <c r="B109" t="s">
        <v>105</v>
      </c>
      <c r="C109" t="s">
        <v>104</v>
      </c>
    </row>
    <row r="110" spans="1:3" x14ac:dyDescent="0.2">
      <c r="A110" t="s">
        <v>106</v>
      </c>
      <c r="B110" t="s">
        <v>107</v>
      </c>
      <c r="C110" t="s">
        <v>106</v>
      </c>
    </row>
    <row r="111" spans="1:3" x14ac:dyDescent="0.2">
      <c r="A111" t="s">
        <v>108</v>
      </c>
      <c r="B111" t="s">
        <v>109</v>
      </c>
      <c r="C111" t="s">
        <v>108</v>
      </c>
    </row>
    <row r="112" spans="1:3" x14ac:dyDescent="0.2">
      <c r="A112" t="s">
        <v>110</v>
      </c>
      <c r="B112" t="s">
        <v>111</v>
      </c>
      <c r="C112" t="s">
        <v>110</v>
      </c>
    </row>
    <row r="113" spans="1:3" x14ac:dyDescent="0.2">
      <c r="A113" t="s">
        <v>112</v>
      </c>
      <c r="B113" t="s">
        <v>113</v>
      </c>
      <c r="C113" t="s">
        <v>112</v>
      </c>
    </row>
    <row r="114" spans="1:3" x14ac:dyDescent="0.2">
      <c r="A114" t="s">
        <v>114</v>
      </c>
      <c r="B114" t="s">
        <v>115</v>
      </c>
      <c r="C114" t="s">
        <v>114</v>
      </c>
    </row>
    <row r="115" spans="1:3" x14ac:dyDescent="0.2">
      <c r="A115" t="s">
        <v>116</v>
      </c>
      <c r="B115" t="s">
        <v>117</v>
      </c>
      <c r="C115" t="s">
        <v>116</v>
      </c>
    </row>
    <row r="116" spans="1:3" x14ac:dyDescent="0.2">
      <c r="A116" t="s">
        <v>118</v>
      </c>
      <c r="B116" t="s">
        <v>119</v>
      </c>
      <c r="C116" t="s">
        <v>118</v>
      </c>
    </row>
    <row r="117" spans="1:3" x14ac:dyDescent="0.2">
      <c r="A117" t="s">
        <v>120</v>
      </c>
      <c r="B117" t="s">
        <v>121</v>
      </c>
      <c r="C117" t="s">
        <v>120</v>
      </c>
    </row>
    <row r="118" spans="1:3" x14ac:dyDescent="0.2">
      <c r="A118" t="s">
        <v>122</v>
      </c>
      <c r="B118" t="s">
        <v>123</v>
      </c>
      <c r="C118" t="s">
        <v>122</v>
      </c>
    </row>
    <row r="119" spans="1:3" x14ac:dyDescent="0.2">
      <c r="A119" t="s">
        <v>124</v>
      </c>
      <c r="B119" t="s">
        <v>125</v>
      </c>
      <c r="C119" t="s">
        <v>124</v>
      </c>
    </row>
    <row r="120" spans="1:3" x14ac:dyDescent="0.2">
      <c r="A120" t="s">
        <v>126</v>
      </c>
      <c r="B120" t="s">
        <v>127</v>
      </c>
      <c r="C120" t="s">
        <v>126</v>
      </c>
    </row>
    <row r="121" spans="1:3" x14ac:dyDescent="0.2">
      <c r="A121" t="s">
        <v>128</v>
      </c>
      <c r="B121" t="s">
        <v>129</v>
      </c>
      <c r="C121" t="s">
        <v>128</v>
      </c>
    </row>
    <row r="122" spans="1:3" x14ac:dyDescent="0.2">
      <c r="A122" t="s">
        <v>130</v>
      </c>
      <c r="B122" t="s">
        <v>131</v>
      </c>
      <c r="C122" t="s">
        <v>130</v>
      </c>
    </row>
    <row r="123" spans="1:3" x14ac:dyDescent="0.2">
      <c r="A123" t="s">
        <v>132</v>
      </c>
      <c r="B123" t="s">
        <v>133</v>
      </c>
      <c r="C123" t="s">
        <v>132</v>
      </c>
    </row>
    <row r="124" spans="1:3" x14ac:dyDescent="0.2">
      <c r="A124" t="s">
        <v>134</v>
      </c>
      <c r="B124" t="s">
        <v>135</v>
      </c>
      <c r="C124" t="s">
        <v>134</v>
      </c>
    </row>
    <row r="125" spans="1:3" x14ac:dyDescent="0.2">
      <c r="A125" t="s">
        <v>136</v>
      </c>
      <c r="B125" t="s">
        <v>137</v>
      </c>
      <c r="C125" t="s">
        <v>136</v>
      </c>
    </row>
    <row r="126" spans="1:3" x14ac:dyDescent="0.2">
      <c r="A126" t="s">
        <v>138</v>
      </c>
      <c r="B126" t="s">
        <v>139</v>
      </c>
      <c r="C126" t="s">
        <v>138</v>
      </c>
    </row>
    <row r="127" spans="1:3" x14ac:dyDescent="0.2">
      <c r="A127" t="s">
        <v>140</v>
      </c>
      <c r="B127" t="s">
        <v>141</v>
      </c>
      <c r="C127" t="s">
        <v>140</v>
      </c>
    </row>
    <row r="128" spans="1:3" x14ac:dyDescent="0.2">
      <c r="A128" t="s">
        <v>142</v>
      </c>
      <c r="B128" t="s">
        <v>143</v>
      </c>
      <c r="C128" t="s">
        <v>142</v>
      </c>
    </row>
    <row r="129" spans="1:3" x14ac:dyDescent="0.2">
      <c r="A129" t="s">
        <v>144</v>
      </c>
      <c r="B129" t="s">
        <v>145</v>
      </c>
      <c r="C129" t="s">
        <v>144</v>
      </c>
    </row>
    <row r="130" spans="1:3" x14ac:dyDescent="0.2">
      <c r="A130" t="s">
        <v>146</v>
      </c>
      <c r="B130" t="s">
        <v>147</v>
      </c>
      <c r="C130" t="s">
        <v>146</v>
      </c>
    </row>
    <row r="131" spans="1:3" x14ac:dyDescent="0.2">
      <c r="A131" t="s">
        <v>148</v>
      </c>
      <c r="B131" t="s">
        <v>149</v>
      </c>
      <c r="C131" t="s">
        <v>148</v>
      </c>
    </row>
    <row r="132" spans="1:3" x14ac:dyDescent="0.2">
      <c r="A132" t="s">
        <v>150</v>
      </c>
      <c r="B132" t="s">
        <v>151</v>
      </c>
      <c r="C132" t="s">
        <v>150</v>
      </c>
    </row>
    <row r="133" spans="1:3" x14ac:dyDescent="0.2">
      <c r="A133" t="s">
        <v>152</v>
      </c>
      <c r="B133" t="s">
        <v>153</v>
      </c>
      <c r="C133" t="s">
        <v>152</v>
      </c>
    </row>
    <row r="134" spans="1:3" x14ac:dyDescent="0.2">
      <c r="A134" t="s">
        <v>154</v>
      </c>
      <c r="B134" t="s">
        <v>155</v>
      </c>
      <c r="C134" t="s">
        <v>154</v>
      </c>
    </row>
    <row r="135" spans="1:3" x14ac:dyDescent="0.2">
      <c r="A135" t="s">
        <v>156</v>
      </c>
      <c r="B135" t="s">
        <v>157</v>
      </c>
      <c r="C135" t="s">
        <v>156</v>
      </c>
    </row>
    <row r="136" spans="1:3" x14ac:dyDescent="0.2">
      <c r="A136" t="s">
        <v>158</v>
      </c>
      <c r="B136" t="s">
        <v>159</v>
      </c>
      <c r="C136" t="s">
        <v>158</v>
      </c>
    </row>
    <row r="137" spans="1:3" x14ac:dyDescent="0.2">
      <c r="A137" t="s">
        <v>160</v>
      </c>
      <c r="B137" t="s">
        <v>161</v>
      </c>
      <c r="C137" t="s">
        <v>160</v>
      </c>
    </row>
    <row r="138" spans="1:3" x14ac:dyDescent="0.2">
      <c r="A138" t="s">
        <v>162</v>
      </c>
      <c r="B138" t="s">
        <v>163</v>
      </c>
      <c r="C138" t="s">
        <v>162</v>
      </c>
    </row>
    <row r="139" spans="1:3" x14ac:dyDescent="0.2">
      <c r="A139" t="s">
        <v>164</v>
      </c>
      <c r="B139" t="s">
        <v>165</v>
      </c>
      <c r="C139" t="s">
        <v>164</v>
      </c>
    </row>
    <row r="140" spans="1:3" x14ac:dyDescent="0.2">
      <c r="A140" t="s">
        <v>166</v>
      </c>
      <c r="B140" t="s">
        <v>167</v>
      </c>
      <c r="C140" t="s">
        <v>166</v>
      </c>
    </row>
    <row r="141" spans="1:3" x14ac:dyDescent="0.2">
      <c r="A141" t="s">
        <v>168</v>
      </c>
      <c r="B141" t="s">
        <v>169</v>
      </c>
      <c r="C141" t="s">
        <v>168</v>
      </c>
    </row>
    <row r="142" spans="1:3" x14ac:dyDescent="0.2">
      <c r="A142" t="s">
        <v>170</v>
      </c>
      <c r="B142" t="s">
        <v>171</v>
      </c>
      <c r="C142" t="s">
        <v>170</v>
      </c>
    </row>
    <row r="143" spans="1:3" x14ac:dyDescent="0.2">
      <c r="A143" t="s">
        <v>172</v>
      </c>
      <c r="B143" t="s">
        <v>173</v>
      </c>
      <c r="C143" t="s">
        <v>172</v>
      </c>
    </row>
    <row r="144" spans="1:3" x14ac:dyDescent="0.2">
      <c r="A144" t="s">
        <v>174</v>
      </c>
      <c r="B144" t="s">
        <v>175</v>
      </c>
      <c r="C144" t="s">
        <v>174</v>
      </c>
    </row>
    <row r="145" spans="1:3" x14ac:dyDescent="0.2">
      <c r="A145" t="s">
        <v>176</v>
      </c>
      <c r="B145" t="s">
        <v>177</v>
      </c>
      <c r="C145" t="s">
        <v>176</v>
      </c>
    </row>
    <row r="146" spans="1:3" x14ac:dyDescent="0.2">
      <c r="A146" t="s">
        <v>178</v>
      </c>
      <c r="B146" t="s">
        <v>179</v>
      </c>
      <c r="C146" t="s">
        <v>178</v>
      </c>
    </row>
    <row r="147" spans="1:3" x14ac:dyDescent="0.2">
      <c r="A147" t="s">
        <v>180</v>
      </c>
      <c r="B147" t="s">
        <v>181</v>
      </c>
      <c r="C147" t="s">
        <v>180</v>
      </c>
    </row>
    <row r="148" spans="1:3" x14ac:dyDescent="0.2">
      <c r="A148" t="s">
        <v>182</v>
      </c>
      <c r="B148" t="s">
        <v>183</v>
      </c>
      <c r="C148" t="s">
        <v>182</v>
      </c>
    </row>
    <row r="149" spans="1:3" x14ac:dyDescent="0.2">
      <c r="A149" t="s">
        <v>184</v>
      </c>
      <c r="B149" t="s">
        <v>185</v>
      </c>
      <c r="C149" t="s">
        <v>184</v>
      </c>
    </row>
    <row r="150" spans="1:3" x14ac:dyDescent="0.2">
      <c r="A150" t="s">
        <v>186</v>
      </c>
      <c r="B150" t="s">
        <v>187</v>
      </c>
      <c r="C150" t="s">
        <v>186</v>
      </c>
    </row>
    <row r="151" spans="1:3" x14ac:dyDescent="0.2">
      <c r="A151" t="s">
        <v>188</v>
      </c>
      <c r="B151" t="s">
        <v>189</v>
      </c>
      <c r="C151" t="s">
        <v>188</v>
      </c>
    </row>
    <row r="152" spans="1:3" x14ac:dyDescent="0.2">
      <c r="A152" t="s">
        <v>190</v>
      </c>
      <c r="B152" t="s">
        <v>191</v>
      </c>
      <c r="C152" t="s">
        <v>190</v>
      </c>
    </row>
    <row r="153" spans="1:3" x14ac:dyDescent="0.2">
      <c r="A153" t="s">
        <v>192</v>
      </c>
      <c r="B153" t="s">
        <v>193</v>
      </c>
      <c r="C153" t="s">
        <v>192</v>
      </c>
    </row>
    <row r="154" spans="1:3" x14ac:dyDescent="0.2">
      <c r="A154" t="s">
        <v>194</v>
      </c>
      <c r="B154" t="s">
        <v>195</v>
      </c>
      <c r="C154" t="s">
        <v>194</v>
      </c>
    </row>
    <row r="155" spans="1:3" x14ac:dyDescent="0.2">
      <c r="A155" t="s">
        <v>196</v>
      </c>
      <c r="B155" t="s">
        <v>197</v>
      </c>
      <c r="C155" t="s">
        <v>196</v>
      </c>
    </row>
    <row r="156" spans="1:3" x14ac:dyDescent="0.2">
      <c r="A156" t="s">
        <v>198</v>
      </c>
      <c r="B156" t="s">
        <v>199</v>
      </c>
      <c r="C156" t="s">
        <v>198</v>
      </c>
    </row>
    <row r="157" spans="1:3" x14ac:dyDescent="0.2">
      <c r="A157" t="s">
        <v>200</v>
      </c>
      <c r="B157" t="s">
        <v>201</v>
      </c>
      <c r="C157" t="s">
        <v>200</v>
      </c>
    </row>
    <row r="158" spans="1:3" x14ac:dyDescent="0.2">
      <c r="A158" t="s">
        <v>202</v>
      </c>
      <c r="B158" t="s">
        <v>203</v>
      </c>
      <c r="C158" t="s">
        <v>202</v>
      </c>
    </row>
    <row r="159" spans="1:3" x14ac:dyDescent="0.2">
      <c r="A159" t="s">
        <v>204</v>
      </c>
      <c r="B159" t="s">
        <v>205</v>
      </c>
      <c r="C159" t="s">
        <v>204</v>
      </c>
    </row>
    <row r="160" spans="1:3" x14ac:dyDescent="0.2">
      <c r="A160" t="s">
        <v>206</v>
      </c>
      <c r="B160" t="s">
        <v>207</v>
      </c>
      <c r="C160" t="s">
        <v>206</v>
      </c>
    </row>
    <row r="161" spans="1:3" x14ac:dyDescent="0.2">
      <c r="A161" t="s">
        <v>208</v>
      </c>
      <c r="B161" t="s">
        <v>209</v>
      </c>
      <c r="C161" t="s">
        <v>208</v>
      </c>
    </row>
    <row r="162" spans="1:3" x14ac:dyDescent="0.2">
      <c r="A162" t="s">
        <v>883</v>
      </c>
      <c r="B162" t="s">
        <v>211</v>
      </c>
      <c r="C162" t="s">
        <v>883</v>
      </c>
    </row>
    <row r="163" spans="1:3" x14ac:dyDescent="0.2">
      <c r="A163" t="s">
        <v>212</v>
      </c>
      <c r="B163" t="s">
        <v>213</v>
      </c>
      <c r="C163" t="s">
        <v>212</v>
      </c>
    </row>
    <row r="164" spans="1:3" x14ac:dyDescent="0.2">
      <c r="A164" t="s">
        <v>214</v>
      </c>
      <c r="B164" t="s">
        <v>215</v>
      </c>
      <c r="C164" t="s">
        <v>214</v>
      </c>
    </row>
    <row r="165" spans="1:3" x14ac:dyDescent="0.2">
      <c r="A165" t="s">
        <v>216</v>
      </c>
      <c r="B165" t="s">
        <v>217</v>
      </c>
      <c r="C165" t="s">
        <v>216</v>
      </c>
    </row>
    <row r="166" spans="1:3" x14ac:dyDescent="0.2">
      <c r="A166" t="s">
        <v>218</v>
      </c>
      <c r="B166" t="s">
        <v>219</v>
      </c>
      <c r="C166" t="s">
        <v>218</v>
      </c>
    </row>
    <row r="167" spans="1:3" x14ac:dyDescent="0.2">
      <c r="A167" t="s">
        <v>220</v>
      </c>
      <c r="B167" t="s">
        <v>221</v>
      </c>
      <c r="C167" t="s">
        <v>220</v>
      </c>
    </row>
    <row r="168" spans="1:3" x14ac:dyDescent="0.2">
      <c r="A168" t="s">
        <v>222</v>
      </c>
      <c r="B168" t="s">
        <v>223</v>
      </c>
      <c r="C168" t="s">
        <v>222</v>
      </c>
    </row>
    <row r="169" spans="1:3" x14ac:dyDescent="0.2">
      <c r="A169" t="s">
        <v>224</v>
      </c>
      <c r="B169" t="s">
        <v>225</v>
      </c>
      <c r="C169" t="s">
        <v>224</v>
      </c>
    </row>
    <row r="170" spans="1:3" x14ac:dyDescent="0.2">
      <c r="A170" t="s">
        <v>226</v>
      </c>
      <c r="B170" t="s">
        <v>227</v>
      </c>
      <c r="C170" t="s">
        <v>226</v>
      </c>
    </row>
    <row r="171" spans="1:3" x14ac:dyDescent="0.2">
      <c r="A171" s="48" t="s">
        <v>228</v>
      </c>
      <c r="B171" s="48" t="s">
        <v>229</v>
      </c>
      <c r="C171" s="48" t="s">
        <v>228</v>
      </c>
    </row>
    <row r="172" spans="1:3" x14ac:dyDescent="0.2">
      <c r="A172" t="s">
        <v>1205</v>
      </c>
      <c r="B172" s="48" t="s">
        <v>1214</v>
      </c>
      <c r="C172" t="s">
        <v>1205</v>
      </c>
    </row>
    <row r="173" spans="1:3" x14ac:dyDescent="0.2">
      <c r="A173" t="s">
        <v>230</v>
      </c>
      <c r="B173" t="s">
        <v>231</v>
      </c>
      <c r="C173" t="s">
        <v>230</v>
      </c>
    </row>
    <row r="174" spans="1:3" x14ac:dyDescent="0.2">
      <c r="A174" t="s">
        <v>232</v>
      </c>
      <c r="B174" t="s">
        <v>233</v>
      </c>
      <c r="C174" t="s">
        <v>232</v>
      </c>
    </row>
    <row r="175" spans="1:3" x14ac:dyDescent="0.2">
      <c r="A175" t="s">
        <v>234</v>
      </c>
      <c r="B175" t="s">
        <v>235</v>
      </c>
      <c r="C175" t="s">
        <v>234</v>
      </c>
    </row>
    <row r="176" spans="1:3" x14ac:dyDescent="0.2">
      <c r="A176" t="s">
        <v>241</v>
      </c>
      <c r="B176" t="s">
        <v>242</v>
      </c>
      <c r="C176" t="s">
        <v>241</v>
      </c>
    </row>
    <row r="177" spans="1:3" x14ac:dyDescent="0.2">
      <c r="A177" s="48" t="s">
        <v>608</v>
      </c>
      <c r="B177" s="48" t="s">
        <v>1998</v>
      </c>
      <c r="C177" s="48" t="s">
        <v>608</v>
      </c>
    </row>
    <row r="178" spans="1:3" x14ac:dyDescent="0.2">
      <c r="A178" t="s">
        <v>243</v>
      </c>
      <c r="B178" t="s">
        <v>244</v>
      </c>
      <c r="C178" t="s">
        <v>243</v>
      </c>
    </row>
    <row r="179" spans="1:3" x14ac:dyDescent="0.2">
      <c r="A179" t="s">
        <v>245</v>
      </c>
      <c r="B179" t="s">
        <v>246</v>
      </c>
      <c r="C179" t="s">
        <v>245</v>
      </c>
    </row>
    <row r="180" spans="1:3" x14ac:dyDescent="0.2">
      <c r="A180" t="s">
        <v>247</v>
      </c>
      <c r="B180" t="s">
        <v>248</v>
      </c>
      <c r="C180" t="s">
        <v>247</v>
      </c>
    </row>
    <row r="181" spans="1:3" x14ac:dyDescent="0.2">
      <c r="A181" t="s">
        <v>249</v>
      </c>
      <c r="B181" t="s">
        <v>250</v>
      </c>
      <c r="C181" t="s">
        <v>249</v>
      </c>
    </row>
    <row r="182" spans="1:3" x14ac:dyDescent="0.2">
      <c r="A182" t="s">
        <v>251</v>
      </c>
      <c r="B182" t="s">
        <v>252</v>
      </c>
      <c r="C182" t="s">
        <v>251</v>
      </c>
    </row>
    <row r="183" spans="1:3" x14ac:dyDescent="0.2">
      <c r="A183" t="s">
        <v>253</v>
      </c>
      <c r="B183" t="s">
        <v>254</v>
      </c>
      <c r="C183" t="s">
        <v>253</v>
      </c>
    </row>
    <row r="184" spans="1:3" x14ac:dyDescent="0.2">
      <c r="A184" t="s">
        <v>255</v>
      </c>
      <c r="B184" t="s">
        <v>256</v>
      </c>
      <c r="C184" t="s">
        <v>255</v>
      </c>
    </row>
    <row r="185" spans="1:3" x14ac:dyDescent="0.2">
      <c r="A185" t="s">
        <v>257</v>
      </c>
      <c r="B185" t="s">
        <v>258</v>
      </c>
      <c r="C185" t="s">
        <v>257</v>
      </c>
    </row>
    <row r="186" spans="1:3" x14ac:dyDescent="0.2">
      <c r="A186" t="s">
        <v>259</v>
      </c>
      <c r="B186" t="s">
        <v>260</v>
      </c>
      <c r="C186" t="s">
        <v>259</v>
      </c>
    </row>
    <row r="187" spans="1:3" x14ac:dyDescent="0.2">
      <c r="A187" t="s">
        <v>261</v>
      </c>
      <c r="B187" t="s">
        <v>262</v>
      </c>
      <c r="C187" t="s">
        <v>261</v>
      </c>
    </row>
    <row r="188" spans="1:3" x14ac:dyDescent="0.2">
      <c r="A188" t="s">
        <v>263</v>
      </c>
      <c r="B188" t="s">
        <v>264</v>
      </c>
      <c r="C188" t="s">
        <v>263</v>
      </c>
    </row>
    <row r="189" spans="1:3" x14ac:dyDescent="0.2">
      <c r="A189" t="s">
        <v>265</v>
      </c>
      <c r="B189" t="s">
        <v>266</v>
      </c>
      <c r="C189" t="s">
        <v>265</v>
      </c>
    </row>
    <row r="190" spans="1:3" x14ac:dyDescent="0.2">
      <c r="A190" t="s">
        <v>267</v>
      </c>
      <c r="B190" t="s">
        <v>268</v>
      </c>
      <c r="C190" t="s">
        <v>267</v>
      </c>
    </row>
    <row r="191" spans="1:3" x14ac:dyDescent="0.2">
      <c r="A191" t="s">
        <v>269</v>
      </c>
      <c r="B191" t="s">
        <v>270</v>
      </c>
      <c r="C191" t="s">
        <v>269</v>
      </c>
    </row>
    <row r="192" spans="1:3" x14ac:dyDescent="0.2">
      <c r="A192" t="s">
        <v>271</v>
      </c>
      <c r="B192" t="s">
        <v>272</v>
      </c>
      <c r="C192" t="s">
        <v>271</v>
      </c>
    </row>
    <row r="193" spans="1:3" x14ac:dyDescent="0.2">
      <c r="A193" t="s">
        <v>273</v>
      </c>
      <c r="B193" t="s">
        <v>274</v>
      </c>
      <c r="C193" t="s">
        <v>273</v>
      </c>
    </row>
    <row r="194" spans="1:3" x14ac:dyDescent="0.2">
      <c r="A194" t="s">
        <v>275</v>
      </c>
      <c r="B194" t="s">
        <v>276</v>
      </c>
      <c r="C194" t="s">
        <v>275</v>
      </c>
    </row>
    <row r="195" spans="1:3" x14ac:dyDescent="0.2">
      <c r="A195" t="s">
        <v>277</v>
      </c>
      <c r="B195" t="s">
        <v>278</v>
      </c>
      <c r="C195" t="s">
        <v>277</v>
      </c>
    </row>
    <row r="196" spans="1:3" x14ac:dyDescent="0.2">
      <c r="A196" t="s">
        <v>279</v>
      </c>
      <c r="B196" t="s">
        <v>280</v>
      </c>
      <c r="C196" t="s">
        <v>279</v>
      </c>
    </row>
    <row r="197" spans="1:3" x14ac:dyDescent="0.2">
      <c r="A197" t="s">
        <v>281</v>
      </c>
      <c r="B197" t="s">
        <v>282</v>
      </c>
      <c r="C197" t="s">
        <v>281</v>
      </c>
    </row>
    <row r="198" spans="1:3" x14ac:dyDescent="0.2">
      <c r="A198" t="s">
        <v>283</v>
      </c>
      <c r="B198" t="s">
        <v>284</v>
      </c>
      <c r="C198" t="s">
        <v>283</v>
      </c>
    </row>
    <row r="199" spans="1:3" x14ac:dyDescent="0.2">
      <c r="A199" t="s">
        <v>285</v>
      </c>
      <c r="B199" t="s">
        <v>286</v>
      </c>
      <c r="C199" t="s">
        <v>285</v>
      </c>
    </row>
    <row r="200" spans="1:3" x14ac:dyDescent="0.2">
      <c r="A200" t="s">
        <v>287</v>
      </c>
      <c r="B200" t="s">
        <v>288</v>
      </c>
      <c r="C200" t="s">
        <v>287</v>
      </c>
    </row>
    <row r="201" spans="1:3" x14ac:dyDescent="0.2">
      <c r="A201" t="s">
        <v>289</v>
      </c>
      <c r="B201" t="s">
        <v>290</v>
      </c>
      <c r="C201" t="s">
        <v>289</v>
      </c>
    </row>
    <row r="202" spans="1:3" x14ac:dyDescent="0.2">
      <c r="A202" t="s">
        <v>291</v>
      </c>
      <c r="B202" t="s">
        <v>292</v>
      </c>
      <c r="C202" t="s">
        <v>291</v>
      </c>
    </row>
    <row r="203" spans="1:3" x14ac:dyDescent="0.2">
      <c r="A203" t="s">
        <v>293</v>
      </c>
      <c r="B203" t="s">
        <v>294</v>
      </c>
      <c r="C203" t="s">
        <v>293</v>
      </c>
    </row>
    <row r="204" spans="1:3" x14ac:dyDescent="0.2">
      <c r="A204" t="s">
        <v>295</v>
      </c>
      <c r="B204" t="s">
        <v>296</v>
      </c>
      <c r="C204" t="s">
        <v>295</v>
      </c>
    </row>
    <row r="205" spans="1:3" x14ac:dyDescent="0.2">
      <c r="A205" t="s">
        <v>297</v>
      </c>
      <c r="B205" t="s">
        <v>298</v>
      </c>
      <c r="C205" t="s">
        <v>297</v>
      </c>
    </row>
    <row r="206" spans="1:3" x14ac:dyDescent="0.2">
      <c r="A206" t="s">
        <v>299</v>
      </c>
      <c r="B206" t="s">
        <v>300</v>
      </c>
      <c r="C206" t="s">
        <v>299</v>
      </c>
    </row>
    <row r="207" spans="1:3" x14ac:dyDescent="0.2">
      <c r="A207" t="s">
        <v>301</v>
      </c>
      <c r="B207" t="s">
        <v>302</v>
      </c>
      <c r="C207" t="s">
        <v>301</v>
      </c>
    </row>
    <row r="208" spans="1:3" x14ac:dyDescent="0.2">
      <c r="A208" t="s">
        <v>303</v>
      </c>
      <c r="B208" t="s">
        <v>304</v>
      </c>
      <c r="C208" t="s">
        <v>303</v>
      </c>
    </row>
    <row r="209" spans="1:3" x14ac:dyDescent="0.2">
      <c r="A209" t="s">
        <v>305</v>
      </c>
      <c r="B209" t="s">
        <v>306</v>
      </c>
      <c r="C209" t="s">
        <v>305</v>
      </c>
    </row>
    <row r="210" spans="1:3" x14ac:dyDescent="0.2">
      <c r="A210" t="s">
        <v>307</v>
      </c>
      <c r="B210" t="s">
        <v>308</v>
      </c>
      <c r="C210" t="s">
        <v>307</v>
      </c>
    </row>
    <row r="211" spans="1:3" x14ac:dyDescent="0.2">
      <c r="A211" t="s">
        <v>309</v>
      </c>
      <c r="B211" t="s">
        <v>310</v>
      </c>
      <c r="C211" t="s">
        <v>309</v>
      </c>
    </row>
    <row r="212" spans="1:3" x14ac:dyDescent="0.2">
      <c r="A212" t="s">
        <v>311</v>
      </c>
      <c r="B212" t="s">
        <v>312</v>
      </c>
      <c r="C212" t="s">
        <v>311</v>
      </c>
    </row>
    <row r="213" spans="1:3" x14ac:dyDescent="0.2">
      <c r="A213" t="s">
        <v>313</v>
      </c>
      <c r="B213" t="s">
        <v>314</v>
      </c>
      <c r="C213" t="s">
        <v>313</v>
      </c>
    </row>
    <row r="214" spans="1:3" x14ac:dyDescent="0.2">
      <c r="A214" t="s">
        <v>315</v>
      </c>
      <c r="B214" t="s">
        <v>316</v>
      </c>
      <c r="C214" t="s">
        <v>315</v>
      </c>
    </row>
    <row r="215" spans="1:3" x14ac:dyDescent="0.2">
      <c r="A215" t="s">
        <v>317</v>
      </c>
      <c r="B215" t="s">
        <v>318</v>
      </c>
      <c r="C215" t="s">
        <v>317</v>
      </c>
    </row>
    <row r="216" spans="1:3" x14ac:dyDescent="0.2">
      <c r="A216" t="s">
        <v>620</v>
      </c>
      <c r="B216" s="48" t="s">
        <v>1999</v>
      </c>
      <c r="C216" t="s">
        <v>620</v>
      </c>
    </row>
    <row r="217" spans="1:3" x14ac:dyDescent="0.2">
      <c r="A217" t="s">
        <v>319</v>
      </c>
      <c r="B217" t="s">
        <v>320</v>
      </c>
      <c r="C217" t="s">
        <v>319</v>
      </c>
    </row>
    <row r="218" spans="1:3" x14ac:dyDescent="0.2">
      <c r="A218" t="s">
        <v>321</v>
      </c>
      <c r="B218" t="s">
        <v>322</v>
      </c>
      <c r="C218" t="s">
        <v>321</v>
      </c>
    </row>
    <row r="219" spans="1:3" x14ac:dyDescent="0.2">
      <c r="A219" t="s">
        <v>323</v>
      </c>
      <c r="B219" t="s">
        <v>324</v>
      </c>
      <c r="C219" t="s">
        <v>323</v>
      </c>
    </row>
    <row r="220" spans="1:3" x14ac:dyDescent="0.2">
      <c r="A220" t="s">
        <v>325</v>
      </c>
      <c r="B220" t="s">
        <v>326</v>
      </c>
      <c r="C220" t="s">
        <v>325</v>
      </c>
    </row>
    <row r="221" spans="1:3" x14ac:dyDescent="0.2">
      <c r="A221" t="s">
        <v>327</v>
      </c>
      <c r="B221" t="s">
        <v>328</v>
      </c>
      <c r="C221" t="s">
        <v>327</v>
      </c>
    </row>
    <row r="222" spans="1:3" x14ac:dyDescent="0.2">
      <c r="A222" t="s">
        <v>329</v>
      </c>
      <c r="B222" t="s">
        <v>330</v>
      </c>
      <c r="C222" t="s">
        <v>329</v>
      </c>
    </row>
    <row r="223" spans="1:3" x14ac:dyDescent="0.2">
      <c r="A223" t="s">
        <v>331</v>
      </c>
      <c r="B223" t="s">
        <v>332</v>
      </c>
      <c r="C223" t="s">
        <v>331</v>
      </c>
    </row>
    <row r="224" spans="1:3" x14ac:dyDescent="0.2">
      <c r="A224" t="s">
        <v>333</v>
      </c>
      <c r="B224" t="s">
        <v>334</v>
      </c>
      <c r="C224" t="s">
        <v>333</v>
      </c>
    </row>
    <row r="225" spans="1:3" x14ac:dyDescent="0.2">
      <c r="A225" t="s">
        <v>335</v>
      </c>
      <c r="B225" t="s">
        <v>336</v>
      </c>
      <c r="C225" t="s">
        <v>335</v>
      </c>
    </row>
    <row r="226" spans="1:3" x14ac:dyDescent="0.2">
      <c r="A226" t="s">
        <v>337</v>
      </c>
      <c r="B226" t="s">
        <v>338</v>
      </c>
      <c r="C226" t="s">
        <v>337</v>
      </c>
    </row>
    <row r="227" spans="1:3" x14ac:dyDescent="0.2">
      <c r="A227" t="s">
        <v>339</v>
      </c>
      <c r="B227" t="s">
        <v>340</v>
      </c>
      <c r="C227" t="s">
        <v>339</v>
      </c>
    </row>
    <row r="228" spans="1:3" x14ac:dyDescent="0.2">
      <c r="A228" t="s">
        <v>341</v>
      </c>
      <c r="B228" t="s">
        <v>342</v>
      </c>
      <c r="C228" t="s">
        <v>341</v>
      </c>
    </row>
    <row r="229" spans="1:3" x14ac:dyDescent="0.2">
      <c r="A229" t="s">
        <v>343</v>
      </c>
      <c r="B229" t="s">
        <v>344</v>
      </c>
      <c r="C229" t="s">
        <v>343</v>
      </c>
    </row>
    <row r="230" spans="1:3" x14ac:dyDescent="0.2">
      <c r="A230" t="s">
        <v>345</v>
      </c>
      <c r="B230" t="s">
        <v>346</v>
      </c>
      <c r="C230" t="s">
        <v>345</v>
      </c>
    </row>
    <row r="231" spans="1:3" x14ac:dyDescent="0.2">
      <c r="A231" t="s">
        <v>347</v>
      </c>
      <c r="B231" t="s">
        <v>348</v>
      </c>
      <c r="C231" t="s">
        <v>347</v>
      </c>
    </row>
    <row r="232" spans="1:3" x14ac:dyDescent="0.2">
      <c r="A232" t="s">
        <v>349</v>
      </c>
      <c r="B232" t="s">
        <v>350</v>
      </c>
      <c r="C232" t="s">
        <v>349</v>
      </c>
    </row>
    <row r="233" spans="1:3" x14ac:dyDescent="0.2">
      <c r="A233" t="s">
        <v>351</v>
      </c>
      <c r="B233" t="s">
        <v>352</v>
      </c>
      <c r="C233" t="s">
        <v>351</v>
      </c>
    </row>
    <row r="234" spans="1:3" x14ac:dyDescent="0.2">
      <c r="A234" t="s">
        <v>353</v>
      </c>
      <c r="B234" t="s">
        <v>354</v>
      </c>
      <c r="C234" t="s">
        <v>353</v>
      </c>
    </row>
    <row r="235" spans="1:3" x14ac:dyDescent="0.2">
      <c r="A235" t="s">
        <v>355</v>
      </c>
      <c r="B235" t="s">
        <v>356</v>
      </c>
      <c r="C235" t="s">
        <v>355</v>
      </c>
    </row>
    <row r="236" spans="1:3" x14ac:dyDescent="0.2">
      <c r="A236" t="s">
        <v>357</v>
      </c>
      <c r="B236" t="s">
        <v>358</v>
      </c>
      <c r="C236" t="s">
        <v>357</v>
      </c>
    </row>
    <row r="237" spans="1:3" x14ac:dyDescent="0.2">
      <c r="A237" t="s">
        <v>359</v>
      </c>
      <c r="B237" t="s">
        <v>360</v>
      </c>
      <c r="C237" t="s">
        <v>359</v>
      </c>
    </row>
    <row r="238" spans="1:3" x14ac:dyDescent="0.2">
      <c r="A238" t="s">
        <v>361</v>
      </c>
      <c r="B238" t="s">
        <v>362</v>
      </c>
      <c r="C238" t="s">
        <v>361</v>
      </c>
    </row>
    <row r="239" spans="1:3" x14ac:dyDescent="0.2">
      <c r="A239" t="s">
        <v>363</v>
      </c>
      <c r="B239" t="s">
        <v>364</v>
      </c>
      <c r="C239" t="s">
        <v>363</v>
      </c>
    </row>
    <row r="240" spans="1:3" x14ac:dyDescent="0.2">
      <c r="A240" t="s">
        <v>365</v>
      </c>
      <c r="B240" t="s">
        <v>366</v>
      </c>
      <c r="C240" t="s">
        <v>365</v>
      </c>
    </row>
    <row r="241" spans="1:3" x14ac:dyDescent="0.2">
      <c r="A241" t="s">
        <v>367</v>
      </c>
      <c r="B241" t="s">
        <v>368</v>
      </c>
      <c r="C241" t="s">
        <v>367</v>
      </c>
    </row>
    <row r="242" spans="1:3" x14ac:dyDescent="0.2">
      <c r="A242" t="s">
        <v>369</v>
      </c>
      <c r="B242" t="s">
        <v>370</v>
      </c>
      <c r="C242" t="s">
        <v>369</v>
      </c>
    </row>
    <row r="243" spans="1:3" x14ac:dyDescent="0.2">
      <c r="A243" t="s">
        <v>371</v>
      </c>
      <c r="B243" t="s">
        <v>372</v>
      </c>
      <c r="C243" t="s">
        <v>371</v>
      </c>
    </row>
    <row r="244" spans="1:3" x14ac:dyDescent="0.2">
      <c r="A244" t="s">
        <v>373</v>
      </c>
      <c r="B244" t="s">
        <v>374</v>
      </c>
      <c r="C244" t="s">
        <v>373</v>
      </c>
    </row>
    <row r="245" spans="1:3" x14ac:dyDescent="0.2">
      <c r="A245" t="s">
        <v>375</v>
      </c>
      <c r="B245" t="s">
        <v>376</v>
      </c>
      <c r="C245" t="s">
        <v>375</v>
      </c>
    </row>
    <row r="246" spans="1:3" x14ac:dyDescent="0.2">
      <c r="A246" t="s">
        <v>377</v>
      </c>
      <c r="B246" t="s">
        <v>378</v>
      </c>
      <c r="C246" t="s">
        <v>377</v>
      </c>
    </row>
    <row r="247" spans="1:3" x14ac:dyDescent="0.2">
      <c r="A247" t="s">
        <v>379</v>
      </c>
      <c r="B247" t="s">
        <v>380</v>
      </c>
      <c r="C247" t="s">
        <v>379</v>
      </c>
    </row>
    <row r="248" spans="1:3" x14ac:dyDescent="0.2">
      <c r="A248" t="s">
        <v>381</v>
      </c>
      <c r="B248" t="s">
        <v>382</v>
      </c>
      <c r="C248" t="s">
        <v>381</v>
      </c>
    </row>
    <row r="249" spans="1:3" x14ac:dyDescent="0.2">
      <c r="A249" t="s">
        <v>383</v>
      </c>
      <c r="B249" t="s">
        <v>384</v>
      </c>
      <c r="C249" t="s">
        <v>383</v>
      </c>
    </row>
    <row r="250" spans="1:3" x14ac:dyDescent="0.2">
      <c r="A250" t="s">
        <v>385</v>
      </c>
      <c r="B250" t="s">
        <v>386</v>
      </c>
      <c r="C250" t="s">
        <v>385</v>
      </c>
    </row>
    <row r="251" spans="1:3" x14ac:dyDescent="0.2">
      <c r="A251" t="s">
        <v>387</v>
      </c>
      <c r="B251" t="s">
        <v>388</v>
      </c>
      <c r="C251" t="s">
        <v>387</v>
      </c>
    </row>
    <row r="252" spans="1:3" x14ac:dyDescent="0.2">
      <c r="A252" t="s">
        <v>389</v>
      </c>
      <c r="B252" t="s">
        <v>390</v>
      </c>
      <c r="C252" t="s">
        <v>389</v>
      </c>
    </row>
    <row r="253" spans="1:3" x14ac:dyDescent="0.2">
      <c r="A253" t="s">
        <v>391</v>
      </c>
      <c r="B253" t="s">
        <v>392</v>
      </c>
      <c r="C253" t="s">
        <v>391</v>
      </c>
    </row>
    <row r="254" spans="1:3" x14ac:dyDescent="0.2">
      <c r="A254" t="s">
        <v>393</v>
      </c>
      <c r="B254" t="s">
        <v>394</v>
      </c>
      <c r="C254" t="s">
        <v>393</v>
      </c>
    </row>
    <row r="255" spans="1:3" x14ac:dyDescent="0.2">
      <c r="A255" t="s">
        <v>395</v>
      </c>
      <c r="B255" t="s">
        <v>396</v>
      </c>
      <c r="C255" t="s">
        <v>395</v>
      </c>
    </row>
    <row r="256" spans="1:3" x14ac:dyDescent="0.2">
      <c r="A256" t="s">
        <v>397</v>
      </c>
      <c r="B256" t="s">
        <v>398</v>
      </c>
      <c r="C256" t="s">
        <v>397</v>
      </c>
    </row>
    <row r="257" spans="1:3" x14ac:dyDescent="0.2">
      <c r="A257" t="s">
        <v>399</v>
      </c>
      <c r="B257" t="s">
        <v>400</v>
      </c>
      <c r="C257" t="s">
        <v>399</v>
      </c>
    </row>
    <row r="258" spans="1:3" x14ac:dyDescent="0.2">
      <c r="A258" t="s">
        <v>401</v>
      </c>
      <c r="B258" t="s">
        <v>402</v>
      </c>
      <c r="C258" t="s">
        <v>401</v>
      </c>
    </row>
    <row r="259" spans="1:3" x14ac:dyDescent="0.2">
      <c r="A259" t="s">
        <v>403</v>
      </c>
      <c r="B259" t="s">
        <v>404</v>
      </c>
      <c r="C259" t="s">
        <v>403</v>
      </c>
    </row>
    <row r="260" spans="1:3" x14ac:dyDescent="0.2">
      <c r="A260" t="s">
        <v>405</v>
      </c>
      <c r="B260" t="s">
        <v>406</v>
      </c>
      <c r="C260" t="s">
        <v>405</v>
      </c>
    </row>
    <row r="261" spans="1:3" x14ac:dyDescent="0.2">
      <c r="A261" t="s">
        <v>407</v>
      </c>
      <c r="B261" t="s">
        <v>408</v>
      </c>
      <c r="C261" t="s">
        <v>407</v>
      </c>
    </row>
    <row r="262" spans="1:3" x14ac:dyDescent="0.2">
      <c r="A262" t="s">
        <v>409</v>
      </c>
      <c r="B262" t="s">
        <v>410</v>
      </c>
      <c r="C262" t="s">
        <v>409</v>
      </c>
    </row>
    <row r="263" spans="1:3" x14ac:dyDescent="0.2">
      <c r="A263" t="s">
        <v>411</v>
      </c>
      <c r="B263" t="s">
        <v>412</v>
      </c>
      <c r="C263" t="s">
        <v>411</v>
      </c>
    </row>
    <row r="264" spans="1:3" x14ac:dyDescent="0.2">
      <c r="A264" t="s">
        <v>413</v>
      </c>
      <c r="B264" t="s">
        <v>414</v>
      </c>
      <c r="C264" t="s">
        <v>413</v>
      </c>
    </row>
    <row r="265" spans="1:3" x14ac:dyDescent="0.2">
      <c r="A265" t="s">
        <v>415</v>
      </c>
      <c r="B265" t="s">
        <v>416</v>
      </c>
      <c r="C265" t="s">
        <v>415</v>
      </c>
    </row>
    <row r="266" spans="1:3" x14ac:dyDescent="0.2">
      <c r="A266" t="s">
        <v>417</v>
      </c>
      <c r="B266" t="s">
        <v>418</v>
      </c>
      <c r="C266" t="s">
        <v>417</v>
      </c>
    </row>
    <row r="267" spans="1:3" x14ac:dyDescent="0.2">
      <c r="A267" t="s">
        <v>419</v>
      </c>
      <c r="B267" t="s">
        <v>420</v>
      </c>
      <c r="C267" t="s">
        <v>419</v>
      </c>
    </row>
    <row r="268" spans="1:3" x14ac:dyDescent="0.2">
      <c r="A268" t="s">
        <v>421</v>
      </c>
      <c r="B268" t="s">
        <v>422</v>
      </c>
      <c r="C268" t="s">
        <v>421</v>
      </c>
    </row>
    <row r="269" spans="1:3" x14ac:dyDescent="0.2">
      <c r="A269" t="s">
        <v>423</v>
      </c>
      <c r="B269" t="s">
        <v>424</v>
      </c>
      <c r="C269" t="s">
        <v>423</v>
      </c>
    </row>
    <row r="270" spans="1:3" x14ac:dyDescent="0.2">
      <c r="A270" t="s">
        <v>425</v>
      </c>
      <c r="B270" t="s">
        <v>426</v>
      </c>
      <c r="C270" t="s">
        <v>425</v>
      </c>
    </row>
    <row r="271" spans="1:3" x14ac:dyDescent="0.2">
      <c r="A271" t="s">
        <v>427</v>
      </c>
      <c r="B271" t="s">
        <v>428</v>
      </c>
      <c r="C271" t="s">
        <v>427</v>
      </c>
    </row>
    <row r="272" spans="1:3" x14ac:dyDescent="0.2">
      <c r="A272" t="s">
        <v>429</v>
      </c>
      <c r="B272" t="s">
        <v>430</v>
      </c>
      <c r="C272" t="s">
        <v>429</v>
      </c>
    </row>
    <row r="273" spans="1:3" x14ac:dyDescent="0.2">
      <c r="A273" t="s">
        <v>431</v>
      </c>
      <c r="B273" t="s">
        <v>432</v>
      </c>
      <c r="C273" t="s">
        <v>431</v>
      </c>
    </row>
    <row r="274" spans="1:3" x14ac:dyDescent="0.2">
      <c r="A274" t="s">
        <v>433</v>
      </c>
      <c r="B274" t="s">
        <v>434</v>
      </c>
      <c r="C274" t="s">
        <v>433</v>
      </c>
    </row>
    <row r="275" spans="1:3" x14ac:dyDescent="0.2">
      <c r="A275" t="s">
        <v>435</v>
      </c>
      <c r="B275" t="s">
        <v>436</v>
      </c>
      <c r="C275" t="s">
        <v>435</v>
      </c>
    </row>
    <row r="276" spans="1:3" x14ac:dyDescent="0.2">
      <c r="A276" t="s">
        <v>437</v>
      </c>
      <c r="B276" t="s">
        <v>438</v>
      </c>
      <c r="C276" t="s">
        <v>437</v>
      </c>
    </row>
    <row r="277" spans="1:3" x14ac:dyDescent="0.2">
      <c r="A277" t="s">
        <v>439</v>
      </c>
      <c r="B277" t="s">
        <v>440</v>
      </c>
      <c r="C277" t="s">
        <v>439</v>
      </c>
    </row>
    <row r="278" spans="1:3" x14ac:dyDescent="0.2">
      <c r="A278" t="s">
        <v>441</v>
      </c>
      <c r="B278" t="s">
        <v>442</v>
      </c>
      <c r="C278" t="s">
        <v>441</v>
      </c>
    </row>
    <row r="279" spans="1:3" x14ac:dyDescent="0.2">
      <c r="A279" t="s">
        <v>443</v>
      </c>
      <c r="B279" t="s">
        <v>444</v>
      </c>
      <c r="C279" t="s">
        <v>443</v>
      </c>
    </row>
    <row r="280" spans="1:3" x14ac:dyDescent="0.2">
      <c r="A280" t="s">
        <v>1206</v>
      </c>
      <c r="B280" s="48" t="s">
        <v>1215</v>
      </c>
      <c r="C280" t="s">
        <v>1206</v>
      </c>
    </row>
    <row r="281" spans="1:3" x14ac:dyDescent="0.2">
      <c r="A281" t="s">
        <v>445</v>
      </c>
      <c r="B281" t="s">
        <v>446</v>
      </c>
      <c r="C281" t="s">
        <v>445</v>
      </c>
    </row>
    <row r="282" spans="1:3" x14ac:dyDescent="0.2">
      <c r="A282" s="48" t="s">
        <v>1115</v>
      </c>
      <c r="B282" s="48" t="s">
        <v>1116</v>
      </c>
      <c r="C282" s="48" t="s">
        <v>1115</v>
      </c>
    </row>
    <row r="283" spans="1:3" x14ac:dyDescent="0.2">
      <c r="A283" t="s">
        <v>447</v>
      </c>
      <c r="B283" t="s">
        <v>448</v>
      </c>
      <c r="C283" t="s">
        <v>447</v>
      </c>
    </row>
    <row r="284" spans="1:3" x14ac:dyDescent="0.2">
      <c r="A284" s="48" t="s">
        <v>2001</v>
      </c>
      <c r="B284" s="48" t="s">
        <v>2000</v>
      </c>
      <c r="C284" s="48" t="s">
        <v>2001</v>
      </c>
    </row>
    <row r="285" spans="1:3" x14ac:dyDescent="0.2">
      <c r="A285" t="s">
        <v>449</v>
      </c>
      <c r="B285" t="s">
        <v>450</v>
      </c>
      <c r="C285" t="s">
        <v>449</v>
      </c>
    </row>
    <row r="286" spans="1:3" x14ac:dyDescent="0.2">
      <c r="A286" t="s">
        <v>451</v>
      </c>
      <c r="B286" t="s">
        <v>452</v>
      </c>
      <c r="C286" t="s">
        <v>451</v>
      </c>
    </row>
    <row r="287" spans="1:3" x14ac:dyDescent="0.2">
      <c r="A287" t="s">
        <v>453</v>
      </c>
      <c r="B287" t="s">
        <v>454</v>
      </c>
      <c r="C287" t="s">
        <v>453</v>
      </c>
    </row>
    <row r="288" spans="1:3" x14ac:dyDescent="0.2">
      <c r="A288" t="s">
        <v>455</v>
      </c>
      <c r="B288" t="s">
        <v>456</v>
      </c>
      <c r="C288" t="s">
        <v>455</v>
      </c>
    </row>
    <row r="289" spans="1:3" x14ac:dyDescent="0.2">
      <c r="A289" t="s">
        <v>457</v>
      </c>
      <c r="B289" t="s">
        <v>458</v>
      </c>
      <c r="C289" t="s">
        <v>457</v>
      </c>
    </row>
    <row r="290" spans="1:3" x14ac:dyDescent="0.2">
      <c r="A290" t="s">
        <v>459</v>
      </c>
      <c r="B290" t="s">
        <v>460</v>
      </c>
      <c r="C290" t="s">
        <v>459</v>
      </c>
    </row>
    <row r="291" spans="1:3" x14ac:dyDescent="0.2">
      <c r="A291" t="s">
        <v>461</v>
      </c>
      <c r="B291" t="s">
        <v>462</v>
      </c>
      <c r="C291" t="s">
        <v>461</v>
      </c>
    </row>
    <row r="292" spans="1:3" x14ac:dyDescent="0.2">
      <c r="A292" t="s">
        <v>463</v>
      </c>
      <c r="B292" t="s">
        <v>464</v>
      </c>
      <c r="C292" t="s">
        <v>463</v>
      </c>
    </row>
    <row r="293" spans="1:3" x14ac:dyDescent="0.2">
      <c r="A293" t="s">
        <v>465</v>
      </c>
      <c r="B293" t="s">
        <v>466</v>
      </c>
      <c r="C293" t="s">
        <v>465</v>
      </c>
    </row>
    <row r="294" spans="1:3" x14ac:dyDescent="0.2">
      <c r="A294" t="s">
        <v>467</v>
      </c>
      <c r="B294" t="s">
        <v>468</v>
      </c>
      <c r="C294" t="s">
        <v>467</v>
      </c>
    </row>
    <row r="295" spans="1:3" x14ac:dyDescent="0.2">
      <c r="A295" t="s">
        <v>469</v>
      </c>
      <c r="B295" t="s">
        <v>470</v>
      </c>
      <c r="C295" t="s">
        <v>469</v>
      </c>
    </row>
    <row r="296" spans="1:3" x14ac:dyDescent="0.2">
      <c r="A296" t="s">
        <v>471</v>
      </c>
      <c r="B296" t="s">
        <v>472</v>
      </c>
      <c r="C296" t="s">
        <v>471</v>
      </c>
    </row>
    <row r="297" spans="1:3" x14ac:dyDescent="0.2">
      <c r="A297" t="s">
        <v>473</v>
      </c>
      <c r="B297" t="s">
        <v>474</v>
      </c>
      <c r="C297" t="s">
        <v>473</v>
      </c>
    </row>
    <row r="298" spans="1:3" x14ac:dyDescent="0.2">
      <c r="A298" t="s">
        <v>475</v>
      </c>
      <c r="B298" t="s">
        <v>476</v>
      </c>
      <c r="C298" t="s">
        <v>475</v>
      </c>
    </row>
  </sheetData>
  <pageMargins left="0.7" right="0.7" top="0.75" bottom="0.75" header="0.3" footer="0.3"/>
  <pageSetup orientation="portrait" r:id="rId1"/>
  <headerFooter>
    <oddHeader>&amp;C&amp;"Calibri"&amp;10&amp;K000000 OFFICIAL&amp;1#_x000D_</oddHeader>
    <oddFooter>&amp;C_x000D_&amp;1#&amp;"Calibri"&amp;10&amp;K000000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38F5-D33F-4149-B8C0-0164A2B8C01A}">
  <sheetPr codeName="Sheet17">
    <tabColor rgb="FF92D050"/>
    <pageSetUpPr autoPageBreaks="0"/>
  </sheetPr>
  <dimension ref="A1:E310"/>
  <sheetViews>
    <sheetView workbookViewId="0">
      <selection activeCell="E1" sqref="E1"/>
    </sheetView>
  </sheetViews>
  <sheetFormatPr defaultRowHeight="12.75" x14ac:dyDescent="0.2"/>
  <cols>
    <col min="1" max="1" width="31.42578125" bestFit="1" customWidth="1"/>
    <col min="3" max="3" width="22.28515625" bestFit="1" customWidth="1"/>
    <col min="4" max="4" width="19.5703125" bestFit="1" customWidth="1"/>
  </cols>
  <sheetData>
    <row r="1" spans="1:5" ht="13.5" thickBot="1" x14ac:dyDescent="0.25">
      <c r="A1" t="s">
        <v>1207</v>
      </c>
      <c r="B1" t="s">
        <v>1106</v>
      </c>
      <c r="C1" s="48"/>
      <c r="D1" s="48" t="s">
        <v>1942</v>
      </c>
      <c r="E1" s="316" t="s">
        <v>2405</v>
      </c>
    </row>
    <row r="2" spans="1:5" x14ac:dyDescent="0.2">
      <c r="A2" s="299" t="s">
        <v>689</v>
      </c>
      <c r="B2" s="300" t="s">
        <v>690</v>
      </c>
      <c r="C2">
        <v>10000000000</v>
      </c>
      <c r="D2">
        <f>C2*-1</f>
        <v>-10000000000</v>
      </c>
    </row>
    <row r="3" spans="1:5" x14ac:dyDescent="0.2">
      <c r="A3" s="296" t="s">
        <v>691</v>
      </c>
      <c r="B3" s="301" t="s">
        <v>692</v>
      </c>
      <c r="C3">
        <v>10000000000</v>
      </c>
      <c r="D3">
        <f t="shared" ref="D3:D66" si="0">C3*-1</f>
        <v>-10000000000</v>
      </c>
    </row>
    <row r="4" spans="1:5" x14ac:dyDescent="0.2">
      <c r="A4" s="296" t="s">
        <v>693</v>
      </c>
      <c r="B4" s="301" t="s">
        <v>694</v>
      </c>
      <c r="C4">
        <v>10000000000</v>
      </c>
      <c r="D4">
        <f t="shared" si="0"/>
        <v>-10000000000</v>
      </c>
    </row>
    <row r="5" spans="1:5" x14ac:dyDescent="0.2">
      <c r="A5" s="296" t="s">
        <v>695</v>
      </c>
      <c r="B5" s="301" t="s">
        <v>696</v>
      </c>
      <c r="C5">
        <v>10000000000</v>
      </c>
      <c r="D5">
        <f t="shared" si="0"/>
        <v>-10000000000</v>
      </c>
    </row>
    <row r="6" spans="1:5" x14ac:dyDescent="0.2">
      <c r="A6" s="296" t="s">
        <v>697</v>
      </c>
      <c r="B6" s="301" t="s">
        <v>698</v>
      </c>
      <c r="C6">
        <v>10000000000</v>
      </c>
      <c r="D6">
        <f t="shared" si="0"/>
        <v>-10000000000</v>
      </c>
    </row>
    <row r="7" spans="1:5" x14ac:dyDescent="0.2">
      <c r="A7" s="296" t="s">
        <v>699</v>
      </c>
      <c r="B7" s="301" t="s">
        <v>700</v>
      </c>
      <c r="C7">
        <v>10000000000</v>
      </c>
      <c r="D7">
        <f t="shared" si="0"/>
        <v>-10000000000</v>
      </c>
    </row>
    <row r="8" spans="1:5" x14ac:dyDescent="0.2">
      <c r="A8" s="296" t="s">
        <v>701</v>
      </c>
      <c r="B8" s="301" t="s">
        <v>702</v>
      </c>
      <c r="C8">
        <v>10000000000</v>
      </c>
      <c r="D8">
        <f t="shared" si="0"/>
        <v>-10000000000</v>
      </c>
    </row>
    <row r="9" spans="1:5" x14ac:dyDescent="0.2">
      <c r="A9" s="296" t="s">
        <v>703</v>
      </c>
      <c r="B9" s="301" t="s">
        <v>704</v>
      </c>
      <c r="C9">
        <v>10000000000</v>
      </c>
      <c r="D9">
        <f t="shared" si="0"/>
        <v>-10000000000</v>
      </c>
    </row>
    <row r="10" spans="1:5" x14ac:dyDescent="0.2">
      <c r="A10" s="296" t="s">
        <v>705</v>
      </c>
      <c r="B10" s="301" t="s">
        <v>706</v>
      </c>
      <c r="C10">
        <v>10000000000</v>
      </c>
      <c r="D10">
        <f t="shared" si="0"/>
        <v>-10000000000</v>
      </c>
    </row>
    <row r="11" spans="1:5" x14ac:dyDescent="0.2">
      <c r="A11" s="296" t="s">
        <v>707</v>
      </c>
      <c r="B11" s="301" t="s">
        <v>708</v>
      </c>
      <c r="C11">
        <v>10000000000</v>
      </c>
      <c r="D11">
        <f t="shared" si="0"/>
        <v>-10000000000</v>
      </c>
    </row>
    <row r="12" spans="1:5" x14ac:dyDescent="0.2">
      <c r="A12" s="296" t="s">
        <v>915</v>
      </c>
      <c r="B12" s="301" t="s">
        <v>710</v>
      </c>
      <c r="C12">
        <v>10000000000</v>
      </c>
      <c r="D12">
        <f t="shared" si="0"/>
        <v>-10000000000</v>
      </c>
    </row>
    <row r="13" spans="1:5" x14ac:dyDescent="0.2">
      <c r="A13" s="296" t="s">
        <v>711</v>
      </c>
      <c r="B13" s="301" t="s">
        <v>712</v>
      </c>
      <c r="C13">
        <v>10000000000</v>
      </c>
      <c r="D13">
        <f t="shared" si="0"/>
        <v>-10000000000</v>
      </c>
    </row>
    <row r="14" spans="1:5" x14ac:dyDescent="0.2">
      <c r="A14" s="296" t="s">
        <v>916</v>
      </c>
      <c r="B14" s="301" t="s">
        <v>714</v>
      </c>
      <c r="C14">
        <v>10000000000</v>
      </c>
      <c r="D14">
        <f t="shared" si="0"/>
        <v>-10000000000</v>
      </c>
    </row>
    <row r="15" spans="1:5" x14ac:dyDescent="0.2">
      <c r="A15" s="296" t="s">
        <v>715</v>
      </c>
      <c r="B15" s="301" t="s">
        <v>716</v>
      </c>
      <c r="C15">
        <v>10000000000</v>
      </c>
      <c r="D15">
        <f t="shared" si="0"/>
        <v>-10000000000</v>
      </c>
    </row>
    <row r="16" spans="1:5" x14ac:dyDescent="0.2">
      <c r="A16" s="296" t="s">
        <v>717</v>
      </c>
      <c r="B16" s="301" t="s">
        <v>718</v>
      </c>
      <c r="C16">
        <v>10000000000</v>
      </c>
      <c r="D16">
        <f t="shared" si="0"/>
        <v>-10000000000</v>
      </c>
    </row>
    <row r="17" spans="1:4" x14ac:dyDescent="0.2">
      <c r="A17" s="296" t="s">
        <v>719</v>
      </c>
      <c r="B17" s="301" t="s">
        <v>720</v>
      </c>
      <c r="C17">
        <v>10000000000</v>
      </c>
      <c r="D17">
        <f t="shared" si="0"/>
        <v>-10000000000</v>
      </c>
    </row>
    <row r="18" spans="1:4" x14ac:dyDescent="0.2">
      <c r="A18" s="296" t="s">
        <v>721</v>
      </c>
      <c r="B18" s="301" t="s">
        <v>722</v>
      </c>
      <c r="C18">
        <v>10000000000</v>
      </c>
      <c r="D18">
        <f t="shared" si="0"/>
        <v>-10000000000</v>
      </c>
    </row>
    <row r="19" spans="1:4" x14ac:dyDescent="0.2">
      <c r="A19" s="296" t="s">
        <v>586</v>
      </c>
      <c r="B19" s="301" t="s">
        <v>724</v>
      </c>
      <c r="C19">
        <v>10000000000</v>
      </c>
      <c r="D19">
        <f t="shared" si="0"/>
        <v>-10000000000</v>
      </c>
    </row>
    <row r="20" spans="1:4" x14ac:dyDescent="0.2">
      <c r="A20" s="296" t="s">
        <v>589</v>
      </c>
      <c r="B20" s="301" t="s">
        <v>726</v>
      </c>
      <c r="C20">
        <v>10000000000</v>
      </c>
      <c r="D20">
        <f t="shared" si="0"/>
        <v>-10000000000</v>
      </c>
    </row>
    <row r="21" spans="1:4" x14ac:dyDescent="0.2">
      <c r="A21" s="296" t="s">
        <v>727</v>
      </c>
      <c r="B21" s="301" t="s">
        <v>728</v>
      </c>
      <c r="C21">
        <v>10000000000</v>
      </c>
      <c r="D21">
        <f t="shared" si="0"/>
        <v>-10000000000</v>
      </c>
    </row>
    <row r="22" spans="1:4" x14ac:dyDescent="0.2">
      <c r="A22" s="296" t="s">
        <v>729</v>
      </c>
      <c r="B22" s="301" t="s">
        <v>730</v>
      </c>
      <c r="C22">
        <v>10000000000</v>
      </c>
      <c r="D22">
        <f t="shared" si="0"/>
        <v>-10000000000</v>
      </c>
    </row>
    <row r="23" spans="1:4" x14ac:dyDescent="0.2">
      <c r="A23" s="296" t="s">
        <v>731</v>
      </c>
      <c r="B23" s="301" t="s">
        <v>732</v>
      </c>
      <c r="C23">
        <v>10000000000</v>
      </c>
      <c r="D23">
        <f t="shared" si="0"/>
        <v>-10000000000</v>
      </c>
    </row>
    <row r="24" spans="1:4" x14ac:dyDescent="0.2">
      <c r="A24" s="302" t="s">
        <v>1119</v>
      </c>
      <c r="B24" s="303" t="s">
        <v>1110</v>
      </c>
      <c r="C24">
        <v>10000000000</v>
      </c>
      <c r="D24">
        <f t="shared" si="0"/>
        <v>-10000000000</v>
      </c>
    </row>
    <row r="25" spans="1:4" x14ac:dyDescent="0.2">
      <c r="A25" s="296" t="s">
        <v>506</v>
      </c>
      <c r="B25" s="301" t="s">
        <v>734</v>
      </c>
      <c r="C25">
        <v>10000000000</v>
      </c>
      <c r="D25">
        <f t="shared" si="0"/>
        <v>-10000000000</v>
      </c>
    </row>
    <row r="26" spans="1:4" x14ac:dyDescent="0.2">
      <c r="A26" s="296" t="s">
        <v>735</v>
      </c>
      <c r="B26" s="301" t="s">
        <v>736</v>
      </c>
      <c r="C26">
        <v>10000000000</v>
      </c>
      <c r="D26">
        <f t="shared" si="0"/>
        <v>-10000000000</v>
      </c>
    </row>
    <row r="27" spans="1:4" x14ac:dyDescent="0.2">
      <c r="A27" s="296" t="s">
        <v>737</v>
      </c>
      <c r="B27" s="301" t="s">
        <v>738</v>
      </c>
      <c r="C27">
        <v>10000000000</v>
      </c>
      <c r="D27">
        <f t="shared" si="0"/>
        <v>-10000000000</v>
      </c>
    </row>
    <row r="28" spans="1:4" x14ac:dyDescent="0.2">
      <c r="A28" s="296" t="s">
        <v>739</v>
      </c>
      <c r="B28" s="301" t="s">
        <v>740</v>
      </c>
      <c r="C28">
        <v>10000000000</v>
      </c>
      <c r="D28">
        <f t="shared" si="0"/>
        <v>-10000000000</v>
      </c>
    </row>
    <row r="29" spans="1:4" x14ac:dyDescent="0.2">
      <c r="A29" s="296" t="s">
        <v>741</v>
      </c>
      <c r="B29" s="301" t="s">
        <v>742</v>
      </c>
      <c r="C29">
        <v>10000000000</v>
      </c>
      <c r="D29">
        <f t="shared" si="0"/>
        <v>-10000000000</v>
      </c>
    </row>
    <row r="30" spans="1:4" x14ac:dyDescent="0.2">
      <c r="A30" s="296" t="s">
        <v>743</v>
      </c>
      <c r="B30" s="301" t="s">
        <v>744</v>
      </c>
      <c r="C30">
        <v>10000000000</v>
      </c>
      <c r="D30">
        <f t="shared" si="0"/>
        <v>-10000000000</v>
      </c>
    </row>
    <row r="31" spans="1:4" x14ac:dyDescent="0.2">
      <c r="A31" s="296" t="s">
        <v>914</v>
      </c>
      <c r="B31" s="301" t="s">
        <v>746</v>
      </c>
      <c r="C31">
        <v>10000000000</v>
      </c>
      <c r="D31">
        <f t="shared" si="0"/>
        <v>-10000000000</v>
      </c>
    </row>
    <row r="32" spans="1:4" x14ac:dyDescent="0.2">
      <c r="A32" s="296" t="s">
        <v>500</v>
      </c>
      <c r="B32" s="301" t="s">
        <v>748</v>
      </c>
      <c r="C32">
        <v>10000000000</v>
      </c>
      <c r="D32">
        <f t="shared" si="0"/>
        <v>-10000000000</v>
      </c>
    </row>
    <row r="33" spans="1:4" x14ac:dyDescent="0.2">
      <c r="A33" s="296" t="s">
        <v>749</v>
      </c>
      <c r="B33" s="301" t="s">
        <v>750</v>
      </c>
      <c r="C33">
        <v>10000000000</v>
      </c>
      <c r="D33">
        <f t="shared" si="0"/>
        <v>-10000000000</v>
      </c>
    </row>
    <row r="34" spans="1:4" x14ac:dyDescent="0.2">
      <c r="A34" s="296" t="s">
        <v>751</v>
      </c>
      <c r="B34" s="301" t="s">
        <v>752</v>
      </c>
      <c r="C34">
        <v>10000000000</v>
      </c>
      <c r="D34">
        <f t="shared" si="0"/>
        <v>-10000000000</v>
      </c>
    </row>
    <row r="35" spans="1:4" x14ac:dyDescent="0.2">
      <c r="A35" s="296" t="s">
        <v>753</v>
      </c>
      <c r="B35" s="301" t="s">
        <v>754</v>
      </c>
      <c r="C35">
        <v>10000000000</v>
      </c>
      <c r="D35">
        <f t="shared" si="0"/>
        <v>-10000000000</v>
      </c>
    </row>
    <row r="36" spans="1:4" x14ac:dyDescent="0.2">
      <c r="A36" s="296" t="s">
        <v>755</v>
      </c>
      <c r="B36" s="301" t="s">
        <v>756</v>
      </c>
      <c r="C36">
        <v>10000000000</v>
      </c>
      <c r="D36">
        <f t="shared" si="0"/>
        <v>-10000000000</v>
      </c>
    </row>
    <row r="37" spans="1:4" x14ac:dyDescent="0.2">
      <c r="A37" s="296" t="s">
        <v>757</v>
      </c>
      <c r="B37" s="301" t="s">
        <v>758</v>
      </c>
      <c r="C37">
        <v>10000000000</v>
      </c>
      <c r="D37">
        <f t="shared" si="0"/>
        <v>-10000000000</v>
      </c>
    </row>
    <row r="38" spans="1:4" x14ac:dyDescent="0.2">
      <c r="A38" s="296" t="s">
        <v>517</v>
      </c>
      <c r="B38" s="301" t="s">
        <v>1133</v>
      </c>
      <c r="C38">
        <v>10000000000</v>
      </c>
      <c r="D38">
        <f t="shared" si="0"/>
        <v>-10000000000</v>
      </c>
    </row>
    <row r="39" spans="1:4" x14ac:dyDescent="0.2">
      <c r="A39" s="296" t="s">
        <v>759</v>
      </c>
      <c r="B39" s="301" t="s">
        <v>760</v>
      </c>
      <c r="C39">
        <v>10000000000</v>
      </c>
      <c r="D39">
        <f t="shared" si="0"/>
        <v>-10000000000</v>
      </c>
    </row>
    <row r="40" spans="1:4" x14ac:dyDescent="0.2">
      <c r="A40" s="296" t="s">
        <v>761</v>
      </c>
      <c r="B40" s="301" t="s">
        <v>762</v>
      </c>
      <c r="C40">
        <v>10000000000</v>
      </c>
      <c r="D40">
        <f t="shared" si="0"/>
        <v>-10000000000</v>
      </c>
    </row>
    <row r="41" spans="1:4" x14ac:dyDescent="0.2">
      <c r="A41" s="296" t="s">
        <v>763</v>
      </c>
      <c r="B41" s="301" t="s">
        <v>764</v>
      </c>
      <c r="C41">
        <v>10000000000</v>
      </c>
      <c r="D41">
        <f t="shared" si="0"/>
        <v>-10000000000</v>
      </c>
    </row>
    <row r="42" spans="1:4" x14ac:dyDescent="0.2">
      <c r="A42" s="296" t="s">
        <v>765</v>
      </c>
      <c r="B42" s="301" t="s">
        <v>766</v>
      </c>
      <c r="C42">
        <v>10000000000</v>
      </c>
      <c r="D42">
        <f t="shared" si="0"/>
        <v>-10000000000</v>
      </c>
    </row>
    <row r="43" spans="1:4" x14ac:dyDescent="0.2">
      <c r="A43" s="296" t="s">
        <v>767</v>
      </c>
      <c r="B43" s="301" t="s">
        <v>768</v>
      </c>
      <c r="C43">
        <v>10000000000</v>
      </c>
      <c r="D43">
        <f t="shared" si="0"/>
        <v>-10000000000</v>
      </c>
    </row>
    <row r="44" spans="1:4" x14ac:dyDescent="0.2">
      <c r="A44" s="296" t="s">
        <v>769</v>
      </c>
      <c r="B44" s="301" t="s">
        <v>770</v>
      </c>
      <c r="C44">
        <v>10000000000</v>
      </c>
      <c r="D44">
        <f t="shared" si="0"/>
        <v>-10000000000</v>
      </c>
    </row>
    <row r="45" spans="1:4" x14ac:dyDescent="0.2">
      <c r="A45" s="296" t="s">
        <v>771</v>
      </c>
      <c r="B45" s="301" t="s">
        <v>772</v>
      </c>
      <c r="C45">
        <v>10000000000</v>
      </c>
      <c r="D45">
        <f t="shared" si="0"/>
        <v>-10000000000</v>
      </c>
    </row>
    <row r="46" spans="1:4" x14ac:dyDescent="0.2">
      <c r="A46" s="296" t="s">
        <v>773</v>
      </c>
      <c r="B46" s="301" t="s">
        <v>774</v>
      </c>
      <c r="C46">
        <v>10000000000</v>
      </c>
      <c r="D46">
        <f t="shared" si="0"/>
        <v>-10000000000</v>
      </c>
    </row>
    <row r="47" spans="1:4" x14ac:dyDescent="0.2">
      <c r="A47" s="302" t="s">
        <v>775</v>
      </c>
      <c r="B47" s="303" t="s">
        <v>776</v>
      </c>
      <c r="C47">
        <v>10000000000</v>
      </c>
      <c r="D47">
        <f t="shared" si="0"/>
        <v>-10000000000</v>
      </c>
    </row>
    <row r="48" spans="1:4" x14ac:dyDescent="0.2">
      <c r="A48" s="296" t="s">
        <v>777</v>
      </c>
      <c r="B48" s="301" t="s">
        <v>778</v>
      </c>
      <c r="C48">
        <v>10000000000</v>
      </c>
      <c r="D48">
        <f t="shared" si="0"/>
        <v>-10000000000</v>
      </c>
    </row>
    <row r="49" spans="1:4" x14ac:dyDescent="0.2">
      <c r="A49" s="296" t="s">
        <v>779</v>
      </c>
      <c r="B49" s="301" t="s">
        <v>780</v>
      </c>
      <c r="C49">
        <v>10000000000</v>
      </c>
      <c r="D49">
        <f t="shared" si="0"/>
        <v>-10000000000</v>
      </c>
    </row>
    <row r="50" spans="1:4" x14ac:dyDescent="0.2">
      <c r="A50" s="296" t="s">
        <v>781</v>
      </c>
      <c r="B50" s="301" t="s">
        <v>782</v>
      </c>
      <c r="C50">
        <v>10000000000</v>
      </c>
      <c r="D50">
        <f t="shared" si="0"/>
        <v>-10000000000</v>
      </c>
    </row>
    <row r="51" spans="1:4" x14ac:dyDescent="0.2">
      <c r="A51" s="296" t="s">
        <v>783</v>
      </c>
      <c r="B51" s="301" t="s">
        <v>784</v>
      </c>
      <c r="C51">
        <v>10000000000</v>
      </c>
      <c r="D51">
        <f t="shared" si="0"/>
        <v>-10000000000</v>
      </c>
    </row>
    <row r="52" spans="1:4" x14ac:dyDescent="0.2">
      <c r="A52" s="296" t="s">
        <v>785</v>
      </c>
      <c r="B52" s="301" t="s">
        <v>786</v>
      </c>
      <c r="C52">
        <v>10000000000</v>
      </c>
      <c r="D52">
        <f t="shared" si="0"/>
        <v>-10000000000</v>
      </c>
    </row>
    <row r="53" spans="1:4" x14ac:dyDescent="0.2">
      <c r="A53" s="296" t="s">
        <v>527</v>
      </c>
      <c r="B53" s="301" t="s">
        <v>787</v>
      </c>
      <c r="C53">
        <v>10000000000</v>
      </c>
      <c r="D53">
        <f t="shared" si="0"/>
        <v>-10000000000</v>
      </c>
    </row>
    <row r="54" spans="1:4" x14ac:dyDescent="0.2">
      <c r="A54" s="296" t="s">
        <v>788</v>
      </c>
      <c r="B54" s="301" t="s">
        <v>789</v>
      </c>
      <c r="C54">
        <v>10000000000</v>
      </c>
      <c r="D54">
        <f t="shared" si="0"/>
        <v>-10000000000</v>
      </c>
    </row>
    <row r="55" spans="1:4" x14ac:dyDescent="0.2">
      <c r="A55" s="296" t="s">
        <v>790</v>
      </c>
      <c r="B55" s="301" t="s">
        <v>791</v>
      </c>
      <c r="C55">
        <v>10000000000</v>
      </c>
      <c r="D55">
        <f t="shared" si="0"/>
        <v>-10000000000</v>
      </c>
    </row>
    <row r="56" spans="1:4" x14ac:dyDescent="0.2">
      <c r="A56" s="296" t="s">
        <v>792</v>
      </c>
      <c r="B56" s="301" t="s">
        <v>793</v>
      </c>
      <c r="C56">
        <v>10000000000</v>
      </c>
      <c r="D56">
        <f t="shared" si="0"/>
        <v>-10000000000</v>
      </c>
    </row>
    <row r="57" spans="1:4" x14ac:dyDescent="0.2">
      <c r="A57" s="296" t="s">
        <v>794</v>
      </c>
      <c r="B57" s="301" t="s">
        <v>0</v>
      </c>
      <c r="C57">
        <v>10000000000</v>
      </c>
      <c r="D57">
        <f t="shared" si="0"/>
        <v>-10000000000</v>
      </c>
    </row>
    <row r="58" spans="1:4" x14ac:dyDescent="0.2">
      <c r="A58" s="296" t="s">
        <v>1</v>
      </c>
      <c r="B58" s="301" t="s">
        <v>2</v>
      </c>
      <c r="C58">
        <v>10000000000</v>
      </c>
      <c r="D58">
        <f t="shared" si="0"/>
        <v>-10000000000</v>
      </c>
    </row>
    <row r="59" spans="1:4" x14ac:dyDescent="0.2">
      <c r="A59" s="296" t="s">
        <v>3</v>
      </c>
      <c r="B59" s="301" t="s">
        <v>4</v>
      </c>
      <c r="C59">
        <v>10000000000</v>
      </c>
      <c r="D59">
        <f t="shared" si="0"/>
        <v>-10000000000</v>
      </c>
    </row>
    <row r="60" spans="1:4" x14ac:dyDescent="0.2">
      <c r="A60" s="296" t="s">
        <v>5</v>
      </c>
      <c r="B60" s="301" t="s">
        <v>6</v>
      </c>
      <c r="C60">
        <v>10000000000</v>
      </c>
      <c r="D60">
        <f t="shared" si="0"/>
        <v>-10000000000</v>
      </c>
    </row>
    <row r="61" spans="1:4" x14ac:dyDescent="0.2">
      <c r="A61" s="296" t="s">
        <v>7</v>
      </c>
      <c r="B61" s="301" t="s">
        <v>8</v>
      </c>
      <c r="C61">
        <v>10000000000</v>
      </c>
      <c r="D61">
        <f t="shared" si="0"/>
        <v>-10000000000</v>
      </c>
    </row>
    <row r="62" spans="1:4" x14ac:dyDescent="0.2">
      <c r="A62" s="296" t="s">
        <v>9</v>
      </c>
      <c r="B62" s="301" t="s">
        <v>10</v>
      </c>
      <c r="C62">
        <v>10000000000</v>
      </c>
      <c r="D62">
        <f t="shared" si="0"/>
        <v>-10000000000</v>
      </c>
    </row>
    <row r="63" spans="1:4" x14ac:dyDescent="0.2">
      <c r="A63" s="296" t="s">
        <v>11</v>
      </c>
      <c r="B63" s="301" t="s">
        <v>12</v>
      </c>
      <c r="C63">
        <v>10000000000</v>
      </c>
      <c r="D63">
        <f t="shared" si="0"/>
        <v>-10000000000</v>
      </c>
    </row>
    <row r="64" spans="1:4" x14ac:dyDescent="0.2">
      <c r="A64" s="328" t="s">
        <v>1977</v>
      </c>
      <c r="B64" s="329" t="s">
        <v>1997</v>
      </c>
      <c r="C64">
        <v>10000000000</v>
      </c>
      <c r="D64">
        <f t="shared" si="0"/>
        <v>-10000000000</v>
      </c>
    </row>
    <row r="65" spans="1:4" x14ac:dyDescent="0.2">
      <c r="A65" s="296" t="s">
        <v>13</v>
      </c>
      <c r="B65" s="301" t="s">
        <v>14</v>
      </c>
      <c r="C65">
        <v>10000000000</v>
      </c>
      <c r="D65">
        <f t="shared" si="0"/>
        <v>-10000000000</v>
      </c>
    </row>
    <row r="66" spans="1:4" x14ac:dyDescent="0.2">
      <c r="A66" s="296" t="s">
        <v>547</v>
      </c>
      <c r="B66" s="301" t="s">
        <v>16</v>
      </c>
      <c r="C66">
        <v>10000000000</v>
      </c>
      <c r="D66">
        <f t="shared" si="0"/>
        <v>-10000000000</v>
      </c>
    </row>
    <row r="67" spans="1:4" x14ac:dyDescent="0.2">
      <c r="A67" s="296" t="s">
        <v>17</v>
      </c>
      <c r="B67" s="301" t="s">
        <v>18</v>
      </c>
      <c r="C67">
        <v>10000000000</v>
      </c>
      <c r="D67">
        <f t="shared" ref="D67:D130" si="1">C67*-1</f>
        <v>-10000000000</v>
      </c>
    </row>
    <row r="68" spans="1:4" x14ac:dyDescent="0.2">
      <c r="A68" s="296" t="s">
        <v>535</v>
      </c>
      <c r="B68" s="301" t="s">
        <v>20</v>
      </c>
      <c r="C68">
        <v>10000000000</v>
      </c>
      <c r="D68">
        <f t="shared" si="1"/>
        <v>-10000000000</v>
      </c>
    </row>
    <row r="69" spans="1:4" x14ac:dyDescent="0.2">
      <c r="A69" s="296" t="s">
        <v>21</v>
      </c>
      <c r="B69" s="301" t="s">
        <v>22</v>
      </c>
      <c r="C69">
        <v>10000000000</v>
      </c>
      <c r="D69">
        <f t="shared" si="1"/>
        <v>-10000000000</v>
      </c>
    </row>
    <row r="70" spans="1:4" x14ac:dyDescent="0.2">
      <c r="A70" s="296" t="s">
        <v>23</v>
      </c>
      <c r="B70" s="301" t="s">
        <v>24</v>
      </c>
      <c r="C70">
        <v>10000000000</v>
      </c>
      <c r="D70">
        <f t="shared" si="1"/>
        <v>-10000000000</v>
      </c>
    </row>
    <row r="71" spans="1:4" x14ac:dyDescent="0.2">
      <c r="A71" s="302" t="s">
        <v>1111</v>
      </c>
      <c r="B71" s="301" t="s">
        <v>1112</v>
      </c>
      <c r="C71">
        <v>10000000000</v>
      </c>
      <c r="D71">
        <f t="shared" si="1"/>
        <v>-10000000000</v>
      </c>
    </row>
    <row r="72" spans="1:4" x14ac:dyDescent="0.2">
      <c r="A72" s="296" t="s">
        <v>32</v>
      </c>
      <c r="B72" s="301" t="s">
        <v>33</v>
      </c>
      <c r="C72">
        <v>10000000000</v>
      </c>
      <c r="D72">
        <f t="shared" si="1"/>
        <v>-10000000000</v>
      </c>
    </row>
    <row r="73" spans="1:4" x14ac:dyDescent="0.2">
      <c r="A73" s="296" t="s">
        <v>34</v>
      </c>
      <c r="B73" s="301" t="s">
        <v>35</v>
      </c>
      <c r="C73">
        <v>10000000000</v>
      </c>
      <c r="D73">
        <f t="shared" si="1"/>
        <v>-10000000000</v>
      </c>
    </row>
    <row r="74" spans="1:4" x14ac:dyDescent="0.2">
      <c r="A74" s="296" t="s">
        <v>36</v>
      </c>
      <c r="B74" s="301" t="s">
        <v>37</v>
      </c>
      <c r="C74">
        <v>10000000000</v>
      </c>
      <c r="D74">
        <f t="shared" si="1"/>
        <v>-10000000000</v>
      </c>
    </row>
    <row r="75" spans="1:4" x14ac:dyDescent="0.2">
      <c r="A75" s="296" t="s">
        <v>38</v>
      </c>
      <c r="B75" s="301" t="s">
        <v>39</v>
      </c>
      <c r="C75">
        <v>10000000000</v>
      </c>
      <c r="D75">
        <f t="shared" si="1"/>
        <v>-10000000000</v>
      </c>
    </row>
    <row r="76" spans="1:4" x14ac:dyDescent="0.2">
      <c r="A76" s="296" t="s">
        <v>40</v>
      </c>
      <c r="B76" s="301" t="s">
        <v>41</v>
      </c>
      <c r="C76">
        <v>10000000000</v>
      </c>
      <c r="D76">
        <f t="shared" si="1"/>
        <v>-10000000000</v>
      </c>
    </row>
    <row r="77" spans="1:4" x14ac:dyDescent="0.2">
      <c r="A77" s="296" t="s">
        <v>42</v>
      </c>
      <c r="B77" s="301" t="s">
        <v>43</v>
      </c>
      <c r="C77">
        <v>10000000000</v>
      </c>
      <c r="D77">
        <f t="shared" si="1"/>
        <v>-10000000000</v>
      </c>
    </row>
    <row r="78" spans="1:4" x14ac:dyDescent="0.2">
      <c r="A78" s="296" t="s">
        <v>44</v>
      </c>
      <c r="B78" s="301" t="s">
        <v>45</v>
      </c>
      <c r="C78">
        <v>10000000000</v>
      </c>
      <c r="D78">
        <f t="shared" si="1"/>
        <v>-10000000000</v>
      </c>
    </row>
    <row r="79" spans="1:4" x14ac:dyDescent="0.2">
      <c r="A79" s="296" t="s">
        <v>46</v>
      </c>
      <c r="B79" s="301" t="s">
        <v>47</v>
      </c>
      <c r="C79">
        <v>10000000000</v>
      </c>
      <c r="D79">
        <f t="shared" si="1"/>
        <v>-10000000000</v>
      </c>
    </row>
    <row r="80" spans="1:4" x14ac:dyDescent="0.2">
      <c r="A80" s="296" t="s">
        <v>48</v>
      </c>
      <c r="B80" s="301" t="s">
        <v>49</v>
      </c>
      <c r="C80">
        <v>10000000000</v>
      </c>
      <c r="D80">
        <f t="shared" si="1"/>
        <v>-10000000000</v>
      </c>
    </row>
    <row r="81" spans="1:4" x14ac:dyDescent="0.2">
      <c r="A81" s="296" t="s">
        <v>573</v>
      </c>
      <c r="B81" s="301" t="s">
        <v>51</v>
      </c>
      <c r="C81">
        <v>10000000000</v>
      </c>
      <c r="D81">
        <f t="shared" si="1"/>
        <v>-10000000000</v>
      </c>
    </row>
    <row r="82" spans="1:4" x14ac:dyDescent="0.2">
      <c r="A82" s="296" t="s">
        <v>54</v>
      </c>
      <c r="B82" s="301" t="s">
        <v>55</v>
      </c>
      <c r="C82">
        <v>10000000000</v>
      </c>
      <c r="D82">
        <f t="shared" si="1"/>
        <v>-10000000000</v>
      </c>
    </row>
    <row r="83" spans="1:4" x14ac:dyDescent="0.2">
      <c r="A83" s="302" t="s">
        <v>1113</v>
      </c>
      <c r="B83" s="303" t="s">
        <v>1114</v>
      </c>
      <c r="C83">
        <v>10000000000</v>
      </c>
      <c r="D83">
        <f t="shared" si="1"/>
        <v>-10000000000</v>
      </c>
    </row>
    <row r="84" spans="1:4" x14ac:dyDescent="0.2">
      <c r="A84" s="296" t="s">
        <v>56</v>
      </c>
      <c r="B84" s="301" t="s">
        <v>57</v>
      </c>
      <c r="C84">
        <v>10000000000</v>
      </c>
      <c r="D84">
        <f t="shared" si="1"/>
        <v>-10000000000</v>
      </c>
    </row>
    <row r="85" spans="1:4" x14ac:dyDescent="0.2">
      <c r="A85" s="296" t="s">
        <v>58</v>
      </c>
      <c r="B85" s="301" t="s">
        <v>59</v>
      </c>
      <c r="C85">
        <v>10000000000</v>
      </c>
      <c r="D85">
        <f t="shared" si="1"/>
        <v>-10000000000</v>
      </c>
    </row>
    <row r="86" spans="1:4" x14ac:dyDescent="0.2">
      <c r="A86" s="296" t="s">
        <v>60</v>
      </c>
      <c r="B86" s="301" t="s">
        <v>61</v>
      </c>
      <c r="C86">
        <v>10000000000</v>
      </c>
      <c r="D86">
        <f t="shared" si="1"/>
        <v>-10000000000</v>
      </c>
    </row>
    <row r="87" spans="1:4" x14ac:dyDescent="0.2">
      <c r="A87" s="296" t="s">
        <v>62</v>
      </c>
      <c r="B87" s="301" t="s">
        <v>63</v>
      </c>
      <c r="C87">
        <v>10000000000</v>
      </c>
      <c r="D87">
        <f t="shared" si="1"/>
        <v>-10000000000</v>
      </c>
    </row>
    <row r="88" spans="1:4" x14ac:dyDescent="0.2">
      <c r="A88" s="296" t="s">
        <v>64</v>
      </c>
      <c r="B88" s="301" t="s">
        <v>65</v>
      </c>
      <c r="C88">
        <v>10000000000</v>
      </c>
      <c r="D88">
        <f t="shared" si="1"/>
        <v>-10000000000</v>
      </c>
    </row>
    <row r="89" spans="1:4" x14ac:dyDescent="0.2">
      <c r="A89" s="296" t="s">
        <v>912</v>
      </c>
      <c r="B89" s="301" t="s">
        <v>67</v>
      </c>
      <c r="C89">
        <v>10000000000</v>
      </c>
      <c r="D89">
        <f t="shared" si="1"/>
        <v>-10000000000</v>
      </c>
    </row>
    <row r="90" spans="1:4" x14ac:dyDescent="0.2">
      <c r="A90" s="296" t="s">
        <v>68</v>
      </c>
      <c r="B90" s="301" t="s">
        <v>69</v>
      </c>
      <c r="C90">
        <v>10000000000</v>
      </c>
      <c r="D90">
        <f t="shared" si="1"/>
        <v>-10000000000</v>
      </c>
    </row>
    <row r="91" spans="1:4" x14ac:dyDescent="0.2">
      <c r="A91" s="296" t="s">
        <v>70</v>
      </c>
      <c r="B91" s="301" t="s">
        <v>71</v>
      </c>
      <c r="C91">
        <v>10000000000</v>
      </c>
      <c r="D91">
        <f t="shared" si="1"/>
        <v>-10000000000</v>
      </c>
    </row>
    <row r="92" spans="1:4" x14ac:dyDescent="0.2">
      <c r="A92" s="296" t="s">
        <v>72</v>
      </c>
      <c r="B92" s="301" t="s">
        <v>73</v>
      </c>
      <c r="C92">
        <v>10000000000</v>
      </c>
      <c r="D92">
        <f t="shared" si="1"/>
        <v>-10000000000</v>
      </c>
    </row>
    <row r="93" spans="1:4" x14ac:dyDescent="0.2">
      <c r="A93" s="296" t="s">
        <v>74</v>
      </c>
      <c r="B93" s="301" t="s">
        <v>75</v>
      </c>
      <c r="C93">
        <v>10000000000</v>
      </c>
      <c r="D93">
        <f t="shared" si="1"/>
        <v>-10000000000</v>
      </c>
    </row>
    <row r="94" spans="1:4" x14ac:dyDescent="0.2">
      <c r="A94" s="296" t="s">
        <v>1105</v>
      </c>
      <c r="B94" s="301" t="s">
        <v>312</v>
      </c>
      <c r="C94">
        <v>10000000000</v>
      </c>
      <c r="D94">
        <f t="shared" si="1"/>
        <v>-10000000000</v>
      </c>
    </row>
    <row r="95" spans="1:4" x14ac:dyDescent="0.2">
      <c r="A95" s="296" t="s">
        <v>76</v>
      </c>
      <c r="B95" s="301" t="s">
        <v>77</v>
      </c>
      <c r="C95">
        <v>10000000000</v>
      </c>
      <c r="D95">
        <f t="shared" si="1"/>
        <v>-10000000000</v>
      </c>
    </row>
    <row r="96" spans="1:4" x14ac:dyDescent="0.2">
      <c r="A96" s="296" t="s">
        <v>78</v>
      </c>
      <c r="B96" s="301" t="s">
        <v>79</v>
      </c>
      <c r="C96">
        <v>10000000000</v>
      </c>
      <c r="D96">
        <f t="shared" si="1"/>
        <v>-10000000000</v>
      </c>
    </row>
    <row r="97" spans="1:4" x14ac:dyDescent="0.2">
      <c r="A97" s="296" t="s">
        <v>80</v>
      </c>
      <c r="B97" s="301" t="s">
        <v>81</v>
      </c>
      <c r="C97">
        <v>10000000000</v>
      </c>
      <c r="D97">
        <f t="shared" si="1"/>
        <v>-10000000000</v>
      </c>
    </row>
    <row r="98" spans="1:4" x14ac:dyDescent="0.2">
      <c r="A98" s="296" t="s">
        <v>82</v>
      </c>
      <c r="B98" s="301" t="s">
        <v>83</v>
      </c>
      <c r="C98">
        <v>10000000000</v>
      </c>
      <c r="D98">
        <f t="shared" si="1"/>
        <v>-10000000000</v>
      </c>
    </row>
    <row r="99" spans="1:4" x14ac:dyDescent="0.2">
      <c r="A99" s="296" t="s">
        <v>84</v>
      </c>
      <c r="B99" s="301" t="s">
        <v>85</v>
      </c>
      <c r="C99">
        <v>10000000000</v>
      </c>
      <c r="D99">
        <f t="shared" si="1"/>
        <v>-10000000000</v>
      </c>
    </row>
    <row r="100" spans="1:4" x14ac:dyDescent="0.2">
      <c r="A100" s="296" t="s">
        <v>86</v>
      </c>
      <c r="B100" s="301" t="s">
        <v>87</v>
      </c>
      <c r="C100">
        <v>10000000000</v>
      </c>
      <c r="D100">
        <f t="shared" si="1"/>
        <v>-10000000000</v>
      </c>
    </row>
    <row r="101" spans="1:4" x14ac:dyDescent="0.2">
      <c r="A101" s="296" t="s">
        <v>88</v>
      </c>
      <c r="B101" s="301" t="s">
        <v>89</v>
      </c>
      <c r="C101">
        <v>10000000000</v>
      </c>
      <c r="D101">
        <f t="shared" si="1"/>
        <v>-10000000000</v>
      </c>
    </row>
    <row r="102" spans="1:4" x14ac:dyDescent="0.2">
      <c r="A102" s="296" t="s">
        <v>90</v>
      </c>
      <c r="B102" s="301" t="s">
        <v>91</v>
      </c>
      <c r="C102">
        <v>10000000000</v>
      </c>
      <c r="D102">
        <f t="shared" si="1"/>
        <v>-10000000000</v>
      </c>
    </row>
    <row r="103" spans="1:4" x14ac:dyDescent="0.2">
      <c r="A103" s="296" t="s">
        <v>92</v>
      </c>
      <c r="B103" s="301" t="s">
        <v>93</v>
      </c>
      <c r="C103">
        <v>10000000000</v>
      </c>
      <c r="D103">
        <f t="shared" si="1"/>
        <v>-10000000000</v>
      </c>
    </row>
    <row r="104" spans="1:4" x14ac:dyDescent="0.2">
      <c r="A104" s="296" t="s">
        <v>94</v>
      </c>
      <c r="B104" s="301" t="s">
        <v>95</v>
      </c>
      <c r="C104">
        <v>10000000000</v>
      </c>
      <c r="D104">
        <f t="shared" si="1"/>
        <v>-10000000000</v>
      </c>
    </row>
    <row r="105" spans="1:4" x14ac:dyDescent="0.2">
      <c r="A105" s="296" t="s">
        <v>96</v>
      </c>
      <c r="B105" s="301" t="s">
        <v>97</v>
      </c>
      <c r="C105">
        <v>10000000000</v>
      </c>
      <c r="D105">
        <f t="shared" si="1"/>
        <v>-10000000000</v>
      </c>
    </row>
    <row r="106" spans="1:4" x14ac:dyDescent="0.2">
      <c r="A106" s="296" t="s">
        <v>523</v>
      </c>
      <c r="B106" s="301" t="s">
        <v>99</v>
      </c>
      <c r="C106">
        <v>10000000000</v>
      </c>
      <c r="D106">
        <f t="shared" si="1"/>
        <v>-10000000000</v>
      </c>
    </row>
    <row r="107" spans="1:4" x14ac:dyDescent="0.2">
      <c r="A107" s="296" t="s">
        <v>100</v>
      </c>
      <c r="B107" s="301" t="s">
        <v>101</v>
      </c>
      <c r="C107">
        <v>10000000000</v>
      </c>
      <c r="D107">
        <f t="shared" si="1"/>
        <v>-10000000000</v>
      </c>
    </row>
    <row r="108" spans="1:4" x14ac:dyDescent="0.2">
      <c r="A108" s="296" t="s">
        <v>102</v>
      </c>
      <c r="B108" s="301" t="s">
        <v>103</v>
      </c>
      <c r="C108">
        <v>10000000000</v>
      </c>
      <c r="D108">
        <f t="shared" si="1"/>
        <v>-10000000000</v>
      </c>
    </row>
    <row r="109" spans="1:4" x14ac:dyDescent="0.2">
      <c r="A109" s="296" t="s">
        <v>104</v>
      </c>
      <c r="B109" s="301" t="s">
        <v>105</v>
      </c>
      <c r="C109">
        <v>10000000000</v>
      </c>
      <c r="D109">
        <f t="shared" si="1"/>
        <v>-10000000000</v>
      </c>
    </row>
    <row r="110" spans="1:4" x14ac:dyDescent="0.2">
      <c r="A110" s="296" t="s">
        <v>106</v>
      </c>
      <c r="B110" s="301" t="s">
        <v>107</v>
      </c>
      <c r="C110">
        <v>10000000000</v>
      </c>
      <c r="D110">
        <f t="shared" si="1"/>
        <v>-10000000000</v>
      </c>
    </row>
    <row r="111" spans="1:4" x14ac:dyDescent="0.2">
      <c r="A111" s="296" t="s">
        <v>108</v>
      </c>
      <c r="B111" s="301" t="s">
        <v>109</v>
      </c>
      <c r="C111">
        <v>10000000000</v>
      </c>
      <c r="D111">
        <f t="shared" si="1"/>
        <v>-10000000000</v>
      </c>
    </row>
    <row r="112" spans="1:4" x14ac:dyDescent="0.2">
      <c r="A112" s="296" t="s">
        <v>110</v>
      </c>
      <c r="B112" s="301" t="s">
        <v>111</v>
      </c>
      <c r="C112">
        <v>10000000000</v>
      </c>
      <c r="D112">
        <f t="shared" si="1"/>
        <v>-10000000000</v>
      </c>
    </row>
    <row r="113" spans="1:4" x14ac:dyDescent="0.2">
      <c r="A113" s="296" t="s">
        <v>528</v>
      </c>
      <c r="B113" s="301" t="s">
        <v>113</v>
      </c>
      <c r="C113">
        <v>10000000000</v>
      </c>
      <c r="D113">
        <f t="shared" si="1"/>
        <v>-10000000000</v>
      </c>
    </row>
    <row r="114" spans="1:4" x14ac:dyDescent="0.2">
      <c r="A114" s="296" t="s">
        <v>114</v>
      </c>
      <c r="B114" s="301" t="s">
        <v>115</v>
      </c>
      <c r="C114">
        <v>10000000000</v>
      </c>
      <c r="D114">
        <f t="shared" si="1"/>
        <v>-10000000000</v>
      </c>
    </row>
    <row r="115" spans="1:4" x14ac:dyDescent="0.2">
      <c r="A115" s="296" t="s">
        <v>116</v>
      </c>
      <c r="B115" s="301" t="s">
        <v>117</v>
      </c>
      <c r="C115">
        <v>10000000000</v>
      </c>
      <c r="D115">
        <f t="shared" si="1"/>
        <v>-10000000000</v>
      </c>
    </row>
    <row r="116" spans="1:4" x14ac:dyDescent="0.2">
      <c r="A116" s="296" t="s">
        <v>118</v>
      </c>
      <c r="B116" s="301" t="s">
        <v>119</v>
      </c>
      <c r="C116">
        <v>10000000000</v>
      </c>
      <c r="D116">
        <f t="shared" si="1"/>
        <v>-10000000000</v>
      </c>
    </row>
    <row r="117" spans="1:4" x14ac:dyDescent="0.2">
      <c r="A117" s="296" t="s">
        <v>566</v>
      </c>
      <c r="B117" s="301" t="s">
        <v>121</v>
      </c>
      <c r="C117">
        <v>10000000000</v>
      </c>
      <c r="D117">
        <f t="shared" si="1"/>
        <v>-10000000000</v>
      </c>
    </row>
    <row r="118" spans="1:4" x14ac:dyDescent="0.2">
      <c r="A118" s="296" t="s">
        <v>122</v>
      </c>
      <c r="B118" s="301" t="s">
        <v>123</v>
      </c>
      <c r="C118">
        <v>10000000000</v>
      </c>
      <c r="D118">
        <f t="shared" si="1"/>
        <v>-10000000000</v>
      </c>
    </row>
    <row r="119" spans="1:4" x14ac:dyDescent="0.2">
      <c r="A119" s="296" t="s">
        <v>124</v>
      </c>
      <c r="B119" s="301" t="s">
        <v>125</v>
      </c>
      <c r="C119">
        <v>10000000000</v>
      </c>
      <c r="D119">
        <f t="shared" si="1"/>
        <v>-10000000000</v>
      </c>
    </row>
    <row r="120" spans="1:4" x14ac:dyDescent="0.2">
      <c r="A120" s="296" t="s">
        <v>126</v>
      </c>
      <c r="B120" s="301" t="s">
        <v>127</v>
      </c>
      <c r="C120">
        <v>10000000000</v>
      </c>
      <c r="D120">
        <f t="shared" si="1"/>
        <v>-10000000000</v>
      </c>
    </row>
    <row r="121" spans="1:4" x14ac:dyDescent="0.2">
      <c r="A121" s="296" t="s">
        <v>128</v>
      </c>
      <c r="B121" s="301" t="s">
        <v>129</v>
      </c>
      <c r="C121">
        <v>10000000000</v>
      </c>
      <c r="D121">
        <f t="shared" si="1"/>
        <v>-10000000000</v>
      </c>
    </row>
    <row r="122" spans="1:4" x14ac:dyDescent="0.2">
      <c r="A122" s="296" t="s">
        <v>130</v>
      </c>
      <c r="B122" s="301" t="s">
        <v>131</v>
      </c>
      <c r="C122">
        <v>10000000000</v>
      </c>
      <c r="D122">
        <f t="shared" si="1"/>
        <v>-10000000000</v>
      </c>
    </row>
    <row r="123" spans="1:4" x14ac:dyDescent="0.2">
      <c r="A123" s="296" t="s">
        <v>132</v>
      </c>
      <c r="B123" s="301" t="s">
        <v>133</v>
      </c>
      <c r="C123">
        <v>10000000000</v>
      </c>
      <c r="D123">
        <f t="shared" si="1"/>
        <v>-10000000000</v>
      </c>
    </row>
    <row r="124" spans="1:4" x14ac:dyDescent="0.2">
      <c r="A124" s="296" t="s">
        <v>134</v>
      </c>
      <c r="B124" s="301" t="s">
        <v>135</v>
      </c>
      <c r="C124">
        <v>10000000000</v>
      </c>
      <c r="D124">
        <f t="shared" si="1"/>
        <v>-10000000000</v>
      </c>
    </row>
    <row r="125" spans="1:4" x14ac:dyDescent="0.2">
      <c r="A125" s="296" t="s">
        <v>136</v>
      </c>
      <c r="B125" s="301" t="s">
        <v>137</v>
      </c>
      <c r="C125">
        <v>10000000000</v>
      </c>
      <c r="D125">
        <f t="shared" si="1"/>
        <v>-10000000000</v>
      </c>
    </row>
    <row r="126" spans="1:4" x14ac:dyDescent="0.2">
      <c r="A126" s="296" t="s">
        <v>138</v>
      </c>
      <c r="B126" s="301" t="s">
        <v>139</v>
      </c>
      <c r="C126">
        <v>10000000000</v>
      </c>
      <c r="D126">
        <f t="shared" si="1"/>
        <v>-10000000000</v>
      </c>
    </row>
    <row r="127" spans="1:4" x14ac:dyDescent="0.2">
      <c r="A127" s="296" t="s">
        <v>910</v>
      </c>
      <c r="B127" s="301" t="s">
        <v>141</v>
      </c>
      <c r="C127">
        <v>10000000000</v>
      </c>
      <c r="D127">
        <f t="shared" si="1"/>
        <v>-10000000000</v>
      </c>
    </row>
    <row r="128" spans="1:4" x14ac:dyDescent="0.2">
      <c r="A128" s="296" t="s">
        <v>911</v>
      </c>
      <c r="B128" s="301" t="s">
        <v>143</v>
      </c>
      <c r="C128">
        <v>10000000000</v>
      </c>
      <c r="D128">
        <f t="shared" si="1"/>
        <v>-10000000000</v>
      </c>
    </row>
    <row r="129" spans="1:4" x14ac:dyDescent="0.2">
      <c r="A129" s="296" t="s">
        <v>144</v>
      </c>
      <c r="B129" s="301" t="s">
        <v>145</v>
      </c>
      <c r="C129">
        <v>10000000000</v>
      </c>
      <c r="D129">
        <f t="shared" si="1"/>
        <v>-10000000000</v>
      </c>
    </row>
    <row r="130" spans="1:4" x14ac:dyDescent="0.2">
      <c r="A130" s="296" t="s">
        <v>146</v>
      </c>
      <c r="B130" s="301" t="s">
        <v>147</v>
      </c>
      <c r="C130">
        <v>10000000000</v>
      </c>
      <c r="D130">
        <f t="shared" si="1"/>
        <v>-10000000000</v>
      </c>
    </row>
    <row r="131" spans="1:4" x14ac:dyDescent="0.2">
      <c r="A131" s="296" t="s">
        <v>913</v>
      </c>
      <c r="B131" s="301" t="s">
        <v>149</v>
      </c>
      <c r="C131">
        <v>10000000000</v>
      </c>
      <c r="D131">
        <f t="shared" ref="D131:D194" si="2">C131*-1</f>
        <v>-10000000000</v>
      </c>
    </row>
    <row r="132" spans="1:4" x14ac:dyDescent="0.2">
      <c r="A132" s="296" t="s">
        <v>909</v>
      </c>
      <c r="B132" s="301" t="s">
        <v>151</v>
      </c>
      <c r="C132">
        <v>10000000000</v>
      </c>
      <c r="D132">
        <f t="shared" si="2"/>
        <v>-10000000000</v>
      </c>
    </row>
    <row r="133" spans="1:4" x14ac:dyDescent="0.2">
      <c r="A133" s="296" t="s">
        <v>152</v>
      </c>
      <c r="B133" s="301" t="s">
        <v>153</v>
      </c>
      <c r="C133">
        <v>10000000000</v>
      </c>
      <c r="D133">
        <f t="shared" si="2"/>
        <v>-10000000000</v>
      </c>
    </row>
    <row r="134" spans="1:4" x14ac:dyDescent="0.2">
      <c r="A134" s="296" t="s">
        <v>154</v>
      </c>
      <c r="B134" s="301" t="s">
        <v>155</v>
      </c>
      <c r="C134">
        <v>10000000000</v>
      </c>
      <c r="D134">
        <f t="shared" si="2"/>
        <v>-10000000000</v>
      </c>
    </row>
    <row r="135" spans="1:4" x14ac:dyDescent="0.2">
      <c r="A135" s="296" t="s">
        <v>156</v>
      </c>
      <c r="B135" s="301" t="s">
        <v>157</v>
      </c>
      <c r="C135">
        <v>10000000000</v>
      </c>
      <c r="D135">
        <f t="shared" si="2"/>
        <v>-10000000000</v>
      </c>
    </row>
    <row r="136" spans="1:4" x14ac:dyDescent="0.2">
      <c r="A136" s="296" t="s">
        <v>158</v>
      </c>
      <c r="B136" s="301" t="s">
        <v>159</v>
      </c>
      <c r="C136">
        <v>10000000000</v>
      </c>
      <c r="D136">
        <f t="shared" si="2"/>
        <v>-10000000000</v>
      </c>
    </row>
    <row r="137" spans="1:4" x14ac:dyDescent="0.2">
      <c r="A137" s="296" t="s">
        <v>160</v>
      </c>
      <c r="B137" s="301" t="s">
        <v>161</v>
      </c>
      <c r="C137">
        <v>10000000000</v>
      </c>
      <c r="D137">
        <f t="shared" si="2"/>
        <v>-10000000000</v>
      </c>
    </row>
    <row r="138" spans="1:4" x14ac:dyDescent="0.2">
      <c r="A138" s="296" t="s">
        <v>162</v>
      </c>
      <c r="B138" s="301" t="s">
        <v>163</v>
      </c>
      <c r="C138">
        <v>10000000000</v>
      </c>
      <c r="D138">
        <f t="shared" si="2"/>
        <v>-10000000000</v>
      </c>
    </row>
    <row r="139" spans="1:4" x14ac:dyDescent="0.2">
      <c r="A139" s="296" t="s">
        <v>592</v>
      </c>
      <c r="B139" s="301" t="s">
        <v>165</v>
      </c>
      <c r="C139">
        <v>10000000000</v>
      </c>
      <c r="D139">
        <f t="shared" si="2"/>
        <v>-10000000000</v>
      </c>
    </row>
    <row r="140" spans="1:4" x14ac:dyDescent="0.2">
      <c r="A140" s="296" t="s">
        <v>166</v>
      </c>
      <c r="B140" s="301" t="s">
        <v>167</v>
      </c>
      <c r="C140">
        <v>10000000000</v>
      </c>
      <c r="D140">
        <f t="shared" si="2"/>
        <v>-10000000000</v>
      </c>
    </row>
    <row r="141" spans="1:4" x14ac:dyDescent="0.2">
      <c r="A141" s="296" t="s">
        <v>168</v>
      </c>
      <c r="B141" s="301" t="s">
        <v>169</v>
      </c>
      <c r="C141">
        <v>10000000000</v>
      </c>
      <c r="D141">
        <f t="shared" si="2"/>
        <v>-10000000000</v>
      </c>
    </row>
    <row r="142" spans="1:4" x14ac:dyDescent="0.2">
      <c r="A142" s="296" t="s">
        <v>170</v>
      </c>
      <c r="B142" s="301" t="s">
        <v>171</v>
      </c>
      <c r="C142">
        <v>10000000000</v>
      </c>
      <c r="D142">
        <f t="shared" si="2"/>
        <v>-10000000000</v>
      </c>
    </row>
    <row r="143" spans="1:4" x14ac:dyDescent="0.2">
      <c r="A143" s="296" t="s">
        <v>172</v>
      </c>
      <c r="B143" s="301" t="s">
        <v>173</v>
      </c>
      <c r="C143">
        <v>10000000000</v>
      </c>
      <c r="D143">
        <f t="shared" si="2"/>
        <v>-10000000000</v>
      </c>
    </row>
    <row r="144" spans="1:4" x14ac:dyDescent="0.2">
      <c r="A144" s="296" t="s">
        <v>174</v>
      </c>
      <c r="B144" s="301" t="s">
        <v>175</v>
      </c>
      <c r="C144">
        <v>10000000000</v>
      </c>
      <c r="D144">
        <f t="shared" si="2"/>
        <v>-10000000000</v>
      </c>
    </row>
    <row r="145" spans="1:4" x14ac:dyDescent="0.2">
      <c r="A145" s="296" t="s">
        <v>503</v>
      </c>
      <c r="B145" s="301" t="s">
        <v>177</v>
      </c>
      <c r="C145">
        <v>10000000000</v>
      </c>
      <c r="D145">
        <f t="shared" si="2"/>
        <v>-10000000000</v>
      </c>
    </row>
    <row r="146" spans="1:4" x14ac:dyDescent="0.2">
      <c r="A146" s="296" t="s">
        <v>178</v>
      </c>
      <c r="B146" s="301" t="s">
        <v>179</v>
      </c>
      <c r="C146">
        <v>10000000000</v>
      </c>
      <c r="D146">
        <f t="shared" si="2"/>
        <v>-10000000000</v>
      </c>
    </row>
    <row r="147" spans="1:4" x14ac:dyDescent="0.2">
      <c r="A147" s="296" t="s">
        <v>180</v>
      </c>
      <c r="B147" s="301" t="s">
        <v>181</v>
      </c>
      <c r="C147">
        <v>10000000000</v>
      </c>
      <c r="D147">
        <f t="shared" si="2"/>
        <v>-10000000000</v>
      </c>
    </row>
    <row r="148" spans="1:4" x14ac:dyDescent="0.2">
      <c r="A148" s="296" t="s">
        <v>182</v>
      </c>
      <c r="B148" s="301" t="s">
        <v>183</v>
      </c>
      <c r="C148">
        <v>10000000000</v>
      </c>
      <c r="D148">
        <f t="shared" si="2"/>
        <v>-10000000000</v>
      </c>
    </row>
    <row r="149" spans="1:4" x14ac:dyDescent="0.2">
      <c r="A149" s="296" t="s">
        <v>184</v>
      </c>
      <c r="B149" s="301" t="s">
        <v>185</v>
      </c>
      <c r="C149">
        <v>10000000000</v>
      </c>
      <c r="D149">
        <f t="shared" si="2"/>
        <v>-10000000000</v>
      </c>
    </row>
    <row r="150" spans="1:4" x14ac:dyDescent="0.2">
      <c r="A150" s="296" t="s">
        <v>186</v>
      </c>
      <c r="B150" s="301" t="s">
        <v>187</v>
      </c>
      <c r="C150">
        <v>10000000000</v>
      </c>
      <c r="D150">
        <f t="shared" si="2"/>
        <v>-10000000000</v>
      </c>
    </row>
    <row r="151" spans="1:4" x14ac:dyDescent="0.2">
      <c r="A151" s="296" t="s">
        <v>580</v>
      </c>
      <c r="B151" s="301" t="s">
        <v>189</v>
      </c>
      <c r="C151">
        <v>10000000000</v>
      </c>
      <c r="D151">
        <f t="shared" si="2"/>
        <v>-10000000000</v>
      </c>
    </row>
    <row r="152" spans="1:4" x14ac:dyDescent="0.2">
      <c r="A152" s="296" t="s">
        <v>190</v>
      </c>
      <c r="B152" s="301" t="s">
        <v>191</v>
      </c>
      <c r="C152">
        <v>10000000000</v>
      </c>
      <c r="D152">
        <f t="shared" si="2"/>
        <v>-10000000000</v>
      </c>
    </row>
    <row r="153" spans="1:4" x14ac:dyDescent="0.2">
      <c r="A153" s="296" t="s">
        <v>192</v>
      </c>
      <c r="B153" s="301" t="s">
        <v>193</v>
      </c>
      <c r="C153">
        <v>10000000000</v>
      </c>
      <c r="D153">
        <f t="shared" si="2"/>
        <v>-10000000000</v>
      </c>
    </row>
    <row r="154" spans="1:4" x14ac:dyDescent="0.2">
      <c r="A154" s="296" t="s">
        <v>194</v>
      </c>
      <c r="B154" s="301" t="s">
        <v>195</v>
      </c>
      <c r="C154">
        <v>10000000000</v>
      </c>
      <c r="D154">
        <f t="shared" si="2"/>
        <v>-10000000000</v>
      </c>
    </row>
    <row r="155" spans="1:4" x14ac:dyDescent="0.2">
      <c r="A155" s="296" t="s">
        <v>196</v>
      </c>
      <c r="B155" s="301" t="s">
        <v>197</v>
      </c>
      <c r="C155">
        <v>10000000000</v>
      </c>
      <c r="D155">
        <f t="shared" si="2"/>
        <v>-10000000000</v>
      </c>
    </row>
    <row r="156" spans="1:4" x14ac:dyDescent="0.2">
      <c r="A156" s="296" t="s">
        <v>198</v>
      </c>
      <c r="B156" s="301" t="s">
        <v>199</v>
      </c>
      <c r="C156">
        <v>10000000000</v>
      </c>
      <c r="D156">
        <f t="shared" si="2"/>
        <v>-10000000000</v>
      </c>
    </row>
    <row r="157" spans="1:4" x14ac:dyDescent="0.2">
      <c r="A157" s="296" t="s">
        <v>531</v>
      </c>
      <c r="B157" s="301" t="s">
        <v>201</v>
      </c>
      <c r="C157">
        <v>10000000000</v>
      </c>
      <c r="D157">
        <f t="shared" si="2"/>
        <v>-10000000000</v>
      </c>
    </row>
    <row r="158" spans="1:4" x14ac:dyDescent="0.2">
      <c r="A158" s="296" t="s">
        <v>514</v>
      </c>
      <c r="B158" s="301" t="s">
        <v>203</v>
      </c>
      <c r="C158">
        <v>10000000000</v>
      </c>
      <c r="D158">
        <f t="shared" si="2"/>
        <v>-10000000000</v>
      </c>
    </row>
    <row r="159" spans="1:4" x14ac:dyDescent="0.2">
      <c r="A159" s="296" t="s">
        <v>204</v>
      </c>
      <c r="B159" s="301" t="s">
        <v>205</v>
      </c>
      <c r="C159">
        <v>10000000000</v>
      </c>
      <c r="D159">
        <f t="shared" si="2"/>
        <v>-10000000000</v>
      </c>
    </row>
    <row r="160" spans="1:4" x14ac:dyDescent="0.2">
      <c r="A160" s="296" t="s">
        <v>206</v>
      </c>
      <c r="B160" s="301" t="s">
        <v>207</v>
      </c>
      <c r="C160">
        <v>10000000000</v>
      </c>
      <c r="D160">
        <f t="shared" si="2"/>
        <v>-10000000000</v>
      </c>
    </row>
    <row r="161" spans="1:4" x14ac:dyDescent="0.2">
      <c r="A161" s="296" t="s">
        <v>208</v>
      </c>
      <c r="B161" s="301" t="s">
        <v>209</v>
      </c>
      <c r="C161">
        <v>10000000000</v>
      </c>
      <c r="D161">
        <f t="shared" si="2"/>
        <v>-10000000000</v>
      </c>
    </row>
    <row r="162" spans="1:4" x14ac:dyDescent="0.2">
      <c r="A162" s="296" t="s">
        <v>883</v>
      </c>
      <c r="B162" s="301" t="s">
        <v>211</v>
      </c>
      <c r="C162">
        <v>10000000000</v>
      </c>
      <c r="D162">
        <f t="shared" si="2"/>
        <v>-10000000000</v>
      </c>
    </row>
    <row r="163" spans="1:4" x14ac:dyDescent="0.2">
      <c r="A163" s="296" t="s">
        <v>212</v>
      </c>
      <c r="B163" s="301" t="s">
        <v>213</v>
      </c>
      <c r="C163">
        <v>10000000000</v>
      </c>
      <c r="D163">
        <f t="shared" si="2"/>
        <v>-10000000000</v>
      </c>
    </row>
    <row r="164" spans="1:4" x14ac:dyDescent="0.2">
      <c r="A164" s="296" t="s">
        <v>214</v>
      </c>
      <c r="B164" s="301" t="s">
        <v>215</v>
      </c>
      <c r="C164">
        <v>10000000000</v>
      </c>
      <c r="D164">
        <f t="shared" si="2"/>
        <v>-10000000000</v>
      </c>
    </row>
    <row r="165" spans="1:4" x14ac:dyDescent="0.2">
      <c r="A165" s="296" t="s">
        <v>216</v>
      </c>
      <c r="B165" s="301" t="s">
        <v>217</v>
      </c>
      <c r="C165">
        <v>10000000000</v>
      </c>
      <c r="D165">
        <f t="shared" si="2"/>
        <v>-10000000000</v>
      </c>
    </row>
    <row r="166" spans="1:4" x14ac:dyDescent="0.2">
      <c r="A166" s="296" t="s">
        <v>218</v>
      </c>
      <c r="B166" s="301" t="s">
        <v>219</v>
      </c>
      <c r="C166">
        <v>10000000000</v>
      </c>
      <c r="D166">
        <f t="shared" si="2"/>
        <v>-10000000000</v>
      </c>
    </row>
    <row r="167" spans="1:4" x14ac:dyDescent="0.2">
      <c r="A167" s="296" t="s">
        <v>577</v>
      </c>
      <c r="B167" s="301" t="s">
        <v>221</v>
      </c>
      <c r="C167">
        <v>10000000000</v>
      </c>
      <c r="D167">
        <f t="shared" si="2"/>
        <v>-10000000000</v>
      </c>
    </row>
    <row r="168" spans="1:4" x14ac:dyDescent="0.2">
      <c r="A168" s="296" t="s">
        <v>222</v>
      </c>
      <c r="B168" s="301" t="s">
        <v>223</v>
      </c>
      <c r="C168">
        <v>10000000000</v>
      </c>
      <c r="D168">
        <f t="shared" si="2"/>
        <v>-10000000000</v>
      </c>
    </row>
    <row r="169" spans="1:4" x14ac:dyDescent="0.2">
      <c r="A169" s="296" t="s">
        <v>224</v>
      </c>
      <c r="B169" s="301" t="s">
        <v>225</v>
      </c>
      <c r="C169">
        <v>10000000000</v>
      </c>
      <c r="D169">
        <f t="shared" si="2"/>
        <v>-10000000000</v>
      </c>
    </row>
    <row r="170" spans="1:4" x14ac:dyDescent="0.2">
      <c r="A170" s="296" t="s">
        <v>578</v>
      </c>
      <c r="B170" s="301" t="s">
        <v>227</v>
      </c>
      <c r="C170">
        <v>10000000000</v>
      </c>
      <c r="D170">
        <f t="shared" si="2"/>
        <v>-10000000000</v>
      </c>
    </row>
    <row r="171" spans="1:4" x14ac:dyDescent="0.2">
      <c r="A171" s="296" t="s">
        <v>228</v>
      </c>
      <c r="B171" s="301" t="s">
        <v>229</v>
      </c>
      <c r="C171">
        <v>10000000000</v>
      </c>
      <c r="D171">
        <f t="shared" si="2"/>
        <v>-10000000000</v>
      </c>
    </row>
    <row r="172" spans="1:4" x14ac:dyDescent="0.2">
      <c r="A172" s="296" t="s">
        <v>1205</v>
      </c>
      <c r="B172" s="301" t="s">
        <v>1214</v>
      </c>
      <c r="C172">
        <v>10000000000</v>
      </c>
      <c r="D172">
        <f t="shared" si="2"/>
        <v>-10000000000</v>
      </c>
    </row>
    <row r="173" spans="1:4" x14ac:dyDescent="0.2">
      <c r="A173" s="296" t="s">
        <v>502</v>
      </c>
      <c r="B173" s="301" t="s">
        <v>231</v>
      </c>
      <c r="C173">
        <v>10000000000</v>
      </c>
      <c r="D173">
        <f t="shared" si="2"/>
        <v>-10000000000</v>
      </c>
    </row>
    <row r="174" spans="1:4" x14ac:dyDescent="0.2">
      <c r="A174" s="296" t="s">
        <v>232</v>
      </c>
      <c r="B174" s="301" t="s">
        <v>233</v>
      </c>
      <c r="C174">
        <v>10000000000</v>
      </c>
      <c r="D174">
        <f t="shared" si="2"/>
        <v>-10000000000</v>
      </c>
    </row>
    <row r="175" spans="1:4" x14ac:dyDescent="0.2">
      <c r="A175" s="296" t="s">
        <v>234</v>
      </c>
      <c r="B175" s="301" t="s">
        <v>235</v>
      </c>
      <c r="C175">
        <v>10000000000</v>
      </c>
      <c r="D175">
        <f t="shared" si="2"/>
        <v>-10000000000</v>
      </c>
    </row>
    <row r="176" spans="1:4" x14ac:dyDescent="0.2">
      <c r="A176" s="296" t="s">
        <v>241</v>
      </c>
      <c r="B176" s="301" t="s">
        <v>242</v>
      </c>
      <c r="C176">
        <v>10000000000</v>
      </c>
      <c r="D176">
        <f t="shared" si="2"/>
        <v>-10000000000</v>
      </c>
    </row>
    <row r="177" spans="1:4" x14ac:dyDescent="0.2">
      <c r="A177" s="328" t="s">
        <v>608</v>
      </c>
      <c r="B177" s="329" t="s">
        <v>1998</v>
      </c>
      <c r="C177">
        <v>10000000000</v>
      </c>
      <c r="D177">
        <f t="shared" si="2"/>
        <v>-10000000000</v>
      </c>
    </row>
    <row r="178" spans="1:4" x14ac:dyDescent="0.2">
      <c r="A178" s="296" t="s">
        <v>243</v>
      </c>
      <c r="B178" s="301" t="s">
        <v>244</v>
      </c>
      <c r="C178">
        <v>10000000000</v>
      </c>
      <c r="D178">
        <f t="shared" si="2"/>
        <v>-10000000000</v>
      </c>
    </row>
    <row r="179" spans="1:4" x14ac:dyDescent="0.2">
      <c r="A179" s="296" t="s">
        <v>245</v>
      </c>
      <c r="B179" s="301" t="s">
        <v>246</v>
      </c>
      <c r="C179">
        <v>10000000000</v>
      </c>
      <c r="D179">
        <f t="shared" si="2"/>
        <v>-10000000000</v>
      </c>
    </row>
    <row r="180" spans="1:4" x14ac:dyDescent="0.2">
      <c r="A180" s="296" t="s">
        <v>609</v>
      </c>
      <c r="B180" s="301" t="s">
        <v>248</v>
      </c>
      <c r="C180">
        <v>10000000000</v>
      </c>
      <c r="D180">
        <f t="shared" si="2"/>
        <v>-10000000000</v>
      </c>
    </row>
    <row r="181" spans="1:4" x14ac:dyDescent="0.2">
      <c r="A181" s="296" t="s">
        <v>249</v>
      </c>
      <c r="B181" s="301" t="s">
        <v>250</v>
      </c>
      <c r="C181">
        <v>10000000000</v>
      </c>
      <c r="D181">
        <f t="shared" si="2"/>
        <v>-10000000000</v>
      </c>
    </row>
    <row r="182" spans="1:4" x14ac:dyDescent="0.2">
      <c r="A182" s="296" t="s">
        <v>251</v>
      </c>
      <c r="B182" s="301" t="s">
        <v>252</v>
      </c>
      <c r="C182">
        <v>10000000000</v>
      </c>
      <c r="D182">
        <f t="shared" si="2"/>
        <v>-10000000000</v>
      </c>
    </row>
    <row r="183" spans="1:4" x14ac:dyDescent="0.2">
      <c r="A183" s="296" t="s">
        <v>253</v>
      </c>
      <c r="B183" s="301" t="s">
        <v>254</v>
      </c>
      <c r="C183">
        <v>10000000000</v>
      </c>
      <c r="D183">
        <f t="shared" si="2"/>
        <v>-10000000000</v>
      </c>
    </row>
    <row r="184" spans="1:4" x14ac:dyDescent="0.2">
      <c r="A184" s="296" t="s">
        <v>255</v>
      </c>
      <c r="B184" s="301" t="s">
        <v>256</v>
      </c>
      <c r="C184">
        <v>10000000000</v>
      </c>
      <c r="D184">
        <f t="shared" si="2"/>
        <v>-10000000000</v>
      </c>
    </row>
    <row r="185" spans="1:4" x14ac:dyDescent="0.2">
      <c r="A185" s="296" t="s">
        <v>257</v>
      </c>
      <c r="B185" s="301" t="s">
        <v>258</v>
      </c>
      <c r="C185">
        <v>10000000000</v>
      </c>
      <c r="D185">
        <f t="shared" si="2"/>
        <v>-10000000000</v>
      </c>
    </row>
    <row r="186" spans="1:4" x14ac:dyDescent="0.2">
      <c r="A186" s="296" t="s">
        <v>518</v>
      </c>
      <c r="B186" s="301" t="s">
        <v>260</v>
      </c>
      <c r="C186">
        <v>10000000000</v>
      </c>
      <c r="D186">
        <f t="shared" si="2"/>
        <v>-10000000000</v>
      </c>
    </row>
    <row r="187" spans="1:4" x14ac:dyDescent="0.2">
      <c r="A187" s="296" t="s">
        <v>541</v>
      </c>
      <c r="B187" s="301" t="s">
        <v>262</v>
      </c>
      <c r="C187">
        <v>10000000000</v>
      </c>
      <c r="D187">
        <f t="shared" si="2"/>
        <v>-10000000000</v>
      </c>
    </row>
    <row r="188" spans="1:4" x14ac:dyDescent="0.2">
      <c r="A188" s="296" t="s">
        <v>562</v>
      </c>
      <c r="B188" s="301" t="s">
        <v>264</v>
      </c>
      <c r="C188">
        <v>10000000000</v>
      </c>
      <c r="D188">
        <f t="shared" si="2"/>
        <v>-10000000000</v>
      </c>
    </row>
    <row r="189" spans="1:4" x14ac:dyDescent="0.2">
      <c r="A189" s="296" t="s">
        <v>265</v>
      </c>
      <c r="B189" s="301" t="s">
        <v>266</v>
      </c>
      <c r="C189">
        <v>10000000000</v>
      </c>
      <c r="D189">
        <f t="shared" si="2"/>
        <v>-10000000000</v>
      </c>
    </row>
    <row r="190" spans="1:4" x14ac:dyDescent="0.2">
      <c r="A190" s="296" t="s">
        <v>510</v>
      </c>
      <c r="B190" s="301" t="s">
        <v>268</v>
      </c>
      <c r="C190">
        <v>10000000000</v>
      </c>
      <c r="D190">
        <f t="shared" si="2"/>
        <v>-10000000000</v>
      </c>
    </row>
    <row r="191" spans="1:4" x14ac:dyDescent="0.2">
      <c r="A191" s="296" t="s">
        <v>269</v>
      </c>
      <c r="B191" s="301" t="s">
        <v>270</v>
      </c>
      <c r="C191">
        <v>10000000000</v>
      </c>
      <c r="D191">
        <f t="shared" si="2"/>
        <v>-10000000000</v>
      </c>
    </row>
    <row r="192" spans="1:4" x14ac:dyDescent="0.2">
      <c r="A192" s="296" t="s">
        <v>908</v>
      </c>
      <c r="B192" s="301" t="s">
        <v>272</v>
      </c>
      <c r="C192">
        <v>10000000000</v>
      </c>
      <c r="D192">
        <f t="shared" si="2"/>
        <v>-10000000000</v>
      </c>
    </row>
    <row r="193" spans="1:4" x14ac:dyDescent="0.2">
      <c r="A193" s="296" t="s">
        <v>273</v>
      </c>
      <c r="B193" s="301" t="s">
        <v>274</v>
      </c>
      <c r="C193">
        <v>10000000000</v>
      </c>
      <c r="D193">
        <f t="shared" si="2"/>
        <v>-10000000000</v>
      </c>
    </row>
    <row r="194" spans="1:4" x14ac:dyDescent="0.2">
      <c r="A194" s="296" t="s">
        <v>275</v>
      </c>
      <c r="B194" s="301" t="s">
        <v>276</v>
      </c>
      <c r="C194">
        <v>10000000000</v>
      </c>
      <c r="D194">
        <f t="shared" si="2"/>
        <v>-10000000000</v>
      </c>
    </row>
    <row r="195" spans="1:4" x14ac:dyDescent="0.2">
      <c r="A195" s="296" t="s">
        <v>277</v>
      </c>
      <c r="B195" s="301" t="s">
        <v>278</v>
      </c>
      <c r="C195">
        <v>10000000000</v>
      </c>
      <c r="D195">
        <f t="shared" ref="D195:D258" si="3">C195*-1</f>
        <v>-10000000000</v>
      </c>
    </row>
    <row r="196" spans="1:4" x14ac:dyDescent="0.2">
      <c r="A196" s="296" t="s">
        <v>279</v>
      </c>
      <c r="B196" s="301" t="s">
        <v>280</v>
      </c>
      <c r="C196">
        <v>10000000000</v>
      </c>
      <c r="D196">
        <f t="shared" si="3"/>
        <v>-10000000000</v>
      </c>
    </row>
    <row r="197" spans="1:4" x14ac:dyDescent="0.2">
      <c r="A197" s="296" t="s">
        <v>281</v>
      </c>
      <c r="B197" s="301" t="s">
        <v>282</v>
      </c>
      <c r="C197">
        <v>10000000000</v>
      </c>
      <c r="D197">
        <f t="shared" si="3"/>
        <v>-10000000000</v>
      </c>
    </row>
    <row r="198" spans="1:4" x14ac:dyDescent="0.2">
      <c r="A198" s="296" t="s">
        <v>283</v>
      </c>
      <c r="B198" s="301" t="s">
        <v>284</v>
      </c>
      <c r="C198">
        <v>10000000000</v>
      </c>
      <c r="D198">
        <f t="shared" si="3"/>
        <v>-10000000000</v>
      </c>
    </row>
    <row r="199" spans="1:4" x14ac:dyDescent="0.2">
      <c r="A199" s="296" t="s">
        <v>285</v>
      </c>
      <c r="B199" s="301" t="s">
        <v>286</v>
      </c>
      <c r="C199">
        <v>10000000000</v>
      </c>
      <c r="D199">
        <f t="shared" si="3"/>
        <v>-10000000000</v>
      </c>
    </row>
    <row r="200" spans="1:4" x14ac:dyDescent="0.2">
      <c r="A200" s="296" t="s">
        <v>287</v>
      </c>
      <c r="B200" s="301" t="s">
        <v>288</v>
      </c>
      <c r="C200">
        <v>10000000000</v>
      </c>
      <c r="D200">
        <f t="shared" si="3"/>
        <v>-10000000000</v>
      </c>
    </row>
    <row r="201" spans="1:4" x14ac:dyDescent="0.2">
      <c r="A201" s="296" t="s">
        <v>289</v>
      </c>
      <c r="B201" s="301" t="s">
        <v>290</v>
      </c>
      <c r="C201">
        <v>10000000000</v>
      </c>
      <c r="D201">
        <f t="shared" si="3"/>
        <v>-10000000000</v>
      </c>
    </row>
    <row r="202" spans="1:4" x14ac:dyDescent="0.2">
      <c r="A202" s="296" t="s">
        <v>291</v>
      </c>
      <c r="B202" s="301" t="s">
        <v>292</v>
      </c>
      <c r="C202">
        <v>10000000000</v>
      </c>
      <c r="D202">
        <f t="shared" si="3"/>
        <v>-10000000000</v>
      </c>
    </row>
    <row r="203" spans="1:4" x14ac:dyDescent="0.2">
      <c r="A203" s="296" t="s">
        <v>293</v>
      </c>
      <c r="B203" s="301" t="s">
        <v>294</v>
      </c>
      <c r="C203">
        <v>10000000000</v>
      </c>
      <c r="D203">
        <f t="shared" si="3"/>
        <v>-10000000000</v>
      </c>
    </row>
    <row r="204" spans="1:4" x14ac:dyDescent="0.2">
      <c r="A204" s="296" t="s">
        <v>295</v>
      </c>
      <c r="B204" s="301" t="s">
        <v>296</v>
      </c>
      <c r="C204">
        <v>10000000000</v>
      </c>
      <c r="D204">
        <f t="shared" si="3"/>
        <v>-10000000000</v>
      </c>
    </row>
    <row r="205" spans="1:4" x14ac:dyDescent="0.2">
      <c r="A205" s="296" t="s">
        <v>297</v>
      </c>
      <c r="B205" s="301" t="s">
        <v>298</v>
      </c>
      <c r="C205">
        <v>10000000000</v>
      </c>
      <c r="D205">
        <f t="shared" si="3"/>
        <v>-10000000000</v>
      </c>
    </row>
    <row r="206" spans="1:4" x14ac:dyDescent="0.2">
      <c r="A206" s="296" t="s">
        <v>595</v>
      </c>
      <c r="B206" s="301" t="s">
        <v>300</v>
      </c>
      <c r="C206">
        <v>10000000000</v>
      </c>
      <c r="D206">
        <f t="shared" si="3"/>
        <v>-10000000000</v>
      </c>
    </row>
    <row r="207" spans="1:4" x14ac:dyDescent="0.2">
      <c r="A207" s="296" t="s">
        <v>301</v>
      </c>
      <c r="B207" s="301" t="s">
        <v>302</v>
      </c>
      <c r="C207">
        <v>10000000000</v>
      </c>
      <c r="D207">
        <f t="shared" si="3"/>
        <v>-10000000000</v>
      </c>
    </row>
    <row r="208" spans="1:4" x14ac:dyDescent="0.2">
      <c r="A208" s="296" t="s">
        <v>303</v>
      </c>
      <c r="B208" s="301" t="s">
        <v>304</v>
      </c>
      <c r="C208">
        <v>10000000000</v>
      </c>
      <c r="D208">
        <f t="shared" si="3"/>
        <v>-10000000000</v>
      </c>
    </row>
    <row r="209" spans="1:4" x14ac:dyDescent="0.2">
      <c r="A209" s="296" t="s">
        <v>305</v>
      </c>
      <c r="B209" s="301" t="s">
        <v>306</v>
      </c>
      <c r="C209">
        <v>10000000000</v>
      </c>
      <c r="D209">
        <f t="shared" si="3"/>
        <v>-10000000000</v>
      </c>
    </row>
    <row r="210" spans="1:4" x14ac:dyDescent="0.2">
      <c r="A210" s="296" t="s">
        <v>307</v>
      </c>
      <c r="B210" s="301" t="s">
        <v>308</v>
      </c>
      <c r="C210">
        <v>10000000000</v>
      </c>
      <c r="D210">
        <f t="shared" si="3"/>
        <v>-10000000000</v>
      </c>
    </row>
    <row r="211" spans="1:4" x14ac:dyDescent="0.2">
      <c r="A211" s="296" t="s">
        <v>309</v>
      </c>
      <c r="B211" s="301" t="s">
        <v>310</v>
      </c>
      <c r="C211">
        <v>10000000000</v>
      </c>
      <c r="D211">
        <f t="shared" si="3"/>
        <v>-10000000000</v>
      </c>
    </row>
    <row r="212" spans="1:4" x14ac:dyDescent="0.2">
      <c r="A212" s="296" t="s">
        <v>313</v>
      </c>
      <c r="B212" s="301" t="s">
        <v>314</v>
      </c>
      <c r="C212">
        <v>10000000000</v>
      </c>
      <c r="D212">
        <f t="shared" si="3"/>
        <v>-10000000000</v>
      </c>
    </row>
    <row r="213" spans="1:4" x14ac:dyDescent="0.2">
      <c r="A213" s="296" t="s">
        <v>511</v>
      </c>
      <c r="B213" s="301" t="s">
        <v>316</v>
      </c>
      <c r="C213">
        <v>10000000000</v>
      </c>
      <c r="D213">
        <f t="shared" si="3"/>
        <v>-10000000000</v>
      </c>
    </row>
    <row r="214" spans="1:4" x14ac:dyDescent="0.2">
      <c r="A214" s="296" t="s">
        <v>317</v>
      </c>
      <c r="B214" s="301" t="s">
        <v>318</v>
      </c>
      <c r="C214">
        <v>10000000000</v>
      </c>
      <c r="D214">
        <f t="shared" si="3"/>
        <v>-10000000000</v>
      </c>
    </row>
    <row r="215" spans="1:4" x14ac:dyDescent="0.2">
      <c r="A215" s="328" t="s">
        <v>620</v>
      </c>
      <c r="B215" s="329" t="s">
        <v>1999</v>
      </c>
      <c r="C215">
        <v>10000000000</v>
      </c>
      <c r="D215">
        <f t="shared" si="3"/>
        <v>-10000000000</v>
      </c>
    </row>
    <row r="216" spans="1:4" x14ac:dyDescent="0.2">
      <c r="A216" s="296" t="s">
        <v>319</v>
      </c>
      <c r="B216" s="301" t="s">
        <v>320</v>
      </c>
      <c r="C216">
        <v>10000000000</v>
      </c>
      <c r="D216">
        <f t="shared" si="3"/>
        <v>-10000000000</v>
      </c>
    </row>
    <row r="217" spans="1:4" x14ac:dyDescent="0.2">
      <c r="A217" s="296" t="s">
        <v>321</v>
      </c>
      <c r="B217" s="301" t="s">
        <v>322</v>
      </c>
      <c r="C217">
        <v>10000000000</v>
      </c>
      <c r="D217">
        <f t="shared" si="3"/>
        <v>-10000000000</v>
      </c>
    </row>
    <row r="218" spans="1:4" x14ac:dyDescent="0.2">
      <c r="A218" s="296" t="s">
        <v>501</v>
      </c>
      <c r="B218" s="301" t="s">
        <v>324</v>
      </c>
      <c r="C218">
        <v>10000000000</v>
      </c>
      <c r="D218">
        <f t="shared" si="3"/>
        <v>-10000000000</v>
      </c>
    </row>
    <row r="219" spans="1:4" x14ac:dyDescent="0.2">
      <c r="A219" s="296" t="s">
        <v>325</v>
      </c>
      <c r="B219" s="301" t="s">
        <v>326</v>
      </c>
      <c r="C219">
        <v>10000000000</v>
      </c>
      <c r="D219">
        <f t="shared" si="3"/>
        <v>-10000000000</v>
      </c>
    </row>
    <row r="220" spans="1:4" x14ac:dyDescent="0.2">
      <c r="A220" s="296" t="s">
        <v>327</v>
      </c>
      <c r="B220" s="301" t="s">
        <v>328</v>
      </c>
      <c r="C220">
        <v>10000000000</v>
      </c>
      <c r="D220">
        <f t="shared" si="3"/>
        <v>-10000000000</v>
      </c>
    </row>
    <row r="221" spans="1:4" x14ac:dyDescent="0.2">
      <c r="A221" s="296" t="s">
        <v>329</v>
      </c>
      <c r="B221" s="301" t="s">
        <v>330</v>
      </c>
      <c r="C221">
        <v>10000000000</v>
      </c>
      <c r="D221">
        <f t="shared" si="3"/>
        <v>-10000000000</v>
      </c>
    </row>
    <row r="222" spans="1:4" x14ac:dyDescent="0.2">
      <c r="A222" s="296" t="s">
        <v>331</v>
      </c>
      <c r="B222" s="301" t="s">
        <v>332</v>
      </c>
      <c r="C222">
        <v>10000000000</v>
      </c>
      <c r="D222">
        <f t="shared" si="3"/>
        <v>-10000000000</v>
      </c>
    </row>
    <row r="223" spans="1:4" x14ac:dyDescent="0.2">
      <c r="A223" s="296" t="s">
        <v>333</v>
      </c>
      <c r="B223" s="301" t="s">
        <v>334</v>
      </c>
      <c r="C223">
        <v>10000000000</v>
      </c>
      <c r="D223">
        <f t="shared" si="3"/>
        <v>-10000000000</v>
      </c>
    </row>
    <row r="224" spans="1:4" x14ac:dyDescent="0.2">
      <c r="A224" s="296" t="s">
        <v>335</v>
      </c>
      <c r="B224" s="301" t="s">
        <v>336</v>
      </c>
      <c r="C224">
        <v>10000000000</v>
      </c>
      <c r="D224">
        <f t="shared" si="3"/>
        <v>-10000000000</v>
      </c>
    </row>
    <row r="225" spans="1:4" x14ac:dyDescent="0.2">
      <c r="A225" s="296" t="s">
        <v>337</v>
      </c>
      <c r="B225" s="301" t="s">
        <v>338</v>
      </c>
      <c r="C225">
        <v>10000000000</v>
      </c>
      <c r="D225">
        <f t="shared" si="3"/>
        <v>-10000000000</v>
      </c>
    </row>
    <row r="226" spans="1:4" x14ac:dyDescent="0.2">
      <c r="A226" s="296" t="s">
        <v>339</v>
      </c>
      <c r="B226" s="301" t="s">
        <v>340</v>
      </c>
      <c r="C226">
        <v>10000000000</v>
      </c>
      <c r="D226">
        <f t="shared" si="3"/>
        <v>-10000000000</v>
      </c>
    </row>
    <row r="227" spans="1:4" x14ac:dyDescent="0.2">
      <c r="A227" s="296" t="s">
        <v>563</v>
      </c>
      <c r="B227" s="301" t="s">
        <v>342</v>
      </c>
      <c r="C227">
        <v>10000000000</v>
      </c>
      <c r="D227">
        <f t="shared" si="3"/>
        <v>-10000000000</v>
      </c>
    </row>
    <row r="228" spans="1:4" x14ac:dyDescent="0.2">
      <c r="A228" s="296" t="s">
        <v>555</v>
      </c>
      <c r="B228" s="301" t="s">
        <v>344</v>
      </c>
      <c r="C228">
        <v>10000000000</v>
      </c>
      <c r="D228">
        <f t="shared" si="3"/>
        <v>-10000000000</v>
      </c>
    </row>
    <row r="229" spans="1:4" x14ac:dyDescent="0.2">
      <c r="A229" s="296" t="s">
        <v>345</v>
      </c>
      <c r="B229" s="301" t="s">
        <v>346</v>
      </c>
      <c r="C229">
        <v>10000000000</v>
      </c>
      <c r="D229">
        <f t="shared" si="3"/>
        <v>-10000000000</v>
      </c>
    </row>
    <row r="230" spans="1:4" x14ac:dyDescent="0.2">
      <c r="A230" s="296" t="s">
        <v>347</v>
      </c>
      <c r="B230" s="301" t="s">
        <v>348</v>
      </c>
      <c r="C230">
        <v>10000000000</v>
      </c>
      <c r="D230">
        <f t="shared" si="3"/>
        <v>-10000000000</v>
      </c>
    </row>
    <row r="231" spans="1:4" x14ac:dyDescent="0.2">
      <c r="A231" s="296" t="s">
        <v>349</v>
      </c>
      <c r="B231" s="301" t="s">
        <v>350</v>
      </c>
      <c r="C231">
        <v>10000000000</v>
      </c>
      <c r="D231">
        <f t="shared" si="3"/>
        <v>-10000000000</v>
      </c>
    </row>
    <row r="232" spans="1:4" x14ac:dyDescent="0.2">
      <c r="A232" s="296" t="s">
        <v>907</v>
      </c>
      <c r="B232" s="301" t="s">
        <v>352</v>
      </c>
      <c r="C232">
        <v>10000000000</v>
      </c>
      <c r="D232">
        <f t="shared" si="3"/>
        <v>-10000000000</v>
      </c>
    </row>
    <row r="233" spans="1:4" x14ac:dyDescent="0.2">
      <c r="A233" s="296" t="s">
        <v>353</v>
      </c>
      <c r="B233" s="301" t="s">
        <v>354</v>
      </c>
      <c r="C233">
        <v>10000000000</v>
      </c>
      <c r="D233">
        <f t="shared" si="3"/>
        <v>-10000000000</v>
      </c>
    </row>
    <row r="234" spans="1:4" x14ac:dyDescent="0.2">
      <c r="A234" s="296" t="s">
        <v>355</v>
      </c>
      <c r="B234" s="301" t="s">
        <v>356</v>
      </c>
      <c r="C234">
        <v>10000000000</v>
      </c>
      <c r="D234">
        <f t="shared" si="3"/>
        <v>-10000000000</v>
      </c>
    </row>
    <row r="235" spans="1:4" x14ac:dyDescent="0.2">
      <c r="A235" s="296" t="s">
        <v>357</v>
      </c>
      <c r="B235" s="301" t="s">
        <v>358</v>
      </c>
      <c r="C235">
        <v>10000000000</v>
      </c>
      <c r="D235">
        <f t="shared" si="3"/>
        <v>-10000000000</v>
      </c>
    </row>
    <row r="236" spans="1:4" x14ac:dyDescent="0.2">
      <c r="A236" s="296" t="s">
        <v>359</v>
      </c>
      <c r="B236" s="301" t="s">
        <v>360</v>
      </c>
      <c r="C236">
        <v>10000000000</v>
      </c>
      <c r="D236">
        <f t="shared" si="3"/>
        <v>-10000000000</v>
      </c>
    </row>
    <row r="237" spans="1:4" x14ac:dyDescent="0.2">
      <c r="A237" s="296" t="s">
        <v>533</v>
      </c>
      <c r="B237" s="301" t="s">
        <v>362</v>
      </c>
      <c r="C237">
        <v>10000000000</v>
      </c>
      <c r="D237">
        <f t="shared" si="3"/>
        <v>-10000000000</v>
      </c>
    </row>
    <row r="238" spans="1:4" x14ac:dyDescent="0.2">
      <c r="A238" s="296" t="s">
        <v>621</v>
      </c>
      <c r="B238" s="301" t="s">
        <v>364</v>
      </c>
      <c r="C238">
        <v>10000000000</v>
      </c>
      <c r="D238">
        <f t="shared" si="3"/>
        <v>-10000000000</v>
      </c>
    </row>
    <row r="239" spans="1:4" x14ac:dyDescent="0.2">
      <c r="A239" s="296" t="s">
        <v>365</v>
      </c>
      <c r="B239" s="301" t="s">
        <v>366</v>
      </c>
      <c r="C239">
        <v>10000000000</v>
      </c>
      <c r="D239">
        <f t="shared" si="3"/>
        <v>-10000000000</v>
      </c>
    </row>
    <row r="240" spans="1:4" x14ac:dyDescent="0.2">
      <c r="A240" s="296" t="s">
        <v>367</v>
      </c>
      <c r="B240" s="301" t="s">
        <v>368</v>
      </c>
      <c r="C240">
        <v>10000000000</v>
      </c>
      <c r="D240">
        <f t="shared" si="3"/>
        <v>-10000000000</v>
      </c>
    </row>
    <row r="241" spans="1:4" x14ac:dyDescent="0.2">
      <c r="A241" s="296" t="s">
        <v>369</v>
      </c>
      <c r="B241" s="301" t="s">
        <v>370</v>
      </c>
      <c r="C241">
        <v>10000000000</v>
      </c>
      <c r="D241">
        <f t="shared" si="3"/>
        <v>-10000000000</v>
      </c>
    </row>
    <row r="242" spans="1:4" x14ac:dyDescent="0.2">
      <c r="A242" s="296" t="s">
        <v>371</v>
      </c>
      <c r="B242" s="301" t="s">
        <v>372</v>
      </c>
      <c r="C242">
        <v>10000000000</v>
      </c>
      <c r="D242">
        <f t="shared" si="3"/>
        <v>-10000000000</v>
      </c>
    </row>
    <row r="243" spans="1:4" x14ac:dyDescent="0.2">
      <c r="A243" s="296" t="s">
        <v>373</v>
      </c>
      <c r="B243" s="301" t="s">
        <v>374</v>
      </c>
      <c r="C243">
        <v>10000000000</v>
      </c>
      <c r="D243">
        <f t="shared" si="3"/>
        <v>-10000000000</v>
      </c>
    </row>
    <row r="244" spans="1:4" x14ac:dyDescent="0.2">
      <c r="A244" s="296" t="s">
        <v>375</v>
      </c>
      <c r="B244" s="301" t="s">
        <v>376</v>
      </c>
      <c r="C244">
        <v>10000000000</v>
      </c>
      <c r="D244">
        <f t="shared" si="3"/>
        <v>-10000000000</v>
      </c>
    </row>
    <row r="245" spans="1:4" x14ac:dyDescent="0.2">
      <c r="A245" s="296" t="s">
        <v>635</v>
      </c>
      <c r="B245" s="301" t="s">
        <v>378</v>
      </c>
      <c r="C245">
        <v>10000000000</v>
      </c>
      <c r="D245">
        <f t="shared" si="3"/>
        <v>-10000000000</v>
      </c>
    </row>
    <row r="246" spans="1:4" x14ac:dyDescent="0.2">
      <c r="A246" s="296" t="s">
        <v>379</v>
      </c>
      <c r="B246" s="301" t="s">
        <v>380</v>
      </c>
      <c r="C246">
        <v>10000000000</v>
      </c>
      <c r="D246">
        <f t="shared" si="3"/>
        <v>-10000000000</v>
      </c>
    </row>
    <row r="247" spans="1:4" x14ac:dyDescent="0.2">
      <c r="A247" s="296" t="s">
        <v>381</v>
      </c>
      <c r="B247" s="301" t="s">
        <v>382</v>
      </c>
      <c r="C247">
        <v>10000000000</v>
      </c>
      <c r="D247">
        <f t="shared" si="3"/>
        <v>-10000000000</v>
      </c>
    </row>
    <row r="248" spans="1:4" x14ac:dyDescent="0.2">
      <c r="A248" s="296" t="s">
        <v>383</v>
      </c>
      <c r="B248" s="301" t="s">
        <v>384</v>
      </c>
      <c r="C248">
        <v>10000000000</v>
      </c>
      <c r="D248">
        <f t="shared" si="3"/>
        <v>-10000000000</v>
      </c>
    </row>
    <row r="249" spans="1:4" x14ac:dyDescent="0.2">
      <c r="A249" s="296" t="s">
        <v>385</v>
      </c>
      <c r="B249" s="301" t="s">
        <v>386</v>
      </c>
      <c r="C249">
        <v>10000000000</v>
      </c>
      <c r="D249">
        <f t="shared" si="3"/>
        <v>-10000000000</v>
      </c>
    </row>
    <row r="250" spans="1:4" x14ac:dyDescent="0.2">
      <c r="A250" s="296" t="s">
        <v>917</v>
      </c>
      <c r="B250" s="301" t="s">
        <v>388</v>
      </c>
      <c r="C250">
        <v>10000000000</v>
      </c>
      <c r="D250">
        <f t="shared" si="3"/>
        <v>-10000000000</v>
      </c>
    </row>
    <row r="251" spans="1:4" x14ac:dyDescent="0.2">
      <c r="A251" s="296" t="s">
        <v>389</v>
      </c>
      <c r="B251" s="301" t="s">
        <v>390</v>
      </c>
      <c r="C251">
        <v>10000000000</v>
      </c>
      <c r="D251">
        <f t="shared" si="3"/>
        <v>-10000000000</v>
      </c>
    </row>
    <row r="252" spans="1:4" x14ac:dyDescent="0.2">
      <c r="A252" s="296" t="s">
        <v>391</v>
      </c>
      <c r="B252" s="301" t="s">
        <v>392</v>
      </c>
      <c r="C252">
        <v>10000000000</v>
      </c>
      <c r="D252">
        <f t="shared" si="3"/>
        <v>-10000000000</v>
      </c>
    </row>
    <row r="253" spans="1:4" x14ac:dyDescent="0.2">
      <c r="A253" s="296" t="s">
        <v>393</v>
      </c>
      <c r="B253" s="301" t="s">
        <v>394</v>
      </c>
      <c r="C253">
        <v>10000000000</v>
      </c>
      <c r="D253">
        <f t="shared" si="3"/>
        <v>-10000000000</v>
      </c>
    </row>
    <row r="254" spans="1:4" x14ac:dyDescent="0.2">
      <c r="A254" s="296" t="s">
        <v>395</v>
      </c>
      <c r="B254" s="301" t="s">
        <v>396</v>
      </c>
      <c r="C254">
        <v>10000000000</v>
      </c>
      <c r="D254">
        <f t="shared" si="3"/>
        <v>-10000000000</v>
      </c>
    </row>
    <row r="255" spans="1:4" x14ac:dyDescent="0.2">
      <c r="A255" s="296" t="s">
        <v>397</v>
      </c>
      <c r="B255" s="301" t="s">
        <v>398</v>
      </c>
      <c r="C255">
        <v>10000000000</v>
      </c>
      <c r="D255">
        <f t="shared" si="3"/>
        <v>-10000000000</v>
      </c>
    </row>
    <row r="256" spans="1:4" x14ac:dyDescent="0.2">
      <c r="A256" s="296" t="s">
        <v>557</v>
      </c>
      <c r="B256" s="301" t="s">
        <v>400</v>
      </c>
      <c r="C256">
        <v>10000000000</v>
      </c>
      <c r="D256">
        <f t="shared" si="3"/>
        <v>-10000000000</v>
      </c>
    </row>
    <row r="257" spans="1:4" x14ac:dyDescent="0.2">
      <c r="A257" s="296" t="s">
        <v>401</v>
      </c>
      <c r="B257" s="301" t="s">
        <v>402</v>
      </c>
      <c r="C257">
        <v>10000000000</v>
      </c>
      <c r="D257">
        <f t="shared" si="3"/>
        <v>-10000000000</v>
      </c>
    </row>
    <row r="258" spans="1:4" x14ac:dyDescent="0.2">
      <c r="A258" s="296" t="s">
        <v>544</v>
      </c>
      <c r="B258" s="301" t="s">
        <v>404</v>
      </c>
      <c r="C258">
        <v>10000000000</v>
      </c>
      <c r="D258">
        <f t="shared" si="3"/>
        <v>-10000000000</v>
      </c>
    </row>
    <row r="259" spans="1:4" x14ac:dyDescent="0.2">
      <c r="A259" s="296" t="s">
        <v>405</v>
      </c>
      <c r="B259" s="301" t="s">
        <v>406</v>
      </c>
      <c r="C259">
        <v>10000000000</v>
      </c>
      <c r="D259">
        <f t="shared" ref="D259:D297" si="4">C259*-1</f>
        <v>-10000000000</v>
      </c>
    </row>
    <row r="260" spans="1:4" x14ac:dyDescent="0.2">
      <c r="A260" s="296" t="s">
        <v>407</v>
      </c>
      <c r="B260" s="301" t="s">
        <v>408</v>
      </c>
      <c r="C260">
        <v>10000000000</v>
      </c>
      <c r="D260">
        <f t="shared" si="4"/>
        <v>-10000000000</v>
      </c>
    </row>
    <row r="261" spans="1:4" x14ac:dyDescent="0.2">
      <c r="A261" s="296" t="s">
        <v>409</v>
      </c>
      <c r="B261" s="301" t="s">
        <v>410</v>
      </c>
      <c r="C261">
        <v>10000000000</v>
      </c>
      <c r="D261">
        <f t="shared" si="4"/>
        <v>-10000000000</v>
      </c>
    </row>
    <row r="262" spans="1:4" x14ac:dyDescent="0.2">
      <c r="A262" s="296" t="s">
        <v>411</v>
      </c>
      <c r="B262" s="301" t="s">
        <v>412</v>
      </c>
      <c r="C262">
        <v>10000000000</v>
      </c>
      <c r="D262">
        <f t="shared" si="4"/>
        <v>-10000000000</v>
      </c>
    </row>
    <row r="263" spans="1:4" x14ac:dyDescent="0.2">
      <c r="A263" s="296" t="s">
        <v>413</v>
      </c>
      <c r="B263" s="301" t="s">
        <v>414</v>
      </c>
      <c r="C263">
        <v>10000000000</v>
      </c>
      <c r="D263">
        <f t="shared" si="4"/>
        <v>-10000000000</v>
      </c>
    </row>
    <row r="264" spans="1:4" x14ac:dyDescent="0.2">
      <c r="A264" s="296" t="s">
        <v>415</v>
      </c>
      <c r="B264" s="301" t="s">
        <v>416</v>
      </c>
      <c r="C264">
        <v>10000000000</v>
      </c>
      <c r="D264">
        <f t="shared" si="4"/>
        <v>-10000000000</v>
      </c>
    </row>
    <row r="265" spans="1:4" x14ac:dyDescent="0.2">
      <c r="A265" s="296" t="s">
        <v>417</v>
      </c>
      <c r="B265" s="301" t="s">
        <v>418</v>
      </c>
      <c r="C265">
        <v>10000000000</v>
      </c>
      <c r="D265">
        <f t="shared" si="4"/>
        <v>-10000000000</v>
      </c>
    </row>
    <row r="266" spans="1:4" x14ac:dyDescent="0.2">
      <c r="A266" s="296" t="s">
        <v>419</v>
      </c>
      <c r="B266" s="301" t="s">
        <v>420</v>
      </c>
      <c r="C266">
        <v>10000000000</v>
      </c>
      <c r="D266">
        <f t="shared" si="4"/>
        <v>-10000000000</v>
      </c>
    </row>
    <row r="267" spans="1:4" x14ac:dyDescent="0.2">
      <c r="A267" s="296" t="s">
        <v>421</v>
      </c>
      <c r="B267" s="301" t="s">
        <v>422</v>
      </c>
      <c r="C267">
        <v>10000000000</v>
      </c>
      <c r="D267">
        <f t="shared" si="4"/>
        <v>-10000000000</v>
      </c>
    </row>
    <row r="268" spans="1:4" x14ac:dyDescent="0.2">
      <c r="A268" s="296" t="s">
        <v>423</v>
      </c>
      <c r="B268" s="301" t="s">
        <v>424</v>
      </c>
      <c r="C268">
        <v>10000000000</v>
      </c>
      <c r="D268">
        <f t="shared" si="4"/>
        <v>-10000000000</v>
      </c>
    </row>
    <row r="269" spans="1:4" x14ac:dyDescent="0.2">
      <c r="A269" s="296" t="s">
        <v>526</v>
      </c>
      <c r="B269" s="301" t="s">
        <v>426</v>
      </c>
      <c r="C269">
        <v>10000000000</v>
      </c>
      <c r="D269">
        <f t="shared" si="4"/>
        <v>-10000000000</v>
      </c>
    </row>
    <row r="270" spans="1:4" x14ac:dyDescent="0.2">
      <c r="A270" s="296" t="s">
        <v>427</v>
      </c>
      <c r="B270" s="301" t="s">
        <v>428</v>
      </c>
      <c r="C270">
        <v>10000000000</v>
      </c>
      <c r="D270">
        <f t="shared" si="4"/>
        <v>-10000000000</v>
      </c>
    </row>
    <row r="271" spans="1:4" x14ac:dyDescent="0.2">
      <c r="A271" s="296" t="s">
        <v>429</v>
      </c>
      <c r="B271" s="301" t="s">
        <v>430</v>
      </c>
      <c r="C271">
        <v>10000000000</v>
      </c>
      <c r="D271">
        <f t="shared" si="4"/>
        <v>-10000000000</v>
      </c>
    </row>
    <row r="272" spans="1:4" x14ac:dyDescent="0.2">
      <c r="A272" s="296" t="s">
        <v>431</v>
      </c>
      <c r="B272" s="301" t="s">
        <v>432</v>
      </c>
      <c r="C272">
        <v>10000000000</v>
      </c>
      <c r="D272">
        <f t="shared" si="4"/>
        <v>-10000000000</v>
      </c>
    </row>
    <row r="273" spans="1:4" x14ac:dyDescent="0.2">
      <c r="A273" s="296" t="s">
        <v>433</v>
      </c>
      <c r="B273" s="301" t="s">
        <v>434</v>
      </c>
      <c r="C273">
        <v>10000000000</v>
      </c>
      <c r="D273">
        <f t="shared" si="4"/>
        <v>-10000000000</v>
      </c>
    </row>
    <row r="274" spans="1:4" x14ac:dyDescent="0.2">
      <c r="A274" s="296" t="s">
        <v>435</v>
      </c>
      <c r="B274" s="301" t="s">
        <v>436</v>
      </c>
      <c r="C274">
        <v>10000000000</v>
      </c>
      <c r="D274">
        <f t="shared" si="4"/>
        <v>-10000000000</v>
      </c>
    </row>
    <row r="275" spans="1:4" x14ac:dyDescent="0.2">
      <c r="A275" s="296" t="s">
        <v>509</v>
      </c>
      <c r="B275" s="301" t="s">
        <v>438</v>
      </c>
      <c r="C275">
        <v>10000000000</v>
      </c>
      <c r="D275">
        <f t="shared" si="4"/>
        <v>-10000000000</v>
      </c>
    </row>
    <row r="276" spans="1:4" x14ac:dyDescent="0.2">
      <c r="A276" s="296" t="s">
        <v>439</v>
      </c>
      <c r="B276" s="301" t="s">
        <v>440</v>
      </c>
      <c r="C276">
        <v>10000000000</v>
      </c>
      <c r="D276">
        <f t="shared" si="4"/>
        <v>-10000000000</v>
      </c>
    </row>
    <row r="277" spans="1:4" x14ac:dyDescent="0.2">
      <c r="A277" s="296" t="s">
        <v>441</v>
      </c>
      <c r="B277" s="301" t="s">
        <v>442</v>
      </c>
      <c r="C277">
        <v>10000000000</v>
      </c>
      <c r="D277">
        <f t="shared" si="4"/>
        <v>-10000000000</v>
      </c>
    </row>
    <row r="278" spans="1:4" x14ac:dyDescent="0.2">
      <c r="A278" s="296" t="s">
        <v>443</v>
      </c>
      <c r="B278" s="301" t="s">
        <v>444</v>
      </c>
      <c r="C278">
        <v>10000000000</v>
      </c>
      <c r="D278">
        <f t="shared" si="4"/>
        <v>-10000000000</v>
      </c>
    </row>
    <row r="279" spans="1:4" x14ac:dyDescent="0.2">
      <c r="A279" s="296" t="s">
        <v>1206</v>
      </c>
      <c r="B279" s="301" t="s">
        <v>1215</v>
      </c>
      <c r="C279">
        <v>10000000000</v>
      </c>
      <c r="D279">
        <f t="shared" si="4"/>
        <v>-10000000000</v>
      </c>
    </row>
    <row r="280" spans="1:4" x14ac:dyDescent="0.2">
      <c r="A280" s="296" t="s">
        <v>445</v>
      </c>
      <c r="B280" s="301" t="s">
        <v>446</v>
      </c>
      <c r="C280">
        <v>10000000000</v>
      </c>
      <c r="D280">
        <f t="shared" si="4"/>
        <v>-10000000000</v>
      </c>
    </row>
    <row r="281" spans="1:4" x14ac:dyDescent="0.2">
      <c r="A281" s="302" t="s">
        <v>1115</v>
      </c>
      <c r="B281" s="303" t="s">
        <v>1116</v>
      </c>
      <c r="C281">
        <v>10000000000</v>
      </c>
      <c r="D281">
        <f t="shared" si="4"/>
        <v>-10000000000</v>
      </c>
    </row>
    <row r="282" spans="1:4" x14ac:dyDescent="0.2">
      <c r="A282" s="296" t="s">
        <v>447</v>
      </c>
      <c r="B282" s="301" t="s">
        <v>448</v>
      </c>
      <c r="C282">
        <v>10000000000</v>
      </c>
      <c r="D282">
        <f t="shared" si="4"/>
        <v>-10000000000</v>
      </c>
    </row>
    <row r="283" spans="1:4" x14ac:dyDescent="0.2">
      <c r="A283" s="340" t="s">
        <v>2001</v>
      </c>
      <c r="B283" s="341" t="s">
        <v>2000</v>
      </c>
      <c r="C283">
        <v>10000000000</v>
      </c>
      <c r="D283">
        <f t="shared" si="4"/>
        <v>-10000000000</v>
      </c>
    </row>
    <row r="284" spans="1:4" x14ac:dyDescent="0.2">
      <c r="A284" s="296" t="s">
        <v>449</v>
      </c>
      <c r="B284" s="301" t="s">
        <v>450</v>
      </c>
      <c r="C284">
        <v>10000000000</v>
      </c>
      <c r="D284">
        <f t="shared" si="4"/>
        <v>-10000000000</v>
      </c>
    </row>
    <row r="285" spans="1:4" x14ac:dyDescent="0.2">
      <c r="A285" s="296" t="s">
        <v>451</v>
      </c>
      <c r="B285" s="301" t="s">
        <v>452</v>
      </c>
      <c r="C285">
        <v>10000000000</v>
      </c>
      <c r="D285">
        <f t="shared" si="4"/>
        <v>-10000000000</v>
      </c>
    </row>
    <row r="286" spans="1:4" x14ac:dyDescent="0.2">
      <c r="A286" s="296" t="s">
        <v>453</v>
      </c>
      <c r="B286" s="301" t="s">
        <v>454</v>
      </c>
      <c r="C286">
        <v>10000000000</v>
      </c>
      <c r="D286">
        <f t="shared" si="4"/>
        <v>-10000000000</v>
      </c>
    </row>
    <row r="287" spans="1:4" x14ac:dyDescent="0.2">
      <c r="A287" s="296" t="s">
        <v>906</v>
      </c>
      <c r="B287" s="301" t="s">
        <v>456</v>
      </c>
      <c r="C287">
        <v>10000000000</v>
      </c>
      <c r="D287">
        <f t="shared" si="4"/>
        <v>-10000000000</v>
      </c>
    </row>
    <row r="288" spans="1:4" x14ac:dyDescent="0.2">
      <c r="A288" s="296" t="s">
        <v>457</v>
      </c>
      <c r="B288" s="301" t="s">
        <v>458</v>
      </c>
      <c r="C288">
        <v>10000000000</v>
      </c>
      <c r="D288">
        <f t="shared" si="4"/>
        <v>-10000000000</v>
      </c>
    </row>
    <row r="289" spans="1:4" x14ac:dyDescent="0.2">
      <c r="A289" s="296" t="s">
        <v>459</v>
      </c>
      <c r="B289" s="301" t="s">
        <v>460</v>
      </c>
      <c r="C289">
        <v>10000000000</v>
      </c>
      <c r="D289">
        <f t="shared" si="4"/>
        <v>-10000000000</v>
      </c>
    </row>
    <row r="290" spans="1:4" x14ac:dyDescent="0.2">
      <c r="A290" s="296" t="s">
        <v>513</v>
      </c>
      <c r="B290" s="301" t="s">
        <v>462</v>
      </c>
      <c r="C290">
        <v>10000000000</v>
      </c>
      <c r="D290">
        <f t="shared" si="4"/>
        <v>-10000000000</v>
      </c>
    </row>
    <row r="291" spans="1:4" x14ac:dyDescent="0.2">
      <c r="A291" s="296" t="s">
        <v>463</v>
      </c>
      <c r="B291" s="301" t="s">
        <v>464</v>
      </c>
      <c r="C291">
        <v>10000000000</v>
      </c>
      <c r="D291">
        <f t="shared" si="4"/>
        <v>-10000000000</v>
      </c>
    </row>
    <row r="292" spans="1:4" x14ac:dyDescent="0.2">
      <c r="A292" s="296" t="s">
        <v>465</v>
      </c>
      <c r="B292" s="301" t="s">
        <v>466</v>
      </c>
      <c r="C292">
        <v>10000000000</v>
      </c>
      <c r="D292">
        <f t="shared" si="4"/>
        <v>-10000000000</v>
      </c>
    </row>
    <row r="293" spans="1:4" x14ac:dyDescent="0.2">
      <c r="A293" s="296" t="s">
        <v>467</v>
      </c>
      <c r="B293" s="301" t="s">
        <v>468</v>
      </c>
      <c r="C293">
        <v>10000000000</v>
      </c>
      <c r="D293">
        <f t="shared" si="4"/>
        <v>-10000000000</v>
      </c>
    </row>
    <row r="294" spans="1:4" x14ac:dyDescent="0.2">
      <c r="A294" s="296" t="s">
        <v>469</v>
      </c>
      <c r="B294" s="301" t="s">
        <v>470</v>
      </c>
      <c r="C294">
        <v>10000000000</v>
      </c>
      <c r="D294">
        <f t="shared" si="4"/>
        <v>-10000000000</v>
      </c>
    </row>
    <row r="295" spans="1:4" x14ac:dyDescent="0.2">
      <c r="A295" s="296" t="s">
        <v>471</v>
      </c>
      <c r="B295" s="301" t="s">
        <v>472</v>
      </c>
      <c r="C295">
        <v>10000000000</v>
      </c>
      <c r="D295">
        <f t="shared" si="4"/>
        <v>-10000000000</v>
      </c>
    </row>
    <row r="296" spans="1:4" x14ac:dyDescent="0.2">
      <c r="A296" s="296" t="s">
        <v>473</v>
      </c>
      <c r="B296" s="301" t="s">
        <v>474</v>
      </c>
      <c r="C296">
        <v>10000000000</v>
      </c>
      <c r="D296">
        <f t="shared" si="4"/>
        <v>-10000000000</v>
      </c>
    </row>
    <row r="297" spans="1:4" ht="13.5" thickBot="1" x14ac:dyDescent="0.25">
      <c r="A297" s="297" t="s">
        <v>605</v>
      </c>
      <c r="B297" s="305" t="s">
        <v>476</v>
      </c>
      <c r="C297">
        <v>10000000000</v>
      </c>
      <c r="D297">
        <f t="shared" si="4"/>
        <v>-10000000000</v>
      </c>
    </row>
    <row r="298" spans="1:4" x14ac:dyDescent="0.2">
      <c r="A298" s="296"/>
      <c r="B298" s="301"/>
    </row>
    <row r="299" spans="1:4" x14ac:dyDescent="0.2">
      <c r="A299" s="296"/>
      <c r="B299" s="301"/>
    </row>
    <row r="300" spans="1:4" x14ac:dyDescent="0.2">
      <c r="A300" s="296"/>
      <c r="B300" s="301"/>
    </row>
    <row r="301" spans="1:4" x14ac:dyDescent="0.2">
      <c r="A301" s="296"/>
      <c r="B301" s="301"/>
    </row>
    <row r="302" spans="1:4" x14ac:dyDescent="0.2">
      <c r="A302" s="296"/>
      <c r="B302" s="301"/>
    </row>
    <row r="303" spans="1:4" x14ac:dyDescent="0.2">
      <c r="A303" s="296"/>
      <c r="B303" s="301"/>
    </row>
    <row r="304" spans="1:4" x14ac:dyDescent="0.2">
      <c r="A304" s="296"/>
      <c r="B304" s="301"/>
    </row>
    <row r="305" spans="1:2" x14ac:dyDescent="0.2">
      <c r="A305" s="296"/>
      <c r="B305" s="301"/>
    </row>
    <row r="306" spans="1:2" x14ac:dyDescent="0.2">
      <c r="A306" s="296"/>
      <c r="B306" s="301"/>
    </row>
    <row r="307" spans="1:2" x14ac:dyDescent="0.2">
      <c r="A307" s="296"/>
      <c r="B307" s="301"/>
    </row>
    <row r="308" spans="1:2" x14ac:dyDescent="0.2">
      <c r="A308" s="296"/>
      <c r="B308" s="301"/>
    </row>
    <row r="309" spans="1:2" x14ac:dyDescent="0.2">
      <c r="A309" s="296"/>
      <c r="B309" s="301"/>
    </row>
    <row r="310" spans="1:2" ht="13.5" thickBot="1" x14ac:dyDescent="0.25">
      <c r="A310" s="297"/>
      <c r="B310" s="305"/>
    </row>
  </sheetData>
  <dataValidations count="2">
    <dataValidation type="custom" allowBlank="1" showInputMessage="1" showErrorMessage="1" errorTitle="DO NOT AMEND" sqref="A279:B279 A172:B172" xr:uid="{49620517-9E1B-4CEE-B2FE-041E297C213D}">
      <formula1>"cb1=""unlock"""</formula1>
    </dataValidation>
    <dataValidation type="custom" allowBlank="1" showInputMessage="1" showErrorMessage="1" sqref="A308:B310 A295:B306 A173:B278 A2:B171 A280:B293" xr:uid="{11533DC9-1A19-4A8D-BB20-5D348771BF53}">
      <formula1>$BR$1="UNLOCK"</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92D050"/>
    <pageSetUpPr autoPageBreaks="0"/>
  </sheetPr>
  <dimension ref="A1:AZ1"/>
  <sheetViews>
    <sheetView workbookViewId="0">
      <selection activeCell="A26" sqref="A26"/>
    </sheetView>
  </sheetViews>
  <sheetFormatPr defaultRowHeight="12.75" x14ac:dyDescent="0.2"/>
  <cols>
    <col min="52" max="52" width="0" hidden="1" customWidth="1"/>
  </cols>
  <sheetData>
    <row r="1" spans="1:52" x14ac:dyDescent="0.2">
      <c r="A1" t="str">
        <f>'Part 1'!K15</f>
        <v>ZZZZ</v>
      </c>
      <c r="B1" s="48" t="s">
        <v>905</v>
      </c>
      <c r="C1">
        <v>2020</v>
      </c>
      <c r="AZ1" s="48" t="s">
        <v>1134</v>
      </c>
    </row>
  </sheetData>
  <sheetProtection sheet="1" objects="1" scenarios="1"/>
  <dataValidations count="1">
    <dataValidation type="custom" allowBlank="1" showInputMessage="1" showErrorMessage="1" errorTitle="DO NOT AMEND" sqref="A1:C1" xr:uid="{39683868-170B-4324-96FB-DD919DAC1894}">
      <formula1>"if(AZ1=""na"")"</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C72-7C99-4DDD-85F7-06A93E388078}">
  <sheetPr codeName="Sheet25">
    <tabColor theme="8" tint="0.79998168889431442"/>
    <pageSetUpPr fitToPage="1"/>
  </sheetPr>
  <dimension ref="A1:D65"/>
  <sheetViews>
    <sheetView tabSelected="1" workbookViewId="0"/>
  </sheetViews>
  <sheetFormatPr defaultRowHeight="15" x14ac:dyDescent="0.2"/>
  <cols>
    <col min="1" max="1" width="193.5703125" style="183" customWidth="1"/>
    <col min="2" max="2" width="17.140625" style="183" customWidth="1"/>
    <col min="3" max="3" width="126.7109375" style="183" customWidth="1"/>
    <col min="4" max="4" width="9.28515625" style="183" customWidth="1"/>
    <col min="5" max="16384" width="9.140625" style="183"/>
  </cols>
  <sheetData>
    <row r="1" spans="1:4" s="352" customFormat="1" ht="37.5" customHeight="1" x14ac:dyDescent="0.3">
      <c r="A1" s="687" t="s">
        <v>4112</v>
      </c>
    </row>
    <row r="2" spans="1:4" s="689" customFormat="1" ht="33.75" x14ac:dyDescent="0.5">
      <c r="A2" s="688" t="s">
        <v>3961</v>
      </c>
      <c r="B2" s="688"/>
      <c r="C2" s="688"/>
      <c r="D2" s="688"/>
    </row>
    <row r="3" spans="1:4" s="352" customFormat="1" ht="26.25" customHeight="1" x14ac:dyDescent="0.4">
      <c r="A3" s="686" t="str">
        <f>"NNDR1 "&amp; FC_year</f>
        <v>NNDR1 2026-27</v>
      </c>
      <c r="B3" s="683"/>
      <c r="C3" s="683"/>
      <c r="D3" s="683"/>
    </row>
    <row r="4" spans="1:4" s="682" customFormat="1" ht="32.25" customHeight="1" x14ac:dyDescent="0.3">
      <c r="A4" s="692" t="str">
        <f>"Forms should be returned to the Ministry of Housing, Communities &amp; Local Government by Saturday 31st January " &amp; Deadline</f>
        <v>Forms should be returned to the Ministry of Housing, Communities &amp; Local Government by Saturday 31st January 2026</v>
      </c>
      <c r="C4" s="352"/>
      <c r="D4" s="352"/>
    </row>
    <row r="5" spans="1:4" ht="18" x14ac:dyDescent="0.25">
      <c r="A5" s="629" t="str">
        <f>"Please e-mail queries or return the form to : " &amp; Email</f>
        <v>Please e-mail queries or return the form to : nndr.statistics@communities.gov.uk</v>
      </c>
    </row>
    <row r="6" spans="1:4" ht="36.75" customHeight="1" x14ac:dyDescent="0.25">
      <c r="A6" s="693" t="s">
        <v>4118</v>
      </c>
    </row>
    <row r="7" spans="1:4" s="442" customFormat="1" ht="27" customHeight="1" x14ac:dyDescent="0.2">
      <c r="A7" s="694" t="s">
        <v>4119</v>
      </c>
    </row>
    <row r="8" spans="1:4" s="442" customFormat="1" ht="27" customHeight="1" x14ac:dyDescent="0.2">
      <c r="A8" s="694" t="s">
        <v>4120</v>
      </c>
      <c r="B8" s="440"/>
      <c r="C8" s="440"/>
      <c r="D8" s="440"/>
    </row>
    <row r="9" spans="1:4" s="442" customFormat="1" ht="27" customHeight="1" x14ac:dyDescent="0.2">
      <c r="A9" s="694" t="s">
        <v>4121</v>
      </c>
    </row>
    <row r="10" spans="1:4" ht="27" customHeight="1" x14ac:dyDescent="0.25">
      <c r="A10" s="694" t="s">
        <v>4987</v>
      </c>
      <c r="B10" s="685"/>
      <c r="C10" s="685"/>
      <c r="D10" s="685"/>
    </row>
    <row r="11" spans="1:4" x14ac:dyDescent="0.2">
      <c r="A11" s="695"/>
    </row>
    <row r="12" spans="1:4" ht="15.75" x14ac:dyDescent="0.25">
      <c r="A12" s="693" t="s">
        <v>3962</v>
      </c>
    </row>
    <row r="13" spans="1:4" ht="33.75" customHeight="1" x14ac:dyDescent="0.2">
      <c r="A13" s="464" t="s">
        <v>4117</v>
      </c>
    </row>
    <row r="14" spans="1:4" s="442" customFormat="1" ht="30" x14ac:dyDescent="0.2">
      <c r="A14" s="694" t="s">
        <v>4988</v>
      </c>
    </row>
    <row r="15" spans="1:4" s="442" customFormat="1" ht="32.25" customHeight="1" x14ac:dyDescent="0.2">
      <c r="A15" s="694" t="s">
        <v>3963</v>
      </c>
    </row>
    <row r="16" spans="1:4" ht="15.75" x14ac:dyDescent="0.2">
      <c r="A16" s="1473" t="s">
        <v>4122</v>
      </c>
      <c r="B16" s="680"/>
    </row>
    <row r="17" spans="1:2" ht="30" x14ac:dyDescent="0.2">
      <c r="A17" s="1474" t="s">
        <v>4989</v>
      </c>
      <c r="B17" s="680"/>
    </row>
    <row r="18" spans="1:2" ht="20.100000000000001" customHeight="1" x14ac:dyDescent="0.2">
      <c r="A18" s="1474"/>
      <c r="B18" s="681"/>
    </row>
    <row r="19" spans="1:2" x14ac:dyDescent="0.2">
      <c r="A19" s="1473" t="s">
        <v>4998</v>
      </c>
    </row>
    <row r="20" spans="1:2" ht="26.25" customHeight="1" x14ac:dyDescent="0.2">
      <c r="A20" s="1474" t="s">
        <v>4999</v>
      </c>
    </row>
    <row r="21" spans="1:2" s="150" customFormat="1" ht="20.100000000000001" customHeight="1" x14ac:dyDescent="0.25">
      <c r="A21" s="1473" t="s">
        <v>4115</v>
      </c>
      <c r="B21" s="681"/>
    </row>
    <row r="22" spans="1:2" ht="45" customHeight="1" x14ac:dyDescent="0.2">
      <c r="A22" s="1474" t="s">
        <v>4116</v>
      </c>
    </row>
    <row r="23" spans="1:2" ht="20.100000000000001" customHeight="1" x14ac:dyDescent="0.2">
      <c r="A23" s="389" t="s">
        <v>4997</v>
      </c>
    </row>
    <row r="24" spans="1:2" ht="20.100000000000001" customHeight="1" x14ac:dyDescent="0.2">
      <c r="A24" s="1474" t="s">
        <v>4113</v>
      </c>
    </row>
    <row r="25" spans="1:2" ht="20.100000000000001" customHeight="1" x14ac:dyDescent="0.2">
      <c r="A25" s="1474" t="s">
        <v>4114</v>
      </c>
    </row>
    <row r="26" spans="1:2" ht="20.100000000000001" customHeight="1" x14ac:dyDescent="0.2">
      <c r="A26" s="1474" t="s">
        <v>4990</v>
      </c>
    </row>
    <row r="27" spans="1:2" ht="20.100000000000001" customHeight="1" x14ac:dyDescent="0.2">
      <c r="A27" s="389"/>
    </row>
    <row r="28" spans="1:2" s="463" customFormat="1" ht="20.100000000000001" customHeight="1" x14ac:dyDescent="0.2">
      <c r="A28" s="389" t="s">
        <v>4991</v>
      </c>
    </row>
    <row r="29" spans="1:2" s="463" customFormat="1" ht="20.100000000000001" customHeight="1" x14ac:dyDescent="0.2">
      <c r="A29" s="1475" t="s">
        <v>4992</v>
      </c>
    </row>
    <row r="30" spans="1:2" s="463" customFormat="1" ht="20.100000000000001" customHeight="1" x14ac:dyDescent="0.2">
      <c r="A30" s="1475" t="s">
        <v>4993</v>
      </c>
    </row>
    <row r="31" spans="1:2" s="463" customFormat="1" ht="20.100000000000001" customHeight="1" x14ac:dyDescent="0.2">
      <c r="A31" s="1475" t="s">
        <v>4994</v>
      </c>
    </row>
    <row r="32" spans="1:2" s="463" customFormat="1" ht="20.100000000000001" customHeight="1" x14ac:dyDescent="0.2">
      <c r="A32" s="1475" t="s">
        <v>4995</v>
      </c>
    </row>
    <row r="33" spans="1:3" s="463" customFormat="1" ht="36" customHeight="1" x14ac:dyDescent="0.2">
      <c r="A33" s="1472" t="s">
        <v>4996</v>
      </c>
    </row>
    <row r="34" spans="1:3" s="463" customFormat="1" ht="20.100000000000001" customHeight="1" x14ac:dyDescent="0.2">
      <c r="A34" s="1475" t="str">
        <f>"Small_multiplier: The small multiplier for " &amp; FC_year &amp;", which has a value of " &amp; Small_Multiplier &amp; " p"</f>
        <v>Small_multiplier: The small multiplier for 2026-27, which has a value of 43.2 p</v>
      </c>
    </row>
    <row r="35" spans="1:3" s="463" customFormat="1" ht="20.100000000000001" customHeight="1" x14ac:dyDescent="0.2">
      <c r="A35" s="1475" t="str">
        <f>"Standard_multiplier: The standard multiplier for " &amp; FC_year &amp;", which has a value of " &amp; Standard_multiplier &amp; " p"</f>
        <v>Standard_multiplier: The standard multiplier for 2026-27, which has a value of 48 p</v>
      </c>
    </row>
    <row r="36" spans="1:3" s="463" customFormat="1" ht="20.100000000000001" customHeight="1" x14ac:dyDescent="0.2">
      <c r="A36" s="1475" t="str">
        <f>"Small_RHL_multiplier: The small Retail, Hospitality and Leisure (RHL) multiplier for " &amp; FC_year &amp; ", which has a value of " &amp; Small_RHL_multiplier &amp; " p"</f>
        <v>Small_RHL_multiplier: The small Retail, Hospitality and Leisure (RHL) multiplier for 2026-27, which has a value of 38.2 p</v>
      </c>
    </row>
    <row r="37" spans="1:3" s="463" customFormat="1" ht="20.100000000000001" customHeight="1" x14ac:dyDescent="0.2">
      <c r="A37" s="1475" t="str">
        <f>"Standard_RHL_multiplier: The standard RHL multiplier for " &amp; FC_year &amp; ", which has a value of " &amp; Standard_RHL_multiplier &amp; " p"</f>
        <v>Standard_RHL_multiplier: The standard RHL multiplier for 2026-27, which has a value of 43 p</v>
      </c>
    </row>
    <row r="38" spans="1:3" s="463" customFormat="1" ht="32.25" customHeight="1" x14ac:dyDescent="0.2">
      <c r="A38" s="1475" t="str">
        <f>"Higherval_multiplier: The high value multiplier for " &amp; FC_year &amp; ", which has a value of " &amp; Higherval_multiplier &amp; " p"</f>
        <v>Higherval_multiplier: The high value multiplier for 2026-27, which has a value of 50.8 p</v>
      </c>
    </row>
    <row r="39" spans="1:3" s="442" customFormat="1" ht="29.25" customHeight="1" x14ac:dyDescent="0.2">
      <c r="A39" s="464" t="s">
        <v>5000</v>
      </c>
      <c r="C39" s="267"/>
    </row>
    <row r="40" spans="1:3" s="442" customFormat="1" ht="42.75" customHeight="1" x14ac:dyDescent="0.2">
      <c r="A40" s="694" t="s">
        <v>5001</v>
      </c>
    </row>
    <row r="41" spans="1:3" s="262" customFormat="1" ht="20.100000000000001" customHeight="1" x14ac:dyDescent="0.2">
      <c r="A41" s="691"/>
    </row>
    <row r="42" spans="1:3" ht="20.100000000000001" customHeight="1" x14ac:dyDescent="0.25">
      <c r="A42" s="696" t="s">
        <v>3964</v>
      </c>
      <c r="B42" s="262"/>
      <c r="C42" s="262"/>
    </row>
    <row r="43" spans="1:3" s="442" customFormat="1" ht="49.5" customHeight="1" x14ac:dyDescent="0.2">
      <c r="A43" s="464" t="s">
        <v>5002</v>
      </c>
      <c r="B43" s="267"/>
      <c r="C43" s="267"/>
    </row>
    <row r="44" spans="1:3" s="442" customFormat="1" ht="49.5" customHeight="1" x14ac:dyDescent="0.2">
      <c r="A44" s="464" t="s">
        <v>5003</v>
      </c>
      <c r="B44" s="267"/>
      <c r="C44" s="267"/>
    </row>
    <row r="45" spans="1:3" s="442" customFormat="1" ht="33" customHeight="1" x14ac:dyDescent="0.2">
      <c r="A45" s="464" t="s">
        <v>5004</v>
      </c>
      <c r="C45" s="267"/>
    </row>
    <row r="46" spans="1:3" s="442" customFormat="1" ht="22.5" customHeight="1" x14ac:dyDescent="0.2">
      <c r="A46" s="464"/>
      <c r="C46" s="267"/>
    </row>
    <row r="47" spans="1:3" s="442" customFormat="1" ht="20.100000000000001" customHeight="1" x14ac:dyDescent="0.2">
      <c r="A47" s="697" t="s">
        <v>875</v>
      </c>
    </row>
    <row r="48" spans="1:3" s="213" customFormat="1" ht="40.5" customHeight="1" x14ac:dyDescent="0.2">
      <c r="A48" s="694" t="s">
        <v>5005</v>
      </c>
    </row>
    <row r="49" spans="1:3" s="442" customFormat="1" ht="23.25" customHeight="1" x14ac:dyDescent="0.2">
      <c r="A49" s="694" t="str">
        <f>"10. Parts 1 to 3 of the form  reflects changes in reliefs that will be in place for " &amp; FC_year &amp; " and removed those that no longer apply."</f>
        <v>10. Parts 1 to 3 of the form  reflects changes in reliefs that will be in place for 2026-27 and removed those that no longer apply.</v>
      </c>
    </row>
    <row r="50" spans="1:3" s="442" customFormat="1" ht="47.25" customHeight="1" x14ac:dyDescent="0.2">
      <c r="A50" s="694" t="str">
        <f>"11. Part A of the Supplementary form continues to collect data on hereditaments as at the 31 December " &amp; Hdits_yr &amp; " (or close to this date) and should be a snapshot based on reliefs available in " &amp; Prev_Yr &amp; ". Additionally authorities are asked to report numbers of hereditaments that they expect to be on each of the multipliers for " &amp; FC_year &amp; ". The form continues to ask for the small business rates relief, empty property relief and other discretionary relief for " &amp; FC_year &amp; " to split down by component elements."</f>
        <v>11. Part A of the Supplementary form continues to collect data on hereditaments as at the 31 December 2025 (or close to this date) and should be a snapshot based on reliefs available in 2025-26. Additionally authorities are asked to report numbers of hereditaments that they expect to be on each of the multipliers for 2026-27. The form continues to ask for the small business rates relief, empty property relief and other discretionary relief for 2026-27 to split down by component elements.</v>
      </c>
    </row>
    <row r="51" spans="1:3" ht="37.5" customHeight="1" x14ac:dyDescent="0.25">
      <c r="A51" s="693" t="s">
        <v>3965</v>
      </c>
      <c r="C51" s="262"/>
    </row>
    <row r="52" spans="1:3" s="442" customFormat="1" ht="72.75" customHeight="1" x14ac:dyDescent="0.2">
      <c r="A52" s="694" t="s">
        <v>5006</v>
      </c>
    </row>
    <row r="53" spans="1:3" s="442" customFormat="1" ht="54" customHeight="1" x14ac:dyDescent="0.2">
      <c r="A53" s="694" t="str">
        <f>"11. Before the NNDR1 form is submitted, please go to these validation sheets and check if any of the data changes require any further explanation. In most cases, the data are compared with the NNDR1 for " &amp; Prev_Yr &amp; " and, if the change in number or percentage terms is outside what we would normally expect, you are asked to provide an explanation for the change in the box provided. We may query the figures further if the validation comment provided is not sufficient."</f>
        <v>11. Before the NNDR1 form is submitted, please go to these validation sheets and check if any of the data changes require any further explanation. In most cases, the data are compared with the NNDR1 for 2025-26 and, if the change in number or percentage terms is outside what we would normally expect, you are asked to provide an explanation for the change in the box provided. We may query the figures further if the validation comment provided is not sufficient.</v>
      </c>
    </row>
    <row r="54" spans="1:3" s="442" customFormat="1" ht="20.100000000000001" customHeight="1" x14ac:dyDescent="0.2">
      <c r="A54" s="694" t="str">
        <f>"12. For further details on the types of checks we do see Validation notes for NNDR1 " &amp; FC_year</f>
        <v>12. For further details on the types of checks we do see Validation notes for NNDR1 2026-27</v>
      </c>
    </row>
    <row r="55" spans="1:3" s="463" customFormat="1" x14ac:dyDescent="0.2">
      <c r="A55" s="467"/>
      <c r="B55" s="684"/>
      <c r="C55" s="684"/>
    </row>
    <row r="56" spans="1:3" s="463" customFormat="1" ht="15.75" x14ac:dyDescent="0.25">
      <c r="A56" s="783" t="s">
        <v>4126</v>
      </c>
      <c r="B56" s="684"/>
      <c r="C56" s="684"/>
    </row>
    <row r="57" spans="1:3" s="463" customFormat="1" ht="30" x14ac:dyDescent="0.2">
      <c r="A57" s="695" t="s">
        <v>5007</v>
      </c>
      <c r="B57" s="684"/>
      <c r="C57" s="684"/>
    </row>
    <row r="58" spans="1:3" s="463" customFormat="1" x14ac:dyDescent="0.2">
      <c r="A58" s="467"/>
      <c r="B58" s="684"/>
      <c r="C58" s="684"/>
    </row>
    <row r="59" spans="1:3" ht="15.75" x14ac:dyDescent="0.25">
      <c r="A59" s="693" t="s">
        <v>3966</v>
      </c>
    </row>
    <row r="60" spans="1:3" s="442" customFormat="1" ht="33.75" customHeight="1" x14ac:dyDescent="0.2">
      <c r="A60" s="694" t="str">
        <f>"14.  When the data have been checked and verified please email the complete file to " &amp;  Email</f>
        <v>14.  When the data have been checked and verified please email the complete file to nndr.statistics@communities.gov.uk</v>
      </c>
    </row>
    <row r="61" spans="1:3" s="442" customFormat="1" ht="99" customHeight="1" x14ac:dyDescent="0.2">
      <c r="A61" s="1476" t="s">
        <v>5008</v>
      </c>
    </row>
    <row r="62" spans="1:3" s="442" customFormat="1" ht="27" customHeight="1" x14ac:dyDescent="0.2">
      <c r="A62" s="694" t="s">
        <v>5009</v>
      </c>
    </row>
    <row r="63" spans="1:3" s="442" customFormat="1" ht="27" customHeight="1" x14ac:dyDescent="0.2">
      <c r="A63" s="694" t="s">
        <v>5010</v>
      </c>
    </row>
    <row r="64" spans="1:3" s="442" customFormat="1" ht="27" customHeight="1" x14ac:dyDescent="0.2">
      <c r="A64" s="694" t="str">
        <f>"18.  If you experience any problems using the form please email " &amp; Email</f>
        <v>18.  If you experience any problems using the form please email nndr.statistics@communities.gov.uk</v>
      </c>
    </row>
    <row r="65" spans="1:1" s="442" customFormat="1" ht="27" customHeight="1" x14ac:dyDescent="0.2">
      <c r="A65" s="464"/>
    </row>
  </sheetData>
  <sheetProtection sheet="1" objects="1" scenarios="1"/>
  <printOptions horizontalCentered="1" verticalCentered="1"/>
  <pageMargins left="0.74803149606299213" right="0.74803149606299213" top="0.78740157480314965" bottom="0.78740157480314965" header="0.51181102362204722" footer="0.51181102362204722"/>
  <pageSetup paperSize="9" scale="51" orientation="portrait" r:id="rId1"/>
  <headerFooter alignWithMargins="0">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pageSetUpPr autoPageBreaks="0"/>
  </sheetPr>
  <dimension ref="A1:IT306"/>
  <sheetViews>
    <sheetView topLeftCell="B1" zoomScale="90" zoomScaleNormal="90" workbookViewId="0">
      <selection activeCell="E11" sqref="E11:J11"/>
    </sheetView>
  </sheetViews>
  <sheetFormatPr defaultColWidth="9.140625" defaultRowHeight="15" x14ac:dyDescent="0.2"/>
  <cols>
    <col min="1" max="1" width="1.7109375" style="241" customWidth="1"/>
    <col min="2" max="2" width="1.7109375" style="183" customWidth="1"/>
    <col min="3" max="3" width="21.140625" style="183" customWidth="1"/>
    <col min="4" max="6" width="9.140625" style="183"/>
    <col min="7" max="7" width="10.28515625" style="183" customWidth="1"/>
    <col min="8" max="8" width="9.140625" style="183"/>
    <col min="9" max="9" width="13" style="183" bestFit="1" customWidth="1"/>
    <col min="10" max="10" width="9.5703125" style="183" customWidth="1"/>
    <col min="11" max="11" width="17.85546875" style="183" customWidth="1"/>
    <col min="12" max="12" width="3.7109375" style="183" customWidth="1"/>
    <col min="13" max="13" width="28.140625" style="183" customWidth="1"/>
    <col min="14" max="14" width="6.5703125" style="183" customWidth="1"/>
    <col min="15" max="15" width="17.85546875" style="183" customWidth="1"/>
    <col min="16" max="16" width="3.7109375" style="183" customWidth="1"/>
    <col min="17" max="17" width="17.85546875" style="183" customWidth="1"/>
    <col min="18" max="18" width="6.28515625" style="183" customWidth="1"/>
    <col min="19" max="19" width="17.85546875" style="183" customWidth="1"/>
    <col min="20" max="20" width="2.28515625" style="183" customWidth="1"/>
    <col min="21" max="21" width="2.5703125" style="183" customWidth="1"/>
    <col min="22" max="22" width="28.7109375" style="183" customWidth="1"/>
    <col min="23" max="23" width="6.85546875" style="183" customWidth="1"/>
    <col min="24" max="24" width="3" style="183" customWidth="1"/>
    <col min="25" max="25" width="24.85546875" style="1" hidden="1" customWidth="1"/>
    <col min="26" max="26" width="12.7109375" style="27" hidden="1" customWidth="1"/>
    <col min="27" max="27" width="26.7109375" style="1" hidden="1" customWidth="1"/>
    <col min="28" max="28" width="12" style="1" hidden="1" customWidth="1"/>
    <col min="29" max="30" width="10.140625" style="1" hidden="1" customWidth="1"/>
    <col min="31" max="31" width="17.5703125" style="1" hidden="1" customWidth="1"/>
    <col min="32" max="32" width="2.7109375" style="1" hidden="1" customWidth="1"/>
    <col min="33" max="33" width="1.140625" style="1" hidden="1" customWidth="1"/>
    <col min="34" max="34" width="1.85546875" style="1" hidden="1" customWidth="1"/>
    <col min="35" max="35" width="2.7109375" style="1" hidden="1" customWidth="1"/>
    <col min="36" max="36" width="2.140625" style="1" hidden="1" customWidth="1"/>
    <col min="37" max="37" width="2.85546875" style="1" hidden="1" customWidth="1"/>
    <col min="38" max="38" width="17.140625" style="1" hidden="1" customWidth="1"/>
    <col min="39" max="39" width="1.5703125" style="1" hidden="1" customWidth="1"/>
    <col min="40" max="40" width="17.140625" style="1" hidden="1" customWidth="1"/>
    <col min="41" max="41" width="1.5703125" style="1" hidden="1" customWidth="1"/>
    <col min="42" max="42" width="17.140625" style="1" hidden="1" customWidth="1"/>
    <col min="43" max="43" width="1.5703125" style="1" hidden="1" customWidth="1"/>
    <col min="44" max="44" width="17.140625" style="1" hidden="1" customWidth="1"/>
    <col min="45" max="47" width="9.140625" style="1" hidden="1" customWidth="1"/>
    <col min="48" max="48" width="16.42578125" style="1" hidden="1" customWidth="1"/>
    <col min="49" max="54" width="9.140625" style="1" hidden="1" customWidth="1"/>
    <col min="55" max="56" width="9.140625" style="1" customWidth="1"/>
    <col min="57" max="57" width="5.5703125" style="1" customWidth="1"/>
    <col min="58" max="80" width="9.140625" style="1" customWidth="1"/>
    <col min="81" max="16384" width="9.140625" style="1"/>
  </cols>
  <sheetData>
    <row r="1" spans="1:52" x14ac:dyDescent="0.2">
      <c r="A1" s="1856" t="str">
        <f>"Part 1, NNDR1" &amp; FC_year</f>
        <v>Part 1, NNDR12026-27</v>
      </c>
      <c r="B1" s="1058"/>
      <c r="C1" s="1058"/>
      <c r="D1" s="1058"/>
      <c r="E1" s="1833" t="s">
        <v>4125</v>
      </c>
      <c r="F1" s="1834">
        <v>297</v>
      </c>
      <c r="G1" s="1059"/>
      <c r="H1" s="1059"/>
      <c r="I1" s="1059"/>
      <c r="J1" s="1059"/>
      <c r="K1" s="1059"/>
      <c r="L1" s="1059"/>
      <c r="M1" s="1059"/>
      <c r="N1" s="1059"/>
      <c r="O1" s="1059"/>
      <c r="P1" s="1060"/>
      <c r="Q1" s="1059"/>
      <c r="R1" s="1059"/>
      <c r="S1" s="1059"/>
      <c r="T1" s="1059"/>
      <c r="U1" s="1059"/>
      <c r="V1" s="1059"/>
      <c r="W1" s="1059"/>
      <c r="X1" s="1061"/>
    </row>
    <row r="2" spans="1:52" ht="18" x14ac:dyDescent="0.25">
      <c r="A2" s="1894" t="s">
        <v>3951</v>
      </c>
      <c r="B2" s="1895"/>
      <c r="C2" s="1895"/>
      <c r="D2" s="1895"/>
      <c r="E2" s="1895"/>
      <c r="F2" s="1895"/>
      <c r="G2" s="1895"/>
      <c r="H2" s="1895"/>
      <c r="I2" s="1895"/>
      <c r="J2" s="1895"/>
      <c r="K2" s="1895"/>
      <c r="L2" s="1895"/>
      <c r="M2" s="1895"/>
      <c r="N2" s="1895"/>
      <c r="O2" s="1895"/>
      <c r="P2" s="1895"/>
      <c r="Q2" s="1895"/>
      <c r="R2" s="1895"/>
      <c r="S2" s="1895"/>
      <c r="T2" s="1895"/>
      <c r="U2" s="1895"/>
      <c r="V2" s="1895"/>
      <c r="W2" s="1895"/>
      <c r="X2" s="1896"/>
      <c r="Z2" s="448"/>
    </row>
    <row r="3" spans="1:52" ht="18" x14ac:dyDescent="0.25">
      <c r="A3" s="1894" t="str">
        <f>FC_year</f>
        <v>2026-27</v>
      </c>
      <c r="B3" s="1895"/>
      <c r="C3" s="1895"/>
      <c r="D3" s="1895"/>
      <c r="E3" s="1895"/>
      <c r="F3" s="1895"/>
      <c r="G3" s="1895"/>
      <c r="H3" s="1895"/>
      <c r="I3" s="1895"/>
      <c r="J3" s="1895"/>
      <c r="K3" s="1895"/>
      <c r="L3" s="1895"/>
      <c r="M3" s="1895"/>
      <c r="N3" s="1895"/>
      <c r="O3" s="1895"/>
      <c r="P3" s="1895"/>
      <c r="Q3" s="1895"/>
      <c r="R3" s="1895"/>
      <c r="S3" s="1895"/>
      <c r="T3" s="1895"/>
      <c r="U3" s="1895"/>
      <c r="V3" s="1895"/>
      <c r="W3" s="1895"/>
      <c r="X3" s="1896"/>
    </row>
    <row r="4" spans="1:52" x14ac:dyDescent="0.2">
      <c r="A4" s="1906" t="str">
        <f>"Please e-mail with certification to: " &amp; Email &amp; " by no later than 31 January " &amp; Deadline</f>
        <v>Please e-mail with certification to: nndr.statistics@communities.gov.uk by no later than 31 January 2026</v>
      </c>
      <c r="B4" s="1907"/>
      <c r="C4" s="1907"/>
      <c r="D4" s="1907"/>
      <c r="E4" s="1907"/>
      <c r="F4" s="1907"/>
      <c r="G4" s="1907"/>
      <c r="H4" s="1907"/>
      <c r="I4" s="1907"/>
      <c r="J4" s="1907"/>
      <c r="K4" s="1907"/>
      <c r="L4" s="1907"/>
      <c r="M4" s="1907"/>
      <c r="N4" s="1907"/>
      <c r="O4" s="1907"/>
      <c r="P4" s="1907"/>
      <c r="Q4" s="1907"/>
      <c r="R4" s="1907"/>
      <c r="S4" s="1907"/>
      <c r="T4" s="1907"/>
      <c r="U4" s="1907"/>
      <c r="V4" s="1907"/>
      <c r="W4" s="1907"/>
      <c r="X4" s="1908"/>
      <c r="AZ4" s="1" t="s">
        <v>4137</v>
      </c>
    </row>
    <row r="5" spans="1:52" x14ac:dyDescent="0.2">
      <c r="A5" s="1063"/>
      <c r="B5" s="1062"/>
      <c r="C5" s="1062"/>
      <c r="D5" s="1062"/>
      <c r="E5" s="1062"/>
      <c r="F5" s="1062"/>
      <c r="G5" s="1062"/>
      <c r="H5" s="1062"/>
      <c r="I5" s="1062"/>
      <c r="J5" s="1062"/>
      <c r="K5" s="1062"/>
      <c r="L5" s="1062"/>
      <c r="M5" s="1062"/>
      <c r="N5" s="1062"/>
      <c r="O5" s="1062"/>
      <c r="P5" s="1062"/>
      <c r="Q5" s="1062"/>
      <c r="R5" s="1062"/>
      <c r="S5" s="1062"/>
      <c r="T5" s="1062"/>
      <c r="U5" s="1062"/>
      <c r="V5" s="1062"/>
      <c r="W5" s="1062"/>
      <c r="X5" s="1064"/>
    </row>
    <row r="6" spans="1:52" ht="15.75" x14ac:dyDescent="0.25">
      <c r="A6" s="1909" t="s">
        <v>865</v>
      </c>
      <c r="B6" s="1910"/>
      <c r="C6" s="1910"/>
      <c r="D6" s="1910"/>
      <c r="E6" s="1910"/>
      <c r="F6" s="1910"/>
      <c r="G6" s="1910"/>
      <c r="H6" s="1910"/>
      <c r="I6" s="1910"/>
      <c r="J6" s="1910"/>
      <c r="K6" s="1910"/>
      <c r="L6" s="1910"/>
      <c r="M6" s="1910"/>
      <c r="N6" s="1910"/>
      <c r="O6" s="1910"/>
      <c r="P6" s="1910"/>
      <c r="Q6" s="1910"/>
      <c r="R6" s="1910"/>
      <c r="S6" s="1910"/>
      <c r="T6" s="1910"/>
      <c r="U6" s="1910"/>
      <c r="V6" s="1910"/>
      <c r="W6" s="1910"/>
      <c r="X6" s="1911"/>
    </row>
    <row r="7" spans="1:52" x14ac:dyDescent="0.2">
      <c r="A7" s="1063"/>
      <c r="B7" s="1062"/>
      <c r="C7" s="1062"/>
      <c r="D7" s="1062"/>
      <c r="E7" s="1062"/>
      <c r="F7" s="1062"/>
      <c r="G7" s="1062"/>
      <c r="H7" s="1062"/>
      <c r="I7" s="1062"/>
      <c r="J7" s="1062"/>
      <c r="K7" s="1062"/>
      <c r="L7" s="1062"/>
      <c r="M7" s="1062"/>
      <c r="N7" s="1062"/>
      <c r="O7" s="1062"/>
      <c r="P7" s="1062"/>
      <c r="Q7" s="1062"/>
      <c r="R7" s="1062"/>
      <c r="S7" s="1062"/>
      <c r="T7" s="1062"/>
      <c r="U7" s="1062"/>
      <c r="V7" s="1062"/>
      <c r="W7" s="1062"/>
      <c r="X7" s="1064"/>
    </row>
    <row r="8" spans="1:52" x14ac:dyDescent="0.2">
      <c r="A8" s="1912" t="str">
        <f>+IF('Main Validation'!M58=0,"If you are content with your answers please return this form to MHCLG as soon as possible","Please check the validation tabs and supply answers to the validation queries that require a comment")</f>
        <v>Please check the validation tabs and supply answers to the validation queries that require a comment</v>
      </c>
      <c r="B8" s="1907"/>
      <c r="C8" s="1907"/>
      <c r="D8" s="1907"/>
      <c r="E8" s="1907"/>
      <c r="F8" s="1907"/>
      <c r="G8" s="1907"/>
      <c r="H8" s="1907"/>
      <c r="I8" s="1907"/>
      <c r="J8" s="1907"/>
      <c r="K8" s="1907"/>
      <c r="L8" s="1907"/>
      <c r="M8" s="1907"/>
      <c r="N8" s="1907"/>
      <c r="O8" s="1907"/>
      <c r="P8" s="1907"/>
      <c r="Q8" s="1907"/>
      <c r="R8" s="1907"/>
      <c r="S8" s="1907"/>
      <c r="T8" s="1907"/>
      <c r="U8" s="1907"/>
      <c r="V8" s="1907"/>
      <c r="W8" s="1907"/>
      <c r="X8" s="1913"/>
    </row>
    <row r="9" spans="1:52" ht="15.75" thickBot="1" x14ac:dyDescent="0.25">
      <c r="A9" s="1899"/>
      <c r="B9" s="1900"/>
      <c r="C9" s="1900"/>
      <c r="D9" s="1900"/>
      <c r="E9" s="1900"/>
      <c r="F9" s="1900"/>
      <c r="G9" s="1900"/>
      <c r="H9" s="1900"/>
      <c r="I9" s="1900"/>
      <c r="J9" s="1900"/>
      <c r="K9" s="1900"/>
      <c r="L9" s="1900"/>
      <c r="M9" s="1900"/>
      <c r="N9" s="1900"/>
      <c r="O9" s="1900"/>
      <c r="P9" s="1900"/>
      <c r="Q9" s="1900"/>
      <c r="R9" s="1900"/>
      <c r="S9" s="1900"/>
      <c r="T9" s="1901"/>
      <c r="U9" s="1900"/>
      <c r="V9" s="1901"/>
      <c r="W9" s="1902"/>
      <c r="X9" s="1903"/>
    </row>
    <row r="10" spans="1:52" x14ac:dyDescent="0.2">
      <c r="A10" s="790"/>
      <c r="B10" s="791"/>
      <c r="C10" s="791"/>
      <c r="D10" s="791"/>
      <c r="E10" s="791"/>
      <c r="F10" s="791"/>
      <c r="G10" s="791"/>
      <c r="H10" s="791"/>
      <c r="I10" s="791"/>
      <c r="J10" s="791"/>
      <c r="K10" s="791"/>
      <c r="L10" s="791"/>
      <c r="M10" s="791"/>
      <c r="N10" s="791"/>
      <c r="O10" s="791"/>
      <c r="P10" s="791"/>
      <c r="Q10" s="791"/>
      <c r="R10" s="791"/>
      <c r="S10" s="791"/>
      <c r="T10" s="791"/>
      <c r="U10" s="791"/>
      <c r="V10" s="791"/>
      <c r="W10" s="791"/>
      <c r="X10" s="800"/>
    </row>
    <row r="11" spans="1:52" x14ac:dyDescent="0.2">
      <c r="A11" s="792"/>
      <c r="B11" s="793"/>
      <c r="C11" s="793"/>
      <c r="D11" s="793"/>
      <c r="E11" s="1898" t="s">
        <v>3952</v>
      </c>
      <c r="F11" s="1898"/>
      <c r="G11" s="1898"/>
      <c r="H11" s="1898"/>
      <c r="I11" s="1898"/>
      <c r="J11" s="1898"/>
      <c r="K11" s="793"/>
      <c r="L11" s="794"/>
      <c r="M11" s="794"/>
      <c r="N11" s="793"/>
      <c r="O11" s="793"/>
      <c r="P11" s="793"/>
      <c r="Q11" s="793"/>
      <c r="R11" s="793"/>
      <c r="S11" s="793"/>
      <c r="T11" s="793"/>
      <c r="U11" s="793"/>
      <c r="V11" s="793"/>
      <c r="W11" s="793"/>
      <c r="X11" s="801"/>
    </row>
    <row r="12" spans="1:52" x14ac:dyDescent="0.2">
      <c r="A12" s="792"/>
      <c r="B12" s="793"/>
      <c r="C12" s="793"/>
      <c r="D12" s="793"/>
      <c r="E12" s="793"/>
      <c r="F12" s="794"/>
      <c r="G12" s="794"/>
      <c r="H12" s="794"/>
      <c r="I12" s="794"/>
      <c r="J12" s="794"/>
      <c r="K12" s="794"/>
      <c r="L12" s="794"/>
      <c r="M12" s="794"/>
      <c r="N12" s="793"/>
      <c r="O12" s="793"/>
      <c r="P12" s="793"/>
      <c r="Q12" s="793"/>
      <c r="R12" s="793"/>
      <c r="S12" s="793"/>
      <c r="T12" s="793"/>
      <c r="U12" s="793"/>
      <c r="V12" s="793"/>
      <c r="W12" s="793"/>
      <c r="X12" s="801"/>
      <c r="AD12" s="1827"/>
    </row>
    <row r="13" spans="1:52" x14ac:dyDescent="0.2">
      <c r="A13" s="792"/>
      <c r="B13" s="793"/>
      <c r="C13" s="793"/>
      <c r="D13" s="793"/>
      <c r="E13" s="793"/>
      <c r="F13" s="795"/>
      <c r="G13" s="795"/>
      <c r="H13" s="795"/>
      <c r="I13" s="795"/>
      <c r="J13" s="795"/>
      <c r="K13" s="795"/>
      <c r="L13" s="795"/>
      <c r="M13" s="795"/>
      <c r="N13" s="793"/>
      <c r="O13" s="793"/>
      <c r="P13" s="793"/>
      <c r="Q13" s="793"/>
      <c r="R13" s="793"/>
      <c r="S13" s="793"/>
      <c r="T13" s="793"/>
      <c r="U13" s="793"/>
      <c r="V13" s="793"/>
      <c r="W13" s="793"/>
      <c r="X13" s="801"/>
    </row>
    <row r="14" spans="1:52" x14ac:dyDescent="0.2">
      <c r="A14" s="792"/>
      <c r="B14" s="793"/>
      <c r="C14" s="793"/>
      <c r="D14" s="793"/>
      <c r="E14" s="793"/>
      <c r="F14" s="795"/>
      <c r="G14" s="795"/>
      <c r="H14" s="795"/>
      <c r="I14" s="795"/>
      <c r="J14" s="795"/>
      <c r="K14" s="795"/>
      <c r="L14" s="795"/>
      <c r="M14" s="795"/>
      <c r="N14" s="793"/>
      <c r="O14" s="793"/>
      <c r="P14" s="793"/>
      <c r="Q14" s="793"/>
      <c r="R14" s="793"/>
      <c r="S14" s="793"/>
      <c r="T14" s="793"/>
      <c r="U14" s="793"/>
      <c r="V14" s="793"/>
      <c r="W14" s="793"/>
      <c r="X14" s="801"/>
      <c r="AD14" s="1827"/>
    </row>
    <row r="15" spans="1:52" x14ac:dyDescent="0.2">
      <c r="A15" s="792"/>
      <c r="B15" s="793"/>
      <c r="C15" s="793"/>
      <c r="D15" s="793"/>
      <c r="E15" s="793" t="s">
        <v>657</v>
      </c>
      <c r="F15" s="795"/>
      <c r="G15" s="793"/>
      <c r="H15" s="795"/>
      <c r="I15" s="793"/>
      <c r="J15" s="795"/>
      <c r="K15" s="1889" t="str">
        <f>INDEX(Data!B:B,MATCH(F1,Data!A:A,0))</f>
        <v>ZZZZ</v>
      </c>
      <c r="L15" s="1890"/>
      <c r="M15" s="1890"/>
      <c r="N15" s="1891"/>
      <c r="O15" s="793"/>
      <c r="P15" s="793"/>
      <c r="Q15" s="793"/>
      <c r="R15" s="793"/>
      <c r="S15" s="793"/>
      <c r="T15" s="793"/>
      <c r="U15" s="793"/>
      <c r="V15" s="793"/>
      <c r="W15" s="793"/>
      <c r="X15" s="801"/>
    </row>
    <row r="16" spans="1:52" x14ac:dyDescent="0.2">
      <c r="A16" s="792"/>
      <c r="B16" s="793"/>
      <c r="C16" s="793"/>
      <c r="D16" s="793"/>
      <c r="E16" s="793" t="s">
        <v>658</v>
      </c>
      <c r="F16" s="795"/>
      <c r="G16" s="793"/>
      <c r="H16" s="795"/>
      <c r="I16" s="793"/>
      <c r="J16" s="795"/>
      <c r="K16" s="1889" t="str">
        <f>INDEX(Data!C:C,MATCH(F1,Data!A:A,0))</f>
        <v>EZZZZ</v>
      </c>
      <c r="L16" s="1890"/>
      <c r="M16" s="1890"/>
      <c r="N16" s="1891"/>
      <c r="O16" s="793"/>
      <c r="P16" s="793"/>
      <c r="Q16" s="793"/>
      <c r="R16" s="793"/>
      <c r="S16" s="793"/>
      <c r="T16" s="793"/>
      <c r="U16" s="793"/>
      <c r="V16" s="793"/>
      <c r="W16" s="793"/>
      <c r="X16" s="801"/>
    </row>
    <row r="17" spans="1:24" x14ac:dyDescent="0.2">
      <c r="A17" s="792"/>
      <c r="B17" s="793"/>
      <c r="C17" s="793"/>
      <c r="D17" s="793"/>
      <c r="E17" s="793" t="s">
        <v>3953</v>
      </c>
      <c r="F17" s="795"/>
      <c r="G17" s="793"/>
      <c r="H17" s="795"/>
      <c r="I17" s="793"/>
      <c r="J17" s="795"/>
      <c r="K17" s="1918"/>
      <c r="L17" s="1919"/>
      <c r="M17" s="1919"/>
      <c r="N17" s="1920"/>
      <c r="O17" s="793"/>
      <c r="P17" s="793"/>
      <c r="Q17" s="793"/>
      <c r="R17" s="793"/>
      <c r="S17" s="793"/>
      <c r="T17" s="793"/>
      <c r="U17" s="793"/>
      <c r="V17" s="793"/>
      <c r="W17" s="793"/>
      <c r="X17" s="801"/>
    </row>
    <row r="18" spans="1:24" x14ac:dyDescent="0.2">
      <c r="A18" s="792"/>
      <c r="B18" s="793"/>
      <c r="C18" s="793"/>
      <c r="D18" s="793"/>
      <c r="E18" s="793" t="s">
        <v>3954</v>
      </c>
      <c r="F18" s="796"/>
      <c r="G18" s="793"/>
      <c r="H18" s="795"/>
      <c r="I18" s="793"/>
      <c r="J18" s="795"/>
      <c r="K18" s="1924"/>
      <c r="L18" s="1925"/>
      <c r="M18" s="1925"/>
      <c r="N18" s="1926"/>
      <c r="O18" s="793"/>
      <c r="P18" s="793"/>
      <c r="Q18" s="793"/>
      <c r="R18" s="793"/>
      <c r="S18" s="793"/>
      <c r="T18" s="793"/>
      <c r="U18" s="793"/>
      <c r="V18" s="793"/>
      <c r="W18" s="793"/>
      <c r="X18" s="801"/>
    </row>
    <row r="19" spans="1:24" x14ac:dyDescent="0.2">
      <c r="A19" s="792"/>
      <c r="B19" s="793"/>
      <c r="C19" s="793"/>
      <c r="D19" s="793"/>
      <c r="E19" s="793" t="s">
        <v>3955</v>
      </c>
      <c r="F19" s="796"/>
      <c r="G19" s="793"/>
      <c r="H19" s="795"/>
      <c r="I19" s="793"/>
      <c r="J19" s="795"/>
      <c r="K19" s="1918"/>
      <c r="L19" s="1919"/>
      <c r="M19" s="1919"/>
      <c r="N19" s="1920"/>
      <c r="O19" s="793"/>
      <c r="P19" s="793"/>
      <c r="Q19" s="793"/>
      <c r="R19" s="793"/>
      <c r="S19" s="793"/>
      <c r="T19" s="793"/>
      <c r="U19" s="793"/>
      <c r="V19" s="793"/>
      <c r="W19" s="793"/>
      <c r="X19" s="801"/>
    </row>
    <row r="20" spans="1:24" x14ac:dyDescent="0.2">
      <c r="A20" s="797"/>
      <c r="B20" s="793"/>
      <c r="C20" s="793"/>
      <c r="D20" s="793"/>
      <c r="E20" s="793" t="s">
        <v>3956</v>
      </c>
      <c r="F20" s="795"/>
      <c r="G20" s="793"/>
      <c r="H20" s="795"/>
      <c r="I20" s="793"/>
      <c r="J20" s="795"/>
      <c r="K20" s="1921"/>
      <c r="L20" s="1922"/>
      <c r="M20" s="1922"/>
      <c r="N20" s="1923"/>
      <c r="O20" s="793"/>
      <c r="P20" s="793"/>
      <c r="Q20" s="793"/>
      <c r="R20" s="793"/>
      <c r="S20" s="793"/>
      <c r="T20" s="793"/>
      <c r="U20" s="793"/>
      <c r="V20" s="793"/>
      <c r="W20" s="793"/>
      <c r="X20" s="802"/>
    </row>
    <row r="21" spans="1:24" x14ac:dyDescent="0.2">
      <c r="A21" s="797"/>
      <c r="B21" s="793"/>
      <c r="C21" s="793"/>
      <c r="D21" s="793"/>
      <c r="E21" s="793" t="s">
        <v>3957</v>
      </c>
      <c r="F21" s="795"/>
      <c r="G21" s="793"/>
      <c r="H21" s="795"/>
      <c r="I21" s="793"/>
      <c r="J21" s="795"/>
      <c r="K21" s="1918"/>
      <c r="L21" s="1919"/>
      <c r="M21" s="1919"/>
      <c r="N21" s="1920"/>
      <c r="O21" s="793"/>
      <c r="P21" s="793"/>
      <c r="Q21" s="793"/>
      <c r="R21" s="793"/>
      <c r="S21" s="793"/>
      <c r="T21" s="793"/>
      <c r="U21" s="793"/>
      <c r="V21" s="793"/>
      <c r="W21" s="793"/>
      <c r="X21" s="802"/>
    </row>
    <row r="22" spans="1:24" ht="15.75" thickBot="1" x14ac:dyDescent="0.25">
      <c r="A22" s="798"/>
      <c r="B22" s="799"/>
      <c r="C22" s="799"/>
      <c r="D22" s="799"/>
      <c r="E22" s="799"/>
      <c r="F22" s="799"/>
      <c r="G22" s="799"/>
      <c r="H22" s="799"/>
      <c r="I22" s="799"/>
      <c r="J22" s="799"/>
      <c r="K22" s="799"/>
      <c r="L22" s="799"/>
      <c r="M22" s="799"/>
      <c r="N22" s="799"/>
      <c r="O22" s="799"/>
      <c r="P22" s="799"/>
      <c r="Q22" s="799"/>
      <c r="R22" s="803" t="s">
        <v>880</v>
      </c>
      <c r="S22" s="1825">
        <v>1</v>
      </c>
      <c r="T22" s="920"/>
      <c r="U22" s="799"/>
      <c r="V22" s="914"/>
      <c r="W22" s="1421"/>
      <c r="X22" s="804"/>
    </row>
    <row r="23" spans="1:24" x14ac:dyDescent="0.2">
      <c r="A23" s="450"/>
      <c r="X23" s="249"/>
    </row>
    <row r="24" spans="1:24" ht="18" x14ac:dyDescent="0.25">
      <c r="A24" s="450"/>
      <c r="C24" s="630" t="s">
        <v>3958</v>
      </c>
      <c r="D24" s="630"/>
      <c r="E24" s="630"/>
      <c r="F24" s="630"/>
      <c r="G24" s="630"/>
      <c r="X24" s="249"/>
    </row>
    <row r="25" spans="1:24" ht="62.25" customHeight="1" x14ac:dyDescent="0.2">
      <c r="A25" s="450"/>
      <c r="C25" s="1914" t="str">
        <f>"This section of the form uses entries from other parts to calculate the forecast net business rates income for the authority in " &amp; FC_year &amp; ". Note that you still need to enter data for line 5 and line 11a, but otherwise it is all calculated. Also please note that there are Parts 1B and 1C below."</f>
        <v>This section of the form uses entries from other parts to calculate the forecast net business rates income for the authority in 2026-27. Note that you still need to enter data for line 5 and line 11a, but otherwise it is all calculated. Also please note that there are Parts 1B and 1C below.</v>
      </c>
      <c r="D25" s="1914"/>
      <c r="E25" s="1914"/>
      <c r="F25" s="1914"/>
      <c r="G25" s="1914"/>
      <c r="H25" s="1914"/>
      <c r="I25" s="1914"/>
      <c r="J25" s="1914"/>
      <c r="K25" s="1914"/>
      <c r="L25" s="1914"/>
      <c r="M25" s="1914"/>
      <c r="N25" s="1914"/>
      <c r="O25" s="1914"/>
      <c r="P25" s="1914"/>
      <c r="Q25" s="1914"/>
      <c r="R25" s="1914"/>
      <c r="S25" s="1914"/>
      <c r="T25" s="389"/>
      <c r="X25" s="401"/>
    </row>
    <row r="26" spans="1:24" ht="16.5" thickBot="1" x14ac:dyDescent="0.3">
      <c r="A26" s="450"/>
      <c r="C26" s="703" t="s">
        <v>3959</v>
      </c>
      <c r="D26" s="262"/>
      <c r="E26" s="262"/>
      <c r="F26" s="262"/>
      <c r="G26" s="262"/>
      <c r="H26" s="262"/>
      <c r="I26" s="262"/>
      <c r="K26" s="704" t="s">
        <v>654</v>
      </c>
      <c r="M26" s="846"/>
      <c r="N26" s="847"/>
      <c r="O26" s="847" t="s">
        <v>3967</v>
      </c>
      <c r="P26" s="846"/>
      <c r="Q26" s="846"/>
      <c r="R26" s="846"/>
      <c r="S26" s="846"/>
      <c r="T26" s="846"/>
      <c r="X26" s="249"/>
    </row>
    <row r="27" spans="1:24" ht="16.5" thickBot="1" x14ac:dyDescent="0.25">
      <c r="A27" s="450">
        <v>1</v>
      </c>
      <c r="C27" s="1904" t="s">
        <v>3960</v>
      </c>
      <c r="D27" s="1904"/>
      <c r="E27" s="1904"/>
      <c r="F27" s="1904"/>
      <c r="G27" s="1904"/>
      <c r="H27" s="1904"/>
      <c r="I27" s="1904"/>
      <c r="K27" s="913">
        <f>+'Part 3'!$M$23</f>
        <v>0</v>
      </c>
      <c r="L27" s="705"/>
      <c r="M27" s="846"/>
      <c r="N27" s="848"/>
      <c r="O27" s="848"/>
      <c r="P27" s="849"/>
      <c r="Q27" s="849"/>
      <c r="R27" s="849"/>
      <c r="S27" s="849"/>
      <c r="T27" s="849"/>
      <c r="U27" s="102"/>
      <c r="V27" s="102"/>
      <c r="W27" s="102"/>
      <c r="X27" s="265"/>
    </row>
    <row r="28" spans="1:24" ht="16.5" thickBot="1" x14ac:dyDescent="0.25">
      <c r="A28" s="450"/>
      <c r="C28" s="1904"/>
      <c r="D28" s="1904"/>
      <c r="E28" s="1904"/>
      <c r="F28" s="1904"/>
      <c r="G28" s="1904"/>
      <c r="H28" s="1904"/>
      <c r="I28" s="1904"/>
      <c r="J28" s="705"/>
      <c r="K28" s="856"/>
      <c r="L28" s="705"/>
      <c r="M28" s="846"/>
      <c r="N28" s="849"/>
      <c r="O28" s="849" t="s">
        <v>2395</v>
      </c>
      <c r="P28" s="849"/>
      <c r="Q28" s="1315">
        <f>'Part 2'!M42</f>
        <v>0</v>
      </c>
      <c r="R28" s="850" t="s">
        <v>4140</v>
      </c>
      <c r="S28" s="849"/>
      <c r="T28" s="849"/>
      <c r="X28" s="249"/>
    </row>
    <row r="29" spans="1:24" ht="15.75" thickBot="1" x14ac:dyDescent="0.25">
      <c r="A29" s="450"/>
      <c r="C29" s="1904"/>
      <c r="D29" s="1904"/>
      <c r="E29" s="1904"/>
      <c r="F29" s="1904"/>
      <c r="G29" s="1904"/>
      <c r="H29" s="1904"/>
      <c r="I29" s="1904"/>
      <c r="K29" s="856"/>
      <c r="L29" s="705"/>
      <c r="M29" s="849"/>
      <c r="N29" s="849"/>
      <c r="O29" s="849"/>
      <c r="P29" s="849"/>
      <c r="Q29" s="849"/>
      <c r="R29" s="850"/>
      <c r="S29" s="849"/>
      <c r="T29" s="849"/>
      <c r="X29" s="249"/>
    </row>
    <row r="30" spans="1:24" ht="16.5" thickBot="1" x14ac:dyDescent="0.25">
      <c r="A30" s="450"/>
      <c r="C30" s="684"/>
      <c r="D30" s="262"/>
      <c r="E30" s="262"/>
      <c r="F30" s="262"/>
      <c r="G30" s="262"/>
      <c r="H30" s="262"/>
      <c r="I30" s="262"/>
      <c r="J30" s="159"/>
      <c r="K30" s="856"/>
      <c r="L30" s="705"/>
      <c r="M30" s="849"/>
      <c r="N30" s="849"/>
      <c r="O30" s="849" t="s">
        <v>2404</v>
      </c>
      <c r="P30" s="849"/>
      <c r="Q30" s="1315">
        <f>'Part 2'!M108+'Part 2'!M129</f>
        <v>0</v>
      </c>
      <c r="R30" s="850" t="s">
        <v>5242</v>
      </c>
      <c r="S30" s="849"/>
      <c r="T30" s="849"/>
      <c r="X30" s="249"/>
    </row>
    <row r="31" spans="1:24" ht="16.5" thickBot="1" x14ac:dyDescent="0.3">
      <c r="A31" s="450"/>
      <c r="C31" s="1905" t="s">
        <v>684</v>
      </c>
      <c r="D31" s="1905"/>
      <c r="E31" s="1905"/>
      <c r="F31" s="1905"/>
      <c r="G31" s="1905"/>
      <c r="H31" s="1905"/>
      <c r="I31" s="1905"/>
      <c r="K31" s="857"/>
      <c r="L31" s="705"/>
      <c r="M31" s="849"/>
      <c r="N31" s="849"/>
      <c r="O31" s="849" t="s">
        <v>2396</v>
      </c>
      <c r="P31" s="849"/>
      <c r="Q31" s="1315">
        <f>'Part 2'!M160+'Part 2'!M195</f>
        <v>0</v>
      </c>
      <c r="R31" s="850" t="s">
        <v>5243</v>
      </c>
      <c r="S31" s="849"/>
      <c r="T31" s="849"/>
      <c r="X31" s="249"/>
    </row>
    <row r="32" spans="1:24" ht="16.5" thickBot="1" x14ac:dyDescent="0.25">
      <c r="A32" s="450"/>
      <c r="C32" s="1917" t="s">
        <v>655</v>
      </c>
      <c r="D32" s="1917"/>
      <c r="E32" s="1917"/>
      <c r="F32" s="1917"/>
      <c r="G32" s="1917"/>
      <c r="H32" s="1917"/>
      <c r="I32" s="1917"/>
      <c r="K32" s="913">
        <f>IF(+'Part 2'!M70&gt;0,+'Part 2'!M70,0)</f>
        <v>0</v>
      </c>
      <c r="L32" s="705"/>
      <c r="M32" s="849"/>
      <c r="N32" s="846"/>
      <c r="O32" s="846"/>
      <c r="P32" s="846"/>
      <c r="Q32" s="846"/>
      <c r="R32" s="846"/>
      <c r="S32" s="849"/>
      <c r="T32" s="849"/>
      <c r="U32" s="246"/>
      <c r="V32" s="102"/>
      <c r="W32" s="102"/>
      <c r="X32" s="265"/>
    </row>
    <row r="33" spans="1:26" ht="16.5" thickBot="1" x14ac:dyDescent="0.25">
      <c r="A33" s="450"/>
      <c r="C33" s="262"/>
      <c r="D33" s="262"/>
      <c r="E33" s="262"/>
      <c r="F33" s="262"/>
      <c r="G33" s="262"/>
      <c r="H33" s="262"/>
      <c r="I33" s="262"/>
      <c r="K33" s="856"/>
      <c r="L33" s="705"/>
      <c r="M33" s="849"/>
      <c r="N33" s="849"/>
      <c r="O33" s="849" t="s">
        <v>5240</v>
      </c>
      <c r="P33" s="849"/>
      <c r="Q33" s="1315">
        <f>'Part 2'!M70*-1</f>
        <v>0</v>
      </c>
      <c r="R33" s="850" t="s">
        <v>5241</v>
      </c>
      <c r="S33" s="849"/>
      <c r="T33" s="849"/>
      <c r="X33" s="249"/>
    </row>
    <row r="34" spans="1:26" ht="16.5" thickBot="1" x14ac:dyDescent="0.25">
      <c r="A34" s="450"/>
      <c r="C34" s="1917" t="s">
        <v>656</v>
      </c>
      <c r="D34" s="1917"/>
      <c r="E34" s="1917"/>
      <c r="F34" s="1917"/>
      <c r="G34" s="1917"/>
      <c r="H34" s="1917"/>
      <c r="I34" s="1917"/>
      <c r="K34" s="913">
        <f>IF(+'Part 2'!M70&lt;0,+'Part 2'!M70*-1,0)</f>
        <v>0</v>
      </c>
      <c r="L34" s="705"/>
      <c r="M34" s="846"/>
      <c r="N34" s="846"/>
      <c r="O34" s="846"/>
      <c r="P34" s="846"/>
      <c r="Q34" s="846"/>
      <c r="R34" s="846"/>
      <c r="S34" s="846"/>
      <c r="T34" s="846"/>
      <c r="U34" s="102"/>
      <c r="V34" s="102"/>
      <c r="W34" s="102"/>
      <c r="X34" s="265"/>
    </row>
    <row r="35" spans="1:26" ht="16.5" thickBot="1" x14ac:dyDescent="0.25">
      <c r="A35" s="450"/>
      <c r="C35" s="262"/>
      <c r="D35" s="262"/>
      <c r="E35" s="262"/>
      <c r="F35" s="262"/>
      <c r="G35" s="262"/>
      <c r="H35" s="262"/>
      <c r="I35" s="262"/>
      <c r="K35" s="856"/>
      <c r="L35" s="705"/>
      <c r="M35" s="1915" t="s">
        <v>2397</v>
      </c>
      <c r="N35" s="1915"/>
      <c r="O35" s="1915"/>
      <c r="P35" s="849"/>
      <c r="Q35" s="1315">
        <f>'Part 3'!$M$16</f>
        <v>0</v>
      </c>
      <c r="R35" s="850" t="s">
        <v>2400</v>
      </c>
      <c r="S35" s="849"/>
      <c r="T35" s="849"/>
      <c r="X35" s="249"/>
    </row>
    <row r="36" spans="1:26" ht="16.5" customHeight="1" thickBot="1" x14ac:dyDescent="0.25">
      <c r="A36" s="450"/>
      <c r="C36" s="703" t="s">
        <v>2423</v>
      </c>
      <c r="D36" s="703"/>
      <c r="E36" s="703"/>
      <c r="F36" s="703"/>
      <c r="G36" s="262"/>
      <c r="H36" s="262"/>
      <c r="I36" s="262"/>
      <c r="K36" s="856"/>
      <c r="L36" s="705"/>
      <c r="M36" s="1915"/>
      <c r="N36" s="1915"/>
      <c r="O36" s="1915"/>
      <c r="P36" s="849"/>
      <c r="Q36" s="846"/>
      <c r="R36" s="846"/>
      <c r="S36" s="849"/>
      <c r="T36" s="849"/>
      <c r="X36" s="249"/>
      <c r="Z36" s="1939" t="s">
        <v>871</v>
      </c>
    </row>
    <row r="37" spans="1:26" ht="16.5" thickBot="1" x14ac:dyDescent="0.25">
      <c r="A37" s="450"/>
      <c r="C37" s="1917" t="s">
        <v>677</v>
      </c>
      <c r="D37" s="1917"/>
      <c r="E37" s="1917"/>
      <c r="F37" s="1917"/>
      <c r="G37" s="1917"/>
      <c r="H37" s="1917"/>
      <c r="I37" s="1917"/>
      <c r="K37" s="1312" t="e">
        <f>INDEX(Data!D:D,MATCH(Import_LA_Code,Ref_LA_Codes,0))</f>
        <v>#N/A</v>
      </c>
      <c r="L37" s="705"/>
      <c r="M37" s="1916" t="s">
        <v>2398</v>
      </c>
      <c r="N37" s="1916"/>
      <c r="O37" s="1916"/>
      <c r="P37" s="849"/>
      <c r="Q37" s="1315">
        <f>'Part 3'!$M$18</f>
        <v>0</v>
      </c>
      <c r="R37" s="850" t="s">
        <v>2401</v>
      </c>
      <c r="S37" s="849"/>
      <c r="T37" s="849"/>
      <c r="U37" s="102"/>
      <c r="V37" s="102"/>
      <c r="W37" s="102"/>
      <c r="X37" s="265"/>
      <c r="Z37" s="1940"/>
    </row>
    <row r="38" spans="1:26" ht="16.5" customHeight="1" thickBot="1" x14ac:dyDescent="0.25">
      <c r="A38" s="450"/>
      <c r="C38" s="262"/>
      <c r="D38" s="262"/>
      <c r="E38" s="262"/>
      <c r="F38" s="262"/>
      <c r="G38" s="262"/>
      <c r="H38" s="262"/>
      <c r="I38" s="262"/>
      <c r="K38" s="858"/>
      <c r="L38" s="705"/>
      <c r="M38" s="1916"/>
      <c r="N38" s="1916"/>
      <c r="O38" s="1916"/>
      <c r="P38" s="849"/>
      <c r="Q38" s="846"/>
      <c r="R38" s="846"/>
      <c r="S38" s="849"/>
      <c r="T38" s="849"/>
      <c r="X38" s="249"/>
    </row>
    <row r="39" spans="1:26" ht="16.5" thickBot="1" x14ac:dyDescent="0.25">
      <c r="A39" s="450"/>
      <c r="C39" s="1917" t="s">
        <v>675</v>
      </c>
      <c r="D39" s="1917"/>
      <c r="E39" s="1917"/>
      <c r="F39" s="1917"/>
      <c r="G39" s="1917"/>
      <c r="H39" s="1917"/>
      <c r="I39" s="1917"/>
      <c r="K39" s="1313">
        <v>0</v>
      </c>
      <c r="L39" s="705"/>
      <c r="M39" s="851"/>
      <c r="N39" s="851"/>
      <c r="O39" s="846"/>
      <c r="P39" s="846"/>
      <c r="Q39" s="846"/>
      <c r="R39" s="846"/>
      <c r="S39" s="849"/>
      <c r="T39" s="849"/>
      <c r="U39" s="102"/>
      <c r="V39" s="102"/>
      <c r="W39" s="102"/>
      <c r="X39" s="265"/>
      <c r="Z39" s="1835" t="s">
        <v>1911</v>
      </c>
    </row>
    <row r="40" spans="1:26" ht="16.5" thickBot="1" x14ac:dyDescent="0.25">
      <c r="A40" s="450"/>
      <c r="C40" s="262"/>
      <c r="D40" s="262"/>
      <c r="E40" s="262"/>
      <c r="F40" s="262"/>
      <c r="G40" s="262"/>
      <c r="H40" s="262"/>
      <c r="I40" s="262"/>
      <c r="K40" s="858"/>
      <c r="L40" s="705"/>
      <c r="M40" s="849"/>
      <c r="N40" s="848"/>
      <c r="O40" s="852" t="s">
        <v>2399</v>
      </c>
      <c r="P40" s="852"/>
      <c r="Q40" s="1315">
        <f>Q28+Q30+Q31+Q33+Q35+Q37</f>
        <v>0</v>
      </c>
      <c r="R40" s="853" t="s">
        <v>5244</v>
      </c>
      <c r="S40" s="852"/>
      <c r="T40" s="852"/>
      <c r="V40" s="183" t="str">
        <f>IF(Q40=K27,"","Please check")</f>
        <v/>
      </c>
      <c r="X40" s="249"/>
      <c r="Z40" s="1836" t="s">
        <v>52</v>
      </c>
    </row>
    <row r="41" spans="1:26" ht="16.5" thickBot="1" x14ac:dyDescent="0.25">
      <c r="A41" s="450"/>
      <c r="C41" s="1917" t="s">
        <v>676</v>
      </c>
      <c r="D41" s="1917"/>
      <c r="E41" s="1917"/>
      <c r="F41" s="1917"/>
      <c r="G41" s="1917"/>
      <c r="H41" s="1917"/>
      <c r="I41" s="1917"/>
      <c r="K41" s="1314" t="e">
        <f>+K37+K39</f>
        <v>#N/A</v>
      </c>
      <c r="L41" s="705"/>
      <c r="M41" s="705"/>
      <c r="N41" s="706"/>
      <c r="O41" s="706"/>
      <c r="P41" s="705"/>
      <c r="Q41" s="705"/>
      <c r="R41" s="705"/>
      <c r="S41" s="705"/>
      <c r="T41" s="705"/>
      <c r="U41" s="102"/>
      <c r="V41" s="102"/>
      <c r="W41" s="102"/>
      <c r="X41" s="265"/>
      <c r="Z41" s="1837"/>
    </row>
    <row r="42" spans="1:26" ht="15.75" x14ac:dyDescent="0.2">
      <c r="A42" s="450"/>
      <c r="C42" s="262"/>
      <c r="D42" s="262"/>
      <c r="E42" s="262"/>
      <c r="F42" s="262"/>
      <c r="G42" s="262"/>
      <c r="H42" s="262"/>
      <c r="I42" s="262"/>
      <c r="K42" s="858"/>
      <c r="L42" s="705"/>
      <c r="M42" s="705"/>
      <c r="N42" s="706"/>
      <c r="O42" s="706"/>
      <c r="P42" s="705"/>
      <c r="Q42" s="705"/>
      <c r="R42" s="705"/>
      <c r="S42" s="705"/>
      <c r="T42" s="705"/>
      <c r="X42" s="249"/>
      <c r="Z42" s="1838">
        <f>+A69</f>
        <v>0</v>
      </c>
    </row>
    <row r="43" spans="1:26" ht="16.5" thickBot="1" x14ac:dyDescent="0.25">
      <c r="A43" s="450"/>
      <c r="C43" s="703" t="s">
        <v>678</v>
      </c>
      <c r="D43" s="262"/>
      <c r="E43" s="262"/>
      <c r="F43" s="262"/>
      <c r="G43" s="262"/>
      <c r="H43" s="262"/>
      <c r="I43" s="262"/>
      <c r="K43" s="858"/>
      <c r="L43" s="705"/>
      <c r="M43" s="705"/>
      <c r="N43" s="706"/>
      <c r="O43" s="706"/>
      <c r="P43" s="705"/>
      <c r="Q43" s="705"/>
      <c r="R43" s="705"/>
      <c r="S43" s="705"/>
      <c r="T43" s="705"/>
      <c r="X43" s="249"/>
      <c r="Z43" s="1838"/>
    </row>
    <row r="44" spans="1:26" ht="16.5" thickBot="1" x14ac:dyDescent="0.25">
      <c r="A44" s="450"/>
      <c r="C44" s="1943" t="str">
        <f>+IF($K$16="E5010","7. City of London Offset","7. City of London Offset : Not applicable for your authority")</f>
        <v>7. City of London Offset : Not applicable for your authority</v>
      </c>
      <c r="D44" s="1943"/>
      <c r="E44" s="1943"/>
      <c r="F44" s="1943"/>
      <c r="G44" s="1943"/>
      <c r="H44" s="1943"/>
      <c r="I44" s="1943"/>
      <c r="K44" s="1312">
        <f>+IF(K16="E5010",14009000,0)</f>
        <v>0</v>
      </c>
      <c r="L44" s="705"/>
      <c r="M44" s="709"/>
      <c r="N44" s="706"/>
      <c r="O44" s="706"/>
      <c r="P44" s="705"/>
      <c r="Q44" s="705"/>
      <c r="R44" s="705"/>
      <c r="S44" s="705"/>
      <c r="T44" s="705"/>
      <c r="X44" s="249"/>
      <c r="Z44" s="1838"/>
    </row>
    <row r="45" spans="1:26" ht="15.75" x14ac:dyDescent="0.2">
      <c r="A45" s="450"/>
      <c r="C45" s="262"/>
      <c r="D45" s="262"/>
      <c r="E45" s="262"/>
      <c r="F45" s="262"/>
      <c r="G45" s="262"/>
      <c r="H45" s="262"/>
      <c r="I45" s="262"/>
      <c r="K45" s="858"/>
      <c r="L45" s="705"/>
      <c r="M45" s="705"/>
      <c r="N45" s="706"/>
      <c r="O45" s="706"/>
      <c r="P45" s="705"/>
      <c r="Q45" s="705"/>
      <c r="R45" s="705"/>
      <c r="S45" s="705"/>
      <c r="T45" s="705"/>
      <c r="X45" s="249"/>
      <c r="Z45" s="1838"/>
    </row>
    <row r="46" spans="1:26" ht="16.5" thickBot="1" x14ac:dyDescent="0.25">
      <c r="A46" s="701"/>
      <c r="C46" s="703" t="s">
        <v>5280</v>
      </c>
      <c r="D46" s="262"/>
      <c r="E46" s="262"/>
      <c r="F46" s="262"/>
      <c r="G46" s="262"/>
      <c r="H46" s="262"/>
      <c r="I46" s="262"/>
      <c r="K46" s="858"/>
      <c r="L46" s="705"/>
      <c r="M46" s="707"/>
      <c r="N46" s="706"/>
      <c r="O46" s="706"/>
      <c r="P46" s="705"/>
      <c r="Q46" s="705"/>
      <c r="R46" s="705"/>
      <c r="S46" s="705"/>
      <c r="T46" s="705"/>
      <c r="X46" s="702"/>
      <c r="Z46" s="1838"/>
    </row>
    <row r="47" spans="1:26" ht="16.5" thickBot="1" x14ac:dyDescent="0.25">
      <c r="A47" s="701"/>
      <c r="C47" s="262" t="s">
        <v>4956</v>
      </c>
      <c r="D47" s="262"/>
      <c r="E47" s="262"/>
      <c r="F47" s="262"/>
      <c r="G47" s="262"/>
      <c r="H47" s="262"/>
      <c r="I47" s="262"/>
      <c r="K47" s="913">
        <f>S222+V222</f>
        <v>0</v>
      </c>
      <c r="L47" s="705"/>
      <c r="M47" s="705"/>
      <c r="N47" s="706"/>
      <c r="O47" s="706"/>
      <c r="P47" s="705"/>
      <c r="Q47" s="705"/>
      <c r="R47" s="705"/>
      <c r="S47" s="705"/>
      <c r="T47" s="705"/>
      <c r="V47" s="1200"/>
      <c r="W47" s="1200"/>
      <c r="X47" s="702"/>
      <c r="Z47" s="1838"/>
    </row>
    <row r="48" spans="1:26" ht="16.5" thickBot="1" x14ac:dyDescent="0.25">
      <c r="A48" s="701"/>
      <c r="C48" s="262"/>
      <c r="D48" s="262"/>
      <c r="E48" s="262"/>
      <c r="F48" s="262"/>
      <c r="G48" s="262"/>
      <c r="H48" s="262"/>
      <c r="I48" s="262"/>
      <c r="K48" s="858"/>
      <c r="L48" s="705"/>
      <c r="M48" s="705"/>
      <c r="N48" s="706"/>
      <c r="O48" s="706"/>
      <c r="P48" s="705"/>
      <c r="Q48" s="705"/>
      <c r="R48" s="705"/>
      <c r="S48" s="705"/>
      <c r="T48" s="705"/>
      <c r="X48" s="702"/>
      <c r="Z48" s="1838"/>
    </row>
    <row r="49" spans="1:26" ht="16.5" thickBot="1" x14ac:dyDescent="0.25">
      <c r="A49" s="701"/>
      <c r="C49" s="262" t="s">
        <v>4150</v>
      </c>
      <c r="D49" s="262"/>
      <c r="E49" s="262"/>
      <c r="F49" s="262"/>
      <c r="G49" s="262"/>
      <c r="H49" s="262"/>
      <c r="I49" s="262"/>
      <c r="K49" s="913">
        <f>S228+V228</f>
        <v>0</v>
      </c>
      <c r="L49" s="705"/>
      <c r="M49" s="705"/>
      <c r="N49" s="706"/>
      <c r="O49" s="706"/>
      <c r="P49" s="705"/>
      <c r="Q49" s="705"/>
      <c r="R49" s="705"/>
      <c r="S49" s="705"/>
      <c r="T49" s="705"/>
      <c r="V49" s="1200"/>
      <c r="W49" s="1200"/>
      <c r="X49" s="702"/>
      <c r="Z49" s="1838"/>
    </row>
    <row r="50" spans="1:26" ht="15.75" x14ac:dyDescent="0.2">
      <c r="A50" s="701"/>
      <c r="C50" s="262"/>
      <c r="D50" s="262"/>
      <c r="E50" s="262"/>
      <c r="F50" s="262"/>
      <c r="G50" s="262"/>
      <c r="H50" s="262"/>
      <c r="I50" s="262"/>
      <c r="K50" s="858"/>
      <c r="L50" s="705"/>
      <c r="M50" s="705"/>
      <c r="N50" s="706"/>
      <c r="O50" s="706"/>
      <c r="P50" s="705"/>
      <c r="Q50" s="705"/>
      <c r="R50" s="705"/>
      <c r="S50" s="705"/>
      <c r="T50" s="705"/>
      <c r="X50" s="702"/>
      <c r="Z50" s="1838"/>
    </row>
    <row r="51" spans="1:26" ht="16.5" thickBot="1" x14ac:dyDescent="0.25">
      <c r="A51" s="450"/>
      <c r="C51" s="703" t="s">
        <v>686</v>
      </c>
      <c r="D51" s="262"/>
      <c r="E51" s="262"/>
      <c r="F51" s="262"/>
      <c r="G51" s="262"/>
      <c r="H51" s="262"/>
      <c r="I51" s="262"/>
      <c r="K51" s="856"/>
      <c r="L51" s="705"/>
      <c r="M51" s="705"/>
      <c r="N51" s="706"/>
      <c r="O51" s="706"/>
      <c r="P51" s="705"/>
      <c r="Q51" s="705"/>
      <c r="R51" s="705"/>
      <c r="S51" s="705"/>
      <c r="T51" s="705"/>
      <c r="X51" s="249"/>
      <c r="Z51" s="1838"/>
    </row>
    <row r="52" spans="1:26" ht="16.5" customHeight="1" thickBot="1" x14ac:dyDescent="0.25">
      <c r="A52" s="450"/>
      <c r="C52" s="262" t="s">
        <v>4151</v>
      </c>
      <c r="D52" s="262"/>
      <c r="E52" s="262"/>
      <c r="F52" s="262"/>
      <c r="G52" s="262"/>
      <c r="H52" s="262"/>
      <c r="I52" s="262"/>
      <c r="K52" s="913">
        <f>+'Part 3'!$J$39+$K$54</f>
        <v>0</v>
      </c>
      <c r="L52" s="705"/>
      <c r="M52" s="705"/>
      <c r="N52" s="706"/>
      <c r="O52" s="706"/>
      <c r="P52" s="705"/>
      <c r="Q52" s="705"/>
      <c r="R52" s="705"/>
      <c r="S52" s="705"/>
      <c r="T52" s="705"/>
      <c r="U52" s="102"/>
      <c r="V52" s="102"/>
      <c r="W52" s="102"/>
      <c r="X52" s="265"/>
      <c r="Z52" s="1838"/>
    </row>
    <row r="53" spans="1:26" ht="15.75" thickBot="1" x14ac:dyDescent="0.25">
      <c r="A53" s="450"/>
      <c r="C53" s="262" t="s">
        <v>682</v>
      </c>
      <c r="D53" s="262"/>
      <c r="E53" s="262"/>
      <c r="F53" s="262"/>
      <c r="G53" s="262"/>
      <c r="H53" s="262"/>
      <c r="I53" s="262"/>
      <c r="K53" s="856"/>
      <c r="L53" s="705"/>
      <c r="M53" s="705"/>
      <c r="N53" s="706"/>
      <c r="O53" s="1897"/>
      <c r="P53" s="1897"/>
      <c r="Q53" s="1897"/>
      <c r="R53" s="1897"/>
      <c r="S53" s="1897"/>
      <c r="T53" s="878"/>
      <c r="X53" s="249"/>
      <c r="Z53" s="1838" t="e">
        <f>+A75</f>
        <v>#N/A</v>
      </c>
    </row>
    <row r="54" spans="1:26" ht="16.5" thickBot="1" x14ac:dyDescent="0.25">
      <c r="A54" s="701"/>
      <c r="C54" s="1444" t="s">
        <v>4937</v>
      </c>
      <c r="D54" s="262"/>
      <c r="E54" s="262"/>
      <c r="F54" s="262"/>
      <c r="G54" s="262"/>
      <c r="H54" s="262"/>
      <c r="I54" s="262"/>
      <c r="K54" s="913">
        <f>$V$222</f>
        <v>0</v>
      </c>
      <c r="L54" s="705"/>
      <c r="M54" s="705"/>
      <c r="N54" s="706"/>
      <c r="O54" s="878"/>
      <c r="P54" s="878"/>
      <c r="Q54" s="878"/>
      <c r="R54" s="878"/>
      <c r="S54" s="878"/>
      <c r="T54" s="878"/>
      <c r="X54" s="702"/>
      <c r="Z54" s="1838"/>
    </row>
    <row r="55" spans="1:26" ht="15.75" thickBot="1" x14ac:dyDescent="0.25">
      <c r="A55" s="701"/>
      <c r="C55" s="262"/>
      <c r="D55" s="262"/>
      <c r="E55" s="262"/>
      <c r="F55" s="262"/>
      <c r="G55" s="262"/>
      <c r="H55" s="262"/>
      <c r="I55" s="262"/>
      <c r="K55" s="856"/>
      <c r="L55" s="705"/>
      <c r="M55" s="705"/>
      <c r="N55" s="706"/>
      <c r="O55" s="878"/>
      <c r="P55" s="878"/>
      <c r="Q55" s="878"/>
      <c r="R55" s="878"/>
      <c r="S55" s="878"/>
      <c r="T55" s="878"/>
      <c r="X55" s="702"/>
      <c r="Z55" s="1838"/>
    </row>
    <row r="56" spans="1:26" ht="16.5" thickBot="1" x14ac:dyDescent="0.25">
      <c r="A56" s="450"/>
      <c r="C56" s="1904" t="s">
        <v>5281</v>
      </c>
      <c r="D56" s="1904"/>
      <c r="E56" s="1904"/>
      <c r="F56" s="1904"/>
      <c r="G56" s="1904"/>
      <c r="H56" s="1904"/>
      <c r="I56" s="1904"/>
      <c r="K56" s="913">
        <f>+'Part 3'!$M$31</f>
        <v>0</v>
      </c>
      <c r="L56" s="705"/>
      <c r="M56" s="709"/>
      <c r="N56" s="706"/>
      <c r="O56" s="706"/>
      <c r="P56" s="705"/>
      <c r="Q56" s="705"/>
      <c r="R56" s="705"/>
      <c r="S56" s="705"/>
      <c r="T56" s="705"/>
      <c r="U56" s="102"/>
      <c r="V56" s="102"/>
      <c r="W56" s="102"/>
      <c r="X56" s="265"/>
      <c r="Z56" s="1838"/>
    </row>
    <row r="57" spans="1:26" x14ac:dyDescent="0.2">
      <c r="A57" s="450"/>
      <c r="C57" s="1904"/>
      <c r="D57" s="1904"/>
      <c r="E57" s="1904"/>
      <c r="F57" s="1904"/>
      <c r="G57" s="1904"/>
      <c r="H57" s="1904"/>
      <c r="I57" s="1904"/>
      <c r="K57" s="856"/>
      <c r="L57" s="705"/>
      <c r="M57" s="705"/>
      <c r="N57" s="706"/>
      <c r="O57" s="706"/>
      <c r="P57" s="705"/>
      <c r="Q57" s="705"/>
      <c r="R57" s="705"/>
      <c r="S57" s="705"/>
      <c r="T57" s="705"/>
      <c r="X57" s="249"/>
      <c r="Z57" s="1838">
        <f>+A77</f>
        <v>0</v>
      </c>
    </row>
    <row r="58" spans="1:26" ht="15.75" thickBot="1" x14ac:dyDescent="0.25">
      <c r="A58" s="450"/>
      <c r="C58" s="183" t="s">
        <v>29</v>
      </c>
      <c r="D58" s="262"/>
      <c r="E58" s="262"/>
      <c r="F58" s="262"/>
      <c r="G58" s="262"/>
      <c r="H58" s="262"/>
      <c r="I58" s="262"/>
      <c r="J58" s="262"/>
      <c r="K58" s="859"/>
      <c r="L58" s="262"/>
      <c r="M58" s="262"/>
      <c r="N58" s="706"/>
      <c r="O58" s="706"/>
      <c r="P58" s="705"/>
      <c r="Q58" s="705"/>
      <c r="R58" s="705"/>
      <c r="S58" s="705"/>
      <c r="T58" s="705"/>
      <c r="X58" s="249"/>
      <c r="Z58" s="1838"/>
    </row>
    <row r="59" spans="1:26" ht="16.5" thickBot="1" x14ac:dyDescent="0.25">
      <c r="A59" s="450"/>
      <c r="C59" s="1942" t="s">
        <v>4152</v>
      </c>
      <c r="D59" s="1942"/>
      <c r="E59" s="1942"/>
      <c r="F59" s="1942"/>
      <c r="G59" s="1942"/>
      <c r="H59" s="1942"/>
      <c r="I59" s="1942"/>
      <c r="K59" s="1313">
        <v>0</v>
      </c>
      <c r="L59" s="705"/>
      <c r="M59" s="709"/>
      <c r="N59" s="706"/>
      <c r="O59" s="706"/>
      <c r="P59" s="705"/>
      <c r="Q59" s="705"/>
      <c r="R59" s="705"/>
      <c r="S59" s="705"/>
      <c r="T59" s="705"/>
      <c r="X59" s="249"/>
      <c r="Z59" s="1838">
        <f>+A79</f>
        <v>0</v>
      </c>
    </row>
    <row r="60" spans="1:26" ht="16.5" thickBot="1" x14ac:dyDescent="0.25">
      <c r="A60" s="450"/>
      <c r="K60" s="860" t="str">
        <f>IF(AND($Z$286="yes",K56-K59&lt;&gt;0),"Sums retained by billing authority (Line 11a) not equal to total amount retained (Line 11). Please check","")</f>
        <v/>
      </c>
      <c r="L60" s="710"/>
      <c r="M60" s="710"/>
      <c r="N60" s="710"/>
      <c r="O60" s="710"/>
      <c r="P60" s="710"/>
      <c r="Q60" s="710"/>
      <c r="R60" s="705"/>
      <c r="S60" s="705"/>
      <c r="T60" s="705"/>
      <c r="X60" s="249"/>
      <c r="Z60" s="1838"/>
    </row>
    <row r="61" spans="1:26" ht="16.5" thickBot="1" x14ac:dyDescent="0.25">
      <c r="A61" s="450"/>
      <c r="C61" s="1942" t="s">
        <v>4153</v>
      </c>
      <c r="D61" s="1942"/>
      <c r="E61" s="1942"/>
      <c r="F61" s="1942"/>
      <c r="G61" s="1942"/>
      <c r="H61" s="1942"/>
      <c r="I61" s="1942"/>
      <c r="K61" s="1316">
        <f>IF(Z286="yes",0,K56-K59)</f>
        <v>0</v>
      </c>
      <c r="L61" s="705"/>
      <c r="M61" s="709"/>
      <c r="N61" s="706"/>
      <c r="O61" s="706"/>
      <c r="P61" s="705"/>
      <c r="Q61" s="705"/>
      <c r="R61" s="705"/>
      <c r="S61" s="705"/>
      <c r="T61" s="705"/>
      <c r="X61" s="249"/>
      <c r="Z61" s="1838"/>
    </row>
    <row r="62" spans="1:26" ht="15.75" x14ac:dyDescent="0.2">
      <c r="A62" s="450"/>
      <c r="K62" s="861" t="str">
        <f>IF(OR(AND(K61&gt;0,K59=0),Z62=1),"Please check your figures in Line 11b. Is it all retained by preceptors?","")</f>
        <v/>
      </c>
      <c r="L62" s="855"/>
      <c r="M62" s="855"/>
      <c r="N62" s="855"/>
      <c r="O62" s="855"/>
      <c r="P62" s="855"/>
      <c r="Q62" s="855"/>
      <c r="R62" s="855"/>
      <c r="S62" s="855"/>
      <c r="T62" s="855"/>
      <c r="X62" s="249"/>
      <c r="Z62" s="1839">
        <f>IF(Z286="yes",IF(K61&lt;&gt;0,1,0),0)</f>
        <v>0</v>
      </c>
    </row>
    <row r="63" spans="1:26" ht="16.5" thickBot="1" x14ac:dyDescent="0.3">
      <c r="A63" s="450"/>
      <c r="C63" s="150" t="s">
        <v>685</v>
      </c>
      <c r="D63" s="150"/>
      <c r="E63" s="150"/>
      <c r="F63" s="150"/>
      <c r="G63" s="150"/>
      <c r="K63" s="856"/>
      <c r="L63" s="705"/>
      <c r="M63" s="705"/>
      <c r="N63" s="706"/>
      <c r="O63" s="706"/>
      <c r="P63" s="705"/>
      <c r="Q63" s="705"/>
      <c r="R63" s="705"/>
      <c r="S63" s="705"/>
      <c r="T63" s="705"/>
      <c r="X63" s="249"/>
    </row>
    <row r="64" spans="1:26" ht="16.5" thickBot="1" x14ac:dyDescent="0.25">
      <c r="A64" s="450"/>
      <c r="C64" s="1944" t="s">
        <v>4957</v>
      </c>
      <c r="D64" s="1944"/>
      <c r="E64" s="1944"/>
      <c r="F64" s="1944"/>
      <c r="G64" s="1944"/>
      <c r="H64" s="1944"/>
      <c r="I64" s="1944"/>
      <c r="K64" s="1317" t="e">
        <f>ROUND(+K27+K32-K34-K41-K44-K52-K56+K47,0)</f>
        <v>#N/A</v>
      </c>
      <c r="L64" s="705"/>
      <c r="M64" s="711"/>
      <c r="N64" s="1893"/>
      <c r="O64" s="1893"/>
      <c r="P64" s="712"/>
      <c r="Q64" s="707"/>
      <c r="R64" s="707"/>
      <c r="S64" s="707"/>
      <c r="T64" s="707"/>
      <c r="U64" s="102"/>
      <c r="V64" s="102"/>
      <c r="W64" s="102"/>
      <c r="X64" s="265"/>
    </row>
    <row r="65" spans="1:34" ht="15.75" customHeight="1" x14ac:dyDescent="0.2">
      <c r="A65" s="713"/>
      <c r="B65" s="714"/>
      <c r="C65" s="714"/>
      <c r="D65" s="714"/>
      <c r="E65" s="714"/>
      <c r="F65" s="714"/>
      <c r="G65" s="714"/>
      <c r="H65" s="714"/>
      <c r="I65" s="714"/>
      <c r="J65" s="714"/>
      <c r="K65" s="714"/>
      <c r="L65" s="714"/>
      <c r="M65" s="714"/>
      <c r="N65" s="715"/>
      <c r="O65" s="715"/>
      <c r="P65" s="716"/>
      <c r="Q65" s="717"/>
      <c r="R65" s="717"/>
      <c r="S65" s="717"/>
      <c r="T65" s="717"/>
      <c r="U65" s="714"/>
      <c r="V65" s="714"/>
      <c r="W65" s="714"/>
      <c r="X65" s="718"/>
    </row>
    <row r="66" spans="1:34" x14ac:dyDescent="0.2">
      <c r="A66" s="719"/>
      <c r="B66" s="720"/>
      <c r="C66" s="720"/>
      <c r="D66" s="720"/>
      <c r="E66" s="720"/>
      <c r="F66" s="720"/>
      <c r="G66" s="720"/>
      <c r="H66" s="720"/>
      <c r="I66" s="720"/>
      <c r="J66" s="720"/>
      <c r="K66" s="720"/>
      <c r="L66" s="720"/>
      <c r="M66" s="720"/>
      <c r="N66" s="721"/>
      <c r="O66" s="721"/>
      <c r="P66" s="722"/>
      <c r="Q66" s="723"/>
      <c r="R66" s="723"/>
      <c r="S66" s="723"/>
      <c r="T66" s="723"/>
      <c r="U66" s="720"/>
      <c r="V66" s="720"/>
      <c r="W66" s="1422"/>
      <c r="X66" s="724"/>
    </row>
    <row r="67" spans="1:34" ht="15.75" x14ac:dyDescent="0.25">
      <c r="B67" s="1618"/>
      <c r="C67" s="1709" t="e">
        <f>+IF(B82=0,"No formula issues in Part 1a","Please investigate the error messages shown below and make the appropriate changes to the form.  Any comments should be added at the bottom of Part 4")</f>
        <v>#N/A</v>
      </c>
      <c r="D67" s="1619"/>
      <c r="E67" s="1619"/>
      <c r="F67" s="1619"/>
      <c r="G67" s="1619"/>
      <c r="H67" s="1619"/>
      <c r="I67" s="1619"/>
      <c r="J67" s="1619"/>
      <c r="K67" s="1619"/>
      <c r="L67" s="1620"/>
      <c r="M67" s="1620"/>
      <c r="N67" s="1620"/>
      <c r="O67" s="1620"/>
      <c r="P67" s="1620"/>
      <c r="Q67" s="1620"/>
      <c r="R67" s="1620"/>
      <c r="S67" s="1620"/>
      <c r="T67" s="1620"/>
      <c r="U67" s="1621"/>
      <c r="V67" s="726"/>
      <c r="W67" s="726"/>
      <c r="X67" s="249"/>
    </row>
    <row r="68" spans="1:34" ht="15.75" x14ac:dyDescent="0.25">
      <c r="A68" s="725"/>
      <c r="B68" s="1622"/>
      <c r="C68" s="1623"/>
      <c r="D68" s="1623"/>
      <c r="E68" s="1623"/>
      <c r="F68" s="1623"/>
      <c r="G68" s="1623"/>
      <c r="H68" s="1623"/>
      <c r="I68" s="1623"/>
      <c r="J68" s="1623"/>
      <c r="K68" s="1623"/>
      <c r="L68" s="1624"/>
      <c r="M68" s="1624"/>
      <c r="N68" s="1624"/>
      <c r="O68" s="1624"/>
      <c r="P68" s="1624"/>
      <c r="Q68" s="1624"/>
      <c r="R68" s="1624"/>
      <c r="S68" s="1624"/>
      <c r="T68" s="1624"/>
      <c r="U68" s="1625"/>
      <c r="V68" s="726"/>
      <c r="W68" s="726"/>
      <c r="X68" s="249"/>
    </row>
    <row r="69" spans="1:34" ht="15.75" x14ac:dyDescent="0.25">
      <c r="A69" s="451">
        <f>+IF(C69="",0,1)</f>
        <v>0</v>
      </c>
      <c r="B69" s="1622"/>
      <c r="C69" s="1626" t="str">
        <f>IF(K27=+'Part 3'!M23,"","Line 1 does not equal Part 3 Line 4 column 3. Please check why.")</f>
        <v/>
      </c>
      <c r="D69" s="1626"/>
      <c r="E69" s="1626"/>
      <c r="F69" s="1626"/>
      <c r="G69" s="1626"/>
      <c r="H69" s="1626"/>
      <c r="I69" s="1626"/>
      <c r="J69" s="1626"/>
      <c r="K69" s="1626"/>
      <c r="L69" s="1624"/>
      <c r="M69" s="1624"/>
      <c r="N69" s="1627"/>
      <c r="O69" s="1627"/>
      <c r="P69" s="1628"/>
      <c r="Q69" s="1629"/>
      <c r="R69" s="1629"/>
      <c r="S69" s="1629"/>
      <c r="T69" s="1629"/>
      <c r="U69" s="1625"/>
      <c r="V69" s="726"/>
      <c r="W69" s="726"/>
      <c r="X69" s="249"/>
    </row>
    <row r="70" spans="1:34" ht="15.75" x14ac:dyDescent="0.25">
      <c r="A70" s="451"/>
      <c r="B70" s="1622"/>
      <c r="C70" s="1630"/>
      <c r="D70" s="1623"/>
      <c r="E70" s="1623"/>
      <c r="F70" s="1623"/>
      <c r="G70" s="1623"/>
      <c r="H70" s="1623"/>
      <c r="I70" s="1623"/>
      <c r="J70" s="1623"/>
      <c r="K70" s="1623"/>
      <c r="L70" s="1624"/>
      <c r="M70" s="1624"/>
      <c r="N70" s="1627"/>
      <c r="O70" s="1627"/>
      <c r="P70" s="1628"/>
      <c r="Q70" s="1629"/>
      <c r="R70" s="1629"/>
      <c r="S70" s="1629"/>
      <c r="T70" s="1629"/>
      <c r="U70" s="1625"/>
      <c r="V70" s="726"/>
      <c r="W70" s="726"/>
      <c r="X70" s="249"/>
    </row>
    <row r="71" spans="1:34" ht="15.75" x14ac:dyDescent="0.25">
      <c r="A71" s="451">
        <f>+IF(C71="",0,1)</f>
        <v>0</v>
      </c>
      <c r="B71" s="1622"/>
      <c r="C71" s="1941" t="str">
        <f>IF(K32+K34=ABS(+'Part 2'!M70),"","Lines 2 &amp; 3 do not equal Part 2 Line 10 column 3. Please check why.")</f>
        <v/>
      </c>
      <c r="D71" s="1941"/>
      <c r="E71" s="1941"/>
      <c r="F71" s="1941"/>
      <c r="G71" s="1941"/>
      <c r="H71" s="1941"/>
      <c r="I71" s="1941"/>
      <c r="J71" s="1941"/>
      <c r="K71" s="1941"/>
      <c r="L71" s="1624"/>
      <c r="M71" s="1624"/>
      <c r="N71" s="1627"/>
      <c r="O71" s="1627"/>
      <c r="P71" s="1628"/>
      <c r="Q71" s="1629"/>
      <c r="R71" s="1629"/>
      <c r="S71" s="1629"/>
      <c r="T71" s="1629"/>
      <c r="U71" s="1625"/>
      <c r="V71" s="726"/>
      <c r="W71" s="726"/>
      <c r="X71" s="249"/>
    </row>
    <row r="72" spans="1:34" ht="15.75" x14ac:dyDescent="0.25">
      <c r="A72" s="451"/>
      <c r="B72" s="1622"/>
      <c r="C72" s="1630"/>
      <c r="D72" s="1623"/>
      <c r="E72" s="1623"/>
      <c r="F72" s="1623"/>
      <c r="G72" s="1623"/>
      <c r="H72" s="1623"/>
      <c r="I72" s="1623"/>
      <c r="J72" s="1623"/>
      <c r="K72" s="1623"/>
      <c r="L72" s="1624"/>
      <c r="M72" s="1624"/>
      <c r="N72" s="1627"/>
      <c r="O72" s="1627"/>
      <c r="P72" s="1628"/>
      <c r="Q72" s="1629"/>
      <c r="R72" s="1629"/>
      <c r="S72" s="1629"/>
      <c r="T72" s="1629"/>
      <c r="U72" s="1625"/>
      <c r="V72" s="726"/>
      <c r="W72" s="726"/>
      <c r="X72" s="249"/>
    </row>
    <row r="73" spans="1:34" ht="15.75" x14ac:dyDescent="0.25">
      <c r="A73" s="451" t="e">
        <f>+IF(C73="",0,1)</f>
        <v>#N/A</v>
      </c>
      <c r="B73" s="1622"/>
      <c r="C73" s="1941" t="e">
        <f>IF(K37=INDEX(Data!D:D,MATCH(Import_LA_Code,Ref_LA_Codes,0)),"","Line 4 does not equal the calculated cost of collection provided by MHCLG on the data sheet. Please amend.")</f>
        <v>#N/A</v>
      </c>
      <c r="D73" s="1941"/>
      <c r="E73" s="1941"/>
      <c r="F73" s="1941"/>
      <c r="G73" s="1941"/>
      <c r="H73" s="1941"/>
      <c r="I73" s="1941"/>
      <c r="J73" s="1941"/>
      <c r="K73" s="1941"/>
      <c r="L73" s="1624"/>
      <c r="M73" s="1624"/>
      <c r="N73" s="1627"/>
      <c r="O73" s="1627"/>
      <c r="P73" s="1628"/>
      <c r="Q73" s="1629"/>
      <c r="R73" s="1629"/>
      <c r="S73" s="1629"/>
      <c r="T73" s="1629"/>
      <c r="U73" s="1625"/>
      <c r="V73" s="726"/>
      <c r="W73" s="726"/>
      <c r="X73" s="249"/>
    </row>
    <row r="74" spans="1:34" ht="15.75" x14ac:dyDescent="0.25">
      <c r="A74" s="451"/>
      <c r="B74" s="1622"/>
      <c r="C74" s="1630"/>
      <c r="D74" s="1623"/>
      <c r="E74" s="1623"/>
      <c r="F74" s="1623"/>
      <c r="G74" s="1623"/>
      <c r="H74" s="1623"/>
      <c r="I74" s="1623"/>
      <c r="J74" s="1623"/>
      <c r="K74" s="1623"/>
      <c r="L74" s="1624"/>
      <c r="M74" s="1624"/>
      <c r="N74" s="1627"/>
      <c r="O74" s="1627"/>
      <c r="P74" s="1628"/>
      <c r="Q74" s="1629"/>
      <c r="R74" s="1629"/>
      <c r="S74" s="1629"/>
      <c r="T74" s="1629"/>
      <c r="U74" s="1625"/>
      <c r="V74" s="726"/>
      <c r="W74" s="726"/>
      <c r="X74" s="249"/>
    </row>
    <row r="75" spans="1:34" ht="15.75" x14ac:dyDescent="0.25">
      <c r="A75" s="451" t="e">
        <f>+IF(C75="",0,1)</f>
        <v>#N/A</v>
      </c>
      <c r="B75" s="1622"/>
      <c r="C75" s="1941" t="e">
        <f>IF(K41=K37 + K39,"","Line 6 does not equal line 4 + line 5. Please check why.")</f>
        <v>#N/A</v>
      </c>
      <c r="D75" s="1941"/>
      <c r="E75" s="1941"/>
      <c r="F75" s="1941"/>
      <c r="G75" s="1941"/>
      <c r="H75" s="1941"/>
      <c r="I75" s="1941"/>
      <c r="J75" s="1941"/>
      <c r="K75" s="1941"/>
      <c r="L75" s="1624"/>
      <c r="M75" s="1624"/>
      <c r="N75" s="1627"/>
      <c r="O75" s="1627"/>
      <c r="P75" s="1628"/>
      <c r="Q75" s="1629"/>
      <c r="R75" s="1629"/>
      <c r="S75" s="1629"/>
      <c r="T75" s="1629"/>
      <c r="U75" s="1625"/>
      <c r="V75" s="726"/>
      <c r="W75" s="726"/>
      <c r="X75" s="249"/>
    </row>
    <row r="76" spans="1:34" ht="15.75" x14ac:dyDescent="0.25">
      <c r="A76" s="451"/>
      <c r="B76" s="1622"/>
      <c r="C76" s="1630"/>
      <c r="D76" s="1623"/>
      <c r="E76" s="1623"/>
      <c r="F76" s="1623"/>
      <c r="G76" s="1623"/>
      <c r="H76" s="1623"/>
      <c r="I76" s="1623"/>
      <c r="J76" s="1623"/>
      <c r="K76" s="1623"/>
      <c r="L76" s="1624"/>
      <c r="M76" s="1624"/>
      <c r="N76" s="1627"/>
      <c r="O76" s="1627"/>
      <c r="P76" s="1628"/>
      <c r="Q76" s="1629"/>
      <c r="R76" s="1629"/>
      <c r="S76" s="1629"/>
      <c r="T76" s="1629"/>
      <c r="U76" s="1625"/>
      <c r="V76" s="726"/>
      <c r="W76" s="726"/>
      <c r="X76" s="249"/>
    </row>
    <row r="77" spans="1:34" ht="15.75" x14ac:dyDescent="0.25">
      <c r="A77" s="451">
        <f t="shared" ref="A77:A81" si="0">+IF(C77="",0,1)</f>
        <v>0</v>
      </c>
      <c r="B77" s="1622"/>
      <c r="C77" s="1941" t="str">
        <f>IF(K52=(+'Part 3'!M39+'Part 1'!K54),"","Line 10 does not equal Part 3 Line 8 column 3 plus Part 1 Line 10a. Please check why.")</f>
        <v/>
      </c>
      <c r="D77" s="1941"/>
      <c r="E77" s="1941"/>
      <c r="F77" s="1941"/>
      <c r="G77" s="1941"/>
      <c r="H77" s="1941"/>
      <c r="I77" s="1941"/>
      <c r="J77" s="1941"/>
      <c r="K77" s="1941"/>
      <c r="L77" s="1624"/>
      <c r="M77" s="1624"/>
      <c r="N77" s="1627"/>
      <c r="O77" s="1627"/>
      <c r="P77" s="1628"/>
      <c r="Q77" s="1629"/>
      <c r="R77" s="1629"/>
      <c r="S77" s="1629"/>
      <c r="T77" s="1629"/>
      <c r="U77" s="1625"/>
      <c r="V77" s="726"/>
      <c r="W77" s="726"/>
      <c r="X77" s="249"/>
    </row>
    <row r="78" spans="1:34" ht="15.75" x14ac:dyDescent="0.25">
      <c r="A78" s="451"/>
      <c r="B78" s="1622"/>
      <c r="C78" s="1630"/>
      <c r="D78" s="1623"/>
      <c r="E78" s="1623"/>
      <c r="F78" s="1623"/>
      <c r="G78" s="1623"/>
      <c r="H78" s="1623"/>
      <c r="I78" s="1623"/>
      <c r="J78" s="1623"/>
      <c r="K78" s="1623"/>
      <c r="L78" s="1624"/>
      <c r="M78" s="1624"/>
      <c r="N78" s="1627"/>
      <c r="O78" s="1627"/>
      <c r="P78" s="1628"/>
      <c r="Q78" s="1629"/>
      <c r="R78" s="1629"/>
      <c r="S78" s="1629"/>
      <c r="T78" s="1629"/>
      <c r="U78" s="1625"/>
      <c r="V78" s="726"/>
      <c r="W78" s="726"/>
      <c r="X78" s="249"/>
    </row>
    <row r="79" spans="1:34" ht="15.75" x14ac:dyDescent="0.25">
      <c r="A79" s="451">
        <f t="shared" si="0"/>
        <v>0</v>
      </c>
      <c r="B79" s="1622"/>
      <c r="C79" s="1941" t="str">
        <f>IF(K56=+'Part 3'!M31,"","Line 11 does not equal Part 3 Line 5 column 3. Please check why.")</f>
        <v/>
      </c>
      <c r="D79" s="1941"/>
      <c r="E79" s="1941"/>
      <c r="F79" s="1941"/>
      <c r="G79" s="1941"/>
      <c r="H79" s="1941"/>
      <c r="I79" s="1941"/>
      <c r="J79" s="1941"/>
      <c r="K79" s="1941"/>
      <c r="L79" s="1624"/>
      <c r="M79" s="1624"/>
      <c r="N79" s="1627"/>
      <c r="O79" s="1627"/>
      <c r="P79" s="1628"/>
      <c r="Q79" s="1629"/>
      <c r="R79" s="1629"/>
      <c r="S79" s="1629"/>
      <c r="T79" s="1629"/>
      <c r="U79" s="1625"/>
      <c r="V79" s="726"/>
      <c r="W79" s="726"/>
      <c r="X79" s="249"/>
    </row>
    <row r="80" spans="1:34" ht="15.75" x14ac:dyDescent="0.25">
      <c r="A80" s="451"/>
      <c r="B80" s="1622"/>
      <c r="C80" s="1630"/>
      <c r="D80" s="1623"/>
      <c r="E80" s="1623"/>
      <c r="F80" s="1623"/>
      <c r="G80" s="1623"/>
      <c r="H80" s="1623"/>
      <c r="I80" s="1623"/>
      <c r="J80" s="1623"/>
      <c r="K80" s="1623"/>
      <c r="L80" s="1624"/>
      <c r="M80" s="1624"/>
      <c r="N80" s="1627"/>
      <c r="O80" s="1627"/>
      <c r="P80" s="1628"/>
      <c r="Q80" s="1629"/>
      <c r="R80" s="1629"/>
      <c r="S80" s="1629"/>
      <c r="T80" s="1629"/>
      <c r="U80" s="1625"/>
      <c r="V80" s="726"/>
      <c r="W80" s="726"/>
      <c r="X80" s="249"/>
      <c r="Z80" s="1"/>
      <c r="AB80" s="1840"/>
      <c r="AC80" s="1840"/>
      <c r="AD80" s="1840"/>
      <c r="AE80" s="1840"/>
      <c r="AF80" s="1840"/>
      <c r="AG80" s="1840"/>
      <c r="AH80" s="1840"/>
    </row>
    <row r="81" spans="1:34" ht="15.75" x14ac:dyDescent="0.25">
      <c r="A81" s="451" t="e">
        <f t="shared" si="0"/>
        <v>#N/A</v>
      </c>
      <c r="B81" s="1622"/>
      <c r="C81" s="1630" t="e">
        <f>IF(K27+K32-K34-K41-K44-K52-K56-K64+K47=0,"","Line 12 does not equal line 1 plus line 2, minus lines 3, 6, 7, 10 and 11, plus line 8. Please check why.")</f>
        <v>#N/A</v>
      </c>
      <c r="D81" s="1630"/>
      <c r="E81" s="1630"/>
      <c r="F81" s="1630"/>
      <c r="G81" s="1630"/>
      <c r="H81" s="1630"/>
      <c r="I81" s="1630"/>
      <c r="J81" s="1630"/>
      <c r="K81" s="1630"/>
      <c r="L81" s="1624"/>
      <c r="M81" s="1624"/>
      <c r="N81" s="1627"/>
      <c r="O81" s="1627"/>
      <c r="P81" s="1628"/>
      <c r="Q81" s="1629"/>
      <c r="R81" s="1629"/>
      <c r="S81" s="1629"/>
      <c r="T81" s="1629"/>
      <c r="U81" s="1625"/>
      <c r="V81" s="726"/>
      <c r="W81" s="726"/>
      <c r="X81" s="249"/>
      <c r="Z81" s="1"/>
      <c r="AB81" s="1840"/>
      <c r="AC81" s="1840"/>
      <c r="AD81" s="1840"/>
      <c r="AE81" s="1840"/>
      <c r="AF81" s="1840"/>
      <c r="AG81" s="1840"/>
      <c r="AH81" s="1840"/>
    </row>
    <row r="82" spans="1:34" ht="15.75" x14ac:dyDescent="0.25">
      <c r="A82" s="450"/>
      <c r="B82" s="1945" t="e">
        <f>SUM(A69:A81)</f>
        <v>#N/A</v>
      </c>
      <c r="C82" s="1946"/>
      <c r="D82" s="1946"/>
      <c r="E82" s="1946"/>
      <c r="F82" s="1946"/>
      <c r="G82" s="1946"/>
      <c r="H82" s="1946"/>
      <c r="I82" s="1631"/>
      <c r="J82" s="1631"/>
      <c r="K82" s="1631"/>
      <c r="L82" s="1632"/>
      <c r="M82" s="1632"/>
      <c r="N82" s="1632"/>
      <c r="O82" s="1632"/>
      <c r="P82" s="1632"/>
      <c r="Q82" s="1632"/>
      <c r="R82" s="1632"/>
      <c r="S82" s="1632"/>
      <c r="T82" s="1632"/>
      <c r="U82" s="1633"/>
      <c r="V82" s="915"/>
      <c r="W82" s="915"/>
      <c r="X82" s="249"/>
      <c r="Z82" s="1"/>
      <c r="AB82" s="1840"/>
      <c r="AC82" s="1840"/>
      <c r="AD82" s="1840"/>
      <c r="AE82" s="1840"/>
      <c r="AF82" s="1840"/>
      <c r="AG82" s="1840"/>
      <c r="AH82" s="1840"/>
    </row>
    <row r="83" spans="1:34" ht="15.75" thickBot="1" x14ac:dyDescent="0.25">
      <c r="A83" s="458"/>
      <c r="B83" s="250"/>
      <c r="C83" s="250"/>
      <c r="D83" s="250"/>
      <c r="E83" s="250"/>
      <c r="F83" s="250"/>
      <c r="G83" s="250"/>
      <c r="H83" s="250"/>
      <c r="I83" s="250"/>
      <c r="J83" s="250"/>
      <c r="K83" s="250"/>
      <c r="L83" s="250"/>
      <c r="M83" s="250"/>
      <c r="N83" s="727"/>
      <c r="O83" s="727"/>
      <c r="P83" s="728"/>
      <c r="Q83" s="727"/>
      <c r="R83" s="727"/>
      <c r="S83" s="727"/>
      <c r="T83" s="921"/>
      <c r="U83" s="250"/>
      <c r="V83" s="916"/>
      <c r="W83" s="1423"/>
      <c r="X83" s="251"/>
      <c r="Z83" s="1"/>
      <c r="AB83" s="1840"/>
      <c r="AC83" s="1840"/>
      <c r="AD83" s="1840"/>
      <c r="AE83" s="1840"/>
      <c r="AF83" s="1840"/>
      <c r="AG83" s="1840"/>
      <c r="AH83" s="1840"/>
    </row>
    <row r="84" spans="1:34" x14ac:dyDescent="0.2">
      <c r="A84" s="450"/>
      <c r="N84" s="705"/>
      <c r="O84" s="705"/>
      <c r="P84" s="712"/>
      <c r="Q84" s="705"/>
      <c r="R84" s="705"/>
      <c r="S84" s="705"/>
      <c r="T84" s="705"/>
      <c r="X84" s="249"/>
      <c r="Z84" s="1"/>
      <c r="AB84" s="1840"/>
      <c r="AC84" s="1840"/>
      <c r="AD84" s="1840"/>
      <c r="AE84" s="1840"/>
      <c r="AF84" s="1840"/>
      <c r="AG84" s="1840"/>
      <c r="AH84" s="1840"/>
    </row>
    <row r="85" spans="1:34" ht="15.75" x14ac:dyDescent="0.25">
      <c r="A85" s="450"/>
      <c r="C85" s="150" t="str">
        <f>+CONCATENATE("Local Authority : ",+'Part 1'!$K$15)</f>
        <v>Local Authority : ZZZZ</v>
      </c>
      <c r="D85" s="150"/>
      <c r="E85" s="150"/>
      <c r="F85" s="150"/>
      <c r="G85" s="150"/>
      <c r="N85" s="705"/>
      <c r="O85" s="705"/>
      <c r="P85" s="712"/>
      <c r="Q85" s="705"/>
      <c r="R85" s="705"/>
      <c r="S85" s="268"/>
      <c r="T85" s="268"/>
      <c r="X85" s="249"/>
      <c r="Z85" s="1"/>
      <c r="AB85" s="1840"/>
      <c r="AC85" s="1840"/>
      <c r="AD85" s="1840"/>
      <c r="AE85" s="1840"/>
      <c r="AF85" s="1840"/>
      <c r="AG85" s="1840"/>
      <c r="AH85" s="1840"/>
    </row>
    <row r="86" spans="1:34" ht="15.75" x14ac:dyDescent="0.25">
      <c r="A86" s="450"/>
      <c r="C86" s="336"/>
      <c r="K86" s="705"/>
      <c r="L86" s="705"/>
      <c r="M86" s="705"/>
      <c r="N86" s="705"/>
      <c r="O86" s="705"/>
      <c r="P86" s="712"/>
      <c r="Q86" s="705"/>
      <c r="R86" s="705"/>
      <c r="S86" s="705"/>
      <c r="T86" s="705"/>
      <c r="X86" s="249"/>
      <c r="Z86" s="1"/>
      <c r="AB86" s="1840"/>
      <c r="AC86" s="1840"/>
      <c r="AD86" s="1840"/>
      <c r="AE86" s="1840"/>
      <c r="AF86" s="1840"/>
      <c r="AG86" s="1840"/>
      <c r="AH86" s="1840"/>
    </row>
    <row r="87" spans="1:34" ht="15.75" x14ac:dyDescent="0.25">
      <c r="A87" s="450"/>
      <c r="C87" s="150" t="s">
        <v>238</v>
      </c>
      <c r="D87" s="150"/>
      <c r="E87" s="150"/>
      <c r="F87" s="150"/>
      <c r="K87" s="705"/>
      <c r="L87" s="705"/>
      <c r="M87" s="705"/>
      <c r="N87" s="705"/>
      <c r="O87" s="705"/>
      <c r="P87" s="705"/>
      <c r="Q87" s="705"/>
      <c r="R87" s="705"/>
      <c r="S87" s="705"/>
      <c r="T87" s="705"/>
      <c r="X87" s="249"/>
      <c r="Z87" s="1"/>
      <c r="AB87" s="1840"/>
      <c r="AC87" s="1840"/>
      <c r="AD87" s="1840"/>
      <c r="AE87" s="1840"/>
      <c r="AF87" s="1840"/>
      <c r="AG87" s="1840"/>
      <c r="AH87" s="1840"/>
    </row>
    <row r="88" spans="1:34" ht="15.75" x14ac:dyDescent="0.25">
      <c r="A88" s="450"/>
      <c r="C88" s="1482" t="s">
        <v>5238</v>
      </c>
      <c r="K88" s="705"/>
      <c r="L88" s="705"/>
      <c r="M88" s="705"/>
      <c r="N88" s="705"/>
      <c r="O88" s="705"/>
      <c r="P88" s="705"/>
      <c r="Q88" s="705"/>
      <c r="R88" s="705"/>
      <c r="S88" s="705"/>
      <c r="T88" s="705"/>
      <c r="X88" s="249"/>
      <c r="Z88" s="1"/>
      <c r="AB88" s="1840"/>
      <c r="AC88" s="1840"/>
      <c r="AD88" s="1840"/>
      <c r="AE88" s="1840"/>
      <c r="AF88" s="1840"/>
      <c r="AG88" s="1840"/>
      <c r="AH88" s="1840"/>
    </row>
    <row r="89" spans="1:34" x14ac:dyDescent="0.2">
      <c r="A89" s="450"/>
      <c r="C89" s="183" t="str">
        <f>"The payments to be made, during the course of " &amp; FC_year &amp; " to:"</f>
        <v>The payments to be made, during the course of 2026-27 to:</v>
      </c>
      <c r="K89" s="705"/>
      <c r="L89" s="705"/>
      <c r="M89" s="705"/>
      <c r="N89" s="705"/>
      <c r="O89" s="705"/>
      <c r="P89" s="705"/>
      <c r="Q89" s="705"/>
      <c r="R89" s="705"/>
      <c r="S89" s="705"/>
      <c r="T89" s="705"/>
      <c r="X89" s="249"/>
      <c r="Z89" s="1"/>
      <c r="AB89" s="1840"/>
      <c r="AC89" s="1840"/>
      <c r="AD89" s="1840"/>
      <c r="AE89" s="1840"/>
      <c r="AF89" s="1840"/>
      <c r="AG89" s="1840"/>
      <c r="AH89" s="1840"/>
    </row>
    <row r="90" spans="1:34" x14ac:dyDescent="0.2">
      <c r="A90" s="450"/>
      <c r="D90" s="183" t="s">
        <v>667</v>
      </c>
      <c r="K90" s="705"/>
      <c r="L90" s="705"/>
      <c r="M90" s="705"/>
      <c r="N90" s="705"/>
      <c r="O90" s="705"/>
      <c r="P90" s="705"/>
      <c r="Q90" s="705"/>
      <c r="R90" s="705"/>
      <c r="S90" s="705"/>
      <c r="T90" s="705"/>
      <c r="X90" s="249"/>
      <c r="Z90" s="1"/>
      <c r="AB90" s="1840"/>
      <c r="AC90" s="1840"/>
      <c r="AD90" s="1840"/>
      <c r="AE90" s="1840"/>
      <c r="AF90" s="1840"/>
      <c r="AG90" s="1840"/>
      <c r="AH90" s="1840"/>
    </row>
    <row r="91" spans="1:34" x14ac:dyDescent="0.2">
      <c r="A91" s="450"/>
      <c r="D91" s="183" t="s">
        <v>668</v>
      </c>
      <c r="K91" s="705"/>
      <c r="L91" s="705"/>
      <c r="M91" s="705"/>
      <c r="N91" s="705"/>
      <c r="O91" s="705"/>
      <c r="P91" s="705"/>
      <c r="Q91" s="705"/>
      <c r="R91" s="705"/>
      <c r="S91" s="705"/>
      <c r="T91" s="705"/>
      <c r="X91" s="249"/>
      <c r="Z91" s="1"/>
      <c r="AB91" s="1840"/>
      <c r="AC91" s="1840"/>
      <c r="AD91" s="1840"/>
      <c r="AE91" s="1840"/>
      <c r="AF91" s="1840"/>
      <c r="AG91" s="1840"/>
      <c r="AH91" s="1840"/>
    </row>
    <row r="92" spans="1:34" x14ac:dyDescent="0.2">
      <c r="A92" s="450"/>
      <c r="D92" s="183" t="s">
        <v>669</v>
      </c>
      <c r="K92" s="705"/>
      <c r="L92" s="705"/>
      <c r="M92" s="705"/>
      <c r="N92" s="705"/>
      <c r="O92" s="705"/>
      <c r="P92" s="705"/>
      <c r="Q92" s="705"/>
      <c r="R92" s="705"/>
      <c r="S92" s="705"/>
      <c r="T92" s="705"/>
      <c r="X92" s="249"/>
      <c r="Z92" s="1"/>
      <c r="AB92" s="1840"/>
      <c r="AC92" s="1840"/>
      <c r="AD92" s="1840"/>
      <c r="AE92" s="1840"/>
      <c r="AF92" s="1840"/>
      <c r="AG92" s="1840"/>
      <c r="AH92" s="1840"/>
    </row>
    <row r="93" spans="1:34" x14ac:dyDescent="0.2">
      <c r="A93" s="450"/>
      <c r="C93" s="183" t="s">
        <v>670</v>
      </c>
      <c r="K93" s="705"/>
      <c r="L93" s="705"/>
      <c r="M93" s="705"/>
      <c r="N93" s="705"/>
      <c r="O93" s="705"/>
      <c r="P93" s="705"/>
      <c r="Q93" s="705"/>
      <c r="R93" s="705"/>
      <c r="S93" s="705"/>
      <c r="T93" s="705"/>
      <c r="X93" s="249"/>
      <c r="Z93" s="1"/>
      <c r="AB93" s="1840"/>
      <c r="AC93" s="1840"/>
      <c r="AD93" s="1840"/>
      <c r="AE93" s="1840"/>
      <c r="AF93" s="1840"/>
      <c r="AG93" s="1840"/>
      <c r="AH93" s="1840"/>
    </row>
    <row r="94" spans="1:34" x14ac:dyDescent="0.2">
      <c r="A94" s="450"/>
      <c r="K94" s="705"/>
      <c r="L94" s="705"/>
      <c r="M94" s="705"/>
      <c r="N94" s="705"/>
      <c r="O94" s="705"/>
      <c r="P94" s="705"/>
      <c r="Q94" s="705"/>
      <c r="R94" s="705"/>
      <c r="S94" s="705"/>
      <c r="T94" s="705"/>
      <c r="X94" s="249"/>
      <c r="Z94" s="1"/>
      <c r="AB94" s="1840"/>
      <c r="AC94" s="1840"/>
      <c r="AD94" s="1840"/>
      <c r="AE94" s="1840"/>
      <c r="AF94" s="1840"/>
      <c r="AG94" s="1840"/>
      <c r="AH94" s="1840"/>
    </row>
    <row r="95" spans="1:34" x14ac:dyDescent="0.2">
      <c r="A95" s="450"/>
      <c r="K95" s="729" t="s">
        <v>659</v>
      </c>
      <c r="L95" s="729"/>
      <c r="M95" s="729" t="s">
        <v>660</v>
      </c>
      <c r="N95" s="729"/>
      <c r="O95" s="729" t="s">
        <v>661</v>
      </c>
      <c r="P95" s="729"/>
      <c r="Q95" s="729" t="s">
        <v>662</v>
      </c>
      <c r="R95" s="729"/>
      <c r="S95" s="1780" t="s">
        <v>679</v>
      </c>
      <c r="T95" s="729"/>
      <c r="X95" s="249"/>
      <c r="Z95" s="1"/>
      <c r="AB95" s="1840"/>
      <c r="AC95" s="1840"/>
      <c r="AD95" s="1840"/>
      <c r="AE95" s="1840"/>
      <c r="AF95" s="1840"/>
      <c r="AG95" s="1840"/>
      <c r="AH95" s="1840"/>
    </row>
    <row r="96" spans="1:34" ht="98.25" customHeight="1" x14ac:dyDescent="0.2">
      <c r="A96" s="450"/>
      <c r="K96" s="730" t="s">
        <v>27</v>
      </c>
      <c r="L96" s="730"/>
      <c r="M96" s="730" t="str">
        <f>+K15</f>
        <v>ZZZZ</v>
      </c>
      <c r="N96" s="729"/>
      <c r="O96" s="730" t="str">
        <f>+IF($K$16="E0703","Tees Valley Combined Authority",IF(E286="UA","",IF(E286="MD","",IF(E286="Greater London Authority",E286,IF('Part 1'!$E$286="GLA - functions exc police",'Part 1'!$E$286,IF(E286="West of England CA",E286,(CONCATENATE(E286," County Council"))))))))</f>
        <v>0 County Council</v>
      </c>
      <c r="P96" s="729"/>
      <c r="Q96" s="730">
        <f>+IF(K286="County","",IF(K286="NA","",K286))</f>
        <v>0</v>
      </c>
      <c r="R96" s="730"/>
      <c r="S96" s="1781" t="s">
        <v>671</v>
      </c>
      <c r="T96" s="730"/>
      <c r="X96" s="249"/>
      <c r="Z96" s="1"/>
      <c r="AB96" s="1840"/>
      <c r="AC96" s="1840"/>
      <c r="AD96" s="1840"/>
      <c r="AE96" s="1840"/>
      <c r="AF96" s="1840"/>
      <c r="AG96" s="1840"/>
      <c r="AH96" s="1840"/>
    </row>
    <row r="97" spans="1:34" ht="15.75" customHeight="1" x14ac:dyDescent="0.2">
      <c r="A97" s="450"/>
      <c r="K97" s="917"/>
      <c r="L97" s="730"/>
      <c r="M97" s="917"/>
      <c r="N97" s="729"/>
      <c r="O97" s="917"/>
      <c r="P97" s="729"/>
      <c r="Q97" s="917"/>
      <c r="R97" s="729"/>
      <c r="S97" s="1782"/>
      <c r="T97" s="917"/>
      <c r="X97" s="249"/>
      <c r="Z97" s="1841" t="s">
        <v>1911</v>
      </c>
      <c r="AB97" s="1840"/>
      <c r="AC97" s="1840"/>
      <c r="AD97" s="1840"/>
      <c r="AE97" s="1840"/>
      <c r="AF97" s="1840"/>
      <c r="AG97" s="1840"/>
      <c r="AH97" s="1840"/>
    </row>
    <row r="98" spans="1:34" ht="15" customHeight="1" thickBot="1" x14ac:dyDescent="0.3">
      <c r="A98" s="450"/>
      <c r="C98" s="457" t="s">
        <v>31</v>
      </c>
      <c r="K98" s="731" t="s">
        <v>654</v>
      </c>
      <c r="L98" s="730"/>
      <c r="M98" s="731" t="s">
        <v>654</v>
      </c>
      <c r="N98" s="705"/>
      <c r="O98" s="731" t="s">
        <v>654</v>
      </c>
      <c r="P98" s="705"/>
      <c r="Q98" s="731" t="s">
        <v>654</v>
      </c>
      <c r="R98" s="730"/>
      <c r="S98" s="1783" t="s">
        <v>654</v>
      </c>
      <c r="T98" s="732"/>
      <c r="X98" s="249"/>
      <c r="Z98" s="1839" t="s">
        <v>52</v>
      </c>
      <c r="AB98" s="1840"/>
      <c r="AC98" s="1840"/>
      <c r="AD98" s="1840"/>
      <c r="AE98" s="1840"/>
      <c r="AF98" s="1840"/>
      <c r="AG98" s="1840"/>
      <c r="AH98" s="1840"/>
    </row>
    <row r="99" spans="1:34" ht="15" customHeight="1" thickBot="1" x14ac:dyDescent="0.25">
      <c r="A99" s="450"/>
      <c r="C99" s="183" t="str">
        <f>"13. % of non-domestic rating income to be allocated to each authority in " &amp; FC_year</f>
        <v>13. % of non-domestic rating income to be allocated to each authority in 2026-27</v>
      </c>
      <c r="E99" s="102"/>
      <c r="F99" s="102"/>
      <c r="G99" s="102"/>
      <c r="H99" s="102"/>
      <c r="I99" s="102"/>
      <c r="K99" s="375">
        <f>S99-Q99-O99-M99</f>
        <v>1</v>
      </c>
      <c r="L99" s="708"/>
      <c r="M99" s="375">
        <f>INDEX(TierSplit!$C$6:$C$302,MATCH(Import_LA_Code,TierSplit!$A$6:$A$302,0))</f>
        <v>0</v>
      </c>
      <c r="N99" s="708"/>
      <c r="O99" s="375">
        <f>INDEX(TierSplit!$F$6:$F$302,MATCH(Import_LA_Code,TierSplit!$A$6:$A$302,0))</f>
        <v>0</v>
      </c>
      <c r="P99" s="708"/>
      <c r="Q99" s="375">
        <f>INDEX(TierSplit!$I$6:$I$302,MATCH(Import_LA_Code,TierSplit!$A$6:$A$302,0))</f>
        <v>0</v>
      </c>
      <c r="R99" s="705"/>
      <c r="S99" s="1784">
        <f>1</f>
        <v>1</v>
      </c>
      <c r="T99" s="922"/>
      <c r="X99" s="249"/>
      <c r="AB99" s="1840"/>
      <c r="AC99" s="1840"/>
      <c r="AD99" s="1840"/>
      <c r="AE99" s="1840"/>
      <c r="AF99" s="1840"/>
      <c r="AG99" s="1840"/>
      <c r="AH99" s="1840"/>
    </row>
    <row r="100" spans="1:34" ht="15" customHeight="1" x14ac:dyDescent="0.2">
      <c r="A100" s="450"/>
      <c r="D100" s="102"/>
      <c r="E100" s="102"/>
      <c r="F100" s="102"/>
      <c r="G100" s="102"/>
      <c r="H100" s="102"/>
      <c r="I100" s="102"/>
      <c r="K100" s="732"/>
      <c r="L100" s="730"/>
      <c r="M100" s="732"/>
      <c r="N100" s="705"/>
      <c r="O100" s="732"/>
      <c r="P100" s="705"/>
      <c r="Q100" s="732"/>
      <c r="R100" s="730"/>
      <c r="S100" s="1785"/>
      <c r="T100" s="732"/>
      <c r="X100" s="249"/>
      <c r="Z100" s="1838">
        <f>+IF((K99+M99+O99+Q99)-S99=0,0,1)</f>
        <v>0</v>
      </c>
      <c r="AB100" s="1840"/>
      <c r="AC100" s="1840"/>
      <c r="AD100" s="1840"/>
      <c r="AE100" s="1840"/>
      <c r="AF100" s="1840"/>
      <c r="AG100" s="1840"/>
      <c r="AH100" s="1840"/>
    </row>
    <row r="101" spans="1:34" ht="15" customHeight="1" x14ac:dyDescent="0.2">
      <c r="A101" s="450"/>
      <c r="K101" s="732"/>
      <c r="L101" s="730"/>
      <c r="M101" s="732"/>
      <c r="N101" s="705"/>
      <c r="O101" s="732"/>
      <c r="P101" s="705"/>
      <c r="Q101" s="732"/>
      <c r="R101" s="730"/>
      <c r="S101" s="1785"/>
      <c r="T101" s="732"/>
      <c r="X101" s="249"/>
      <c r="AB101" s="1840"/>
      <c r="AC101" s="1840"/>
      <c r="AD101" s="1840"/>
      <c r="AE101" s="1840"/>
      <c r="AF101" s="1840"/>
      <c r="AG101" s="1840"/>
      <c r="AH101" s="1840"/>
    </row>
    <row r="102" spans="1:34" ht="16.5" thickBot="1" x14ac:dyDescent="0.3">
      <c r="A102" s="450"/>
      <c r="C102" s="150" t="str">
        <f>"Non-Domestic Rating Income for " &amp; FC_year</f>
        <v>Non-Domestic Rating Income for 2026-27</v>
      </c>
      <c r="K102" s="705"/>
      <c r="L102" s="705"/>
      <c r="M102" s="705"/>
      <c r="N102" s="705"/>
      <c r="O102" s="705"/>
      <c r="P102" s="705"/>
      <c r="Q102" s="705"/>
      <c r="R102" s="705"/>
      <c r="S102" s="1786"/>
      <c r="T102" s="705"/>
      <c r="X102" s="249"/>
      <c r="Z102" s="1838"/>
      <c r="AB102" s="1840"/>
      <c r="AC102" s="1840"/>
      <c r="AD102" s="1840"/>
      <c r="AE102" s="1840"/>
      <c r="AF102" s="1840"/>
      <c r="AG102" s="1840"/>
      <c r="AH102" s="1840"/>
    </row>
    <row r="103" spans="1:34" ht="16.5" customHeight="1" thickBot="1" x14ac:dyDescent="0.25">
      <c r="A103" s="450"/>
      <c r="C103" s="262" t="s">
        <v>4504</v>
      </c>
      <c r="E103" s="262"/>
      <c r="F103" s="262"/>
      <c r="G103" s="262"/>
      <c r="H103" s="262"/>
      <c r="I103" s="262"/>
      <c r="K103" s="449" t="e">
        <f>IF(K99=0,0,+K64-M103-O103-Q103)</f>
        <v>#N/A</v>
      </c>
      <c r="L103" s="441"/>
      <c r="M103" s="449" t="e">
        <f>ROUND(+K64*$M$99,0)</f>
        <v>#N/A</v>
      </c>
      <c r="N103" s="441"/>
      <c r="O103" s="449" t="e">
        <f>ROUND(+K64*$O$99,0)</f>
        <v>#N/A</v>
      </c>
      <c r="P103" s="441"/>
      <c r="Q103" s="449" t="e">
        <f>ROUND(+K64*$Q$99,0)</f>
        <v>#N/A</v>
      </c>
      <c r="R103" s="441"/>
      <c r="S103" s="1787" t="e">
        <f>+K64</f>
        <v>#N/A</v>
      </c>
      <c r="T103" s="733"/>
      <c r="X103" s="265"/>
      <c r="Z103" s="1838" t="e">
        <f>+S103-K64</f>
        <v>#N/A</v>
      </c>
      <c r="AB103" s="1840"/>
      <c r="AC103" s="1840"/>
      <c r="AD103" s="1840"/>
      <c r="AE103" s="1840"/>
      <c r="AF103" s="1840"/>
      <c r="AG103" s="1840"/>
      <c r="AH103" s="1840"/>
    </row>
    <row r="104" spans="1:34" x14ac:dyDescent="0.2">
      <c r="A104" s="450"/>
      <c r="D104" s="262"/>
      <c r="E104" s="262"/>
      <c r="F104" s="262"/>
      <c r="G104" s="262"/>
      <c r="H104" s="262"/>
      <c r="I104" s="262"/>
      <c r="K104" s="441"/>
      <c r="L104" s="441"/>
      <c r="M104" s="441"/>
      <c r="N104" s="441"/>
      <c r="O104" s="441"/>
      <c r="P104" s="441"/>
      <c r="Q104" s="441"/>
      <c r="R104" s="441"/>
      <c r="S104" s="1788"/>
      <c r="T104" s="441"/>
      <c r="X104" s="249"/>
      <c r="Z104" s="1838" t="e">
        <f>+IF((K103+M103+O103+Q103)-S103=0,0,1)</f>
        <v>#N/A</v>
      </c>
      <c r="AB104" s="1840"/>
      <c r="AC104" s="1840"/>
      <c r="AD104" s="1840"/>
      <c r="AE104" s="1840"/>
      <c r="AF104" s="1840"/>
      <c r="AG104" s="1840"/>
      <c r="AH104" s="1840"/>
    </row>
    <row r="105" spans="1:34" ht="16.5" thickBot="1" x14ac:dyDescent="0.3">
      <c r="A105" s="450"/>
      <c r="C105" s="150" t="str">
        <f>"Other Income for " &amp; FC_year</f>
        <v>Other Income for 2026-27</v>
      </c>
      <c r="K105" s="441"/>
      <c r="L105" s="441"/>
      <c r="M105" s="441"/>
      <c r="N105" s="441"/>
      <c r="O105" s="441"/>
      <c r="P105" s="441"/>
      <c r="Q105" s="441"/>
      <c r="R105" s="441"/>
      <c r="S105" s="1788"/>
      <c r="T105" s="441"/>
      <c r="X105" s="249"/>
      <c r="Z105" s="1838"/>
      <c r="AB105" s="30"/>
      <c r="AC105" s="30"/>
      <c r="AD105" s="30"/>
      <c r="AE105" s="30"/>
      <c r="AF105" s="30"/>
      <c r="AG105" s="30"/>
      <c r="AH105" s="30"/>
    </row>
    <row r="106" spans="1:34" ht="16.5" thickBot="1" x14ac:dyDescent="0.25">
      <c r="A106" s="450"/>
      <c r="C106" s="159" t="s">
        <v>4505</v>
      </c>
      <c r="K106" s="441"/>
      <c r="L106" s="441"/>
      <c r="M106" s="449" t="e">
        <f>+S106</f>
        <v>#N/A</v>
      </c>
      <c r="N106" s="441"/>
      <c r="O106" s="441"/>
      <c r="P106" s="441"/>
      <c r="Q106" s="441"/>
      <c r="R106" s="441"/>
      <c r="S106" s="1787" t="e">
        <f>+K41</f>
        <v>#N/A</v>
      </c>
      <c r="T106" s="733"/>
      <c r="X106" s="265"/>
      <c r="Z106" s="1838" t="e">
        <f>+IF(M106-S106=0,0,1)</f>
        <v>#N/A</v>
      </c>
      <c r="AB106" s="30"/>
      <c r="AC106" s="30"/>
      <c r="AD106" s="30"/>
      <c r="AE106" s="30"/>
      <c r="AF106" s="30"/>
      <c r="AG106" s="30"/>
      <c r="AH106" s="30"/>
    </row>
    <row r="107" spans="1:34" ht="15.75" thickBot="1" x14ac:dyDescent="0.25">
      <c r="A107" s="450"/>
      <c r="C107" s="159"/>
      <c r="K107" s="441"/>
      <c r="L107" s="441"/>
      <c r="M107" s="1440" t="str">
        <f>IF($K$16="E0703","Line 16: 50% of the disregarded amount for South Tees Development Corporation is given to Tees Valley CA","")</f>
        <v/>
      </c>
      <c r="N107" s="441"/>
      <c r="O107" s="626"/>
      <c r="P107" s="441"/>
      <c r="Q107" s="441"/>
      <c r="R107" s="441"/>
      <c r="S107" s="1788"/>
      <c r="T107" s="441"/>
      <c r="X107" s="249"/>
      <c r="Z107" s="1838"/>
      <c r="AB107" s="30"/>
      <c r="AC107" s="30"/>
      <c r="AD107" s="30"/>
      <c r="AE107" s="30"/>
      <c r="AF107" s="30"/>
      <c r="AG107" s="30"/>
      <c r="AH107" s="30"/>
    </row>
    <row r="108" spans="1:34" ht="16.5" thickBot="1" x14ac:dyDescent="0.25">
      <c r="A108" s="450"/>
      <c r="C108" s="159" t="s">
        <v>4506</v>
      </c>
      <c r="K108" s="441"/>
      <c r="L108" s="441"/>
      <c r="M108" s="449">
        <f>+IF($K$16="E0703",S108-'Part 3 DA summary'!$S$14*0.5,S108)</f>
        <v>0</v>
      </c>
      <c r="N108" s="441"/>
      <c r="O108" s="734">
        <f>+IF($K$16="E0703",'Part 3 DA summary'!$S$14*0.5,0)</f>
        <v>0</v>
      </c>
      <c r="P108" s="441"/>
      <c r="Q108" s="441"/>
      <c r="R108" s="441"/>
      <c r="S108" s="1787">
        <f>+K52-K54</f>
        <v>0</v>
      </c>
      <c r="T108" s="733"/>
      <c r="X108" s="265"/>
      <c r="Z108" s="1838">
        <f>+IF(M108+O108-S108=0,0,1)</f>
        <v>0</v>
      </c>
      <c r="AB108" s="30"/>
      <c r="AC108" s="30"/>
      <c r="AD108" s="30"/>
      <c r="AE108" s="30"/>
      <c r="AF108" s="30"/>
      <c r="AG108" s="30"/>
      <c r="AH108" s="30"/>
    </row>
    <row r="109" spans="1:34" ht="16.5" thickBot="1" x14ac:dyDescent="0.25">
      <c r="A109" s="701"/>
      <c r="C109" s="159"/>
      <c r="K109" s="441"/>
      <c r="L109" s="441"/>
      <c r="M109" s="733"/>
      <c r="N109" s="441"/>
      <c r="O109" s="708"/>
      <c r="P109" s="441"/>
      <c r="Q109" s="441"/>
      <c r="R109" s="441"/>
      <c r="S109" s="1789"/>
      <c r="T109" s="733"/>
      <c r="V109" s="1200"/>
      <c r="W109" s="1200"/>
      <c r="X109" s="627"/>
      <c r="Z109" s="1838"/>
      <c r="AB109" s="30"/>
      <c r="AC109" s="30"/>
      <c r="AD109" s="30"/>
      <c r="AE109" s="30"/>
      <c r="AF109" s="30"/>
      <c r="AG109" s="30"/>
      <c r="AH109" s="30"/>
    </row>
    <row r="110" spans="1:34" ht="16.5" thickBot="1" x14ac:dyDescent="0.25">
      <c r="A110" s="701"/>
      <c r="C110" s="159" t="s">
        <v>5239</v>
      </c>
      <c r="K110" s="441"/>
      <c r="L110" s="441"/>
      <c r="M110" s="449">
        <f>S110</f>
        <v>0</v>
      </c>
      <c r="N110" s="441"/>
      <c r="O110" s="1778"/>
      <c r="P110" s="441"/>
      <c r="Q110" s="441"/>
      <c r="R110" s="441"/>
      <c r="S110" s="1787">
        <f>K54</f>
        <v>0</v>
      </c>
      <c r="T110" s="733"/>
      <c r="V110" s="1201"/>
      <c r="W110" s="1201"/>
      <c r="X110" s="627"/>
      <c r="Z110" s="1838">
        <v>1</v>
      </c>
      <c r="AB110" s="30"/>
      <c r="AC110" s="30"/>
      <c r="AD110" s="30"/>
      <c r="AE110" s="30"/>
      <c r="AF110" s="30"/>
      <c r="AG110" s="30"/>
      <c r="AH110" s="30"/>
    </row>
    <row r="111" spans="1:34" ht="15.75" thickBot="1" x14ac:dyDescent="0.25">
      <c r="A111" s="450"/>
      <c r="C111" s="159"/>
      <c r="K111" s="441"/>
      <c r="L111" s="441"/>
      <c r="M111" s="441"/>
      <c r="N111" s="441"/>
      <c r="O111" s="441"/>
      <c r="P111" s="441"/>
      <c r="Q111" s="441"/>
      <c r="R111" s="441"/>
      <c r="S111" s="1788"/>
      <c r="T111" s="441"/>
      <c r="X111" s="249"/>
      <c r="Z111" s="1838"/>
      <c r="AB111" s="30"/>
      <c r="AC111" s="30"/>
      <c r="AD111" s="30"/>
      <c r="AE111" s="30"/>
      <c r="AF111" s="30"/>
      <c r="AG111" s="30"/>
      <c r="AH111" s="30"/>
    </row>
    <row r="112" spans="1:34" ht="15.75" customHeight="1" thickBot="1" x14ac:dyDescent="0.25">
      <c r="A112" s="450"/>
      <c r="C112" s="99" t="s">
        <v>1208</v>
      </c>
      <c r="E112" s="262"/>
      <c r="F112" s="262"/>
      <c r="G112" s="262"/>
      <c r="H112" s="262"/>
      <c r="I112" s="262"/>
      <c r="K112" s="441"/>
      <c r="L112" s="441"/>
      <c r="M112" s="449">
        <f>+K59</f>
        <v>0</v>
      </c>
      <c r="N112" s="441"/>
      <c r="O112" s="449">
        <f>+K61</f>
        <v>0</v>
      </c>
      <c r="P112" s="441"/>
      <c r="Q112" s="441"/>
      <c r="R112" s="441"/>
      <c r="S112" s="1787">
        <f>+K56</f>
        <v>0</v>
      </c>
      <c r="T112" s="733"/>
      <c r="V112" s="1201"/>
      <c r="W112" s="1201"/>
      <c r="X112" s="265"/>
      <c r="Z112" s="1838">
        <f>+IF(M112+O112-S112=0,0,1)</f>
        <v>0</v>
      </c>
      <c r="AB112" s="30"/>
      <c r="AC112" s="30"/>
      <c r="AD112" s="30"/>
      <c r="AE112" s="30"/>
      <c r="AF112" s="30"/>
      <c r="AG112" s="30"/>
      <c r="AH112" s="30"/>
    </row>
    <row r="113" spans="1:34" ht="15.75" thickBot="1" x14ac:dyDescent="0.25">
      <c r="A113" s="450"/>
      <c r="C113" s="99"/>
      <c r="E113" s="262"/>
      <c r="F113" s="262"/>
      <c r="G113" s="262"/>
      <c r="H113" s="262"/>
      <c r="I113" s="262"/>
      <c r="K113" s="441"/>
      <c r="L113" s="441"/>
      <c r="M113" s="441"/>
      <c r="N113" s="441"/>
      <c r="O113" s="441"/>
      <c r="P113" s="441"/>
      <c r="Q113" s="441"/>
      <c r="R113" s="441"/>
      <c r="S113" s="1788"/>
      <c r="T113" s="441"/>
      <c r="X113" s="249"/>
      <c r="Z113" s="1838"/>
      <c r="AB113" s="30"/>
      <c r="AC113" s="30"/>
      <c r="AD113" s="30"/>
      <c r="AE113" s="30"/>
      <c r="AF113" s="30"/>
      <c r="AG113" s="30"/>
      <c r="AH113" s="30"/>
    </row>
    <row r="114" spans="1:34" ht="16.5" thickBot="1" x14ac:dyDescent="0.25">
      <c r="A114" s="450"/>
      <c r="C114" s="159" t="s">
        <v>4507</v>
      </c>
      <c r="K114" s="705"/>
      <c r="L114" s="705"/>
      <c r="M114" s="449">
        <f>+K44</f>
        <v>0</v>
      </c>
      <c r="N114" s="441"/>
      <c r="O114" s="441"/>
      <c r="P114" s="441"/>
      <c r="Q114" s="441"/>
      <c r="R114" s="441"/>
      <c r="S114" s="1787">
        <f>+M114</f>
        <v>0</v>
      </c>
      <c r="T114" s="733"/>
      <c r="X114" s="265"/>
      <c r="Z114" s="1838">
        <f>+IF(M114-S114=0,0,1)</f>
        <v>0</v>
      </c>
      <c r="AB114" s="30"/>
      <c r="AC114" s="30"/>
      <c r="AD114" s="30"/>
      <c r="AE114" s="30"/>
      <c r="AF114" s="30"/>
      <c r="AG114" s="30"/>
      <c r="AH114" s="30"/>
    </row>
    <row r="115" spans="1:34" ht="15.75" thickBot="1" x14ac:dyDescent="0.25">
      <c r="A115" s="450"/>
      <c r="C115" s="1259"/>
      <c r="K115" s="705"/>
      <c r="L115" s="705"/>
      <c r="M115" s="705"/>
      <c r="N115" s="705"/>
      <c r="O115" s="705"/>
      <c r="P115" s="705"/>
      <c r="Q115" s="705"/>
      <c r="R115" s="705"/>
      <c r="S115" s="1786"/>
      <c r="T115" s="705"/>
      <c r="X115" s="249"/>
      <c r="Z115" s="1838"/>
      <c r="AB115" s="30"/>
      <c r="AC115" s="30"/>
      <c r="AD115" s="30"/>
      <c r="AE115" s="30"/>
      <c r="AF115" s="30"/>
      <c r="AG115" s="30"/>
      <c r="AH115" s="30"/>
    </row>
    <row r="116" spans="1:34" ht="16.5" thickBot="1" x14ac:dyDescent="0.25">
      <c r="A116" s="450"/>
      <c r="C116" s="159" t="s">
        <v>4508</v>
      </c>
      <c r="K116" s="705"/>
      <c r="L116" s="705"/>
      <c r="M116" s="348">
        <f>+S116</f>
        <v>0</v>
      </c>
      <c r="N116" s="441"/>
      <c r="O116" s="733"/>
      <c r="P116" s="441"/>
      <c r="Q116" s="733"/>
      <c r="R116" s="441"/>
      <c r="S116" s="1790">
        <f>'Part 3'!M43</f>
        <v>0</v>
      </c>
      <c r="T116" s="733"/>
      <c r="X116" s="249"/>
      <c r="Z116" s="1838">
        <f>+IF(M116-S116=0,0,1)</f>
        <v>0</v>
      </c>
      <c r="AB116" s="30"/>
      <c r="AC116" s="30"/>
      <c r="AD116" s="30"/>
      <c r="AE116" s="30"/>
      <c r="AF116" s="30"/>
      <c r="AG116" s="30"/>
      <c r="AH116" s="30"/>
    </row>
    <row r="117" spans="1:34" ht="15.75" x14ac:dyDescent="0.2">
      <c r="A117" s="450"/>
      <c r="K117" s="705"/>
      <c r="L117" s="705"/>
      <c r="M117" s="708"/>
      <c r="N117" s="705"/>
      <c r="O117" s="708"/>
      <c r="P117" s="705"/>
      <c r="Q117" s="708"/>
      <c r="R117" s="705"/>
      <c r="S117" s="1791"/>
      <c r="T117" s="708"/>
      <c r="X117" s="249"/>
      <c r="Z117" s="1838"/>
      <c r="AB117" s="30"/>
      <c r="AC117" s="30"/>
      <c r="AD117" s="30"/>
      <c r="AE117" s="30"/>
      <c r="AF117" s="30"/>
      <c r="AG117" s="30"/>
      <c r="AH117" s="30"/>
    </row>
    <row r="118" spans="1:34" ht="15.75" x14ac:dyDescent="0.25">
      <c r="A118" s="450"/>
      <c r="C118" s="150" t="s">
        <v>28</v>
      </c>
      <c r="K118" s="732" t="s">
        <v>654</v>
      </c>
      <c r="L118" s="730"/>
      <c r="M118" s="732" t="s">
        <v>654</v>
      </c>
      <c r="N118" s="705"/>
      <c r="O118" s="732" t="s">
        <v>654</v>
      </c>
      <c r="P118" s="705"/>
      <c r="Q118" s="732" t="s">
        <v>654</v>
      </c>
      <c r="R118" s="730"/>
      <c r="S118" s="1785" t="s">
        <v>654</v>
      </c>
      <c r="T118" s="732"/>
      <c r="X118" s="249"/>
      <c r="Z118" s="1838"/>
      <c r="AB118" s="30"/>
      <c r="AC118" s="30"/>
      <c r="AD118" s="30"/>
      <c r="AE118" s="30"/>
      <c r="AF118" s="30"/>
      <c r="AG118" s="30"/>
      <c r="AH118" s="30"/>
    </row>
    <row r="119" spans="1:34" ht="16.5" thickBot="1" x14ac:dyDescent="0.3">
      <c r="A119" s="735"/>
      <c r="B119" s="736"/>
      <c r="C119" s="737"/>
      <c r="D119" s="736"/>
      <c r="E119" s="736"/>
      <c r="F119" s="736"/>
      <c r="G119" s="736"/>
      <c r="H119" s="736"/>
      <c r="I119" s="736"/>
      <c r="J119" s="736"/>
      <c r="K119" s="738"/>
      <c r="L119" s="739"/>
      <c r="M119" s="738"/>
      <c r="N119" s="740"/>
      <c r="O119" s="738"/>
      <c r="P119" s="740"/>
      <c r="Q119" s="738"/>
      <c r="R119" s="739"/>
      <c r="S119" s="1792"/>
      <c r="T119" s="738"/>
      <c r="X119" s="401"/>
      <c r="Z119" s="1838"/>
      <c r="AB119" s="30"/>
      <c r="AC119" s="30"/>
      <c r="AD119" s="30"/>
      <c r="AE119" s="30"/>
      <c r="AF119" s="30"/>
      <c r="AG119" s="30"/>
      <c r="AH119" s="30"/>
    </row>
    <row r="120" spans="1:34" ht="16.5" customHeight="1" thickBot="1" x14ac:dyDescent="0.25">
      <c r="A120" s="735"/>
      <c r="B120" s="741"/>
      <c r="C120" s="442" t="str">
        <f>"21. Surplus/Deficit at end of " &amp; Prev_Yr &amp; " (+ve = surplus, -ve = deficit)"</f>
        <v>21. Surplus/Deficit at end of 2025-26 (+ve = surplus, -ve = deficit)</v>
      </c>
      <c r="E120" s="442"/>
      <c r="F120" s="442"/>
      <c r="G120" s="442"/>
      <c r="H120" s="736"/>
      <c r="I120" s="736"/>
      <c r="J120" s="741"/>
      <c r="K120" s="449" t="e" vm="1">
        <f>S120-Q120-O120-M120</f>
        <v>#VALUE!</v>
      </c>
      <c r="L120" s="626"/>
      <c r="M120" s="449" t="e" vm="1">
        <f>S120*INDEX(TierSplit!K:K,MATCH(Import_LA_Code,Ref_LA_Codes2,0))</f>
        <v>#VALUE!</v>
      </c>
      <c r="N120" s="626"/>
      <c r="O120" s="449" t="e" vm="1">
        <f>S120*INDEX(TierSplit!N:N,MATCH(Import_LA_Code,Ref_LA_Codes2,0))</f>
        <v>#VALUE!</v>
      </c>
      <c r="P120" s="626"/>
      <c r="Q120" s="449" t="e" vm="1">
        <f>S120*INDEX(TierSplit!Q:Q,MATCH(Import_LA_Code,Ref_LA_Codes2,0))</f>
        <v>#VALUE!</v>
      </c>
      <c r="R120" s="626"/>
      <c r="S120" s="1787" t="e" vm="1">
        <f>'Part 4'!J58</f>
        <v>#VALUE!</v>
      </c>
      <c r="T120" s="733"/>
      <c r="U120" s="463"/>
      <c r="V120" s="463"/>
      <c r="W120" s="463"/>
      <c r="X120" s="742"/>
      <c r="Z120" s="1838" t="e">
        <f>IF(AND(K99=0,K64-M103-O103-Q103&lt;&gt;0),0,+IF(ROUND(K120+M120+O120+Q120,0)-ROUND(S120,0)=0,0,1))</f>
        <v>#N/A</v>
      </c>
      <c r="AB120" s="30"/>
      <c r="AC120" s="30"/>
      <c r="AD120" s="30"/>
      <c r="AE120" s="30"/>
      <c r="AF120" s="30"/>
      <c r="AG120" s="30"/>
      <c r="AH120" s="30"/>
    </row>
    <row r="121" spans="1:34" x14ac:dyDescent="0.2">
      <c r="A121" s="450"/>
      <c r="D121" s="442"/>
      <c r="E121" s="442"/>
      <c r="F121" s="442"/>
      <c r="G121" s="442"/>
      <c r="K121" s="441"/>
      <c r="L121" s="441"/>
      <c r="M121" s="441"/>
      <c r="N121" s="441"/>
      <c r="O121" s="441"/>
      <c r="P121" s="441"/>
      <c r="Q121" s="441"/>
      <c r="R121" s="441"/>
      <c r="S121" s="1788"/>
      <c r="T121" s="441"/>
      <c r="X121" s="249"/>
      <c r="Z121" s="1838"/>
      <c r="AB121" s="30"/>
      <c r="AC121" s="30"/>
      <c r="AD121" s="30"/>
      <c r="AE121" s="30"/>
      <c r="AF121" s="30"/>
      <c r="AG121" s="30"/>
      <c r="AH121" s="30"/>
    </row>
    <row r="122" spans="1:34" ht="15.75" thickBot="1" x14ac:dyDescent="0.25">
      <c r="A122" s="450"/>
      <c r="K122" s="441"/>
      <c r="L122" s="441"/>
      <c r="M122" s="441"/>
      <c r="N122" s="441"/>
      <c r="O122" s="441"/>
      <c r="P122" s="441"/>
      <c r="Q122" s="441"/>
      <c r="R122" s="441"/>
      <c r="S122" s="1788"/>
      <c r="T122" s="441"/>
      <c r="X122" s="401"/>
      <c r="Z122" s="1839"/>
      <c r="AA122" s="30"/>
      <c r="AB122" s="30"/>
      <c r="AC122" s="30"/>
      <c r="AD122" s="30"/>
      <c r="AE122" s="30"/>
      <c r="AF122" s="30"/>
      <c r="AG122" s="30"/>
      <c r="AH122" s="30"/>
    </row>
    <row r="123" spans="1:34" x14ac:dyDescent="0.2">
      <c r="A123" s="450"/>
      <c r="B123" s="743"/>
      <c r="C123" s="744"/>
      <c r="D123" s="744"/>
      <c r="E123" s="744"/>
      <c r="F123" s="744"/>
      <c r="G123" s="744"/>
      <c r="H123" s="744"/>
      <c r="I123" s="744"/>
      <c r="J123" s="744"/>
      <c r="K123" s="745"/>
      <c r="L123" s="745"/>
      <c r="M123" s="745"/>
      <c r="N123" s="745"/>
      <c r="O123" s="745"/>
      <c r="P123" s="745"/>
      <c r="Q123" s="745"/>
      <c r="R123" s="745"/>
      <c r="S123" s="1793"/>
      <c r="T123" s="923"/>
      <c r="U123" s="746"/>
      <c r="X123" s="249"/>
      <c r="Z123" s="1842"/>
      <c r="AB123" s="30"/>
      <c r="AC123" s="30"/>
      <c r="AD123" s="30"/>
      <c r="AE123" s="30"/>
      <c r="AF123" s="30"/>
      <c r="AG123" s="30"/>
      <c r="AH123" s="30"/>
    </row>
    <row r="124" spans="1:34" ht="16.5" thickBot="1" x14ac:dyDescent="0.3">
      <c r="A124" s="450"/>
      <c r="B124" s="747"/>
      <c r="C124" s="150" t="s">
        <v>673</v>
      </c>
      <c r="K124" s="748" t="s">
        <v>654</v>
      </c>
      <c r="L124" s="441"/>
      <c r="M124" s="748" t="s">
        <v>654</v>
      </c>
      <c r="N124" s="441"/>
      <c r="O124" s="748" t="s">
        <v>654</v>
      </c>
      <c r="P124" s="441"/>
      <c r="Q124" s="748" t="s">
        <v>654</v>
      </c>
      <c r="R124" s="441"/>
      <c r="S124" s="1794" t="s">
        <v>654</v>
      </c>
      <c r="T124" s="733"/>
      <c r="U124" s="749"/>
      <c r="X124" s="249"/>
      <c r="Z124" s="1842"/>
      <c r="AB124" s="30"/>
      <c r="AC124" s="30"/>
      <c r="AD124" s="30"/>
      <c r="AE124" s="30"/>
      <c r="AF124" s="30"/>
      <c r="AG124" s="30"/>
      <c r="AH124" s="30"/>
    </row>
    <row r="125" spans="1:34" ht="16.5" thickBot="1" x14ac:dyDescent="0.25">
      <c r="A125" s="450"/>
      <c r="B125" s="747"/>
      <c r="C125" s="183" t="s">
        <v>4509</v>
      </c>
      <c r="K125" s="449" t="e">
        <f>S125-(M125+O125+Q125)</f>
        <v>#N/A</v>
      </c>
      <c r="L125" s="441"/>
      <c r="M125" s="449" t="e">
        <f>ROUND(+M103+M106+M108+M110+M112+M114+M116+M120,0)</f>
        <v>#N/A</v>
      </c>
      <c r="N125" s="441"/>
      <c r="O125" s="449" t="e">
        <f>ROUND(+O103+O108+O112+O120,0)</f>
        <v>#N/A</v>
      </c>
      <c r="P125" s="441"/>
      <c r="Q125" s="449" t="e">
        <f>ROUND(Q103+Q120,0)</f>
        <v>#N/A</v>
      </c>
      <c r="R125" s="441"/>
      <c r="S125" s="1787" t="e">
        <f>ROUND(+S103+S106+S108+S110+S112+S114+S116+S120,0)</f>
        <v>#N/A</v>
      </c>
      <c r="T125" s="733"/>
      <c r="U125" s="749"/>
      <c r="X125" s="249"/>
      <c r="Z125" s="1842" t="e">
        <f>IF(SUM(K125,M125,O125,Q125)=S125,0,1)</f>
        <v>#N/A</v>
      </c>
      <c r="AA125" s="30"/>
      <c r="AB125" s="30"/>
      <c r="AC125" s="30"/>
      <c r="AD125" s="30"/>
      <c r="AE125" s="30"/>
      <c r="AF125" s="30"/>
      <c r="AG125" s="30"/>
      <c r="AH125" s="30"/>
    </row>
    <row r="126" spans="1:34" ht="15.75" thickBot="1" x14ac:dyDescent="0.25">
      <c r="A126" s="450"/>
      <c r="B126" s="750"/>
      <c r="C126" s="751"/>
      <c r="D126" s="751"/>
      <c r="E126" s="751"/>
      <c r="F126" s="751"/>
      <c r="G126" s="751"/>
      <c r="H126" s="751"/>
      <c r="I126" s="751"/>
      <c r="J126" s="751"/>
      <c r="K126" s="1680"/>
      <c r="L126" s="751"/>
      <c r="M126" s="1680"/>
      <c r="N126" s="751"/>
      <c r="O126" s="1680"/>
      <c r="P126" s="751"/>
      <c r="Q126" s="1680"/>
      <c r="R126" s="751"/>
      <c r="S126" s="1795"/>
      <c r="T126" s="751"/>
      <c r="U126" s="752"/>
      <c r="V126" s="666"/>
      <c r="W126" s="666"/>
      <c r="X126" s="753"/>
      <c r="Z126" s="30" t="e">
        <f>SUM(K125:Q125)-S125</f>
        <v>#N/A</v>
      </c>
      <c r="AB126" s="30"/>
      <c r="AC126" s="30"/>
      <c r="AD126" s="30"/>
      <c r="AE126" s="30"/>
      <c r="AF126" s="30"/>
      <c r="AG126" s="30"/>
      <c r="AH126" s="30"/>
    </row>
    <row r="127" spans="1:34" x14ac:dyDescent="0.2">
      <c r="A127" s="450"/>
      <c r="B127" s="666"/>
      <c r="C127" s="666"/>
      <c r="D127" s="666"/>
      <c r="E127" s="666"/>
      <c r="F127" s="666"/>
      <c r="G127" s="666"/>
      <c r="H127" s="666"/>
      <c r="I127" s="666"/>
      <c r="J127" s="666"/>
      <c r="K127" s="666"/>
      <c r="L127" s="666"/>
      <c r="M127" s="666"/>
      <c r="N127" s="666"/>
      <c r="O127" s="666"/>
      <c r="P127" s="666"/>
      <c r="Q127" s="666"/>
      <c r="R127" s="666"/>
      <c r="S127" s="666"/>
      <c r="T127" s="666"/>
      <c r="U127" s="666"/>
      <c r="V127" s="666"/>
      <c r="W127" s="666"/>
      <c r="X127" s="753"/>
      <c r="Z127" s="1843" t="e">
        <f>SUM(Z100:Z125)</f>
        <v>#N/A</v>
      </c>
      <c r="AB127" s="30"/>
      <c r="AC127" s="30"/>
      <c r="AD127" s="30"/>
      <c r="AE127" s="30"/>
      <c r="AF127" s="30"/>
      <c r="AG127" s="30"/>
      <c r="AH127" s="30"/>
    </row>
    <row r="128" spans="1:34" x14ac:dyDescent="0.2">
      <c r="A128" s="719"/>
      <c r="B128" s="1634"/>
      <c r="C128" s="1634"/>
      <c r="D128" s="1634"/>
      <c r="E128" s="1634"/>
      <c r="F128" s="1634"/>
      <c r="G128" s="1634"/>
      <c r="H128" s="1634"/>
      <c r="I128" s="1634"/>
      <c r="J128" s="1634"/>
      <c r="K128" s="1634"/>
      <c r="L128" s="1634"/>
      <c r="M128" s="1634"/>
      <c r="N128" s="1634"/>
      <c r="O128" s="1634"/>
      <c r="P128" s="1634"/>
      <c r="Q128" s="1634"/>
      <c r="R128" s="1634"/>
      <c r="S128" s="1634"/>
      <c r="T128" s="1634"/>
      <c r="U128" s="1634"/>
      <c r="V128" s="1634"/>
      <c r="W128" s="1635"/>
      <c r="X128" s="1636"/>
      <c r="Z128" s="1"/>
      <c r="AB128" s="30"/>
      <c r="AC128" s="30"/>
      <c r="AD128" s="30"/>
      <c r="AE128" s="30"/>
      <c r="AF128" s="30"/>
      <c r="AG128" s="30"/>
      <c r="AH128" s="30"/>
    </row>
    <row r="129" spans="1:34" ht="44.25" customHeight="1" x14ac:dyDescent="0.25">
      <c r="A129" s="450"/>
      <c r="B129" s="1685"/>
      <c r="C129" s="1892" t="e">
        <f>+IF(Z127=0,"There are no row total issued in Part 1b","There are " &amp; Z127 &amp; _xlfn._LONGTEXT(" issues in the totals in Lines 14 to 22. These are described below. These are formula based cells which should not be overwritten. Please investigate and make the appropriate changes to the form. Please inform MHCLG if you believe there is an error in the"," form.  Any comments should be added at the bottom of Part 4"))</f>
        <v>#N/A</v>
      </c>
      <c r="D129" s="1892"/>
      <c r="E129" s="1892"/>
      <c r="F129" s="1892"/>
      <c r="G129" s="1892"/>
      <c r="H129" s="1892"/>
      <c r="I129" s="1892"/>
      <c r="J129" s="1892"/>
      <c r="K129" s="1892"/>
      <c r="L129" s="1892"/>
      <c r="M129" s="1892"/>
      <c r="N129" s="1892"/>
      <c r="O129" s="1892"/>
      <c r="P129" s="1892"/>
      <c r="Q129" s="1892"/>
      <c r="R129" s="1892"/>
      <c r="S129" s="1892"/>
      <c r="T129" s="1686"/>
      <c r="U129" s="1687"/>
      <c r="V129" s="1637"/>
      <c r="W129" s="1637"/>
      <c r="X129" s="753"/>
      <c r="AB129" s="30"/>
      <c r="AC129" s="30"/>
      <c r="AD129" s="30"/>
      <c r="AE129" s="30"/>
      <c r="AF129" s="30"/>
      <c r="AG129" s="30"/>
      <c r="AH129" s="30"/>
    </row>
    <row r="130" spans="1:34" ht="15.75" x14ac:dyDescent="0.25">
      <c r="A130" s="450"/>
      <c r="B130" s="1688"/>
      <c r="C130" s="1689" t="e">
        <f>IF(Z103=0,"","Line 14 column 5 doesn't equal line 12. Please check why.")</f>
        <v>#N/A</v>
      </c>
      <c r="D130" s="1690"/>
      <c r="E130" s="1690"/>
      <c r="F130" s="1690"/>
      <c r="G130" s="1690"/>
      <c r="H130" s="1690"/>
      <c r="I130" s="1690"/>
      <c r="J130" s="1690"/>
      <c r="K130" s="1690"/>
      <c r="L130" s="846"/>
      <c r="M130" s="846"/>
      <c r="N130" s="846"/>
      <c r="O130" s="846"/>
      <c r="P130" s="846"/>
      <c r="Q130" s="846"/>
      <c r="R130" s="846"/>
      <c r="S130" s="846"/>
      <c r="T130" s="1691"/>
      <c r="U130" s="1692"/>
      <c r="V130" s="1637"/>
      <c r="W130" s="1637"/>
      <c r="X130" s="753"/>
      <c r="AB130" s="30"/>
      <c r="AC130" s="30"/>
      <c r="AD130" s="30"/>
      <c r="AE130" s="30"/>
      <c r="AF130" s="30"/>
      <c r="AG130" s="30"/>
      <c r="AH130" s="30"/>
    </row>
    <row r="131" spans="1:34" ht="15.75" x14ac:dyDescent="0.25">
      <c r="A131" s="451" t="e">
        <f>+IF(C130="",0,1)</f>
        <v>#N/A</v>
      </c>
      <c r="B131" s="1622"/>
      <c r="C131" s="1689" t="e">
        <f>IF(Z104=0,"","Line 14 column 5 does not match the sum of columns 1 to 4. Please check why.")</f>
        <v>#N/A</v>
      </c>
      <c r="D131" s="1689"/>
      <c r="E131" s="1689"/>
      <c r="F131" s="1689"/>
      <c r="G131" s="1689"/>
      <c r="H131" s="1689"/>
      <c r="I131" s="1689"/>
      <c r="J131" s="1689"/>
      <c r="K131" s="1689"/>
      <c r="L131" s="846"/>
      <c r="M131" s="846"/>
      <c r="N131" s="846"/>
      <c r="O131" s="846"/>
      <c r="P131" s="846"/>
      <c r="Q131" s="846"/>
      <c r="R131" s="846"/>
      <c r="S131" s="846"/>
      <c r="T131" s="1691"/>
      <c r="U131" s="1692"/>
      <c r="V131" s="1637"/>
      <c r="W131" s="1637"/>
      <c r="X131" s="753"/>
      <c r="AB131" s="30"/>
      <c r="AC131" s="30"/>
      <c r="AD131" s="30"/>
      <c r="AE131" s="30"/>
      <c r="AF131" s="30"/>
      <c r="AG131" s="30"/>
      <c r="AH131" s="30"/>
    </row>
    <row r="132" spans="1:34" ht="15.75" x14ac:dyDescent="0.25">
      <c r="A132" s="451"/>
      <c r="B132" s="1688"/>
      <c r="C132" s="1689" t="e">
        <f>IF(Z106=0,"","Line 15 column 5 does not match column 2. Please check why.")</f>
        <v>#N/A</v>
      </c>
      <c r="D132" s="1689"/>
      <c r="E132" s="1689"/>
      <c r="F132" s="1689"/>
      <c r="G132" s="1689"/>
      <c r="H132" s="1689"/>
      <c r="I132" s="1689"/>
      <c r="J132" s="1689"/>
      <c r="K132" s="1689"/>
      <c r="L132" s="846"/>
      <c r="M132" s="846"/>
      <c r="N132" s="846"/>
      <c r="O132" s="846"/>
      <c r="P132" s="846"/>
      <c r="Q132" s="846"/>
      <c r="R132" s="846"/>
      <c r="S132" s="846"/>
      <c r="T132" s="1691"/>
      <c r="U132" s="1692"/>
      <c r="V132" s="1637"/>
      <c r="W132" s="1637"/>
      <c r="X132" s="753"/>
      <c r="AB132" s="30"/>
      <c r="AC132" s="30"/>
      <c r="AD132" s="30"/>
      <c r="AE132" s="30"/>
      <c r="AF132" s="30"/>
      <c r="AG132" s="30"/>
      <c r="AH132" s="30"/>
    </row>
    <row r="133" spans="1:34" ht="15.75" x14ac:dyDescent="0.25">
      <c r="A133" s="451"/>
      <c r="B133" s="1622"/>
      <c r="C133" s="1689" t="str">
        <f>IF(Z108=0,"","Line 16 column 5 does not match the sum of columns 2 and 3. Please check why.")</f>
        <v/>
      </c>
      <c r="D133" s="1693"/>
      <c r="E133" s="1693"/>
      <c r="F133" s="1693"/>
      <c r="G133" s="1693"/>
      <c r="H133" s="1693"/>
      <c r="I133" s="1693"/>
      <c r="J133" s="1693"/>
      <c r="K133" s="1693"/>
      <c r="L133" s="846"/>
      <c r="M133" s="846"/>
      <c r="N133" s="846"/>
      <c r="O133" s="846"/>
      <c r="P133" s="846"/>
      <c r="Q133" s="846"/>
      <c r="R133" s="846"/>
      <c r="S133" s="846"/>
      <c r="T133" s="1691"/>
      <c r="U133" s="1692"/>
      <c r="V133" s="1637"/>
      <c r="W133" s="1637"/>
      <c r="X133" s="753"/>
      <c r="AB133" s="30"/>
      <c r="AC133" s="30"/>
      <c r="AD133" s="30"/>
      <c r="AE133" s="30"/>
      <c r="AF133" s="30"/>
      <c r="AG133" s="30"/>
      <c r="AH133" s="30"/>
    </row>
    <row r="134" spans="1:34" ht="15.75" x14ac:dyDescent="0.25">
      <c r="A134" s="451"/>
      <c r="B134" s="1688"/>
      <c r="C134" s="1689" t="str">
        <f>IF(Z110=0,"","Line 17 column 5 does not match column 2. Please check why.")</f>
        <v>Line 17 column 5 does not match column 2. Please check why.</v>
      </c>
      <c r="D134" s="1689"/>
      <c r="E134" s="1689"/>
      <c r="F134" s="1689"/>
      <c r="G134" s="1689"/>
      <c r="H134" s="1689"/>
      <c r="I134" s="1689"/>
      <c r="J134" s="1689"/>
      <c r="K134" s="1689"/>
      <c r="L134" s="846"/>
      <c r="M134" s="846"/>
      <c r="N134" s="846"/>
      <c r="O134" s="846"/>
      <c r="P134" s="846"/>
      <c r="Q134" s="846"/>
      <c r="R134" s="846"/>
      <c r="S134" s="846"/>
      <c r="T134" s="1691"/>
      <c r="U134" s="1692"/>
      <c r="V134" s="1637"/>
      <c r="W134" s="1637"/>
      <c r="X134" s="753"/>
      <c r="Z134" s="1844"/>
      <c r="AB134" s="30"/>
    </row>
    <row r="135" spans="1:34" ht="15.75" x14ac:dyDescent="0.25">
      <c r="A135" s="451"/>
      <c r="B135" s="1688"/>
      <c r="C135" s="1689" t="str">
        <f>IF(Z112=0,"","Line 18 column 5 does not match the sum of columns 2 and 3. Please check why.")</f>
        <v/>
      </c>
      <c r="D135" s="1689"/>
      <c r="E135" s="1689"/>
      <c r="F135" s="1689"/>
      <c r="G135" s="1689"/>
      <c r="H135" s="1689"/>
      <c r="I135" s="1689"/>
      <c r="J135" s="1689"/>
      <c r="K135" s="1689"/>
      <c r="L135" s="846"/>
      <c r="M135" s="846"/>
      <c r="N135" s="846"/>
      <c r="O135" s="846"/>
      <c r="P135" s="846"/>
      <c r="Q135" s="846"/>
      <c r="R135" s="846"/>
      <c r="S135" s="846"/>
      <c r="T135" s="1691"/>
      <c r="U135" s="1692"/>
      <c r="V135" s="1637"/>
      <c r="W135" s="1637"/>
      <c r="X135" s="753"/>
    </row>
    <row r="136" spans="1:34" ht="15.75" x14ac:dyDescent="0.25">
      <c r="A136" s="451"/>
      <c r="B136" s="1688"/>
      <c r="C136" s="1689" t="str">
        <f>IF(Z114=0,"","Line 19 column 5 does not match column 2. Please check why.")</f>
        <v/>
      </c>
      <c r="D136" s="1693"/>
      <c r="E136" s="1693"/>
      <c r="F136" s="1693"/>
      <c r="G136" s="1693"/>
      <c r="H136" s="1693"/>
      <c r="I136" s="1693"/>
      <c r="J136" s="1693"/>
      <c r="K136" s="1693"/>
      <c r="L136" s="846"/>
      <c r="M136" s="846"/>
      <c r="N136" s="846"/>
      <c r="O136" s="846"/>
      <c r="P136" s="846"/>
      <c r="Q136" s="846"/>
      <c r="R136" s="846"/>
      <c r="S136" s="846"/>
      <c r="T136" s="1691"/>
      <c r="U136" s="1692"/>
      <c r="V136" s="1637"/>
      <c r="W136" s="1637"/>
      <c r="X136" s="753"/>
    </row>
    <row r="137" spans="1:34" ht="15.75" x14ac:dyDescent="0.25">
      <c r="A137" s="451"/>
      <c r="B137" s="1688"/>
      <c r="C137" s="1689" t="str">
        <f>IF(Z116=0,"","Line 20 column 5 does not match column 2. Please check why.")</f>
        <v/>
      </c>
      <c r="D137" s="1689"/>
      <c r="E137" s="1689"/>
      <c r="F137" s="1689"/>
      <c r="G137" s="1689"/>
      <c r="H137" s="1689"/>
      <c r="I137" s="1689"/>
      <c r="J137" s="1689"/>
      <c r="K137" s="1689"/>
      <c r="L137" s="846"/>
      <c r="M137" s="846"/>
      <c r="N137" s="846"/>
      <c r="O137" s="846"/>
      <c r="P137" s="846"/>
      <c r="Q137" s="846"/>
      <c r="R137" s="846"/>
      <c r="S137" s="846"/>
      <c r="T137" s="1691"/>
      <c r="U137" s="1692"/>
      <c r="V137" s="1637"/>
      <c r="W137" s="1637"/>
      <c r="X137" s="753"/>
    </row>
    <row r="138" spans="1:34" ht="15.75" x14ac:dyDescent="0.25">
      <c r="A138" s="451"/>
      <c r="B138" s="1688"/>
      <c r="C138" s="1689" t="e">
        <f>IF(Z120=0,"","Line 21 column 5 does not match the sum of columns 1 and 4. Please check why.")</f>
        <v>#N/A</v>
      </c>
      <c r="D138" s="1689"/>
      <c r="E138" s="1689"/>
      <c r="F138" s="1689"/>
      <c r="G138" s="1689"/>
      <c r="H138" s="1689"/>
      <c r="I138" s="1689"/>
      <c r="J138" s="1689"/>
      <c r="K138" s="1689"/>
      <c r="L138" s="846"/>
      <c r="M138" s="846"/>
      <c r="N138" s="846"/>
      <c r="O138" s="846"/>
      <c r="P138" s="846"/>
      <c r="Q138" s="846"/>
      <c r="R138" s="846"/>
      <c r="S138" s="846"/>
      <c r="T138" s="1691"/>
      <c r="U138" s="1692"/>
      <c r="V138" s="1637"/>
      <c r="W138" s="1637"/>
      <c r="X138" s="753"/>
    </row>
    <row r="139" spans="1:34" ht="15.75" x14ac:dyDescent="0.25">
      <c r="A139" s="451"/>
      <c r="B139" s="1688"/>
      <c r="C139" s="1689" t="str">
        <f>IF(Z122=0,"","Line 22 column 5 does not match the sum of columns 1 and 4. Please check why.")</f>
        <v/>
      </c>
      <c r="D139" s="1689"/>
      <c r="E139" s="1689"/>
      <c r="F139" s="1689"/>
      <c r="G139" s="1689"/>
      <c r="H139" s="1689"/>
      <c r="I139" s="1689"/>
      <c r="J139" s="1689"/>
      <c r="K139" s="1689"/>
      <c r="L139" s="846"/>
      <c r="M139" s="846"/>
      <c r="N139" s="846"/>
      <c r="O139" s="846"/>
      <c r="P139" s="846"/>
      <c r="Q139" s="846"/>
      <c r="R139" s="846"/>
      <c r="S139" s="846"/>
      <c r="T139" s="1691"/>
      <c r="U139" s="1692"/>
      <c r="V139" s="1637"/>
      <c r="W139" s="1637"/>
      <c r="X139" s="753"/>
    </row>
    <row r="140" spans="1:34" ht="15.75" x14ac:dyDescent="0.25">
      <c r="A140" s="451"/>
      <c r="B140" s="1688"/>
      <c r="C140" s="1694"/>
      <c r="D140" s="1694"/>
      <c r="E140" s="1694"/>
      <c r="F140" s="1694"/>
      <c r="G140" s="1694"/>
      <c r="H140" s="1694"/>
      <c r="I140" s="1694"/>
      <c r="J140" s="1694"/>
      <c r="K140" s="1694"/>
      <c r="L140" s="1691"/>
      <c r="M140" s="1691"/>
      <c r="N140" s="1691"/>
      <c r="O140" s="1691"/>
      <c r="P140" s="1691"/>
      <c r="Q140" s="1691"/>
      <c r="R140" s="1691"/>
      <c r="S140" s="1691"/>
      <c r="T140" s="1691"/>
      <c r="U140" s="1692"/>
      <c r="V140" s="1637"/>
      <c r="W140" s="1637"/>
      <c r="X140" s="753"/>
      <c r="Z140" s="1"/>
    </row>
    <row r="141" spans="1:34" ht="15.75" x14ac:dyDescent="0.25">
      <c r="A141" s="451"/>
      <c r="B141" s="1695"/>
      <c r="C141" s="1696"/>
      <c r="D141" s="1696"/>
      <c r="E141" s="1696"/>
      <c r="F141" s="1696"/>
      <c r="G141" s="1696"/>
      <c r="H141" s="1696"/>
      <c r="I141" s="1696"/>
      <c r="J141" s="1696"/>
      <c r="K141" s="1696"/>
      <c r="L141" s="1697"/>
      <c r="M141" s="1697"/>
      <c r="N141" s="1697"/>
      <c r="O141" s="1697"/>
      <c r="P141" s="1697"/>
      <c r="Q141" s="1697"/>
      <c r="R141" s="1697"/>
      <c r="S141" s="1697"/>
      <c r="T141" s="1697"/>
      <c r="U141" s="1698"/>
      <c r="V141" s="1637"/>
      <c r="W141" s="1637"/>
      <c r="X141" s="753"/>
      <c r="Z141" s="1"/>
    </row>
    <row r="142" spans="1:34" ht="15.75" x14ac:dyDescent="0.25">
      <c r="A142" s="451"/>
      <c r="B142" s="1681"/>
      <c r="C142" s="1682"/>
      <c r="D142" s="1677"/>
      <c r="E142" s="1677"/>
      <c r="F142" s="1677"/>
      <c r="G142" s="1677"/>
      <c r="H142" s="1677"/>
      <c r="I142" s="1677"/>
      <c r="J142" s="1677"/>
      <c r="K142" s="1677"/>
      <c r="L142" s="1683"/>
      <c r="M142" s="1683"/>
      <c r="N142" s="1683"/>
      <c r="O142" s="1683"/>
      <c r="P142" s="1683"/>
      <c r="Q142" s="1683"/>
      <c r="R142" s="1683"/>
      <c r="S142" s="1683"/>
      <c r="T142" s="1683"/>
      <c r="U142" s="1683"/>
      <c r="V142" s="1637"/>
      <c r="W142" s="1637"/>
      <c r="X142" s="1638"/>
      <c r="Z142" s="1"/>
    </row>
    <row r="143" spans="1:34" ht="15.75" hidden="1" x14ac:dyDescent="0.25">
      <c r="A143" s="451"/>
      <c r="B143" s="182"/>
      <c r="C143" s="1684"/>
      <c r="D143" s="1684"/>
      <c r="E143" s="1684"/>
      <c r="F143" s="1684"/>
      <c r="G143" s="1684"/>
      <c r="H143" s="1684"/>
      <c r="I143" s="1684"/>
      <c r="J143" s="1684"/>
      <c r="K143" s="1684"/>
      <c r="L143" s="1637"/>
      <c r="M143" s="1637"/>
      <c r="N143" s="1637"/>
      <c r="O143" s="1637"/>
      <c r="P143" s="1637"/>
      <c r="Q143" s="1637"/>
      <c r="R143" s="1637"/>
      <c r="S143" s="1637"/>
      <c r="T143" s="1637"/>
      <c r="U143" s="1637"/>
      <c r="V143" s="1637"/>
      <c r="W143" s="1637"/>
      <c r="X143" s="1638"/>
      <c r="Z143" s="1"/>
    </row>
    <row r="144" spans="1:34" ht="15.75" hidden="1" x14ac:dyDescent="0.25">
      <c r="A144" s="451"/>
      <c r="B144" s="182"/>
      <c r="C144" s="1684"/>
      <c r="D144" s="1684"/>
      <c r="E144" s="1684"/>
      <c r="F144" s="1684"/>
      <c r="G144" s="1684"/>
      <c r="H144" s="1684"/>
      <c r="I144" s="1684"/>
      <c r="J144" s="1684"/>
      <c r="K144" s="1684"/>
      <c r="L144" s="1637"/>
      <c r="M144" s="1637"/>
      <c r="N144" s="1637"/>
      <c r="O144" s="1637"/>
      <c r="P144" s="1637"/>
      <c r="Q144" s="1637"/>
      <c r="R144" s="1637"/>
      <c r="S144" s="1637"/>
      <c r="T144" s="1637"/>
      <c r="U144" s="1637"/>
      <c r="V144" s="1637"/>
      <c r="W144" s="1637"/>
      <c r="X144" s="753"/>
      <c r="Z144" s="1"/>
    </row>
    <row r="145" spans="1:254" ht="15.75" hidden="1" x14ac:dyDescent="0.25">
      <c r="A145" s="451"/>
      <c r="B145" s="182"/>
      <c r="C145" s="1684"/>
      <c r="D145" s="1684"/>
      <c r="E145" s="1684"/>
      <c r="F145" s="1684"/>
      <c r="G145" s="1684"/>
      <c r="H145" s="1684"/>
      <c r="I145" s="1684"/>
      <c r="J145" s="1684"/>
      <c r="K145" s="1684"/>
      <c r="L145" s="1637"/>
      <c r="M145" s="1637"/>
      <c r="N145" s="1637"/>
      <c r="O145" s="1637"/>
      <c r="P145" s="1637"/>
      <c r="Q145" s="1637"/>
      <c r="R145" s="1637"/>
      <c r="S145" s="1637"/>
      <c r="T145" s="1637"/>
      <c r="U145" s="1637"/>
      <c r="V145" s="1637"/>
      <c r="W145" s="1637"/>
      <c r="X145" s="753"/>
      <c r="Z145" s="1"/>
    </row>
    <row r="146" spans="1:254" ht="15.75" hidden="1" x14ac:dyDescent="0.25">
      <c r="A146" s="451"/>
      <c r="B146" s="182"/>
      <c r="C146" s="1684"/>
      <c r="D146" s="1684"/>
      <c r="E146" s="1684"/>
      <c r="F146" s="1684"/>
      <c r="G146" s="1684"/>
      <c r="H146" s="1684"/>
      <c r="I146" s="1684"/>
      <c r="J146" s="1684"/>
      <c r="K146" s="1684"/>
      <c r="L146" s="1637"/>
      <c r="M146" s="1637"/>
      <c r="N146" s="1637"/>
      <c r="O146" s="1637"/>
      <c r="P146" s="1637"/>
      <c r="Q146" s="1637"/>
      <c r="R146" s="1637"/>
      <c r="S146" s="1637"/>
      <c r="T146" s="1637"/>
      <c r="U146" s="1637"/>
      <c r="V146" s="1637"/>
      <c r="W146" s="1637"/>
      <c r="X146" s="753"/>
      <c r="Z146" s="1"/>
    </row>
    <row r="147" spans="1:254" ht="15.75" hidden="1" x14ac:dyDescent="0.25">
      <c r="A147" s="451"/>
      <c r="B147" s="182"/>
      <c r="C147" s="1684"/>
      <c r="D147" s="1684"/>
      <c r="E147" s="1684"/>
      <c r="F147" s="1684"/>
      <c r="G147" s="1684"/>
      <c r="H147" s="1684"/>
      <c r="I147" s="1684"/>
      <c r="J147" s="1684"/>
      <c r="K147" s="1684"/>
      <c r="L147" s="1637"/>
      <c r="M147" s="1637"/>
      <c r="N147" s="1637"/>
      <c r="O147" s="1637"/>
      <c r="P147" s="1637"/>
      <c r="Q147" s="1637"/>
      <c r="R147" s="1637"/>
      <c r="S147" s="1637"/>
      <c r="T147" s="1637"/>
      <c r="U147" s="1637"/>
      <c r="V147" s="1637"/>
      <c r="W147" s="1637"/>
      <c r="X147" s="753"/>
      <c r="Z147" s="1"/>
    </row>
    <row r="148" spans="1:254" ht="15.75" hidden="1" x14ac:dyDescent="0.25">
      <c r="A148" s="451"/>
      <c r="B148" s="182"/>
      <c r="C148" s="1684"/>
      <c r="D148" s="754"/>
      <c r="E148" s="754"/>
      <c r="F148" s="754"/>
      <c r="G148" s="754"/>
      <c r="H148" s="754"/>
      <c r="I148" s="754"/>
      <c r="J148" s="754"/>
      <c r="K148" s="754"/>
      <c r="L148" s="1637"/>
      <c r="M148" s="1637"/>
      <c r="N148" s="1637"/>
      <c r="O148" s="1637"/>
      <c r="P148" s="1637"/>
      <c r="Q148" s="1637"/>
      <c r="R148" s="1637"/>
      <c r="S148" s="1637"/>
      <c r="T148" s="1637"/>
      <c r="U148" s="1637"/>
      <c r="V148" s="1637"/>
      <c r="W148" s="1637"/>
      <c r="X148" s="753"/>
      <c r="Z148" s="1"/>
      <c r="AB148" s="30"/>
    </row>
    <row r="149" spans="1:254" ht="15.75" hidden="1" x14ac:dyDescent="0.25">
      <c r="A149" s="451"/>
      <c r="B149" s="182"/>
      <c r="C149" s="1684"/>
      <c r="D149" s="1684"/>
      <c r="E149" s="1684"/>
      <c r="F149" s="1684"/>
      <c r="G149" s="1684"/>
      <c r="H149" s="1684"/>
      <c r="I149" s="1684"/>
      <c r="J149" s="1684"/>
      <c r="K149" s="1684"/>
      <c r="L149" s="1637"/>
      <c r="M149" s="1637"/>
      <c r="N149" s="1637"/>
      <c r="O149" s="1637"/>
      <c r="P149" s="1637"/>
      <c r="Q149" s="1637"/>
      <c r="R149" s="1637"/>
      <c r="S149" s="1637"/>
      <c r="T149" s="1637"/>
      <c r="U149" s="1637"/>
      <c r="V149" s="1637"/>
      <c r="W149" s="1637"/>
      <c r="X149" s="753"/>
      <c r="Z149" s="1"/>
    </row>
    <row r="150" spans="1:254" ht="15.75" hidden="1" x14ac:dyDescent="0.25">
      <c r="A150" s="653"/>
      <c r="B150" s="182"/>
      <c r="C150" s="754"/>
      <c r="D150" s="754"/>
      <c r="E150" s="754"/>
      <c r="F150" s="754"/>
      <c r="G150" s="754"/>
      <c r="H150" s="754"/>
      <c r="I150" s="754"/>
      <c r="J150" s="754"/>
      <c r="K150" s="754"/>
      <c r="L150" s="1637"/>
      <c r="M150" s="1637"/>
      <c r="N150" s="1637"/>
      <c r="O150" s="1637"/>
      <c r="P150" s="1637"/>
      <c r="Q150" s="1637"/>
      <c r="R150" s="1637"/>
      <c r="S150" s="1637"/>
      <c r="T150" s="1637"/>
      <c r="U150" s="1637"/>
      <c r="V150" s="1637"/>
      <c r="W150" s="1637"/>
      <c r="X150" s="1638"/>
      <c r="Z150" s="1"/>
    </row>
    <row r="151" spans="1:254" ht="15.75" hidden="1" x14ac:dyDescent="0.25">
      <c r="A151" s="451"/>
      <c r="B151" s="182"/>
      <c r="C151" s="1684"/>
      <c r="D151" s="1684"/>
      <c r="E151" s="1684"/>
      <c r="F151" s="1684"/>
      <c r="G151" s="1684"/>
      <c r="H151" s="1684"/>
      <c r="I151" s="1684"/>
      <c r="J151" s="1684"/>
      <c r="K151" s="1684"/>
      <c r="L151" s="1637"/>
      <c r="M151" s="1637"/>
      <c r="N151" s="1637"/>
      <c r="O151" s="1637"/>
      <c r="P151" s="1637"/>
      <c r="Q151" s="1637"/>
      <c r="R151" s="1637"/>
      <c r="S151" s="1637"/>
      <c r="T151" s="1637"/>
      <c r="U151" s="1637"/>
      <c r="V151" s="1637"/>
      <c r="W151" s="1637"/>
      <c r="X151" s="1638"/>
      <c r="Z151" s="1"/>
    </row>
    <row r="152" spans="1:254" ht="15.75" hidden="1" x14ac:dyDescent="0.25">
      <c r="A152" s="451"/>
      <c r="B152" s="182"/>
      <c r="C152" s="754"/>
      <c r="D152" s="754"/>
      <c r="E152" s="754"/>
      <c r="F152" s="754"/>
      <c r="G152" s="754"/>
      <c r="H152" s="754"/>
      <c r="I152" s="754"/>
      <c r="J152" s="754"/>
      <c r="K152" s="754"/>
      <c r="L152" s="1637"/>
      <c r="M152" s="1637"/>
      <c r="N152" s="1637"/>
      <c r="O152" s="1637"/>
      <c r="P152" s="1637"/>
      <c r="Q152" s="1637"/>
      <c r="R152" s="1637"/>
      <c r="S152" s="1637"/>
      <c r="T152" s="1637"/>
      <c r="U152" s="1637"/>
      <c r="V152" s="1637"/>
      <c r="W152" s="1637"/>
      <c r="X152" s="753"/>
      <c r="Z152" s="1"/>
      <c r="AB152" s="30"/>
    </row>
    <row r="153" spans="1:254" ht="15.75" hidden="1" x14ac:dyDescent="0.25">
      <c r="A153" s="450"/>
      <c r="B153" s="1928"/>
      <c r="C153" s="1929"/>
      <c r="D153" s="1929"/>
      <c r="E153" s="1929"/>
      <c r="F153" s="1929"/>
      <c r="G153" s="1929"/>
      <c r="H153" s="1929"/>
      <c r="I153" s="182"/>
      <c r="J153" s="182"/>
      <c r="K153" s="182"/>
      <c r="L153" s="1637"/>
      <c r="M153" s="1637"/>
      <c r="N153" s="1637"/>
      <c r="O153" s="1637"/>
      <c r="P153" s="1637"/>
      <c r="Q153" s="1637"/>
      <c r="R153" s="1637"/>
      <c r="S153" s="1637"/>
      <c r="T153" s="1637"/>
      <c r="U153" s="1637"/>
      <c r="V153" s="1637"/>
      <c r="W153" s="1637"/>
      <c r="X153" s="753"/>
      <c r="Z153" s="1"/>
      <c r="AA153" s="30"/>
    </row>
    <row r="154" spans="1:254" ht="15.75" thickBot="1" x14ac:dyDescent="0.25">
      <c r="A154" s="458"/>
      <c r="B154" s="250"/>
      <c r="C154" s="1927"/>
      <c r="D154" s="1927"/>
      <c r="E154" s="1927"/>
      <c r="F154" s="1927"/>
      <c r="G154" s="1927"/>
      <c r="H154" s="1927"/>
      <c r="I154" s="1927"/>
      <c r="J154" s="250"/>
      <c r="K154" s="250"/>
      <c r="L154" s="250"/>
      <c r="M154" s="250"/>
      <c r="N154" s="250"/>
      <c r="O154" s="250"/>
      <c r="P154" s="250"/>
      <c r="Q154" s="250"/>
      <c r="R154" s="250"/>
      <c r="S154" s="250"/>
      <c r="T154" s="250"/>
      <c r="U154" s="250"/>
      <c r="V154" s="916"/>
      <c r="W154" s="1423"/>
      <c r="X154" s="251"/>
      <c r="Z154" s="1"/>
      <c r="AA154" s="30"/>
    </row>
    <row r="155" spans="1:254" x14ac:dyDescent="0.2">
      <c r="A155" s="698"/>
      <c r="B155" s="698"/>
      <c r="C155" s="698"/>
      <c r="D155" s="698"/>
      <c r="E155" s="698"/>
      <c r="F155" s="698"/>
      <c r="G155" s="698"/>
      <c r="H155" s="698"/>
      <c r="I155" s="698"/>
      <c r="J155" s="698"/>
      <c r="K155" s="698"/>
      <c r="L155" s="698"/>
      <c r="M155" s="698"/>
      <c r="N155" s="698"/>
      <c r="O155" s="698"/>
      <c r="P155" s="698"/>
      <c r="Q155" s="698"/>
      <c r="R155" s="698"/>
      <c r="S155" s="698"/>
      <c r="T155" s="698"/>
      <c r="U155" s="698"/>
      <c r="V155" s="698"/>
      <c r="W155" s="698"/>
      <c r="X155" s="699"/>
      <c r="Z155" s="1"/>
    </row>
    <row r="156" spans="1:254" ht="15.75" x14ac:dyDescent="0.25">
      <c r="A156" s="755"/>
      <c r="B156" s="102"/>
      <c r="C156" s="336" t="str">
        <f>+CONCATENATE("Local Authority : ",+'Part 1'!$K$15)</f>
        <v>Local Authority : ZZZZ</v>
      </c>
      <c r="D156" s="102"/>
      <c r="E156" s="102"/>
      <c r="F156" s="102"/>
      <c r="G156" s="102"/>
      <c r="H156" s="102"/>
      <c r="I156" s="102"/>
      <c r="J156" s="102"/>
      <c r="K156" s="102"/>
      <c r="L156" s="102"/>
      <c r="M156" s="102"/>
      <c r="N156" s="102"/>
      <c r="O156" s="102"/>
      <c r="P156" s="102"/>
      <c r="Q156" s="102"/>
      <c r="R156" s="102"/>
      <c r="S156" s="268"/>
      <c r="T156" s="268"/>
      <c r="U156" s="102"/>
      <c r="V156" s="102"/>
      <c r="W156" s="102"/>
      <c r="X156" s="249"/>
      <c r="Z156" s="1"/>
    </row>
    <row r="157" spans="1:254" ht="15.75" x14ac:dyDescent="0.25">
      <c r="A157" s="755"/>
      <c r="B157" s="102"/>
      <c r="C157" s="336"/>
      <c r="D157" s="102"/>
      <c r="E157" s="102"/>
      <c r="F157" s="102"/>
      <c r="G157" s="102"/>
      <c r="H157" s="102"/>
      <c r="I157" s="102"/>
      <c r="J157" s="102"/>
      <c r="K157" s="102"/>
      <c r="L157" s="102"/>
      <c r="M157" s="102"/>
      <c r="N157" s="102"/>
      <c r="O157" s="102"/>
      <c r="P157" s="102"/>
      <c r="Q157" s="102"/>
      <c r="R157" s="102"/>
      <c r="S157" s="102"/>
      <c r="T157" s="102"/>
      <c r="U157" s="102"/>
      <c r="V157" s="102"/>
      <c r="W157" s="102"/>
      <c r="X157" s="249"/>
      <c r="Z157" s="1"/>
    </row>
    <row r="158" spans="1:254" ht="15.75" x14ac:dyDescent="0.25">
      <c r="A158" s="755"/>
      <c r="B158" s="102"/>
      <c r="C158" s="150" t="s">
        <v>4154</v>
      </c>
      <c r="D158" s="102"/>
      <c r="E158" s="102"/>
      <c r="F158" s="102"/>
      <c r="G158" s="102"/>
      <c r="H158" s="102"/>
      <c r="I158" s="102"/>
      <c r="J158" s="102"/>
      <c r="K158" s="102"/>
      <c r="L158" s="102"/>
      <c r="M158" s="102"/>
      <c r="N158" s="102"/>
      <c r="O158" s="102"/>
      <c r="P158" s="102"/>
      <c r="Q158" s="102"/>
      <c r="R158" s="102"/>
      <c r="S158" s="102"/>
      <c r="T158" s="102"/>
      <c r="U158" s="102"/>
      <c r="V158" s="102"/>
      <c r="W158" s="102"/>
      <c r="X158" s="249"/>
      <c r="Z158" s="1"/>
    </row>
    <row r="159" spans="1:254" ht="15.75" x14ac:dyDescent="0.25">
      <c r="A159" s="455"/>
      <c r="B159" s="182"/>
      <c r="C159" s="1482" t="s">
        <v>844</v>
      </c>
      <c r="D159" s="182"/>
      <c r="E159" s="182"/>
      <c r="F159" s="182"/>
      <c r="G159" s="182"/>
      <c r="H159" s="182"/>
      <c r="I159" s="182"/>
      <c r="J159" s="182"/>
      <c r="K159" s="182"/>
      <c r="L159" s="182"/>
      <c r="M159" s="182"/>
      <c r="N159" s="182"/>
      <c r="O159" s="182"/>
      <c r="P159" s="182"/>
      <c r="Q159" s="182"/>
      <c r="R159" s="182"/>
      <c r="S159" s="182"/>
      <c r="T159" s="182"/>
      <c r="U159" s="182"/>
      <c r="V159" s="182"/>
      <c r="W159" s="182"/>
      <c r="X159" s="756"/>
      <c r="Y159" s="376"/>
      <c r="AA159" s="376"/>
      <c r="AB159" s="376"/>
      <c r="AC159" s="376"/>
      <c r="AD159" s="376"/>
      <c r="AE159" s="376"/>
      <c r="AF159" s="376"/>
      <c r="AG159" s="376"/>
      <c r="AH159" s="376"/>
      <c r="AI159" s="376"/>
      <c r="AJ159" s="376"/>
      <c r="AK159" s="376"/>
      <c r="AL159" s="376"/>
      <c r="AM159" s="376"/>
      <c r="AN159" s="376"/>
      <c r="AO159" s="376"/>
      <c r="AP159" s="376"/>
      <c r="AQ159" s="376"/>
      <c r="AR159" s="376"/>
      <c r="AS159" s="376"/>
      <c r="AT159" s="376"/>
      <c r="AU159" s="376"/>
      <c r="AV159" s="376"/>
      <c r="AW159" s="376"/>
      <c r="AX159" s="376"/>
      <c r="AY159" s="376"/>
      <c r="AZ159" s="376"/>
      <c r="BA159" s="376"/>
      <c r="BB159" s="376"/>
      <c r="BC159" s="376"/>
      <c r="BD159" s="376"/>
      <c r="BE159" s="376"/>
      <c r="BF159" s="376"/>
      <c r="BG159" s="376"/>
      <c r="BH159" s="376"/>
      <c r="BI159" s="376"/>
      <c r="BJ159" s="376"/>
      <c r="BK159" s="376"/>
      <c r="BL159" s="376"/>
      <c r="BM159" s="376"/>
      <c r="BN159" s="376"/>
      <c r="BO159" s="376"/>
      <c r="BP159" s="376"/>
      <c r="BQ159" s="376"/>
      <c r="BR159" s="376"/>
      <c r="BS159" s="376"/>
      <c r="BT159" s="376"/>
      <c r="BU159" s="376"/>
      <c r="BV159" s="376"/>
      <c r="BW159" s="376"/>
      <c r="BX159" s="376"/>
      <c r="BY159" s="376"/>
      <c r="BZ159" s="376"/>
      <c r="CA159" s="376"/>
      <c r="CB159" s="376"/>
      <c r="CC159" s="376"/>
      <c r="CD159" s="376"/>
      <c r="CE159" s="376"/>
      <c r="CF159" s="376"/>
      <c r="CG159" s="376"/>
      <c r="CH159" s="376"/>
      <c r="CI159" s="376"/>
      <c r="CJ159" s="376"/>
      <c r="CK159" s="376"/>
      <c r="CL159" s="376"/>
      <c r="CM159" s="376"/>
      <c r="CN159" s="376"/>
      <c r="CO159" s="376"/>
      <c r="CP159" s="376"/>
      <c r="CQ159" s="376"/>
      <c r="CR159" s="376"/>
      <c r="CS159" s="376"/>
      <c r="CT159" s="376"/>
      <c r="CU159" s="376"/>
      <c r="CV159" s="376"/>
      <c r="CW159" s="376"/>
      <c r="CX159" s="376"/>
      <c r="CY159" s="376"/>
      <c r="CZ159" s="376"/>
      <c r="DA159" s="376"/>
      <c r="DB159" s="376"/>
      <c r="DC159" s="376"/>
      <c r="DD159" s="376"/>
      <c r="DE159" s="376"/>
      <c r="DF159" s="376"/>
      <c r="DG159" s="376"/>
      <c r="DH159" s="376"/>
      <c r="DI159" s="376"/>
      <c r="DJ159" s="376"/>
      <c r="DK159" s="376"/>
      <c r="DL159" s="376"/>
      <c r="DM159" s="376"/>
      <c r="DN159" s="376"/>
      <c r="DO159" s="376"/>
      <c r="DP159" s="376"/>
      <c r="DQ159" s="376"/>
      <c r="DR159" s="376"/>
      <c r="DS159" s="376"/>
      <c r="DT159" s="376"/>
      <c r="DU159" s="376"/>
      <c r="DV159" s="376"/>
      <c r="DW159" s="376"/>
      <c r="DX159" s="376"/>
      <c r="DY159" s="376"/>
      <c r="DZ159" s="376"/>
      <c r="EA159" s="376"/>
      <c r="EB159" s="376"/>
      <c r="EC159" s="376"/>
      <c r="ED159" s="376"/>
      <c r="EE159" s="376"/>
      <c r="EF159" s="376"/>
      <c r="EG159" s="376"/>
      <c r="EH159" s="376"/>
      <c r="EI159" s="376"/>
      <c r="EJ159" s="376"/>
      <c r="EK159" s="376"/>
      <c r="EL159" s="376"/>
      <c r="EM159" s="376"/>
      <c r="EN159" s="376"/>
      <c r="EO159" s="376"/>
      <c r="EP159" s="376"/>
      <c r="EQ159" s="376"/>
      <c r="ER159" s="376"/>
      <c r="ES159" s="376"/>
      <c r="ET159" s="376"/>
      <c r="EU159" s="376"/>
      <c r="EV159" s="376"/>
      <c r="EW159" s="376"/>
      <c r="EX159" s="376"/>
      <c r="EY159" s="376"/>
      <c r="EZ159" s="376"/>
      <c r="FA159" s="376"/>
      <c r="FB159" s="376"/>
      <c r="FC159" s="376"/>
      <c r="FD159" s="376"/>
      <c r="FE159" s="376"/>
      <c r="FF159" s="376"/>
      <c r="FG159" s="376"/>
      <c r="FH159" s="376"/>
      <c r="FI159" s="376"/>
      <c r="FJ159" s="376"/>
      <c r="FK159" s="376"/>
      <c r="FL159" s="376"/>
      <c r="FM159" s="376"/>
      <c r="FN159" s="376"/>
      <c r="FO159" s="376"/>
      <c r="FP159" s="376"/>
      <c r="FQ159" s="376"/>
      <c r="FR159" s="376"/>
      <c r="FS159" s="376"/>
      <c r="FT159" s="376"/>
      <c r="FU159" s="376"/>
      <c r="FV159" s="376"/>
      <c r="FW159" s="376"/>
      <c r="FX159" s="376"/>
      <c r="FY159" s="376"/>
      <c r="FZ159" s="376"/>
      <c r="GA159" s="376"/>
      <c r="GB159" s="376"/>
      <c r="GC159" s="376"/>
      <c r="GD159" s="376"/>
      <c r="GE159" s="376"/>
      <c r="GF159" s="376"/>
      <c r="GG159" s="376"/>
      <c r="GH159" s="376"/>
      <c r="GI159" s="376"/>
      <c r="GJ159" s="376"/>
      <c r="GK159" s="376"/>
      <c r="GL159" s="376"/>
      <c r="GM159" s="376"/>
      <c r="GN159" s="376"/>
      <c r="GO159" s="376"/>
      <c r="GP159" s="376"/>
      <c r="GQ159" s="376"/>
      <c r="GR159" s="376"/>
      <c r="GS159" s="376"/>
      <c r="GT159" s="376"/>
      <c r="GU159" s="376"/>
      <c r="GV159" s="376"/>
      <c r="GW159" s="376"/>
      <c r="GX159" s="376"/>
      <c r="GY159" s="376"/>
      <c r="GZ159" s="376"/>
      <c r="HA159" s="376"/>
      <c r="HB159" s="376"/>
      <c r="HC159" s="376"/>
      <c r="HD159" s="376"/>
      <c r="HE159" s="376"/>
      <c r="HF159" s="376"/>
      <c r="HG159" s="376"/>
      <c r="HH159" s="376"/>
      <c r="HI159" s="376"/>
      <c r="HJ159" s="376"/>
      <c r="HK159" s="376"/>
      <c r="HL159" s="376"/>
      <c r="HM159" s="376"/>
      <c r="HN159" s="376"/>
      <c r="HO159" s="376"/>
      <c r="HP159" s="376"/>
      <c r="HQ159" s="376"/>
      <c r="HR159" s="376"/>
      <c r="HS159" s="376"/>
      <c r="HT159" s="376"/>
      <c r="HU159" s="376"/>
      <c r="HV159" s="376"/>
      <c r="HW159" s="376"/>
      <c r="HX159" s="376"/>
      <c r="HY159" s="376"/>
      <c r="HZ159" s="376"/>
      <c r="IA159" s="376"/>
      <c r="IB159" s="376"/>
      <c r="IC159" s="376"/>
      <c r="ID159" s="376"/>
      <c r="IE159" s="376"/>
      <c r="IF159" s="376"/>
      <c r="IG159" s="376"/>
      <c r="IH159" s="376"/>
      <c r="II159" s="376"/>
      <c r="IJ159" s="376"/>
      <c r="IK159" s="376"/>
      <c r="IL159" s="376"/>
      <c r="IM159" s="376"/>
      <c r="IN159" s="376"/>
      <c r="IO159" s="376"/>
      <c r="IP159" s="376"/>
      <c r="IQ159" s="376"/>
      <c r="IR159" s="376"/>
      <c r="IS159" s="376"/>
      <c r="IT159" s="376"/>
    </row>
    <row r="160" spans="1:254" ht="15" customHeight="1" x14ac:dyDescent="0.25">
      <c r="A160" s="755"/>
      <c r="B160" s="102"/>
      <c r="C160" s="1935" t="s">
        <v>4966</v>
      </c>
      <c r="D160" s="1935"/>
      <c r="E160" s="1935"/>
      <c r="F160" s="1935"/>
      <c r="G160" s="1935"/>
      <c r="H160" s="1935"/>
      <c r="I160" s="1935"/>
      <c r="J160" s="1935"/>
      <c r="K160" s="1935"/>
      <c r="L160" s="1935"/>
      <c r="M160" s="1935"/>
      <c r="N160" s="1935"/>
      <c r="O160" s="1935"/>
      <c r="P160" s="1935"/>
      <c r="Q160" s="1935"/>
      <c r="R160" s="1935"/>
      <c r="S160" s="1935"/>
      <c r="T160" s="1405"/>
      <c r="U160" s="102"/>
      <c r="V160" s="102"/>
      <c r="W160" s="102"/>
      <c r="X160" s="249"/>
      <c r="Z160" s="1939" t="s">
        <v>871</v>
      </c>
      <c r="AB160" s="376"/>
      <c r="AC160" s="376"/>
      <c r="AD160" s="376"/>
      <c r="AE160" s="376"/>
      <c r="AF160" s="376"/>
      <c r="AG160" s="376"/>
      <c r="AH160" s="376"/>
      <c r="AI160" s="376"/>
      <c r="AJ160" s="376"/>
      <c r="AK160" s="376"/>
      <c r="AL160" s="376"/>
      <c r="AM160" s="376"/>
      <c r="AN160" s="376"/>
      <c r="AO160" s="376"/>
      <c r="AP160" s="376"/>
      <c r="AQ160" s="376"/>
      <c r="AR160" s="376"/>
    </row>
    <row r="161" spans="1:44" ht="15.75" x14ac:dyDescent="0.25">
      <c r="A161" s="755"/>
      <c r="B161" s="102"/>
      <c r="C161" s="1935"/>
      <c r="D161" s="1935"/>
      <c r="E161" s="1935"/>
      <c r="F161" s="1935"/>
      <c r="G161" s="1935"/>
      <c r="H161" s="1935"/>
      <c r="I161" s="1935"/>
      <c r="J161" s="1935"/>
      <c r="K161" s="1935"/>
      <c r="L161" s="1935"/>
      <c r="M161" s="1935"/>
      <c r="N161" s="1935"/>
      <c r="O161" s="1935"/>
      <c r="P161" s="1935"/>
      <c r="Q161" s="1935"/>
      <c r="R161" s="1935"/>
      <c r="S161" s="1935"/>
      <c r="T161" s="1405"/>
      <c r="U161" s="102"/>
      <c r="V161" s="102"/>
      <c r="W161" s="102"/>
      <c r="X161" s="249"/>
      <c r="Z161" s="1940"/>
      <c r="AB161" s="376"/>
      <c r="AC161" s="376"/>
      <c r="AD161" s="376"/>
      <c r="AE161" s="376"/>
      <c r="AF161" s="376"/>
      <c r="AG161" s="376"/>
      <c r="AH161" s="376"/>
      <c r="AI161" s="376"/>
      <c r="AJ161" s="376"/>
      <c r="AK161" s="376"/>
      <c r="AL161" s="376"/>
      <c r="AM161" s="376"/>
      <c r="AN161" s="376"/>
      <c r="AO161" s="376"/>
      <c r="AP161" s="376"/>
      <c r="AQ161" s="376"/>
      <c r="AR161" s="376"/>
    </row>
    <row r="162" spans="1:44" ht="15.75" x14ac:dyDescent="0.25">
      <c r="A162" s="755"/>
      <c r="B162" s="102"/>
      <c r="C162" s="102"/>
      <c r="D162" s="102"/>
      <c r="E162" s="102"/>
      <c r="F162" s="102"/>
      <c r="G162" s="102"/>
      <c r="H162" s="102"/>
      <c r="I162" s="102"/>
      <c r="J162" s="102"/>
      <c r="K162" s="729" t="s">
        <v>659</v>
      </c>
      <c r="L162" s="102"/>
      <c r="M162" s="729" t="s">
        <v>660</v>
      </c>
      <c r="N162" s="729"/>
      <c r="O162" s="729" t="s">
        <v>661</v>
      </c>
      <c r="P162" s="729"/>
      <c r="Q162" s="729" t="s">
        <v>662</v>
      </c>
      <c r="R162" s="729"/>
      <c r="S162" s="1780" t="s">
        <v>679</v>
      </c>
      <c r="T162" s="729"/>
      <c r="U162" s="926"/>
      <c r="V162" s="729" t="s">
        <v>2344</v>
      </c>
      <c r="W162" s="729"/>
      <c r="X162" s="249"/>
      <c r="Z162" s="1"/>
      <c r="AB162" s="376"/>
      <c r="AC162" s="376"/>
      <c r="AD162" s="376"/>
      <c r="AE162" s="376"/>
      <c r="AF162" s="376"/>
      <c r="AG162" s="376"/>
      <c r="AH162" s="376"/>
      <c r="AI162" s="376"/>
      <c r="AJ162" s="376"/>
      <c r="AK162" s="376"/>
      <c r="AL162" s="376"/>
      <c r="AM162" s="376"/>
      <c r="AN162" s="376"/>
      <c r="AO162" s="376"/>
      <c r="AP162" s="376"/>
      <c r="AQ162" s="376"/>
      <c r="AR162" s="376"/>
    </row>
    <row r="163" spans="1:44" ht="62.25" customHeight="1" x14ac:dyDescent="0.25">
      <c r="A163" s="755"/>
      <c r="B163" s="102"/>
      <c r="C163" s="736"/>
      <c r="D163" s="102"/>
      <c r="E163" s="102"/>
      <c r="F163" s="102"/>
      <c r="G163" s="102"/>
      <c r="H163" s="102"/>
      <c r="I163" s="102"/>
      <c r="J163" s="102"/>
      <c r="K163" s="730" t="s">
        <v>27</v>
      </c>
      <c r="L163" s="102"/>
      <c r="M163" s="730" t="str">
        <f>+M96</f>
        <v>ZZZZ</v>
      </c>
      <c r="N163" s="918"/>
      <c r="O163" s="730" t="str">
        <f>+O96</f>
        <v>0 County Council</v>
      </c>
      <c r="P163" s="918"/>
      <c r="Q163" s="730">
        <f>+Q96</f>
        <v>0</v>
      </c>
      <c r="R163" s="730"/>
      <c r="S163" s="1781" t="s">
        <v>4451</v>
      </c>
      <c r="T163" s="730"/>
      <c r="U163" s="927"/>
      <c r="V163" s="919" t="s">
        <v>4155</v>
      </c>
      <c r="W163" s="919"/>
      <c r="X163" s="249"/>
      <c r="Z163" s="1"/>
      <c r="AA163" s="1" t="s">
        <v>4166</v>
      </c>
      <c r="AB163" s="376"/>
      <c r="AC163" s="376"/>
      <c r="AD163" s="376"/>
      <c r="AE163" s="376"/>
      <c r="AF163" s="376"/>
      <c r="AG163" s="376"/>
      <c r="AH163" s="376"/>
      <c r="AI163" s="376"/>
      <c r="AJ163" s="376"/>
      <c r="AK163" s="376"/>
      <c r="AL163" s="376"/>
      <c r="AM163" s="376"/>
      <c r="AN163" s="376"/>
      <c r="AO163" s="376"/>
      <c r="AP163" s="376"/>
      <c r="AQ163" s="376"/>
      <c r="AR163" s="376"/>
    </row>
    <row r="164" spans="1:44" ht="16.5" thickBot="1" x14ac:dyDescent="0.3">
      <c r="A164" s="759"/>
      <c r="B164" s="102"/>
      <c r="C164" s="150" t="s">
        <v>663</v>
      </c>
      <c r="D164" s="736"/>
      <c r="E164" s="736"/>
      <c r="F164" s="736"/>
      <c r="G164" s="736"/>
      <c r="H164" s="736"/>
      <c r="I164" s="736"/>
      <c r="J164" s="736"/>
      <c r="K164" s="1201"/>
      <c r="L164" s="1202"/>
      <c r="M164" s="1203"/>
      <c r="N164" s="1204"/>
      <c r="O164" s="1203"/>
      <c r="P164" s="1204"/>
      <c r="Q164" s="1203"/>
      <c r="R164" s="1204"/>
      <c r="S164" s="1796"/>
      <c r="T164" s="1205"/>
      <c r="U164" s="1206"/>
      <c r="V164" s="1207"/>
      <c r="W164" s="1207"/>
      <c r="X164" s="758"/>
      <c r="Z164" s="1838"/>
      <c r="AB164" s="376"/>
      <c r="AC164" s="376"/>
      <c r="AD164" s="376"/>
      <c r="AE164" s="376"/>
      <c r="AF164" s="376"/>
      <c r="AG164" s="376"/>
      <c r="AH164" s="376"/>
      <c r="AI164" s="376"/>
      <c r="AJ164" s="376"/>
      <c r="AK164" s="376"/>
      <c r="AL164" s="376"/>
      <c r="AM164" s="376"/>
      <c r="AN164" s="376"/>
      <c r="AO164" s="376"/>
      <c r="AP164" s="376"/>
      <c r="AQ164" s="376"/>
      <c r="AR164" s="376"/>
    </row>
    <row r="165" spans="1:44" ht="16.5" thickBot="1" x14ac:dyDescent="0.3">
      <c r="A165" s="759"/>
      <c r="B165" s="102"/>
      <c r="C165" s="183" t="s">
        <v>4973</v>
      </c>
      <c r="E165" s="736"/>
      <c r="F165" s="736"/>
      <c r="G165" s="736"/>
      <c r="H165" s="736"/>
      <c r="I165" s="736"/>
      <c r="J165" s="736"/>
      <c r="K165" s="854">
        <f>S165-(M165+O165+Q165)</f>
        <v>0</v>
      </c>
      <c r="L165" s="102"/>
      <c r="M165" s="854">
        <f>ROUND((('Part 2'!$G78*BA_share)*-1)+((((INDEX(Data!$BN:$BN,MATCH(Import_LA_Code,Ref_LA_Codes,0))*-1)*BA_share)-'Part 1'!$V165*BA_share)),0)</f>
        <v>0</v>
      </c>
      <c r="N165" s="705"/>
      <c r="O165" s="854">
        <f>ROUND((('Part 2'!$G78*MPA_share)*-1)+((((INDEX(Data!$BN:$BN,MATCH(Import_LA_Code,Ref_LA_Codes,0))*-1)*MPA_share)-'Part 1'!$V165*MPA_share)),0)</f>
        <v>0</v>
      </c>
      <c r="P165" s="705"/>
      <c r="Q165" s="854">
        <f>ROUND((('Part 2'!$G78*FRA_share)*-1)+((((INDEX(Data!BN:BN,MATCH(Import_LA_Code,Ref_LA_Codes,0))*-1)*FRA_share)-'Part 1'!$V165*FRA_share)),0)</f>
        <v>0</v>
      </c>
      <c r="R165" s="705"/>
      <c r="S165" s="1797">
        <f>ROUND((('Part 2'!$G78+INDEX(Data!BN:BN,MATCH(Import_LA_Code,Ref_LA_Codes,0)))*-1)-'Part 1'!$V165,0)</f>
        <v>0</v>
      </c>
      <c r="T165" s="266"/>
      <c r="U165" s="926"/>
      <c r="V165" s="854">
        <f>ROUND(IF('Part 3'!$M$65&gt;0,ROUND((INDEX(Data!$BN:$BN,MATCH(Import_LA_Code,Ref_LA_Codes,0))*-1)*('Part 3'!$M$65/'Part 3'!$G$65),0),0),0)</f>
        <v>0</v>
      </c>
      <c r="W165" s="266"/>
      <c r="X165" s="627"/>
      <c r="Z165" s="1838">
        <f>+IF(K165+M165+O165+Q165-S165=0,0,1)</f>
        <v>0</v>
      </c>
      <c r="AA165" s="30">
        <f>S165+'Part 2'!M78</f>
        <v>0</v>
      </c>
      <c r="AB165" s="376"/>
      <c r="AC165" s="376"/>
      <c r="AD165" s="376"/>
      <c r="AE165" s="376"/>
      <c r="AF165" s="376"/>
      <c r="AG165" s="376"/>
      <c r="AH165" s="376"/>
      <c r="AI165" s="376"/>
      <c r="AJ165" s="376"/>
      <c r="AK165" s="376"/>
      <c r="AL165" s="376"/>
      <c r="AM165" s="376"/>
      <c r="AN165" s="376"/>
      <c r="AO165" s="376"/>
      <c r="AP165" s="376"/>
      <c r="AQ165" s="376"/>
      <c r="AR165" s="376"/>
    </row>
    <row r="166" spans="1:44" ht="15.75" x14ac:dyDescent="0.25">
      <c r="A166" s="755"/>
      <c r="B166" s="102"/>
      <c r="E166" s="246"/>
      <c r="F166" s="246"/>
      <c r="G166" s="246"/>
      <c r="H166" s="246"/>
      <c r="I166" s="246"/>
      <c r="J166" s="246"/>
      <c r="K166" s="246"/>
      <c r="L166" s="102"/>
      <c r="M166" s="260"/>
      <c r="N166" s="260"/>
      <c r="O166" s="260"/>
      <c r="P166" s="260"/>
      <c r="Q166" s="260"/>
      <c r="R166" s="260"/>
      <c r="S166" s="1798"/>
      <c r="T166" s="260"/>
      <c r="U166" s="926"/>
      <c r="V166" s="102"/>
      <c r="W166" s="102"/>
      <c r="X166" s="249"/>
      <c r="Y166" s="1845"/>
      <c r="Z166" s="1838"/>
      <c r="AB166" s="376"/>
      <c r="AC166" s="376"/>
      <c r="AD166" s="376"/>
      <c r="AE166" s="376"/>
      <c r="AF166" s="376"/>
      <c r="AG166" s="376"/>
      <c r="AH166" s="376"/>
      <c r="AI166" s="376"/>
      <c r="AJ166" s="376"/>
      <c r="AK166" s="376"/>
      <c r="AL166" s="376"/>
      <c r="AM166" s="376"/>
      <c r="AN166" s="376"/>
      <c r="AO166" s="376"/>
      <c r="AP166" s="376"/>
      <c r="AQ166" s="376"/>
      <c r="AR166" s="376"/>
    </row>
    <row r="167" spans="1:44" ht="16.5" thickBot="1" x14ac:dyDescent="0.3">
      <c r="A167" s="759"/>
      <c r="B167" s="102"/>
      <c r="C167" s="150" t="s">
        <v>680</v>
      </c>
      <c r="E167" s="246"/>
      <c r="F167" s="246"/>
      <c r="G167" s="246"/>
      <c r="H167" s="246"/>
      <c r="I167" s="246"/>
      <c r="J167" s="246"/>
      <c r="K167" s="1207"/>
      <c r="L167" s="1202"/>
      <c r="M167" s="1207"/>
      <c r="N167" s="1207"/>
      <c r="O167" s="1207"/>
      <c r="P167" s="1207"/>
      <c r="Q167" s="1207"/>
      <c r="R167" s="1207"/>
      <c r="S167" s="1799"/>
      <c r="T167" s="1207"/>
      <c r="U167" s="1206"/>
      <c r="V167" s="1348"/>
      <c r="W167" s="1348"/>
      <c r="X167" s="401"/>
      <c r="Y167" s="1845"/>
      <c r="Z167" s="1838"/>
      <c r="AB167" s="376"/>
      <c r="AC167" s="376"/>
      <c r="AD167" s="376"/>
      <c r="AE167" s="376"/>
      <c r="AF167" s="376"/>
      <c r="AG167" s="376"/>
      <c r="AH167" s="376"/>
      <c r="AI167" s="376"/>
      <c r="AJ167" s="376"/>
      <c r="AK167" s="376"/>
      <c r="AL167" s="376"/>
      <c r="AM167" s="376"/>
      <c r="AN167" s="376"/>
      <c r="AO167" s="376"/>
      <c r="AP167" s="376"/>
      <c r="AQ167" s="376"/>
      <c r="AR167" s="376"/>
    </row>
    <row r="168" spans="1:44" ht="16.5" thickBot="1" x14ac:dyDescent="0.3">
      <c r="A168" s="759"/>
      <c r="B168" s="102"/>
      <c r="C168" s="183" t="s">
        <v>4474</v>
      </c>
      <c r="E168" s="246"/>
      <c r="F168" s="246"/>
      <c r="G168" s="246"/>
      <c r="H168" s="246"/>
      <c r="I168" s="246"/>
      <c r="J168" s="246"/>
      <c r="K168" s="854">
        <f>S168-(M168+O168+Q168)</f>
        <v>0</v>
      </c>
      <c r="L168" s="102"/>
      <c r="M168" s="854">
        <f>ROUND((('Part 2'!$G83*BA_share)*-1),0)</f>
        <v>0</v>
      </c>
      <c r="N168" s="705"/>
      <c r="O168" s="854">
        <f>ROUND((('Part 2'!$G83*MPA_share)*-1),0)</f>
        <v>0</v>
      </c>
      <c r="P168" s="705"/>
      <c r="Q168" s="854">
        <f>ROUND((('Part 2'!$G83*FRA_share)*-1),0)</f>
        <v>0</v>
      </c>
      <c r="R168" s="705"/>
      <c r="S168" s="1797">
        <f>ROUND('Part 2'!$G83*-1,0)</f>
        <v>0</v>
      </c>
      <c r="T168" s="266"/>
      <c r="U168" s="926"/>
      <c r="V168" s="1417"/>
      <c r="W168" s="1417"/>
      <c r="X168" s="627"/>
      <c r="Z168" s="1838">
        <f>+IF(K168+M168+O168+Q168-S168=0,0,1)</f>
        <v>0</v>
      </c>
      <c r="AB168" s="376"/>
      <c r="AC168" s="376"/>
      <c r="AD168" s="376"/>
      <c r="AE168" s="376"/>
      <c r="AF168" s="376"/>
      <c r="AG168" s="376"/>
      <c r="AH168" s="376"/>
      <c r="AI168" s="376"/>
      <c r="AJ168" s="376"/>
      <c r="AK168" s="376"/>
      <c r="AL168" s="376"/>
      <c r="AM168" s="376"/>
      <c r="AN168" s="376"/>
      <c r="AO168" s="376"/>
      <c r="AP168" s="376"/>
      <c r="AQ168" s="376"/>
      <c r="AR168" s="376"/>
    </row>
    <row r="169" spans="1:44" ht="15.75" x14ac:dyDescent="0.25">
      <c r="A169" s="759"/>
      <c r="B169" s="102"/>
      <c r="E169" s="246"/>
      <c r="F169" s="246"/>
      <c r="G169" s="246"/>
      <c r="H169" s="246"/>
      <c r="I169" s="246"/>
      <c r="J169" s="246"/>
      <c r="K169" s="246"/>
      <c r="L169" s="102"/>
      <c r="M169" s="260"/>
      <c r="N169" s="260"/>
      <c r="O169" s="260"/>
      <c r="P169" s="260"/>
      <c r="Q169" s="260"/>
      <c r="R169" s="260"/>
      <c r="S169" s="1798"/>
      <c r="T169" s="260"/>
      <c r="U169" s="926"/>
      <c r="V169" s="102"/>
      <c r="W169" s="102"/>
      <c r="X169" s="401"/>
      <c r="Y169" s="1845"/>
      <c r="Z169" s="1838"/>
      <c r="AB169" s="376"/>
      <c r="AC169" s="376"/>
      <c r="AD169" s="376"/>
      <c r="AE169" s="376"/>
      <c r="AF169" s="376"/>
      <c r="AG169" s="376"/>
      <c r="AH169" s="376"/>
      <c r="AI169" s="376"/>
      <c r="AJ169" s="376"/>
      <c r="AK169" s="376"/>
      <c r="AL169" s="376"/>
      <c r="AM169" s="376"/>
      <c r="AN169" s="376"/>
      <c r="AO169" s="376"/>
      <c r="AP169" s="376"/>
      <c r="AQ169" s="376"/>
      <c r="AR169" s="376"/>
    </row>
    <row r="170" spans="1:44" ht="16.5" thickBot="1" x14ac:dyDescent="0.3">
      <c r="A170" s="759"/>
      <c r="B170" s="102"/>
      <c r="C170" s="150" t="s">
        <v>664</v>
      </c>
      <c r="E170" s="246"/>
      <c r="F170" s="246"/>
      <c r="G170" s="246"/>
      <c r="H170" s="246"/>
      <c r="I170" s="246"/>
      <c r="J170" s="246"/>
      <c r="K170" s="1207"/>
      <c r="L170" s="1202"/>
      <c r="M170" s="1207"/>
      <c r="N170" s="1207"/>
      <c r="O170" s="760"/>
      <c r="P170" s="760"/>
      <c r="Q170" s="760"/>
      <c r="R170" s="760"/>
      <c r="S170" s="1800"/>
      <c r="T170" s="1207"/>
      <c r="U170" s="1206"/>
      <c r="V170" s="1348"/>
      <c r="W170" s="1348"/>
      <c r="X170" s="401"/>
      <c r="Y170" s="1845"/>
      <c r="Z170" s="1838"/>
      <c r="AB170" s="376"/>
      <c r="AC170" s="376"/>
      <c r="AD170" s="376"/>
      <c r="AE170" s="376"/>
      <c r="AF170" s="376"/>
      <c r="AG170" s="376"/>
      <c r="AH170" s="376"/>
      <c r="AI170" s="376"/>
      <c r="AJ170" s="376"/>
      <c r="AK170" s="376"/>
      <c r="AL170" s="376"/>
      <c r="AM170" s="376"/>
      <c r="AN170" s="376"/>
      <c r="AO170" s="376"/>
      <c r="AP170" s="376"/>
      <c r="AQ170" s="376"/>
      <c r="AR170" s="376"/>
    </row>
    <row r="171" spans="1:44" ht="16.5" thickBot="1" x14ac:dyDescent="0.3">
      <c r="A171" s="759"/>
      <c r="B171" s="102"/>
      <c r="C171" s="183" t="s">
        <v>4475</v>
      </c>
      <c r="E171" s="246"/>
      <c r="F171" s="246"/>
      <c r="G171" s="246"/>
      <c r="H171" s="246"/>
      <c r="I171" s="246"/>
      <c r="J171" s="246"/>
      <c r="K171" s="854">
        <f>S171-(M171+O171+Q171)</f>
        <v>0</v>
      </c>
      <c r="L171" s="102"/>
      <c r="M171" s="854">
        <f>ROUND((('Part 2'!$G86*BA_share)*-1),0)</f>
        <v>0</v>
      </c>
      <c r="N171" s="705"/>
      <c r="O171" s="854">
        <f>ROUND((('Part 2'!$G86*MPA_share)*-1),0)</f>
        <v>0</v>
      </c>
      <c r="P171" s="705"/>
      <c r="Q171" s="854">
        <f>ROUND((('Part 2'!$G86*FRA_share)*-1),0)</f>
        <v>0</v>
      </c>
      <c r="R171" s="705"/>
      <c r="S171" s="1797">
        <f>ROUND('Part 2'!$G86*-1,0)</f>
        <v>0</v>
      </c>
      <c r="T171" s="266"/>
      <c r="U171" s="926"/>
      <c r="V171" s="1417"/>
      <c r="W171" s="1417"/>
      <c r="X171" s="627"/>
      <c r="Z171" s="1838">
        <f>+IF(K171+M171+O171+Q171-S171=0,0,1)</f>
        <v>0</v>
      </c>
      <c r="AB171" s="376"/>
      <c r="AC171" s="376"/>
      <c r="AD171" s="376"/>
      <c r="AE171" s="376"/>
      <c r="AF171" s="376"/>
      <c r="AG171" s="376"/>
      <c r="AH171" s="376"/>
      <c r="AI171" s="376"/>
      <c r="AJ171" s="376"/>
      <c r="AK171" s="376"/>
      <c r="AL171" s="376"/>
      <c r="AM171" s="376"/>
      <c r="AN171" s="376"/>
      <c r="AO171" s="376"/>
      <c r="AP171" s="376"/>
      <c r="AQ171" s="376"/>
      <c r="AR171" s="376"/>
    </row>
    <row r="172" spans="1:44" ht="15.75" x14ac:dyDescent="0.25">
      <c r="A172" s="759"/>
      <c r="B172" s="102"/>
      <c r="E172" s="246"/>
      <c r="F172" s="246"/>
      <c r="G172" s="246"/>
      <c r="H172" s="246"/>
      <c r="I172" s="246"/>
      <c r="J172" s="246"/>
      <c r="K172" s="246"/>
      <c r="L172" s="102"/>
      <c r="M172" s="260"/>
      <c r="N172" s="260"/>
      <c r="O172" s="260"/>
      <c r="P172" s="260"/>
      <c r="Q172" s="260"/>
      <c r="R172" s="260"/>
      <c r="S172" s="1798"/>
      <c r="T172" s="260"/>
      <c r="U172" s="926"/>
      <c r="V172" s="102"/>
      <c r="W172" s="102"/>
      <c r="X172" s="401"/>
      <c r="Y172" s="1845"/>
      <c r="Z172" s="1838"/>
      <c r="AB172" s="376"/>
      <c r="AC172" s="376"/>
      <c r="AD172" s="376"/>
      <c r="AE172" s="376"/>
      <c r="AF172" s="376"/>
      <c r="AG172" s="376"/>
      <c r="AH172" s="376"/>
      <c r="AI172" s="376"/>
      <c r="AJ172" s="376"/>
      <c r="AK172" s="376"/>
      <c r="AL172" s="376"/>
      <c r="AM172" s="376"/>
      <c r="AN172" s="376"/>
      <c r="AO172" s="376"/>
      <c r="AP172" s="376"/>
      <c r="AQ172" s="376"/>
      <c r="AR172" s="376"/>
    </row>
    <row r="173" spans="1:44" ht="16.5" thickBot="1" x14ac:dyDescent="0.3">
      <c r="A173" s="755"/>
      <c r="B173" s="102"/>
      <c r="C173" s="150" t="s">
        <v>902</v>
      </c>
      <c r="E173" s="246"/>
      <c r="F173" s="246"/>
      <c r="G173" s="246"/>
      <c r="H173" s="246"/>
      <c r="I173" s="246"/>
      <c r="J173" s="246"/>
      <c r="K173" s="246"/>
      <c r="L173" s="102"/>
      <c r="M173" s="260"/>
      <c r="N173" s="260"/>
      <c r="O173" s="260"/>
      <c r="P173" s="260"/>
      <c r="Q173" s="260"/>
      <c r="R173" s="260"/>
      <c r="S173" s="1798"/>
      <c r="T173" s="260"/>
      <c r="U173" s="926"/>
      <c r="V173" s="102"/>
      <c r="W173" s="102"/>
      <c r="X173" s="249"/>
      <c r="Z173" s="1838"/>
      <c r="AB173" s="376"/>
      <c r="AC173" s="376"/>
      <c r="AD173" s="376"/>
      <c r="AE173" s="376"/>
      <c r="AF173" s="376"/>
      <c r="AG173" s="376"/>
      <c r="AH173" s="376"/>
      <c r="AI173" s="376"/>
      <c r="AJ173" s="376"/>
      <c r="AK173" s="376"/>
      <c r="AL173" s="376"/>
      <c r="AM173" s="376"/>
      <c r="AN173" s="376"/>
      <c r="AO173" s="376"/>
      <c r="AP173" s="376"/>
      <c r="AQ173" s="376"/>
      <c r="AR173" s="376"/>
    </row>
    <row r="174" spans="1:44" ht="16.5" thickBot="1" x14ac:dyDescent="0.3">
      <c r="A174" s="755"/>
      <c r="B174" s="102"/>
      <c r="C174" s="183" t="s">
        <v>4974</v>
      </c>
      <c r="K174" s="854">
        <f>S174-(M174+O174+Q174)</f>
        <v>0</v>
      </c>
      <c r="L174" s="102"/>
      <c r="M174" s="854">
        <f>ROUND((((('Part 2'!$G89+('Part 2'!$J89*0.5))*BA_share)*-1)-('Part 1'!$V174*BA_share)),0)</f>
        <v>0</v>
      </c>
      <c r="N174" s="705"/>
      <c r="O174" s="854">
        <f>ROUND((((('Part 2'!$G89+('Part 2'!$J89*0.5))*MPA_share)*-1)-('Part 1'!$V174*MPA_share)),0)</f>
        <v>0</v>
      </c>
      <c r="P174" s="705"/>
      <c r="Q174" s="854">
        <f>ROUND((((('Part 2'!$G89+('Part 2'!$J89*0.5))*FRA_share)*-1)-('Part 1'!$V174*FRA_share)),0)</f>
        <v>0</v>
      </c>
      <c r="R174" s="705"/>
      <c r="S174" s="1797">
        <f>ROUND((('Part 2'!$G89+('Part 2'!$J89)*0.5)*-1)-'Part 1'!$V174,0)</f>
        <v>0</v>
      </c>
      <c r="T174" s="266"/>
      <c r="U174" s="926"/>
      <c r="V174" s="854">
        <f>ROUND(IF('Part 3'!$M$65&gt;0,('Part 2'!$J89*0.5*-1)*('Part 3'!$M$65/'Part 3'!$G$65),0),0)</f>
        <v>0</v>
      </c>
      <c r="W174" s="266"/>
      <c r="X174" s="627"/>
      <c r="Z174" s="1838">
        <f>+IF(K174+M174+O174+Q174-S174=0,0,1)</f>
        <v>0</v>
      </c>
      <c r="AB174" s="376"/>
      <c r="AC174" s="376"/>
      <c r="AD174" s="376"/>
      <c r="AE174" s="376"/>
      <c r="AF174" s="376"/>
      <c r="AG174" s="376"/>
      <c r="AH174" s="376"/>
      <c r="AI174" s="376"/>
      <c r="AJ174" s="376"/>
      <c r="AK174" s="376"/>
      <c r="AL174" s="376"/>
      <c r="AM174" s="376"/>
      <c r="AN174" s="376"/>
      <c r="AO174" s="376"/>
      <c r="AP174" s="376"/>
      <c r="AQ174" s="376"/>
      <c r="AR174" s="376"/>
    </row>
    <row r="175" spans="1:44" ht="15.75" x14ac:dyDescent="0.25">
      <c r="A175" s="755"/>
      <c r="B175" s="102"/>
      <c r="L175" s="102"/>
      <c r="M175" s="260"/>
      <c r="N175" s="260"/>
      <c r="O175" s="260"/>
      <c r="P175" s="260"/>
      <c r="Q175" s="260"/>
      <c r="R175" s="260"/>
      <c r="S175" s="1798"/>
      <c r="T175" s="260"/>
      <c r="U175" s="926"/>
      <c r="V175" s="102"/>
      <c r="W175" s="102"/>
      <c r="X175" s="249"/>
      <c r="Y175" s="30"/>
      <c r="Z175" s="1838"/>
      <c r="AB175" s="376"/>
      <c r="AC175" s="376"/>
      <c r="AD175" s="376"/>
      <c r="AE175" s="376"/>
      <c r="AF175" s="376"/>
      <c r="AG175" s="376"/>
      <c r="AH175" s="376"/>
      <c r="AI175" s="376"/>
      <c r="AJ175" s="376"/>
      <c r="AK175" s="376"/>
      <c r="AL175" s="376"/>
      <c r="AM175" s="376"/>
      <c r="AN175" s="376"/>
      <c r="AO175" s="376"/>
      <c r="AP175" s="376"/>
      <c r="AQ175" s="376"/>
      <c r="AR175" s="376"/>
    </row>
    <row r="176" spans="1:44" ht="16.5" thickBot="1" x14ac:dyDescent="0.3">
      <c r="A176" s="755"/>
      <c r="B176" s="102"/>
      <c r="C176" s="150" t="s">
        <v>1937</v>
      </c>
      <c r="E176" s="246"/>
      <c r="F176" s="246"/>
      <c r="G176" s="246"/>
      <c r="H176" s="246"/>
      <c r="I176" s="246"/>
      <c r="J176" s="246"/>
      <c r="K176" s="246"/>
      <c r="L176" s="757"/>
      <c r="M176" s="708"/>
      <c r="N176" s="705"/>
      <c r="O176" s="708"/>
      <c r="P176" s="705"/>
      <c r="Q176" s="708"/>
      <c r="R176" s="705"/>
      <c r="S176" s="1791"/>
      <c r="T176" s="708"/>
      <c r="U176" s="926"/>
      <c r="V176" s="102"/>
      <c r="W176" s="102"/>
      <c r="X176" s="758"/>
      <c r="Z176" s="1838"/>
      <c r="AB176" s="376"/>
      <c r="AC176" s="376"/>
      <c r="AD176" s="376"/>
      <c r="AE176" s="376"/>
      <c r="AF176" s="376"/>
      <c r="AG176" s="376"/>
      <c r="AH176" s="376"/>
      <c r="AI176" s="376"/>
      <c r="AJ176" s="376"/>
      <c r="AK176" s="376"/>
      <c r="AL176" s="376"/>
      <c r="AM176" s="376"/>
      <c r="AN176" s="376"/>
      <c r="AO176" s="376"/>
      <c r="AP176" s="376"/>
      <c r="AQ176" s="376"/>
      <c r="AR176" s="376"/>
    </row>
    <row r="177" spans="1:44" ht="16.5" thickBot="1" x14ac:dyDescent="0.3">
      <c r="A177" s="755"/>
      <c r="B177" s="102"/>
      <c r="C177" s="183" t="s">
        <v>4975</v>
      </c>
      <c r="K177" s="854">
        <f>S177-(M177+O177+Q177)</f>
        <v>0</v>
      </c>
      <c r="L177" s="102"/>
      <c r="M177" s="854">
        <f>ROUND((((('Part 2'!$G92+'Part 2'!$J92)*BA_share)*-1)-('Part 1'!$V177*BA_share)),0)</f>
        <v>0</v>
      </c>
      <c r="N177" s="705"/>
      <c r="O177" s="854">
        <f>ROUND((((('Part 2'!$G92+'Part 2'!$J92)*MPA_share)*-1)-('Part 1'!$V177*MPA_share)),0)</f>
        <v>0</v>
      </c>
      <c r="P177" s="705"/>
      <c r="Q177" s="854">
        <f>ROUND((((('Part 2'!$G92+'Part 2'!$J92)*FRA_share)*-1)-('Part 1'!$V177*FRA_share)),0)</f>
        <v>0</v>
      </c>
      <c r="R177" s="705"/>
      <c r="S177" s="1797">
        <f>ROUND((('Part 2'!$G92+'Part 2'!$J92)*-1)-'Part 1'!$V177,0)</f>
        <v>0</v>
      </c>
      <c r="T177" s="266"/>
      <c r="U177" s="926"/>
      <c r="V177" s="854">
        <f>ROUND(IF('Part 3'!$M$65&gt;0,('Part 2'!$J92*-1)*('Part 3'!$M$65/'Part 3'!$G$65),0),0)</f>
        <v>0</v>
      </c>
      <c r="W177" s="266"/>
      <c r="X177" s="627"/>
      <c r="Z177" s="1838">
        <f>+IF(K177+M177+O177+Q177-S177=0,0,1)</f>
        <v>0</v>
      </c>
      <c r="AB177" s="376"/>
      <c r="AC177" s="376"/>
      <c r="AD177" s="376"/>
      <c r="AE177" s="376"/>
      <c r="AF177" s="376"/>
      <c r="AG177" s="376"/>
      <c r="AH177" s="376"/>
      <c r="AI177" s="376"/>
      <c r="AJ177" s="376"/>
      <c r="AK177" s="376"/>
      <c r="AL177" s="376"/>
      <c r="AM177" s="376"/>
      <c r="AN177" s="376"/>
      <c r="AO177" s="376"/>
      <c r="AP177" s="376"/>
      <c r="AQ177" s="376"/>
      <c r="AR177" s="376"/>
    </row>
    <row r="178" spans="1:44" ht="15.75" x14ac:dyDescent="0.25">
      <c r="A178" s="755"/>
      <c r="B178" s="102"/>
      <c r="E178" s="246"/>
      <c r="F178" s="246"/>
      <c r="G178" s="246"/>
      <c r="H178" s="246"/>
      <c r="I178" s="246"/>
      <c r="J178" s="246"/>
      <c r="K178" s="246"/>
      <c r="L178" s="757"/>
      <c r="M178" s="708"/>
      <c r="N178" s="705"/>
      <c r="O178" s="708"/>
      <c r="P178" s="705"/>
      <c r="Q178" s="708"/>
      <c r="R178" s="705"/>
      <c r="S178" s="1791"/>
      <c r="T178" s="708"/>
      <c r="U178" s="926"/>
      <c r="V178" s="102"/>
      <c r="W178" s="102"/>
      <c r="X178" s="758"/>
      <c r="Z178" s="1838"/>
      <c r="AB178" s="376"/>
      <c r="AC178" s="376"/>
      <c r="AD178" s="376"/>
      <c r="AE178" s="376"/>
      <c r="AF178" s="376"/>
      <c r="AG178" s="376"/>
      <c r="AH178" s="376"/>
      <c r="AI178" s="376"/>
      <c r="AJ178" s="376"/>
      <c r="AK178" s="376"/>
      <c r="AL178" s="376"/>
      <c r="AM178" s="376"/>
      <c r="AN178" s="376"/>
      <c r="AO178" s="376"/>
      <c r="AP178" s="376"/>
      <c r="AQ178" s="376"/>
      <c r="AR178" s="376"/>
    </row>
    <row r="179" spans="1:44" ht="16.5" thickBot="1" x14ac:dyDescent="0.3">
      <c r="A179" s="755"/>
      <c r="B179" s="102"/>
      <c r="C179" s="150" t="s">
        <v>1975</v>
      </c>
      <c r="E179" s="246"/>
      <c r="F179" s="246"/>
      <c r="G179" s="246"/>
      <c r="H179" s="246"/>
      <c r="I179" s="246"/>
      <c r="J179" s="246"/>
      <c r="K179" s="246"/>
      <c r="L179" s="757"/>
      <c r="M179" s="708"/>
      <c r="N179" s="705"/>
      <c r="O179" s="708"/>
      <c r="P179" s="705"/>
      <c r="Q179" s="708"/>
      <c r="R179" s="705"/>
      <c r="S179" s="1791"/>
      <c r="T179" s="708"/>
      <c r="U179" s="926"/>
      <c r="V179" s="102"/>
      <c r="W179" s="102"/>
      <c r="X179" s="758"/>
      <c r="Z179" s="1838"/>
      <c r="AB179" s="376"/>
      <c r="AC179" s="376"/>
      <c r="AD179" s="376"/>
      <c r="AE179" s="376"/>
      <c r="AF179" s="376"/>
      <c r="AG179" s="376"/>
      <c r="AH179" s="376"/>
      <c r="AI179" s="376"/>
      <c r="AJ179" s="376"/>
      <c r="AK179" s="376"/>
      <c r="AL179" s="376"/>
      <c r="AM179" s="376"/>
      <c r="AN179" s="376"/>
      <c r="AO179" s="376"/>
      <c r="AP179" s="376"/>
      <c r="AQ179" s="376"/>
      <c r="AR179" s="376"/>
    </row>
    <row r="180" spans="1:44" ht="15.75" customHeight="1" thickBot="1" x14ac:dyDescent="0.3">
      <c r="A180" s="755"/>
      <c r="B180" s="102"/>
      <c r="C180" s="183" t="s">
        <v>4156</v>
      </c>
      <c r="K180" s="854">
        <f>S180-(M180+O180+Q180)</f>
        <v>0</v>
      </c>
      <c r="L180" s="102"/>
      <c r="M180" s="854">
        <f>ROUND((((('Part 2'!$G95+'Part 2'!$J95)*BA_share)*-1)-('Part 1'!$V180*BA_share)),0)</f>
        <v>0</v>
      </c>
      <c r="N180" s="705"/>
      <c r="O180" s="854">
        <f>ROUND((((('Part 2'!$G95+'Part 2'!$J95)*MPA_share)*-1)-('Part 1'!$V180*MPA_share)),0)</f>
        <v>0</v>
      </c>
      <c r="P180" s="705"/>
      <c r="Q180" s="854">
        <f>ROUND((((('Part 2'!$G95+'Part 2'!$J95)*FRA_share)*-1)-('Part 1'!$V180*FRA_share)),0)</f>
        <v>0</v>
      </c>
      <c r="R180" s="705"/>
      <c r="S180" s="1797">
        <f>ROUND((('Part 2'!$G95+'Part 2'!$J95)*-1)-'Part 1'!$V180,0)</f>
        <v>0</v>
      </c>
      <c r="T180" s="266"/>
      <c r="U180" s="926"/>
      <c r="V180" s="854">
        <f>ROUND(IF('Part 3'!$M$65&gt;0,('Part 2'!$J95*-1)*('Part 3'!$M$65/'Part 3'!$G$65),0),0)</f>
        <v>0</v>
      </c>
      <c r="W180" s="266"/>
      <c r="X180" s="627"/>
      <c r="Z180" s="1838">
        <f>+IF(K180+M180+O180+Q180-S180=0,0,1)</f>
        <v>0</v>
      </c>
      <c r="AB180" s="376"/>
      <c r="AC180" s="376"/>
      <c r="AD180" s="376"/>
      <c r="AE180" s="376"/>
      <c r="AF180" s="376"/>
      <c r="AG180" s="376"/>
      <c r="AH180" s="376"/>
      <c r="AI180" s="376"/>
      <c r="AJ180" s="376"/>
      <c r="AK180" s="376"/>
      <c r="AL180" s="376"/>
      <c r="AM180" s="376"/>
      <c r="AN180" s="376"/>
      <c r="AO180" s="376"/>
      <c r="AP180" s="376"/>
      <c r="AQ180" s="376"/>
      <c r="AR180" s="376"/>
    </row>
    <row r="181" spans="1:44" ht="15.75" customHeight="1" x14ac:dyDescent="0.25">
      <c r="A181" s="759"/>
      <c r="B181" s="102"/>
      <c r="L181" s="757"/>
      <c r="M181" s="733"/>
      <c r="N181" s="705"/>
      <c r="O181" s="733"/>
      <c r="P181" s="705"/>
      <c r="Q181" s="733"/>
      <c r="R181" s="705"/>
      <c r="S181" s="1789"/>
      <c r="T181" s="733"/>
      <c r="U181" s="926"/>
      <c r="V181" s="102"/>
      <c r="W181" s="102"/>
      <c r="X181" s="758"/>
      <c r="Z181" s="1838"/>
      <c r="AB181" s="376"/>
      <c r="AC181" s="376"/>
      <c r="AD181" s="376"/>
      <c r="AE181" s="376"/>
      <c r="AF181" s="376"/>
      <c r="AG181" s="376"/>
      <c r="AH181" s="376"/>
      <c r="AI181" s="376"/>
      <c r="AJ181" s="376"/>
      <c r="AK181" s="376"/>
      <c r="AL181" s="376"/>
      <c r="AM181" s="376"/>
      <c r="AN181" s="376"/>
      <c r="AO181" s="376"/>
      <c r="AP181" s="376"/>
      <c r="AQ181" s="376"/>
      <c r="AR181" s="376"/>
    </row>
    <row r="182" spans="1:44" ht="15.75" customHeight="1" thickBot="1" x14ac:dyDescent="0.3">
      <c r="A182" s="759"/>
      <c r="B182" s="102"/>
      <c r="C182" s="150" t="s">
        <v>2439</v>
      </c>
      <c r="E182" s="246"/>
      <c r="F182" s="246"/>
      <c r="G182" s="246"/>
      <c r="H182" s="246"/>
      <c r="I182" s="246"/>
      <c r="J182" s="246"/>
      <c r="K182" s="246"/>
      <c r="L182" s="757"/>
      <c r="M182" s="708"/>
      <c r="N182" s="705"/>
      <c r="O182" s="708"/>
      <c r="P182" s="705"/>
      <c r="Q182" s="708"/>
      <c r="R182" s="705"/>
      <c r="S182" s="1791"/>
      <c r="T182" s="708"/>
      <c r="U182" s="926"/>
      <c r="V182" s="102"/>
      <c r="W182" s="102"/>
      <c r="X182" s="758"/>
      <c r="Z182" s="1838"/>
      <c r="AB182" s="376"/>
      <c r="AC182" s="376"/>
      <c r="AD182" s="376"/>
      <c r="AE182" s="376"/>
      <c r="AF182" s="376"/>
      <c r="AG182" s="376"/>
      <c r="AH182" s="376"/>
      <c r="AI182" s="376"/>
      <c r="AJ182" s="376"/>
      <c r="AK182" s="376"/>
      <c r="AL182" s="376"/>
      <c r="AM182" s="376"/>
      <c r="AN182" s="376"/>
      <c r="AO182" s="376"/>
      <c r="AP182" s="376"/>
      <c r="AQ182" s="376"/>
      <c r="AR182" s="376"/>
    </row>
    <row r="183" spans="1:44" ht="15.75" customHeight="1" thickBot="1" x14ac:dyDescent="0.3">
      <c r="A183" s="759"/>
      <c r="B183" s="102"/>
      <c r="C183" s="183" t="s">
        <v>4138</v>
      </c>
      <c r="K183" s="854">
        <f>S183-(M183+O183+Q183)</f>
        <v>0</v>
      </c>
      <c r="L183" s="102"/>
      <c r="M183" s="854">
        <f>ROUND((((('Part 2'!$G98+'Part 2'!$J98)*BA_share)*-1)-('Part 1'!$V183*BA_share)),0)</f>
        <v>0</v>
      </c>
      <c r="N183" s="705"/>
      <c r="O183" s="854">
        <f>ROUND((((('Part 2'!$G98+'Part 2'!$J98)*MPA_share)*-1)-('Part 1'!$V183*MPA_share)),0)</f>
        <v>0</v>
      </c>
      <c r="P183" s="705"/>
      <c r="Q183" s="854">
        <f>ROUND((((('Part 2'!$G98+'Part 2'!$J98)*FRA_share)*-1)-('Part 1'!$V183*FRA_share)),0)</f>
        <v>0</v>
      </c>
      <c r="R183" s="705"/>
      <c r="S183" s="1797">
        <f>ROUND((('Part 2'!$G98+'Part 2'!$J98)*-1)-'Part 1'!$V183,0)</f>
        <v>0</v>
      </c>
      <c r="T183" s="266"/>
      <c r="U183" s="926"/>
      <c r="V183" s="854">
        <f>ROUND(IF('Part 3'!$M$65&gt;0,('Part 2'!$J98*-1)*('Part 3'!$M$65/'Part 3'!$G$65),0),0)</f>
        <v>0</v>
      </c>
      <c r="W183" s="266"/>
      <c r="X183" s="627"/>
      <c r="Z183" s="1838">
        <f>+IF(K183+M183+O183+Q183-S183=0,0,1)</f>
        <v>0</v>
      </c>
      <c r="AB183" s="376"/>
      <c r="AC183" s="376"/>
      <c r="AD183" s="376"/>
      <c r="AE183" s="376"/>
      <c r="AF183" s="376"/>
      <c r="AG183" s="376"/>
      <c r="AH183" s="376"/>
      <c r="AI183" s="376"/>
      <c r="AJ183" s="376"/>
      <c r="AK183" s="376"/>
      <c r="AL183" s="376"/>
      <c r="AM183" s="376"/>
      <c r="AN183" s="376"/>
      <c r="AO183" s="376"/>
      <c r="AP183" s="376"/>
      <c r="AQ183" s="376"/>
      <c r="AR183" s="376"/>
    </row>
    <row r="184" spans="1:44" ht="15.75" customHeight="1" x14ac:dyDescent="0.25">
      <c r="A184" s="759"/>
      <c r="B184" s="102"/>
      <c r="L184" s="757"/>
      <c r="M184" s="733"/>
      <c r="N184" s="705"/>
      <c r="O184" s="733"/>
      <c r="P184" s="705"/>
      <c r="Q184" s="733"/>
      <c r="R184" s="705"/>
      <c r="S184" s="1789"/>
      <c r="T184" s="733"/>
      <c r="U184" s="926"/>
      <c r="V184" s="102"/>
      <c r="W184" s="102"/>
      <c r="X184" s="758"/>
      <c r="Z184" s="1838"/>
      <c r="AB184" s="376"/>
      <c r="AC184" s="376"/>
      <c r="AD184" s="376"/>
      <c r="AE184" s="376"/>
      <c r="AF184" s="376"/>
      <c r="AG184" s="376"/>
      <c r="AH184" s="376"/>
      <c r="AI184" s="376"/>
      <c r="AJ184" s="376"/>
      <c r="AK184" s="376"/>
      <c r="AL184" s="376"/>
      <c r="AM184" s="376"/>
      <c r="AN184" s="376"/>
      <c r="AO184" s="376"/>
      <c r="AP184" s="376"/>
      <c r="AQ184" s="376"/>
      <c r="AR184" s="376"/>
    </row>
    <row r="185" spans="1:44" ht="16.5" thickBot="1" x14ac:dyDescent="0.3">
      <c r="A185" s="759"/>
      <c r="B185" s="102"/>
      <c r="C185" s="150" t="s">
        <v>4139</v>
      </c>
      <c r="E185" s="246"/>
      <c r="F185" s="246"/>
      <c r="G185" s="246"/>
      <c r="H185" s="246"/>
      <c r="I185" s="246"/>
      <c r="J185" s="246"/>
      <c r="K185" s="1207"/>
      <c r="L185" s="1202"/>
      <c r="M185" s="1207"/>
      <c r="N185" s="1207"/>
      <c r="O185" s="1207"/>
      <c r="P185" s="1207"/>
      <c r="Q185" s="1207"/>
      <c r="R185" s="1207"/>
      <c r="S185" s="1799"/>
      <c r="T185" s="1207"/>
      <c r="U185" s="1206"/>
      <c r="V185" s="1348"/>
      <c r="W185" s="1348"/>
      <c r="X185" s="401"/>
      <c r="Y185" s="1845"/>
      <c r="Z185" s="1838"/>
      <c r="AB185" s="376"/>
      <c r="AC185" s="376"/>
      <c r="AD185" s="376"/>
      <c r="AE185" s="376"/>
      <c r="AF185" s="376"/>
      <c r="AG185" s="376"/>
      <c r="AH185" s="376"/>
      <c r="AI185" s="376"/>
      <c r="AJ185" s="376"/>
      <c r="AK185" s="376"/>
      <c r="AL185" s="376"/>
      <c r="AM185" s="376"/>
      <c r="AN185" s="376"/>
      <c r="AO185" s="376"/>
      <c r="AP185" s="376"/>
      <c r="AQ185" s="376"/>
      <c r="AR185" s="376"/>
    </row>
    <row r="186" spans="1:44" ht="16.5" thickBot="1" x14ac:dyDescent="0.3">
      <c r="A186" s="759"/>
      <c r="B186" s="102"/>
      <c r="C186" s="183" t="s">
        <v>4304</v>
      </c>
      <c r="E186" s="246"/>
      <c r="F186" s="246"/>
      <c r="G186" s="246"/>
      <c r="H186" s="246"/>
      <c r="I186" s="246"/>
      <c r="J186" s="246"/>
      <c r="K186" s="854">
        <f>S186-(M186+O186+Q186)</f>
        <v>0</v>
      </c>
      <c r="L186" s="102"/>
      <c r="M186" s="854">
        <f>ROUND((('Part 2'!$G116*BA_share)*-1),0)</f>
        <v>0</v>
      </c>
      <c r="N186" s="705"/>
      <c r="O186" s="854">
        <f>ROUND((('Part 2'!$G116*MPA_share)*-1),0)</f>
        <v>0</v>
      </c>
      <c r="P186" s="705"/>
      <c r="Q186" s="854">
        <f>ROUND((('Part 2'!$G116*FRA_share)*-1),0)</f>
        <v>0</v>
      </c>
      <c r="R186" s="705"/>
      <c r="S186" s="1797">
        <f>ROUND(('Part 2'!$G116*-1),0)</f>
        <v>0</v>
      </c>
      <c r="T186" s="266"/>
      <c r="U186" s="926"/>
      <c r="V186" s="1417"/>
      <c r="W186" s="1417"/>
      <c r="X186" s="627"/>
      <c r="Z186" s="1838">
        <f>+IF(K186+M186+O186+Q186-S186=0,0,1)</f>
        <v>0</v>
      </c>
      <c r="AB186" s="376"/>
      <c r="AC186" s="376"/>
      <c r="AD186" s="376"/>
      <c r="AE186" s="376"/>
      <c r="AF186" s="376"/>
      <c r="AG186" s="376"/>
      <c r="AH186" s="376"/>
      <c r="AI186" s="376"/>
      <c r="AJ186" s="376"/>
      <c r="AK186" s="376"/>
      <c r="AL186" s="376"/>
      <c r="AM186" s="376"/>
      <c r="AN186" s="376"/>
      <c r="AO186" s="376"/>
      <c r="AP186" s="376"/>
      <c r="AQ186" s="376"/>
      <c r="AR186" s="376"/>
    </row>
    <row r="187" spans="1:44" ht="15.75" customHeight="1" x14ac:dyDescent="0.25">
      <c r="A187" s="759"/>
      <c r="B187" s="102"/>
      <c r="L187" s="757"/>
      <c r="M187" s="733"/>
      <c r="N187" s="705"/>
      <c r="O187" s="733"/>
      <c r="P187" s="705"/>
      <c r="Q187" s="733"/>
      <c r="R187" s="705"/>
      <c r="S187" s="1789"/>
      <c r="T187" s="733"/>
      <c r="U187" s="926"/>
      <c r="V187" s="761"/>
      <c r="W187" s="761"/>
      <c r="X187" s="758"/>
      <c r="Z187" s="1838"/>
      <c r="AB187" s="376"/>
      <c r="AC187" s="376"/>
      <c r="AD187" s="376"/>
      <c r="AE187" s="376"/>
      <c r="AF187" s="376"/>
      <c r="AG187" s="376"/>
      <c r="AH187" s="376"/>
      <c r="AI187" s="376"/>
      <c r="AJ187" s="376"/>
      <c r="AK187" s="376"/>
      <c r="AL187" s="376"/>
      <c r="AM187" s="376"/>
      <c r="AN187" s="376"/>
      <c r="AO187" s="376"/>
      <c r="AP187" s="376"/>
      <c r="AQ187" s="376"/>
      <c r="AR187" s="376"/>
    </row>
    <row r="188" spans="1:44" ht="16.5" thickBot="1" x14ac:dyDescent="0.3">
      <c r="A188" s="759"/>
      <c r="B188" s="102"/>
      <c r="C188" s="150" t="s">
        <v>490</v>
      </c>
      <c r="E188" s="246"/>
      <c r="F188" s="246"/>
      <c r="G188" s="246"/>
      <c r="H188" s="246"/>
      <c r="I188" s="246"/>
      <c r="J188" s="246"/>
      <c r="K188" s="1207"/>
      <c r="L188" s="1202"/>
      <c r="M188" s="1207"/>
      <c r="N188" s="1207"/>
      <c r="O188" s="1207"/>
      <c r="P188" s="1207"/>
      <c r="Q188" s="1207"/>
      <c r="R188" s="1207"/>
      <c r="S188" s="1799"/>
      <c r="T188" s="1207"/>
      <c r="U188" s="1206"/>
      <c r="V188" s="1348"/>
      <c r="W188" s="1348"/>
      <c r="X188" s="401"/>
      <c r="Y188" s="1845"/>
      <c r="Z188" s="1838"/>
      <c r="AB188" s="376"/>
      <c r="AC188" s="376"/>
      <c r="AD188" s="376"/>
      <c r="AE188" s="376"/>
      <c r="AF188" s="376"/>
      <c r="AG188" s="376"/>
      <c r="AH188" s="376"/>
      <c r="AI188" s="376"/>
      <c r="AJ188" s="376"/>
      <c r="AK188" s="376"/>
      <c r="AL188" s="376"/>
      <c r="AM188" s="376"/>
      <c r="AN188" s="376"/>
      <c r="AO188" s="376"/>
      <c r="AP188" s="376"/>
      <c r="AQ188" s="376"/>
      <c r="AR188" s="376"/>
    </row>
    <row r="189" spans="1:44" ht="16.5" thickBot="1" x14ac:dyDescent="0.3">
      <c r="A189" s="759"/>
      <c r="B189" s="102"/>
      <c r="C189" s="183" t="s">
        <v>1216</v>
      </c>
      <c r="E189" s="246"/>
      <c r="F189" s="246"/>
      <c r="G189" s="246"/>
      <c r="H189" s="246"/>
      <c r="I189" s="246"/>
      <c r="J189" s="246"/>
      <c r="K189" s="854">
        <f>S189-(M189+O189+Q189)</f>
        <v>0</v>
      </c>
      <c r="L189" s="102"/>
      <c r="M189" s="854">
        <f>ROUND((('Part 2'!$G119*BA_share)*-1),0)</f>
        <v>0</v>
      </c>
      <c r="N189" s="705"/>
      <c r="O189" s="854">
        <f>ROUND((('Part 2'!$G119*MPA_share)*-1),0)</f>
        <v>0</v>
      </c>
      <c r="P189" s="705"/>
      <c r="Q189" s="854">
        <f>ROUND((('Part 2'!$G119*FRA_share)*-1),0)</f>
        <v>0</v>
      </c>
      <c r="R189" s="705"/>
      <c r="S189" s="1797">
        <f>ROUND(('Part 2'!$G119*-1),0)</f>
        <v>0</v>
      </c>
      <c r="T189" s="266"/>
      <c r="U189" s="926"/>
      <c r="V189" s="1417"/>
      <c r="W189" s="1417"/>
      <c r="X189" s="627"/>
      <c r="Z189" s="1838">
        <f>+IF(K189+M189+O189+Q189-S189=0,0,1)</f>
        <v>0</v>
      </c>
      <c r="AB189" s="376"/>
      <c r="AC189" s="376"/>
      <c r="AD189" s="376"/>
      <c r="AE189" s="376"/>
      <c r="AF189" s="376"/>
      <c r="AG189" s="376"/>
      <c r="AH189" s="376"/>
      <c r="AI189" s="376"/>
      <c r="AJ189" s="376"/>
      <c r="AK189" s="376"/>
      <c r="AL189" s="376"/>
      <c r="AM189" s="376"/>
      <c r="AN189" s="376"/>
      <c r="AO189" s="376"/>
      <c r="AP189" s="376"/>
      <c r="AQ189" s="376"/>
      <c r="AR189" s="376"/>
    </row>
    <row r="190" spans="1:44" ht="15.75" customHeight="1" x14ac:dyDescent="0.25">
      <c r="A190" s="759"/>
      <c r="B190" s="102"/>
      <c r="L190" s="757"/>
      <c r="M190" s="733"/>
      <c r="N190" s="705"/>
      <c r="O190" s="733"/>
      <c r="P190" s="705"/>
      <c r="Q190" s="733"/>
      <c r="R190" s="705"/>
      <c r="S190" s="1789"/>
      <c r="T190" s="733"/>
      <c r="U190" s="926"/>
      <c r="V190" s="102"/>
      <c r="W190" s="102"/>
      <c r="X190" s="758"/>
      <c r="Z190" s="1838"/>
      <c r="AB190" s="376"/>
      <c r="AC190" s="376"/>
      <c r="AD190" s="376"/>
      <c r="AE190" s="376"/>
      <c r="AF190" s="376"/>
      <c r="AG190" s="376"/>
      <c r="AH190" s="376"/>
      <c r="AI190" s="376"/>
      <c r="AJ190" s="376"/>
      <c r="AK190" s="376"/>
      <c r="AL190" s="376"/>
      <c r="AM190" s="376"/>
      <c r="AN190" s="376"/>
      <c r="AO190" s="376"/>
      <c r="AP190" s="376"/>
      <c r="AQ190" s="376"/>
      <c r="AR190" s="376"/>
    </row>
    <row r="191" spans="1:44" ht="16.5" thickBot="1" x14ac:dyDescent="0.3">
      <c r="A191" s="755"/>
      <c r="B191" s="102"/>
      <c r="C191" s="150" t="s">
        <v>1971</v>
      </c>
      <c r="L191" s="212"/>
      <c r="M191" s="760"/>
      <c r="N191" s="760"/>
      <c r="O191" s="760"/>
      <c r="P191" s="760"/>
      <c r="Q191" s="760"/>
      <c r="R191" s="760"/>
      <c r="S191" s="1800"/>
      <c r="T191" s="760"/>
      <c r="U191" s="926"/>
      <c r="V191" s="102"/>
      <c r="W191" s="102"/>
      <c r="X191" s="249"/>
      <c r="Z191" s="1838"/>
      <c r="AB191" s="376"/>
      <c r="AC191" s="376"/>
      <c r="AD191" s="376"/>
      <c r="AE191" s="376"/>
      <c r="AF191" s="376"/>
      <c r="AG191" s="376"/>
      <c r="AH191" s="376"/>
      <c r="AI191" s="376"/>
      <c r="AJ191" s="376"/>
      <c r="AK191" s="376"/>
      <c r="AL191" s="376"/>
      <c r="AM191" s="376"/>
      <c r="AN191" s="376"/>
      <c r="AO191" s="376"/>
      <c r="AP191" s="376"/>
      <c r="AQ191" s="376"/>
      <c r="AR191" s="376"/>
    </row>
    <row r="192" spans="1:44" ht="16.5" thickBot="1" x14ac:dyDescent="0.3">
      <c r="A192" s="755"/>
      <c r="B192" s="102"/>
      <c r="C192" s="183" t="s">
        <v>1209</v>
      </c>
      <c r="K192" s="854">
        <f>S192-(M192+O192+Q192)</f>
        <v>0</v>
      </c>
      <c r="L192" s="102"/>
      <c r="M192" s="854">
        <f>ROUND((((('Part 2'!$G136+'Part 2'!$J136)*BA_share)*-1)-('Part 1'!$V192*BA_share)),0)</f>
        <v>0</v>
      </c>
      <c r="N192" s="705"/>
      <c r="O192" s="854">
        <f>ROUND((((('Part 2'!$G136+'Part 2'!$J136)*MPA_share)*-1)-('Part 1'!$V192*MPA_share)),0)</f>
        <v>0</v>
      </c>
      <c r="P192" s="705"/>
      <c r="Q192" s="854">
        <f>ROUND((((('Part 2'!$G136+'Part 2'!$J136)*FRA_share)*-1)-('Part 1'!$V192*FRA_share)),0)</f>
        <v>0</v>
      </c>
      <c r="R192" s="705"/>
      <c r="S192" s="1797">
        <f>ROUND((('Part 2'!$G136+'Part 2'!$J136)*-1)-'Part 1'!$V192,0)</f>
        <v>0</v>
      </c>
      <c r="T192" s="266"/>
      <c r="U192" s="926"/>
      <c r="V192" s="854">
        <f>ROUND(IF('Part 3'!$M$65&gt;0,('Part 2'!$J136*-1)*('Part 3'!$M$65/'Part 3'!$G$65),0),0)</f>
        <v>0</v>
      </c>
      <c r="W192" s="266"/>
      <c r="X192" s="627"/>
      <c r="Z192" s="1838">
        <f>+IF(K192+M192+O192+Q192-S192=0,0,1)</f>
        <v>0</v>
      </c>
      <c r="AB192" s="376"/>
      <c r="AC192" s="376"/>
      <c r="AD192" s="376"/>
      <c r="AE192" s="376"/>
      <c r="AF192" s="376"/>
      <c r="AG192" s="376"/>
      <c r="AH192" s="376"/>
      <c r="AI192" s="376"/>
      <c r="AJ192" s="376"/>
      <c r="AK192" s="376"/>
      <c r="AL192" s="376"/>
      <c r="AM192" s="376"/>
      <c r="AN192" s="376"/>
      <c r="AO192" s="376"/>
      <c r="AP192" s="376"/>
      <c r="AQ192" s="376"/>
      <c r="AR192" s="376"/>
    </row>
    <row r="193" spans="1:44" ht="15.75" x14ac:dyDescent="0.25">
      <c r="A193" s="755"/>
      <c r="B193" s="102"/>
      <c r="C193" s="736"/>
      <c r="D193" s="736"/>
      <c r="E193" s="761"/>
      <c r="F193" s="761"/>
      <c r="G193" s="761"/>
      <c r="H193" s="761"/>
      <c r="I193" s="761"/>
      <c r="J193" s="761"/>
      <c r="K193" s="761"/>
      <c r="L193" s="757"/>
      <c r="M193" s="762"/>
      <c r="N193" s="740"/>
      <c r="O193" s="762"/>
      <c r="P193" s="740"/>
      <c r="Q193" s="762"/>
      <c r="R193" s="740"/>
      <c r="S193" s="1801"/>
      <c r="T193" s="762"/>
      <c r="U193" s="926"/>
      <c r="V193" s="102"/>
      <c r="W193" s="102"/>
      <c r="X193" s="265"/>
      <c r="Z193" s="1838"/>
      <c r="AB193" s="376"/>
      <c r="AC193" s="376"/>
      <c r="AD193" s="376"/>
      <c r="AE193" s="376"/>
      <c r="AF193" s="376"/>
      <c r="AG193" s="376"/>
      <c r="AH193" s="376"/>
      <c r="AI193" s="376"/>
      <c r="AJ193" s="376"/>
      <c r="AK193" s="376"/>
      <c r="AL193" s="376"/>
      <c r="AM193" s="376"/>
      <c r="AN193" s="376"/>
      <c r="AO193" s="376"/>
      <c r="AP193" s="376"/>
      <c r="AQ193" s="376"/>
      <c r="AR193" s="376"/>
    </row>
    <row r="194" spans="1:44" ht="15.75" customHeight="1" thickBot="1" x14ac:dyDescent="0.3">
      <c r="A194" s="759"/>
      <c r="B194" s="102"/>
      <c r="C194" s="150" t="s">
        <v>2440</v>
      </c>
      <c r="E194" s="246"/>
      <c r="F194" s="246"/>
      <c r="G194" s="246"/>
      <c r="H194" s="246"/>
      <c r="I194" s="246"/>
      <c r="J194" s="246"/>
      <c r="K194" s="246"/>
      <c r="L194" s="757"/>
      <c r="M194" s="708"/>
      <c r="N194" s="705"/>
      <c r="O194" s="708"/>
      <c r="P194" s="705"/>
      <c r="Q194" s="708"/>
      <c r="R194" s="705"/>
      <c r="S194" s="1791"/>
      <c r="T194" s="708"/>
      <c r="U194" s="926"/>
      <c r="V194" s="102"/>
      <c r="W194" s="102"/>
      <c r="X194" s="758"/>
      <c r="Z194" s="1838"/>
      <c r="AB194" s="376"/>
      <c r="AC194" s="376"/>
      <c r="AD194" s="376"/>
      <c r="AE194" s="376"/>
      <c r="AF194" s="376"/>
      <c r="AG194" s="376"/>
      <c r="AH194" s="376"/>
      <c r="AI194" s="376"/>
      <c r="AJ194" s="376"/>
      <c r="AK194" s="376"/>
      <c r="AL194" s="376"/>
      <c r="AM194" s="376"/>
      <c r="AN194" s="376"/>
      <c r="AO194" s="376"/>
      <c r="AP194" s="376"/>
      <c r="AQ194" s="376"/>
      <c r="AR194" s="376"/>
    </row>
    <row r="195" spans="1:44" ht="15.75" customHeight="1" thickBot="1" x14ac:dyDescent="0.3">
      <c r="A195" s="759"/>
      <c r="B195" s="102"/>
      <c r="C195" s="183" t="s">
        <v>1926</v>
      </c>
      <c r="D195" s="463"/>
      <c r="E195" s="463"/>
      <c r="F195" s="463"/>
      <c r="G195" s="463"/>
      <c r="H195" s="463"/>
      <c r="I195" s="463"/>
      <c r="J195" s="463"/>
      <c r="K195" s="854">
        <f>S195-(M195+O195+Q195)</f>
        <v>0</v>
      </c>
      <c r="L195" s="102"/>
      <c r="M195" s="854">
        <f>ROUND((((('Part 2'!$G139+'Part 2'!$J139)*BA_share)*-1)-('Part 1'!$V195*BA_share)),0)</f>
        <v>0</v>
      </c>
      <c r="N195" s="705"/>
      <c r="O195" s="854">
        <f>ROUND((((('Part 2'!$G139+'Part 2'!$J139)*MPA_share)*-1)-('Part 1'!$V195*MPA_share)),0)</f>
        <v>0</v>
      </c>
      <c r="P195" s="705"/>
      <c r="Q195" s="854">
        <f>ROUND((((('Part 2'!$G139+'Part 2'!$J139)*FRA_share)*-1)-('Part 1'!$V195*FRA_share)),0)</f>
        <v>0</v>
      </c>
      <c r="R195" s="705"/>
      <c r="S195" s="1797">
        <f>ROUND((('Part 2'!$G139+'Part 2'!$J139)*-1)-'Part 1'!$V195,0)</f>
        <v>0</v>
      </c>
      <c r="T195" s="266"/>
      <c r="U195" s="926"/>
      <c r="V195" s="854">
        <f>ROUND(IF('Part 3'!$M$65&gt;0,('Part 2'!$J139*-1)*('Part 3'!$M$65/'Part 3'!$G$65),0),0)</f>
        <v>0</v>
      </c>
      <c r="W195" s="266"/>
      <c r="X195" s="627"/>
      <c r="Z195" s="1838">
        <f>+IF(K195+M195+O195+Q195-S195=0,0,1)</f>
        <v>0</v>
      </c>
      <c r="AB195" s="376"/>
      <c r="AC195" s="376"/>
      <c r="AD195" s="376"/>
      <c r="AE195" s="376"/>
      <c r="AF195" s="376"/>
      <c r="AG195" s="376"/>
      <c r="AH195" s="376"/>
      <c r="AI195" s="376"/>
      <c r="AJ195" s="376"/>
      <c r="AK195" s="376"/>
      <c r="AL195" s="376"/>
      <c r="AM195" s="376"/>
      <c r="AN195" s="376"/>
      <c r="AO195" s="376"/>
      <c r="AP195" s="376"/>
      <c r="AQ195" s="376"/>
      <c r="AR195" s="376"/>
    </row>
    <row r="196" spans="1:44" ht="15.75" customHeight="1" x14ac:dyDescent="0.25">
      <c r="A196" s="759"/>
      <c r="B196" s="102"/>
      <c r="D196" s="463"/>
      <c r="E196" s="463"/>
      <c r="F196" s="463"/>
      <c r="G196" s="463"/>
      <c r="H196" s="463"/>
      <c r="I196" s="463"/>
      <c r="J196" s="463"/>
      <c r="K196" s="463"/>
      <c r="L196" s="757"/>
      <c r="M196" s="733"/>
      <c r="N196" s="705"/>
      <c r="O196" s="733"/>
      <c r="P196" s="705"/>
      <c r="Q196" s="733"/>
      <c r="R196" s="705"/>
      <c r="S196" s="1789"/>
      <c r="T196" s="733"/>
      <c r="U196" s="926"/>
      <c r="V196" s="102"/>
      <c r="W196" s="102"/>
      <c r="X196" s="627"/>
      <c r="Z196" s="1838"/>
      <c r="AB196" s="376"/>
      <c r="AC196" s="376"/>
      <c r="AD196" s="376"/>
      <c r="AE196" s="376"/>
      <c r="AF196" s="376"/>
      <c r="AG196" s="376"/>
      <c r="AH196" s="376"/>
      <c r="AI196" s="376"/>
      <c r="AJ196" s="376"/>
      <c r="AK196" s="376"/>
      <c r="AL196" s="376"/>
      <c r="AM196" s="376"/>
      <c r="AN196" s="376"/>
      <c r="AO196" s="376"/>
      <c r="AP196" s="376"/>
      <c r="AQ196" s="376"/>
      <c r="AR196" s="376"/>
    </row>
    <row r="197" spans="1:44" ht="16.5" thickBot="1" x14ac:dyDescent="0.3">
      <c r="A197" s="755"/>
      <c r="B197" s="102"/>
      <c r="C197" s="150" t="s">
        <v>1934</v>
      </c>
      <c r="E197" s="246"/>
      <c r="F197" s="246"/>
      <c r="G197" s="246"/>
      <c r="H197" s="246"/>
      <c r="I197" s="246"/>
      <c r="J197" s="246"/>
      <c r="K197" s="1348"/>
      <c r="L197" s="1211"/>
      <c r="M197" s="1420"/>
      <c r="N197" s="1420"/>
      <c r="O197" s="1420"/>
      <c r="P197" s="1420"/>
      <c r="Q197" s="1420"/>
      <c r="R197" s="1420"/>
      <c r="S197" s="1802"/>
      <c r="T197" s="1204"/>
      <c r="U197" s="1206"/>
      <c r="V197" s="1207"/>
      <c r="W197" s="1207"/>
      <c r="X197" s="758"/>
      <c r="Z197" s="1838"/>
      <c r="AA197" s="1846" t="s">
        <v>1932</v>
      </c>
      <c r="AB197" s="376"/>
      <c r="AC197" s="376"/>
      <c r="AD197" s="376"/>
      <c r="AE197" s="376"/>
      <c r="AF197" s="376"/>
      <c r="AG197" s="376"/>
      <c r="AH197" s="376"/>
      <c r="AI197" s="376"/>
      <c r="AJ197" s="376"/>
      <c r="AK197" s="376"/>
      <c r="AL197" s="376"/>
      <c r="AM197" s="376"/>
      <c r="AN197" s="376"/>
      <c r="AO197" s="376"/>
      <c r="AP197" s="376"/>
      <c r="AQ197" s="376"/>
      <c r="AR197" s="376"/>
    </row>
    <row r="198" spans="1:44" ht="16.5" thickBot="1" x14ac:dyDescent="0.3">
      <c r="A198" s="755"/>
      <c r="B198" s="102"/>
      <c r="C198" s="183" t="s">
        <v>1093</v>
      </c>
      <c r="E198" s="463"/>
      <c r="F198" s="463"/>
      <c r="G198" s="463"/>
      <c r="H198" s="463"/>
      <c r="I198" s="463"/>
      <c r="J198" s="463"/>
      <c r="K198" s="266"/>
      <c r="L198" s="102"/>
      <c r="M198" s="266"/>
      <c r="N198" s="705"/>
      <c r="O198" s="266"/>
      <c r="P198" s="705"/>
      <c r="Q198" s="266"/>
      <c r="R198" s="705"/>
      <c r="S198" s="1803"/>
      <c r="T198" s="266"/>
      <c r="U198" s="926"/>
      <c r="V198" s="854">
        <f>ROUND('Part 2'!$J142*-1,0)</f>
        <v>0</v>
      </c>
      <c r="W198" s="266"/>
      <c r="X198" s="627"/>
      <c r="Z198" s="1838">
        <f>+IF(K198+M198+O198+Q198-S198=0,0,1)</f>
        <v>0</v>
      </c>
      <c r="AA198" s="1847">
        <f>IF(INDEX(TierSplit!AJ:AJ,MATCH(Import_LA_Code,Ref_LA_Codes2,0))="Yes",1,0)</f>
        <v>1</v>
      </c>
      <c r="AB198" s="376"/>
      <c r="AC198" s="376"/>
      <c r="AD198" s="376"/>
      <c r="AE198" s="376"/>
      <c r="AF198" s="376"/>
      <c r="AG198" s="376"/>
      <c r="AH198" s="376"/>
      <c r="AI198" s="376"/>
      <c r="AJ198" s="376"/>
      <c r="AK198" s="376"/>
      <c r="AL198" s="376"/>
      <c r="AM198" s="376"/>
      <c r="AN198" s="376"/>
      <c r="AO198" s="376"/>
      <c r="AP198" s="376"/>
      <c r="AQ198" s="376"/>
      <c r="AR198" s="376"/>
    </row>
    <row r="199" spans="1:44" ht="15.75" x14ac:dyDescent="0.25">
      <c r="A199" s="755"/>
      <c r="B199" s="102"/>
      <c r="E199" s="246"/>
      <c r="F199" s="246"/>
      <c r="G199" s="246"/>
      <c r="H199" s="246"/>
      <c r="I199" s="246"/>
      <c r="J199" s="246"/>
      <c r="K199" s="246"/>
      <c r="L199" s="757"/>
      <c r="M199" s="733"/>
      <c r="N199" s="705"/>
      <c r="O199" s="733"/>
      <c r="P199" s="705"/>
      <c r="Q199" s="733"/>
      <c r="R199" s="705"/>
      <c r="S199" s="1789"/>
      <c r="T199" s="733"/>
      <c r="U199" s="926"/>
      <c r="V199" s="102"/>
      <c r="W199" s="102"/>
      <c r="X199" s="627"/>
      <c r="Z199" s="1838"/>
      <c r="AA199" s="48"/>
      <c r="AB199" s="376"/>
      <c r="AC199" s="376"/>
      <c r="AD199" s="376"/>
      <c r="AE199" s="376"/>
      <c r="AF199" s="376"/>
      <c r="AG199" s="376"/>
      <c r="AH199" s="376"/>
      <c r="AI199" s="376"/>
      <c r="AJ199" s="376"/>
      <c r="AK199" s="376"/>
      <c r="AL199" s="376"/>
      <c r="AM199" s="376"/>
      <c r="AN199" s="376"/>
      <c r="AO199" s="376"/>
      <c r="AP199" s="376"/>
      <c r="AQ199" s="376"/>
      <c r="AR199" s="376"/>
    </row>
    <row r="200" spans="1:44" ht="16.5" thickBot="1" x14ac:dyDescent="0.3">
      <c r="A200" s="755"/>
      <c r="B200" s="102"/>
      <c r="C200" s="150" t="s">
        <v>2411</v>
      </c>
      <c r="E200" s="246"/>
      <c r="F200" s="246"/>
      <c r="G200" s="246"/>
      <c r="H200" s="246"/>
      <c r="I200" s="246"/>
      <c r="J200" s="246"/>
      <c r="K200" s="1207"/>
      <c r="L200" s="1211"/>
      <c r="M200" s="1204"/>
      <c r="N200" s="1204"/>
      <c r="O200" s="1207"/>
      <c r="P200" s="1211"/>
      <c r="Q200" s="1204"/>
      <c r="R200" s="1204"/>
      <c r="S200" s="1796"/>
      <c r="T200" s="1203"/>
      <c r="U200" s="1206"/>
      <c r="V200" s="1207"/>
      <c r="W200" s="1207"/>
      <c r="X200" s="627"/>
      <c r="Z200" s="1838"/>
      <c r="AA200" s="1846" t="s">
        <v>2419</v>
      </c>
      <c r="AB200" s="376"/>
      <c r="AC200" s="376"/>
      <c r="AD200" s="376"/>
      <c r="AE200" s="376"/>
      <c r="AF200" s="376"/>
      <c r="AG200" s="376"/>
      <c r="AH200" s="376"/>
      <c r="AI200" s="376"/>
      <c r="AJ200" s="376"/>
      <c r="AK200" s="376"/>
      <c r="AL200" s="376"/>
      <c r="AM200" s="376"/>
      <c r="AN200" s="376"/>
      <c r="AO200" s="376"/>
      <c r="AP200" s="376"/>
      <c r="AQ200" s="376"/>
      <c r="AR200" s="376"/>
    </row>
    <row r="201" spans="1:44" ht="16.5" thickBot="1" x14ac:dyDescent="0.3">
      <c r="A201" s="755"/>
      <c r="B201" s="102"/>
      <c r="C201" s="183" t="s">
        <v>1936</v>
      </c>
      <c r="E201" s="463"/>
      <c r="F201" s="463"/>
      <c r="G201" s="463"/>
      <c r="H201" s="463"/>
      <c r="I201" s="463"/>
      <c r="J201" s="463"/>
      <c r="K201" s="854">
        <f>S201-(M201+O201+Q201)</f>
        <v>0</v>
      </c>
      <c r="L201" s="102"/>
      <c r="M201" s="854">
        <f>ROUND((((('Part 2'!$G145+'Part 2'!$J145)*BA_share)*-1)-('Part 1'!$V201*BA_share)),0)</f>
        <v>0</v>
      </c>
      <c r="N201" s="705"/>
      <c r="O201" s="854">
        <f>ROUND((((('Part 2'!$G145+'Part 2'!$J145)*MPA_share)*-1)-('Part 1'!$V201*MPA_share)),0)</f>
        <v>0</v>
      </c>
      <c r="P201" s="705"/>
      <c r="Q201" s="854">
        <f>ROUND((((('Part 2'!$G145+'Part 2'!$J145)*FRA_share)*-1)-('Part 1'!$V201*FRA_share)),0)</f>
        <v>0</v>
      </c>
      <c r="R201" s="705"/>
      <c r="S201" s="1797">
        <f>ROUND((('Part 2'!$G145+'Part 2'!$J145)*-1)-'Part 1'!$V201,0)</f>
        <v>0</v>
      </c>
      <c r="T201" s="266"/>
      <c r="U201" s="926"/>
      <c r="V201" s="854">
        <f>ROUND('Part 2'!$J145*-1,0)</f>
        <v>0</v>
      </c>
      <c r="W201" s="266"/>
      <c r="X201" s="627"/>
      <c r="Z201" s="1838">
        <f>+IF(K201+M201+O201+Q201-S201=0,0,1)</f>
        <v>0</v>
      </c>
      <c r="AA201" s="1847">
        <f>IF(INDEX(TierSplit!AK:AK,MATCH(Import_LA_Code,Ref_LA_Codes2,0))="Yes",1,0)</f>
        <v>0</v>
      </c>
      <c r="AB201" s="376"/>
      <c r="AC201" s="376"/>
      <c r="AD201" s="376"/>
      <c r="AE201" s="376"/>
      <c r="AF201" s="376"/>
      <c r="AG201" s="376"/>
      <c r="AH201" s="376"/>
      <c r="AI201" s="376"/>
      <c r="AJ201" s="376"/>
      <c r="AK201" s="376"/>
      <c r="AL201" s="376"/>
      <c r="AM201" s="376"/>
      <c r="AN201" s="376"/>
      <c r="AO201" s="376"/>
      <c r="AP201" s="376"/>
      <c r="AQ201" s="376"/>
      <c r="AR201" s="376"/>
    </row>
    <row r="202" spans="1:44" ht="15.75" x14ac:dyDescent="0.25">
      <c r="A202" s="755"/>
      <c r="B202" s="102"/>
      <c r="E202" s="246"/>
      <c r="F202" s="246"/>
      <c r="G202" s="246"/>
      <c r="H202" s="246"/>
      <c r="I202" s="246"/>
      <c r="J202" s="246"/>
      <c r="K202" s="246"/>
      <c r="L202" s="757"/>
      <c r="M202" s="708"/>
      <c r="N202" s="705"/>
      <c r="O202" s="708"/>
      <c r="P202" s="705"/>
      <c r="Q202" s="708"/>
      <c r="R202" s="705"/>
      <c r="S202" s="1791"/>
      <c r="T202" s="708"/>
      <c r="U202" s="926"/>
      <c r="V202" s="102"/>
      <c r="W202" s="102"/>
      <c r="X202" s="758"/>
      <c r="Z202" s="1838"/>
      <c r="AB202" s="376"/>
      <c r="AC202" s="376"/>
      <c r="AD202" s="376"/>
      <c r="AE202" s="376"/>
      <c r="AF202" s="376"/>
      <c r="AG202" s="376"/>
      <c r="AH202" s="376"/>
      <c r="AI202" s="376"/>
      <c r="AJ202" s="376"/>
      <c r="AK202" s="376"/>
      <c r="AL202" s="376"/>
      <c r="AM202" s="376"/>
      <c r="AN202" s="376"/>
      <c r="AO202" s="376"/>
      <c r="AP202" s="376"/>
      <c r="AQ202" s="376"/>
      <c r="AR202" s="376"/>
    </row>
    <row r="203" spans="1:44" ht="16.5" thickBot="1" x14ac:dyDescent="0.3">
      <c r="A203" s="759"/>
      <c r="B203" s="102"/>
      <c r="C203" s="150" t="s">
        <v>4310</v>
      </c>
      <c r="E203" s="246"/>
      <c r="F203" s="246"/>
      <c r="G203" s="246"/>
      <c r="H203" s="246"/>
      <c r="I203" s="246"/>
      <c r="J203" s="246"/>
      <c r="K203" s="1348"/>
      <c r="L203" s="1211"/>
      <c r="M203" s="1420"/>
      <c r="N203" s="1420"/>
      <c r="O203" s="1420"/>
      <c r="P203" s="1420"/>
      <c r="Q203" s="1420"/>
      <c r="R203" s="1420"/>
      <c r="S203" s="1802"/>
      <c r="T203" s="1204"/>
      <c r="U203" s="1206"/>
      <c r="V203" s="1207"/>
      <c r="W203" s="1207"/>
      <c r="X203" s="627"/>
      <c r="Z203" s="1838"/>
      <c r="AB203" s="376"/>
      <c r="AC203" s="376"/>
      <c r="AD203" s="376"/>
      <c r="AE203" s="376"/>
      <c r="AF203" s="376"/>
      <c r="AG203" s="376"/>
      <c r="AH203" s="376"/>
      <c r="AI203" s="376"/>
      <c r="AJ203" s="376"/>
      <c r="AK203" s="376"/>
      <c r="AL203" s="376"/>
      <c r="AM203" s="376"/>
      <c r="AN203" s="376"/>
      <c r="AO203" s="376"/>
      <c r="AP203" s="376"/>
      <c r="AQ203" s="376"/>
      <c r="AR203" s="376"/>
    </row>
    <row r="204" spans="1:44" ht="16.5" thickBot="1" x14ac:dyDescent="0.3">
      <c r="A204" s="759"/>
      <c r="B204" s="102"/>
      <c r="C204" s="183" t="s">
        <v>1976</v>
      </c>
      <c r="E204" s="246"/>
      <c r="F204" s="246"/>
      <c r="G204" s="246"/>
      <c r="H204" s="246"/>
      <c r="I204" s="246"/>
      <c r="J204" s="246"/>
      <c r="K204" s="266"/>
      <c r="L204" s="102"/>
      <c r="M204" s="266"/>
      <c r="N204" s="705"/>
      <c r="O204" s="266"/>
      <c r="P204" s="705"/>
      <c r="Q204" s="266"/>
      <c r="R204" s="705"/>
      <c r="S204" s="1803"/>
      <c r="T204" s="266"/>
      <c r="U204" s="926"/>
      <c r="V204" s="854">
        <f>ROUND('Part 2'!$J148*-1,0)</f>
        <v>0</v>
      </c>
      <c r="W204" s="266"/>
      <c r="X204" s="627"/>
      <c r="Y204" s="1848"/>
      <c r="Z204" s="1838"/>
      <c r="AB204" s="376"/>
      <c r="AC204" s="376"/>
      <c r="AD204" s="376"/>
      <c r="AE204" s="376"/>
      <c r="AF204" s="376"/>
      <c r="AG204" s="376"/>
      <c r="AH204" s="376"/>
      <c r="AI204" s="376"/>
      <c r="AJ204" s="376"/>
      <c r="AK204" s="376"/>
      <c r="AL204" s="376"/>
      <c r="AM204" s="376"/>
      <c r="AN204" s="376"/>
      <c r="AO204" s="376"/>
      <c r="AP204" s="376"/>
      <c r="AQ204" s="376"/>
      <c r="AR204" s="376"/>
    </row>
    <row r="205" spans="1:44" ht="15.75" x14ac:dyDescent="0.25">
      <c r="A205" s="759"/>
      <c r="B205" s="102"/>
      <c r="E205" s="246"/>
      <c r="F205" s="246"/>
      <c r="G205" s="246"/>
      <c r="H205" s="246"/>
      <c r="I205" s="246"/>
      <c r="J205" s="246"/>
      <c r="K205" s="246"/>
      <c r="L205" s="757"/>
      <c r="M205" s="708"/>
      <c r="N205" s="705"/>
      <c r="O205" s="708"/>
      <c r="P205" s="705"/>
      <c r="Q205" s="708"/>
      <c r="R205" s="705"/>
      <c r="S205" s="1791"/>
      <c r="T205" s="708"/>
      <c r="U205" s="926"/>
      <c r="V205" s="102"/>
      <c r="W205" s="102"/>
      <c r="X205" s="627"/>
      <c r="Z205" s="1838"/>
      <c r="AB205" s="376"/>
      <c r="AC205" s="376"/>
      <c r="AD205" s="376"/>
      <c r="AE205" s="376"/>
      <c r="AF205" s="376"/>
      <c r="AG205" s="376"/>
      <c r="AH205" s="376"/>
      <c r="AI205" s="376"/>
      <c r="AJ205" s="376"/>
      <c r="AK205" s="376"/>
      <c r="AL205" s="376"/>
      <c r="AM205" s="376"/>
      <c r="AN205" s="376"/>
      <c r="AO205" s="376"/>
      <c r="AP205" s="376"/>
      <c r="AQ205" s="376"/>
      <c r="AR205" s="376"/>
    </row>
    <row r="206" spans="1:44" ht="16.5" thickBot="1" x14ac:dyDescent="0.3">
      <c r="A206" s="1418"/>
      <c r="B206" s="1419"/>
      <c r="C206" s="150" t="str">
        <f>IF('Part 1'!$K$16="E0104","In respect of Port of Bristol","In respect of Port of Bristol: Not applicable")</f>
        <v>In respect of Port of Bristol: Not applicable</v>
      </c>
      <c r="D206" s="680"/>
      <c r="E206" s="1419"/>
      <c r="F206" s="1419"/>
      <c r="G206" s="1419"/>
      <c r="H206" s="1419"/>
      <c r="I206" s="1419"/>
      <c r="J206" s="246"/>
      <c r="K206" s="246"/>
      <c r="L206" s="757"/>
      <c r="M206" s="708"/>
      <c r="N206" s="705"/>
      <c r="O206" s="708"/>
      <c r="P206" s="705"/>
      <c r="Q206" s="708"/>
      <c r="R206" s="705"/>
      <c r="S206" s="1791"/>
      <c r="T206" s="708"/>
      <c r="U206" s="926"/>
      <c r="V206" s="102"/>
      <c r="W206" s="102"/>
      <c r="X206" s="627"/>
      <c r="Z206" s="1838"/>
      <c r="AB206" s="376"/>
      <c r="AC206" s="376"/>
      <c r="AD206" s="376"/>
      <c r="AE206" s="376"/>
      <c r="AF206" s="376"/>
      <c r="AG206" s="376"/>
      <c r="AH206" s="376"/>
      <c r="AI206" s="376"/>
      <c r="AJ206" s="376"/>
      <c r="AK206" s="376"/>
      <c r="AL206" s="376"/>
      <c r="AM206" s="376"/>
      <c r="AN206" s="376"/>
      <c r="AO206" s="376"/>
      <c r="AP206" s="376"/>
      <c r="AQ206" s="376"/>
      <c r="AR206" s="376"/>
    </row>
    <row r="207" spans="1:44" ht="16.5" thickBot="1" x14ac:dyDescent="0.3">
      <c r="A207" s="1418"/>
      <c r="B207" s="1419"/>
      <c r="C207" s="183" t="str">
        <f>IF('Part 1'!$K$16="E0104","37. Cost to authorities of providing relief","37. Cost to authorities of providing relief: Not applicable")</f>
        <v>37. Cost to authorities of providing relief: Not applicable</v>
      </c>
      <c r="D207" s="680"/>
      <c r="E207" s="1419"/>
      <c r="F207" s="1419"/>
      <c r="G207" s="1419"/>
      <c r="H207" s="1419"/>
      <c r="I207" s="1419"/>
      <c r="J207" s="246"/>
      <c r="K207" s="246"/>
      <c r="L207" s="102"/>
      <c r="M207" s="854">
        <f>S207</f>
        <v>0</v>
      </c>
      <c r="N207" s="705"/>
      <c r="O207" s="246"/>
      <c r="P207" s="246"/>
      <c r="Q207" s="246"/>
      <c r="R207" s="705"/>
      <c r="S207" s="1797">
        <f>ROUND(('Part 3'!M43)*-1,0)</f>
        <v>0</v>
      </c>
      <c r="T207" s="266"/>
      <c r="U207" s="926"/>
      <c r="V207" s="246"/>
      <c r="W207" s="246"/>
      <c r="X207" s="627"/>
      <c r="Z207" s="1838">
        <f>M207-S207</f>
        <v>0</v>
      </c>
      <c r="AB207" s="376"/>
      <c r="AC207" s="376"/>
      <c r="AD207" s="376"/>
      <c r="AE207" s="376"/>
      <c r="AF207" s="376"/>
      <c r="AG207" s="376"/>
      <c r="AH207" s="376"/>
      <c r="AI207" s="376"/>
      <c r="AJ207" s="376"/>
      <c r="AK207" s="376"/>
      <c r="AL207" s="376"/>
      <c r="AM207" s="376"/>
      <c r="AN207" s="376"/>
      <c r="AO207" s="376"/>
      <c r="AP207" s="376"/>
      <c r="AQ207" s="376"/>
      <c r="AR207" s="376"/>
    </row>
    <row r="208" spans="1:44" ht="15.75" x14ac:dyDescent="0.25">
      <c r="A208" s="1418"/>
      <c r="B208" s="1419"/>
      <c r="C208" s="680"/>
      <c r="D208" s="680"/>
      <c r="E208" s="1419"/>
      <c r="F208" s="1419"/>
      <c r="G208" s="1419"/>
      <c r="H208" s="1419"/>
      <c r="I208" s="1419"/>
      <c r="J208" s="246"/>
      <c r="K208" s="246"/>
      <c r="L208" s="757"/>
      <c r="M208" s="708"/>
      <c r="N208" s="705"/>
      <c r="O208" s="708"/>
      <c r="P208" s="705"/>
      <c r="Q208" s="708"/>
      <c r="R208" s="705"/>
      <c r="S208" s="1791"/>
      <c r="T208" s="708"/>
      <c r="U208" s="926"/>
      <c r="V208" s="102"/>
      <c r="W208" s="102"/>
      <c r="X208" s="627"/>
      <c r="Z208" s="1838"/>
      <c r="AB208" s="376"/>
      <c r="AC208" s="376"/>
      <c r="AD208" s="376"/>
      <c r="AE208" s="376"/>
      <c r="AF208" s="376"/>
      <c r="AG208" s="376"/>
      <c r="AH208" s="376"/>
      <c r="AI208" s="376"/>
      <c r="AJ208" s="376"/>
      <c r="AK208" s="376"/>
      <c r="AL208" s="376"/>
      <c r="AM208" s="376"/>
      <c r="AN208" s="376"/>
      <c r="AO208" s="376"/>
      <c r="AP208" s="376"/>
      <c r="AQ208" s="376"/>
      <c r="AR208" s="376"/>
    </row>
    <row r="209" spans="1:44" ht="15.75" x14ac:dyDescent="0.25">
      <c r="A209" s="759"/>
      <c r="B209" s="102"/>
      <c r="E209" s="246"/>
      <c r="F209" s="246"/>
      <c r="G209" s="246"/>
      <c r="H209" s="246"/>
      <c r="I209" s="246"/>
      <c r="J209" s="246"/>
      <c r="K209" s="1212"/>
      <c r="L209" s="1213"/>
      <c r="M209" s="1214"/>
      <c r="N209" s="1214"/>
      <c r="O209" s="1214"/>
      <c r="P209" s="1214"/>
      <c r="Q209" s="1214"/>
      <c r="R209" s="1214"/>
      <c r="S209" s="1804"/>
      <c r="T209" s="1214"/>
      <c r="U209" s="1215"/>
      <c r="V209" s="1212"/>
      <c r="W209" s="1212"/>
      <c r="X209" s="627"/>
      <c r="Z209" s="1838"/>
      <c r="AB209" s="376"/>
      <c r="AC209" s="376"/>
      <c r="AD209" s="376"/>
      <c r="AE209" s="376"/>
      <c r="AF209" s="376"/>
      <c r="AG209" s="376"/>
      <c r="AH209" s="376"/>
      <c r="AI209" s="376"/>
      <c r="AJ209" s="376"/>
      <c r="AK209" s="376"/>
      <c r="AL209" s="376"/>
      <c r="AM209" s="376"/>
      <c r="AN209" s="376"/>
      <c r="AO209" s="376"/>
      <c r="AP209" s="376"/>
      <c r="AQ209" s="376"/>
      <c r="AR209" s="376"/>
    </row>
    <row r="210" spans="1:44" ht="16.5" thickBot="1" x14ac:dyDescent="0.3">
      <c r="A210" s="759"/>
      <c r="B210" s="102"/>
      <c r="C210" s="150" t="s">
        <v>4953</v>
      </c>
      <c r="E210" s="246"/>
      <c r="F210" s="246"/>
      <c r="G210" s="246"/>
      <c r="H210" s="246"/>
      <c r="I210" s="246"/>
      <c r="J210" s="246"/>
      <c r="K210" s="1212"/>
      <c r="L210" s="1213"/>
      <c r="M210" s="1214"/>
      <c r="N210" s="1214"/>
      <c r="O210" s="1214"/>
      <c r="P210" s="1214"/>
      <c r="Q210" s="1214"/>
      <c r="R210" s="1214"/>
      <c r="S210" s="1804"/>
      <c r="T210" s="1214"/>
      <c r="U210" s="1215"/>
      <c r="V210" s="1216"/>
      <c r="W210" s="1216"/>
      <c r="X210" s="627"/>
      <c r="Z210" s="1838"/>
      <c r="AB210" s="376"/>
      <c r="AC210" s="376"/>
      <c r="AD210" s="376"/>
      <c r="AE210" s="376"/>
      <c r="AF210" s="376"/>
      <c r="AG210" s="376"/>
      <c r="AH210" s="376"/>
      <c r="AI210" s="376"/>
      <c r="AJ210" s="376"/>
      <c r="AK210" s="376"/>
      <c r="AL210" s="376"/>
      <c r="AM210" s="376"/>
      <c r="AN210" s="376"/>
      <c r="AO210" s="376"/>
      <c r="AP210" s="376"/>
      <c r="AQ210" s="376"/>
      <c r="AR210" s="376"/>
    </row>
    <row r="211" spans="1:44" ht="16.5" thickBot="1" x14ac:dyDescent="0.3">
      <c r="A211" s="759"/>
      <c r="B211" s="102"/>
      <c r="C211" s="183" t="s">
        <v>5331</v>
      </c>
      <c r="E211" s="246"/>
      <c r="F211" s="246"/>
      <c r="G211" s="246"/>
      <c r="H211" s="246"/>
      <c r="I211" s="246"/>
      <c r="J211" s="246"/>
      <c r="K211" s="854">
        <f>S211-(M211+O211+Q211)</f>
        <v>0</v>
      </c>
      <c r="L211" s="757"/>
      <c r="M211" s="854">
        <f>ROUND((('Part 2'!$G44+'Part 2'!$J44)*-1*BA_share)-('Part 1'!$V211*BA_share),0)</f>
        <v>0</v>
      </c>
      <c r="N211" s="260"/>
      <c r="O211" s="854">
        <f>ROUND((('Part 2'!$G44+'Part 2'!$J44)*-1*MPA_share)-('Part 1'!$V211*MPA_share),0)</f>
        <v>0</v>
      </c>
      <c r="P211" s="260"/>
      <c r="Q211" s="854">
        <f>ROUND((('Part 2'!$G44+'Part 2'!$J44)*-1*FRA_share)-('Part 1'!$V211*FRA_share),0)</f>
        <v>0</v>
      </c>
      <c r="R211" s="260"/>
      <c r="S211" s="1797">
        <f>ROUND((('Part 2'!$G44+'Part 2'!$J44)*-1)-'Part 1'!$V211,0)</f>
        <v>0</v>
      </c>
      <c r="T211" s="708"/>
      <c r="U211" s="926"/>
      <c r="V211" s="1779">
        <f>IF('Part 3'!$M$61=0,0,ROUND((('Part 2'!$J44*('Part 3'!$M$61/'Part 3'!$G$61))*-1),0))</f>
        <v>0</v>
      </c>
      <c r="W211" s="260"/>
      <c r="X211" s="627"/>
      <c r="Z211" s="1838">
        <f>+IF(K211+M211+O211+Q211-S211=0,0,1)</f>
        <v>0</v>
      </c>
      <c r="AB211" s="376"/>
      <c r="AC211" s="376"/>
      <c r="AD211" s="376"/>
      <c r="AE211" s="376"/>
      <c r="AF211" s="376"/>
      <c r="AG211" s="376"/>
      <c r="AH211" s="376"/>
      <c r="AI211" s="376"/>
      <c r="AJ211" s="376"/>
      <c r="AK211" s="376"/>
      <c r="AL211" s="376"/>
      <c r="AM211" s="376"/>
      <c r="AN211" s="376"/>
      <c r="AO211" s="376"/>
      <c r="AP211" s="376"/>
      <c r="AQ211" s="376"/>
      <c r="AR211" s="376"/>
    </row>
    <row r="212" spans="1:44" ht="16.5" thickBot="1" x14ac:dyDescent="0.3">
      <c r="A212" s="759"/>
      <c r="B212" s="102"/>
      <c r="E212" s="246"/>
      <c r="F212" s="246"/>
      <c r="G212" s="246"/>
      <c r="H212" s="246"/>
      <c r="I212" s="246"/>
      <c r="J212" s="246"/>
      <c r="K212" s="1212"/>
      <c r="L212" s="1213"/>
      <c r="M212" s="1214"/>
      <c r="N212" s="1214"/>
      <c r="O212" s="1214"/>
      <c r="P212" s="1214"/>
      <c r="Q212" s="1214"/>
      <c r="R212" s="1214"/>
      <c r="S212" s="1804"/>
      <c r="T212" s="1214"/>
      <c r="U212" s="1215"/>
      <c r="V212" s="1216"/>
      <c r="W212" s="1216"/>
      <c r="X212" s="627"/>
      <c r="Z212" s="1838"/>
      <c r="AB212" s="376"/>
      <c r="AC212" s="376"/>
      <c r="AD212" s="376"/>
      <c r="AE212" s="376"/>
      <c r="AF212" s="376"/>
      <c r="AG212" s="376"/>
      <c r="AH212" s="376"/>
      <c r="AI212" s="376"/>
      <c r="AJ212" s="376"/>
      <c r="AK212" s="376"/>
      <c r="AL212" s="376"/>
      <c r="AM212" s="376"/>
      <c r="AN212" s="376"/>
      <c r="AO212" s="376"/>
      <c r="AP212" s="376"/>
      <c r="AQ212" s="376"/>
      <c r="AR212" s="376"/>
    </row>
    <row r="213" spans="1:44" ht="16.5" thickBot="1" x14ac:dyDescent="0.3">
      <c r="A213" s="759"/>
      <c r="B213" s="102"/>
      <c r="C213" s="183" t="s">
        <v>5278</v>
      </c>
      <c r="E213" s="246"/>
      <c r="F213" s="246"/>
      <c r="G213" s="246"/>
      <c r="H213" s="246"/>
      <c r="I213" s="246"/>
      <c r="J213" s="246"/>
      <c r="K213" s="854">
        <f>S213-(M213+O213+Q213)</f>
        <v>0</v>
      </c>
      <c r="L213" s="757"/>
      <c r="M213" s="854">
        <f>ROUND((('Part 2'!$G46+'Part 2'!$J46)*-1*BA_share)-('Part 1'!$V213*BA_share),0)</f>
        <v>0</v>
      </c>
      <c r="N213" s="260"/>
      <c r="O213" s="854">
        <f>ROUND((('Part 2'!$G46+'Part 2'!$J46)*-1*MPA_share)-('Part 1'!$V213*MPA_share),0)</f>
        <v>0</v>
      </c>
      <c r="P213" s="260"/>
      <c r="Q213" s="854">
        <f>ROUND((('Part 2'!$G46+'Part 2'!$J46)*-1*FRA_share)-('Part 1'!$V213*FRA_share),0)</f>
        <v>0</v>
      </c>
      <c r="R213" s="260"/>
      <c r="S213" s="1797">
        <f>ROUND((('Part 2'!$G46+'Part 2'!$J46)*-1)-'Part 1'!$V213,0)</f>
        <v>0</v>
      </c>
      <c r="T213" s="708"/>
      <c r="U213" s="926"/>
      <c r="V213" s="1779">
        <f>IF('Part 3'!$M$61=0,0,ROUND((('Part 2'!$J46*('Part 3'!$M$61/'Part 3'!$G$61))*-1),0))</f>
        <v>0</v>
      </c>
      <c r="W213" s="260"/>
      <c r="X213" s="627"/>
      <c r="Z213" s="1838">
        <f>+IF(K213+M213+O213+Q213-S213=0,0,1)</f>
        <v>0</v>
      </c>
      <c r="AB213" s="376"/>
      <c r="AC213" s="376"/>
      <c r="AD213" s="376"/>
      <c r="AE213" s="376"/>
      <c r="AF213" s="376"/>
      <c r="AG213" s="376"/>
      <c r="AH213" s="376"/>
      <c r="AI213" s="376"/>
      <c r="AJ213" s="376"/>
      <c r="AK213" s="376"/>
      <c r="AL213" s="376"/>
      <c r="AM213" s="376"/>
      <c r="AN213" s="376"/>
      <c r="AO213" s="376"/>
      <c r="AP213" s="376"/>
      <c r="AQ213" s="376"/>
      <c r="AR213" s="376"/>
    </row>
    <row r="214" spans="1:44" ht="16.5" thickBot="1" x14ac:dyDescent="0.3">
      <c r="A214" s="759"/>
      <c r="B214" s="102"/>
      <c r="E214" s="246"/>
      <c r="F214" s="246"/>
      <c r="G214" s="246"/>
      <c r="H214" s="246"/>
      <c r="I214" s="246"/>
      <c r="J214" s="246"/>
      <c r="K214" s="1212"/>
      <c r="L214" s="1213"/>
      <c r="M214" s="1214"/>
      <c r="N214" s="1214"/>
      <c r="O214" s="1214"/>
      <c r="P214" s="1214"/>
      <c r="Q214" s="1214"/>
      <c r="R214" s="1214"/>
      <c r="S214" s="1804"/>
      <c r="T214" s="1214"/>
      <c r="U214" s="1215"/>
      <c r="V214" s="1216"/>
      <c r="W214" s="1216"/>
      <c r="X214" s="627"/>
      <c r="Z214" s="1838"/>
      <c r="AB214" s="376"/>
      <c r="AC214" s="376"/>
      <c r="AD214" s="376"/>
      <c r="AE214" s="376"/>
      <c r="AF214" s="376"/>
      <c r="AG214" s="376"/>
      <c r="AH214" s="376"/>
      <c r="AI214" s="376"/>
      <c r="AJ214" s="376"/>
      <c r="AK214" s="376"/>
      <c r="AL214" s="376"/>
      <c r="AM214" s="376"/>
      <c r="AN214" s="376"/>
      <c r="AO214" s="376"/>
      <c r="AP214" s="376"/>
      <c r="AQ214" s="376"/>
      <c r="AR214" s="376"/>
    </row>
    <row r="215" spans="1:44" ht="16.5" customHeight="1" thickBot="1" x14ac:dyDescent="0.3">
      <c r="A215" s="759"/>
      <c r="B215" s="102"/>
      <c r="C215" s="159" t="s">
        <v>4976</v>
      </c>
      <c r="E215" s="1404"/>
      <c r="F215" s="1404"/>
      <c r="G215" s="1404"/>
      <c r="H215" s="1404"/>
      <c r="I215" s="1404"/>
      <c r="J215" s="1404"/>
      <c r="K215" s="854">
        <v>0</v>
      </c>
      <c r="L215" s="761"/>
      <c r="M215" s="854">
        <v>0</v>
      </c>
      <c r="N215" s="266"/>
      <c r="O215" s="854">
        <v>0</v>
      </c>
      <c r="P215" s="266"/>
      <c r="Q215" s="854">
        <v>0</v>
      </c>
      <c r="R215" s="266"/>
      <c r="S215" s="1797">
        <v>0</v>
      </c>
      <c r="T215" s="266"/>
      <c r="U215" s="1810"/>
      <c r="V215" s="854">
        <v>0</v>
      </c>
      <c r="W215" s="760"/>
      <c r="X215" s="627"/>
      <c r="Y215" s="1845"/>
      <c r="Z215" s="1838">
        <f>+IF(K215+M215+O215+Q215-S215=0,0,1)</f>
        <v>0</v>
      </c>
      <c r="AB215" s="376"/>
      <c r="AC215" s="376"/>
      <c r="AD215" s="376"/>
      <c r="AE215" s="376"/>
      <c r="AF215" s="376"/>
      <c r="AG215" s="376"/>
      <c r="AH215" s="376"/>
      <c r="AI215" s="376"/>
      <c r="AJ215" s="376"/>
      <c r="AK215" s="376"/>
      <c r="AL215" s="376"/>
      <c r="AM215" s="376"/>
      <c r="AN215" s="376"/>
      <c r="AO215" s="376"/>
      <c r="AP215" s="376"/>
      <c r="AQ215" s="376"/>
      <c r="AR215" s="376"/>
    </row>
    <row r="216" spans="1:44" ht="16.5" customHeight="1" thickBot="1" x14ac:dyDescent="0.3">
      <c r="A216" s="759"/>
      <c r="B216" s="102"/>
      <c r="C216" s="1404"/>
      <c r="E216" s="1404"/>
      <c r="F216" s="1404"/>
      <c r="G216" s="1404"/>
      <c r="H216" s="1404"/>
      <c r="I216" s="1404"/>
      <c r="J216" s="1404"/>
      <c r="K216" s="1811"/>
      <c r="L216" s="1811"/>
      <c r="M216" s="1812"/>
      <c r="N216" s="1812"/>
      <c r="O216" s="1812"/>
      <c r="P216" s="1812"/>
      <c r="Q216" s="1812"/>
      <c r="R216" s="1812"/>
      <c r="S216" s="1813"/>
      <c r="T216" s="1812"/>
      <c r="U216" s="1814"/>
      <c r="V216" s="1812"/>
      <c r="W216" s="1216"/>
      <c r="X216" s="401"/>
      <c r="Y216" s="1845"/>
      <c r="Z216" s="1838"/>
      <c r="AB216" s="376"/>
      <c r="AC216" s="376"/>
      <c r="AD216" s="376"/>
      <c r="AE216" s="376"/>
      <c r="AF216" s="376"/>
      <c r="AG216" s="376"/>
      <c r="AH216" s="376"/>
      <c r="AI216" s="376"/>
      <c r="AJ216" s="376"/>
      <c r="AK216" s="376"/>
      <c r="AL216" s="376"/>
      <c r="AM216" s="376"/>
      <c r="AN216" s="376"/>
      <c r="AO216" s="376"/>
      <c r="AP216" s="376"/>
      <c r="AQ216" s="376"/>
      <c r="AR216" s="376"/>
    </row>
    <row r="217" spans="1:44" ht="16.5" customHeight="1" thickBot="1" x14ac:dyDescent="0.3">
      <c r="A217" s="759"/>
      <c r="B217" s="102"/>
      <c r="C217" s="1914" t="s">
        <v>5279</v>
      </c>
      <c r="D217" s="1914"/>
      <c r="E217" s="1914"/>
      <c r="F217" s="1914"/>
      <c r="G217" s="1914"/>
      <c r="H217" s="1914"/>
      <c r="I217" s="1914"/>
      <c r="J217" s="1404"/>
      <c r="K217" s="854">
        <v>0</v>
      </c>
      <c r="L217" s="761"/>
      <c r="M217" s="854">
        <v>0</v>
      </c>
      <c r="N217" s="266"/>
      <c r="O217" s="854">
        <v>0</v>
      </c>
      <c r="P217" s="266"/>
      <c r="Q217" s="854">
        <v>0</v>
      </c>
      <c r="R217" s="266"/>
      <c r="S217" s="1797">
        <v>0</v>
      </c>
      <c r="T217" s="266"/>
      <c r="U217" s="1810"/>
      <c r="V217" s="854">
        <v>0</v>
      </c>
      <c r="W217" s="760"/>
      <c r="X217" s="627"/>
      <c r="Y217" s="1845"/>
      <c r="Z217" s="1838">
        <f>+IF(K217+M217+O217+Q217-S217=0,0,1)</f>
        <v>0</v>
      </c>
      <c r="AB217" s="376"/>
      <c r="AC217" s="376"/>
      <c r="AD217" s="376"/>
      <c r="AE217" s="376"/>
      <c r="AF217" s="376"/>
      <c r="AG217" s="376"/>
      <c r="AH217" s="376"/>
      <c r="AI217" s="376"/>
      <c r="AJ217" s="376"/>
      <c r="AK217" s="376"/>
      <c r="AL217" s="376"/>
      <c r="AM217" s="376"/>
      <c r="AN217" s="376"/>
      <c r="AO217" s="376"/>
      <c r="AP217" s="376"/>
      <c r="AQ217" s="376"/>
      <c r="AR217" s="376"/>
    </row>
    <row r="218" spans="1:44" ht="16.5" customHeight="1" x14ac:dyDescent="0.25">
      <c r="A218" s="759"/>
      <c r="B218" s="102"/>
      <c r="C218" s="1914"/>
      <c r="D218" s="1914"/>
      <c r="E218" s="1914"/>
      <c r="F218" s="1914"/>
      <c r="G218" s="1914"/>
      <c r="H218" s="1914"/>
      <c r="I218" s="1914"/>
      <c r="J218" s="1404"/>
      <c r="K218" s="266"/>
      <c r="L218" s="757"/>
      <c r="M218" s="266"/>
      <c r="N218" s="260"/>
      <c r="O218" s="266"/>
      <c r="P218" s="260"/>
      <c r="Q218" s="266"/>
      <c r="R218" s="260"/>
      <c r="S218" s="1803"/>
      <c r="T218" s="266"/>
      <c r="U218" s="102"/>
      <c r="V218" s="266"/>
      <c r="W218" s="266"/>
      <c r="X218" s="702"/>
      <c r="Y218" s="1845"/>
      <c r="Z218" s="1838"/>
      <c r="AB218" s="376"/>
      <c r="AC218" s="376"/>
      <c r="AD218" s="376"/>
      <c r="AE218" s="376"/>
      <c r="AF218" s="376"/>
      <c r="AG218" s="376"/>
      <c r="AH218" s="376"/>
      <c r="AI218" s="376"/>
      <c r="AJ218" s="376"/>
      <c r="AK218" s="376"/>
      <c r="AL218" s="376"/>
      <c r="AM218" s="376"/>
      <c r="AN218" s="376"/>
      <c r="AO218" s="376"/>
      <c r="AP218" s="376"/>
      <c r="AQ218" s="376"/>
      <c r="AR218" s="376"/>
    </row>
    <row r="219" spans="1:44" ht="16.5" thickBot="1" x14ac:dyDescent="0.3">
      <c r="A219" s="755"/>
      <c r="B219" s="102"/>
      <c r="E219" s="246"/>
      <c r="F219" s="246"/>
      <c r="G219" s="246"/>
      <c r="H219" s="246"/>
      <c r="I219" s="246"/>
      <c r="J219" s="246"/>
      <c r="K219" s="246"/>
      <c r="L219" s="757"/>
      <c r="M219" s="708"/>
      <c r="N219" s="705"/>
      <c r="O219" s="708"/>
      <c r="P219" s="705"/>
      <c r="Q219" s="708"/>
      <c r="R219" s="705"/>
      <c r="S219" s="1791"/>
      <c r="T219" s="708"/>
      <c r="U219" s="102"/>
      <c r="V219" s="102"/>
      <c r="W219" s="102"/>
      <c r="X219" s="758"/>
      <c r="Z219" s="1838"/>
      <c r="AB219" s="376"/>
      <c r="AC219" s="376"/>
      <c r="AD219" s="376"/>
      <c r="AE219" s="376"/>
      <c r="AF219" s="376"/>
      <c r="AG219" s="376"/>
      <c r="AH219" s="376"/>
      <c r="AI219" s="376"/>
      <c r="AJ219" s="376"/>
      <c r="AK219" s="376"/>
      <c r="AL219" s="376"/>
      <c r="AM219" s="376"/>
      <c r="AN219" s="376"/>
      <c r="AO219" s="376"/>
      <c r="AP219" s="376"/>
      <c r="AQ219" s="376"/>
      <c r="AR219" s="376"/>
    </row>
    <row r="220" spans="1:44" ht="15.75" x14ac:dyDescent="0.25">
      <c r="A220" s="450"/>
      <c r="B220" s="743"/>
      <c r="C220" s="744"/>
      <c r="D220" s="744"/>
      <c r="E220" s="744"/>
      <c r="F220" s="744"/>
      <c r="G220" s="744"/>
      <c r="H220" s="744"/>
      <c r="I220" s="744"/>
      <c r="J220" s="744"/>
      <c r="K220" s="763"/>
      <c r="L220" s="763"/>
      <c r="M220" s="763"/>
      <c r="N220" s="763"/>
      <c r="O220" s="763"/>
      <c r="P220" s="763"/>
      <c r="Q220" s="763"/>
      <c r="R220" s="763"/>
      <c r="S220" s="1805"/>
      <c r="T220" s="924"/>
      <c r="U220" s="928"/>
      <c r="V220" s="763"/>
      <c r="W220" s="1424"/>
      <c r="X220" s="249"/>
      <c r="Z220" s="1838"/>
      <c r="AB220" s="376"/>
      <c r="AC220" s="376"/>
      <c r="AD220" s="376"/>
      <c r="AE220" s="376"/>
      <c r="AF220" s="376"/>
      <c r="AG220" s="376"/>
      <c r="AH220" s="376"/>
      <c r="AI220" s="376"/>
      <c r="AJ220" s="376"/>
      <c r="AK220" s="376"/>
      <c r="AL220" s="376"/>
      <c r="AM220" s="376"/>
      <c r="AN220" s="376"/>
      <c r="AO220" s="376"/>
      <c r="AP220" s="376"/>
      <c r="AQ220" s="376"/>
      <c r="AR220" s="376"/>
    </row>
    <row r="221" spans="1:44" ht="16.5" thickBot="1" x14ac:dyDescent="0.3">
      <c r="A221" s="450"/>
      <c r="B221" s="747"/>
      <c r="C221" s="150" t="s">
        <v>673</v>
      </c>
      <c r="K221" s="731" t="s">
        <v>654</v>
      </c>
      <c r="L221" s="705"/>
      <c r="M221" s="731" t="s">
        <v>654</v>
      </c>
      <c r="N221" s="705"/>
      <c r="O221" s="731" t="s">
        <v>654</v>
      </c>
      <c r="P221" s="705"/>
      <c r="Q221" s="731" t="s">
        <v>654</v>
      </c>
      <c r="R221" s="705"/>
      <c r="S221" s="1783" t="s">
        <v>654</v>
      </c>
      <c r="T221" s="732"/>
      <c r="U221" s="926"/>
      <c r="W221" s="1425"/>
      <c r="X221" s="249"/>
      <c r="Z221" s="1838"/>
      <c r="AB221" s="376"/>
      <c r="AC221" s="376"/>
      <c r="AD221" s="376"/>
      <c r="AE221" s="376"/>
      <c r="AF221" s="376"/>
      <c r="AG221" s="376"/>
      <c r="AH221" s="376"/>
      <c r="AI221" s="376"/>
      <c r="AJ221" s="376"/>
      <c r="AK221" s="376"/>
      <c r="AL221" s="376"/>
      <c r="AM221" s="376"/>
      <c r="AN221" s="376"/>
      <c r="AO221" s="376"/>
      <c r="AP221" s="376"/>
      <c r="AQ221" s="376"/>
      <c r="AR221" s="376"/>
    </row>
    <row r="222" spans="1:44" s="376" customFormat="1" ht="36" customHeight="1" thickBot="1" x14ac:dyDescent="0.3">
      <c r="A222" s="455"/>
      <c r="B222" s="1445"/>
      <c r="C222" s="1938" t="s">
        <v>4977</v>
      </c>
      <c r="D222" s="1938"/>
      <c r="E222" s="1938"/>
      <c r="F222" s="1938"/>
      <c r="G222" s="1938"/>
      <c r="H222" s="1938"/>
      <c r="I222" s="1938"/>
      <c r="J222" s="150"/>
      <c r="K222" s="449">
        <f>IF((K165+K168+K171+K174+K177+K180+K183+K186+K189+K192+K195+K201+K211+K213+K215+K217)&gt;0,(K165+K168+K171+K174+K177+K180+K183+K186+K189+K192+K195+K201+K211+K213+K215+K217),0)</f>
        <v>0</v>
      </c>
      <c r="L222" s="708"/>
      <c r="M222" s="449">
        <f>IF((M165+M168+M171+M174+M177+M180+M183+M186+M189+M192+M195+M201+M207+M211+M213+M215+M217)&gt;0,(M165+M168+M171+M174+M177+M180+M183+M186+M189+M192+M195+M201+M207+M211+M213+M215+M217),0)</f>
        <v>0</v>
      </c>
      <c r="N222" s="708"/>
      <c r="O222" s="449">
        <f>IF((O165+O168+O171+O174+O177+O180+O183+O186+O189+O192+O195+O201+O211+O213+O215+O217)&gt;0,(O165+O168+O171+O174+O177+O180+O183+O186+O189+O192+O195+O201+O211+O213+O215+O217),0)</f>
        <v>0</v>
      </c>
      <c r="P222" s="708"/>
      <c r="Q222" s="449">
        <f>IF((Q165+Q168+Q171+Q174+Q177+Q180+Q183+Q186+Q189+Q192+Q195+Q201+Q211+Q213+Q215+Q217)&gt;0,(Q165+Q168+Q171+Q174+Q177+Q180+Q183+Q186+Q189+Q192+Q195+Q201+Q211+Q213+Q215+Q217),0)</f>
        <v>0</v>
      </c>
      <c r="R222" s="708"/>
      <c r="S222" s="1787">
        <f>IF((S165+S168+S171+S174+S177+S180+S183+S186+S189+S192+S195+S201+S207+S211+S213+S215+S217)&gt;0,(S165+S168+S171+S174+S177+S180+S183+S186+S189+S192+S195+S201+S207+S211+S213+S215+S217),0)</f>
        <v>0</v>
      </c>
      <c r="T222" s="733"/>
      <c r="U222" s="1446"/>
      <c r="V222" s="449">
        <f>IF((V165+V174+V177+V180+V183+V192+V195+V198+V201+V204+V211+V213+V215+V217)&gt;0,(V165+V174+V177+V180+V183+V192+V195+V198+V201+V204+V211+V213+V215+V217),0)</f>
        <v>0</v>
      </c>
      <c r="W222" s="1426"/>
      <c r="X222" s="1447"/>
      <c r="Z222" s="1849">
        <f>+IF(K222+M222+O222+Q222-S222=0,0,1)</f>
        <v>0</v>
      </c>
    </row>
    <row r="223" spans="1:44" s="1826" customFormat="1" ht="16.5" customHeight="1" thickBot="1" x14ac:dyDescent="0.25">
      <c r="A223" s="1217"/>
      <c r="B223" s="1218"/>
      <c r="C223" s="680" t="s">
        <v>4134</v>
      </c>
      <c r="D223" s="1212"/>
      <c r="E223" s="1212"/>
      <c r="F223" s="1212"/>
      <c r="G223" s="1212"/>
      <c r="H223" s="1212"/>
      <c r="I223" s="1212"/>
      <c r="J223" s="1212"/>
      <c r="K223" s="1216"/>
      <c r="L223" s="1214"/>
      <c r="M223" s="1216"/>
      <c r="N223" s="1214"/>
      <c r="O223" s="1220"/>
      <c r="P223" s="1214"/>
      <c r="Q223" s="1220"/>
      <c r="R223" s="1214"/>
      <c r="S223" s="1806"/>
      <c r="T223" s="1220"/>
      <c r="U223" s="1215"/>
      <c r="V223" s="1220"/>
      <c r="W223" s="1427"/>
      <c r="X223" s="1219"/>
      <c r="Z223" s="1850"/>
    </row>
    <row r="224" spans="1:44" ht="16.5" customHeight="1" thickBot="1" x14ac:dyDescent="0.3">
      <c r="A224" s="701"/>
      <c r="B224" s="747"/>
      <c r="C224" s="183" t="s">
        <v>4978</v>
      </c>
      <c r="K224" s="929">
        <f>K165+K168+K171+K174+K177+K180+K183+K186+K189+K192+K195+K201+K211+K215</f>
        <v>0</v>
      </c>
      <c r="L224" s="705"/>
      <c r="M224" s="929">
        <f>M165+M168+M171+M174+M177+M180+M183+M186+M189+M192+M195+M201+M207+M211+M215</f>
        <v>0</v>
      </c>
      <c r="N224" s="705"/>
      <c r="O224" s="929">
        <f>O165+O168+O171+O174+O177+O180+O183+O186+O189+O192+O195+O201+O211+O215</f>
        <v>0</v>
      </c>
      <c r="P224" s="705"/>
      <c r="Q224" s="929">
        <f>Q165+Q168+Q171+Q174+Q177+Q180+Q183+Q186+Q189+Q192+Q195+Q201+Q211+Q215</f>
        <v>0</v>
      </c>
      <c r="R224" s="705"/>
      <c r="S224" s="1787">
        <f>S165+S168+S171+S174+S177+S180+S183+S186+S189+S192+S195+S201+S207+S211+S215</f>
        <v>0</v>
      </c>
      <c r="T224" s="733"/>
      <c r="U224" s="926"/>
      <c r="V224" s="929">
        <f>V165+V174+V177+V180+V183+V192+V195+V198+V201+V204+V211+V215</f>
        <v>0</v>
      </c>
      <c r="W224" s="1428"/>
      <c r="X224" s="627"/>
      <c r="Z224" s="1838">
        <f>+IF(K224+M224+O224+Q224-S224=0,0,1)</f>
        <v>0</v>
      </c>
      <c r="AB224" s="376"/>
      <c r="AC224" s="376"/>
      <c r="AD224" s="376"/>
      <c r="AE224" s="376"/>
      <c r="AF224" s="376"/>
      <c r="AG224" s="376"/>
      <c r="AH224" s="376"/>
      <c r="AI224" s="376"/>
      <c r="AJ224" s="376"/>
      <c r="AK224" s="376"/>
      <c r="AL224" s="376"/>
      <c r="AM224" s="376"/>
      <c r="AN224" s="376"/>
      <c r="AO224" s="376"/>
      <c r="AP224" s="376"/>
      <c r="AQ224" s="376"/>
      <c r="AR224" s="376"/>
    </row>
    <row r="225" spans="1:44" ht="16.5" customHeight="1" thickBot="1" x14ac:dyDescent="0.3">
      <c r="A225" s="701"/>
      <c r="B225" s="747"/>
      <c r="L225" s="705"/>
      <c r="M225" s="733"/>
      <c r="N225" s="705"/>
      <c r="O225" s="733"/>
      <c r="P225" s="705"/>
      <c r="Q225" s="733"/>
      <c r="R225" s="705"/>
      <c r="S225" s="1789"/>
      <c r="T225" s="733"/>
      <c r="U225" s="926"/>
      <c r="V225" s="733"/>
      <c r="W225" s="1426"/>
      <c r="X225" s="627"/>
      <c r="Z225" s="1842"/>
      <c r="AB225" s="376"/>
      <c r="AC225" s="376"/>
      <c r="AD225" s="376"/>
      <c r="AE225" s="376"/>
      <c r="AF225" s="376"/>
      <c r="AG225" s="376"/>
      <c r="AH225" s="376"/>
      <c r="AI225" s="376"/>
      <c r="AJ225" s="376"/>
      <c r="AK225" s="376"/>
      <c r="AL225" s="376"/>
      <c r="AM225" s="376"/>
      <c r="AN225" s="376"/>
      <c r="AO225" s="376"/>
      <c r="AP225" s="376"/>
      <c r="AQ225" s="376"/>
      <c r="AR225" s="376"/>
    </row>
    <row r="226" spans="1:44" ht="16.5" customHeight="1" thickBot="1" x14ac:dyDescent="0.3">
      <c r="A226" s="701"/>
      <c r="B226" s="747"/>
      <c r="C226" s="183" t="s">
        <v>5275</v>
      </c>
      <c r="K226" s="929">
        <f>IF(K222&gt;0,K213+K217,-K224)</f>
        <v>0</v>
      </c>
      <c r="L226" s="705"/>
      <c r="M226" s="929">
        <f>IF(M222&gt;0,M213+M217,-M224)</f>
        <v>0</v>
      </c>
      <c r="N226" s="705"/>
      <c r="O226" s="929">
        <f>IF(O222&gt;0,O213+O217,-O224)</f>
        <v>0</v>
      </c>
      <c r="P226" s="705"/>
      <c r="Q226" s="929">
        <f>IF(Q222&gt;0,Q213+Q217,-Q224)</f>
        <v>0</v>
      </c>
      <c r="R226" s="705"/>
      <c r="S226" s="1807">
        <f>IF(S222&gt;0,S213+S217,-S224)</f>
        <v>0</v>
      </c>
      <c r="T226" s="733"/>
      <c r="U226" s="926"/>
      <c r="V226" s="929">
        <f>IF(V222&gt;0,V213+V217,-V224)</f>
        <v>0</v>
      </c>
      <c r="W226" s="1428"/>
      <c r="X226" s="627"/>
      <c r="Z226" s="1838">
        <f>+IF(K226+M226+O226+Q226-S226=0,0,1)</f>
        <v>0</v>
      </c>
      <c r="AB226" s="376"/>
      <c r="AC226" s="376"/>
      <c r="AD226" s="376"/>
      <c r="AE226" s="376"/>
      <c r="AF226" s="376"/>
      <c r="AG226" s="376"/>
      <c r="AH226" s="376"/>
      <c r="AI226" s="376"/>
      <c r="AJ226" s="376"/>
      <c r="AK226" s="376"/>
      <c r="AL226" s="376"/>
      <c r="AM226" s="376"/>
      <c r="AN226" s="376"/>
      <c r="AO226" s="376"/>
      <c r="AP226" s="376"/>
      <c r="AQ226" s="376"/>
      <c r="AR226" s="376"/>
    </row>
    <row r="227" spans="1:44" ht="16.5" customHeight="1" thickBot="1" x14ac:dyDescent="0.3">
      <c r="A227" s="701"/>
      <c r="B227" s="747"/>
      <c r="K227" s="655"/>
      <c r="L227" s="705"/>
      <c r="M227" s="655"/>
      <c r="N227" s="705"/>
      <c r="O227" s="655"/>
      <c r="P227" s="705"/>
      <c r="Q227" s="655"/>
      <c r="R227" s="705"/>
      <c r="S227" s="1808"/>
      <c r="T227" s="733"/>
      <c r="U227" s="926"/>
      <c r="V227" s="655"/>
      <c r="W227" s="1428"/>
      <c r="X227" s="627"/>
      <c r="Z227" s="1842"/>
      <c r="AB227" s="376"/>
      <c r="AC227" s="376"/>
      <c r="AD227" s="376"/>
      <c r="AE227" s="376"/>
      <c r="AF227" s="376"/>
      <c r="AG227" s="376"/>
      <c r="AH227" s="376"/>
      <c r="AI227" s="376"/>
      <c r="AJ227" s="376"/>
      <c r="AK227" s="376"/>
      <c r="AL227" s="376"/>
      <c r="AM227" s="376"/>
      <c r="AN227" s="376"/>
      <c r="AO227" s="376"/>
      <c r="AP227" s="376"/>
      <c r="AQ227" s="376"/>
      <c r="AR227" s="376"/>
    </row>
    <row r="228" spans="1:44" ht="16.5" customHeight="1" thickBot="1" x14ac:dyDescent="0.3">
      <c r="A228" s="701"/>
      <c r="B228" s="747"/>
      <c r="C228" s="183" t="s">
        <v>5276</v>
      </c>
      <c r="K228" s="929">
        <f>K213+K217-K226</f>
        <v>0</v>
      </c>
      <c r="L228" s="705"/>
      <c r="M228" s="929">
        <f>M213+M217-M226</f>
        <v>0</v>
      </c>
      <c r="N228" s="705"/>
      <c r="O228" s="929">
        <f>O213+O217-O226</f>
        <v>0</v>
      </c>
      <c r="P228" s="705"/>
      <c r="Q228" s="929">
        <f>Q213+Q217-Q226</f>
        <v>0</v>
      </c>
      <c r="R228" s="705"/>
      <c r="S228" s="1807">
        <f>S213+S217-S226</f>
        <v>0</v>
      </c>
      <c r="T228" s="733"/>
      <c r="U228" s="926"/>
      <c r="V228" s="929">
        <f>V213+V217-V226</f>
        <v>0</v>
      </c>
      <c r="W228" s="1428"/>
      <c r="X228" s="627"/>
      <c r="Z228" s="1838">
        <f>+IF(K228+M228+O228+Q228-S228=0,0,1)</f>
        <v>0</v>
      </c>
      <c r="AB228" s="376"/>
      <c r="AC228" s="376"/>
      <c r="AD228" s="376"/>
      <c r="AE228" s="376"/>
      <c r="AF228" s="376"/>
      <c r="AG228" s="376"/>
      <c r="AH228" s="376"/>
      <c r="AI228" s="376"/>
      <c r="AJ228" s="376"/>
      <c r="AK228" s="376"/>
      <c r="AL228" s="376"/>
      <c r="AM228" s="376"/>
      <c r="AN228" s="376"/>
      <c r="AO228" s="376"/>
      <c r="AP228" s="376"/>
      <c r="AQ228" s="376"/>
      <c r="AR228" s="376"/>
    </row>
    <row r="229" spans="1:44" ht="16.5" thickBot="1" x14ac:dyDescent="0.3">
      <c r="A229" s="450"/>
      <c r="B229" s="764"/>
      <c r="C229" s="765"/>
      <c r="D229" s="765"/>
      <c r="E229" s="765"/>
      <c r="F229" s="765"/>
      <c r="G229" s="765"/>
      <c r="H229" s="765"/>
      <c r="I229" s="765"/>
      <c r="J229" s="765"/>
      <c r="K229" s="765"/>
      <c r="L229" s="765"/>
      <c r="M229" s="765"/>
      <c r="N229" s="765"/>
      <c r="O229" s="765"/>
      <c r="P229" s="765"/>
      <c r="Q229" s="765"/>
      <c r="R229" s="765"/>
      <c r="S229" s="1809"/>
      <c r="T229" s="765"/>
      <c r="U229" s="765"/>
      <c r="V229" s="765"/>
      <c r="W229" s="1429"/>
      <c r="X229" s="249"/>
      <c r="AB229" s="376"/>
      <c r="AC229" s="376"/>
      <c r="AD229" s="376"/>
      <c r="AE229" s="376"/>
      <c r="AF229" s="376"/>
      <c r="AG229" s="376"/>
      <c r="AH229" s="376"/>
      <c r="AI229" s="376"/>
      <c r="AJ229" s="376"/>
      <c r="AK229" s="376"/>
      <c r="AL229" s="376"/>
      <c r="AM229" s="376"/>
      <c r="AN229" s="376"/>
      <c r="AO229" s="376"/>
      <c r="AP229" s="376"/>
      <c r="AQ229" s="376"/>
      <c r="AR229" s="376"/>
    </row>
    <row r="230" spans="1:44" ht="15.75" x14ac:dyDescent="0.25">
      <c r="A230" s="450"/>
      <c r="X230" s="249"/>
      <c r="AB230" s="376"/>
      <c r="AC230" s="376"/>
      <c r="AD230" s="376"/>
      <c r="AE230" s="376"/>
      <c r="AF230" s="376"/>
      <c r="AG230" s="376"/>
      <c r="AH230" s="376"/>
      <c r="AI230" s="376"/>
      <c r="AJ230" s="376"/>
      <c r="AK230" s="376"/>
      <c r="AL230" s="376"/>
      <c r="AM230" s="376"/>
      <c r="AN230" s="376"/>
      <c r="AO230" s="376"/>
      <c r="AP230" s="376"/>
      <c r="AQ230" s="376"/>
      <c r="AR230" s="376"/>
    </row>
    <row r="231" spans="1:44" ht="18.75" customHeight="1" x14ac:dyDescent="0.25">
      <c r="A231" s="450"/>
      <c r="C231" s="1931"/>
      <c r="D231" s="1931"/>
      <c r="E231" s="1931"/>
      <c r="F231" s="1931"/>
      <c r="G231" s="1931"/>
      <c r="H231" s="1931"/>
      <c r="I231" s="1931"/>
      <c r="J231" s="1931"/>
      <c r="K231" s="1931"/>
      <c r="L231" s="1931"/>
      <c r="M231" s="1931"/>
      <c r="N231" s="1931"/>
      <c r="O231" s="1931"/>
      <c r="P231" s="1931"/>
      <c r="Q231" s="1931"/>
      <c r="R231" s="1931"/>
      <c r="S231" s="1931"/>
      <c r="T231" s="925"/>
      <c r="X231" s="249"/>
      <c r="Z231" s="1851">
        <f>SUM(Z165:Z228)</f>
        <v>0</v>
      </c>
      <c r="AB231" s="376"/>
      <c r="AC231" s="376"/>
      <c r="AD231" s="376"/>
      <c r="AE231" s="376"/>
      <c r="AF231" s="376"/>
      <c r="AG231" s="376"/>
      <c r="AH231" s="376"/>
      <c r="AI231" s="376"/>
      <c r="AJ231" s="376"/>
      <c r="AK231" s="376"/>
      <c r="AL231" s="376"/>
      <c r="AM231" s="376"/>
      <c r="AN231" s="376"/>
      <c r="AO231" s="376"/>
      <c r="AP231" s="376"/>
      <c r="AQ231" s="376"/>
      <c r="AR231" s="376"/>
    </row>
    <row r="232" spans="1:44" ht="18.75" customHeight="1" x14ac:dyDescent="0.25">
      <c r="A232" s="450"/>
      <c r="C232" s="1931"/>
      <c r="D232" s="1931"/>
      <c r="E232" s="1931"/>
      <c r="F232" s="1931"/>
      <c r="G232" s="1931"/>
      <c r="H232" s="1931"/>
      <c r="I232" s="1931"/>
      <c r="J232" s="1931"/>
      <c r="K232" s="1931"/>
      <c r="L232" s="1931"/>
      <c r="M232" s="1931"/>
      <c r="N232" s="1931"/>
      <c r="O232" s="1931"/>
      <c r="P232" s="1931"/>
      <c r="Q232" s="1931"/>
      <c r="R232" s="1931"/>
      <c r="S232" s="1931"/>
      <c r="T232" s="925"/>
      <c r="X232" s="249"/>
      <c r="AB232" s="376"/>
      <c r="AC232" s="376"/>
      <c r="AD232" s="376"/>
      <c r="AE232" s="376"/>
      <c r="AF232" s="376"/>
      <c r="AG232" s="376"/>
      <c r="AH232" s="376"/>
      <c r="AI232" s="376"/>
      <c r="AJ232" s="376"/>
      <c r="AK232" s="376"/>
      <c r="AL232" s="376"/>
      <c r="AM232" s="376"/>
      <c r="AN232" s="376"/>
      <c r="AO232" s="376"/>
      <c r="AP232" s="376"/>
      <c r="AQ232" s="376"/>
      <c r="AR232" s="376"/>
    </row>
    <row r="233" spans="1:44" x14ac:dyDescent="0.2">
      <c r="A233" s="450"/>
      <c r="X233" s="249"/>
    </row>
    <row r="234" spans="1:44" x14ac:dyDescent="0.2">
      <c r="A234" s="719"/>
      <c r="B234" s="720"/>
      <c r="C234" s="720"/>
      <c r="D234" s="720"/>
      <c r="E234" s="720"/>
      <c r="F234" s="720"/>
      <c r="G234" s="720"/>
      <c r="H234" s="720"/>
      <c r="I234" s="720"/>
      <c r="J234" s="720"/>
      <c r="K234" s="720"/>
      <c r="L234" s="720"/>
      <c r="M234" s="720"/>
      <c r="N234" s="720"/>
      <c r="O234" s="720"/>
      <c r="P234" s="720"/>
      <c r="Q234" s="720"/>
      <c r="R234" s="720"/>
      <c r="S234" s="720"/>
      <c r="T234" s="720"/>
      <c r="U234" s="720"/>
      <c r="V234" s="720"/>
      <c r="W234" s="1422"/>
      <c r="X234" s="724"/>
    </row>
    <row r="235" spans="1:44" ht="15.75" x14ac:dyDescent="0.25">
      <c r="A235" s="450"/>
      <c r="B235" s="1699"/>
      <c r="C235" s="1937"/>
      <c r="D235" s="1937"/>
      <c r="E235" s="1937"/>
      <c r="F235" s="1937"/>
      <c r="G235" s="1937"/>
      <c r="H235" s="1937"/>
      <c r="I235" s="1937"/>
      <c r="J235" s="1937"/>
      <c r="K235" s="1937"/>
      <c r="L235" s="1937"/>
      <c r="M235" s="1937"/>
      <c r="N235" s="1937"/>
      <c r="O235" s="1937"/>
      <c r="P235" s="1937"/>
      <c r="Q235" s="1937"/>
      <c r="R235" s="1937"/>
      <c r="S235" s="1937"/>
      <c r="T235" s="1700"/>
      <c r="U235" s="1701"/>
      <c r="X235" s="249"/>
    </row>
    <row r="236" spans="1:44" ht="44.25" customHeight="1" x14ac:dyDescent="0.2">
      <c r="A236" s="450"/>
      <c r="B236" s="1702"/>
      <c r="C236" s="1934" t="str">
        <f>IF(Z231=0,"There are no row total calculation issues in Lines 23 to 42c","There are " &amp; Z231 &amp; _xlfn._LONGTEXT(" issues in Lines 23 to  42c where the sum of columns 1 to 4 do not match the total in column 5. As these are formula cells which should not be overwritten, please investigate. If there is an error in the form, please alert MHCLG.  Any comments should be a","dded at the bottom of Part 4"))</f>
        <v>There are no row total calculation issues in Lines 23 to 42c</v>
      </c>
      <c r="D236" s="1934"/>
      <c r="E236" s="1934"/>
      <c r="F236" s="1934"/>
      <c r="G236" s="1934"/>
      <c r="H236" s="1934"/>
      <c r="I236" s="1934"/>
      <c r="J236" s="1934"/>
      <c r="K236" s="1934"/>
      <c r="L236" s="1934"/>
      <c r="M236" s="1934"/>
      <c r="N236" s="1934"/>
      <c r="O236" s="1934"/>
      <c r="P236" s="1934"/>
      <c r="Q236" s="1934"/>
      <c r="R236" s="1934"/>
      <c r="S236" s="1934"/>
      <c r="T236" s="1703"/>
      <c r="U236" s="1704"/>
      <c r="X236" s="249"/>
    </row>
    <row r="237" spans="1:44" ht="15.75" x14ac:dyDescent="0.25">
      <c r="A237" s="451">
        <f>+IF(C237="",0,1)</f>
        <v>0</v>
      </c>
      <c r="B237" s="1705"/>
      <c r="C237" s="1706"/>
      <c r="D237" s="1706"/>
      <c r="E237" s="1706"/>
      <c r="F237" s="1706"/>
      <c r="G237" s="1706"/>
      <c r="H237" s="1706"/>
      <c r="I237" s="1706"/>
      <c r="J237" s="1706"/>
      <c r="K237" s="1706"/>
      <c r="L237" s="1707"/>
      <c r="M237" s="1707"/>
      <c r="N237" s="1707"/>
      <c r="O237" s="1707"/>
      <c r="P237" s="1707"/>
      <c r="Q237" s="1707"/>
      <c r="R237" s="1707"/>
      <c r="S237" s="1707"/>
      <c r="T237" s="1707"/>
      <c r="U237" s="1708"/>
      <c r="X237" s="249"/>
    </row>
    <row r="238" spans="1:44" ht="15.75" x14ac:dyDescent="0.25">
      <c r="A238" s="653"/>
      <c r="B238" s="1679"/>
      <c r="C238" s="1677"/>
      <c r="D238" s="1677"/>
      <c r="E238" s="1677"/>
      <c r="F238" s="1677"/>
      <c r="G238" s="1677"/>
      <c r="H238" s="1677"/>
      <c r="I238" s="1677"/>
      <c r="J238" s="1677"/>
      <c r="K238" s="1677"/>
      <c r="L238" s="1678"/>
      <c r="M238" s="1678"/>
      <c r="N238" s="1678"/>
      <c r="O238" s="1678"/>
      <c r="P238" s="1678"/>
      <c r="Q238" s="1678"/>
      <c r="R238" s="1678"/>
      <c r="S238" s="1678"/>
      <c r="T238" s="1678"/>
      <c r="U238" s="1422"/>
      <c r="X238" s="401"/>
    </row>
    <row r="239" spans="1:44" ht="15.75" hidden="1" x14ac:dyDescent="0.25">
      <c r="A239" s="653"/>
      <c r="B239" s="766"/>
      <c r="C239" s="754"/>
      <c r="D239" s="754"/>
      <c r="E239" s="754"/>
      <c r="F239" s="754"/>
      <c r="G239" s="754"/>
      <c r="H239" s="754"/>
      <c r="I239" s="754"/>
      <c r="J239" s="754"/>
      <c r="K239" s="754"/>
      <c r="L239" s="463"/>
      <c r="M239" s="463"/>
      <c r="N239" s="463"/>
      <c r="O239" s="463"/>
      <c r="P239" s="463"/>
      <c r="Q239" s="463"/>
      <c r="R239" s="463"/>
      <c r="S239" s="463"/>
      <c r="T239" s="463"/>
      <c r="U239" s="767"/>
      <c r="X239" s="401"/>
    </row>
    <row r="240" spans="1:44" ht="15.75" hidden="1" x14ac:dyDescent="0.25">
      <c r="A240" s="653"/>
      <c r="B240" s="766"/>
      <c r="C240" s="754"/>
      <c r="D240" s="754"/>
      <c r="E240" s="754"/>
      <c r="F240" s="754"/>
      <c r="G240" s="754"/>
      <c r="H240" s="754"/>
      <c r="I240" s="754"/>
      <c r="J240" s="754"/>
      <c r="K240" s="754"/>
      <c r="L240" s="463"/>
      <c r="M240" s="463"/>
      <c r="N240" s="463"/>
      <c r="O240" s="463"/>
      <c r="P240" s="463"/>
      <c r="Q240" s="463"/>
      <c r="R240" s="463"/>
      <c r="S240" s="463"/>
      <c r="T240" s="463"/>
      <c r="U240" s="767"/>
      <c r="X240" s="401"/>
    </row>
    <row r="241" spans="1:24" ht="15.75" hidden="1" x14ac:dyDescent="0.25">
      <c r="A241" s="653"/>
      <c r="B241" s="766"/>
      <c r="C241" s="754"/>
      <c r="D241" s="754"/>
      <c r="E241" s="754"/>
      <c r="F241" s="754"/>
      <c r="G241" s="754"/>
      <c r="H241" s="754"/>
      <c r="I241" s="754"/>
      <c r="J241" s="754"/>
      <c r="K241" s="754"/>
      <c r="L241" s="463"/>
      <c r="M241" s="463"/>
      <c r="N241" s="463"/>
      <c r="O241" s="463"/>
      <c r="P241" s="463"/>
      <c r="Q241" s="463"/>
      <c r="R241" s="463"/>
      <c r="S241" s="463"/>
      <c r="T241" s="463"/>
      <c r="U241" s="767"/>
      <c r="X241" s="401"/>
    </row>
    <row r="242" spans="1:24" ht="15.75" hidden="1" x14ac:dyDescent="0.25">
      <c r="A242" s="451"/>
      <c r="B242" s="766"/>
      <c r="C242" s="1936"/>
      <c r="D242" s="1936"/>
      <c r="E242" s="1936"/>
      <c r="F242" s="1936"/>
      <c r="G242" s="1936"/>
      <c r="H242" s="1936"/>
      <c r="I242" s="1936"/>
      <c r="J242" s="1936"/>
      <c r="K242" s="1936"/>
      <c r="L242" s="463"/>
      <c r="M242" s="463"/>
      <c r="N242" s="463"/>
      <c r="O242" s="463"/>
      <c r="P242" s="463"/>
      <c r="Q242" s="463"/>
      <c r="R242" s="463"/>
      <c r="S242" s="463"/>
      <c r="T242" s="463"/>
      <c r="U242" s="767"/>
      <c r="X242" s="249"/>
    </row>
    <row r="243" spans="1:24" ht="15.75" hidden="1" x14ac:dyDescent="0.25">
      <c r="A243" s="451">
        <f>+IF(C243="",0,1)</f>
        <v>0</v>
      </c>
      <c r="B243" s="766"/>
      <c r="C243" s="754"/>
      <c r="D243" s="754"/>
      <c r="E243" s="754"/>
      <c r="F243" s="754"/>
      <c r="G243" s="754"/>
      <c r="H243" s="754"/>
      <c r="I243" s="754"/>
      <c r="J243" s="754"/>
      <c r="K243" s="754"/>
      <c r="L243" s="463"/>
      <c r="M243" s="463"/>
      <c r="N243" s="463"/>
      <c r="O243" s="463"/>
      <c r="P243" s="463"/>
      <c r="Q243" s="463"/>
      <c r="R243" s="463"/>
      <c r="S243" s="463"/>
      <c r="T243" s="463"/>
      <c r="U243" s="767"/>
      <c r="X243" s="249"/>
    </row>
    <row r="244" spans="1:24" ht="15.75" hidden="1" x14ac:dyDescent="0.25">
      <c r="A244" s="451"/>
      <c r="B244" s="766"/>
      <c r="C244" s="1936"/>
      <c r="D244" s="1936"/>
      <c r="E244" s="1936"/>
      <c r="F244" s="1936"/>
      <c r="G244" s="1936"/>
      <c r="H244" s="1936"/>
      <c r="I244" s="1936"/>
      <c r="J244" s="1936"/>
      <c r="K244" s="1936"/>
      <c r="L244" s="463"/>
      <c r="M244" s="463"/>
      <c r="N244" s="463"/>
      <c r="O244" s="463"/>
      <c r="P244" s="463"/>
      <c r="Q244" s="463"/>
      <c r="R244" s="463"/>
      <c r="S244" s="463"/>
      <c r="T244" s="463"/>
      <c r="U244" s="767"/>
      <c r="X244" s="249"/>
    </row>
    <row r="245" spans="1:24" ht="15.75" hidden="1" x14ac:dyDescent="0.25">
      <c r="A245" s="451">
        <f>+IF(C245="",0,1)</f>
        <v>0</v>
      </c>
      <c r="B245" s="766"/>
      <c r="C245" s="754"/>
      <c r="D245" s="754"/>
      <c r="E245" s="754"/>
      <c r="F245" s="754"/>
      <c r="G245" s="754"/>
      <c r="H245" s="754"/>
      <c r="I245" s="754"/>
      <c r="J245" s="754"/>
      <c r="K245" s="754"/>
      <c r="L245" s="463"/>
      <c r="M245" s="463"/>
      <c r="N245" s="463"/>
      <c r="O245" s="463"/>
      <c r="P245" s="463"/>
      <c r="Q245" s="463"/>
      <c r="R245" s="463"/>
      <c r="S245" s="463"/>
      <c r="T245" s="463"/>
      <c r="U245" s="767"/>
      <c r="X245" s="401"/>
    </row>
    <row r="246" spans="1:24" ht="15.75" hidden="1" x14ac:dyDescent="0.25">
      <c r="A246" s="451"/>
      <c r="B246" s="766"/>
      <c r="C246" s="754"/>
      <c r="D246" s="754"/>
      <c r="E246" s="754"/>
      <c r="F246" s="754"/>
      <c r="G246" s="754"/>
      <c r="H246" s="754"/>
      <c r="I246" s="754"/>
      <c r="J246" s="754"/>
      <c r="K246" s="754"/>
      <c r="L246" s="463"/>
      <c r="M246" s="463"/>
      <c r="N246" s="463"/>
      <c r="O246" s="463"/>
      <c r="P246" s="463"/>
      <c r="Q246" s="463"/>
      <c r="R246" s="463"/>
      <c r="S246" s="463"/>
      <c r="T246" s="463"/>
      <c r="U246" s="767"/>
      <c r="X246" s="401"/>
    </row>
    <row r="247" spans="1:24" ht="15.75" hidden="1" x14ac:dyDescent="0.25">
      <c r="A247" s="451">
        <f>+IF(C247="",0,1)</f>
        <v>0</v>
      </c>
      <c r="B247" s="766"/>
      <c r="C247" s="754"/>
      <c r="D247" s="754"/>
      <c r="E247" s="754"/>
      <c r="F247" s="754"/>
      <c r="G247" s="754"/>
      <c r="H247" s="754"/>
      <c r="I247" s="754"/>
      <c r="J247" s="754"/>
      <c r="K247" s="754"/>
      <c r="L247" s="463"/>
      <c r="M247" s="463"/>
      <c r="N247" s="463"/>
      <c r="O247" s="463"/>
      <c r="P247" s="463"/>
      <c r="Q247" s="463"/>
      <c r="R247" s="463"/>
      <c r="S247" s="463"/>
      <c r="T247" s="463"/>
      <c r="U247" s="767"/>
      <c r="X247" s="249"/>
    </row>
    <row r="248" spans="1:24" ht="15.75" hidden="1" x14ac:dyDescent="0.25">
      <c r="A248" s="451"/>
      <c r="B248" s="766"/>
      <c r="C248" s="754"/>
      <c r="D248" s="754"/>
      <c r="E248" s="754"/>
      <c r="F248" s="754"/>
      <c r="G248" s="754"/>
      <c r="H248" s="754"/>
      <c r="I248" s="754"/>
      <c r="J248" s="754"/>
      <c r="K248" s="754"/>
      <c r="L248" s="463"/>
      <c r="M248" s="463"/>
      <c r="N248" s="463"/>
      <c r="O248" s="463"/>
      <c r="P248" s="463"/>
      <c r="Q248" s="463"/>
      <c r="R248" s="463"/>
      <c r="S248" s="463"/>
      <c r="T248" s="463"/>
      <c r="U248" s="767"/>
      <c r="X248" s="249"/>
    </row>
    <row r="249" spans="1:24" ht="15.75" hidden="1" x14ac:dyDescent="0.25">
      <c r="A249" s="451">
        <f>+IF(C249="",0,1)</f>
        <v>0</v>
      </c>
      <c r="B249" s="766"/>
      <c r="C249" s="754"/>
      <c r="D249" s="754"/>
      <c r="E249" s="754"/>
      <c r="F249" s="754"/>
      <c r="G249" s="754"/>
      <c r="H249" s="754"/>
      <c r="I249" s="754"/>
      <c r="J249" s="754"/>
      <c r="K249" s="754"/>
      <c r="L249" s="463"/>
      <c r="M249" s="463"/>
      <c r="N249" s="463"/>
      <c r="O249" s="463"/>
      <c r="P249" s="463"/>
      <c r="Q249" s="463"/>
      <c r="R249" s="463"/>
      <c r="S249" s="463"/>
      <c r="T249" s="463"/>
      <c r="U249" s="767"/>
      <c r="X249" s="249"/>
    </row>
    <row r="250" spans="1:24" ht="15.75" hidden="1" x14ac:dyDescent="0.25">
      <c r="A250" s="451"/>
      <c r="B250" s="766"/>
      <c r="C250" s="754"/>
      <c r="D250" s="754"/>
      <c r="E250" s="754"/>
      <c r="F250" s="754"/>
      <c r="G250" s="754"/>
      <c r="H250" s="754"/>
      <c r="I250" s="754"/>
      <c r="J250" s="754"/>
      <c r="K250" s="754"/>
      <c r="L250" s="463"/>
      <c r="M250" s="463"/>
      <c r="N250" s="463"/>
      <c r="O250" s="463"/>
      <c r="P250" s="463"/>
      <c r="Q250" s="463"/>
      <c r="R250" s="463"/>
      <c r="S250" s="463"/>
      <c r="T250" s="463"/>
      <c r="U250" s="767"/>
      <c r="X250" s="249"/>
    </row>
    <row r="251" spans="1:24" ht="15.75" hidden="1" x14ac:dyDescent="0.25">
      <c r="A251" s="451">
        <f>+IF(C251="",0,1)</f>
        <v>0</v>
      </c>
      <c r="B251" s="766"/>
      <c r="C251" s="754"/>
      <c r="D251" s="754"/>
      <c r="E251" s="754"/>
      <c r="F251" s="754"/>
      <c r="G251" s="754"/>
      <c r="H251" s="754"/>
      <c r="I251" s="754"/>
      <c r="J251" s="754"/>
      <c r="K251" s="754"/>
      <c r="L251" s="463"/>
      <c r="M251" s="463"/>
      <c r="N251" s="463"/>
      <c r="O251" s="463"/>
      <c r="P251" s="463"/>
      <c r="Q251" s="463"/>
      <c r="R251" s="463"/>
      <c r="S251" s="463"/>
      <c r="T251" s="463"/>
      <c r="U251" s="767"/>
      <c r="X251" s="249"/>
    </row>
    <row r="252" spans="1:24" ht="15.75" hidden="1" x14ac:dyDescent="0.25">
      <c r="A252" s="451"/>
      <c r="B252" s="766"/>
      <c r="C252" s="1936"/>
      <c r="D252" s="1936"/>
      <c r="E252" s="1936"/>
      <c r="F252" s="1936"/>
      <c r="G252" s="1936"/>
      <c r="H252" s="1936"/>
      <c r="I252" s="1936"/>
      <c r="J252" s="1936"/>
      <c r="K252" s="1936"/>
      <c r="L252" s="463"/>
      <c r="M252" s="463"/>
      <c r="N252" s="463"/>
      <c r="O252" s="463"/>
      <c r="P252" s="463"/>
      <c r="Q252" s="463"/>
      <c r="R252" s="463"/>
      <c r="S252" s="463"/>
      <c r="T252" s="463"/>
      <c r="U252" s="767"/>
      <c r="X252" s="249"/>
    </row>
    <row r="253" spans="1:24" ht="15.75" hidden="1" x14ac:dyDescent="0.25">
      <c r="A253" s="451">
        <f>+IF(C253="",0,1)</f>
        <v>0</v>
      </c>
      <c r="B253" s="766"/>
      <c r="C253" s="754"/>
      <c r="D253" s="754"/>
      <c r="E253" s="754"/>
      <c r="F253" s="754"/>
      <c r="G253" s="754"/>
      <c r="H253" s="754"/>
      <c r="I253" s="754"/>
      <c r="J253" s="754"/>
      <c r="K253" s="754"/>
      <c r="L253" s="463"/>
      <c r="M253" s="463"/>
      <c r="N253" s="463"/>
      <c r="O253" s="463"/>
      <c r="P253" s="463"/>
      <c r="Q253" s="463"/>
      <c r="R253" s="463"/>
      <c r="S253" s="463"/>
      <c r="T253" s="463"/>
      <c r="U253" s="767"/>
      <c r="X253" s="401"/>
    </row>
    <row r="254" spans="1:24" ht="15.75" hidden="1" x14ac:dyDescent="0.25">
      <c r="A254" s="451"/>
      <c r="B254" s="766"/>
      <c r="C254" s="754"/>
      <c r="D254" s="754"/>
      <c r="E254" s="754"/>
      <c r="F254" s="754"/>
      <c r="G254" s="754"/>
      <c r="H254" s="754"/>
      <c r="I254" s="754"/>
      <c r="J254" s="754"/>
      <c r="K254" s="754"/>
      <c r="L254" s="463"/>
      <c r="M254" s="463"/>
      <c r="N254" s="463"/>
      <c r="O254" s="463"/>
      <c r="P254" s="463"/>
      <c r="Q254" s="463"/>
      <c r="R254" s="463"/>
      <c r="S254" s="463"/>
      <c r="T254" s="463"/>
      <c r="U254" s="767"/>
      <c r="X254" s="401"/>
    </row>
    <row r="255" spans="1:24" ht="15.75" hidden="1" x14ac:dyDescent="0.25">
      <c r="A255" s="451">
        <f>+IF(C255="",0,1)</f>
        <v>0</v>
      </c>
      <c r="B255" s="766"/>
      <c r="C255" s="754"/>
      <c r="D255" s="754"/>
      <c r="E255" s="754"/>
      <c r="F255" s="754"/>
      <c r="G255" s="754"/>
      <c r="H255" s="754"/>
      <c r="I255" s="754"/>
      <c r="J255" s="754"/>
      <c r="K255" s="754"/>
      <c r="L255" s="463"/>
      <c r="M255" s="463"/>
      <c r="N255" s="463"/>
      <c r="O255" s="463"/>
      <c r="P255" s="463"/>
      <c r="Q255" s="463"/>
      <c r="R255" s="463"/>
      <c r="S255" s="463"/>
      <c r="T255" s="463"/>
      <c r="U255" s="767"/>
      <c r="X255" s="401"/>
    </row>
    <row r="256" spans="1:24" ht="15.75" hidden="1" x14ac:dyDescent="0.25">
      <c r="A256" s="451"/>
      <c r="B256" s="766"/>
      <c r="C256" s="754"/>
      <c r="D256" s="754"/>
      <c r="E256" s="754"/>
      <c r="F256" s="754"/>
      <c r="G256" s="754"/>
      <c r="H256" s="754"/>
      <c r="I256" s="754"/>
      <c r="J256" s="754"/>
      <c r="K256" s="754"/>
      <c r="L256" s="463"/>
      <c r="M256" s="463"/>
      <c r="N256" s="463"/>
      <c r="O256" s="463"/>
      <c r="P256" s="463"/>
      <c r="Q256" s="463"/>
      <c r="R256" s="463"/>
      <c r="S256" s="463"/>
      <c r="T256" s="463"/>
      <c r="U256" s="767"/>
      <c r="X256" s="401"/>
    </row>
    <row r="257" spans="1:24" ht="15.75" hidden="1" x14ac:dyDescent="0.25">
      <c r="A257" s="451"/>
      <c r="B257" s="766"/>
      <c r="C257" s="754"/>
      <c r="D257" s="754"/>
      <c r="E257" s="754"/>
      <c r="F257" s="754"/>
      <c r="G257" s="754"/>
      <c r="H257" s="754"/>
      <c r="I257" s="754"/>
      <c r="J257" s="754"/>
      <c r="K257" s="754"/>
      <c r="L257" s="463"/>
      <c r="M257" s="463"/>
      <c r="N257" s="463"/>
      <c r="O257" s="463"/>
      <c r="P257" s="463"/>
      <c r="Q257" s="463"/>
      <c r="R257" s="463"/>
      <c r="S257" s="463"/>
      <c r="T257" s="463"/>
      <c r="U257" s="767"/>
      <c r="X257" s="401"/>
    </row>
    <row r="258" spans="1:24" ht="15.75" hidden="1" x14ac:dyDescent="0.25">
      <c r="A258" s="451"/>
      <c r="B258" s="766"/>
      <c r="C258" s="754"/>
      <c r="D258" s="754"/>
      <c r="E258" s="754"/>
      <c r="F258" s="754"/>
      <c r="G258" s="754"/>
      <c r="H258" s="754"/>
      <c r="I258" s="754"/>
      <c r="J258" s="754"/>
      <c r="K258" s="754"/>
      <c r="L258" s="463"/>
      <c r="M258" s="463"/>
      <c r="N258" s="463"/>
      <c r="O258" s="463"/>
      <c r="P258" s="463"/>
      <c r="Q258" s="463"/>
      <c r="R258" s="463"/>
      <c r="S258" s="463"/>
      <c r="T258" s="463"/>
      <c r="U258" s="767"/>
      <c r="X258" s="401"/>
    </row>
    <row r="259" spans="1:24" ht="15.75" hidden="1" x14ac:dyDescent="0.25">
      <c r="A259" s="451">
        <f>+IF(C259="",0,1)</f>
        <v>0</v>
      </c>
      <c r="B259" s="766"/>
      <c r="C259" s="754"/>
      <c r="D259" s="754"/>
      <c r="E259" s="754"/>
      <c r="F259" s="754"/>
      <c r="G259" s="754"/>
      <c r="H259" s="754"/>
      <c r="I259" s="754"/>
      <c r="J259" s="754"/>
      <c r="K259" s="754"/>
      <c r="L259" s="463"/>
      <c r="M259" s="463"/>
      <c r="N259" s="463"/>
      <c r="O259" s="463"/>
      <c r="P259" s="463"/>
      <c r="Q259" s="463"/>
      <c r="R259" s="463"/>
      <c r="S259" s="463"/>
      <c r="T259" s="463"/>
      <c r="U259" s="767"/>
      <c r="X259" s="401"/>
    </row>
    <row r="260" spans="1:24" ht="15.75" hidden="1" x14ac:dyDescent="0.25">
      <c r="A260" s="451"/>
      <c r="B260" s="766"/>
      <c r="C260" s="754"/>
      <c r="D260" s="754"/>
      <c r="E260" s="754"/>
      <c r="F260" s="754"/>
      <c r="G260" s="754"/>
      <c r="H260" s="754"/>
      <c r="I260" s="754"/>
      <c r="J260" s="754"/>
      <c r="K260" s="754"/>
      <c r="L260" s="463"/>
      <c r="M260" s="463"/>
      <c r="N260" s="463"/>
      <c r="O260" s="463"/>
      <c r="P260" s="463"/>
      <c r="Q260" s="463"/>
      <c r="R260" s="463"/>
      <c r="S260" s="463"/>
      <c r="T260" s="463"/>
      <c r="U260" s="767"/>
      <c r="X260" s="401"/>
    </row>
    <row r="261" spans="1:24" ht="15.75" hidden="1" x14ac:dyDescent="0.25">
      <c r="A261" s="451">
        <f>+IF(C261="",0,1)</f>
        <v>0</v>
      </c>
      <c r="B261" s="766"/>
      <c r="C261" s="754"/>
      <c r="D261" s="754"/>
      <c r="E261" s="754"/>
      <c r="F261" s="754"/>
      <c r="G261" s="754"/>
      <c r="H261" s="754"/>
      <c r="I261" s="754"/>
      <c r="J261" s="754"/>
      <c r="K261" s="754"/>
      <c r="L261" s="463"/>
      <c r="M261" s="463"/>
      <c r="N261" s="463"/>
      <c r="O261" s="463"/>
      <c r="P261" s="463"/>
      <c r="Q261" s="463"/>
      <c r="R261" s="463"/>
      <c r="S261" s="463"/>
      <c r="T261" s="463"/>
      <c r="U261" s="767"/>
      <c r="X261" s="401"/>
    </row>
    <row r="262" spans="1:24" ht="15.75" hidden="1" x14ac:dyDescent="0.25">
      <c r="A262" s="451"/>
      <c r="B262" s="766"/>
      <c r="C262" s="754"/>
      <c r="D262" s="754"/>
      <c r="E262" s="754"/>
      <c r="F262" s="754"/>
      <c r="G262" s="754"/>
      <c r="H262" s="754"/>
      <c r="I262" s="754"/>
      <c r="J262" s="754"/>
      <c r="K262" s="754"/>
      <c r="L262" s="463"/>
      <c r="M262" s="463"/>
      <c r="N262" s="463"/>
      <c r="O262" s="463"/>
      <c r="P262" s="463"/>
      <c r="Q262" s="463"/>
      <c r="R262" s="463"/>
      <c r="S262" s="463"/>
      <c r="T262" s="463"/>
      <c r="U262" s="767"/>
      <c r="X262" s="401"/>
    </row>
    <row r="263" spans="1:24" ht="15.75" hidden="1" x14ac:dyDescent="0.25">
      <c r="A263" s="451">
        <f>+IF(C263="",0,1)</f>
        <v>0</v>
      </c>
      <c r="B263" s="766"/>
      <c r="C263" s="754"/>
      <c r="D263" s="754"/>
      <c r="E263" s="754"/>
      <c r="F263" s="754"/>
      <c r="G263" s="754"/>
      <c r="H263" s="754"/>
      <c r="I263" s="754"/>
      <c r="J263" s="754"/>
      <c r="K263" s="754"/>
      <c r="L263" s="463"/>
      <c r="M263" s="463"/>
      <c r="N263" s="463"/>
      <c r="O263" s="463"/>
      <c r="P263" s="463"/>
      <c r="Q263" s="463"/>
      <c r="R263" s="463"/>
      <c r="S263" s="463"/>
      <c r="T263" s="463"/>
      <c r="U263" s="767"/>
      <c r="X263" s="401"/>
    </row>
    <row r="264" spans="1:24" ht="15.75" hidden="1" x14ac:dyDescent="0.25">
      <c r="A264" s="451"/>
      <c r="B264" s="766"/>
      <c r="C264" s="754"/>
      <c r="D264" s="754"/>
      <c r="E264" s="754"/>
      <c r="F264" s="754"/>
      <c r="G264" s="754"/>
      <c r="H264" s="754"/>
      <c r="I264" s="754"/>
      <c r="J264" s="754"/>
      <c r="K264" s="754"/>
      <c r="L264" s="463"/>
      <c r="M264" s="463"/>
      <c r="N264" s="463"/>
      <c r="O264" s="463"/>
      <c r="P264" s="463"/>
      <c r="Q264" s="463"/>
      <c r="R264" s="463"/>
      <c r="S264" s="463"/>
      <c r="T264" s="463"/>
      <c r="U264" s="767"/>
      <c r="X264" s="401"/>
    </row>
    <row r="265" spans="1:24" ht="15.75" hidden="1" x14ac:dyDescent="0.25">
      <c r="A265" s="451">
        <f>+IF(C265="",0,1)</f>
        <v>0</v>
      </c>
      <c r="B265" s="766"/>
      <c r="C265" s="754"/>
      <c r="D265" s="754"/>
      <c r="E265" s="754"/>
      <c r="F265" s="754"/>
      <c r="G265" s="754"/>
      <c r="H265" s="754"/>
      <c r="I265" s="754"/>
      <c r="J265" s="754"/>
      <c r="K265" s="754"/>
      <c r="L265" s="463"/>
      <c r="M265" s="463"/>
      <c r="N265" s="463"/>
      <c r="O265" s="463"/>
      <c r="P265" s="463"/>
      <c r="Q265" s="463"/>
      <c r="R265" s="463"/>
      <c r="S265" s="463"/>
      <c r="T265" s="463"/>
      <c r="U265" s="767"/>
      <c r="X265" s="401"/>
    </row>
    <row r="266" spans="1:24" ht="15.75" hidden="1" x14ac:dyDescent="0.25">
      <c r="A266" s="451"/>
      <c r="B266" s="766"/>
      <c r="C266" s="754"/>
      <c r="D266" s="754"/>
      <c r="E266" s="754"/>
      <c r="F266" s="754"/>
      <c r="G266" s="754"/>
      <c r="H266" s="754"/>
      <c r="I266" s="754"/>
      <c r="J266" s="754"/>
      <c r="K266" s="754"/>
      <c r="L266" s="463"/>
      <c r="M266" s="463"/>
      <c r="N266" s="463"/>
      <c r="O266" s="463"/>
      <c r="P266" s="463"/>
      <c r="Q266" s="463"/>
      <c r="R266" s="463"/>
      <c r="S266" s="463"/>
      <c r="T266" s="463"/>
      <c r="U266" s="767"/>
      <c r="X266" s="401"/>
    </row>
    <row r="267" spans="1:24" ht="15.75" hidden="1" x14ac:dyDescent="0.25">
      <c r="A267" s="451">
        <f>+IF(C267="",0,1)</f>
        <v>0</v>
      </c>
      <c r="B267" s="766"/>
      <c r="C267" s="754"/>
      <c r="D267" s="754"/>
      <c r="E267" s="754"/>
      <c r="F267" s="754"/>
      <c r="G267" s="754"/>
      <c r="H267" s="754"/>
      <c r="I267" s="754"/>
      <c r="J267" s="754"/>
      <c r="K267" s="754"/>
      <c r="L267" s="463"/>
      <c r="M267" s="463"/>
      <c r="N267" s="463"/>
      <c r="O267" s="463"/>
      <c r="P267" s="463"/>
      <c r="Q267" s="463"/>
      <c r="R267" s="463"/>
      <c r="S267" s="463"/>
      <c r="T267" s="463"/>
      <c r="U267" s="767"/>
      <c r="X267" s="401"/>
    </row>
    <row r="268" spans="1:24" ht="15.75" hidden="1" x14ac:dyDescent="0.25">
      <c r="A268" s="451"/>
      <c r="B268" s="766"/>
      <c r="C268" s="754"/>
      <c r="D268" s="754"/>
      <c r="E268" s="754"/>
      <c r="F268" s="754"/>
      <c r="G268" s="754"/>
      <c r="H268" s="754"/>
      <c r="I268" s="754"/>
      <c r="J268" s="754"/>
      <c r="K268" s="754"/>
      <c r="L268" s="463"/>
      <c r="M268" s="463"/>
      <c r="N268" s="463"/>
      <c r="O268" s="463"/>
      <c r="P268" s="463"/>
      <c r="Q268" s="463"/>
      <c r="R268" s="463"/>
      <c r="S268" s="463"/>
      <c r="T268" s="463"/>
      <c r="U268" s="767"/>
      <c r="X268" s="401"/>
    </row>
    <row r="269" spans="1:24" ht="15.75" hidden="1" x14ac:dyDescent="0.25">
      <c r="A269" s="451">
        <f>+IF(C269="",0,1)</f>
        <v>0</v>
      </c>
      <c r="B269" s="766"/>
      <c r="C269" s="754"/>
      <c r="D269" s="754"/>
      <c r="E269" s="754"/>
      <c r="F269" s="754"/>
      <c r="G269" s="754"/>
      <c r="H269" s="754"/>
      <c r="I269" s="754"/>
      <c r="J269" s="754"/>
      <c r="K269" s="754"/>
      <c r="L269" s="463"/>
      <c r="M269" s="463"/>
      <c r="N269" s="463"/>
      <c r="O269" s="463"/>
      <c r="P269" s="463"/>
      <c r="Q269" s="463"/>
      <c r="R269" s="463"/>
      <c r="S269" s="463"/>
      <c r="T269" s="463"/>
      <c r="U269" s="767"/>
      <c r="X269" s="401"/>
    </row>
    <row r="270" spans="1:24" ht="15.75" hidden="1" x14ac:dyDescent="0.25">
      <c r="A270" s="451"/>
      <c r="B270" s="766"/>
      <c r="C270" s="754"/>
      <c r="D270" s="754"/>
      <c r="E270" s="754"/>
      <c r="F270" s="754"/>
      <c r="G270" s="754"/>
      <c r="H270" s="754"/>
      <c r="I270" s="754"/>
      <c r="J270" s="754"/>
      <c r="K270" s="754"/>
      <c r="L270" s="463"/>
      <c r="M270" s="463"/>
      <c r="N270" s="463"/>
      <c r="O270" s="463"/>
      <c r="P270" s="463"/>
      <c r="Q270" s="463"/>
      <c r="R270" s="463"/>
      <c r="S270" s="463"/>
      <c r="T270" s="463"/>
      <c r="U270" s="767"/>
      <c r="X270" s="401"/>
    </row>
    <row r="271" spans="1:24" hidden="1" x14ac:dyDescent="0.2">
      <c r="A271" s="450"/>
      <c r="B271" s="1932"/>
      <c r="C271" s="1933"/>
      <c r="D271" s="1933"/>
      <c r="E271" s="1933"/>
      <c r="F271" s="1933"/>
      <c r="G271" s="1933"/>
      <c r="H271" s="1933"/>
      <c r="I271" s="768"/>
      <c r="J271" s="768"/>
      <c r="K271" s="768"/>
      <c r="L271" s="769"/>
      <c r="M271" s="769"/>
      <c r="N271" s="769"/>
      <c r="O271" s="769"/>
      <c r="P271" s="769"/>
      <c r="Q271" s="769"/>
      <c r="R271" s="769"/>
      <c r="S271" s="769"/>
      <c r="T271" s="769"/>
      <c r="U271" s="770"/>
      <c r="X271" s="249"/>
    </row>
    <row r="272" spans="1:24" ht="15.75" thickBot="1" x14ac:dyDescent="0.25">
      <c r="A272" s="458"/>
      <c r="B272" s="250"/>
      <c r="C272" s="250"/>
      <c r="D272" s="250"/>
      <c r="E272" s="250"/>
      <c r="F272" s="250"/>
      <c r="G272" s="250"/>
      <c r="H272" s="250"/>
      <c r="I272" s="250"/>
      <c r="J272" s="250"/>
      <c r="K272" s="250"/>
      <c r="L272" s="250"/>
      <c r="M272" s="250"/>
      <c r="N272" s="250"/>
      <c r="O272" s="250"/>
      <c r="P272" s="250"/>
      <c r="Q272" s="250"/>
      <c r="R272" s="250"/>
      <c r="S272" s="250"/>
      <c r="T272" s="250"/>
      <c r="U272" s="250"/>
      <c r="V272" s="916"/>
      <c r="W272" s="1423"/>
      <c r="X272" s="251"/>
    </row>
    <row r="273" spans="1:100" s="1827" customFormat="1" ht="56.25" customHeight="1" x14ac:dyDescent="0.2">
      <c r="A273" s="452"/>
      <c r="B273" s="453"/>
      <c r="C273" s="1930" t="str">
        <f>+IF('Main Validation'!M58&gt;0,"There are a number of validation questions that require an answer. Please complete the main validation sheet","")</f>
        <v>There are a number of validation questions that require an answer. Please complete the main validation sheet</v>
      </c>
      <c r="D273" s="1930"/>
      <c r="E273" s="1930"/>
      <c r="F273" s="1930"/>
      <c r="G273" s="1930"/>
      <c r="H273" s="1930"/>
      <c r="I273" s="1930"/>
      <c r="J273" s="1930"/>
      <c r="K273" s="1930"/>
      <c r="L273" s="1930"/>
      <c r="M273" s="1930"/>
      <c r="N273" s="1930"/>
      <c r="O273" s="1930"/>
      <c r="P273" s="1930"/>
      <c r="Q273" s="1930"/>
      <c r="R273" s="1930"/>
      <c r="S273" s="1930"/>
      <c r="T273" s="877"/>
      <c r="U273" s="453"/>
      <c r="V273" s="453"/>
      <c r="W273" s="453"/>
      <c r="X273" s="454"/>
      <c r="Z273" s="1852"/>
    </row>
    <row r="274" spans="1:100" ht="15.75" x14ac:dyDescent="0.25">
      <c r="A274" s="455"/>
      <c r="B274" s="102"/>
      <c r="C274" s="1914" t="s">
        <v>3809</v>
      </c>
      <c r="D274" s="1914"/>
      <c r="E274" s="1914"/>
      <c r="F274" s="1914"/>
      <c r="G274" s="1914"/>
      <c r="H274" s="1914"/>
      <c r="I274" s="1914"/>
      <c r="J274" s="1914"/>
      <c r="K274" s="1914"/>
      <c r="L274" s="1914"/>
      <c r="M274" s="1914"/>
      <c r="N274" s="1914"/>
      <c r="O274" s="1914"/>
      <c r="P274" s="1914"/>
      <c r="Q274" s="1914"/>
      <c r="R274" s="1914"/>
      <c r="S274" s="1914"/>
      <c r="T274" s="389"/>
      <c r="X274" s="249"/>
      <c r="Y274" s="48"/>
    </row>
    <row r="275" spans="1:100" ht="15.75" customHeight="1" x14ac:dyDescent="0.25">
      <c r="A275" s="455"/>
      <c r="B275" s="102"/>
      <c r="C275" s="1914"/>
      <c r="D275" s="1914"/>
      <c r="E275" s="1914"/>
      <c r="F275" s="1914"/>
      <c r="G275" s="1914"/>
      <c r="H275" s="1914"/>
      <c r="I275" s="1914"/>
      <c r="J275" s="1914"/>
      <c r="K275" s="1914"/>
      <c r="L275" s="1914"/>
      <c r="M275" s="1914"/>
      <c r="N275" s="1914"/>
      <c r="O275" s="1914"/>
      <c r="P275" s="1914"/>
      <c r="Q275" s="1914"/>
      <c r="R275" s="1914"/>
      <c r="S275" s="1914"/>
      <c r="T275" s="389"/>
      <c r="X275" s="249"/>
    </row>
    <row r="276" spans="1:100" ht="15.75" x14ac:dyDescent="0.25">
      <c r="A276" s="455"/>
      <c r="B276" s="456"/>
      <c r="C276" s="1914"/>
      <c r="D276" s="1914"/>
      <c r="E276" s="1914"/>
      <c r="F276" s="1914"/>
      <c r="G276" s="1914"/>
      <c r="H276" s="1914"/>
      <c r="I276" s="1914"/>
      <c r="J276" s="1914"/>
      <c r="K276" s="1914"/>
      <c r="L276" s="1914"/>
      <c r="M276" s="1914"/>
      <c r="N276" s="1914"/>
      <c r="O276" s="1914"/>
      <c r="P276" s="1914"/>
      <c r="Q276" s="1914"/>
      <c r="R276" s="1914"/>
      <c r="S276" s="1914"/>
      <c r="T276" s="389"/>
      <c r="X276" s="249"/>
    </row>
    <row r="277" spans="1:100" x14ac:dyDescent="0.2">
      <c r="A277" s="450"/>
      <c r="B277" s="74"/>
      <c r="C277" s="1914"/>
      <c r="D277" s="1914"/>
      <c r="E277" s="1914"/>
      <c r="F277" s="1914"/>
      <c r="G277" s="1914"/>
      <c r="H277" s="1914"/>
      <c r="I277" s="1914"/>
      <c r="J277" s="1914"/>
      <c r="K277" s="1914"/>
      <c r="L277" s="1914"/>
      <c r="M277" s="1914"/>
      <c r="N277" s="1914"/>
      <c r="O277" s="1914"/>
      <c r="P277" s="1914"/>
      <c r="Q277" s="1914"/>
      <c r="R277" s="1914"/>
      <c r="S277" s="1914"/>
      <c r="T277" s="389"/>
      <c r="X277" s="249"/>
    </row>
    <row r="278" spans="1:100" ht="15.75" customHeight="1" x14ac:dyDescent="0.2">
      <c r="A278" s="450"/>
      <c r="B278" s="74"/>
      <c r="C278" s="1914"/>
      <c r="D278" s="1914"/>
      <c r="E278" s="1914"/>
      <c r="F278" s="1914"/>
      <c r="G278" s="1914"/>
      <c r="H278" s="1914"/>
      <c r="I278" s="1914"/>
      <c r="J278" s="1914"/>
      <c r="K278" s="1914"/>
      <c r="L278" s="1914"/>
      <c r="M278" s="1914"/>
      <c r="N278" s="1914"/>
      <c r="O278" s="1914"/>
      <c r="P278" s="1914"/>
      <c r="Q278" s="1914"/>
      <c r="R278" s="1914"/>
      <c r="S278" s="1914"/>
      <c r="T278" s="389"/>
      <c r="X278" s="249"/>
    </row>
    <row r="279" spans="1:100" ht="15.75" x14ac:dyDescent="0.25">
      <c r="A279" s="455"/>
      <c r="B279" s="457"/>
      <c r="C279" s="1914"/>
      <c r="D279" s="1914"/>
      <c r="E279" s="1914"/>
      <c r="F279" s="1914"/>
      <c r="G279" s="1914"/>
      <c r="H279" s="1914"/>
      <c r="I279" s="1914"/>
      <c r="J279" s="1914"/>
      <c r="K279" s="1914"/>
      <c r="L279" s="1914"/>
      <c r="M279" s="1914"/>
      <c r="N279" s="1914"/>
      <c r="O279" s="1914"/>
      <c r="P279" s="1914"/>
      <c r="Q279" s="1914"/>
      <c r="R279" s="1914"/>
      <c r="S279" s="1914"/>
      <c r="T279" s="389"/>
      <c r="X279" s="249"/>
    </row>
    <row r="280" spans="1:100" ht="15.75" x14ac:dyDescent="0.25">
      <c r="A280" s="455"/>
      <c r="B280" s="457"/>
      <c r="C280" s="1914"/>
      <c r="D280" s="1914"/>
      <c r="E280" s="1914"/>
      <c r="F280" s="1914"/>
      <c r="G280" s="1914"/>
      <c r="H280" s="1914"/>
      <c r="I280" s="1914"/>
      <c r="J280" s="1914"/>
      <c r="K280" s="1914"/>
      <c r="L280" s="1914"/>
      <c r="M280" s="1914"/>
      <c r="N280" s="1914"/>
      <c r="O280" s="1914"/>
      <c r="P280" s="1914"/>
      <c r="Q280" s="1914"/>
      <c r="R280" s="1914"/>
      <c r="S280" s="1914"/>
      <c r="T280" s="389"/>
      <c r="X280" s="249"/>
    </row>
    <row r="281" spans="1:100" ht="15.75" thickBot="1" x14ac:dyDescent="0.25">
      <c r="A281" s="458"/>
      <c r="B281" s="459"/>
      <c r="C281" s="459"/>
      <c r="D281" s="460"/>
      <c r="E281" s="460"/>
      <c r="F281" s="460"/>
      <c r="G281" s="460"/>
      <c r="H281" s="460"/>
      <c r="I281" s="460"/>
      <c r="J281" s="460"/>
      <c r="K281" s="460"/>
      <c r="L281" s="460"/>
      <c r="M281" s="460"/>
      <c r="N281" s="250"/>
      <c r="O281" s="250"/>
      <c r="P281" s="250"/>
      <c r="Q281" s="250"/>
      <c r="R281" s="250"/>
      <c r="S281" s="250"/>
      <c r="T281" s="250"/>
      <c r="U281" s="250"/>
      <c r="V281" s="916"/>
      <c r="W281" s="1423"/>
      <c r="X281" s="251"/>
    </row>
    <row r="282" spans="1:100" x14ac:dyDescent="0.2">
      <c r="A282" s="461"/>
      <c r="B282" s="74"/>
      <c r="C282" s="74"/>
      <c r="D282" s="102"/>
      <c r="E282" s="462"/>
      <c r="F282" s="102"/>
      <c r="G282" s="102"/>
      <c r="H282" s="102"/>
      <c r="I282" s="102"/>
      <c r="J282" s="102"/>
      <c r="K282" s="102"/>
      <c r="L282" s="102"/>
      <c r="M282" s="102"/>
      <c r="R282" s="463"/>
      <c r="S282" s="463"/>
      <c r="T282" s="463"/>
      <c r="U282" s="463"/>
      <c r="V282" s="463"/>
      <c r="W282" s="463"/>
      <c r="X282" s="463"/>
    </row>
    <row r="283" spans="1:100" x14ac:dyDescent="0.2">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row>
    <row r="284" spans="1:100" s="1828" customFormat="1" ht="15.75" hidden="1" x14ac:dyDescent="0.25">
      <c r="A284" s="880" t="s">
        <v>4144</v>
      </c>
      <c r="B284" s="881"/>
      <c r="C284" s="881"/>
      <c r="D284" s="881"/>
      <c r="E284" s="881"/>
      <c r="F284" s="881"/>
      <c r="G284" s="881"/>
      <c r="H284" s="881"/>
      <c r="I284" s="881"/>
      <c r="J284" s="881"/>
      <c r="K284" s="881"/>
      <c r="L284" s="881"/>
      <c r="M284" s="881"/>
      <c r="N284" s="881"/>
      <c r="O284" s="881"/>
      <c r="P284" s="881"/>
      <c r="Q284" s="881"/>
      <c r="R284" s="881"/>
      <c r="S284" s="881"/>
      <c r="T284" s="881"/>
      <c r="U284" s="881"/>
      <c r="V284" s="881"/>
      <c r="W284" s="881"/>
      <c r="X284" s="881"/>
      <c r="Z284" s="1853"/>
    </row>
    <row r="285" spans="1:100" s="1829" customFormat="1" hidden="1" x14ac:dyDescent="0.25">
      <c r="A285" s="882"/>
      <c r="B285" s="882"/>
      <c r="C285" s="882" t="s">
        <v>1106</v>
      </c>
      <c r="D285" s="882"/>
      <c r="E285" s="882" t="s">
        <v>534</v>
      </c>
      <c r="F285" s="882"/>
      <c r="G285" s="882"/>
      <c r="H285" s="882"/>
      <c r="I285" s="882"/>
      <c r="J285" s="882"/>
      <c r="K285" s="882" t="s">
        <v>1107</v>
      </c>
      <c r="L285" s="882"/>
      <c r="M285" s="882" t="s">
        <v>2434</v>
      </c>
      <c r="N285" s="882" t="s">
        <v>1108</v>
      </c>
      <c r="O285" s="882" t="s">
        <v>1109</v>
      </c>
      <c r="P285" s="882" t="s">
        <v>2435</v>
      </c>
      <c r="Q285" s="882" t="s">
        <v>2436</v>
      </c>
      <c r="R285" s="882" t="s">
        <v>1122</v>
      </c>
      <c r="S285" s="882" t="s">
        <v>2437</v>
      </c>
      <c r="T285" s="882"/>
      <c r="U285" s="882" t="s">
        <v>1107</v>
      </c>
      <c r="V285" s="882"/>
      <c r="W285" s="882"/>
      <c r="X285" s="882" t="s">
        <v>2438</v>
      </c>
      <c r="Z285" s="1854" t="s">
        <v>1122</v>
      </c>
    </row>
    <row r="286" spans="1:100" s="1832" customFormat="1" hidden="1" x14ac:dyDescent="0.25">
      <c r="A286" s="883"/>
      <c r="B286" s="883"/>
      <c r="C286" s="883" t="str">
        <f>+K16</f>
        <v>EZZZZ</v>
      </c>
      <c r="D286" s="883"/>
      <c r="E286" s="884">
        <f>INDEX(TierSplit!E:E,MATCH(Import_LA_Code,Ref_LA_Codes2,0))</f>
        <v>0</v>
      </c>
      <c r="F286" s="884"/>
      <c r="G286" s="884"/>
      <c r="H286" s="884"/>
      <c r="I286" s="884"/>
      <c r="J286" s="884"/>
      <c r="K286" s="884">
        <f>INDEX(TierSplit!H:H,MATCH(Import_LA_Code,Ref_LA_Codes2,0))</f>
        <v>0</v>
      </c>
      <c r="L286" s="883"/>
      <c r="M286" s="884">
        <f>INDEX(TierSplit!O:O,MATCH(Import_LA_Code,Ref_LA_Codes2,0))</f>
        <v>0</v>
      </c>
      <c r="N286" s="884" t="str">
        <f>IF(INDEX(TierSplit!R:R,MATCH(Import_LA_Code,Ref_LA_Codes2,0))=1,"Yes","No")</f>
        <v>No</v>
      </c>
      <c r="O286" s="884" t="str">
        <f>+IF(AND(INDEX(TierSplit!AI:AI,MATCH(Import_LA_Code,Ref_LA_Codes2,0))="Yes"),"Yes",IF(AND(INDEX(TierSplit!AI:AI,MATCH(Import_LA_Code,Ref_LA_Codes2,0))=0),"No"))</f>
        <v>No</v>
      </c>
      <c r="P286" s="884">
        <f>INDEX(TierSplit!K:K,MATCH(Import_LA_Code,Ref_LA_Codes2,0))</f>
        <v>0</v>
      </c>
      <c r="Q286" s="884">
        <f>INDEX(TierSplit!D:D,MATCH(Import_LA_Code,Ref_LA_Codes2,0))</f>
        <v>0</v>
      </c>
      <c r="R286" s="884">
        <f>INDEX(TierSplit!E:E,MATCH(Import_LA_Code,Ref_LA_Codes2,0))</f>
        <v>0</v>
      </c>
      <c r="S286" s="884">
        <f>INDEX(TierSplit!G:G,MATCH(Import_LA_Code,Ref_LA_Codes2,0))</f>
        <v>0</v>
      </c>
      <c r="T286" s="884"/>
      <c r="U286" s="884">
        <f>INDEX(TierSplit!P:P,MATCH(Import_LA_Code,Ref_LA_Codes2,0))</f>
        <v>0</v>
      </c>
      <c r="V286" s="884"/>
      <c r="W286" s="884"/>
      <c r="X286" s="884">
        <f>INDEX(TierSplit!Q:Q,MATCH(Import_LA_Code,Ref_LA_Codes2,0))</f>
        <v>0</v>
      </c>
      <c r="Y286" s="1855"/>
      <c r="Z286" s="1855">
        <f>INDEX(TierSplit!AL:AL,MATCH(Import_LA_Code,Ref_LA_Codes2,0))</f>
        <v>0</v>
      </c>
      <c r="AA286" s="1830"/>
      <c r="AB286" s="1830"/>
      <c r="AC286" s="1830"/>
      <c r="AD286" s="1830"/>
      <c r="AE286" s="1830"/>
      <c r="AF286" s="1830"/>
      <c r="AG286" s="1830"/>
      <c r="AH286" s="1830"/>
      <c r="AI286" s="1830"/>
      <c r="AJ286" s="1830"/>
      <c r="AK286" s="1830"/>
      <c r="AL286" s="1830"/>
      <c r="AM286" s="1830"/>
      <c r="AN286" s="1830"/>
      <c r="AO286" s="1830"/>
      <c r="AP286" s="1830"/>
      <c r="AQ286" s="1830"/>
      <c r="AR286" s="1830"/>
      <c r="AS286" s="1830"/>
      <c r="AT286" s="1830"/>
      <c r="AU286" s="1830"/>
      <c r="AV286" s="1830"/>
      <c r="AW286" s="1830"/>
      <c r="AX286" s="1830"/>
      <c r="AY286" s="1830"/>
      <c r="AZ286" s="1830"/>
      <c r="BA286" s="1830"/>
      <c r="BB286" s="1830"/>
      <c r="BC286" s="1830"/>
      <c r="BD286" s="1830"/>
      <c r="BE286" s="1830"/>
      <c r="BF286" s="1830"/>
      <c r="BG286" s="1830"/>
      <c r="BH286" s="1830"/>
      <c r="BI286" s="1830"/>
      <c r="BJ286" s="1830"/>
      <c r="BK286" s="1830"/>
      <c r="BL286" s="1830"/>
      <c r="BM286" s="1830"/>
      <c r="BN286" s="1830"/>
      <c r="BO286" s="1830"/>
      <c r="BP286" s="1830"/>
      <c r="BQ286" s="1830"/>
      <c r="BR286" s="1830"/>
      <c r="BS286" s="1830"/>
      <c r="BT286" s="1830"/>
      <c r="BU286" s="1830"/>
      <c r="BV286" s="1830"/>
      <c r="BW286" s="1830"/>
      <c r="BX286" s="1830"/>
      <c r="BY286" s="1830"/>
      <c r="BZ286" s="1830"/>
      <c r="CA286" s="1830"/>
      <c r="CB286" s="1830"/>
      <c r="CC286" s="1830"/>
      <c r="CD286" s="1830"/>
      <c r="CE286" s="1830"/>
      <c r="CF286" s="1830"/>
      <c r="CG286" s="1830"/>
      <c r="CH286" s="1830"/>
      <c r="CI286" s="1830"/>
      <c r="CJ286" s="1830"/>
      <c r="CK286" s="1830"/>
      <c r="CL286" s="1830"/>
      <c r="CM286" s="1830"/>
      <c r="CN286" s="1830"/>
      <c r="CO286" s="1830"/>
      <c r="CP286" s="1830"/>
      <c r="CQ286" s="1830"/>
      <c r="CR286" s="1830"/>
      <c r="CS286" s="1830"/>
      <c r="CT286" s="1830"/>
      <c r="CU286" s="1830"/>
      <c r="CV286" s="1831"/>
    </row>
    <row r="287" spans="1:100" s="1828" customFormat="1" ht="15.75" hidden="1" thickBot="1" x14ac:dyDescent="0.25">
      <c r="A287" s="881"/>
      <c r="B287" s="881"/>
      <c r="C287" s="881"/>
      <c r="D287" s="881"/>
      <c r="E287" s="881"/>
      <c r="F287" s="881"/>
      <c r="G287" s="881"/>
      <c r="H287" s="881"/>
      <c r="I287" s="881"/>
      <c r="J287" s="881"/>
      <c r="K287" s="881"/>
      <c r="L287" s="881"/>
      <c r="M287" s="1430" t="s">
        <v>4968</v>
      </c>
      <c r="N287" s="881"/>
      <c r="O287" s="881"/>
      <c r="P287" s="881"/>
      <c r="Q287" s="881"/>
      <c r="R287" s="881"/>
      <c r="S287" s="881"/>
      <c r="T287" s="881"/>
      <c r="U287" s="881"/>
      <c r="V287" s="881"/>
      <c r="W287" s="881"/>
      <c r="X287" s="881"/>
      <c r="Z287" s="1853"/>
    </row>
    <row r="288" spans="1:100" s="1828" customFormat="1" hidden="1" x14ac:dyDescent="0.2">
      <c r="A288" s="881"/>
      <c r="B288" s="881"/>
      <c r="C288" s="885" t="s">
        <v>1104</v>
      </c>
      <c r="D288" s="885"/>
      <c r="E288" s="885"/>
      <c r="F288" s="885">
        <v>0</v>
      </c>
      <c r="G288" s="1221" t="s">
        <v>4146</v>
      </c>
      <c r="H288" s="885"/>
      <c r="I288" s="885" t="s">
        <v>1914</v>
      </c>
      <c r="J288" s="885"/>
      <c r="K288" s="885">
        <f>INDEX(TierSplit!R:R,MATCH(Import_LA_Code,Ref_LA_Codes2,0))</f>
        <v>0</v>
      </c>
      <c r="L288" s="885"/>
      <c r="M288" s="1431" t="s">
        <v>4128</v>
      </c>
      <c r="N288" s="1432">
        <v>43.2</v>
      </c>
      <c r="O288" s="887"/>
      <c r="P288" s="888"/>
      <c r="Q288" s="889"/>
      <c r="R288" s="885"/>
      <c r="S288" s="881"/>
      <c r="T288" s="881"/>
      <c r="U288" s="881"/>
      <c r="V288" s="881"/>
      <c r="W288" s="881"/>
      <c r="X288" s="881"/>
      <c r="Z288" s="1853"/>
    </row>
    <row r="289" spans="1:26" s="1828" customFormat="1" hidden="1" x14ac:dyDescent="0.2">
      <c r="A289" s="881"/>
      <c r="B289" s="881"/>
      <c r="C289" s="885" t="s">
        <v>2345</v>
      </c>
      <c r="D289" s="885"/>
      <c r="E289" s="885"/>
      <c r="F289" s="885">
        <v>0</v>
      </c>
      <c r="G289" s="1221" t="s">
        <v>4145</v>
      </c>
      <c r="H289" s="885"/>
      <c r="I289" s="885"/>
      <c r="J289" s="885"/>
      <c r="K289" s="885"/>
      <c r="L289" s="885"/>
      <c r="M289" s="1433" t="s">
        <v>4129</v>
      </c>
      <c r="N289" s="1434">
        <v>48</v>
      </c>
      <c r="O289" s="881"/>
      <c r="P289" s="881"/>
      <c r="Q289" s="881"/>
      <c r="R289" s="885"/>
      <c r="S289" s="881"/>
      <c r="T289" s="881"/>
      <c r="U289" s="881"/>
      <c r="V289" s="881"/>
      <c r="W289" s="881"/>
      <c r="X289" s="881"/>
      <c r="Z289" s="1853"/>
    </row>
    <row r="290" spans="1:26" s="1828" customFormat="1" hidden="1" x14ac:dyDescent="0.2">
      <c r="A290" s="881"/>
      <c r="B290" s="881"/>
      <c r="C290" s="885" t="s">
        <v>2426</v>
      </c>
      <c r="D290" s="885"/>
      <c r="E290" s="885"/>
      <c r="F290" s="885">
        <v>0</v>
      </c>
      <c r="G290" s="1221" t="s">
        <v>4146</v>
      </c>
      <c r="H290" s="885"/>
      <c r="I290" s="885"/>
      <c r="J290" s="885"/>
      <c r="K290" s="885"/>
      <c r="L290" s="885"/>
      <c r="M290" s="1435" t="s">
        <v>4969</v>
      </c>
      <c r="N290" s="1436">
        <f>Small_Multiplier - 5</f>
        <v>38.200000000000003</v>
      </c>
      <c r="O290" s="885"/>
      <c r="P290" s="885"/>
      <c r="Q290" s="885"/>
      <c r="R290" s="885"/>
      <c r="S290" s="881"/>
      <c r="T290" s="881"/>
      <c r="U290" s="881"/>
      <c r="V290" s="881"/>
      <c r="W290" s="881"/>
      <c r="X290" s="881"/>
      <c r="Z290" s="1853"/>
    </row>
    <row r="291" spans="1:26" s="1828" customFormat="1" hidden="1" x14ac:dyDescent="0.2">
      <c r="A291" s="881"/>
      <c r="B291" s="881"/>
      <c r="C291" s="885"/>
      <c r="D291" s="885"/>
      <c r="E291" s="885"/>
      <c r="F291" s="885"/>
      <c r="G291" s="885"/>
      <c r="H291" s="885"/>
      <c r="I291" s="885"/>
      <c r="J291" s="885"/>
      <c r="K291" s="885"/>
      <c r="L291" s="885"/>
      <c r="M291" s="1433" t="s">
        <v>4970</v>
      </c>
      <c r="N291" s="1434">
        <f>Standard_multiplier - 5</f>
        <v>43</v>
      </c>
      <c r="O291" s="885"/>
      <c r="P291" s="885"/>
      <c r="Q291" s="885"/>
      <c r="R291" s="885"/>
      <c r="S291" s="881"/>
      <c r="T291" s="881"/>
      <c r="U291" s="881"/>
      <c r="V291" s="881"/>
      <c r="W291" s="881"/>
      <c r="X291" s="881"/>
      <c r="Z291" s="1853"/>
    </row>
    <row r="292" spans="1:26" s="1828" customFormat="1" ht="15.75" hidden="1" thickBot="1" x14ac:dyDescent="0.25">
      <c r="A292" s="881"/>
      <c r="B292" s="881"/>
      <c r="C292" s="885" t="s">
        <v>4147</v>
      </c>
      <c r="D292" s="885"/>
      <c r="E292" s="885">
        <f>ROUND(43.2*(1+E$297/100),1)</f>
        <v>43.2</v>
      </c>
      <c r="F292" s="885">
        <f>CPI_small-Small_Multiplier</f>
        <v>0</v>
      </c>
      <c r="G292" s="885">
        <f>IF(F292=0,0,IF(F292&gt;0,"under","over"))</f>
        <v>0</v>
      </c>
      <c r="H292" s="885"/>
      <c r="I292" s="885"/>
      <c r="J292" s="885"/>
      <c r="K292" s="885"/>
      <c r="L292" s="885"/>
      <c r="M292" s="1437" t="s">
        <v>4971</v>
      </c>
      <c r="N292" s="1438">
        <f>Standard_multiplier+2.8</f>
        <v>50.8</v>
      </c>
      <c r="O292" s="881"/>
      <c r="P292" s="885"/>
      <c r="Q292" s="885"/>
      <c r="R292" s="885"/>
      <c r="S292" s="881"/>
      <c r="T292" s="881"/>
      <c r="U292" s="881"/>
      <c r="V292" s="881"/>
      <c r="W292" s="881"/>
      <c r="X292" s="881"/>
      <c r="Z292" s="1853"/>
    </row>
    <row r="293" spans="1:26" s="1828" customFormat="1" hidden="1" x14ac:dyDescent="0.2">
      <c r="A293" s="881"/>
      <c r="B293" s="881"/>
      <c r="C293" s="885" t="s">
        <v>4148</v>
      </c>
      <c r="D293" s="885"/>
      <c r="E293" s="885">
        <f>ROUND(48*(1+E$297/100),1)</f>
        <v>48</v>
      </c>
      <c r="F293" s="885">
        <f>CPI_standard-Standard_multiplier</f>
        <v>0</v>
      </c>
      <c r="G293" s="885">
        <f>IF(F293=0,0,IF(F293&gt;0,"under","over"))</f>
        <v>0</v>
      </c>
      <c r="H293" s="885"/>
      <c r="I293" s="885"/>
      <c r="J293" s="885"/>
      <c r="K293" s="885"/>
      <c r="L293" s="885"/>
      <c r="M293" s="885"/>
      <c r="N293" s="885"/>
      <c r="O293" s="885"/>
      <c r="P293" s="885"/>
      <c r="Q293" s="885"/>
      <c r="R293" s="885"/>
      <c r="S293" s="881"/>
      <c r="T293" s="881"/>
      <c r="U293" s="881"/>
      <c r="V293" s="881"/>
      <c r="W293" s="881"/>
      <c r="X293" s="881"/>
      <c r="Z293" s="1853"/>
    </row>
    <row r="294" spans="1:26" s="1828" customFormat="1" hidden="1" x14ac:dyDescent="0.2">
      <c r="A294" s="881"/>
      <c r="B294" s="881"/>
      <c r="C294" s="885" t="s">
        <v>4149</v>
      </c>
      <c r="D294" s="885"/>
      <c r="E294" s="885">
        <f>CPI_standard+2.8</f>
        <v>50.8</v>
      </c>
      <c r="F294" s="885">
        <f>E294-Higherval_multiplier</f>
        <v>0</v>
      </c>
      <c r="G294" s="885">
        <f>IF(F294=0,0,IF(F294&gt;0,"under","over"))</f>
        <v>0</v>
      </c>
      <c r="H294" s="885"/>
      <c r="I294" s="885"/>
      <c r="J294" s="885"/>
      <c r="K294" s="885"/>
      <c r="L294" s="885"/>
      <c r="M294" s="885"/>
      <c r="N294" s="885"/>
      <c r="O294" s="885"/>
      <c r="P294" s="885"/>
      <c r="Q294" s="885"/>
      <c r="R294" s="885"/>
      <c r="S294" s="881"/>
      <c r="T294" s="881"/>
      <c r="U294" s="881"/>
      <c r="V294" s="881"/>
      <c r="W294" s="881"/>
      <c r="X294" s="881"/>
      <c r="Z294" s="1853"/>
    </row>
    <row r="295" spans="1:26" s="1828" customFormat="1" hidden="1" x14ac:dyDescent="0.2">
      <c r="A295" s="881"/>
      <c r="B295" s="881"/>
      <c r="C295" s="885" t="s">
        <v>4142</v>
      </c>
      <c r="D295" s="885"/>
      <c r="E295" s="885">
        <v>100</v>
      </c>
      <c r="F295" s="885" t="s">
        <v>4967</v>
      </c>
      <c r="G295" s="885"/>
      <c r="H295" s="885"/>
      <c r="I295" s="885"/>
      <c r="J295" s="885"/>
      <c r="K295" s="885"/>
      <c r="L295" s="885"/>
      <c r="M295" s="885"/>
      <c r="N295" s="885"/>
      <c r="O295" s="885"/>
      <c r="P295" s="885"/>
      <c r="Q295" s="885"/>
      <c r="R295" s="885"/>
      <c r="S295" s="881"/>
      <c r="T295" s="881"/>
      <c r="U295" s="881"/>
      <c r="V295" s="881"/>
      <c r="W295" s="881"/>
      <c r="X295" s="881"/>
      <c r="Z295" s="1853"/>
    </row>
    <row r="296" spans="1:26" s="1828" customFormat="1" hidden="1" x14ac:dyDescent="0.2">
      <c r="A296" s="881"/>
      <c r="B296" s="881"/>
      <c r="C296" s="885" t="s">
        <v>4143</v>
      </c>
      <c r="D296" s="885"/>
      <c r="E296" s="885">
        <v>100</v>
      </c>
      <c r="F296" s="885" t="s">
        <v>4967</v>
      </c>
      <c r="G296" s="885"/>
      <c r="H296" s="885"/>
      <c r="I296" s="885"/>
      <c r="J296" s="885"/>
      <c r="K296" s="885"/>
      <c r="L296" s="885"/>
      <c r="M296" s="885"/>
      <c r="N296" s="885"/>
      <c r="O296" s="885"/>
      <c r="P296" s="885"/>
      <c r="Q296" s="885"/>
      <c r="R296" s="885"/>
      <c r="S296" s="881"/>
      <c r="T296" s="881"/>
      <c r="U296" s="881"/>
      <c r="V296" s="881"/>
      <c r="W296" s="881"/>
      <c r="X296" s="881"/>
      <c r="Z296" s="1853"/>
    </row>
    <row r="297" spans="1:26" s="1828" customFormat="1" hidden="1" x14ac:dyDescent="0.2">
      <c r="A297" s="881"/>
      <c r="B297" s="881"/>
      <c r="C297" s="881"/>
      <c r="D297" s="881"/>
      <c r="E297" s="886">
        <f>(E296-E295)/E295*100</f>
        <v>0</v>
      </c>
      <c r="F297" s="881"/>
      <c r="G297" s="881"/>
      <c r="H297" s="881"/>
      <c r="I297" s="881"/>
      <c r="J297" s="881"/>
      <c r="K297" s="881"/>
      <c r="L297" s="881"/>
      <c r="M297" s="881"/>
      <c r="N297" s="881"/>
      <c r="O297" s="881"/>
      <c r="P297" s="881"/>
      <c r="Q297" s="881"/>
      <c r="R297" s="881"/>
      <c r="S297" s="881"/>
      <c r="T297" s="881"/>
      <c r="U297" s="881"/>
      <c r="V297" s="881"/>
      <c r="W297" s="881"/>
      <c r="X297" s="881"/>
      <c r="Z297" s="1853"/>
    </row>
    <row r="298" spans="1:26" hidden="1" x14ac:dyDescent="0.2">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row>
    <row r="299" spans="1:26" x14ac:dyDescent="0.2">
      <c r="B299" s="241"/>
      <c r="C299" s="241"/>
      <c r="D299" s="241"/>
      <c r="E299" s="241"/>
      <c r="F299" s="241"/>
      <c r="G299" s="241"/>
      <c r="H299" s="241"/>
      <c r="I299" s="241"/>
      <c r="J299" s="241"/>
      <c r="K299" s="241"/>
      <c r="L299" s="241"/>
      <c r="M299" s="241"/>
      <c r="N299" s="241"/>
      <c r="O299" s="241"/>
      <c r="P299" s="241"/>
      <c r="Q299" s="241"/>
      <c r="R299" s="241"/>
      <c r="S299" s="241"/>
      <c r="T299" s="241"/>
      <c r="U299" s="241"/>
      <c r="V299" s="241"/>
      <c r="W299" s="241"/>
      <c r="X299" s="241"/>
    </row>
    <row r="300" spans="1:26" x14ac:dyDescent="0.2">
      <c r="B300" s="241"/>
      <c r="C300" s="241"/>
      <c r="D300" s="241"/>
      <c r="E300" s="241"/>
      <c r="F300" s="241"/>
      <c r="G300" s="241"/>
      <c r="H300" s="241"/>
      <c r="I300" s="241"/>
      <c r="J300" s="241"/>
      <c r="K300" s="241"/>
      <c r="L300" s="241"/>
      <c r="M300" s="241"/>
      <c r="N300" s="241"/>
      <c r="O300" s="241"/>
      <c r="P300" s="241"/>
      <c r="Q300" s="241"/>
      <c r="R300" s="241"/>
      <c r="S300" s="241"/>
      <c r="T300" s="241"/>
      <c r="U300" s="241"/>
      <c r="V300" s="241"/>
      <c r="W300" s="241"/>
      <c r="X300" s="241"/>
    </row>
    <row r="301" spans="1:26" x14ac:dyDescent="0.2">
      <c r="B301" s="241"/>
      <c r="C301" s="241"/>
      <c r="D301" s="241"/>
      <c r="E301" s="241"/>
      <c r="F301" s="241"/>
      <c r="G301" s="241"/>
      <c r="H301" s="241"/>
      <c r="I301" s="241"/>
      <c r="J301" s="241"/>
      <c r="K301" s="241"/>
      <c r="L301" s="241"/>
      <c r="M301" s="241"/>
      <c r="N301" s="241"/>
      <c r="O301" s="241"/>
      <c r="P301" s="241"/>
      <c r="Q301" s="241"/>
      <c r="R301" s="241"/>
      <c r="S301" s="241"/>
      <c r="T301" s="241"/>
      <c r="U301" s="241"/>
      <c r="V301" s="241"/>
      <c r="W301" s="241"/>
      <c r="X301" s="241"/>
    </row>
    <row r="302" spans="1:26" x14ac:dyDescent="0.2">
      <c r="B302" s="241"/>
      <c r="C302" s="241"/>
      <c r="D302" s="241"/>
      <c r="E302" s="241"/>
      <c r="F302" s="241"/>
      <c r="G302" s="241"/>
      <c r="H302" s="241"/>
      <c r="I302" s="241"/>
      <c r="J302" s="241"/>
      <c r="K302" s="241"/>
      <c r="L302" s="241"/>
      <c r="M302" s="241"/>
      <c r="N302" s="241"/>
      <c r="O302" s="241"/>
      <c r="P302" s="241"/>
      <c r="Q302" s="241"/>
      <c r="R302" s="241"/>
      <c r="S302" s="241"/>
      <c r="T302" s="241"/>
      <c r="U302" s="241"/>
      <c r="V302" s="241"/>
      <c r="W302" s="241"/>
      <c r="X302" s="241"/>
    </row>
    <row r="303" spans="1:26" x14ac:dyDescent="0.2">
      <c r="B303" s="241"/>
      <c r="C303" s="241"/>
      <c r="D303" s="241"/>
      <c r="E303" s="241"/>
      <c r="F303" s="241"/>
      <c r="G303" s="241"/>
      <c r="H303" s="241"/>
      <c r="I303" s="241"/>
      <c r="J303" s="241"/>
      <c r="K303" s="241"/>
      <c r="L303" s="241"/>
      <c r="M303" s="241"/>
      <c r="N303" s="241"/>
      <c r="O303" s="241"/>
      <c r="P303" s="241"/>
      <c r="Q303" s="241"/>
      <c r="R303" s="241"/>
      <c r="S303" s="241"/>
      <c r="T303" s="241"/>
      <c r="U303" s="241"/>
      <c r="V303" s="241"/>
      <c r="W303" s="241"/>
      <c r="X303" s="241"/>
    </row>
    <row r="304" spans="1:26" x14ac:dyDescent="0.2">
      <c r="B304" s="241"/>
      <c r="C304" s="241"/>
      <c r="D304" s="241"/>
      <c r="E304" s="241"/>
      <c r="F304" s="241"/>
      <c r="G304" s="241"/>
      <c r="H304" s="241"/>
      <c r="I304" s="241"/>
      <c r="J304" s="241"/>
      <c r="K304" s="241"/>
      <c r="L304" s="241"/>
      <c r="M304" s="241"/>
      <c r="N304" s="241"/>
      <c r="O304" s="241"/>
      <c r="P304" s="241"/>
      <c r="Q304" s="241"/>
      <c r="R304" s="241"/>
      <c r="S304" s="241"/>
      <c r="T304" s="241"/>
      <c r="U304" s="241"/>
      <c r="V304" s="241"/>
      <c r="W304" s="241"/>
      <c r="X304" s="241"/>
    </row>
    <row r="305" spans="2:24" x14ac:dyDescent="0.2">
      <c r="B305" s="241"/>
      <c r="C305" s="241"/>
      <c r="D305" s="241"/>
      <c r="E305" s="241"/>
      <c r="F305" s="241"/>
      <c r="G305" s="241"/>
      <c r="H305" s="241"/>
      <c r="I305" s="241"/>
      <c r="J305" s="241"/>
      <c r="K305" s="241"/>
      <c r="L305" s="241"/>
      <c r="M305" s="241"/>
      <c r="N305" s="241"/>
      <c r="O305" s="241"/>
      <c r="P305" s="241"/>
      <c r="Q305" s="241"/>
      <c r="R305" s="241"/>
      <c r="S305" s="241"/>
      <c r="T305" s="241"/>
      <c r="U305" s="241"/>
      <c r="V305" s="241"/>
      <c r="W305" s="241"/>
      <c r="X305" s="241"/>
    </row>
    <row r="306" spans="2:24" x14ac:dyDescent="0.2">
      <c r="B306" s="241"/>
      <c r="C306" s="241"/>
      <c r="D306" s="241"/>
      <c r="E306" s="241"/>
      <c r="F306" s="241"/>
      <c r="G306" s="241"/>
      <c r="H306" s="241"/>
      <c r="I306" s="241"/>
      <c r="J306" s="241"/>
      <c r="K306" s="241"/>
      <c r="L306" s="241"/>
      <c r="M306" s="241"/>
      <c r="N306" s="241"/>
      <c r="O306" s="241"/>
      <c r="P306" s="241"/>
      <c r="Q306" s="241"/>
      <c r="R306" s="241"/>
      <c r="S306" s="241"/>
      <c r="T306" s="241"/>
      <c r="U306" s="241"/>
      <c r="V306" s="241"/>
      <c r="W306" s="241"/>
      <c r="X306" s="241"/>
    </row>
  </sheetData>
  <sheetProtection sheet="1" objects="1" scenarios="1"/>
  <dataConsolidate/>
  <mergeCells count="54">
    <mergeCell ref="Z160:Z161"/>
    <mergeCell ref="Z36:Z37"/>
    <mergeCell ref="C73:K73"/>
    <mergeCell ref="C56:I57"/>
    <mergeCell ref="C71:K71"/>
    <mergeCell ref="C79:K79"/>
    <mergeCell ref="C75:K75"/>
    <mergeCell ref="C77:K77"/>
    <mergeCell ref="C37:I37"/>
    <mergeCell ref="C39:I39"/>
    <mergeCell ref="C41:I41"/>
    <mergeCell ref="C59:I59"/>
    <mergeCell ref="C44:I44"/>
    <mergeCell ref="C61:I61"/>
    <mergeCell ref="C64:I64"/>
    <mergeCell ref="B82:H82"/>
    <mergeCell ref="C34:I34"/>
    <mergeCell ref="C274:S280"/>
    <mergeCell ref="C154:I154"/>
    <mergeCell ref="B153:H153"/>
    <mergeCell ref="C273:S273"/>
    <mergeCell ref="C231:S232"/>
    <mergeCell ref="C217:I218"/>
    <mergeCell ref="B271:H271"/>
    <mergeCell ref="C236:S236"/>
    <mergeCell ref="C160:S161"/>
    <mergeCell ref="C252:K252"/>
    <mergeCell ref="C244:K244"/>
    <mergeCell ref="C235:S235"/>
    <mergeCell ref="C242:K242"/>
    <mergeCell ref="C222:I222"/>
    <mergeCell ref="C32:I32"/>
    <mergeCell ref="K16:N16"/>
    <mergeCell ref="K17:N17"/>
    <mergeCell ref="K19:N19"/>
    <mergeCell ref="K20:N20"/>
    <mergeCell ref="K21:N21"/>
    <mergeCell ref="K18:N18"/>
    <mergeCell ref="K15:N15"/>
    <mergeCell ref="C129:S129"/>
    <mergeCell ref="N64:O64"/>
    <mergeCell ref="A2:X2"/>
    <mergeCell ref="A3:X3"/>
    <mergeCell ref="O53:S53"/>
    <mergeCell ref="E11:J11"/>
    <mergeCell ref="A9:X9"/>
    <mergeCell ref="C27:I29"/>
    <mergeCell ref="C31:I31"/>
    <mergeCell ref="A4:X4"/>
    <mergeCell ref="A6:X6"/>
    <mergeCell ref="A8:X8"/>
    <mergeCell ref="C25:S25"/>
    <mergeCell ref="M35:O36"/>
    <mergeCell ref="M37:O38"/>
  </mergeCells>
  <phoneticPr fontId="7" type="noConversion"/>
  <conditionalFormatting sqref="B69">
    <cfRule type="expression" dxfId="243" priority="20">
      <formula>$C$69=""</formula>
    </cfRule>
  </conditionalFormatting>
  <conditionalFormatting sqref="B71">
    <cfRule type="expression" dxfId="242" priority="19">
      <formula>$C$69=""</formula>
    </cfRule>
  </conditionalFormatting>
  <conditionalFormatting sqref="B73">
    <cfRule type="expression" dxfId="241" priority="13">
      <formula>$C$69=""</formula>
    </cfRule>
  </conditionalFormatting>
  <conditionalFormatting sqref="B75">
    <cfRule type="expression" dxfId="240" priority="17">
      <formula>$C$69=""</formula>
    </cfRule>
  </conditionalFormatting>
  <conditionalFormatting sqref="B77">
    <cfRule type="expression" dxfId="239" priority="16">
      <formula>$C$69=""</formula>
    </cfRule>
  </conditionalFormatting>
  <conditionalFormatting sqref="B79">
    <cfRule type="expression" dxfId="238" priority="15">
      <formula>$C$69=""</formula>
    </cfRule>
  </conditionalFormatting>
  <conditionalFormatting sqref="B81">
    <cfRule type="expression" dxfId="237" priority="14">
      <formula>$C$69=""</formula>
    </cfRule>
  </conditionalFormatting>
  <conditionalFormatting sqref="B131">
    <cfRule type="expression" dxfId="236" priority="9">
      <formula>$C$69=""</formula>
    </cfRule>
  </conditionalFormatting>
  <conditionalFormatting sqref="B133">
    <cfRule type="expression" dxfId="235" priority="8">
      <formula>$C$69=""</formula>
    </cfRule>
  </conditionalFormatting>
  <conditionalFormatting sqref="C67">
    <cfRule type="expression" dxfId="234" priority="10">
      <formula>$B$82&gt;0</formula>
    </cfRule>
  </conditionalFormatting>
  <conditionalFormatting sqref="C129:S139">
    <cfRule type="expression" dxfId="233" priority="1">
      <formula>$Z$127&gt;0</formula>
    </cfRule>
  </conditionalFormatting>
  <conditionalFormatting sqref="C236:S236">
    <cfRule type="expression" dxfId="232" priority="7">
      <formula>Z231&lt;&gt;0</formula>
    </cfRule>
  </conditionalFormatting>
  <conditionalFormatting sqref="K39">
    <cfRule type="cellIs" dxfId="230" priority="114" stopIfTrue="1" operator="lessThan">
      <formula>0</formula>
    </cfRule>
  </conditionalFormatting>
  <conditionalFormatting sqref="K44">
    <cfRule type="expression" dxfId="229" priority="340" stopIfTrue="1">
      <formula>AND($K$15="City of London")=TRUE</formula>
    </cfRule>
    <cfRule type="expression" dxfId="228" priority="339" stopIfTrue="1">
      <formula>AND($K$15&lt;&gt;"City of London")=TRUE</formula>
    </cfRule>
  </conditionalFormatting>
  <conditionalFormatting sqref="K52 M108 S108 M110 S110">
    <cfRule type="expression" dxfId="227" priority="60">
      <formula>AND($O$286&lt;&gt;"Yes")=TRUE</formula>
    </cfRule>
  </conditionalFormatting>
  <conditionalFormatting sqref="K54">
    <cfRule type="expression" dxfId="226" priority="25">
      <formula>AND($O$286&lt;&gt;"Yes")=TRUE</formula>
    </cfRule>
  </conditionalFormatting>
  <conditionalFormatting sqref="K61">
    <cfRule type="expression" dxfId="225" priority="365">
      <formula>$Z$286="yes"</formula>
    </cfRule>
    <cfRule type="expression" dxfId="224" priority="366" stopIfTrue="1">
      <formula>AND($S$286="Yes")=TRUE</formula>
    </cfRule>
  </conditionalFormatting>
  <conditionalFormatting sqref="M114 S114">
    <cfRule type="expression" dxfId="223" priority="341">
      <formula>AND($K$15&lt;&gt;"City of London")=TRUE</formula>
    </cfRule>
  </conditionalFormatting>
  <conditionalFormatting sqref="M116">
    <cfRule type="expression" dxfId="222" priority="342">
      <formula>AND($K$15&lt;&gt;"North Somerset UA")=TRUE</formula>
    </cfRule>
  </conditionalFormatting>
  <conditionalFormatting sqref="M207">
    <cfRule type="expression" dxfId="221" priority="22">
      <formula>$K$16&lt;&gt;"E0104"</formula>
    </cfRule>
  </conditionalFormatting>
  <conditionalFormatting sqref="O108:O110">
    <cfRule type="expression" dxfId="220" priority="343">
      <formula>$K$16&lt;&gt;"E0703"</formula>
    </cfRule>
  </conditionalFormatting>
  <conditionalFormatting sqref="S116">
    <cfRule type="expression" dxfId="219" priority="345">
      <formula>AND($K$15&lt;&gt;"North Somerset UA")=TRUE</formula>
    </cfRule>
  </conditionalFormatting>
  <conditionalFormatting sqref="S207">
    <cfRule type="expression" dxfId="218" priority="21">
      <formula>$K$16&lt;&gt;"E0104"</formula>
    </cfRule>
  </conditionalFormatting>
  <conditionalFormatting sqref="U37:W37">
    <cfRule type="expression" dxfId="217" priority="653">
      <formula>AND(Z53=0)=FALSE</formula>
    </cfRule>
  </conditionalFormatting>
  <conditionalFormatting sqref="U27:X27">
    <cfRule type="expression" dxfId="216" priority="105">
      <formula>AND($Z42=0)=FALSE</formula>
    </cfRule>
  </conditionalFormatting>
  <conditionalFormatting sqref="U37:X37">
    <cfRule type="expression" dxfId="215" priority="654">
      <formula>AND($Z51=0)=FALSE</formula>
    </cfRule>
  </conditionalFormatting>
  <conditionalFormatting sqref="U39:X39">
    <cfRule type="expression" dxfId="214" priority="91">
      <formula>AND($Z53=0)=FALSE</formula>
    </cfRule>
  </conditionalFormatting>
  <conditionalFormatting sqref="U41:X41">
    <cfRule type="expression" dxfId="213" priority="89">
      <formula>AND($Z53=0)=FALSE</formula>
    </cfRule>
  </conditionalFormatting>
  <conditionalFormatting sqref="U52:X52">
    <cfRule type="expression" dxfId="212" priority="88">
      <formula>AND($Z57=0)=FALSE</formula>
    </cfRule>
  </conditionalFormatting>
  <conditionalFormatting sqref="U56:X56">
    <cfRule type="expression" dxfId="211" priority="87">
      <formula>AND($Z57=0)=FALSE</formula>
    </cfRule>
  </conditionalFormatting>
  <conditionalFormatting sqref="U64:X64">
    <cfRule type="expression" dxfId="210" priority="86">
      <formula>AND($Z61=0)=FALSE</formula>
    </cfRule>
  </conditionalFormatting>
  <conditionalFormatting sqref="X37">
    <cfRule type="expression" dxfId="209" priority="655">
      <formula>AND(AA53=0)=FALSE</formula>
    </cfRule>
  </conditionalFormatting>
  <conditionalFormatting sqref="X103">
    <cfRule type="expression" dxfId="208" priority="682">
      <formula>AND($Z103+#REF!=0)=FALSE</formula>
    </cfRule>
  </conditionalFormatting>
  <conditionalFormatting sqref="X106 X164:X165 X176:X184 X186:X187 X189:X190 X192:X215 X219">
    <cfRule type="expression" dxfId="207" priority="65">
      <formula>AND($Z106=0)=FALSE</formula>
    </cfRule>
  </conditionalFormatting>
  <conditionalFormatting sqref="X108:X110">
    <cfRule type="expression" dxfId="206" priority="66">
      <formula>AND($Z108=0)=FALSE</formula>
    </cfRule>
  </conditionalFormatting>
  <conditionalFormatting sqref="X112">
    <cfRule type="expression" dxfId="205" priority="67">
      <formula>AND($Z112=0)=FALSE</formula>
    </cfRule>
  </conditionalFormatting>
  <conditionalFormatting sqref="X114">
    <cfRule type="expression" dxfId="204" priority="71">
      <formula>AND($Z114=0)=FALSE</formula>
    </cfRule>
  </conditionalFormatting>
  <conditionalFormatting sqref="X120">
    <cfRule type="expression" dxfId="203" priority="85">
      <formula>AND($Z120=0)=FALSE</formula>
    </cfRule>
  </conditionalFormatting>
  <conditionalFormatting sqref="X168">
    <cfRule type="expression" dxfId="202" priority="3">
      <formula>AND($Z168=0)=FALSE</formula>
    </cfRule>
  </conditionalFormatting>
  <conditionalFormatting sqref="X171">
    <cfRule type="expression" dxfId="201" priority="2">
      <formula>AND($Z171=0)=FALSE</formula>
    </cfRule>
  </conditionalFormatting>
  <conditionalFormatting sqref="X174">
    <cfRule type="expression" dxfId="200" priority="4">
      <formula>AND($Z174=0)=FALSE</formula>
    </cfRule>
  </conditionalFormatting>
  <conditionalFormatting sqref="X217">
    <cfRule type="expression" dxfId="199" priority="5">
      <formula>AND($Z217=0)=FALSE</formula>
    </cfRule>
  </conditionalFormatting>
  <conditionalFormatting sqref="X222:X228">
    <cfRule type="expression" dxfId="198" priority="73">
      <formula>AND($Z222=0)=FALSE</formula>
    </cfRule>
  </conditionalFormatting>
  <dataValidations count="83">
    <dataValidation type="whole" operator="greaterThanOrEqual" allowBlank="1" showInputMessage="1" showErrorMessage="1" errorTitle="Positive whole number required" error="This number MUST be a positive whole number. " prompt="Line 5 is a data entry cell" sqref="K39" xr:uid="{BEA3FB4D-9A96-41A9-9CA3-033B7A8C0BE6}">
      <formula1>0</formula1>
    </dataValidation>
    <dataValidation type="custom" allowBlank="1" showInputMessage="1" showErrorMessage="1" error="Data entry is not allowed in this cell" sqref="M103 S106:T106 S103:T103 Q103 R125 O112 O103 M112 K103 M106 Q106 O106 M114 L125 N125 P125 S109 M116 T108:T110 M108:M109 O108:O109 S99:T99 S112:T112 S114:T114 S116:T116" xr:uid="{AF218ABF-EB57-4C6C-921D-39DA2F11A358}">
      <formula1>"if(AC50=""n/a"")"</formula1>
    </dataValidation>
    <dataValidation allowBlank="1" showInputMessage="1" showErrorMessage="1" error="Data entry is not allowed in this cell" sqref="T120 O110" xr:uid="{7CA3CBBF-0311-42AC-8E1C-2FABADA56DD5}"/>
    <dataValidation type="custom" allowBlank="1" showInputMessage="1" showErrorMessage="1" error="Data entry is not allowed in this cell" sqref="T125" xr:uid="{2DBE807A-FB27-4269-9356-CCAE60106ADB}">
      <formula1>"AC1=""NA"""</formula1>
    </dataValidation>
    <dataValidation type="custom" allowBlank="1" showInputMessage="1" showErrorMessage="1" error="Do not edit these cells" sqref="I288:J288" xr:uid="{874FE695-6DA5-455E-8BEC-F2BDB0149EE7}">
      <formula1>"AX1=""n/a"""</formula1>
    </dataValidation>
    <dataValidation type="custom" allowBlank="1" showInputMessage="1" showErrorMessage="1" error="Do not amend these cells" sqref="Q288" xr:uid="{56559844-F1E1-49A7-84D5-3581EC514A7A}">
      <formula1>"AX1=""n/a"""</formula1>
    </dataValidation>
    <dataValidation type="custom" allowBlank="1" showInputMessage="1" showErrorMessage="1" errorTitle="Pre-filled cell" error="Data entry not allowed" sqref="K37" xr:uid="{6601D6DE-BAD6-4921-8166-64927E73B0B0}">
      <formula1>K15="N/A"</formula1>
    </dataValidation>
    <dataValidation type="custom" allowBlank="1" showInputMessage="1" showErrorMessage="1" error="Emails should contain an '@'" sqref="K19:K20" xr:uid="{3FBF33D0-AB38-4FE1-AF53-A94DBBDB0517}">
      <formula1>NOT(ISERROR(FIND("@",K19)))</formula1>
    </dataValidation>
    <dataValidation allowBlank="1" showInputMessage="1" showErrorMessage="1" error="Do not try to enter data here_x000a_" sqref="M286:X286" xr:uid="{F1213D3C-2191-415E-91E8-C48A4D87D378}"/>
    <dataValidation type="whole" allowBlank="1" showInputMessage="1" showErrorMessage="1" errorTitle="Please review data entry" error="Line 11a must be positive and no greater than Line 11" prompt="Line 11a is a data entry cell" sqref="K59" xr:uid="{0A5FDAF8-EAEC-41D0-9653-D750270A86A4}">
      <formula1>0</formula1>
      <formula2>K56</formula2>
    </dataValidation>
    <dataValidation type="custom" allowBlank="1" showInputMessage="1" showErrorMessage="1" error="Do not try to enter data here_x000a_" sqref="A286:D286 L286:M286" xr:uid="{DD548D5A-CEAB-432E-8C0B-8067B43E0D10}">
      <formula1>"if(az1=""n/a"")"</formula1>
    </dataValidation>
    <dataValidation allowBlank="1" showInputMessage="1" showErrorMessage="1" prompt="This was line 34 in the 2023-24 form._x000a_This data is being taken from 'Part 2 - line 32'." sqref="D199:D200" xr:uid="{B07C12C8-8193-4516-BA33-2A77F7E3438D}"/>
    <dataValidation allowBlank="1" showInputMessage="1" showErrorMessage="1" prompt="This data is from 'Part 3 - line 5', _x000a_it's then being used in 'Part 1 - line 12' and 'Part 1b - line 18'." sqref="C56:I57" xr:uid="{9EC3DD04-B718-42DA-A33F-1E1B3E5E9782}"/>
    <dataValidation allowBlank="1" showInputMessage="1" showErrorMessage="1" prompt="This is the total of 'Part 1b : lines 14-21'" sqref="C125" xr:uid="{1FBD867B-736E-4778-84E8-0DF098218014}"/>
    <dataValidation allowBlank="1" showInputMessage="1" showErrorMessage="1" prompt="This data is being used in 'Part 1 - line 6'." sqref="C37:I37 C39:I39" xr:uid="{34086029-FCE8-4331-B5C2-85C6A18800AB}"/>
    <dataValidation allowBlank="1" showInputMessage="1" showErrorMessage="1" prompt="This data is being used in 'Part 1 - line 12' and 'Part 1 - line 15'" sqref="C41:I41" xr:uid="{8B1FBC07-9947-4107-AC41-E19008C12DC8}"/>
    <dataValidation type="custom" allowBlank="1" showInputMessage="1" showErrorMessage="1" error="Data entry not allowed in this cell" prompt="Refer to the breakdown table to the right for how this is calculated from gross rates payable. _x000a_This data is being used in 'Part 1 - line 12'." sqref="C27:I29" xr:uid="{319E8576-18B3-4C3C-8707-87BCFB72930D}">
      <formula1>$K$15="n/a"</formula1>
    </dataValidation>
    <dataValidation allowBlank="1" showInputMessage="1" showErrorMessage="1" prompt="This data is from 'Part 2 - line 10', _x000a_it's then being used in 'Part 1 - line 12'." sqref="C34:I34 C32:I32" xr:uid="{D2DAA966-3E5E-469E-85C3-BCD77BB20A81}"/>
    <dataValidation allowBlank="1" showInputMessage="1" showErrorMessage="1" prompt="This data is being used in 'Part 1 - line 12' and 'Part 1 - line 19'." sqref="C44:I44" xr:uid="{ABFAB395-78AF-423A-987B-E6D81B803F9D}"/>
    <dataValidation allowBlank="1" showInputMessage="1" showErrorMessage="1" prompt="This data is being used in 'Part 1 - line 13'." sqref="C64:I64" xr:uid="{FFAC1AA6-059B-4474-B5C0-34580D5A2B60}"/>
    <dataValidation allowBlank="1" showInputMessage="1" showErrorMessage="1" prompt="This was line 35 in the 2023-24 form._x000a_This data is being taken from 'Part 2 - line 15',_x000a_it's then being used in 'Part 1 - line 39'." sqref="D181:K182 D184:K184 D190:K190" xr:uid="{957043BC-0431-422C-AEC2-91E8FEC8C837}"/>
    <dataValidation allowBlank="1" showInputMessage="1" showErrorMessage="1" prompt="This was line 36 in the 2023-24 form._x000a_This is the sum of 'Part 1 - lines 27 : 39'." sqref="M223 D228:J228 K223 K225 J222:J223 C223:I223" xr:uid="{66754CF8-5893-497B-8818-86B2DD188D7F}"/>
    <dataValidation type="list" allowBlank="1" showInputMessage="1" showErrorMessage="1" error="Select from dropdown list" prompt="Enter the Certifiers job title from the options in the list" sqref="K21:N21" xr:uid="{53D40AFE-E3C2-4948-91A1-50870435151A}">
      <formula1>"Section 151 Officer - CFO, Section 151 Officer - Director/Head of finance, Deputy/Delegated/Interim Section 151 Officer, Other"</formula1>
    </dataValidation>
    <dataValidation type="custom" allowBlank="1" showInputMessage="1" showErrorMessage="1" error="Data entry is not allowed in this cell_x000a_" sqref="K120" xr:uid="{D247D489-7159-4A0C-8178-FC69454DC73B}">
      <formula1>"if(az1=""n/a"")"</formula1>
    </dataValidation>
    <dataValidation allowBlank="1" showInputMessage="1" showErrorMessage="1" prompt="This is a new line for the 2026-27 form._x000a__x000a_This cell is from Part 1a Line 10a. This will then go into Part 1b Line 22" sqref="C110" xr:uid="{D23897B7-A064-4C08-BDDC-FE87E0D05D0B}"/>
    <dataValidation allowBlank="1" showInputMessage="1" showErrorMessage="1" prompt="This was line 27 in the 2023-24 form._x000a_This data is being taken from 'Part 2 - line 10',_x000a_it's then being used in 'Part 1 - line 40'." sqref="D164:J164" xr:uid="{5D648D61-898A-4134-891A-FA055C9D1575}"/>
    <dataValidation allowBlank="1" showInputMessage="1" showErrorMessage="1" prompt="This is using data from 'Part 1 - line 11' and 'Part 1 - line 12',_x000a_it's then being used in 'Part 1 - line 15'." sqref="D104:I104 E103:I103" xr:uid="{5AD223B7-B482-412D-BE0D-5CC505A9CECE}"/>
    <dataValidation allowBlank="1" showInputMessage="1" showErrorMessage="1" prompt="This data is being taken from 'Part 1 - lines 9, 9a, 9b',_x000a_its then being used in 'Part 1 - line 23' and 'Part 1 - line 24'." sqref="C113" xr:uid="{F09860B9-1FB4-4BA4-BF0C-CB4FC3F80249}"/>
    <dataValidation allowBlank="1" showInputMessage="1" showErrorMessage="1" prompt="This line uses data from 'Part 4 - line 20',_x000a_it's then being used in 'Part 1 - line 24'." sqref="D121:G121" xr:uid="{0E02FA0C-DB71-49D9-AFD5-DE47A4DC6252}"/>
    <dataValidation allowBlank="1" showInputMessage="1" showErrorMessage="1" prompt="This is a new relief added to this years form. This data is being taken from 'Part 2 - line 39', its then being used in 'Part 1 - line 40'_x000a_" sqref="C195:J195 D196:K196" xr:uid="{744927C3-0EFC-4AE9-8703-33C71EBBC4D4}"/>
    <dataValidation allowBlank="1" showInputMessage="1" showErrorMessage="1" prompt="Total compensation for cost of cap on 2014-15, 2015-16 and post-2018-19 and freezing of 2021-22, 2022-23, 2023-24 small business rates and standard business rates multipliers and the 2024-25, 2025-26 small business rates multiplier" sqref="J217:J218" xr:uid="{B7FC6CDC-750F-457C-BA25-31FECC301E79}"/>
    <dataValidation allowBlank="1" showInputMessage="1" showErrorMessage="1" prompt="This was line 28 in the 2023-24 form._x000a_This data is being taken from 'Part 2 - line 13',_x000a_it's then being used in 'Part 1 - line 40'." sqref="E174:J174 C174" xr:uid="{B277037C-1831-43ED-B747-9B915916735B}"/>
    <dataValidation allowBlank="1" showInputMessage="1" showErrorMessage="1" prompt="This was line 33 in the 2025-26 form._x000a_This data is being taken from 'Part 2 - line 14',_x000a_it's then being used in 'Part 1 - line 40'." sqref="E177:J177 C177" xr:uid="{8A577C72-CA7D-4457-A1F9-8D7B9E82D650}"/>
    <dataValidation allowBlank="1" showInputMessage="1" showErrorMessage="1" prompt="This was line 37 in the 2025-26 form._x000a_This data is being taken from 'Part 2 - line 15',_x000a_it's then being used in 'Part 1 - line 40'." sqref="E180:J180 C180" xr:uid="{49CBF434-160D-4469-A89E-9C51D2604080}"/>
    <dataValidation allowBlank="1" showInputMessage="1" showErrorMessage="1" prompt="This was Line 38 in the 2025-26 form. This data is being taken from 'Part 2 - line 16', its then being used in 'Part 1 - line 40'_x000a_" sqref="E183:J183 C183" xr:uid="{ADCF8BD9-D300-40D6-801E-A05AF7534806}"/>
    <dataValidation allowBlank="1" showInputMessage="1" showErrorMessage="1" prompt="This was line 38 in the 2025-26 form._x000a_This data is being taken from 'Part 2 - line 15',_x000a_it's then being used in 'Part 1 - line 39'." sqref="E183:J183 C183" xr:uid="{D78DEA36-AC43-4D80-882D-036486C7B520}"/>
    <dataValidation allowBlank="1" showInputMessage="1" showErrorMessage="1" prompt="This was line 31 in the 2025-26 form._x000a_This data is being taken from 'Part 2 - line 37',_x000a_it's then being used in 'Part 1 - line 40'." sqref="C192 E192:J192" xr:uid="{AD80110D-1F8A-4646-B86C-3D23189B9D71}"/>
    <dataValidation allowBlank="1" showInputMessage="1" showErrorMessage="1" prompt="This was line 34 in the 2023-24 form._x000a_This data is being taken from 'Part 2 - line 32',_x000a_it's then being used in 'Part 1 - line 40'." sqref="C198 E198:J198" xr:uid="{15771D8D-7202-4966-B3EA-48C54600C030}"/>
    <dataValidation allowBlank="1" showInputMessage="1" showErrorMessage="1" prompt="This was line 34 in the 2023-24 form._x000a_This data is being taken from 'Part 2 - line 33',_x000a_it's then being used in 'Part 1 - line 40'." sqref="C201 E201:J201 C204" xr:uid="{07DBBADD-055B-4CE6-B4D0-5AE495BCA2A6}"/>
    <dataValidation allowBlank="1" showInputMessage="1" showErrorMessage="1" prompt="This line is new in 2026-27 form_x000a_" sqref="K227 W224 M227 O227 Q227 S227 W226:W228 V227" xr:uid="{E45A15D7-AB27-4D51-A886-4A41E7C282BA}"/>
    <dataValidation allowBlank="1" showInputMessage="1" showErrorMessage="1" prompt="This cell is new for the 2026-27 form._x000a__x000a_This feeds into Part 1 Line 40 (total)" sqref="K165 O204 M204 Q204 K204 S204" xr:uid="{20F5B714-885E-4FEC-924B-51B08EC48D85}"/>
    <dataValidation type="custom" allowBlank="1" showInputMessage="1" showErrorMessage="1" error="Data entry is not allowed in this cell" prompt="CG_share" sqref="K99" xr:uid="{72065E6F-D686-4431-A875-EC792FFE5B82}">
      <formula1>"if(AC50=""n/a"")"</formula1>
    </dataValidation>
    <dataValidation type="custom" allowBlank="1" showInputMessage="1" showErrorMessage="1" error="Data entry is not allowed in this cell" prompt="BA_share" sqref="M99" xr:uid="{08DC75AA-9392-46B1-B4A9-F0FA3CFA42B4}">
      <formula1>"if(az1=""n/a"""</formula1>
    </dataValidation>
    <dataValidation type="custom" allowBlank="1" showInputMessage="1" showErrorMessage="1" error="Data entry is not allowed in this cell" prompt="MPA_share" sqref="O99" xr:uid="{F11BBC90-95D1-4C11-A084-380D25989BF2}">
      <formula1>"if(az1=""n/a"")"</formula1>
    </dataValidation>
    <dataValidation type="custom" allowBlank="1" showInputMessage="1" showErrorMessage="1" error="Data entry is not allowed in this cell" prompt="FRA_share" sqref="Q99" xr:uid="{B3CC2D86-932F-49C5-8B3A-EBB3C0401801}">
      <formula1>"if(az1=""n/a"")"</formula1>
    </dataValidation>
    <dataValidation type="custom" allowBlank="1" showInputMessage="1" showErrorMessage="1" errorTitle="Formula cell" error="Data entry not allowed" prompt="This cell is being filled from Part 3 Line 4" sqref="K27" xr:uid="{4AFA1A33-22FB-41AF-9E9D-6FF23BAD5401}">
      <formula1>"az1=""n/a"""</formula1>
    </dataValidation>
    <dataValidation type="custom" allowBlank="1" showInputMessage="1" showErrorMessage="1" errorTitle="Formula cell" error="This cell should not be overwritten" sqref="K32 K34 K41 Q28 Q30:Q31 Q33 Q35 Q37 Q40 K56 K61" xr:uid="{7707E21E-CDAB-4A59-B1BB-5F54C0FA4857}">
      <formula1>"az1=""n/a"""</formula1>
    </dataValidation>
    <dataValidation type="custom" allowBlank="1" showInputMessage="1" showErrorMessage="1" errorTitle="Formula cell" error="This cell should not be overwritten" sqref="K64 K47" xr:uid="{EF0DCE12-8E64-41EF-B0F0-0E6AAB67B375}">
      <formula1>"if(az1=""n/a"""</formula1>
    </dataValidation>
    <dataValidation type="custom" allowBlank="1" showInputMessage="1" showErrorMessage="1" errorTitle="Formula cell" error="This cell should not be overwritten" sqref="K52 K49" xr:uid="{4A3676AD-0035-4E02-B55C-4E4C15014276}">
      <formula1>"if az1=""n/a"""</formula1>
    </dataValidation>
    <dataValidation type="custom" allowBlank="1" showInputMessage="1" showErrorMessage="1" errorTitle="Formula cell" error="This cell should not be overwritten" sqref="K54" xr:uid="{D6A52FD8-54B1-4390-A8BB-2BB58945C342}">
      <formula1>"if az1= ""n/a"""</formula1>
    </dataValidation>
    <dataValidation allowBlank="1" showInputMessage="1" showErrorMessage="1" error="Do not amend these cells" sqref="N288" xr:uid="{9899E893-F368-4D0C-AFD9-387A4187CE7C}"/>
    <dataValidation type="custom" allowBlank="1" showInputMessage="1" showErrorMessage="1" errorTitle="Formula cell" error="Data entry is not allowed in this cell" sqref="S108" xr:uid="{5CA0E4AE-163E-4ABE-94B5-0C91BB1F3473}">
      <formula1>"az1=""n/a"""</formula1>
    </dataValidation>
    <dataValidation type="custom" allowBlank="1" showInputMessage="1" showErrorMessage="1" errorTitle="Pre-filled cell" error="Data entry not allowed" sqref="K44" xr:uid="{D03DCFA5-13E3-45C1-9648-3CC0041F4E52}">
      <formula1>"if(az1=""n/a"""</formula1>
    </dataValidation>
    <dataValidation type="custom" allowBlank="1" showInputMessage="1" showErrorMessage="1" error="Data entry is not allowed in this cell" sqref="M110 S110 M120 O120 Q120 S120 K125 M125 O125 Q125 S125" xr:uid="{88D32564-D098-44F7-923A-BC17F10B5896}">
      <formula1>"if(az1=""n/a"")"</formula1>
    </dataValidation>
    <dataValidation type="custom" allowBlank="1" showInputMessage="1" showErrorMessage="1" errorTitle="Formula cells" error="Data entry is not permitted in these cells" prompt="This cell feeds into Part 1c Line 42 (total)" sqref="V183 V180 V177 S165 V165 K168 K171 K174 K177 K180 K183 K186 M168 M171 M174 M177 M180 M183 M186 O168 O171 O174 O177 O180 O183 O186 Q168 Q171 Q174 Q177 Q180 Q183 Q186 S168 S171 S174 S177 S180 S183 S186 V174" xr:uid="{2FBF947B-ACB9-4A4A-81FC-BC9682CAEEED}">
      <formula1>"if(az1=""n/a"")"</formula1>
    </dataValidation>
    <dataValidation type="custom" allowBlank="1" showInputMessage="1" showErrorMessage="1" errorTitle="Formula cell" error="This cell should NOT be overwritten" prompt="This cell feeds into Part 1 Line 42 (total)" sqref="V204" xr:uid="{4BA590E7-02F0-4D3B-AFE4-56054C64F6BB}">
      <formula1>"if(az1=""n/a"")"</formula1>
    </dataValidation>
    <dataValidation type="custom" allowBlank="1" showInputMessage="1" showErrorMessage="1" errorTitle="Formula cell" error="Data entry is not permitted in this cell" prompt="This cell feeds into Part 1 Line 42 (total)" sqref="K189 M189 O189 V201 S189 K192 M192 O192 Q192 S192 V192 V195 S195 Q195 O195 M195 K195 V198 K201 S201 M201 M207 O201 S207 Q201 Q189" xr:uid="{EEE57707-4AE8-41B4-A365-BB0158CF5E71}">
      <formula1>"if(az1=""n/a"")"</formula1>
    </dataValidation>
    <dataValidation type="custom" allowBlank="1" showInputMessage="1" showErrorMessage="1" errorTitle="Formula cell" error="Data entry is not permitted in this cell" prompt="This feeds into Part 1c Line 42 (total)" sqref="K213 M211 M213 O211 O213 Q211 Q213 S211 S213 V211 V213" xr:uid="{8DA613E7-B028-425A-9AA3-CC2F39D41D2C}">
      <formula1>"if(az1=""n/a"")"</formula1>
    </dataValidation>
    <dataValidation type="custom" allowBlank="1" showInputMessage="1" showErrorMessage="1" errorTitle="Formula cell" error="Data entry not permitted in this cell" prompt="_x000a_" sqref="O226 S226 S228 O228 V226 V228 Q226 K226 K228 Q228 M226 M228 K224 M224 O224 Q224 S224 V224" xr:uid="{E679D033-81D1-4C50-A2AF-A0B1869DEB0A}">
      <formula1>"if(az1=""n/a"")"</formula1>
    </dataValidation>
    <dataValidation allowBlank="1" showInputMessage="1" showErrorMessage="1" prompt="This is a new line for 2026-27" sqref="C228" xr:uid="{BA1C3D8B-F9CD-40D5-ACD5-88204BE62DBE}"/>
    <dataValidation allowBlank="1" showInputMessage="1" showErrorMessage="1" prompt="This line is new for 2026-27" sqref="C224 C226" xr:uid="{DEA86E9D-74A1-4CC8-9F34-3FBDB1386B2C}"/>
    <dataValidation allowBlank="1" showInputMessage="1" showErrorMessage="1" prompt="This was line 40 in the 2025-26 form._x000a__x000a_This is the sum of Part 1c - lines 23 to 41. This will only be a positive number." sqref="C222:I222" xr:uid="{69D2D7B3-68D3-49CD-88DB-D2EA3BA6F1FC}"/>
    <dataValidation allowBlank="1" showInputMessage="1" showErrorMessage="1" prompt="This line is not applicable in 2026-27. _x000a__x000a_It has been included for use in future years if needed." sqref="C217:I218 C215" xr:uid="{CCCF77E0-8534-48B7-B9C2-FD8BE8918E29}"/>
    <dataValidation type="custom" allowBlank="1" showInputMessage="1" showErrorMessage="1" errorTitle="Formula cell" error="Data entry not permitted in this cell" sqref="V222" xr:uid="{0CC4D2D7-8E33-4611-95BD-B67ED99B6E59}">
      <formula1>"if(az1=""n/a"""</formula1>
    </dataValidation>
    <dataValidation allowBlank="1" showInputMessage="1" showErrorMessage="1" errorTitle="Formula cell" error="Data entry is not permitted in this cell" sqref="K198:S198" xr:uid="{27792541-EE33-4960-88B8-7B6F6F7762CE}"/>
    <dataValidation type="custom" allowBlank="1" showInputMessage="1" showErrorMessage="1" errorTitle="Formula cell" error="Data entry not permitted in this cell" sqref="S222 Q222 O222 M222 K222" xr:uid="{6C37B5A7-E73E-4DFB-8CF6-4E9305BEFC12}">
      <formula1>"if(az1=""n/a"")"</formula1>
    </dataValidation>
    <dataValidation allowBlank="1" showInputMessage="1" showErrorMessage="1" prompt="This feeds into Part 1 Line 42 (total)" sqref="K211" xr:uid="{15B9F0DD-8B4B-428E-B17F-1D6ED1F35D18}"/>
    <dataValidation allowBlank="1" showInputMessage="1" showErrorMessage="1" prompt="This is a new Line for 2026-27_x000a__x000a_This cell is calculated from Part 1c Line 42, column 5 + 6" sqref="C47" xr:uid="{63E9BEC9-DFA9-4875-B361-CEC00E222F42}"/>
    <dataValidation allowBlank="1" showInputMessage="1" showErrorMessage="1" prompt="This line is new for 2026-27. _x000a__x000a_The cell is calculated from Part 1c Line 42c columns 5 + 6" sqref="C49" xr:uid="{EBB7ED50-1DCC-43C6-81D6-2E878240E572}"/>
    <dataValidation allowBlank="1" showInputMessage="1" showErrorMessage="1" prompt="This data is calculated from 'Part 3 - line 8' plus Part 1a Line 42 column 6, _x000a_it's then being used in 'Part 1 - line 12' and 'Part 1b - line 16'." sqref="C52" xr:uid="{A271BB6C-6EB6-4EFF-98B7-B074991E076E}"/>
    <dataValidation allowBlank="1" showInputMessage="1" showErrorMessage="1" prompt="This data is from Part 1c Line 42 column 6." sqref="C54" xr:uid="{A28B0B31-B6F5-4BF2-AB9E-8937DA04006D}"/>
    <dataValidation type="custom" allowBlank="1" showInputMessage="1" showErrorMessage="1" sqref="B133 B131 A67:K82 C129:S141 C236:S236 F288:F290 F1" xr:uid="{2028DDAA-8569-44A8-925E-B8CE5CFC130F}">
      <formula1>"if(az1=""n/a"")"</formula1>
    </dataValidation>
    <dataValidation allowBlank="1" showInputMessage="1" showErrorMessage="1" prompt="This is using data from 'Part 1 - line 12' and 'Part 1 - line 13',_x000a_it's then being used in 'Part 1 - line 22'." sqref="C103" xr:uid="{45824978-4DE8-4DF2-A1F9-2FC6EB8D0B33}"/>
    <dataValidation allowBlank="1" showInputMessage="1" showErrorMessage="1" prompt="This data is being taken from 'Part 1a - line 6',_x000a_it's then being used in 'Part 1b - line 22'." sqref="C106" xr:uid="{7326F9D0-E3EB-4E53-9D11-9A69D979DD63}"/>
    <dataValidation allowBlank="1" showInputMessage="1" showErrorMessage="1" prompt="This data is being taken from 'Part 1a - line 10 less Part 1a line 10a',_x000a_it's then being used in 'Part 1b - line 22''." sqref="C108" xr:uid="{67B8D5DC-C9F9-4FD8-903D-43AE881176DB}"/>
    <dataValidation allowBlank="1" showInputMessage="1" showErrorMessage="1" prompt="This data is being taken from 'Part 1a - lines 11',_x000a_its then being used in 'Part 1b - line 22' " sqref="C112" xr:uid="{B40E9A83-D962-4841-9292-DA875AE040E9}"/>
    <dataValidation allowBlank="1" showInputMessage="1" showErrorMessage="1" prompt="This data is being taken from 'Part 1a - line 7',_x000a_it's then being used in 'Part 1b - line 22'" sqref="C114" xr:uid="{5A62A6D2-FCDA-4EF9-BE6A-39F9BE3226E8}"/>
    <dataValidation allowBlank="1" showInputMessage="1" showErrorMessage="1" prompt="This data is being taken from 'Part 3 - line 9',_x000a_it's then being used in 'Part 1b - line 22' " sqref="C116" xr:uid="{FBE0F353-4697-4A09-A335-EC58FEB67087}"/>
    <dataValidation allowBlank="1" showInputMessage="1" showErrorMessage="1" prompt="This line uses data from 'Part 4 - line 20',_x000a_it's then being used in 'Part 1b - line 22'." sqref="C120" xr:uid="{8C5447CA-129F-44E1-898D-3F8ABD64417D}"/>
    <dataValidation allowBlank="1" showInputMessage="1" showErrorMessage="1" error="Data entry is not permitted in this cell" prompt="This line is not applicable in 2026-27. This will be a formula cell in future if needed" sqref="V216 S216 T215:U217 Q216 R215:R217 O216 P215:P217 M216 N215:N217 L215:L217 K216" xr:uid="{270C8228-08C3-45E7-91B0-A08092E3EFF2}"/>
    <dataValidation type="custom" allowBlank="1" showInputMessage="1" showErrorMessage="1" error="Data entry is not permitted in this cell" prompt="This line is not applicable in 2026-27. This will be a formula cell in future if needed" sqref="K215 K217 M215 M217 O215 O217 Q215 Q217 S215 S217 V215 V217" xr:uid="{0AC60DFB-0B0E-43D1-9642-D63EC201F210}">
      <formula1>"if(az1=""n/a"")"</formula1>
    </dataValidation>
    <dataValidation type="custom" allowBlank="1" showInputMessage="1" showErrorMessage="1" errorTitle="Formula cells" error="Data entry is not permitted in these cells" prompt="This cell feeds into Part 1c Line 42 (total)" sqref="Q165 M165" xr:uid="{7E86C599-CE2D-4942-8286-EA9EFFC0B865}">
      <formula1>"ifaz1=""n/a"""</formula1>
    </dataValidation>
    <dataValidation type="custom" allowBlank="1" showInputMessage="1" showErrorMessage="1" errorTitle="Formula cells" error="Data entry is not permitted in these cells" prompt="This cell feeds into Part 1c Line 42 (total)" sqref="O165" xr:uid="{953B9CE8-E1BA-4B99-95E4-8A454937B6E7}">
      <formula1>"if az1=""n/a"""</formula1>
    </dataValidation>
  </dataValidations>
  <printOptions horizontalCentered="1"/>
  <pageMargins left="0.39370078740157483" right="0.39370078740157483" top="0.59055118110236227" bottom="0.59055118110236227" header="0.51181102362204722" footer="0.51181102362204722"/>
  <pageSetup paperSize="9" fitToHeight="2" orientation="portrait" r:id="rId1"/>
  <headerFooter alignWithMargins="0">
    <oddHeader>&amp;C&amp;"Calibri"&amp;10&amp;K000000 OFFICIAL&amp;1#_x000D_</oddHeader>
    <oddFooter>&amp;C_x000D_&amp;1#&amp;"Calibri"&amp;10&amp;K000000 OFFICIAL</oddFooter>
  </headerFooter>
  <rowBreaks count="2" manualBreakCount="2">
    <brk id="83" min="1" max="24" man="1"/>
    <brk id="154" min="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List Box 5">
              <controlPr locked="0" defaultSize="0" autoFill="0" autoLine="0" autoPict="0">
                <anchor moveWithCells="1">
                  <from>
                    <xdr:col>10</xdr:col>
                    <xdr:colOff>457200</xdr:colOff>
                    <xdr:row>9</xdr:row>
                    <xdr:rowOff>76200</xdr:rowOff>
                  </from>
                  <to>
                    <xdr:col>12</xdr:col>
                    <xdr:colOff>1285875</xdr:colOff>
                    <xdr:row>13</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132859A7-3121-45BD-9CF8-EB5BFD9DEB29}">
            <xm:f>Reference!$B$2="2026-27"</xm:f>
            <x14:dxf>
              <fill>
                <patternFill>
                  <bgColor theme="0" tint="-0.24994659260841701"/>
                </patternFill>
              </fill>
            </x14:dxf>
          </x14:cfRule>
          <xm:sqref>A215:W215 A216:X216 A217:W217 A218:X218</xm:sqref>
        </x14:conditionalFormatting>
        <x14:conditionalFormatting xmlns:xm="http://schemas.microsoft.com/office/excel/2006/main">
          <x14:cfRule type="expression" priority="287" id="{2F5B5C7D-4C72-4292-A2E9-89996A6AC4DF}">
            <xm:f>'Main Validation'!#REF!&gt;0</xm:f>
            <x14:dxf>
              <font>
                <b/>
                <i val="0"/>
                <color rgb="FFFF0000"/>
              </font>
            </x14:dxf>
          </x14:cfRule>
          <xm:sqref>A8:X8</xm:sqref>
        </x14:conditionalFormatting>
        <x14:conditionalFormatting xmlns:xm="http://schemas.microsoft.com/office/excel/2006/main">
          <x14:cfRule type="expression" priority="6" id="{E4D74122-308D-41B6-AFE5-DB45956BBAA8}">
            <xm:f>'Main Validation'!$M$58&gt;0</xm:f>
            <x14:dxf>
              <font>
                <b/>
                <i val="0"/>
                <color rgb="FFC00000"/>
              </font>
            </x14:dxf>
          </x14:cfRule>
          <xm:sqref>C273:S273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0B33-DC73-4455-981D-DC8DAF7B0F66}">
  <sheetPr codeName="Sheet26">
    <tabColor theme="8" tint="0.59999389629810485"/>
    <pageSetUpPr autoPageBreaks="0" fitToPage="1"/>
  </sheetPr>
  <dimension ref="A1:BB217"/>
  <sheetViews>
    <sheetView topLeftCell="A2" zoomScaleNormal="100" workbookViewId="0">
      <selection activeCell="D12" sqref="D12"/>
    </sheetView>
  </sheetViews>
  <sheetFormatPr defaultRowHeight="15" x14ac:dyDescent="0.2"/>
  <cols>
    <col min="1" max="1" width="3.140625" style="102" customWidth="1"/>
    <col min="2" max="2" width="1.140625" style="102" customWidth="1"/>
    <col min="3" max="3" width="60.140625" style="102" customWidth="1"/>
    <col min="4" max="4" width="27" style="102" customWidth="1"/>
    <col min="5" max="5" width="5.140625" style="102" customWidth="1"/>
    <col min="6" max="6" width="2.85546875" style="102" customWidth="1"/>
    <col min="7" max="7" width="19" style="102" customWidth="1"/>
    <col min="8" max="9" width="1.7109375" style="102" customWidth="1"/>
    <col min="10" max="10" width="19.85546875" style="102" customWidth="1"/>
    <col min="11" max="12" width="1.140625" style="102" customWidth="1"/>
    <col min="13" max="13" width="19" style="102" customWidth="1"/>
    <col min="14" max="15" width="2.28515625" style="102" customWidth="1"/>
    <col min="16" max="16" width="14.140625" style="102" customWidth="1"/>
    <col min="17" max="17" width="14.140625" hidden="1" customWidth="1"/>
    <col min="18" max="18" width="25.28515625" hidden="1" customWidth="1"/>
    <col min="19" max="19" width="21.28515625" hidden="1" customWidth="1"/>
    <col min="20" max="20" width="20.7109375" hidden="1" customWidth="1"/>
    <col min="21" max="21" width="9" style="102" hidden="1" customWidth="1"/>
    <col min="22" max="22" width="16.7109375" style="183" hidden="1" customWidth="1"/>
    <col min="23" max="23" width="30.42578125" style="102" hidden="1" customWidth="1"/>
    <col min="24" max="24" width="13.7109375" style="102" hidden="1" customWidth="1"/>
    <col min="25" max="25" width="26" style="102" hidden="1" customWidth="1"/>
    <col min="26" max="26" width="9.140625" style="102" hidden="1" customWidth="1"/>
    <col min="27" max="27" width="16.85546875" style="102" hidden="1" customWidth="1"/>
    <col min="28" max="42" width="9.140625" style="102" hidden="1" customWidth="1"/>
    <col min="43" max="43" width="6.28515625" style="102" hidden="1" customWidth="1"/>
    <col min="44" max="54" width="9.140625" style="102" hidden="1" customWidth="1"/>
    <col min="55" max="56" width="9.140625" style="102" customWidth="1"/>
    <col min="57" max="16384" width="9.140625" style="102"/>
  </cols>
  <sheetData>
    <row r="1" spans="1:43" x14ac:dyDescent="0.2">
      <c r="A1" s="1067"/>
      <c r="B1" s="951"/>
      <c r="C1" s="1949"/>
      <c r="D1" s="1949"/>
      <c r="E1" s="1949"/>
      <c r="F1" s="951"/>
      <c r="G1" s="951"/>
      <c r="H1" s="951"/>
      <c r="I1" s="951"/>
      <c r="J1" s="951"/>
      <c r="K1" s="951"/>
      <c r="L1" s="951"/>
      <c r="M1" s="951"/>
      <c r="N1" s="951"/>
      <c r="O1" s="1248"/>
      <c r="P1" s="953"/>
      <c r="U1"/>
      <c r="V1" s="1"/>
      <c r="W1"/>
      <c r="X1"/>
      <c r="Y1"/>
      <c r="Z1"/>
      <c r="AA1"/>
      <c r="AB1"/>
      <c r="AC1"/>
      <c r="AD1"/>
      <c r="AE1"/>
      <c r="AF1"/>
      <c r="AG1"/>
      <c r="AH1"/>
      <c r="AI1"/>
      <c r="AJ1"/>
      <c r="AK1"/>
      <c r="AL1"/>
      <c r="AM1"/>
      <c r="AN1"/>
      <c r="AO1"/>
      <c r="AP1"/>
      <c r="AQ1"/>
    </row>
    <row r="2" spans="1:43" s="831" customFormat="1" ht="41.25" customHeight="1" thickBot="1" x14ac:dyDescent="0.25">
      <c r="A2" s="1073"/>
      <c r="B2" s="1074"/>
      <c r="C2" s="1075" t="str">
        <f>+CONCATENATE("Local Authority : ",+'Part 1'!K15)</f>
        <v>Local Authority : ZZZZ</v>
      </c>
      <c r="D2" s="1076"/>
      <c r="E2" s="1076"/>
      <c r="F2" s="1074"/>
      <c r="G2" s="1074"/>
      <c r="H2" s="1074"/>
      <c r="I2" s="1074"/>
      <c r="J2" s="1074"/>
      <c r="K2" s="1074"/>
      <c r="L2" s="1074"/>
      <c r="M2" s="1074"/>
      <c r="N2" s="1074"/>
      <c r="O2" s="1074"/>
      <c r="P2" s="1077"/>
      <c r="Q2" s="1072"/>
      <c r="R2" s="1072"/>
      <c r="S2" s="1072"/>
      <c r="T2" s="1072"/>
      <c r="U2" s="189"/>
      <c r="V2" s="327"/>
      <c r="W2" s="1072"/>
      <c r="X2" s="1072"/>
      <c r="Y2" s="1072"/>
      <c r="Z2" s="1072"/>
      <c r="AA2" s="1072"/>
      <c r="AB2" s="1072"/>
      <c r="AC2" s="1072"/>
      <c r="AD2" s="1072"/>
      <c r="AE2" s="1072"/>
      <c r="AF2" s="1072"/>
      <c r="AG2" s="1072"/>
      <c r="AH2" s="1072"/>
      <c r="AI2" s="1072"/>
      <c r="AJ2" s="1072"/>
      <c r="AK2" s="1072"/>
      <c r="AL2" s="1072"/>
      <c r="AM2" s="1072"/>
      <c r="AN2" s="1072"/>
      <c r="AO2" s="1072"/>
      <c r="AP2" s="1072"/>
      <c r="AQ2" s="1072"/>
    </row>
    <row r="3" spans="1:43" s="74" customFormat="1" ht="18" x14ac:dyDescent="0.25">
      <c r="A3" s="77"/>
      <c r="C3" s="778"/>
      <c r="D3" s="779"/>
      <c r="E3" s="779"/>
      <c r="P3" s="780"/>
      <c r="Q3" s="5"/>
      <c r="R3" s="5"/>
      <c r="S3" s="5"/>
      <c r="T3" s="5"/>
      <c r="U3" s="102"/>
      <c r="V3" s="1939" t="s">
        <v>871</v>
      </c>
    </row>
    <row r="4" spans="1:43" ht="18" x14ac:dyDescent="0.25">
      <c r="A4" s="700"/>
      <c r="C4" s="630" t="s">
        <v>5330</v>
      </c>
      <c r="D4" s="630"/>
      <c r="E4" s="630"/>
      <c r="F4" s="74"/>
      <c r="G4" s="75"/>
      <c r="H4" s="75"/>
      <c r="I4" s="74"/>
      <c r="J4" s="75"/>
      <c r="K4" s="74"/>
      <c r="L4" s="74"/>
      <c r="M4" s="75"/>
      <c r="N4" s="75"/>
      <c r="O4" s="75"/>
      <c r="P4" s="265"/>
      <c r="U4"/>
      <c r="V4" s="1940"/>
      <c r="W4"/>
      <c r="X4" s="337"/>
      <c r="Y4"/>
      <c r="Z4"/>
      <c r="AA4"/>
      <c r="AB4"/>
      <c r="AC4"/>
      <c r="AD4"/>
      <c r="AE4"/>
      <c r="AF4"/>
      <c r="AG4"/>
      <c r="AH4"/>
      <c r="AI4"/>
      <c r="AJ4"/>
      <c r="AK4"/>
      <c r="AL4"/>
      <c r="AM4"/>
      <c r="AN4"/>
      <c r="AO4"/>
      <c r="AP4"/>
      <c r="AQ4"/>
    </row>
    <row r="5" spans="1:43" ht="36.75" customHeight="1" x14ac:dyDescent="0.2">
      <c r="A5" s="700"/>
      <c r="C5" s="1914" t="str">
        <f>"This section of the form is for you to enter the gross rates value and the amount of various business rates reliefs forecast for "&amp;Reference!B2&amp;". This will then calculate the forecast net rates payable. These values also populate the section 31 payment calculations in Part 1."</f>
        <v>This section of the form is for you to enter the gross rates value and the amount of various business rates reliefs forecast for 2026-27. This will then calculate the forecast net rates payable. These values also populate the section 31 payment calculations in Part 1.</v>
      </c>
      <c r="D5" s="1914"/>
      <c r="E5" s="1914"/>
      <c r="F5" s="1914"/>
      <c r="G5" s="1914"/>
      <c r="H5" s="1914"/>
      <c r="I5" s="1914"/>
      <c r="J5" s="1914"/>
      <c r="K5" s="1914"/>
      <c r="L5" s="1914"/>
      <c r="M5" s="1914"/>
      <c r="N5" s="389"/>
      <c r="O5" s="389"/>
      <c r="P5" s="758"/>
      <c r="U5"/>
      <c r="V5" s="334"/>
      <c r="W5"/>
      <c r="X5" s="337"/>
      <c r="Y5"/>
      <c r="Z5"/>
      <c r="AA5"/>
      <c r="AB5"/>
      <c r="AC5"/>
      <c r="AD5"/>
      <c r="AE5"/>
      <c r="AF5"/>
      <c r="AG5"/>
      <c r="AH5"/>
      <c r="AI5"/>
      <c r="AJ5"/>
      <c r="AK5"/>
      <c r="AL5"/>
      <c r="AM5"/>
      <c r="AN5"/>
      <c r="AO5"/>
      <c r="AP5"/>
      <c r="AQ5"/>
    </row>
    <row r="6" spans="1:43" ht="19.5" customHeight="1" x14ac:dyDescent="0.25">
      <c r="A6" s="781"/>
      <c r="C6" s="782"/>
      <c r="D6" s="782"/>
      <c r="E6" s="782"/>
      <c r="F6" s="782"/>
      <c r="G6" s="782"/>
      <c r="H6" s="783"/>
      <c r="I6" s="783"/>
      <c r="J6" s="393"/>
      <c r="K6" s="393"/>
      <c r="L6" s="393"/>
      <c r="M6" s="393"/>
      <c r="N6" s="393"/>
      <c r="O6" s="393"/>
      <c r="P6" s="758"/>
      <c r="U6"/>
      <c r="V6" s="16"/>
      <c r="W6"/>
      <c r="X6"/>
      <c r="Y6"/>
      <c r="Z6"/>
      <c r="AA6"/>
      <c r="AB6"/>
      <c r="AC6"/>
      <c r="AD6"/>
      <c r="AE6"/>
      <c r="AF6"/>
      <c r="AG6"/>
      <c r="AH6"/>
      <c r="AI6"/>
      <c r="AJ6"/>
      <c r="AK6"/>
      <c r="AL6"/>
      <c r="AM6"/>
      <c r="AN6"/>
      <c r="AO6"/>
      <c r="AP6"/>
      <c r="AQ6"/>
    </row>
    <row r="7" spans="1:43" ht="15.75" customHeight="1" x14ac:dyDescent="0.2">
      <c r="A7" s="700"/>
      <c r="C7" s="1819" t="str">
        <f>+IF('Part 1'!O286="Yes", "You should complete columns 1 &amp; 2","You should complete columns 1 only")</f>
        <v>You should complete columns 1 only</v>
      </c>
      <c r="D7" s="784"/>
      <c r="E7" s="784"/>
      <c r="F7" s="74"/>
      <c r="G7" s="75" t="s">
        <v>659</v>
      </c>
      <c r="H7" s="75"/>
      <c r="I7" s="74"/>
      <c r="J7" s="75" t="s">
        <v>660</v>
      </c>
      <c r="K7" s="74"/>
      <c r="L7" s="74"/>
      <c r="M7" s="75" t="s">
        <v>661</v>
      </c>
      <c r="N7" s="75"/>
      <c r="O7" s="75"/>
      <c r="P7" s="265"/>
      <c r="U7"/>
      <c r="V7" s="16"/>
      <c r="W7"/>
      <c r="X7"/>
      <c r="Y7"/>
      <c r="Z7"/>
      <c r="AA7"/>
      <c r="AB7"/>
      <c r="AC7"/>
      <c r="AD7"/>
      <c r="AE7"/>
      <c r="AF7"/>
      <c r="AG7"/>
      <c r="AH7"/>
      <c r="AI7"/>
      <c r="AJ7"/>
      <c r="AK7"/>
      <c r="AL7"/>
      <c r="AM7"/>
      <c r="AN7"/>
      <c r="AO7"/>
      <c r="AP7"/>
      <c r="AQ7"/>
    </row>
    <row r="8" spans="1:43" ht="17.25" customHeight="1" x14ac:dyDescent="0.25">
      <c r="A8" s="781"/>
      <c r="C8" s="782"/>
      <c r="D8" s="782"/>
      <c r="E8" s="782"/>
      <c r="F8" s="782"/>
      <c r="G8" s="782"/>
      <c r="H8" s="783"/>
      <c r="I8" s="783"/>
      <c r="J8" s="783"/>
      <c r="K8" s="785"/>
      <c r="L8" s="785"/>
      <c r="M8" s="785"/>
      <c r="N8" s="785"/>
      <c r="O8" s="785"/>
      <c r="P8" s="758"/>
      <c r="U8"/>
      <c r="V8" s="16"/>
      <c r="W8"/>
      <c r="X8"/>
      <c r="Y8"/>
      <c r="Z8"/>
      <c r="AA8"/>
      <c r="AB8"/>
      <c r="AC8"/>
      <c r="AD8"/>
      <c r="AE8"/>
      <c r="AF8"/>
      <c r="AG8"/>
      <c r="AH8"/>
      <c r="AI8"/>
      <c r="AJ8"/>
      <c r="AK8"/>
      <c r="AL8"/>
      <c r="AM8"/>
      <c r="AN8"/>
      <c r="AO8"/>
      <c r="AP8"/>
      <c r="AQ8"/>
    </row>
    <row r="9" spans="1:43" ht="46.5" customHeight="1" x14ac:dyDescent="0.25">
      <c r="A9" s="700"/>
      <c r="C9" s="786"/>
      <c r="D9" s="74"/>
      <c r="E9" s="74"/>
      <c r="F9" s="74"/>
      <c r="G9" s="787" t="s">
        <v>2343</v>
      </c>
      <c r="H9" s="788"/>
      <c r="I9" s="75"/>
      <c r="J9" s="789" t="s">
        <v>797</v>
      </c>
      <c r="K9" s="75"/>
      <c r="L9" s="75"/>
      <c r="M9" s="787" t="s">
        <v>4235</v>
      </c>
      <c r="N9" s="789"/>
      <c r="O9" s="789"/>
      <c r="P9" s="265"/>
      <c r="U9"/>
      <c r="V9" s="16"/>
      <c r="W9"/>
      <c r="X9"/>
      <c r="Y9" s="1950"/>
      <c r="Z9" s="1951"/>
      <c r="AA9" s="1951"/>
      <c r="AB9"/>
      <c r="AC9"/>
      <c r="AD9"/>
      <c r="AE9"/>
      <c r="AF9"/>
      <c r="AG9"/>
      <c r="AH9"/>
      <c r="AI9"/>
      <c r="AJ9"/>
      <c r="AK9"/>
      <c r="AL9"/>
      <c r="AM9"/>
      <c r="AN9"/>
      <c r="AO9"/>
      <c r="AP9"/>
      <c r="AQ9"/>
    </row>
    <row r="10" spans="1:43" ht="60.75" customHeight="1" x14ac:dyDescent="0.25">
      <c r="A10" s="700"/>
      <c r="C10" s="783" t="s">
        <v>5282</v>
      </c>
      <c r="D10" s="783"/>
      <c r="E10" s="783"/>
      <c r="F10" s="74"/>
      <c r="G10" s="1485" t="s">
        <v>801</v>
      </c>
      <c r="H10" s="1820"/>
      <c r="I10" s="1821"/>
      <c r="J10" s="1485" t="str">
        <f>+IF('Part 1'!$O$286="Yes", "Complete this column","Do not complete this column")</f>
        <v>Do not complete this column</v>
      </c>
      <c r="K10" s="1821"/>
      <c r="L10" s="1821"/>
      <c r="M10" s="1485" t="s">
        <v>802</v>
      </c>
      <c r="N10" s="786"/>
      <c r="O10" s="786"/>
      <c r="P10" s="265"/>
      <c r="U10"/>
      <c r="V10" s="1952" t="s">
        <v>846</v>
      </c>
      <c r="W10"/>
      <c r="X10" s="179"/>
      <c r="Y10"/>
      <c r="Z10"/>
      <c r="AA10"/>
      <c r="AB10"/>
      <c r="AC10"/>
      <c r="AD10"/>
      <c r="AE10"/>
      <c r="AF10"/>
      <c r="AG10"/>
      <c r="AH10"/>
      <c r="AI10"/>
      <c r="AJ10"/>
      <c r="AK10"/>
      <c r="AL10"/>
      <c r="AM10"/>
      <c r="AN10"/>
      <c r="AO10"/>
      <c r="AP10"/>
      <c r="AQ10"/>
    </row>
    <row r="11" spans="1:43" ht="16.5" customHeight="1" thickBot="1" x14ac:dyDescent="0.3">
      <c r="A11" s="700"/>
      <c r="C11" s="783"/>
      <c r="D11" s="783" t="s">
        <v>4133</v>
      </c>
      <c r="E11" s="783"/>
      <c r="F11" s="74"/>
      <c r="G11" s="788" t="s">
        <v>654</v>
      </c>
      <c r="H11" s="74"/>
      <c r="I11" s="74"/>
      <c r="J11" s="788" t="s">
        <v>654</v>
      </c>
      <c r="K11" s="74"/>
      <c r="L11" s="67"/>
      <c r="M11" s="151" t="s">
        <v>654</v>
      </c>
      <c r="N11" s="151"/>
      <c r="O11" s="151"/>
      <c r="P11" s="265"/>
      <c r="R11" s="1815"/>
      <c r="S11" s="1815"/>
      <c r="T11" s="1815"/>
      <c r="U11"/>
      <c r="V11" s="1953"/>
      <c r="W11"/>
      <c r="X11"/>
      <c r="Y11"/>
      <c r="Z11"/>
      <c r="AA11"/>
      <c r="AB11"/>
      <c r="AC11"/>
      <c r="AD11"/>
      <c r="AE11"/>
      <c r="AF11"/>
      <c r="AG11"/>
      <c r="AH11"/>
      <c r="AI11"/>
      <c r="AJ11"/>
      <c r="AK11"/>
      <c r="AL11"/>
      <c r="AM11"/>
      <c r="AN11"/>
      <c r="AO11"/>
      <c r="AP11"/>
      <c r="AQ11"/>
    </row>
    <row r="12" spans="1:43" ht="16.5" thickBot="1" x14ac:dyDescent="0.25">
      <c r="A12" s="700"/>
      <c r="C12" s="74" t="s">
        <v>683</v>
      </c>
      <c r="D12" s="805">
        <v>46023</v>
      </c>
      <c r="E12" s="74"/>
      <c r="F12" s="74"/>
      <c r="G12" s="1495">
        <f>G15+G17+G19+G21+G23</f>
        <v>0</v>
      </c>
      <c r="H12" s="785"/>
      <c r="I12" s="74"/>
      <c r="J12" s="1495">
        <f>J15+J17+J19+J21+J23</f>
        <v>0</v>
      </c>
      <c r="K12" s="74"/>
      <c r="L12" s="1765"/>
      <c r="M12" s="1320">
        <f>+G12+J12</f>
        <v>0</v>
      </c>
      <c r="N12" s="469"/>
      <c r="O12" s="469"/>
      <c r="P12" s="265"/>
      <c r="Q12" s="1816"/>
      <c r="R12" s="1815"/>
      <c r="S12" s="1815"/>
      <c r="T12" s="1815"/>
      <c r="U12"/>
      <c r="V12" s="86">
        <f>IF(+G12+J12-M12=0,0,1)</f>
        <v>0</v>
      </c>
      <c r="W12"/>
      <c r="X12" s="48"/>
      <c r="Y12" s="73"/>
      <c r="Z12"/>
      <c r="AA12"/>
      <c r="AB12"/>
      <c r="AC12"/>
      <c r="AD12"/>
      <c r="AE12"/>
      <c r="AF12"/>
      <c r="AG12"/>
      <c r="AH12"/>
      <c r="AI12"/>
      <c r="AJ12"/>
      <c r="AK12"/>
      <c r="AL12"/>
      <c r="AM12"/>
      <c r="AN12"/>
      <c r="AO12"/>
      <c r="AP12"/>
      <c r="AQ12"/>
    </row>
    <row r="13" spans="1:43" x14ac:dyDescent="0.2">
      <c r="A13" s="700"/>
      <c r="C13" s="74"/>
      <c r="D13" s="74"/>
      <c r="E13" s="74"/>
      <c r="F13" s="75"/>
      <c r="G13" s="785"/>
      <c r="H13" s="785"/>
      <c r="I13" s="74"/>
      <c r="J13" s="785"/>
      <c r="K13" s="74"/>
      <c r="L13" s="339"/>
      <c r="M13" s="339"/>
      <c r="N13" s="339"/>
      <c r="O13" s="339"/>
      <c r="P13" s="758"/>
      <c r="U13"/>
      <c r="V13" s="87"/>
      <c r="W13"/>
      <c r="X13"/>
      <c r="Y13"/>
      <c r="Z13"/>
      <c r="AA13"/>
      <c r="AB13"/>
      <c r="AC13"/>
      <c r="AD13"/>
      <c r="AE13"/>
      <c r="AF13"/>
      <c r="AG13"/>
      <c r="AH13"/>
      <c r="AI13"/>
      <c r="AJ13"/>
      <c r="AK13"/>
      <c r="AL13"/>
      <c r="AM13"/>
      <c r="AN13"/>
      <c r="AO13"/>
      <c r="AP13"/>
      <c r="AQ13"/>
    </row>
    <row r="14" spans="1:43" ht="15.75" thickBot="1" x14ac:dyDescent="0.25">
      <c r="A14" s="781"/>
      <c r="C14" s="183" t="s">
        <v>4127</v>
      </c>
      <c r="D14" s="183" t="s">
        <v>4131</v>
      </c>
      <c r="E14" s="74"/>
      <c r="F14" s="75"/>
      <c r="G14" s="785"/>
      <c r="H14" s="785"/>
      <c r="I14" s="74"/>
      <c r="J14" s="785"/>
      <c r="K14" s="74"/>
      <c r="L14" s="339"/>
      <c r="M14" s="339"/>
      <c r="N14" s="339"/>
      <c r="O14" s="339"/>
      <c r="P14" s="758"/>
      <c r="U14"/>
      <c r="V14" s="87"/>
      <c r="W14"/>
      <c r="X14"/>
      <c r="Y14"/>
      <c r="Z14"/>
      <c r="AA14"/>
      <c r="AB14"/>
      <c r="AC14"/>
      <c r="AD14"/>
      <c r="AE14"/>
      <c r="AF14"/>
      <c r="AG14"/>
      <c r="AH14"/>
      <c r="AI14"/>
      <c r="AJ14"/>
      <c r="AK14"/>
      <c r="AL14"/>
      <c r="AM14"/>
      <c r="AN14"/>
      <c r="AO14"/>
      <c r="AP14"/>
      <c r="AQ14"/>
    </row>
    <row r="15" spans="1:43" ht="16.5" thickBot="1" x14ac:dyDescent="0.3">
      <c r="A15" s="781"/>
      <c r="C15" s="806" t="str">
        <f>"1.a. Small multiplier for " &amp;FC_year &amp; " (input RV)"</f>
        <v>1.a. Small multiplier for 2026-27 (input RV)</v>
      </c>
      <c r="D15" s="807">
        <f>Small_Multiplier</f>
        <v>43.2</v>
      </c>
      <c r="E15" s="74"/>
      <c r="F15" s="75"/>
      <c r="G15" s="1321">
        <v>0</v>
      </c>
      <c r="H15" s="785"/>
      <c r="I15" s="74"/>
      <c r="J15" s="1321">
        <v>0</v>
      </c>
      <c r="K15" s="74"/>
      <c r="L15" s="339"/>
      <c r="M15" s="1320">
        <f>+G15+J15</f>
        <v>0</v>
      </c>
      <c r="N15" s="469"/>
      <c r="O15" s="469"/>
      <c r="P15" s="1195"/>
      <c r="Q15" s="48"/>
      <c r="R15" s="1815"/>
      <c r="S15" s="1815"/>
      <c r="T15" s="1815"/>
      <c r="U15"/>
      <c r="V15" s="86">
        <f>IF(+G15+J15-M15=0,0,1)</f>
        <v>0</v>
      </c>
      <c r="W15" s="1190"/>
      <c r="X15"/>
      <c r="Y15"/>
      <c r="Z15"/>
      <c r="AA15"/>
      <c r="AB15"/>
      <c r="AC15"/>
      <c r="AD15"/>
      <c r="AE15"/>
      <c r="AF15"/>
      <c r="AG15"/>
      <c r="AH15"/>
      <c r="AI15"/>
      <c r="AJ15"/>
      <c r="AK15"/>
      <c r="AL15"/>
      <c r="AM15"/>
      <c r="AN15"/>
      <c r="AO15"/>
      <c r="AP15"/>
      <c r="AQ15"/>
    </row>
    <row r="16" spans="1:43" ht="15.75" thickBot="1" x14ac:dyDescent="0.25">
      <c r="A16" s="781"/>
      <c r="C16" s="808"/>
      <c r="D16" s="74"/>
      <c r="E16" s="74"/>
      <c r="F16" s="75"/>
      <c r="G16" s="785"/>
      <c r="H16" s="785"/>
      <c r="I16" s="74"/>
      <c r="J16" s="785"/>
      <c r="K16" s="74"/>
      <c r="L16" s="339"/>
      <c r="M16" s="339"/>
      <c r="N16" s="339"/>
      <c r="O16" s="339"/>
      <c r="P16" s="1196"/>
      <c r="U16"/>
      <c r="V16" s="87"/>
      <c r="W16" s="1190"/>
      <c r="X16"/>
      <c r="Y16"/>
      <c r="Z16"/>
      <c r="AA16"/>
      <c r="AB16"/>
      <c r="AC16"/>
      <c r="AD16"/>
      <c r="AE16"/>
      <c r="AF16"/>
      <c r="AG16"/>
      <c r="AH16"/>
      <c r="AI16"/>
      <c r="AJ16"/>
      <c r="AK16"/>
      <c r="AL16"/>
      <c r="AM16"/>
      <c r="AN16"/>
      <c r="AO16"/>
      <c r="AP16"/>
      <c r="AQ16"/>
    </row>
    <row r="17" spans="1:43" ht="16.5" thickBot="1" x14ac:dyDescent="0.3">
      <c r="A17" s="781"/>
      <c r="C17" s="806" t="str">
        <f>"1.b. Standard multiplier for " &amp;FC_year &amp; " (input RV)"</f>
        <v>1.b. Standard multiplier for 2026-27 (input RV)</v>
      </c>
      <c r="D17" s="807">
        <f>Standard_multiplier</f>
        <v>48</v>
      </c>
      <c r="E17" s="74"/>
      <c r="F17" s="75"/>
      <c r="G17" s="1321">
        <v>0</v>
      </c>
      <c r="H17" s="785"/>
      <c r="I17" s="74"/>
      <c r="J17" s="1321">
        <v>0</v>
      </c>
      <c r="K17" s="74"/>
      <c r="L17" s="339"/>
      <c r="M17" s="1320">
        <f>+G17+J17</f>
        <v>0</v>
      </c>
      <c r="N17" s="469"/>
      <c r="O17" s="469"/>
      <c r="P17" s="1196"/>
      <c r="R17" s="1817"/>
      <c r="S17" s="1817"/>
      <c r="T17" s="1817"/>
      <c r="U17"/>
      <c r="V17" s="86">
        <f>IF(+G17+J17-M17=0,0,1)</f>
        <v>0</v>
      </c>
      <c r="W17" s="1190"/>
      <c r="X17"/>
      <c r="Y17"/>
      <c r="Z17"/>
      <c r="AA17"/>
      <c r="AB17"/>
      <c r="AC17"/>
      <c r="AD17"/>
      <c r="AE17"/>
      <c r="AF17"/>
      <c r="AG17"/>
      <c r="AH17"/>
      <c r="AI17"/>
      <c r="AJ17"/>
      <c r="AK17"/>
      <c r="AL17"/>
      <c r="AM17"/>
      <c r="AN17"/>
      <c r="AO17"/>
      <c r="AP17"/>
      <c r="AQ17"/>
    </row>
    <row r="18" spans="1:43" ht="15.75" thickBot="1" x14ac:dyDescent="0.25">
      <c r="A18" s="781"/>
      <c r="C18" s="808"/>
      <c r="D18" s="74"/>
      <c r="E18" s="74"/>
      <c r="F18" s="75"/>
      <c r="G18" s="785"/>
      <c r="H18" s="785"/>
      <c r="I18" s="74"/>
      <c r="J18" s="785"/>
      <c r="K18" s="74"/>
      <c r="L18" s="339"/>
      <c r="M18" s="339"/>
      <c r="N18" s="339"/>
      <c r="O18" s="339"/>
      <c r="P18" s="1196"/>
      <c r="U18"/>
      <c r="V18" s="87"/>
      <c r="W18"/>
      <c r="X18"/>
      <c r="Y18"/>
      <c r="Z18"/>
      <c r="AA18"/>
      <c r="AB18"/>
      <c r="AC18"/>
      <c r="AD18"/>
      <c r="AE18"/>
      <c r="AF18"/>
      <c r="AG18"/>
      <c r="AH18"/>
      <c r="AI18"/>
      <c r="AJ18"/>
      <c r="AK18"/>
      <c r="AL18"/>
      <c r="AM18"/>
      <c r="AN18"/>
      <c r="AO18"/>
      <c r="AP18"/>
      <c r="AQ18"/>
    </row>
    <row r="19" spans="1:43" ht="16.5" thickBot="1" x14ac:dyDescent="0.3">
      <c r="A19" s="781"/>
      <c r="C19" s="806" t="str">
        <f>"1.c. Small RHL multiplier for " &amp;FC_year &amp; " (input RV)"</f>
        <v>1.c. Small RHL multiplier for 2026-27 (input RV)</v>
      </c>
      <c r="D19" s="807">
        <f>Small_RHL_multiplier</f>
        <v>38.200000000000003</v>
      </c>
      <c r="E19" s="74"/>
      <c r="F19" s="75"/>
      <c r="G19" s="1321">
        <v>0</v>
      </c>
      <c r="H19" s="785"/>
      <c r="I19" s="74"/>
      <c r="J19" s="1321">
        <v>0</v>
      </c>
      <c r="K19" s="74"/>
      <c r="L19" s="339"/>
      <c r="M19" s="1320">
        <f>+G19+J19</f>
        <v>0</v>
      </c>
      <c r="N19" s="469"/>
      <c r="O19" s="469"/>
      <c r="P19" s="1195"/>
      <c r="Q19" s="48"/>
      <c r="R19" s="1815"/>
      <c r="S19" s="1815"/>
      <c r="T19" s="1815"/>
      <c r="U19"/>
      <c r="V19" s="86">
        <f>IF(+G19+J19-M19=0,0,1)</f>
        <v>0</v>
      </c>
      <c r="W19"/>
      <c r="X19"/>
      <c r="Y19"/>
      <c r="Z19"/>
      <c r="AA19"/>
      <c r="AB19"/>
      <c r="AC19"/>
      <c r="AD19"/>
      <c r="AE19"/>
      <c r="AF19"/>
      <c r="AG19"/>
      <c r="AH19"/>
      <c r="AI19"/>
      <c r="AJ19"/>
      <c r="AK19"/>
      <c r="AL19"/>
      <c r="AM19"/>
      <c r="AN19"/>
      <c r="AO19"/>
      <c r="AP19"/>
      <c r="AQ19"/>
    </row>
    <row r="20" spans="1:43" ht="15.75" thickBot="1" x14ac:dyDescent="0.25">
      <c r="A20" s="781"/>
      <c r="C20" s="808"/>
      <c r="D20" s="74"/>
      <c r="E20" s="74"/>
      <c r="F20" s="75"/>
      <c r="G20" s="785"/>
      <c r="H20" s="785"/>
      <c r="I20" s="74"/>
      <c r="J20" s="785"/>
      <c r="K20" s="74"/>
      <c r="L20" s="339"/>
      <c r="M20" s="339"/>
      <c r="N20" s="339"/>
      <c r="O20" s="339"/>
      <c r="P20" s="1196"/>
      <c r="U20"/>
      <c r="V20" s="87"/>
      <c r="W20"/>
      <c r="X20"/>
      <c r="Y20"/>
      <c r="Z20"/>
      <c r="AA20"/>
      <c r="AB20"/>
      <c r="AC20"/>
      <c r="AD20"/>
      <c r="AE20"/>
      <c r="AF20"/>
      <c r="AG20"/>
      <c r="AH20"/>
      <c r="AI20"/>
      <c r="AJ20"/>
      <c r="AK20"/>
      <c r="AL20"/>
      <c r="AM20"/>
      <c r="AN20"/>
      <c r="AO20"/>
      <c r="AP20"/>
      <c r="AQ20"/>
    </row>
    <row r="21" spans="1:43" ht="16.5" thickBot="1" x14ac:dyDescent="0.3">
      <c r="A21" s="781"/>
      <c r="C21" s="806" t="str">
        <f>"1.d. Standard RHL multiplier for " &amp;FC_year &amp; " (input RV)"</f>
        <v>1.d. Standard RHL multiplier for 2026-27 (input RV)</v>
      </c>
      <c r="D21" s="807">
        <f>Standard_RHL_multiplier</f>
        <v>43</v>
      </c>
      <c r="E21" s="74"/>
      <c r="F21" s="75"/>
      <c r="G21" s="1321">
        <v>0</v>
      </c>
      <c r="H21" s="785"/>
      <c r="I21" s="74"/>
      <c r="J21" s="1321">
        <v>0</v>
      </c>
      <c r="K21" s="74"/>
      <c r="L21" s="339"/>
      <c r="M21" s="1320">
        <f>+G21+J21</f>
        <v>0</v>
      </c>
      <c r="N21" s="469"/>
      <c r="O21" s="469"/>
      <c r="P21" s="1195"/>
      <c r="Q21" s="48"/>
      <c r="R21" s="1815"/>
      <c r="S21" s="1815"/>
      <c r="T21" s="1815"/>
      <c r="U21"/>
      <c r="V21" s="86">
        <f>IF(+G21+J21-M21=0,0,1)</f>
        <v>0</v>
      </c>
      <c r="W21"/>
      <c r="X21"/>
      <c r="Y21"/>
      <c r="Z21"/>
      <c r="AA21"/>
      <c r="AB21"/>
      <c r="AC21"/>
      <c r="AD21"/>
      <c r="AE21"/>
      <c r="AF21"/>
      <c r="AG21"/>
      <c r="AH21"/>
      <c r="AI21"/>
      <c r="AJ21"/>
      <c r="AK21"/>
      <c r="AL21"/>
      <c r="AM21"/>
      <c r="AN21"/>
      <c r="AO21"/>
      <c r="AP21"/>
      <c r="AQ21"/>
    </row>
    <row r="22" spans="1:43" ht="15.75" thickBot="1" x14ac:dyDescent="0.25">
      <c r="A22" s="781"/>
      <c r="C22" s="808"/>
      <c r="D22" s="74"/>
      <c r="E22" s="74"/>
      <c r="F22" s="75"/>
      <c r="G22" s="785"/>
      <c r="H22" s="785"/>
      <c r="I22" s="74"/>
      <c r="J22" s="785"/>
      <c r="K22" s="74"/>
      <c r="L22" s="339"/>
      <c r="M22" s="339"/>
      <c r="N22" s="339"/>
      <c r="O22" s="339"/>
      <c r="P22" s="1196"/>
      <c r="R22" s="1815"/>
      <c r="S22" s="1815"/>
      <c r="T22" s="1815"/>
      <c r="U22"/>
      <c r="V22" s="87"/>
      <c r="W22"/>
      <c r="X22"/>
      <c r="Y22"/>
      <c r="Z22"/>
      <c r="AA22"/>
      <c r="AB22"/>
      <c r="AC22"/>
      <c r="AD22"/>
      <c r="AE22"/>
      <c r="AF22"/>
      <c r="AG22"/>
      <c r="AH22"/>
      <c r="AI22"/>
      <c r="AJ22"/>
      <c r="AK22"/>
      <c r="AL22"/>
      <c r="AM22"/>
      <c r="AN22"/>
      <c r="AO22"/>
      <c r="AP22"/>
      <c r="AQ22"/>
    </row>
    <row r="23" spans="1:43" ht="16.5" customHeight="1" thickBot="1" x14ac:dyDescent="0.3">
      <c r="A23" s="700"/>
      <c r="C23" s="806" t="str">
        <f>"1.e. High Value multiplier for " &amp;FC_year &amp; " (input RV)"</f>
        <v>1.e. High Value multiplier for 2026-27 (input RV)</v>
      </c>
      <c r="D23" s="807">
        <f>Higherval_multiplier</f>
        <v>50.8</v>
      </c>
      <c r="E23" s="182"/>
      <c r="F23" s="74"/>
      <c r="G23" s="1321">
        <v>0</v>
      </c>
      <c r="H23" s="785"/>
      <c r="I23" s="74"/>
      <c r="J23" s="1321">
        <v>0</v>
      </c>
      <c r="K23" s="74"/>
      <c r="L23" s="339"/>
      <c r="M23" s="1320">
        <f>+G23+J23</f>
        <v>0</v>
      </c>
      <c r="N23" s="469"/>
      <c r="O23" s="469"/>
      <c r="P23" s="1197"/>
      <c r="Q23" s="48"/>
      <c r="R23" s="1815"/>
      <c r="S23" s="1815"/>
      <c r="T23" s="1815"/>
      <c r="U23"/>
      <c r="V23" s="86">
        <f>IF(+G23+J23-M23=0,0,1)</f>
        <v>0</v>
      </c>
      <c r="W23" s="48"/>
      <c r="X23"/>
      <c r="Y23"/>
      <c r="Z23"/>
      <c r="AA23"/>
      <c r="AB23"/>
      <c r="AC23"/>
      <c r="AD23"/>
      <c r="AE23"/>
      <c r="AF23"/>
      <c r="AG23"/>
      <c r="AH23"/>
      <c r="AI23"/>
      <c r="AJ23"/>
      <c r="AK23"/>
      <c r="AL23"/>
      <c r="AM23"/>
      <c r="AN23"/>
      <c r="AO23"/>
      <c r="AP23"/>
      <c r="AQ23"/>
    </row>
    <row r="24" spans="1:43" ht="15.75" thickBot="1" x14ac:dyDescent="0.25">
      <c r="A24" s="700"/>
      <c r="C24" s="183"/>
      <c r="D24" s="183"/>
      <c r="E24" s="74"/>
      <c r="F24" s="74"/>
      <c r="G24" s="785"/>
      <c r="H24" s="785"/>
      <c r="I24" s="785"/>
      <c r="J24" s="785"/>
      <c r="K24" s="785"/>
      <c r="L24" s="55"/>
      <c r="M24" s="55"/>
      <c r="N24" s="55"/>
      <c r="O24" s="55"/>
      <c r="P24" s="265"/>
      <c r="U24"/>
      <c r="V24" s="87"/>
      <c r="W24"/>
      <c r="X24"/>
      <c r="Y24"/>
      <c r="Z24"/>
      <c r="AA24"/>
      <c r="AB24"/>
      <c r="AC24"/>
      <c r="AD24"/>
      <c r="AE24"/>
      <c r="AF24"/>
      <c r="AG24"/>
      <c r="AH24"/>
      <c r="AI24"/>
      <c r="AJ24"/>
      <c r="AK24"/>
      <c r="AL24"/>
      <c r="AM24"/>
      <c r="AN24"/>
      <c r="AO24"/>
      <c r="AP24"/>
      <c r="AQ24"/>
    </row>
    <row r="25" spans="1:43" ht="15.75" thickBot="1" x14ac:dyDescent="0.25">
      <c r="A25" s="700"/>
      <c r="C25" s="183"/>
      <c r="D25" s="183"/>
      <c r="E25" s="74"/>
      <c r="F25" s="810"/>
      <c r="G25" s="862"/>
      <c r="H25" s="862"/>
      <c r="I25" s="862"/>
      <c r="J25" s="862"/>
      <c r="K25" s="862"/>
      <c r="L25" s="70"/>
      <c r="M25" s="772"/>
      <c r="N25" s="773"/>
      <c r="O25" s="1311"/>
      <c r="P25" s="265"/>
      <c r="U25"/>
      <c r="V25" s="87"/>
      <c r="W25"/>
      <c r="X25"/>
      <c r="Y25"/>
      <c r="Z25"/>
      <c r="AA25"/>
      <c r="AB25"/>
      <c r="AC25"/>
      <c r="AD25"/>
      <c r="AE25"/>
      <c r="AF25"/>
      <c r="AG25"/>
      <c r="AH25"/>
      <c r="AI25"/>
      <c r="AJ25"/>
      <c r="AK25"/>
      <c r="AL25"/>
      <c r="AM25"/>
      <c r="AN25"/>
      <c r="AO25"/>
      <c r="AP25"/>
      <c r="AQ25"/>
    </row>
    <row r="26" spans="1:43" ht="16.5" thickBot="1" x14ac:dyDescent="0.25">
      <c r="A26" s="700"/>
      <c r="C26" s="183" t="str">
        <f>"2.  Gross rates " &amp; Reference!B2 &amp; " (RV x multiplier)"</f>
        <v>2.  Gross rates 2026-27 (RV x multiplier)</v>
      </c>
      <c r="D26" s="183"/>
      <c r="E26" s="74"/>
      <c r="F26" s="811"/>
      <c r="G26" s="1323">
        <f>ROUND((G15*($D$15/100))+(G17*($D$17/100))+(G19*($D$19/100))+(G21*($D$21/100))+(G23*($D$23/100)),0)</f>
        <v>0</v>
      </c>
      <c r="H26" s="785"/>
      <c r="I26" s="74"/>
      <c r="J26" s="1323">
        <f>ROUND((J15*($D$15/100))+(J17*($D$17/100))+(J19*($D$19/100))+(J21*($D$21/100))+(J23*($D$23/100)),0)</f>
        <v>0</v>
      </c>
      <c r="K26" s="785"/>
      <c r="L26" s="55"/>
      <c r="M26" s="1322">
        <f>G26+J26</f>
        <v>0</v>
      </c>
      <c r="N26" s="771"/>
      <c r="O26" s="1311"/>
      <c r="P26" s="265"/>
      <c r="R26" s="1815"/>
      <c r="S26" s="1815"/>
      <c r="U26"/>
      <c r="V26" s="86"/>
      <c r="W26"/>
      <c r="X26"/>
      <c r="Y26" s="73"/>
      <c r="Z26"/>
      <c r="AA26"/>
      <c r="AB26"/>
      <c r="AC26"/>
      <c r="AD26"/>
      <c r="AE26"/>
      <c r="AF26"/>
      <c r="AG26"/>
      <c r="AH26"/>
      <c r="AI26"/>
      <c r="AJ26"/>
      <c r="AK26"/>
      <c r="AL26"/>
      <c r="AM26"/>
      <c r="AN26"/>
      <c r="AO26"/>
      <c r="AP26"/>
      <c r="AQ26"/>
    </row>
    <row r="27" spans="1:43" ht="16.5" thickBot="1" x14ac:dyDescent="0.25">
      <c r="A27" s="700"/>
      <c r="C27" s="183"/>
      <c r="D27" s="183"/>
      <c r="E27" s="74"/>
      <c r="F27" s="812"/>
      <c r="G27" s="863"/>
      <c r="H27" s="864"/>
      <c r="I27" s="865"/>
      <c r="J27" s="863"/>
      <c r="K27" s="864"/>
      <c r="L27" s="71"/>
      <c r="M27" s="66"/>
      <c r="N27" s="774"/>
      <c r="O27" s="1311"/>
      <c r="P27" s="265"/>
      <c r="U27"/>
      <c r="V27" s="86">
        <f>IF(+G26+G29-G42=0,0,1)</f>
        <v>0</v>
      </c>
      <c r="W27"/>
      <c r="X27"/>
      <c r="Y27"/>
      <c r="Z27"/>
      <c r="AA27"/>
      <c r="AB27"/>
      <c r="AC27"/>
      <c r="AD27"/>
      <c r="AE27"/>
      <c r="AF27"/>
      <c r="AG27"/>
      <c r="AH27"/>
      <c r="AI27"/>
      <c r="AJ27"/>
      <c r="AK27"/>
      <c r="AL27"/>
      <c r="AM27"/>
      <c r="AN27"/>
      <c r="AO27"/>
      <c r="AP27"/>
      <c r="AQ27"/>
    </row>
    <row r="28" spans="1:43" ht="39" customHeight="1" thickBot="1" x14ac:dyDescent="0.25">
      <c r="A28" s="781"/>
      <c r="C28" s="183" t="s">
        <v>672</v>
      </c>
      <c r="D28" s="183"/>
      <c r="E28" s="74"/>
      <c r="F28" s="813"/>
      <c r="G28" s="866"/>
      <c r="H28" s="862"/>
      <c r="I28" s="813"/>
      <c r="J28" s="866"/>
      <c r="K28" s="862"/>
      <c r="L28" s="70"/>
      <c r="M28" s="55"/>
      <c r="N28" s="55"/>
      <c r="O28" s="55"/>
      <c r="P28" s="627"/>
      <c r="U28"/>
      <c r="V28" s="86"/>
      <c r="W28"/>
      <c r="X28"/>
      <c r="Y28"/>
      <c r="Z28"/>
      <c r="AA28"/>
      <c r="AB28"/>
      <c r="AC28"/>
      <c r="AD28"/>
      <c r="AE28"/>
      <c r="AF28"/>
      <c r="AG28"/>
      <c r="AH28"/>
      <c r="AI28"/>
      <c r="AJ28"/>
      <c r="AK28"/>
      <c r="AL28"/>
      <c r="AM28"/>
      <c r="AN28"/>
      <c r="AO28"/>
      <c r="AP28"/>
      <c r="AQ28"/>
    </row>
    <row r="29" spans="1:43" ht="16.5" customHeight="1" thickBot="1" x14ac:dyDescent="0.25">
      <c r="A29" s="700"/>
      <c r="C29" s="183" t="s">
        <v>4130</v>
      </c>
      <c r="D29" s="695"/>
      <c r="E29" s="74"/>
      <c r="F29" s="74"/>
      <c r="G29" s="1323">
        <f>ROUND((G31*($D$15/100))+(G33*($D$17/100))+(G35*($D$19/100))+(G37*($D$21/100))+(G39*($D$23/100)),0)</f>
        <v>0</v>
      </c>
      <c r="H29" s="785"/>
      <c r="I29" s="74"/>
      <c r="J29" s="1323">
        <f>ROUND((J31*($D$15/100))+(J33*($D$17/100))+(J35*($D$19/100))+(J37*($D$21/100))+(J39*($D$23/100)),0)</f>
        <v>0</v>
      </c>
      <c r="K29" s="785"/>
      <c r="L29" s="55"/>
      <c r="M29" s="1322">
        <f>G29+J29</f>
        <v>0</v>
      </c>
      <c r="N29" s="55"/>
      <c r="O29" s="55"/>
      <c r="P29" s="1193"/>
      <c r="R29" s="1815"/>
      <c r="S29" s="1815"/>
      <c r="U29"/>
      <c r="V29" s="86"/>
      <c r="W29"/>
      <c r="X29"/>
      <c r="Y29" s="73"/>
      <c r="Z29"/>
      <c r="AA29"/>
      <c r="AB29"/>
      <c r="AC29"/>
      <c r="AD29"/>
      <c r="AE29"/>
      <c r="AF29"/>
      <c r="AG29"/>
      <c r="AH29"/>
      <c r="AI29"/>
      <c r="AJ29"/>
      <c r="AK29"/>
      <c r="AL29"/>
      <c r="AM29"/>
      <c r="AN29"/>
      <c r="AO29"/>
      <c r="AP29"/>
      <c r="AQ29"/>
    </row>
    <row r="30" spans="1:43" ht="34.5" customHeight="1" thickBot="1" x14ac:dyDescent="0.25">
      <c r="A30" s="700"/>
      <c r="C30" s="695" t="s">
        <v>4127</v>
      </c>
      <c r="D30" s="695"/>
      <c r="E30" s="74"/>
      <c r="F30" s="74"/>
      <c r="G30" s="827"/>
      <c r="H30" s="785"/>
      <c r="I30" s="74"/>
      <c r="J30" s="827"/>
      <c r="K30" s="785"/>
      <c r="L30" s="55"/>
      <c r="M30" s="56"/>
      <c r="N30" s="56"/>
      <c r="O30" s="56"/>
      <c r="P30" s="265"/>
      <c r="U30"/>
      <c r="V30" s="93"/>
      <c r="W30"/>
      <c r="X30"/>
      <c r="Y30"/>
      <c r="Z30"/>
      <c r="AA30"/>
      <c r="AB30"/>
      <c r="AC30"/>
      <c r="AD30"/>
      <c r="AE30"/>
      <c r="AF30"/>
      <c r="AG30"/>
      <c r="AH30"/>
      <c r="AI30"/>
      <c r="AJ30"/>
      <c r="AK30"/>
      <c r="AL30"/>
      <c r="AM30"/>
      <c r="AN30"/>
      <c r="AO30"/>
      <c r="AP30"/>
      <c r="AQ30"/>
    </row>
    <row r="31" spans="1:43" ht="16.5" thickBot="1" x14ac:dyDescent="0.25">
      <c r="A31" s="781"/>
      <c r="C31" s="806" t="str">
        <f>"3.a. Small multiplier for " &amp;FC_year &amp; " (input RV)"</f>
        <v>3.a. Small multiplier for 2026-27 (input RV)</v>
      </c>
      <c r="D31" s="809"/>
      <c r="E31" s="74"/>
      <c r="F31" s="74"/>
      <c r="G31" s="1321">
        <v>0</v>
      </c>
      <c r="H31" s="785"/>
      <c r="I31" s="74"/>
      <c r="J31" s="1321">
        <v>0</v>
      </c>
      <c r="K31" s="74"/>
      <c r="L31" s="339"/>
      <c r="M31" s="1320">
        <f>+G31+J31</f>
        <v>0</v>
      </c>
      <c r="N31" s="469"/>
      <c r="O31" s="469"/>
      <c r="P31" s="1194"/>
      <c r="Q31" s="48"/>
      <c r="R31" s="1815"/>
      <c r="S31" s="1815"/>
      <c r="T31" s="1815"/>
      <c r="U31"/>
      <c r="V31" s="86">
        <f>IF(+G31+J31-M31=0,0,1)</f>
        <v>0</v>
      </c>
      <c r="W31"/>
      <c r="X31"/>
      <c r="Y31"/>
      <c r="Z31"/>
      <c r="AA31"/>
      <c r="AB31"/>
      <c r="AC31"/>
      <c r="AD31"/>
      <c r="AE31"/>
      <c r="AF31"/>
      <c r="AG31"/>
      <c r="AH31"/>
      <c r="AI31"/>
      <c r="AJ31"/>
      <c r="AK31"/>
      <c r="AL31"/>
      <c r="AM31"/>
      <c r="AN31"/>
      <c r="AO31"/>
      <c r="AP31"/>
      <c r="AQ31"/>
    </row>
    <row r="32" spans="1:43" ht="16.5" thickBot="1" x14ac:dyDescent="0.25">
      <c r="A32" s="781"/>
      <c r="C32" s="809"/>
      <c r="D32" s="809"/>
      <c r="E32" s="74"/>
      <c r="F32" s="74"/>
      <c r="G32" s="827"/>
      <c r="H32" s="785"/>
      <c r="I32" s="74"/>
      <c r="J32" s="827"/>
      <c r="K32" s="785"/>
      <c r="L32" s="55"/>
      <c r="M32" s="56"/>
      <c r="N32" s="56"/>
      <c r="O32" s="56"/>
      <c r="P32" s="627"/>
      <c r="U32"/>
      <c r="V32" s="93"/>
      <c r="W32"/>
      <c r="X32"/>
      <c r="Y32"/>
      <c r="Z32"/>
      <c r="AA32"/>
      <c r="AB32"/>
      <c r="AC32"/>
      <c r="AD32"/>
      <c r="AE32"/>
      <c r="AF32"/>
      <c r="AG32"/>
      <c r="AH32"/>
      <c r="AI32"/>
      <c r="AJ32"/>
      <c r="AK32"/>
      <c r="AL32"/>
      <c r="AM32"/>
      <c r="AN32"/>
      <c r="AO32"/>
      <c r="AP32"/>
      <c r="AQ32"/>
    </row>
    <row r="33" spans="1:43" ht="16.5" thickBot="1" x14ac:dyDescent="0.25">
      <c r="A33" s="781"/>
      <c r="C33" s="806" t="str">
        <f>"3.b. Standard multiplier for " &amp;FC_year &amp; " (input RV)"</f>
        <v>3.b. Standard multiplier for 2026-27 (input RV)</v>
      </c>
      <c r="D33" s="809"/>
      <c r="E33" s="74"/>
      <c r="F33" s="74"/>
      <c r="G33" s="1321">
        <v>0</v>
      </c>
      <c r="H33" s="785"/>
      <c r="I33" s="74"/>
      <c r="J33" s="1321">
        <v>0</v>
      </c>
      <c r="K33" s="74"/>
      <c r="L33" s="339"/>
      <c r="M33" s="1320">
        <f>+G33+J33</f>
        <v>0</v>
      </c>
      <c r="N33" s="469"/>
      <c r="O33" s="469"/>
      <c r="P33" s="1194"/>
      <c r="Q33" s="48"/>
      <c r="R33" s="1815"/>
      <c r="S33" s="1815"/>
      <c r="T33" s="1815"/>
      <c r="U33"/>
      <c r="V33" s="86">
        <f>IF(+G33+J33-M33=0,0,1)</f>
        <v>0</v>
      </c>
      <c r="W33"/>
      <c r="X33"/>
      <c r="Y33"/>
      <c r="Z33"/>
      <c r="AA33"/>
      <c r="AB33"/>
      <c r="AC33"/>
      <c r="AD33"/>
      <c r="AE33"/>
      <c r="AF33"/>
      <c r="AG33"/>
      <c r="AH33"/>
      <c r="AI33"/>
      <c r="AJ33"/>
      <c r="AK33"/>
      <c r="AL33"/>
      <c r="AM33"/>
      <c r="AN33"/>
      <c r="AO33"/>
      <c r="AP33"/>
      <c r="AQ33"/>
    </row>
    <row r="34" spans="1:43" ht="16.5" thickBot="1" x14ac:dyDescent="0.25">
      <c r="A34" s="781"/>
      <c r="C34" s="809"/>
      <c r="D34" s="809"/>
      <c r="E34" s="74"/>
      <c r="F34" s="74"/>
      <c r="G34" s="827"/>
      <c r="H34" s="785"/>
      <c r="I34" s="74"/>
      <c r="J34" s="827"/>
      <c r="K34" s="785"/>
      <c r="L34" s="55"/>
      <c r="M34" s="56"/>
      <c r="N34" s="56"/>
      <c r="O34" s="56"/>
      <c r="P34" s="627"/>
      <c r="U34"/>
      <c r="V34" s="93"/>
      <c r="W34"/>
      <c r="X34"/>
      <c r="Y34"/>
      <c r="Z34"/>
      <c r="AA34"/>
      <c r="AB34"/>
      <c r="AC34"/>
      <c r="AD34"/>
      <c r="AE34"/>
      <c r="AF34"/>
      <c r="AG34"/>
      <c r="AH34"/>
      <c r="AI34"/>
      <c r="AJ34"/>
      <c r="AK34"/>
      <c r="AL34"/>
      <c r="AM34"/>
      <c r="AN34"/>
      <c r="AO34"/>
      <c r="AP34"/>
      <c r="AQ34"/>
    </row>
    <row r="35" spans="1:43" ht="16.5" thickBot="1" x14ac:dyDescent="0.25">
      <c r="A35" s="781"/>
      <c r="C35" s="806" t="str">
        <f>"3.c. Small RHL multiplier for " &amp;FC_year &amp; " (input RV)"</f>
        <v>3.c. Small RHL multiplier for 2026-27 (input RV)</v>
      </c>
      <c r="D35" s="809"/>
      <c r="E35" s="74"/>
      <c r="F35" s="74"/>
      <c r="G35" s="1321">
        <v>0</v>
      </c>
      <c r="H35" s="785"/>
      <c r="I35" s="74"/>
      <c r="J35" s="1321">
        <v>0</v>
      </c>
      <c r="K35" s="74"/>
      <c r="L35" s="339"/>
      <c r="M35" s="1320">
        <f>+G35+J35</f>
        <v>0</v>
      </c>
      <c r="N35" s="469"/>
      <c r="O35" s="469"/>
      <c r="P35" s="627"/>
      <c r="Q35" s="48"/>
      <c r="R35" s="1815"/>
      <c r="S35" s="1815"/>
      <c r="T35" s="1815"/>
      <c r="U35"/>
      <c r="V35" s="86">
        <f>IF(+G35+J35-M35=0,0,1)</f>
        <v>0</v>
      </c>
      <c r="W35"/>
      <c r="X35"/>
      <c r="Y35"/>
      <c r="Z35"/>
      <c r="AA35"/>
      <c r="AB35"/>
      <c r="AC35"/>
      <c r="AD35"/>
      <c r="AE35"/>
      <c r="AF35"/>
      <c r="AG35"/>
      <c r="AH35"/>
      <c r="AI35"/>
      <c r="AJ35"/>
      <c r="AK35"/>
      <c r="AL35"/>
      <c r="AM35"/>
      <c r="AN35"/>
      <c r="AO35"/>
      <c r="AP35"/>
      <c r="AQ35"/>
    </row>
    <row r="36" spans="1:43" ht="16.5" thickBot="1" x14ac:dyDescent="0.25">
      <c r="A36" s="781"/>
      <c r="C36" s="809"/>
      <c r="D36" s="809"/>
      <c r="E36" s="74"/>
      <c r="F36" s="74"/>
      <c r="G36" s="827"/>
      <c r="H36" s="785"/>
      <c r="I36" s="74"/>
      <c r="J36" s="827"/>
      <c r="K36" s="785"/>
      <c r="L36" s="55"/>
      <c r="M36" s="56"/>
      <c r="N36" s="56"/>
      <c r="O36" s="56"/>
      <c r="P36" s="627"/>
      <c r="U36"/>
      <c r="V36" s="93"/>
      <c r="W36"/>
      <c r="X36"/>
      <c r="Y36"/>
      <c r="Z36"/>
      <c r="AA36"/>
      <c r="AB36"/>
      <c r="AC36"/>
      <c r="AD36"/>
      <c r="AE36"/>
      <c r="AF36"/>
      <c r="AG36"/>
      <c r="AH36"/>
      <c r="AI36"/>
      <c r="AJ36"/>
      <c r="AK36"/>
      <c r="AL36"/>
      <c r="AM36"/>
      <c r="AN36"/>
      <c r="AO36"/>
      <c r="AP36"/>
      <c r="AQ36"/>
    </row>
    <row r="37" spans="1:43" ht="16.5" thickBot="1" x14ac:dyDescent="0.25">
      <c r="A37" s="781"/>
      <c r="C37" s="806" t="str">
        <f>"3.d. Standard RHL multiplier for " &amp;FC_year &amp; " (input RV)"</f>
        <v>3.d. Standard RHL multiplier for 2026-27 (input RV)</v>
      </c>
      <c r="D37" s="809"/>
      <c r="E37" s="74"/>
      <c r="F37" s="74"/>
      <c r="G37" s="1321">
        <v>0</v>
      </c>
      <c r="H37" s="785"/>
      <c r="I37" s="74"/>
      <c r="J37" s="1321">
        <v>0</v>
      </c>
      <c r="K37" s="74"/>
      <c r="L37" s="339"/>
      <c r="M37" s="1320">
        <f>+G37+J37</f>
        <v>0</v>
      </c>
      <c r="N37" s="469"/>
      <c r="O37" s="469"/>
      <c r="P37" s="627"/>
      <c r="Q37" s="48"/>
      <c r="R37" s="1815"/>
      <c r="S37" s="1815"/>
      <c r="T37" s="1815"/>
      <c r="U37"/>
      <c r="V37" s="86">
        <f>IF(+G37+J37-M37=0,0,1)</f>
        <v>0</v>
      </c>
      <c r="W37"/>
      <c r="X37"/>
      <c r="Y37"/>
      <c r="Z37"/>
      <c r="AA37"/>
      <c r="AB37"/>
      <c r="AC37"/>
      <c r="AD37"/>
      <c r="AE37"/>
      <c r="AF37"/>
      <c r="AG37"/>
      <c r="AH37"/>
      <c r="AI37"/>
      <c r="AJ37"/>
      <c r="AK37"/>
      <c r="AL37"/>
      <c r="AM37"/>
      <c r="AN37"/>
      <c r="AO37"/>
      <c r="AP37"/>
      <c r="AQ37"/>
    </row>
    <row r="38" spans="1:43" ht="16.5" thickBot="1" x14ac:dyDescent="0.25">
      <c r="A38" s="781"/>
      <c r="C38" s="809"/>
      <c r="D38" s="809"/>
      <c r="E38" s="74"/>
      <c r="F38" s="74"/>
      <c r="G38" s="827"/>
      <c r="H38" s="785"/>
      <c r="I38" s="74"/>
      <c r="J38" s="827"/>
      <c r="K38" s="785"/>
      <c r="L38" s="55"/>
      <c r="M38" s="56"/>
      <c r="N38" s="56"/>
      <c r="O38" s="56"/>
      <c r="P38" s="627"/>
      <c r="U38"/>
      <c r="V38" s="93"/>
      <c r="W38"/>
      <c r="X38"/>
      <c r="Y38"/>
      <c r="Z38"/>
      <c r="AA38"/>
      <c r="AB38"/>
      <c r="AC38"/>
      <c r="AD38"/>
      <c r="AE38"/>
      <c r="AF38"/>
      <c r="AG38"/>
      <c r="AH38"/>
      <c r="AI38"/>
      <c r="AJ38"/>
      <c r="AK38"/>
      <c r="AL38"/>
      <c r="AM38"/>
      <c r="AN38"/>
      <c r="AO38"/>
      <c r="AP38"/>
      <c r="AQ38"/>
    </row>
    <row r="39" spans="1:43" ht="16.5" thickBot="1" x14ac:dyDescent="0.25">
      <c r="A39" s="781"/>
      <c r="C39" s="806" t="str">
        <f>"3.e. High Value multiplier for " &amp;FC_year &amp; " (input RV)"</f>
        <v>3.e. High Value multiplier for 2026-27 (input RV)</v>
      </c>
      <c r="D39" s="809"/>
      <c r="E39" s="74"/>
      <c r="F39" s="74"/>
      <c r="G39" s="1321">
        <v>0</v>
      </c>
      <c r="H39" s="785"/>
      <c r="I39" s="74"/>
      <c r="J39" s="1321">
        <v>0</v>
      </c>
      <c r="K39" s="74"/>
      <c r="L39" s="339"/>
      <c r="M39" s="1320">
        <f>+G39+J39</f>
        <v>0</v>
      </c>
      <c r="N39" s="469"/>
      <c r="O39" s="469"/>
      <c r="P39" s="627"/>
      <c r="Q39" s="48"/>
      <c r="R39" s="1815"/>
      <c r="S39" s="1815"/>
      <c r="T39" s="1815"/>
      <c r="U39"/>
      <c r="V39" s="86">
        <f>IF(+G39+J39-M39=0,0,1)</f>
        <v>0</v>
      </c>
      <c r="W39"/>
      <c r="X39"/>
      <c r="Y39"/>
      <c r="Z39"/>
      <c r="AA39"/>
      <c r="AB39"/>
      <c r="AC39"/>
      <c r="AD39"/>
      <c r="AE39"/>
      <c r="AF39"/>
      <c r="AG39"/>
      <c r="AH39"/>
      <c r="AI39"/>
      <c r="AJ39"/>
      <c r="AK39"/>
      <c r="AL39"/>
      <c r="AM39"/>
      <c r="AN39"/>
      <c r="AO39"/>
      <c r="AP39"/>
      <c r="AQ39"/>
    </row>
    <row r="40" spans="1:43" ht="16.5" thickBot="1" x14ac:dyDescent="0.25">
      <c r="A40" s="781"/>
      <c r="C40" s="806"/>
      <c r="D40" s="809"/>
      <c r="E40" s="74"/>
      <c r="F40" s="74"/>
      <c r="G40" s="814"/>
      <c r="H40" s="785"/>
      <c r="I40" s="74"/>
      <c r="J40" s="814"/>
      <c r="K40" s="74"/>
      <c r="L40" s="339"/>
      <c r="M40" s="469"/>
      <c r="N40" s="469"/>
      <c r="O40" s="469"/>
      <c r="P40" s="758"/>
      <c r="Q40" s="48"/>
      <c r="U40"/>
      <c r="V40" s="93"/>
      <c r="W40"/>
      <c r="X40"/>
      <c r="Y40"/>
      <c r="Z40"/>
      <c r="AA40"/>
      <c r="AB40"/>
      <c r="AC40"/>
      <c r="AD40"/>
      <c r="AE40"/>
      <c r="AF40"/>
      <c r="AG40"/>
      <c r="AH40"/>
      <c r="AI40"/>
      <c r="AJ40"/>
      <c r="AK40"/>
      <c r="AL40"/>
      <c r="AM40"/>
      <c r="AN40"/>
      <c r="AO40"/>
      <c r="AP40"/>
      <c r="AQ40"/>
    </row>
    <row r="41" spans="1:43" ht="16.5" thickBot="1" x14ac:dyDescent="0.25">
      <c r="A41" s="781"/>
      <c r="B41" s="815"/>
      <c r="C41" s="816"/>
      <c r="D41" s="817"/>
      <c r="E41" s="818"/>
      <c r="F41" s="818"/>
      <c r="G41" s="816"/>
      <c r="H41" s="816"/>
      <c r="I41" s="816"/>
      <c r="J41" s="816"/>
      <c r="K41" s="818"/>
      <c r="L41" s="819"/>
      <c r="M41" s="820"/>
      <c r="N41" s="821"/>
      <c r="O41" s="1306"/>
      <c r="P41" s="627"/>
      <c r="U41"/>
      <c r="V41" s="93"/>
      <c r="W41"/>
      <c r="X41"/>
      <c r="Y41"/>
      <c r="Z41"/>
      <c r="AA41"/>
      <c r="AB41"/>
      <c r="AC41"/>
      <c r="AD41"/>
      <c r="AE41"/>
      <c r="AF41"/>
      <c r="AG41"/>
      <c r="AH41"/>
      <c r="AI41"/>
      <c r="AJ41"/>
      <c r="AK41"/>
      <c r="AL41"/>
      <c r="AM41"/>
      <c r="AN41"/>
      <c r="AO41"/>
      <c r="AP41"/>
      <c r="AQ41"/>
    </row>
    <row r="42" spans="1:43" ht="16.5" thickBot="1" x14ac:dyDescent="0.25">
      <c r="A42" s="700"/>
      <c r="B42" s="781"/>
      <c r="C42" s="183" t="str">
        <f>"4. Forecast gross rates payable in " &amp; FC_year</f>
        <v>4. Forecast gross rates payable in 2026-27</v>
      </c>
      <c r="D42" s="183"/>
      <c r="E42" s="74"/>
      <c r="F42" s="74"/>
      <c r="G42" s="1323">
        <f>+G26+G29</f>
        <v>0</v>
      </c>
      <c r="H42" s="785"/>
      <c r="I42" s="74"/>
      <c r="J42" s="1323">
        <f>+J26+J29</f>
        <v>0</v>
      </c>
      <c r="K42" s="785"/>
      <c r="L42" s="55"/>
      <c r="M42" s="1322">
        <f>+G42+J42</f>
        <v>0</v>
      </c>
      <c r="N42" s="822"/>
      <c r="O42" s="1306"/>
      <c r="P42" s="1193"/>
      <c r="Q42" s="48"/>
      <c r="R42" s="1815"/>
      <c r="S42" s="1815"/>
      <c r="T42" s="1815"/>
      <c r="U42"/>
      <c r="V42" s="86">
        <f>IF(+G42+J42-M42=0,0,1)</f>
        <v>0</v>
      </c>
      <c r="W42"/>
      <c r="X42" s="48"/>
      <c r="Y42" s="73"/>
      <c r="Z42"/>
      <c r="AA42"/>
      <c r="AB42"/>
      <c r="AC42"/>
      <c r="AD42"/>
      <c r="AE42"/>
      <c r="AF42"/>
      <c r="AG42"/>
      <c r="AH42"/>
      <c r="AI42"/>
      <c r="AJ42"/>
      <c r="AK42"/>
      <c r="AL42"/>
      <c r="AM42"/>
      <c r="AN42"/>
      <c r="AO42"/>
      <c r="AP42"/>
      <c r="AQ42"/>
    </row>
    <row r="43" spans="1:43" ht="33.75" customHeight="1" thickBot="1" x14ac:dyDescent="0.25">
      <c r="A43" s="781"/>
      <c r="B43" s="781"/>
      <c r="C43" s="159" t="s">
        <v>4127</v>
      </c>
      <c r="D43" s="159"/>
      <c r="E43" s="74"/>
      <c r="F43" s="74"/>
      <c r="G43" s="159"/>
      <c r="H43" s="159"/>
      <c r="I43" s="159"/>
      <c r="J43" s="159"/>
      <c r="K43" s="159"/>
      <c r="L43" s="55"/>
      <c r="M43" s="469"/>
      <c r="N43" s="822"/>
      <c r="O43" s="1306"/>
      <c r="P43" s="627"/>
      <c r="U43"/>
      <c r="V43" s="86">
        <f>IF(G26+J26+G29+J29-M42=0,0,1)</f>
        <v>0</v>
      </c>
      <c r="W43"/>
      <c r="X43" s="48"/>
      <c r="Y43" s="73"/>
      <c r="Z43"/>
      <c r="AA43"/>
      <c r="AB43"/>
      <c r="AC43"/>
      <c r="AD43"/>
      <c r="AE43"/>
      <c r="AF43"/>
      <c r="AG43"/>
      <c r="AH43"/>
      <c r="AI43"/>
      <c r="AJ43"/>
      <c r="AK43"/>
      <c r="AL43"/>
      <c r="AM43"/>
      <c r="AN43"/>
      <c r="AO43"/>
      <c r="AP43"/>
      <c r="AQ43"/>
    </row>
    <row r="44" spans="1:43" ht="16.5" thickBot="1" x14ac:dyDescent="0.25">
      <c r="A44" s="781"/>
      <c r="B44" s="781"/>
      <c r="C44" s="806" t="s">
        <v>4958</v>
      </c>
      <c r="D44" s="695"/>
      <c r="E44" s="74"/>
      <c r="F44" s="74"/>
      <c r="G44" s="1305">
        <f>ROUND((((Small_RHL_multiplier-Small_Multiplier)/100)*(G35+G19))+((Standard_RHL_multiplier-Standard_multiplier)/100)*(G21+G37),0)</f>
        <v>0</v>
      </c>
      <c r="H44" s="785"/>
      <c r="I44" s="74"/>
      <c r="J44" s="1305">
        <f>ROUND((((Small_RHL_multiplier-Small_Multiplier)/100)*(J35+J19))+((Standard_RHL_multiplier-Standard_multiplier)/100)*(J21+J37),0)</f>
        <v>0</v>
      </c>
      <c r="K44" s="74"/>
      <c r="L44" s="55"/>
      <c r="M44" s="1320">
        <f>+G44+J44</f>
        <v>0</v>
      </c>
      <c r="N44" s="822"/>
      <c r="O44" s="1306"/>
      <c r="P44" s="1193"/>
      <c r="Q44" s="48"/>
      <c r="R44" s="1815"/>
      <c r="S44" s="1815"/>
      <c r="T44" s="1815"/>
      <c r="U44"/>
      <c r="V44" s="86">
        <f>IF(+G44+J44-M44=0,0,1)</f>
        <v>0</v>
      </c>
      <c r="W44"/>
      <c r="X44" s="48"/>
      <c r="Y44" s="73"/>
      <c r="Z44"/>
      <c r="AA44"/>
      <c r="AB44"/>
      <c r="AC44"/>
      <c r="AD44"/>
      <c r="AE44"/>
      <c r="AF44"/>
      <c r="AG44"/>
      <c r="AH44"/>
      <c r="AI44"/>
      <c r="AJ44"/>
      <c r="AK44"/>
      <c r="AL44"/>
      <c r="AM44"/>
      <c r="AN44"/>
      <c r="AO44"/>
      <c r="AP44"/>
      <c r="AQ44"/>
    </row>
    <row r="45" spans="1:43" ht="16.5" thickBot="1" x14ac:dyDescent="0.25">
      <c r="A45" s="781"/>
      <c r="B45" s="781"/>
      <c r="C45" s="809"/>
      <c r="D45" s="695"/>
      <c r="E45" s="74"/>
      <c r="F45" s="74"/>
      <c r="G45" s="827"/>
      <c r="H45" s="785"/>
      <c r="I45" s="74"/>
      <c r="J45" s="827"/>
      <c r="K45" s="785"/>
      <c r="L45" s="55"/>
      <c r="M45" s="56"/>
      <c r="N45" s="822"/>
      <c r="O45" s="1306"/>
      <c r="P45" s="627"/>
      <c r="U45"/>
      <c r="V45" s="86"/>
      <c r="W45"/>
      <c r="X45" s="48"/>
      <c r="Y45" s="73"/>
      <c r="Z45"/>
      <c r="AA45"/>
      <c r="AB45"/>
      <c r="AC45"/>
      <c r="AD45"/>
      <c r="AE45"/>
      <c r="AF45"/>
      <c r="AG45"/>
      <c r="AH45"/>
      <c r="AI45"/>
      <c r="AJ45"/>
      <c r="AK45"/>
      <c r="AL45"/>
      <c r="AM45"/>
      <c r="AN45"/>
      <c r="AO45"/>
      <c r="AP45"/>
      <c r="AQ45"/>
    </row>
    <row r="46" spans="1:43" ht="16.5" thickBot="1" x14ac:dyDescent="0.25">
      <c r="A46" s="781"/>
      <c r="B46" s="781"/>
      <c r="C46" s="806" t="s">
        <v>4959</v>
      </c>
      <c r="D46" s="695"/>
      <c r="E46" s="74"/>
      <c r="F46" s="74"/>
      <c r="G46" s="1305">
        <f>ROUND(((Higherval_multiplier-Standard_multiplier)/100)*(G23+G39),0)</f>
        <v>0</v>
      </c>
      <c r="H46" s="785"/>
      <c r="I46" s="74"/>
      <c r="J46" s="1305">
        <f>((Higherval_multiplier-Standard_multiplier)/100)*(J23+J39)</f>
        <v>0</v>
      </c>
      <c r="K46" s="74"/>
      <c r="L46" s="55"/>
      <c r="M46" s="1320">
        <f>+G46+J46</f>
        <v>0</v>
      </c>
      <c r="N46" s="822"/>
      <c r="O46" s="1306"/>
      <c r="P46" s="627"/>
      <c r="Q46" s="48"/>
      <c r="R46" s="1815"/>
      <c r="S46" s="1815"/>
      <c r="T46" s="1815"/>
      <c r="U46"/>
      <c r="V46" s="86">
        <f>IF(+G46+J46-M46=0,0,1)</f>
        <v>0</v>
      </c>
      <c r="W46"/>
      <c r="X46" s="48"/>
      <c r="Y46" s="73"/>
      <c r="Z46"/>
      <c r="AA46"/>
      <c r="AB46"/>
      <c r="AC46"/>
      <c r="AD46"/>
      <c r="AE46"/>
      <c r="AF46"/>
      <c r="AG46"/>
      <c r="AH46"/>
      <c r="AI46"/>
      <c r="AJ46"/>
      <c r="AK46"/>
      <c r="AL46"/>
      <c r="AM46"/>
      <c r="AN46"/>
      <c r="AO46"/>
      <c r="AP46"/>
      <c r="AQ46"/>
    </row>
    <row r="47" spans="1:43" ht="16.5" thickBot="1" x14ac:dyDescent="0.25">
      <c r="A47" s="781"/>
      <c r="B47" s="781"/>
      <c r="C47" s="1592"/>
      <c r="D47" s="695"/>
      <c r="E47" s="74"/>
      <c r="F47" s="74"/>
      <c r="G47" s="814"/>
      <c r="H47" s="785"/>
      <c r="I47" s="74"/>
      <c r="J47" s="814"/>
      <c r="K47" s="74"/>
      <c r="L47" s="55"/>
      <c r="M47" s="469"/>
      <c r="N47" s="879"/>
      <c r="O47" s="1306"/>
      <c r="P47" s="627"/>
      <c r="Q47" s="48"/>
      <c r="U47"/>
      <c r="V47" s="86"/>
      <c r="W47"/>
      <c r="X47" s="48"/>
      <c r="Y47" s="73"/>
      <c r="Z47"/>
      <c r="AA47"/>
      <c r="AB47"/>
      <c r="AC47"/>
      <c r="AD47"/>
      <c r="AE47"/>
      <c r="AF47"/>
      <c r="AG47"/>
      <c r="AH47"/>
      <c r="AI47"/>
      <c r="AJ47"/>
      <c r="AK47"/>
      <c r="AL47"/>
      <c r="AM47"/>
      <c r="AN47"/>
      <c r="AO47"/>
      <c r="AP47"/>
      <c r="AQ47"/>
    </row>
    <row r="48" spans="1:43" ht="16.5" thickBot="1" x14ac:dyDescent="0.25">
      <c r="A48" s="781"/>
      <c r="B48" s="781"/>
      <c r="C48" s="1284" t="s">
        <v>4960</v>
      </c>
      <c r="D48" s="1285"/>
      <c r="E48" s="1286"/>
      <c r="F48" s="1286"/>
      <c r="G48" s="1615">
        <v>0</v>
      </c>
      <c r="H48" s="1287"/>
      <c r="I48" s="1286"/>
      <c r="J48" s="1615">
        <v>0</v>
      </c>
      <c r="K48" s="1286"/>
      <c r="L48" s="1287"/>
      <c r="M48" s="1320"/>
      <c r="N48" s="879"/>
      <c r="O48" s="1306"/>
      <c r="P48" s="627"/>
      <c r="Q48" s="48"/>
      <c r="R48" s="1815"/>
      <c r="S48" s="1815"/>
      <c r="T48" s="1815"/>
      <c r="U48"/>
      <c r="V48" s="86">
        <f>IF(+G48+J48-M48=0,0,1)</f>
        <v>0</v>
      </c>
      <c r="W48"/>
      <c r="X48" s="48"/>
      <c r="Y48" s="73"/>
      <c r="Z48"/>
      <c r="AA48"/>
      <c r="AB48"/>
      <c r="AC48"/>
      <c r="AD48"/>
      <c r="AE48"/>
      <c r="AF48"/>
      <c r="AG48"/>
      <c r="AH48"/>
      <c r="AI48"/>
      <c r="AJ48"/>
      <c r="AK48"/>
      <c r="AL48"/>
      <c r="AM48"/>
      <c r="AN48"/>
      <c r="AO48"/>
      <c r="AP48"/>
      <c r="AQ48"/>
    </row>
    <row r="49" spans="1:43" ht="16.5" thickBot="1" x14ac:dyDescent="0.25">
      <c r="A49" s="781"/>
      <c r="B49" s="781"/>
      <c r="C49" s="1284"/>
      <c r="D49" s="1285"/>
      <c r="E49" s="1286"/>
      <c r="F49" s="1286"/>
      <c r="G49" s="1406"/>
      <c r="H49" s="1287"/>
      <c r="I49" s="1286"/>
      <c r="J49" s="1288"/>
      <c r="K49" s="1286"/>
      <c r="L49" s="1287"/>
      <c r="M49" s="1288"/>
      <c r="N49" s="879"/>
      <c r="O49" s="1306"/>
      <c r="P49" s="627"/>
      <c r="Q49" s="48"/>
      <c r="R49" s="1815"/>
      <c r="S49" s="1815"/>
      <c r="T49" s="1815"/>
      <c r="U49"/>
      <c r="V49" s="86"/>
      <c r="W49"/>
      <c r="X49" s="48"/>
      <c r="Y49" s="73"/>
      <c r="Z49"/>
      <c r="AA49"/>
      <c r="AB49"/>
      <c r="AC49"/>
      <c r="AD49"/>
      <c r="AE49"/>
      <c r="AF49"/>
      <c r="AG49"/>
      <c r="AH49"/>
      <c r="AI49"/>
      <c r="AJ49"/>
      <c r="AK49"/>
      <c r="AL49"/>
      <c r="AM49"/>
      <c r="AN49"/>
      <c r="AO49"/>
      <c r="AP49"/>
      <c r="AQ49"/>
    </row>
    <row r="50" spans="1:43" ht="16.5" thickBot="1" x14ac:dyDescent="0.25">
      <c r="A50" s="781"/>
      <c r="B50" s="781"/>
      <c r="C50" s="1284" t="s">
        <v>4961</v>
      </c>
      <c r="D50" s="1285"/>
      <c r="E50" s="1286"/>
      <c r="F50" s="1286"/>
      <c r="G50" s="1615">
        <v>0</v>
      </c>
      <c r="H50" s="1287"/>
      <c r="I50" s="1286"/>
      <c r="J50" s="1615">
        <v>0</v>
      </c>
      <c r="K50" s="1286"/>
      <c r="L50" s="1287"/>
      <c r="M50" s="1320"/>
      <c r="N50" s="879"/>
      <c r="O50" s="1306"/>
      <c r="P50" s="627"/>
      <c r="Q50" s="48"/>
      <c r="R50" s="1815"/>
      <c r="S50" s="1815"/>
      <c r="T50" s="1815"/>
      <c r="U50"/>
      <c r="V50" s="86">
        <f>IF(+G50+J50-M50=0,0,1)</f>
        <v>0</v>
      </c>
      <c r="W50"/>
      <c r="X50" s="48"/>
      <c r="Y50" s="73"/>
      <c r="Z50"/>
      <c r="AA50"/>
      <c r="AB50"/>
      <c r="AC50"/>
      <c r="AD50"/>
      <c r="AE50"/>
      <c r="AF50"/>
      <c r="AG50"/>
      <c r="AH50"/>
      <c r="AI50"/>
      <c r="AJ50"/>
      <c r="AK50"/>
      <c r="AL50"/>
      <c r="AM50"/>
      <c r="AN50"/>
      <c r="AO50"/>
      <c r="AP50"/>
      <c r="AQ50"/>
    </row>
    <row r="51" spans="1:43" ht="16.5" thickBot="1" x14ac:dyDescent="0.25">
      <c r="A51" s="781"/>
      <c r="B51" s="891"/>
      <c r="C51" s="1283"/>
      <c r="D51" s="1283"/>
      <c r="E51" s="973"/>
      <c r="F51" s="973"/>
      <c r="G51" s="990"/>
      <c r="H51" s="991"/>
      <c r="I51" s="973"/>
      <c r="J51" s="990"/>
      <c r="K51" s="991"/>
      <c r="L51" s="823"/>
      <c r="M51" s="824"/>
      <c r="N51" s="825"/>
      <c r="O51" s="1306"/>
      <c r="P51" s="627"/>
      <c r="U51"/>
      <c r="V51" s="86"/>
      <c r="W51"/>
      <c r="X51" s="48"/>
      <c r="Y51" s="73"/>
      <c r="Z51"/>
      <c r="AA51"/>
      <c r="AB51"/>
      <c r="AC51"/>
      <c r="AD51"/>
      <c r="AE51"/>
      <c r="AF51"/>
      <c r="AG51"/>
      <c r="AH51"/>
      <c r="AI51"/>
      <c r="AJ51"/>
      <c r="AK51"/>
      <c r="AL51"/>
      <c r="AM51"/>
      <c r="AN51"/>
      <c r="AO51"/>
      <c r="AP51"/>
      <c r="AQ51"/>
    </row>
    <row r="52" spans="1:43" ht="15.75" x14ac:dyDescent="0.2">
      <c r="A52" s="700"/>
      <c r="B52" s="245"/>
      <c r="C52" s="74"/>
      <c r="D52" s="74"/>
      <c r="E52" s="74"/>
      <c r="F52" s="74"/>
      <c r="G52" s="827"/>
      <c r="H52" s="785"/>
      <c r="I52" s="827"/>
      <c r="J52" s="827"/>
      <c r="K52" s="828"/>
      <c r="L52" s="55"/>
      <c r="M52" s="56"/>
      <c r="N52" s="56"/>
      <c r="O52" s="56"/>
      <c r="P52" s="265"/>
      <c r="U52"/>
      <c r="V52" s="87"/>
      <c r="W52"/>
      <c r="X52"/>
      <c r="Y52"/>
      <c r="Z52"/>
      <c r="AA52"/>
      <c r="AB52"/>
      <c r="AC52"/>
      <c r="AD52"/>
      <c r="AE52"/>
      <c r="AF52"/>
      <c r="AG52"/>
      <c r="AH52"/>
      <c r="AI52"/>
      <c r="AJ52"/>
      <c r="AK52"/>
      <c r="AL52"/>
      <c r="AM52"/>
      <c r="AN52"/>
      <c r="AO52"/>
      <c r="AP52"/>
      <c r="AQ52"/>
    </row>
    <row r="53" spans="1:43" ht="15.75" x14ac:dyDescent="0.2">
      <c r="A53" s="781"/>
      <c r="B53" s="245"/>
      <c r="C53" s="74"/>
      <c r="D53" s="74"/>
      <c r="E53" s="74"/>
      <c r="F53" s="74"/>
      <c r="G53" s="827"/>
      <c r="H53" s="785"/>
      <c r="I53" s="827"/>
      <c r="J53" s="827"/>
      <c r="K53" s="785"/>
      <c r="L53" s="55"/>
      <c r="M53" s="56"/>
      <c r="N53" s="56"/>
      <c r="O53" s="56"/>
      <c r="P53" s="758"/>
      <c r="U53"/>
      <c r="V53" s="87"/>
      <c r="W53"/>
      <c r="X53"/>
      <c r="Y53"/>
      <c r="Z53"/>
      <c r="AA53"/>
      <c r="AB53"/>
      <c r="AC53"/>
      <c r="AD53"/>
      <c r="AE53"/>
      <c r="AF53"/>
      <c r="AG53"/>
      <c r="AH53"/>
      <c r="AI53"/>
      <c r="AJ53"/>
      <c r="AK53"/>
      <c r="AL53"/>
      <c r="AM53"/>
      <c r="AN53"/>
      <c r="AO53"/>
      <c r="AP53"/>
      <c r="AQ53"/>
    </row>
    <row r="54" spans="1:43" ht="18.75" thickBot="1" x14ac:dyDescent="0.3">
      <c r="A54" s="781"/>
      <c r="C54" s="630" t="s">
        <v>5283</v>
      </c>
      <c r="D54" s="183"/>
      <c r="E54" s="74"/>
      <c r="F54" s="74"/>
      <c r="G54" s="829"/>
      <c r="H54" s="830"/>
      <c r="I54" s="831"/>
      <c r="J54" s="829"/>
      <c r="K54" s="831"/>
      <c r="L54" s="378"/>
      <c r="M54" s="826"/>
      <c r="N54" s="826"/>
      <c r="O54" s="826"/>
      <c r="P54" s="627"/>
      <c r="U54"/>
      <c r="V54" s="87"/>
      <c r="W54"/>
      <c r="X54"/>
      <c r="Y54"/>
      <c r="Z54"/>
      <c r="AA54"/>
      <c r="AB54"/>
      <c r="AC54"/>
      <c r="AD54"/>
      <c r="AE54"/>
      <c r="AF54"/>
      <c r="AG54"/>
      <c r="AH54"/>
      <c r="AI54"/>
      <c r="AJ54"/>
      <c r="AK54"/>
      <c r="AL54"/>
      <c r="AM54"/>
      <c r="AN54"/>
      <c r="AO54"/>
      <c r="AP54"/>
      <c r="AQ54"/>
    </row>
    <row r="55" spans="1:43" ht="16.5" customHeight="1" thickBot="1" x14ac:dyDescent="0.25">
      <c r="A55" s="700"/>
      <c r="C55" s="262" t="s">
        <v>5246</v>
      </c>
      <c r="D55" s="832"/>
      <c r="E55" s="74"/>
      <c r="F55" s="74"/>
      <c r="G55" s="1321">
        <v>0</v>
      </c>
      <c r="H55" s="785"/>
      <c r="I55" s="74"/>
      <c r="J55" s="1321">
        <v>0</v>
      </c>
      <c r="K55" s="74"/>
      <c r="L55" s="55"/>
      <c r="M55" s="1322">
        <f>+G55+J55</f>
        <v>0</v>
      </c>
      <c r="N55" s="469"/>
      <c r="O55" s="469"/>
      <c r="P55" s="265"/>
      <c r="Q55" s="48"/>
      <c r="R55" s="1815"/>
      <c r="S55" s="1815"/>
      <c r="T55" s="1815"/>
      <c r="U55"/>
      <c r="V55" s="86">
        <f>IF(+G55+J55-M55=0,0,1)</f>
        <v>0</v>
      </c>
      <c r="W55"/>
      <c r="X55" s="48"/>
      <c r="Y55" s="73"/>
      <c r="Z55"/>
      <c r="AA55"/>
      <c r="AB55"/>
      <c r="AC55"/>
      <c r="AD55"/>
      <c r="AE55"/>
      <c r="AF55"/>
      <c r="AG55"/>
      <c r="AH55"/>
      <c r="AI55"/>
      <c r="AJ55"/>
      <c r="AK55"/>
      <c r="AL55"/>
      <c r="AM55"/>
      <c r="AN55"/>
      <c r="AO55"/>
      <c r="AP55"/>
      <c r="AQ55"/>
    </row>
    <row r="56" spans="1:43" ht="15.75" customHeight="1" thickBot="1" x14ac:dyDescent="0.25">
      <c r="A56" s="700"/>
      <c r="C56" s="832"/>
      <c r="D56" s="832"/>
      <c r="E56" s="74"/>
      <c r="F56" s="74"/>
      <c r="G56" s="74"/>
      <c r="H56" s="74"/>
      <c r="I56" s="74"/>
      <c r="J56" s="74"/>
      <c r="K56" s="74"/>
      <c r="L56" s="55"/>
      <c r="M56" s="56"/>
      <c r="N56" s="56"/>
      <c r="O56" s="56"/>
      <c r="P56" s="265"/>
      <c r="U56"/>
      <c r="V56" s="87"/>
      <c r="W56"/>
      <c r="X56"/>
      <c r="Y56" s="73"/>
      <c r="Z56"/>
      <c r="AA56"/>
      <c r="AB56"/>
      <c r="AC56"/>
      <c r="AD56"/>
      <c r="AE56"/>
      <c r="AF56"/>
      <c r="AG56"/>
      <c r="AH56"/>
      <c r="AI56"/>
      <c r="AJ56"/>
      <c r="AK56"/>
      <c r="AL56"/>
      <c r="AM56"/>
      <c r="AN56"/>
      <c r="AO56"/>
      <c r="AP56"/>
      <c r="AQ56"/>
    </row>
    <row r="57" spans="1:43" ht="15.75" customHeight="1" thickBot="1" x14ac:dyDescent="0.25">
      <c r="A57" s="700"/>
      <c r="C57" s="262" t="s">
        <v>5245</v>
      </c>
      <c r="D57" s="832"/>
      <c r="E57" s="74"/>
      <c r="F57" s="74"/>
      <c r="G57" s="1324">
        <v>0</v>
      </c>
      <c r="H57" s="785"/>
      <c r="I57" s="74"/>
      <c r="J57" s="1321">
        <v>0</v>
      </c>
      <c r="K57" s="74"/>
      <c r="L57" s="55"/>
      <c r="M57" s="1322">
        <f>+G57+J57</f>
        <v>0</v>
      </c>
      <c r="N57" s="55"/>
      <c r="O57" s="55"/>
      <c r="P57" s="265"/>
      <c r="R57" s="1818"/>
      <c r="S57" s="1818"/>
      <c r="T57" s="1818"/>
      <c r="U57"/>
      <c r="V57" s="86">
        <f>IF(+G57+J57-M57=0,0,1)</f>
        <v>0</v>
      </c>
      <c r="W57"/>
      <c r="X57"/>
      <c r="Y57"/>
      <c r="Z57" s="1947"/>
      <c r="AA57" s="1947"/>
      <c r="AB57" s="1947"/>
      <c r="AC57" s="1947"/>
      <c r="AD57" s="1947"/>
      <c r="AE57" s="1947"/>
      <c r="AF57" s="1947"/>
      <c r="AG57"/>
      <c r="AH57"/>
      <c r="AI57"/>
      <c r="AJ57"/>
      <c r="AK57"/>
      <c r="AL57"/>
      <c r="AM57"/>
      <c r="AN57"/>
      <c r="AO57"/>
      <c r="AP57"/>
      <c r="AQ57"/>
    </row>
    <row r="58" spans="1:43" ht="15.75" customHeight="1" thickBot="1" x14ac:dyDescent="0.25">
      <c r="A58" s="781"/>
      <c r="C58" s="262"/>
      <c r="D58" s="832"/>
      <c r="E58" s="74"/>
      <c r="F58" s="74"/>
      <c r="G58" s="814"/>
      <c r="H58" s="785"/>
      <c r="I58" s="74"/>
      <c r="J58" s="814"/>
      <c r="K58" s="74"/>
      <c r="L58" s="55"/>
      <c r="M58" s="469"/>
      <c r="N58" s="55"/>
      <c r="O58" s="55"/>
      <c r="P58" s="627"/>
      <c r="R58" s="1818"/>
      <c r="S58" s="1818"/>
      <c r="T58" s="1818"/>
      <c r="U58"/>
      <c r="V58" s="87"/>
      <c r="W58"/>
      <c r="X58"/>
      <c r="Y58"/>
      <c r="Z58" s="1947"/>
      <c r="AA58" s="1947"/>
      <c r="AB58" s="1947"/>
      <c r="AC58" s="1947"/>
      <c r="AD58" s="1947"/>
      <c r="AE58" s="1947"/>
      <c r="AF58" s="1947"/>
      <c r="AG58"/>
      <c r="AH58"/>
      <c r="AI58"/>
      <c r="AJ58"/>
      <c r="AK58"/>
      <c r="AL58"/>
      <c r="AM58"/>
      <c r="AN58"/>
      <c r="AO58"/>
      <c r="AP58"/>
      <c r="AQ58"/>
    </row>
    <row r="59" spans="1:43" ht="15.75" customHeight="1" thickBot="1" x14ac:dyDescent="0.25">
      <c r="A59" s="781"/>
      <c r="B59" s="815"/>
      <c r="C59" s="1291"/>
      <c r="D59" s="1292"/>
      <c r="E59" s="1293"/>
      <c r="F59" s="1293"/>
      <c r="G59" s="1294"/>
      <c r="H59" s="1294"/>
      <c r="I59" s="1294"/>
      <c r="J59" s="1294"/>
      <c r="K59" s="1294"/>
      <c r="L59" s="1295"/>
      <c r="M59" s="1295"/>
      <c r="N59" s="1296"/>
      <c r="O59" s="55"/>
      <c r="P59" s="627"/>
      <c r="U59"/>
      <c r="V59" s="87"/>
      <c r="W59"/>
      <c r="X59"/>
      <c r="Y59"/>
      <c r="Z59" s="1947"/>
      <c r="AA59" s="1947"/>
      <c r="AB59" s="1947"/>
      <c r="AC59" s="1947"/>
      <c r="AD59" s="1947"/>
      <c r="AE59" s="1947"/>
      <c r="AF59" s="1947"/>
      <c r="AG59"/>
      <c r="AH59"/>
      <c r="AI59"/>
      <c r="AJ59"/>
      <c r="AK59"/>
      <c r="AL59"/>
      <c r="AM59"/>
      <c r="AN59"/>
      <c r="AO59"/>
      <c r="AP59"/>
      <c r="AQ59"/>
    </row>
    <row r="60" spans="1:43" ht="15.75" customHeight="1" thickBot="1" x14ac:dyDescent="0.25">
      <c r="A60" s="781"/>
      <c r="B60" s="781"/>
      <c r="C60" s="262" t="s">
        <v>4523</v>
      </c>
      <c r="D60" s="832"/>
      <c r="E60" s="74"/>
      <c r="F60" s="74"/>
      <c r="G60" s="1323">
        <f>G55+G57</f>
        <v>0</v>
      </c>
      <c r="H60" s="785"/>
      <c r="I60" s="74"/>
      <c r="J60" s="1323">
        <f>J55+J57</f>
        <v>0</v>
      </c>
      <c r="K60" s="785"/>
      <c r="L60" s="55"/>
      <c r="M60" s="1322">
        <f>M55+M57</f>
        <v>0</v>
      </c>
      <c r="N60" s="771"/>
      <c r="O60" s="55"/>
      <c r="P60" s="627"/>
      <c r="R60" s="1818"/>
      <c r="S60" s="1818"/>
      <c r="T60" s="1818"/>
      <c r="U60"/>
      <c r="V60" s="86">
        <f>IF(+G60+J60-M60=0,0,1)</f>
        <v>0</v>
      </c>
      <c r="W60"/>
      <c r="X60"/>
      <c r="Y60"/>
      <c r="Z60" s="1947"/>
      <c r="AA60" s="1947"/>
      <c r="AB60" s="1947"/>
      <c r="AC60" s="1947"/>
      <c r="AD60" s="1947"/>
      <c r="AE60" s="1947"/>
      <c r="AF60" s="1947"/>
      <c r="AG60"/>
      <c r="AH60"/>
      <c r="AI60"/>
      <c r="AJ60"/>
      <c r="AK60"/>
      <c r="AL60"/>
      <c r="AM60"/>
      <c r="AN60"/>
      <c r="AO60"/>
      <c r="AP60"/>
      <c r="AQ60"/>
    </row>
    <row r="61" spans="1:43" ht="15.75" customHeight="1" thickBot="1" x14ac:dyDescent="0.25">
      <c r="A61" s="700"/>
      <c r="B61" s="781"/>
      <c r="C61" s="831"/>
      <c r="D61" s="831"/>
      <c r="E61" s="74"/>
      <c r="F61" s="74"/>
      <c r="G61" s="785"/>
      <c r="H61" s="785"/>
      <c r="I61" s="785"/>
      <c r="J61" s="785"/>
      <c r="K61" s="785"/>
      <c r="L61" s="55"/>
      <c r="M61" s="55"/>
      <c r="N61" s="771"/>
      <c r="O61" s="55"/>
      <c r="P61" s="265"/>
      <c r="U61"/>
      <c r="V61" s="87"/>
      <c r="W61"/>
      <c r="X61"/>
      <c r="Y61"/>
      <c r="Z61" s="1947"/>
      <c r="AA61" s="1947"/>
      <c r="AB61" s="1947"/>
      <c r="AC61" s="1947"/>
      <c r="AD61" s="1947"/>
      <c r="AE61" s="1947"/>
      <c r="AF61" s="1947"/>
      <c r="AG61"/>
      <c r="AH61"/>
      <c r="AI61"/>
      <c r="AJ61"/>
      <c r="AK61"/>
      <c r="AL61"/>
      <c r="AM61"/>
      <c r="AN61"/>
      <c r="AO61"/>
      <c r="AP61"/>
      <c r="AQ61"/>
    </row>
    <row r="62" spans="1:43" ht="16.5" customHeight="1" thickBot="1" x14ac:dyDescent="0.25">
      <c r="A62" s="700"/>
      <c r="B62" s="781"/>
      <c r="C62" s="1914" t="s">
        <v>4524</v>
      </c>
      <c r="D62" s="1914"/>
      <c r="E62" s="74"/>
      <c r="F62" s="74"/>
      <c r="G62" s="1321">
        <v>0</v>
      </c>
      <c r="H62" s="785"/>
      <c r="I62" s="74"/>
      <c r="J62" s="1321">
        <v>0</v>
      </c>
      <c r="K62" s="785"/>
      <c r="L62" s="55"/>
      <c r="M62" s="1322">
        <f>+G62+J62</f>
        <v>0</v>
      </c>
      <c r="N62" s="771"/>
      <c r="O62" s="55"/>
      <c r="P62" s="265"/>
      <c r="Q62" s="48"/>
      <c r="R62" s="1815"/>
      <c r="S62" s="1815"/>
      <c r="T62" s="1815"/>
      <c r="U62"/>
      <c r="V62" s="86">
        <f>IF(+G62+J62-M62=0,0,1)</f>
        <v>0</v>
      </c>
      <c r="W62"/>
      <c r="X62"/>
      <c r="Y62" s="73"/>
      <c r="Z62"/>
      <c r="AA62"/>
      <c r="AB62"/>
      <c r="AC62"/>
      <c r="AD62"/>
      <c r="AE62"/>
      <c r="AF62"/>
      <c r="AG62"/>
      <c r="AH62"/>
      <c r="AI62"/>
      <c r="AJ62"/>
      <c r="AK62"/>
      <c r="AL62"/>
      <c r="AM62"/>
      <c r="AN62"/>
      <c r="AO62"/>
      <c r="AP62"/>
      <c r="AQ62"/>
    </row>
    <row r="63" spans="1:43" ht="15.75" customHeight="1" x14ac:dyDescent="0.2">
      <c r="A63" s="700"/>
      <c r="B63" s="781"/>
      <c r="C63" s="1914"/>
      <c r="D63" s="1914"/>
      <c r="E63" s="74"/>
      <c r="F63" s="74"/>
      <c r="G63" s="827"/>
      <c r="H63" s="785"/>
      <c r="I63" s="74"/>
      <c r="J63" s="827"/>
      <c r="K63" s="785"/>
      <c r="L63" s="55"/>
      <c r="M63" s="56"/>
      <c r="N63" s="1297"/>
      <c r="O63" s="56"/>
      <c r="P63" s="265"/>
      <c r="U63"/>
      <c r="V63" s="87"/>
      <c r="W63"/>
      <c r="X63"/>
      <c r="Y63"/>
      <c r="Z63"/>
      <c r="AA63"/>
      <c r="AB63"/>
      <c r="AC63"/>
      <c r="AD63"/>
      <c r="AE63"/>
      <c r="AF63"/>
      <c r="AG63"/>
      <c r="AH63"/>
      <c r="AI63"/>
      <c r="AJ63"/>
      <c r="AK63"/>
      <c r="AL63"/>
      <c r="AM63"/>
      <c r="AN63"/>
      <c r="AO63"/>
      <c r="AP63"/>
      <c r="AQ63"/>
    </row>
    <row r="64" spans="1:43" ht="15.75" customHeight="1" thickBot="1" x14ac:dyDescent="0.25">
      <c r="A64" s="781"/>
      <c r="B64" s="781"/>
      <c r="C64" s="389"/>
      <c r="D64" s="389"/>
      <c r="E64" s="74"/>
      <c r="F64" s="74"/>
      <c r="G64" s="827"/>
      <c r="H64" s="785"/>
      <c r="I64" s="74"/>
      <c r="J64" s="827"/>
      <c r="K64" s="785"/>
      <c r="L64" s="55"/>
      <c r="M64" s="56"/>
      <c r="N64" s="1297"/>
      <c r="O64" s="56"/>
      <c r="P64" s="627"/>
      <c r="U64"/>
      <c r="V64" s="87"/>
      <c r="W64"/>
      <c r="X64"/>
      <c r="Y64"/>
      <c r="Z64"/>
      <c r="AA64"/>
      <c r="AB64"/>
      <c r="AC64"/>
      <c r="AD64"/>
      <c r="AE64"/>
      <c r="AF64"/>
      <c r="AG64"/>
      <c r="AH64"/>
      <c r="AI64"/>
      <c r="AJ64"/>
      <c r="AK64"/>
      <c r="AL64"/>
      <c r="AM64"/>
      <c r="AN64"/>
      <c r="AO64"/>
      <c r="AP64"/>
      <c r="AQ64"/>
    </row>
    <row r="65" spans="1:43" ht="15.75" customHeight="1" thickBot="1" x14ac:dyDescent="0.25">
      <c r="A65" s="781"/>
      <c r="B65" s="781"/>
      <c r="C65" s="389" t="s">
        <v>4533</v>
      </c>
      <c r="D65" s="389"/>
      <c r="E65" s="74"/>
      <c r="F65" s="74"/>
      <c r="G65" s="1305">
        <f>G60+G62</f>
        <v>0</v>
      </c>
      <c r="H65" s="785"/>
      <c r="I65" s="74"/>
      <c r="J65" s="1305">
        <f>J60+J62</f>
        <v>0</v>
      </c>
      <c r="K65" s="785"/>
      <c r="L65" s="55"/>
      <c r="M65" s="1322">
        <f>+G65+J65</f>
        <v>0</v>
      </c>
      <c r="N65" s="1297"/>
      <c r="O65" s="56"/>
      <c r="P65" s="627"/>
      <c r="R65" s="1818"/>
      <c r="S65" s="1818"/>
      <c r="T65" s="1818"/>
      <c r="U65"/>
      <c r="V65" s="86">
        <f>IF(+G65+J65-M65=0,0,1)</f>
        <v>0</v>
      </c>
      <c r="W65"/>
      <c r="X65"/>
      <c r="Y65"/>
      <c r="Z65"/>
      <c r="AA65"/>
      <c r="AB65"/>
      <c r="AC65"/>
      <c r="AD65"/>
      <c r="AE65"/>
      <c r="AF65"/>
      <c r="AG65"/>
      <c r="AH65"/>
      <c r="AI65"/>
      <c r="AJ65"/>
      <c r="AK65"/>
      <c r="AL65"/>
      <c r="AM65"/>
      <c r="AN65"/>
      <c r="AO65"/>
      <c r="AP65"/>
      <c r="AQ65"/>
    </row>
    <row r="66" spans="1:43" ht="15.75" customHeight="1" thickBot="1" x14ac:dyDescent="0.25">
      <c r="A66" s="781"/>
      <c r="B66" s="891"/>
      <c r="C66" s="1298"/>
      <c r="D66" s="1298"/>
      <c r="E66" s="1299"/>
      <c r="F66" s="1299"/>
      <c r="G66" s="1300"/>
      <c r="H66" s="1301"/>
      <c r="I66" s="1299"/>
      <c r="J66" s="1300"/>
      <c r="K66" s="1301"/>
      <c r="L66" s="1302"/>
      <c r="M66" s="1303"/>
      <c r="N66" s="1304"/>
      <c r="O66" s="56"/>
      <c r="P66" s="627"/>
      <c r="R66" s="1818"/>
      <c r="S66" s="1818"/>
      <c r="T66" s="1818"/>
      <c r="U66"/>
      <c r="V66" s="87"/>
      <c r="W66"/>
      <c r="X66"/>
      <c r="Y66"/>
      <c r="Z66"/>
      <c r="AA66"/>
      <c r="AB66"/>
      <c r="AC66"/>
      <c r="AD66"/>
      <c r="AE66"/>
      <c r="AF66"/>
      <c r="AG66"/>
      <c r="AH66"/>
      <c r="AI66"/>
      <c r="AJ66"/>
      <c r="AK66"/>
      <c r="AL66"/>
      <c r="AM66"/>
      <c r="AN66"/>
      <c r="AO66"/>
      <c r="AP66"/>
      <c r="AQ66"/>
    </row>
    <row r="67" spans="1:43" ht="16.5" thickBot="1" x14ac:dyDescent="0.25">
      <c r="A67" s="700"/>
      <c r="C67" s="74"/>
      <c r="D67" s="74"/>
      <c r="E67" s="74"/>
      <c r="F67" s="74"/>
      <c r="G67" s="827"/>
      <c r="H67" s="785"/>
      <c r="I67" s="785"/>
      <c r="J67" s="785"/>
      <c r="K67" s="785"/>
      <c r="L67" s="55"/>
      <c r="M67" s="56"/>
      <c r="N67" s="56"/>
      <c r="O67" s="56"/>
      <c r="P67" s="265"/>
      <c r="U67"/>
      <c r="V67" s="87"/>
      <c r="W67"/>
      <c r="X67"/>
      <c r="Y67"/>
      <c r="Z67"/>
      <c r="AA67"/>
      <c r="AB67"/>
      <c r="AC67"/>
      <c r="AD67"/>
      <c r="AE67"/>
      <c r="AF67"/>
      <c r="AG67"/>
      <c r="AH67"/>
      <c r="AI67"/>
      <c r="AJ67"/>
      <c r="AK67"/>
      <c r="AL67"/>
      <c r="AM67"/>
      <c r="AN67"/>
      <c r="AO67"/>
      <c r="AP67"/>
      <c r="AQ67"/>
    </row>
    <row r="68" spans="1:43" ht="15.75" x14ac:dyDescent="0.2">
      <c r="A68" s="700"/>
      <c r="B68" s="833"/>
      <c r="C68" s="834"/>
      <c r="D68" s="834"/>
      <c r="E68" s="834"/>
      <c r="F68" s="834"/>
      <c r="G68" s="835"/>
      <c r="H68" s="836"/>
      <c r="I68" s="836"/>
      <c r="J68" s="836"/>
      <c r="K68" s="836"/>
      <c r="L68" s="58"/>
      <c r="M68" s="57"/>
      <c r="N68" s="1307"/>
      <c r="O68" s="56"/>
      <c r="P68" s="265"/>
      <c r="U68"/>
      <c r="V68" s="87"/>
      <c r="W68"/>
      <c r="X68"/>
      <c r="Y68"/>
      <c r="Z68"/>
      <c r="AA68"/>
      <c r="AB68"/>
      <c r="AC68"/>
      <c r="AD68"/>
      <c r="AE68"/>
      <c r="AF68"/>
      <c r="AG68"/>
      <c r="AH68"/>
      <c r="AI68"/>
      <c r="AJ68"/>
      <c r="AK68"/>
      <c r="AL68"/>
      <c r="AM68"/>
      <c r="AN68"/>
      <c r="AO68"/>
      <c r="AP68"/>
      <c r="AQ68"/>
    </row>
    <row r="69" spans="1:43" ht="16.5" thickBot="1" x14ac:dyDescent="0.3">
      <c r="A69" s="700"/>
      <c r="B69" s="837"/>
      <c r="C69" s="150" t="s">
        <v>2424</v>
      </c>
      <c r="D69" s="838"/>
      <c r="E69" s="74"/>
      <c r="F69" s="74"/>
      <c r="G69" s="827"/>
      <c r="H69" s="785"/>
      <c r="I69" s="785"/>
      <c r="J69" s="785"/>
      <c r="K69" s="785"/>
      <c r="L69" s="55"/>
      <c r="M69" s="56"/>
      <c r="N69" s="1308"/>
      <c r="O69" s="56"/>
      <c r="P69" s="265"/>
      <c r="U69"/>
      <c r="V69" s="87"/>
      <c r="W69"/>
      <c r="X69"/>
      <c r="Y69"/>
      <c r="Z69"/>
      <c r="AA69"/>
      <c r="AB69"/>
      <c r="AC69"/>
      <c r="AD69"/>
      <c r="AE69"/>
      <c r="AF69"/>
      <c r="AG69"/>
      <c r="AH69"/>
      <c r="AI69"/>
      <c r="AJ69"/>
      <c r="AK69"/>
      <c r="AL69"/>
      <c r="AM69"/>
      <c r="AN69"/>
      <c r="AO69"/>
      <c r="AP69"/>
      <c r="AQ69"/>
    </row>
    <row r="70" spans="1:43" ht="16.5" thickBot="1" x14ac:dyDescent="0.25">
      <c r="A70" s="700"/>
      <c r="B70" s="837"/>
      <c r="C70" s="183" t="s">
        <v>4534</v>
      </c>
      <c r="D70" s="838"/>
      <c r="E70" s="74"/>
      <c r="F70" s="74"/>
      <c r="G70" s="1323">
        <f>(G60+G62)*-1</f>
        <v>0</v>
      </c>
      <c r="H70" s="785"/>
      <c r="I70" s="785"/>
      <c r="J70" s="1323">
        <f>(J60+J62)*-1</f>
        <v>0</v>
      </c>
      <c r="K70" s="785"/>
      <c r="L70" s="55"/>
      <c r="M70" s="1322">
        <f>+G70+J70</f>
        <v>0</v>
      </c>
      <c r="N70" s="1309"/>
      <c r="O70" s="469"/>
      <c r="P70" s="265"/>
      <c r="Q70" s="48"/>
      <c r="R70" s="1815"/>
      <c r="S70" s="1815"/>
      <c r="T70" s="1815"/>
      <c r="U70"/>
      <c r="V70" s="86">
        <f>IF(+G70+J70-M70=0,0,1)</f>
        <v>0</v>
      </c>
      <c r="W70"/>
      <c r="X70" s="48"/>
      <c r="Y70" s="73"/>
      <c r="Z70"/>
      <c r="AA70"/>
      <c r="AB70"/>
      <c r="AC70"/>
      <c r="AD70"/>
      <c r="AE70"/>
      <c r="AF70"/>
      <c r="AG70"/>
      <c r="AH70"/>
      <c r="AI70"/>
      <c r="AJ70"/>
      <c r="AK70"/>
      <c r="AL70"/>
      <c r="AM70"/>
      <c r="AN70"/>
      <c r="AO70"/>
      <c r="AP70"/>
      <c r="AQ70"/>
    </row>
    <row r="71" spans="1:43" ht="16.5" thickBot="1" x14ac:dyDescent="0.3">
      <c r="A71" s="700"/>
      <c r="B71" s="839"/>
      <c r="C71" s="840"/>
      <c r="D71" s="841"/>
      <c r="E71" s="841"/>
      <c r="F71" s="841"/>
      <c r="G71" s="840"/>
      <c r="H71" s="842"/>
      <c r="I71" s="842"/>
      <c r="J71" s="1470" t="str">
        <f>IF(J70='Part 3 DA summary'!$O$6,"","Cell J70 not equal to Part 3 DA Summary column 6")</f>
        <v/>
      </c>
      <c r="K71" s="842"/>
      <c r="L71" s="59"/>
      <c r="M71" s="1289"/>
      <c r="N71" s="1310"/>
      <c r="O71" s="56"/>
      <c r="P71" s="265"/>
      <c r="U71"/>
      <c r="V71" s="87"/>
      <c r="W71"/>
      <c r="X71"/>
      <c r="Y71"/>
      <c r="Z71"/>
      <c r="AA71"/>
      <c r="AB71"/>
      <c r="AC71"/>
      <c r="AD71"/>
      <c r="AE71"/>
      <c r="AF71"/>
      <c r="AG71"/>
      <c r="AH71"/>
      <c r="AI71"/>
      <c r="AJ71"/>
      <c r="AK71"/>
      <c r="AL71"/>
      <c r="AM71"/>
      <c r="AN71"/>
      <c r="AO71"/>
      <c r="AP71"/>
      <c r="AQ71"/>
    </row>
    <row r="72" spans="1:43" x14ac:dyDescent="0.2">
      <c r="A72" s="700"/>
      <c r="I72" s="74"/>
      <c r="L72" s="60"/>
      <c r="M72" s="60"/>
      <c r="N72" s="60"/>
      <c r="O72" s="60"/>
      <c r="P72" s="265"/>
      <c r="U72"/>
      <c r="V72" s="87"/>
      <c r="W72"/>
      <c r="X72"/>
      <c r="Y72"/>
      <c r="Z72"/>
      <c r="AA72"/>
      <c r="AB72"/>
      <c r="AC72"/>
      <c r="AD72"/>
      <c r="AE72"/>
      <c r="AF72"/>
      <c r="AG72"/>
      <c r="AH72"/>
      <c r="AI72"/>
      <c r="AJ72"/>
      <c r="AK72"/>
      <c r="AL72"/>
      <c r="AM72"/>
      <c r="AN72"/>
      <c r="AO72"/>
      <c r="AP72"/>
      <c r="AQ72"/>
    </row>
    <row r="73" spans="1:43" ht="20.25" x14ac:dyDescent="0.3">
      <c r="A73" s="781"/>
      <c r="C73" s="352" t="s">
        <v>4135</v>
      </c>
      <c r="I73" s="74"/>
      <c r="L73" s="60"/>
      <c r="M73" s="60"/>
      <c r="N73" s="60"/>
      <c r="O73" s="60"/>
      <c r="P73" s="758"/>
      <c r="U73"/>
      <c r="V73" s="87"/>
      <c r="W73"/>
      <c r="X73"/>
      <c r="Y73"/>
      <c r="Z73"/>
      <c r="AA73"/>
      <c r="AB73"/>
      <c r="AC73"/>
      <c r="AD73"/>
      <c r="AE73"/>
      <c r="AF73"/>
      <c r="AG73"/>
      <c r="AH73"/>
      <c r="AI73"/>
      <c r="AJ73"/>
      <c r="AK73"/>
      <c r="AL73"/>
      <c r="AM73"/>
      <c r="AN73"/>
      <c r="AO73"/>
      <c r="AP73"/>
      <c r="AQ73"/>
    </row>
    <row r="74" spans="1:43" x14ac:dyDescent="0.2">
      <c r="A74" s="781"/>
      <c r="I74" s="74"/>
      <c r="L74" s="60"/>
      <c r="M74" s="60"/>
      <c r="N74" s="60"/>
      <c r="O74" s="60"/>
      <c r="P74" s="758"/>
      <c r="U74"/>
      <c r="V74" s="87"/>
      <c r="W74"/>
      <c r="X74"/>
      <c r="Y74"/>
      <c r="Z74"/>
      <c r="AA74"/>
      <c r="AB74"/>
      <c r="AC74"/>
      <c r="AD74"/>
      <c r="AE74"/>
      <c r="AF74"/>
      <c r="AG74"/>
      <c r="AH74"/>
      <c r="AI74"/>
      <c r="AJ74"/>
      <c r="AK74"/>
      <c r="AL74"/>
      <c r="AM74"/>
      <c r="AN74"/>
      <c r="AO74"/>
      <c r="AP74"/>
      <c r="AQ74"/>
    </row>
    <row r="75" spans="1:43" ht="15.75" customHeight="1" x14ac:dyDescent="0.25">
      <c r="A75" s="892"/>
      <c r="B75" s="785"/>
      <c r="C75" s="630" t="s">
        <v>5284</v>
      </c>
      <c r="D75" s="150"/>
      <c r="E75" s="150"/>
      <c r="F75" s="785"/>
      <c r="G75" s="785"/>
      <c r="H75" s="785"/>
      <c r="I75" s="74"/>
      <c r="J75" s="785"/>
      <c r="K75" s="785"/>
      <c r="L75" s="55"/>
      <c r="M75" s="55"/>
      <c r="N75" s="55"/>
      <c r="O75" s="55"/>
      <c r="P75" s="265"/>
      <c r="U75"/>
      <c r="V75" s="87"/>
      <c r="W75"/>
      <c r="X75"/>
      <c r="Y75"/>
      <c r="Z75"/>
      <c r="AA75"/>
      <c r="AB75"/>
      <c r="AC75"/>
      <c r="AD75"/>
      <c r="AE75"/>
      <c r="AF75"/>
      <c r="AG75"/>
      <c r="AH75"/>
      <c r="AI75"/>
      <c r="AJ75"/>
      <c r="AK75"/>
      <c r="AL75"/>
      <c r="AM75"/>
      <c r="AN75"/>
      <c r="AO75"/>
      <c r="AP75"/>
      <c r="AQ75"/>
    </row>
    <row r="76" spans="1:43" x14ac:dyDescent="0.2">
      <c r="A76" s="700"/>
      <c r="C76" s="183"/>
      <c r="D76" s="74"/>
      <c r="E76" s="74"/>
      <c r="F76" s="74"/>
      <c r="G76" s="785"/>
      <c r="H76" s="785"/>
      <c r="I76" s="74"/>
      <c r="J76" s="785"/>
      <c r="K76" s="785"/>
      <c r="L76" s="55"/>
      <c r="M76" s="55"/>
      <c r="N76" s="55"/>
      <c r="O76" s="55"/>
      <c r="P76" s="265"/>
      <c r="U76"/>
      <c r="V76" s="87"/>
      <c r="W76"/>
      <c r="X76"/>
      <c r="Y76"/>
      <c r="Z76"/>
      <c r="AA76"/>
      <c r="AB76"/>
      <c r="AC76"/>
      <c r="AD76"/>
      <c r="AE76"/>
      <c r="AF76"/>
      <c r="AG76"/>
      <c r="AH76"/>
      <c r="AI76"/>
      <c r="AJ76"/>
      <c r="AK76"/>
      <c r="AL76"/>
      <c r="AM76"/>
      <c r="AN76"/>
      <c r="AO76"/>
      <c r="AP76"/>
      <c r="AQ76"/>
    </row>
    <row r="77" spans="1:43" ht="16.5" thickBot="1" x14ac:dyDescent="0.3">
      <c r="A77" s="700"/>
      <c r="C77" s="150" t="s">
        <v>663</v>
      </c>
      <c r="D77" s="183"/>
      <c r="E77" s="74"/>
      <c r="F77" s="74"/>
      <c r="G77" s="785"/>
      <c r="H77" s="785"/>
      <c r="I77" s="74"/>
      <c r="J77" s="785"/>
      <c r="K77" s="785"/>
      <c r="L77" s="55"/>
      <c r="M77" s="55"/>
      <c r="N77" s="55"/>
      <c r="O77" s="55"/>
      <c r="P77" s="265"/>
      <c r="U77"/>
      <c r="V77" s="87"/>
      <c r="W77"/>
      <c r="X77"/>
      <c r="Y77"/>
      <c r="Z77"/>
      <c r="AA77"/>
      <c r="AB77"/>
      <c r="AC77"/>
      <c r="AD77"/>
      <c r="AE77"/>
      <c r="AF77"/>
      <c r="AG77"/>
      <c r="AH77"/>
      <c r="AI77"/>
      <c r="AJ77"/>
      <c r="AK77"/>
      <c r="AL77"/>
      <c r="AM77"/>
      <c r="AN77"/>
      <c r="AO77"/>
      <c r="AP77"/>
      <c r="AQ77"/>
    </row>
    <row r="78" spans="1:43" ht="16.5" thickBot="1" x14ac:dyDescent="0.25">
      <c r="A78" s="700"/>
      <c r="C78" s="1944" t="str">
        <f>"11. Forecast of relief to be provided in " &amp; FC_year</f>
        <v>11. Forecast of relief to be provided in 2026-27</v>
      </c>
      <c r="D78" s="1944"/>
      <c r="E78" s="74"/>
      <c r="F78" s="74"/>
      <c r="G78" s="1321">
        <v>0</v>
      </c>
      <c r="H78" s="785"/>
      <c r="I78" s="74"/>
      <c r="J78" s="1321">
        <v>0</v>
      </c>
      <c r="K78" s="785"/>
      <c r="L78" s="55"/>
      <c r="M78" s="1322">
        <f>+G78+J78</f>
        <v>0</v>
      </c>
      <c r="N78" s="469"/>
      <c r="O78" s="469"/>
      <c r="P78" s="265"/>
      <c r="Q78" s="48"/>
      <c r="R78" s="1817"/>
      <c r="S78" s="1817"/>
      <c r="T78" s="1817"/>
      <c r="U78"/>
      <c r="V78" s="86">
        <f>IF(+G78+J78-M78=0,0,1)</f>
        <v>0</v>
      </c>
      <c r="W78"/>
      <c r="X78" s="48"/>
      <c r="Y78" s="73"/>
      <c r="Z78"/>
      <c r="AA78"/>
      <c r="AB78"/>
      <c r="AC78"/>
      <c r="AD78"/>
      <c r="AE78"/>
      <c r="AF78"/>
      <c r="AG78"/>
      <c r="AH78"/>
      <c r="AI78"/>
      <c r="AJ78"/>
      <c r="AK78"/>
      <c r="AL78"/>
      <c r="AM78"/>
      <c r="AN78"/>
      <c r="AO78"/>
      <c r="AP78"/>
      <c r="AQ78"/>
    </row>
    <row r="79" spans="1:43" ht="25.5" customHeight="1" thickBot="1" x14ac:dyDescent="0.3">
      <c r="A79" s="700"/>
      <c r="C79" s="183" t="s">
        <v>4134</v>
      </c>
      <c r="D79" s="183"/>
      <c r="E79" s="74"/>
      <c r="F79" s="74"/>
      <c r="G79" s="867"/>
      <c r="H79" s="867"/>
      <c r="I79" s="182"/>
      <c r="J79" s="867"/>
      <c r="K79" s="867" t="s">
        <v>870</v>
      </c>
      <c r="L79" s="160"/>
      <c r="M79" s="160"/>
      <c r="N79" s="160"/>
      <c r="O79" s="160"/>
      <c r="P79" s="265"/>
      <c r="U79"/>
      <c r="V79" s="87"/>
      <c r="W79"/>
      <c r="X79"/>
      <c r="Y79"/>
      <c r="Z79"/>
      <c r="AA79"/>
      <c r="AB79"/>
      <c r="AC79"/>
      <c r="AD79"/>
      <c r="AE79"/>
      <c r="AF79"/>
      <c r="AG79"/>
      <c r="AH79"/>
      <c r="AI79"/>
      <c r="AJ79"/>
      <c r="AK79"/>
      <c r="AL79"/>
      <c r="AM79"/>
      <c r="AN79"/>
      <c r="AO79"/>
      <c r="AP79"/>
      <c r="AQ79"/>
    </row>
    <row r="80" spans="1:43" ht="16.5" customHeight="1" thickBot="1" x14ac:dyDescent="0.25">
      <c r="A80" s="700"/>
      <c r="C80" s="1444" t="s">
        <v>4979</v>
      </c>
      <c r="D80" s="691"/>
      <c r="E80" s="74"/>
      <c r="F80" s="74"/>
      <c r="G80" s="1321">
        <v>0</v>
      </c>
      <c r="H80" s="785"/>
      <c r="I80" s="74"/>
      <c r="J80" s="1321">
        <v>0</v>
      </c>
      <c r="K80" s="785"/>
      <c r="L80" s="55"/>
      <c r="M80" s="1322">
        <f>+G80+J80</f>
        <v>0</v>
      </c>
      <c r="N80" s="469"/>
      <c r="O80" s="469"/>
      <c r="P80" s="265"/>
      <c r="Q80" s="48"/>
      <c r="R80" s="1817"/>
      <c r="S80" s="1817"/>
      <c r="T80" s="1817"/>
      <c r="U80"/>
      <c r="V80" s="86">
        <f>IF(+G80+J80-M80=0,0,1)</f>
        <v>0</v>
      </c>
      <c r="W80"/>
      <c r="X80" s="48"/>
      <c r="Y80" s="73"/>
      <c r="Z80"/>
      <c r="AA80"/>
      <c r="AB80"/>
      <c r="AC80"/>
      <c r="AD80"/>
      <c r="AE80"/>
      <c r="AF80"/>
      <c r="AG80"/>
      <c r="AH80"/>
      <c r="AI80"/>
      <c r="AJ80"/>
      <c r="AK80"/>
      <c r="AL80"/>
      <c r="AM80"/>
      <c r="AN80"/>
      <c r="AO80"/>
      <c r="AP80"/>
      <c r="AQ80"/>
    </row>
    <row r="81" spans="1:43" ht="15.75" x14ac:dyDescent="0.2">
      <c r="A81" s="700"/>
      <c r="C81" s="691"/>
      <c r="D81" s="691"/>
      <c r="E81" s="74"/>
      <c r="F81" s="74"/>
      <c r="G81" s="1471" t="str">
        <f>+IF(OR(G80&lt;G78,J80&lt;J78,M80&lt;M78),"Line 11a must be less than Line 11. Please check your data","")</f>
        <v/>
      </c>
      <c r="H81" s="814"/>
      <c r="I81" s="814"/>
      <c r="J81" s="710"/>
      <c r="K81" s="785"/>
      <c r="L81" s="55"/>
      <c r="M81" s="56"/>
      <c r="N81" s="56"/>
      <c r="O81" s="56"/>
      <c r="P81" s="265"/>
      <c r="U81"/>
      <c r="V81" s="87"/>
      <c r="W81"/>
      <c r="X81"/>
      <c r="Y81"/>
      <c r="Z81"/>
      <c r="AA81"/>
      <c r="AB81"/>
      <c r="AC81"/>
      <c r="AD81"/>
      <c r="AE81"/>
      <c r="AF81"/>
      <c r="AG81"/>
      <c r="AH81"/>
      <c r="AI81"/>
      <c r="AJ81"/>
      <c r="AK81"/>
      <c r="AL81"/>
      <c r="AM81"/>
      <c r="AN81"/>
      <c r="AO81"/>
      <c r="AP81"/>
      <c r="AQ81"/>
    </row>
    <row r="82" spans="1:43" ht="16.5" thickBot="1" x14ac:dyDescent="0.3">
      <c r="A82" s="700"/>
      <c r="C82" s="150" t="s">
        <v>680</v>
      </c>
      <c r="D82" s="183"/>
      <c r="E82" s="74"/>
      <c r="F82" s="74"/>
      <c r="G82" s="785"/>
      <c r="H82" s="785"/>
      <c r="I82" s="74"/>
      <c r="J82" s="785"/>
      <c r="K82" s="785"/>
      <c r="L82" s="55"/>
      <c r="M82" s="55"/>
      <c r="N82" s="55"/>
      <c r="O82" s="55"/>
      <c r="P82" s="265"/>
      <c r="U82"/>
      <c r="V82" s="87"/>
      <c r="W82"/>
      <c r="X82"/>
      <c r="Y82"/>
      <c r="Z82"/>
      <c r="AA82"/>
      <c r="AB82"/>
      <c r="AC82"/>
      <c r="AD82"/>
      <c r="AE82"/>
      <c r="AF82"/>
      <c r="AG82"/>
      <c r="AH82"/>
      <c r="AI82"/>
      <c r="AJ82"/>
      <c r="AK82"/>
      <c r="AL82"/>
      <c r="AM82"/>
      <c r="AN82"/>
      <c r="AO82"/>
      <c r="AP82"/>
      <c r="AQ82"/>
    </row>
    <row r="83" spans="1:43" ht="16.5" thickBot="1" x14ac:dyDescent="0.25">
      <c r="A83" s="700"/>
      <c r="C83" s="1944" t="str">
        <f>"12. Forecast of relief to be provided in " &amp; FC_year</f>
        <v>12. Forecast of relief to be provided in 2026-27</v>
      </c>
      <c r="D83" s="1944"/>
      <c r="E83" s="74"/>
      <c r="F83" s="74"/>
      <c r="G83" s="1321">
        <v>0</v>
      </c>
      <c r="H83" s="785"/>
      <c r="I83" s="74"/>
      <c r="J83" s="1321">
        <v>0</v>
      </c>
      <c r="K83" s="785"/>
      <c r="L83" s="55"/>
      <c r="M83" s="1322">
        <f>+G83+J83</f>
        <v>0</v>
      </c>
      <c r="N83" s="469"/>
      <c r="O83" s="469"/>
      <c r="P83" s="265"/>
      <c r="Q83" s="48"/>
      <c r="U83"/>
      <c r="V83" s="86">
        <f>IF(+G83+J83-M83=0,0,1)</f>
        <v>0</v>
      </c>
      <c r="W83"/>
      <c r="X83" s="48"/>
      <c r="Y83" s="73"/>
      <c r="Z83"/>
      <c r="AA83"/>
      <c r="AB83"/>
      <c r="AC83"/>
      <c r="AD83"/>
      <c r="AE83"/>
      <c r="AF83"/>
      <c r="AG83"/>
      <c r="AH83"/>
      <c r="AI83"/>
      <c r="AJ83"/>
      <c r="AK83"/>
      <c r="AL83"/>
      <c r="AM83"/>
      <c r="AN83"/>
      <c r="AO83"/>
      <c r="AP83"/>
      <c r="AQ83"/>
    </row>
    <row r="84" spans="1:43" x14ac:dyDescent="0.2">
      <c r="A84" s="700"/>
      <c r="C84" s="183"/>
      <c r="D84" s="183"/>
      <c r="E84" s="74"/>
      <c r="F84" s="74"/>
      <c r="G84" s="785"/>
      <c r="H84" s="785"/>
      <c r="I84" s="74"/>
      <c r="J84" s="785"/>
      <c r="K84" s="785"/>
      <c r="L84" s="55"/>
      <c r="M84" s="55"/>
      <c r="N84" s="55"/>
      <c r="O84" s="55"/>
      <c r="P84" s="265"/>
      <c r="U84"/>
      <c r="V84" s="87"/>
      <c r="W84"/>
      <c r="X84"/>
      <c r="Y84"/>
      <c r="Z84"/>
      <c r="AA84"/>
      <c r="AB84"/>
      <c r="AC84"/>
      <c r="AD84"/>
      <c r="AE84"/>
      <c r="AF84"/>
      <c r="AG84"/>
      <c r="AH84"/>
      <c r="AI84"/>
      <c r="AJ84"/>
      <c r="AK84"/>
      <c r="AL84"/>
      <c r="AM84"/>
      <c r="AN84"/>
      <c r="AO84"/>
      <c r="AP84"/>
      <c r="AQ84"/>
    </row>
    <row r="85" spans="1:43" ht="16.5" thickBot="1" x14ac:dyDescent="0.3">
      <c r="A85" s="700"/>
      <c r="C85" s="150" t="s">
        <v>664</v>
      </c>
      <c r="D85" s="183"/>
      <c r="E85" s="74"/>
      <c r="F85" s="74"/>
      <c r="G85" s="785"/>
      <c r="H85" s="785"/>
      <c r="I85" s="74"/>
      <c r="J85" s="785"/>
      <c r="K85" s="785"/>
      <c r="L85" s="55"/>
      <c r="M85" s="55"/>
      <c r="N85" s="55"/>
      <c r="O85" s="55"/>
      <c r="P85" s="265"/>
      <c r="U85"/>
      <c r="V85" s="87"/>
      <c r="W85"/>
      <c r="X85"/>
      <c r="Y85"/>
      <c r="Z85"/>
      <c r="AA85"/>
      <c r="AB85"/>
      <c r="AC85"/>
      <c r="AD85"/>
      <c r="AE85"/>
      <c r="AF85"/>
      <c r="AG85"/>
      <c r="AH85"/>
      <c r="AI85"/>
      <c r="AJ85"/>
      <c r="AK85"/>
      <c r="AL85"/>
      <c r="AM85"/>
      <c r="AN85"/>
      <c r="AO85"/>
      <c r="AP85"/>
      <c r="AQ85"/>
    </row>
    <row r="86" spans="1:43" ht="16.5" thickBot="1" x14ac:dyDescent="0.25">
      <c r="A86" s="700"/>
      <c r="C86" s="183" t="str">
        <f>"13. Forecast of relief to be provided in " &amp; FC_year</f>
        <v>13. Forecast of relief to be provided in 2026-27</v>
      </c>
      <c r="D86" s="183"/>
      <c r="E86" s="74"/>
      <c r="F86" s="74"/>
      <c r="G86" s="1321">
        <v>0</v>
      </c>
      <c r="H86" s="785"/>
      <c r="I86" s="74"/>
      <c r="J86" s="1321">
        <v>0</v>
      </c>
      <c r="K86" s="785"/>
      <c r="L86" s="55"/>
      <c r="M86" s="1322">
        <f>+G86+J86</f>
        <v>0</v>
      </c>
      <c r="N86" s="469"/>
      <c r="O86" s="469"/>
      <c r="P86" s="265"/>
      <c r="Q86" s="48"/>
      <c r="U86"/>
      <c r="V86" s="86">
        <f>IF(+G86+J86-M86=0,0,1)</f>
        <v>0</v>
      </c>
      <c r="W86"/>
      <c r="X86" s="48"/>
      <c r="Y86" s="73"/>
      <c r="Z86"/>
      <c r="AA86"/>
      <c r="AB86"/>
      <c r="AC86"/>
      <c r="AD86"/>
      <c r="AE86"/>
      <c r="AF86"/>
      <c r="AG86"/>
      <c r="AH86"/>
      <c r="AI86"/>
      <c r="AJ86"/>
      <c r="AK86"/>
      <c r="AL86"/>
      <c r="AM86"/>
      <c r="AN86"/>
      <c r="AO86"/>
      <c r="AP86"/>
      <c r="AQ86"/>
    </row>
    <row r="87" spans="1:43" ht="15.75" x14ac:dyDescent="0.2">
      <c r="A87" s="700"/>
      <c r="C87" s="74"/>
      <c r="D87" s="74"/>
      <c r="E87" s="74"/>
      <c r="F87" s="74"/>
      <c r="G87" s="827"/>
      <c r="H87" s="785"/>
      <c r="I87" s="74"/>
      <c r="J87" s="827"/>
      <c r="K87" s="785"/>
      <c r="L87" s="55"/>
      <c r="M87" s="56"/>
      <c r="N87" s="56"/>
      <c r="O87" s="56"/>
      <c r="P87" s="265"/>
      <c r="U87"/>
      <c r="V87" s="87"/>
      <c r="W87"/>
      <c r="X87"/>
      <c r="Y87"/>
      <c r="Z87"/>
      <c r="AA87"/>
      <c r="AB87"/>
      <c r="AC87"/>
      <c r="AD87"/>
      <c r="AE87"/>
      <c r="AF87"/>
      <c r="AG87"/>
      <c r="AH87"/>
      <c r="AI87"/>
      <c r="AJ87"/>
      <c r="AK87"/>
      <c r="AL87"/>
      <c r="AM87"/>
      <c r="AN87"/>
      <c r="AO87"/>
      <c r="AP87"/>
      <c r="AQ87"/>
    </row>
    <row r="88" spans="1:43" ht="16.5" thickBot="1" x14ac:dyDescent="0.3">
      <c r="A88" s="700"/>
      <c r="C88" s="457" t="s">
        <v>681</v>
      </c>
      <c r="D88" s="74"/>
      <c r="E88" s="74"/>
      <c r="F88" s="74"/>
      <c r="G88" s="785"/>
      <c r="H88" s="785"/>
      <c r="I88" s="74"/>
      <c r="J88" s="785"/>
      <c r="K88" s="785"/>
      <c r="L88" s="55"/>
      <c r="M88" s="55"/>
      <c r="N88" s="55"/>
      <c r="O88" s="55"/>
      <c r="P88" s="265"/>
      <c r="U88"/>
      <c r="V88" s="87"/>
      <c r="W88"/>
      <c r="X88"/>
      <c r="Y88"/>
      <c r="Z88"/>
      <c r="AA88"/>
      <c r="AB88"/>
      <c r="AC88"/>
      <c r="AD88"/>
      <c r="AE88"/>
      <c r="AF88"/>
      <c r="AG88"/>
      <c r="AH88"/>
      <c r="AI88"/>
      <c r="AJ88"/>
      <c r="AK88"/>
      <c r="AL88"/>
      <c r="AM88"/>
      <c r="AN88"/>
      <c r="AO88"/>
      <c r="AP88"/>
      <c r="AQ88"/>
    </row>
    <row r="89" spans="1:43" ht="16.5" thickBot="1" x14ac:dyDescent="0.25">
      <c r="A89" s="700"/>
      <c r="C89" s="183" t="str">
        <f>"14. Forecast of relief to be provided in " &amp; FC_year</f>
        <v>14. Forecast of relief to be provided in 2026-27</v>
      </c>
      <c r="D89" s="74"/>
      <c r="E89" s="74"/>
      <c r="F89" s="74"/>
      <c r="G89" s="1321">
        <v>0</v>
      </c>
      <c r="H89" s="785"/>
      <c r="I89" s="74"/>
      <c r="J89" s="1321">
        <v>0</v>
      </c>
      <c r="K89" s="785"/>
      <c r="L89" s="55"/>
      <c r="M89" s="1322">
        <f>+G89+J89</f>
        <v>0</v>
      </c>
      <c r="N89" s="469"/>
      <c r="O89" s="469"/>
      <c r="P89" s="265"/>
      <c r="Q89" s="48"/>
      <c r="U89"/>
      <c r="V89" s="86">
        <f>IF(+G89+J89-M89=0,0,1)</f>
        <v>0</v>
      </c>
      <c r="W89"/>
      <c r="X89" s="48"/>
      <c r="Y89" s="73"/>
      <c r="Z89"/>
      <c r="AA89"/>
      <c r="AB89"/>
      <c r="AC89"/>
      <c r="AD89"/>
      <c r="AE89"/>
      <c r="AF89"/>
      <c r="AG89"/>
      <c r="AH89"/>
      <c r="AI89"/>
      <c r="AJ89"/>
      <c r="AK89"/>
      <c r="AL89"/>
      <c r="AM89"/>
      <c r="AN89"/>
      <c r="AO89"/>
      <c r="AP89"/>
      <c r="AQ89"/>
    </row>
    <row r="90" spans="1:43" ht="15.75" x14ac:dyDescent="0.2">
      <c r="A90" s="700"/>
      <c r="C90" s="183"/>
      <c r="D90" s="74"/>
      <c r="E90" s="74"/>
      <c r="F90" s="74"/>
      <c r="G90" s="843"/>
      <c r="H90" s="785"/>
      <c r="I90" s="74"/>
      <c r="J90" s="843"/>
      <c r="K90" s="785"/>
      <c r="L90" s="55"/>
      <c r="M90" s="56"/>
      <c r="N90" s="56"/>
      <c r="O90" s="56"/>
      <c r="P90" s="265"/>
      <c r="U90"/>
      <c r="V90" s="86"/>
      <c r="W90"/>
      <c r="X90" s="48"/>
      <c r="Y90" s="73"/>
      <c r="Z90"/>
      <c r="AA90"/>
      <c r="AB90"/>
      <c r="AC90"/>
      <c r="AD90"/>
      <c r="AE90"/>
      <c r="AF90"/>
      <c r="AG90"/>
      <c r="AH90"/>
      <c r="AI90"/>
      <c r="AJ90"/>
      <c r="AK90"/>
      <c r="AL90"/>
      <c r="AM90"/>
      <c r="AN90"/>
      <c r="AO90"/>
      <c r="AP90"/>
      <c r="AQ90"/>
    </row>
    <row r="91" spans="1:43" ht="16.5" customHeight="1" thickBot="1" x14ac:dyDescent="0.3">
      <c r="A91" s="700"/>
      <c r="C91" s="150" t="s">
        <v>2425</v>
      </c>
      <c r="D91" s="844"/>
      <c r="E91" s="389"/>
      <c r="F91" s="74"/>
      <c r="G91" s="183"/>
      <c r="H91" s="785"/>
      <c r="I91" s="74"/>
      <c r="J91" s="74"/>
      <c r="K91" s="183"/>
      <c r="L91" s="55"/>
      <c r="M91" s="56"/>
      <c r="N91" s="56"/>
      <c r="O91" s="56"/>
      <c r="P91" s="758"/>
      <c r="U91"/>
      <c r="V91" s="274"/>
      <c r="X91" s="246"/>
      <c r="Y91" s="242"/>
    </row>
    <row r="92" spans="1:43" ht="16.5" customHeight="1" thickBot="1" x14ac:dyDescent="0.25">
      <c r="A92" s="700"/>
      <c r="C92" s="262" t="str">
        <f>"15. Forecast of relief to be provided in " &amp; FC_year</f>
        <v>15. Forecast of relief to be provided in 2026-27</v>
      </c>
      <c r="D92" s="845"/>
      <c r="E92" s="389"/>
      <c r="F92" s="74"/>
      <c r="G92" s="1324">
        <v>0</v>
      </c>
      <c r="H92" s="785"/>
      <c r="I92" s="74"/>
      <c r="J92" s="1321">
        <v>0</v>
      </c>
      <c r="K92" s="183"/>
      <c r="L92" s="55"/>
      <c r="M92" s="1322">
        <f>+G92+J92</f>
        <v>0</v>
      </c>
      <c r="N92" s="469"/>
      <c r="O92" s="469"/>
      <c r="P92" s="758"/>
      <c r="Q92" s="48"/>
      <c r="U92"/>
      <c r="V92" s="86">
        <f>IF(+G92+J92-M92=0,0,1)</f>
        <v>0</v>
      </c>
      <c r="X92" s="246"/>
      <c r="Y92" s="242"/>
    </row>
    <row r="93" spans="1:43" ht="15.75" x14ac:dyDescent="0.2">
      <c r="A93" s="700"/>
      <c r="C93" s="74"/>
      <c r="D93" s="74"/>
      <c r="E93" s="74"/>
      <c r="F93" s="74"/>
      <c r="G93" s="827"/>
      <c r="H93" s="785"/>
      <c r="I93" s="785"/>
      <c r="J93" s="827"/>
      <c r="K93" s="785"/>
      <c r="L93" s="55"/>
      <c r="M93" s="56"/>
      <c r="N93" s="56"/>
      <c r="O93" s="56"/>
      <c r="P93" s="265"/>
      <c r="U93"/>
      <c r="V93" s="87"/>
      <c r="W93"/>
      <c r="X93"/>
      <c r="Y93"/>
      <c r="Z93"/>
      <c r="AA93"/>
      <c r="AB93"/>
      <c r="AC93"/>
      <c r="AD93"/>
      <c r="AE93"/>
      <c r="AF93"/>
      <c r="AG93"/>
      <c r="AH93"/>
      <c r="AI93"/>
      <c r="AJ93"/>
      <c r="AK93"/>
      <c r="AL93"/>
      <c r="AM93"/>
      <c r="AN93"/>
      <c r="AO93"/>
      <c r="AP93"/>
      <c r="AQ93"/>
    </row>
    <row r="94" spans="1:43" ht="16.5" thickBot="1" x14ac:dyDescent="0.3">
      <c r="A94" s="781"/>
      <c r="C94" s="150" t="s">
        <v>1975</v>
      </c>
      <c r="D94" s="844"/>
      <c r="E94" s="389"/>
      <c r="F94" s="74"/>
      <c r="G94" s="183"/>
      <c r="H94" s="785"/>
      <c r="I94" s="74"/>
      <c r="J94" s="74"/>
      <c r="K94" s="183"/>
      <c r="L94" s="55"/>
      <c r="M94" s="56"/>
      <c r="N94" s="56"/>
      <c r="O94" s="56"/>
      <c r="P94" s="627"/>
      <c r="Q94" s="1817"/>
      <c r="U94"/>
      <c r="V94" s="87"/>
      <c r="W94"/>
      <c r="X94"/>
      <c r="Y94"/>
      <c r="Z94"/>
      <c r="AA94"/>
      <c r="AB94"/>
      <c r="AC94"/>
      <c r="AD94"/>
      <c r="AE94"/>
      <c r="AF94"/>
      <c r="AG94"/>
      <c r="AH94"/>
      <c r="AI94"/>
      <c r="AJ94"/>
      <c r="AK94"/>
      <c r="AL94"/>
      <c r="AM94"/>
      <c r="AN94"/>
      <c r="AO94"/>
      <c r="AP94"/>
      <c r="AQ94"/>
    </row>
    <row r="95" spans="1:43" ht="16.5" thickBot="1" x14ac:dyDescent="0.25">
      <c r="A95" s="781"/>
      <c r="C95" s="262" t="str">
        <f>"16. Forecast of relief to be provided in " &amp; FC_year</f>
        <v>16. Forecast of relief to be provided in 2026-27</v>
      </c>
      <c r="D95" s="845"/>
      <c r="E95" s="389"/>
      <c r="F95" s="74"/>
      <c r="G95" s="1324">
        <v>0</v>
      </c>
      <c r="H95" s="785"/>
      <c r="I95" s="74"/>
      <c r="J95" s="1321">
        <v>0</v>
      </c>
      <c r="K95" s="183"/>
      <c r="L95" s="55"/>
      <c r="M95" s="1322">
        <f>+G95+J95</f>
        <v>0</v>
      </c>
      <c r="N95" s="469"/>
      <c r="O95" s="469"/>
      <c r="P95" s="627"/>
      <c r="Q95" s="48"/>
      <c r="R95" s="1817"/>
      <c r="S95" s="1817"/>
      <c r="T95" s="1817"/>
      <c r="U95"/>
      <c r="V95" s="86">
        <f>IF(+G95+J95-M95=0,0,1)</f>
        <v>0</v>
      </c>
      <c r="W95"/>
      <c r="X95"/>
      <c r="Y95"/>
      <c r="Z95"/>
      <c r="AA95"/>
      <c r="AB95"/>
      <c r="AC95"/>
      <c r="AD95"/>
      <c r="AE95"/>
      <c r="AF95"/>
      <c r="AG95"/>
      <c r="AH95"/>
      <c r="AI95"/>
      <c r="AJ95"/>
      <c r="AK95"/>
      <c r="AL95"/>
      <c r="AM95"/>
      <c r="AN95"/>
      <c r="AO95"/>
      <c r="AP95"/>
      <c r="AQ95"/>
    </row>
    <row r="96" spans="1:43" ht="15.75" x14ac:dyDescent="0.2">
      <c r="A96" s="781"/>
      <c r="C96" s="262"/>
      <c r="D96" s="845"/>
      <c r="E96" s="389"/>
      <c r="F96" s="74"/>
      <c r="G96" s="733"/>
      <c r="H96" s="733"/>
      <c r="I96" s="74"/>
      <c r="J96" s="827"/>
      <c r="K96" s="183"/>
      <c r="L96" s="55"/>
      <c r="M96" s="469"/>
      <c r="N96" s="469"/>
      <c r="O96" s="469"/>
      <c r="P96" s="627"/>
      <c r="U96"/>
      <c r="V96" s="447"/>
      <c r="W96"/>
      <c r="X96"/>
      <c r="Y96"/>
      <c r="Z96"/>
      <c r="AA96"/>
      <c r="AB96"/>
      <c r="AC96"/>
      <c r="AD96"/>
      <c r="AE96"/>
      <c r="AF96"/>
      <c r="AG96"/>
      <c r="AH96"/>
      <c r="AI96"/>
      <c r="AJ96"/>
      <c r="AK96"/>
      <c r="AL96"/>
      <c r="AM96"/>
      <c r="AN96"/>
      <c r="AO96"/>
      <c r="AP96"/>
      <c r="AQ96"/>
    </row>
    <row r="97" spans="1:43" ht="16.5" customHeight="1" thickBot="1" x14ac:dyDescent="0.3">
      <c r="A97" s="781"/>
      <c r="C97" s="150" t="s">
        <v>2439</v>
      </c>
      <c r="D97" s="844"/>
      <c r="E97" s="389"/>
      <c r="F97" s="74"/>
      <c r="G97" s="844"/>
      <c r="H97" s="785"/>
      <c r="I97" s="74"/>
      <c r="J97" s="827"/>
      <c r="K97" s="183"/>
      <c r="L97" s="55"/>
      <c r="M97" s="56"/>
      <c r="N97" s="56"/>
      <c r="O97" s="56"/>
      <c r="P97" s="758"/>
      <c r="U97"/>
      <c r="V97" s="274"/>
      <c r="X97" s="246"/>
      <c r="Y97" s="242"/>
    </row>
    <row r="98" spans="1:43" ht="16.5" customHeight="1" thickBot="1" x14ac:dyDescent="0.25">
      <c r="A98" s="781"/>
      <c r="C98" s="262" t="str">
        <f>"17. Forecast of relief to be provided in " &amp; FC_year</f>
        <v>17. Forecast of relief to be provided in 2026-27</v>
      </c>
      <c r="D98" s="845"/>
      <c r="E98" s="389"/>
      <c r="F98" s="74"/>
      <c r="G98" s="1321">
        <v>0</v>
      </c>
      <c r="H98" s="785"/>
      <c r="I98" s="74"/>
      <c r="J98" s="1321">
        <v>0</v>
      </c>
      <c r="K98" s="183"/>
      <c r="L98" s="55"/>
      <c r="M98" s="1322">
        <f>+G98+J98</f>
        <v>0</v>
      </c>
      <c r="N98" s="469"/>
      <c r="O98" s="469"/>
      <c r="P98" s="758"/>
      <c r="Q98" s="48"/>
      <c r="U98"/>
      <c r="V98" s="86">
        <f>IF(+G98+J98-M98=0,0,1)</f>
        <v>0</v>
      </c>
      <c r="X98" s="246"/>
      <c r="Y98" s="242"/>
    </row>
    <row r="99" spans="1:43" ht="16.5" thickBot="1" x14ac:dyDescent="0.25">
      <c r="A99" s="781"/>
      <c r="C99" s="74"/>
      <c r="D99" s="74"/>
      <c r="E99" s="74"/>
      <c r="F99" s="74"/>
      <c r="G99" s="827"/>
      <c r="H99" s="785"/>
      <c r="I99" s="785"/>
      <c r="J99" s="827"/>
      <c r="K99" s="785"/>
      <c r="L99" s="55"/>
      <c r="M99" s="56"/>
      <c r="N99" s="56"/>
      <c r="O99" s="56"/>
      <c r="P99" s="627"/>
      <c r="U99"/>
      <c r="V99" s="87"/>
      <c r="W99"/>
      <c r="X99"/>
      <c r="Y99"/>
      <c r="Z99"/>
      <c r="AA99"/>
      <c r="AB99"/>
      <c r="AC99"/>
      <c r="AD99"/>
      <c r="AE99"/>
      <c r="AF99"/>
      <c r="AG99"/>
      <c r="AH99"/>
      <c r="AI99"/>
      <c r="AJ99"/>
      <c r="AK99"/>
      <c r="AL99"/>
      <c r="AM99"/>
      <c r="AN99"/>
      <c r="AO99"/>
      <c r="AP99"/>
      <c r="AQ99"/>
    </row>
    <row r="100" spans="1:43" ht="15.75" x14ac:dyDescent="0.2">
      <c r="A100" s="700"/>
      <c r="B100" s="893"/>
      <c r="C100" s="868"/>
      <c r="D100" s="868"/>
      <c r="E100" s="868"/>
      <c r="F100" s="868"/>
      <c r="G100" s="869"/>
      <c r="H100" s="870"/>
      <c r="I100" s="870"/>
      <c r="J100" s="869"/>
      <c r="K100" s="870"/>
      <c r="L100" s="62"/>
      <c r="M100" s="61"/>
      <c r="N100" s="1250"/>
      <c r="O100" s="1251"/>
      <c r="P100" s="265"/>
      <c r="U100"/>
      <c r="V100" s="87"/>
      <c r="W100"/>
      <c r="X100"/>
      <c r="Y100"/>
      <c r="Z100"/>
      <c r="AA100"/>
      <c r="AB100"/>
      <c r="AC100"/>
      <c r="AD100"/>
      <c r="AE100"/>
      <c r="AF100"/>
      <c r="AG100"/>
      <c r="AH100"/>
      <c r="AI100"/>
      <c r="AJ100"/>
      <c r="AK100"/>
      <c r="AL100"/>
      <c r="AM100"/>
      <c r="AN100"/>
      <c r="AO100"/>
      <c r="AP100"/>
      <c r="AQ100"/>
    </row>
    <row r="101" spans="1:43" ht="16.5" thickBot="1" x14ac:dyDescent="0.25">
      <c r="A101" s="700"/>
      <c r="B101" s="894"/>
      <c r="C101" s="74"/>
      <c r="D101" s="74"/>
      <c r="E101" s="74"/>
      <c r="F101" s="74"/>
      <c r="G101" s="827"/>
      <c r="H101" s="785"/>
      <c r="I101" s="785"/>
      <c r="J101" s="827"/>
      <c r="K101" s="828"/>
      <c r="L101" s="55"/>
      <c r="M101" s="56"/>
      <c r="N101" s="56"/>
      <c r="O101" s="1252"/>
      <c r="P101" s="265"/>
      <c r="U101"/>
      <c r="V101" s="87"/>
      <c r="W101"/>
      <c r="X101"/>
      <c r="Y101"/>
      <c r="Z101"/>
      <c r="AA101"/>
      <c r="AB101"/>
      <c r="AC101"/>
      <c r="AD101"/>
      <c r="AE101"/>
      <c r="AF101"/>
      <c r="AG101"/>
      <c r="AH101"/>
      <c r="AI101"/>
      <c r="AJ101"/>
      <c r="AK101"/>
      <c r="AL101"/>
      <c r="AM101"/>
      <c r="AN101"/>
      <c r="AO101"/>
      <c r="AP101"/>
      <c r="AQ101"/>
    </row>
    <row r="102" spans="1:43" ht="16.5" customHeight="1" thickBot="1" x14ac:dyDescent="0.25">
      <c r="A102" s="700"/>
      <c r="B102" s="894"/>
      <c r="C102" s="691" t="str">
        <f>"18. Forecast of mandatory reliefs to be provided in " &amp; FC_year &amp;" (Sum of lines 11 to 17)"</f>
        <v>18. Forecast of mandatory reliefs to be provided in 2026-27 (Sum of lines 11 to 17)</v>
      </c>
      <c r="D102" s="691"/>
      <c r="E102" s="74"/>
      <c r="F102" s="74"/>
      <c r="G102" s="1323">
        <f>+G78+G83+G86+G89+G92+G95+G98</f>
        <v>0</v>
      </c>
      <c r="H102" s="785"/>
      <c r="I102" s="74"/>
      <c r="J102" s="1323">
        <f>+J78+J83+J86+J89+J92+J95+J98</f>
        <v>0</v>
      </c>
      <c r="K102" s="828"/>
      <c r="L102" s="55"/>
      <c r="M102" s="1322">
        <f>+M78+M83+M86+M89+M92+M95+M98</f>
        <v>0</v>
      </c>
      <c r="N102" s="55"/>
      <c r="O102" s="1253"/>
      <c r="P102" s="265"/>
      <c r="Q102" s="48"/>
      <c r="U102"/>
      <c r="V102" s="86">
        <f>IF(+G102+G105-G108=0,0,1)</f>
        <v>0</v>
      </c>
      <c r="W102"/>
      <c r="X102"/>
      <c r="Y102" s="73"/>
      <c r="Z102"/>
      <c r="AA102"/>
      <c r="AB102"/>
      <c r="AC102"/>
      <c r="AD102"/>
      <c r="AE102"/>
      <c r="AF102"/>
      <c r="AG102"/>
      <c r="AH102"/>
      <c r="AI102"/>
      <c r="AJ102"/>
      <c r="AK102"/>
      <c r="AL102"/>
      <c r="AM102"/>
      <c r="AN102"/>
      <c r="AO102"/>
      <c r="AP102"/>
      <c r="AQ102"/>
    </row>
    <row r="103" spans="1:43" ht="15.75" x14ac:dyDescent="0.2">
      <c r="A103" s="700"/>
      <c r="B103" s="894"/>
      <c r="C103" s="691"/>
      <c r="D103" s="691"/>
      <c r="E103" s="74"/>
      <c r="F103" s="74"/>
      <c r="G103" s="827"/>
      <c r="H103" s="785"/>
      <c r="I103" s="74"/>
      <c r="J103" s="827"/>
      <c r="K103" s="828"/>
      <c r="L103" s="55"/>
      <c r="M103" s="55"/>
      <c r="N103" s="55"/>
      <c r="O103" s="1253"/>
      <c r="P103" s="265"/>
      <c r="U103"/>
      <c r="V103" s="86">
        <f>IF(+J102+J105-J108=0,0,1)</f>
        <v>0</v>
      </c>
      <c r="W103"/>
      <c r="X103"/>
      <c r="Y103"/>
      <c r="Z103"/>
      <c r="AA103"/>
      <c r="AB103"/>
      <c r="AC103"/>
      <c r="AD103"/>
      <c r="AE103"/>
      <c r="AF103"/>
      <c r="AG103"/>
      <c r="AH103"/>
      <c r="AI103"/>
      <c r="AJ103"/>
      <c r="AK103"/>
      <c r="AL103"/>
      <c r="AM103"/>
      <c r="AN103"/>
      <c r="AO103"/>
      <c r="AP103"/>
      <c r="AQ103"/>
    </row>
    <row r="104" spans="1:43" ht="16.5" thickBot="1" x14ac:dyDescent="0.25">
      <c r="A104" s="700"/>
      <c r="B104" s="894"/>
      <c r="C104" s="74"/>
      <c r="D104" s="74"/>
      <c r="E104" s="74"/>
      <c r="F104" s="74"/>
      <c r="G104" s="827"/>
      <c r="H104" s="785"/>
      <c r="I104" s="74"/>
      <c r="J104" s="827"/>
      <c r="K104" s="828"/>
      <c r="L104" s="55"/>
      <c r="M104" s="55"/>
      <c r="N104" s="55"/>
      <c r="O104" s="1253"/>
      <c r="P104" s="265"/>
      <c r="U104"/>
      <c r="V104" s="86"/>
      <c r="W104"/>
      <c r="X104"/>
      <c r="Y104"/>
      <c r="Z104"/>
      <c r="AA104"/>
      <c r="AB104"/>
      <c r="AC104"/>
      <c r="AD104"/>
      <c r="AE104"/>
      <c r="AF104"/>
      <c r="AG104"/>
      <c r="AH104"/>
      <c r="AI104"/>
      <c r="AJ104"/>
      <c r="AK104"/>
      <c r="AL104"/>
      <c r="AM104"/>
      <c r="AN104"/>
      <c r="AO104"/>
      <c r="AP104"/>
      <c r="AQ104"/>
    </row>
    <row r="105" spans="1:43" ht="16.5" customHeight="1" thickBot="1" x14ac:dyDescent="0.25">
      <c r="A105" s="700"/>
      <c r="B105" s="894"/>
      <c r="C105" s="1914" t="s">
        <v>4980</v>
      </c>
      <c r="D105" s="1914"/>
      <c r="E105" s="74"/>
      <c r="F105" s="74"/>
      <c r="G105" s="1321">
        <v>0</v>
      </c>
      <c r="H105" s="785"/>
      <c r="I105" s="74"/>
      <c r="J105" s="1321">
        <v>0</v>
      </c>
      <c r="K105" s="828"/>
      <c r="L105" s="55"/>
      <c r="M105" s="1322">
        <f>+G105+J105</f>
        <v>0</v>
      </c>
      <c r="N105" s="55"/>
      <c r="O105" s="1253"/>
      <c r="P105" s="265"/>
      <c r="Q105" s="48"/>
      <c r="U105"/>
      <c r="V105" s="86">
        <f>IF(+J104+J107-J110=0,0,1)</f>
        <v>0</v>
      </c>
      <c r="W105"/>
      <c r="X105"/>
      <c r="Y105" s="73"/>
      <c r="Z105"/>
      <c r="AA105"/>
      <c r="AB105"/>
      <c r="AC105"/>
      <c r="AD105"/>
      <c r="AE105"/>
      <c r="AF105"/>
      <c r="AG105"/>
      <c r="AH105"/>
      <c r="AI105"/>
      <c r="AJ105"/>
      <c r="AK105"/>
      <c r="AL105"/>
      <c r="AM105"/>
      <c r="AN105"/>
      <c r="AO105"/>
      <c r="AP105"/>
      <c r="AQ105"/>
    </row>
    <row r="106" spans="1:43" ht="15.75" customHeight="1" x14ac:dyDescent="0.2">
      <c r="A106" s="700"/>
      <c r="B106" s="894"/>
      <c r="C106" s="1914"/>
      <c r="D106" s="1914"/>
      <c r="E106" s="74"/>
      <c r="F106" s="74"/>
      <c r="G106" s="827"/>
      <c r="H106" s="785"/>
      <c r="I106" s="74"/>
      <c r="J106" s="827"/>
      <c r="K106" s="828"/>
      <c r="L106" s="55"/>
      <c r="M106" s="56"/>
      <c r="N106" s="56"/>
      <c r="O106" s="1252"/>
      <c r="P106" s="265"/>
      <c r="U106"/>
      <c r="V106" s="87"/>
      <c r="W106"/>
      <c r="X106"/>
      <c r="Y106"/>
      <c r="Z106"/>
      <c r="AA106"/>
      <c r="AB106"/>
      <c r="AC106"/>
      <c r="AD106"/>
      <c r="AE106"/>
      <c r="AF106"/>
      <c r="AG106"/>
      <c r="AH106"/>
      <c r="AI106"/>
      <c r="AJ106"/>
      <c r="AK106"/>
      <c r="AL106"/>
      <c r="AM106"/>
      <c r="AN106"/>
      <c r="AO106"/>
      <c r="AP106"/>
      <c r="AQ106"/>
    </row>
    <row r="107" spans="1:43" ht="16.5" thickBot="1" x14ac:dyDescent="0.25">
      <c r="A107" s="700"/>
      <c r="B107" s="894"/>
      <c r="C107" s="832"/>
      <c r="D107" s="832"/>
      <c r="E107" s="74"/>
      <c r="F107" s="74"/>
      <c r="G107" s="827"/>
      <c r="H107" s="785"/>
      <c r="I107" s="74"/>
      <c r="J107" s="827"/>
      <c r="K107" s="828"/>
      <c r="L107" s="55"/>
      <c r="M107" s="56"/>
      <c r="N107" s="56"/>
      <c r="O107" s="1252"/>
      <c r="P107" s="265"/>
      <c r="U107"/>
      <c r="V107" s="87"/>
      <c r="W107"/>
      <c r="X107"/>
      <c r="Y107"/>
      <c r="Z107"/>
      <c r="AA107"/>
      <c r="AB107"/>
      <c r="AC107"/>
      <c r="AD107"/>
      <c r="AE107"/>
      <c r="AF107"/>
      <c r="AG107"/>
      <c r="AH107"/>
      <c r="AI107"/>
      <c r="AJ107"/>
      <c r="AK107"/>
      <c r="AL107"/>
      <c r="AM107"/>
      <c r="AN107"/>
      <c r="AO107"/>
      <c r="AP107"/>
      <c r="AQ107"/>
    </row>
    <row r="108" spans="1:43" ht="16.5" customHeight="1" thickBot="1" x14ac:dyDescent="0.25">
      <c r="A108" s="700"/>
      <c r="B108" s="894"/>
      <c r="C108" s="1938" t="str">
        <f>"20. Total forecast mandatory reliefs (excluding unoccupied property) to be provided in "&amp; FC_year</f>
        <v>20. Total forecast mandatory reliefs (excluding unoccupied property) to be provided in 2026-27</v>
      </c>
      <c r="D108" s="1938"/>
      <c r="E108" s="74"/>
      <c r="F108" s="74"/>
      <c r="G108" s="1323">
        <f>+G102+G105</f>
        <v>0</v>
      </c>
      <c r="H108" s="785"/>
      <c r="I108" s="74"/>
      <c r="J108" s="1323">
        <f>+J102+J105</f>
        <v>0</v>
      </c>
      <c r="K108" s="828"/>
      <c r="L108" s="55"/>
      <c r="M108" s="1322">
        <f>+G108+J108</f>
        <v>0</v>
      </c>
      <c r="N108" s="469"/>
      <c r="O108" s="1254"/>
      <c r="P108" s="265"/>
      <c r="Q108" s="48"/>
      <c r="R108" s="1817"/>
      <c r="S108" s="1817"/>
      <c r="T108" s="1817"/>
      <c r="U108"/>
      <c r="V108" s="86">
        <f>IF(+G108+J108-M108=0,0,1)</f>
        <v>0</v>
      </c>
      <c r="W108"/>
      <c r="X108" s="48"/>
      <c r="Y108" s="73"/>
      <c r="Z108"/>
      <c r="AA108"/>
      <c r="AB108"/>
      <c r="AC108"/>
      <c r="AD108"/>
      <c r="AE108"/>
      <c r="AF108"/>
      <c r="AG108"/>
      <c r="AH108"/>
      <c r="AI108"/>
      <c r="AJ108"/>
      <c r="AK108"/>
      <c r="AL108"/>
      <c r="AM108"/>
      <c r="AN108"/>
      <c r="AO108"/>
      <c r="AP108"/>
      <c r="AQ108"/>
    </row>
    <row r="109" spans="1:43" ht="15.75" x14ac:dyDescent="0.2">
      <c r="A109" s="700"/>
      <c r="B109" s="894"/>
      <c r="C109" s="1938"/>
      <c r="D109" s="1938"/>
      <c r="E109" s="74"/>
      <c r="F109" s="74"/>
      <c r="G109" s="827"/>
      <c r="H109" s="785"/>
      <c r="I109" s="827"/>
      <c r="J109" s="827"/>
      <c r="K109" s="828"/>
      <c r="L109" s="55"/>
      <c r="M109" s="56"/>
      <c r="N109" s="56"/>
      <c r="O109" s="1252"/>
      <c r="P109" s="265"/>
      <c r="U109"/>
      <c r="V109" s="87"/>
      <c r="W109"/>
      <c r="X109"/>
      <c r="Y109"/>
      <c r="Z109"/>
      <c r="AA109"/>
      <c r="AB109"/>
      <c r="AC109"/>
      <c r="AD109"/>
      <c r="AE109"/>
      <c r="AF109"/>
      <c r="AG109"/>
      <c r="AH109"/>
      <c r="AI109"/>
      <c r="AJ109"/>
      <c r="AK109"/>
      <c r="AL109"/>
      <c r="AM109"/>
      <c r="AN109"/>
      <c r="AO109"/>
      <c r="AP109"/>
      <c r="AQ109"/>
    </row>
    <row r="110" spans="1:43" ht="16.5" thickBot="1" x14ac:dyDescent="0.25">
      <c r="A110" s="700"/>
      <c r="B110" s="895"/>
      <c r="C110" s="871"/>
      <c r="D110" s="871"/>
      <c r="E110" s="871"/>
      <c r="F110" s="871"/>
      <c r="G110" s="872"/>
      <c r="H110" s="873"/>
      <c r="I110" s="873"/>
      <c r="J110" s="872"/>
      <c r="K110" s="873"/>
      <c r="L110" s="64"/>
      <c r="M110" s="63"/>
      <c r="N110" s="1255"/>
      <c r="O110" s="1256"/>
      <c r="P110" s="265"/>
      <c r="U110"/>
      <c r="V110" s="87"/>
      <c r="W110"/>
      <c r="X110"/>
      <c r="Y110"/>
      <c r="Z110"/>
      <c r="AA110"/>
      <c r="AB110"/>
      <c r="AC110"/>
      <c r="AD110"/>
      <c r="AE110"/>
      <c r="AF110"/>
      <c r="AG110"/>
      <c r="AH110"/>
      <c r="AI110"/>
      <c r="AJ110"/>
      <c r="AK110"/>
      <c r="AL110"/>
      <c r="AM110"/>
      <c r="AN110"/>
      <c r="AO110"/>
      <c r="AP110"/>
      <c r="AQ110"/>
    </row>
    <row r="111" spans="1:43" ht="16.5" thickBot="1" x14ac:dyDescent="0.25">
      <c r="A111" s="896"/>
      <c r="B111" s="460"/>
      <c r="C111" s="459"/>
      <c r="D111" s="459"/>
      <c r="E111" s="459"/>
      <c r="F111" s="459"/>
      <c r="G111" s="874"/>
      <c r="H111" s="875"/>
      <c r="I111" s="875"/>
      <c r="J111" s="874"/>
      <c r="K111" s="875"/>
      <c r="L111" s="66"/>
      <c r="M111" s="65"/>
      <c r="N111" s="65"/>
      <c r="O111" s="65"/>
      <c r="P111" s="890"/>
      <c r="U111"/>
      <c r="V111" s="87"/>
      <c r="W111"/>
      <c r="X111"/>
      <c r="Y111"/>
      <c r="Z111"/>
      <c r="AA111"/>
      <c r="AB111"/>
      <c r="AC111"/>
      <c r="AD111"/>
      <c r="AE111"/>
      <c r="AF111"/>
      <c r="AG111"/>
      <c r="AH111"/>
      <c r="AI111"/>
      <c r="AJ111"/>
      <c r="AK111"/>
      <c r="AL111"/>
      <c r="AM111"/>
      <c r="AN111"/>
      <c r="AO111"/>
      <c r="AP111"/>
      <c r="AQ111"/>
    </row>
    <row r="112" spans="1:43" ht="15" customHeight="1" x14ac:dyDescent="0.2">
      <c r="A112" s="700"/>
      <c r="C112" s="74"/>
      <c r="D112" s="74"/>
      <c r="E112" s="74"/>
      <c r="F112" s="74"/>
      <c r="G112" s="827"/>
      <c r="H112" s="785"/>
      <c r="I112" s="74"/>
      <c r="J112" s="827"/>
      <c r="K112" s="785"/>
      <c r="L112" s="55"/>
      <c r="M112" s="56"/>
      <c r="N112" s="56"/>
      <c r="O112" s="56"/>
      <c r="P112" s="265"/>
      <c r="U112"/>
      <c r="V112" s="87"/>
      <c r="W112"/>
      <c r="X112"/>
      <c r="Y112"/>
      <c r="Z112"/>
      <c r="AA112"/>
      <c r="AB112"/>
      <c r="AC112"/>
      <c r="AD112"/>
      <c r="AE112"/>
      <c r="AF112"/>
      <c r="AG112"/>
      <c r="AH112"/>
      <c r="AI112"/>
      <c r="AJ112"/>
      <c r="AK112"/>
      <c r="AL112"/>
      <c r="AM112"/>
      <c r="AN112"/>
      <c r="AO112"/>
      <c r="AP112"/>
      <c r="AQ112"/>
    </row>
    <row r="113" spans="1:43" ht="15.75" x14ac:dyDescent="0.25">
      <c r="A113" s="700"/>
      <c r="C113" s="150" t="s">
        <v>5285</v>
      </c>
      <c r="D113" s="74"/>
      <c r="E113" s="74"/>
      <c r="F113" s="74"/>
      <c r="G113" s="785"/>
      <c r="H113" s="785"/>
      <c r="I113" s="74"/>
      <c r="J113" s="785"/>
      <c r="K113" s="785"/>
      <c r="L113" s="55"/>
      <c r="M113" s="55"/>
      <c r="N113" s="55"/>
      <c r="O113" s="55"/>
      <c r="P113" s="265"/>
      <c r="U113"/>
      <c r="V113" s="87"/>
      <c r="W113"/>
      <c r="X113"/>
      <c r="Y113"/>
      <c r="Z113"/>
      <c r="AA113"/>
      <c r="AB113"/>
      <c r="AC113"/>
      <c r="AD113"/>
      <c r="AE113"/>
      <c r="AF113"/>
      <c r="AG113"/>
      <c r="AH113"/>
      <c r="AI113"/>
      <c r="AJ113"/>
      <c r="AK113"/>
      <c r="AL113"/>
      <c r="AM113"/>
      <c r="AN113"/>
      <c r="AO113"/>
      <c r="AP113"/>
      <c r="AQ113"/>
    </row>
    <row r="114" spans="1:43" x14ac:dyDescent="0.2">
      <c r="A114" s="700"/>
      <c r="C114" s="74"/>
      <c r="D114" s="74"/>
      <c r="E114" s="74"/>
      <c r="F114" s="74"/>
      <c r="G114" s="785"/>
      <c r="H114" s="785"/>
      <c r="I114" s="74"/>
      <c r="J114" s="785"/>
      <c r="K114" s="785"/>
      <c r="L114" s="55"/>
      <c r="M114" s="55"/>
      <c r="N114" s="55"/>
      <c r="O114" s="55"/>
      <c r="P114" s="265"/>
      <c r="U114"/>
      <c r="V114" s="87"/>
      <c r="W114"/>
      <c r="X114"/>
      <c r="Y114"/>
      <c r="Z114"/>
      <c r="AA114"/>
      <c r="AB114"/>
      <c r="AC114"/>
      <c r="AD114"/>
      <c r="AE114"/>
      <c r="AF114"/>
      <c r="AG114"/>
      <c r="AH114"/>
      <c r="AI114"/>
      <c r="AJ114"/>
      <c r="AK114"/>
      <c r="AL114"/>
      <c r="AM114"/>
      <c r="AN114"/>
      <c r="AO114"/>
      <c r="AP114"/>
      <c r="AQ114"/>
    </row>
    <row r="115" spans="1:43" ht="16.5" thickBot="1" x14ac:dyDescent="0.3">
      <c r="A115" s="700"/>
      <c r="C115" s="150" t="s">
        <v>489</v>
      </c>
      <c r="D115" s="183"/>
      <c r="E115" s="74"/>
      <c r="F115" s="74"/>
      <c r="G115" s="785"/>
      <c r="H115" s="785"/>
      <c r="I115" s="74"/>
      <c r="J115" s="785"/>
      <c r="K115" s="785"/>
      <c r="L115" s="55"/>
      <c r="M115" s="55"/>
      <c r="N115" s="55"/>
      <c r="O115" s="55"/>
      <c r="P115" s="265"/>
      <c r="U115"/>
      <c r="V115" s="87"/>
      <c r="W115"/>
      <c r="X115"/>
      <c r="Y115"/>
      <c r="Z115"/>
      <c r="AA115"/>
      <c r="AB115"/>
      <c r="AC115"/>
      <c r="AD115"/>
      <c r="AE115"/>
      <c r="AF115"/>
      <c r="AG115"/>
      <c r="AH115"/>
      <c r="AI115"/>
      <c r="AJ115"/>
      <c r="AK115"/>
      <c r="AL115"/>
      <c r="AM115"/>
      <c r="AN115"/>
      <c r="AO115"/>
      <c r="AP115"/>
      <c r="AQ115"/>
    </row>
    <row r="116" spans="1:43" ht="16.5" thickBot="1" x14ac:dyDescent="0.25">
      <c r="A116" s="700"/>
      <c r="C116" s="183" t="str">
        <f>"21. Forecast of 'relief' to be provided in " &amp; FC_year</f>
        <v>21. Forecast of 'relief' to be provided in 2026-27</v>
      </c>
      <c r="D116" s="183"/>
      <c r="E116" s="74"/>
      <c r="F116" s="74"/>
      <c r="G116" s="1321">
        <v>0</v>
      </c>
      <c r="H116" s="785"/>
      <c r="I116" s="74"/>
      <c r="J116" s="1321">
        <v>0</v>
      </c>
      <c r="K116" s="785"/>
      <c r="L116" s="55"/>
      <c r="M116" s="1322">
        <f>+G116+J116</f>
        <v>0</v>
      </c>
      <c r="N116" s="469"/>
      <c r="O116" s="469"/>
      <c r="P116" s="265"/>
      <c r="Q116" s="48"/>
      <c r="U116"/>
      <c r="V116" s="86">
        <f>IF(+G116+J116-M116=0,0,1)</f>
        <v>0</v>
      </c>
      <c r="W116"/>
      <c r="X116" s="48"/>
      <c r="Y116" s="73"/>
      <c r="Z116"/>
      <c r="AA116"/>
      <c r="AB116"/>
      <c r="AC116"/>
      <c r="AD116"/>
      <c r="AE116"/>
      <c r="AF116"/>
      <c r="AG116"/>
      <c r="AH116"/>
      <c r="AI116"/>
      <c r="AJ116"/>
      <c r="AK116"/>
      <c r="AL116"/>
      <c r="AM116"/>
      <c r="AN116"/>
      <c r="AO116"/>
      <c r="AP116"/>
      <c r="AQ116"/>
    </row>
    <row r="117" spans="1:43" ht="15" customHeight="1" x14ac:dyDescent="0.2">
      <c r="A117" s="700"/>
      <c r="C117" s="183"/>
      <c r="D117" s="183"/>
      <c r="E117" s="74"/>
      <c r="F117" s="74"/>
      <c r="G117" s="785"/>
      <c r="H117" s="785"/>
      <c r="I117" s="785"/>
      <c r="J117" s="785"/>
      <c r="K117" s="785"/>
      <c r="L117" s="55"/>
      <c r="M117" s="55"/>
      <c r="N117" s="55"/>
      <c r="O117" s="55"/>
      <c r="P117" s="265"/>
      <c r="U117"/>
      <c r="V117" s="87"/>
      <c r="W117"/>
      <c r="X117"/>
      <c r="Y117"/>
      <c r="Z117"/>
      <c r="AA117"/>
      <c r="AB117"/>
      <c r="AC117"/>
      <c r="AD117"/>
      <c r="AE117"/>
      <c r="AF117"/>
      <c r="AG117"/>
      <c r="AH117"/>
      <c r="AI117"/>
      <c r="AJ117"/>
      <c r="AK117"/>
      <c r="AL117"/>
      <c r="AM117"/>
      <c r="AN117"/>
      <c r="AO117"/>
      <c r="AP117"/>
      <c r="AQ117"/>
    </row>
    <row r="118" spans="1:43" ht="16.5" thickBot="1" x14ac:dyDescent="0.3">
      <c r="A118" s="700"/>
      <c r="C118" s="150" t="s">
        <v>490</v>
      </c>
      <c r="D118" s="183"/>
      <c r="E118" s="74"/>
      <c r="F118" s="74"/>
      <c r="G118" s="785"/>
      <c r="H118" s="785"/>
      <c r="I118" s="785"/>
      <c r="J118" s="785"/>
      <c r="K118" s="785"/>
      <c r="L118" s="55"/>
      <c r="M118" s="55"/>
      <c r="N118" s="55"/>
      <c r="O118" s="55"/>
      <c r="P118" s="265"/>
      <c r="U118"/>
      <c r="V118" s="87"/>
      <c r="W118"/>
      <c r="X118"/>
      <c r="Y118"/>
      <c r="Z118"/>
      <c r="AA118"/>
      <c r="AB118"/>
      <c r="AC118"/>
      <c r="AD118"/>
      <c r="AE118"/>
      <c r="AF118"/>
      <c r="AG118"/>
      <c r="AH118"/>
      <c r="AI118"/>
      <c r="AJ118"/>
      <c r="AK118"/>
      <c r="AL118"/>
      <c r="AM118"/>
      <c r="AN118"/>
      <c r="AO118"/>
      <c r="AP118"/>
      <c r="AQ118"/>
    </row>
    <row r="119" spans="1:43" ht="16.5" customHeight="1" thickBot="1" x14ac:dyDescent="0.25">
      <c r="A119" s="700"/>
      <c r="C119" s="183" t="str">
        <f>"22. Forecast of 'relief' to be provided in " &amp; FC_year</f>
        <v>22. Forecast of 'relief' to be provided in 2026-27</v>
      </c>
      <c r="D119" s="183"/>
      <c r="E119" s="74"/>
      <c r="F119" s="74"/>
      <c r="G119" s="1321">
        <v>0</v>
      </c>
      <c r="H119" s="785"/>
      <c r="I119" s="74"/>
      <c r="J119" s="1321">
        <v>0</v>
      </c>
      <c r="K119" s="785"/>
      <c r="L119" s="55"/>
      <c r="M119" s="1322">
        <f>+G119+J119</f>
        <v>0</v>
      </c>
      <c r="N119" s="469"/>
      <c r="O119" s="469"/>
      <c r="P119" s="265"/>
      <c r="Q119" s="48"/>
      <c r="U119"/>
      <c r="V119" s="86">
        <f>IF(+G119+J119-M119=0,0,1)</f>
        <v>0</v>
      </c>
      <c r="W119"/>
      <c r="X119" s="48"/>
      <c r="Y119" s="73"/>
      <c r="Z119"/>
      <c r="AA119"/>
      <c r="AB119"/>
      <c r="AC119"/>
      <c r="AD119"/>
      <c r="AE119"/>
      <c r="AF119"/>
      <c r="AG119"/>
      <c r="AH119"/>
      <c r="AI119"/>
      <c r="AJ119"/>
      <c r="AK119"/>
      <c r="AL119"/>
      <c r="AM119"/>
      <c r="AN119"/>
      <c r="AO119"/>
      <c r="AP119"/>
      <c r="AQ119"/>
    </row>
    <row r="120" spans="1:43" ht="16.5" thickBot="1" x14ac:dyDescent="0.25">
      <c r="A120" s="700"/>
      <c r="C120" s="183"/>
      <c r="D120" s="183"/>
      <c r="E120" s="74"/>
      <c r="F120" s="74"/>
      <c r="G120" s="827"/>
      <c r="H120" s="827"/>
      <c r="I120" s="827"/>
      <c r="J120" s="827"/>
      <c r="K120" s="827"/>
      <c r="L120" s="55"/>
      <c r="M120" s="56"/>
      <c r="N120" s="56"/>
      <c r="O120" s="56"/>
      <c r="P120" s="265"/>
      <c r="U120"/>
      <c r="V120" s="87"/>
      <c r="W120"/>
      <c r="X120"/>
      <c r="Y120"/>
      <c r="Z120"/>
      <c r="AA120"/>
      <c r="AB120"/>
      <c r="AC120"/>
      <c r="AD120"/>
      <c r="AE120"/>
      <c r="AF120"/>
      <c r="AG120"/>
      <c r="AH120"/>
      <c r="AI120"/>
      <c r="AJ120"/>
      <c r="AK120"/>
      <c r="AL120"/>
      <c r="AM120"/>
      <c r="AN120"/>
      <c r="AO120"/>
      <c r="AP120"/>
      <c r="AQ120"/>
    </row>
    <row r="121" spans="1:43" ht="16.5" thickBot="1" x14ac:dyDescent="0.25">
      <c r="A121" s="700"/>
      <c r="B121" s="893"/>
      <c r="C121" s="876"/>
      <c r="D121" s="876"/>
      <c r="E121" s="868"/>
      <c r="F121" s="868"/>
      <c r="G121" s="869"/>
      <c r="H121" s="869"/>
      <c r="I121" s="869"/>
      <c r="J121" s="869"/>
      <c r="K121" s="869"/>
      <c r="L121" s="62"/>
      <c r="M121" s="61"/>
      <c r="N121" s="1250"/>
      <c r="O121" s="1251"/>
      <c r="P121" s="265"/>
      <c r="U121"/>
      <c r="V121" s="87"/>
      <c r="W121"/>
      <c r="X121"/>
      <c r="Y121"/>
      <c r="Z121"/>
      <c r="AA121"/>
      <c r="AB121"/>
      <c r="AC121"/>
      <c r="AD121"/>
      <c r="AE121"/>
      <c r="AF121"/>
      <c r="AG121"/>
      <c r="AH121"/>
      <c r="AI121"/>
      <c r="AJ121"/>
      <c r="AK121"/>
      <c r="AL121"/>
      <c r="AM121"/>
      <c r="AN121"/>
      <c r="AO121"/>
      <c r="AP121"/>
      <c r="AQ121"/>
    </row>
    <row r="122" spans="1:43" ht="16.5" customHeight="1" thickBot="1" x14ac:dyDescent="0.25">
      <c r="A122" s="700"/>
      <c r="B122" s="894"/>
      <c r="C122" s="1948" t="str">
        <f>"23.  Forecast of unoccupied property 'relief' to be provided in " &amp; FC_year &amp; " (Line 21 + line 22)"</f>
        <v>23.  Forecast of unoccupied property 'relief' to be provided in 2026-27 (Line 21 + line 22)</v>
      </c>
      <c r="D122" s="1948"/>
      <c r="E122" s="74"/>
      <c r="F122" s="74"/>
      <c r="G122" s="1323">
        <f>+G116+G119</f>
        <v>0</v>
      </c>
      <c r="H122" s="785"/>
      <c r="I122" s="74"/>
      <c r="J122" s="1323">
        <f>+J116+J119</f>
        <v>0</v>
      </c>
      <c r="K122" s="785"/>
      <c r="L122" s="55"/>
      <c r="M122" s="1322">
        <f>+M116+M119</f>
        <v>0</v>
      </c>
      <c r="N122" s="55"/>
      <c r="O122" s="1253"/>
      <c r="P122" s="265"/>
      <c r="Q122" s="48"/>
      <c r="U122"/>
      <c r="V122" s="86">
        <f>IF(+G122+G125-G129=0,0,1)</f>
        <v>0</v>
      </c>
      <c r="W122"/>
      <c r="X122"/>
      <c r="Y122"/>
      <c r="Z122"/>
      <c r="AA122"/>
      <c r="AB122"/>
      <c r="AC122"/>
      <c r="AD122"/>
      <c r="AE122"/>
      <c r="AF122"/>
      <c r="AG122"/>
      <c r="AH122"/>
      <c r="AI122"/>
      <c r="AJ122"/>
      <c r="AK122"/>
      <c r="AL122"/>
      <c r="AM122"/>
      <c r="AN122"/>
      <c r="AO122"/>
      <c r="AP122"/>
      <c r="AQ122"/>
    </row>
    <row r="123" spans="1:43" ht="15.75" x14ac:dyDescent="0.2">
      <c r="A123" s="700"/>
      <c r="B123" s="894"/>
      <c r="C123" s="1948"/>
      <c r="D123" s="1948"/>
      <c r="E123" s="74"/>
      <c r="F123" s="74"/>
      <c r="G123" s="827"/>
      <c r="H123" s="785"/>
      <c r="I123" s="785"/>
      <c r="J123" s="827"/>
      <c r="K123" s="785"/>
      <c r="L123" s="55"/>
      <c r="M123" s="55"/>
      <c r="N123" s="55"/>
      <c r="O123" s="1253"/>
      <c r="P123" s="265"/>
      <c r="U123"/>
      <c r="V123" s="86">
        <f>IF(+J122+J125-J129=0,0,1)</f>
        <v>0</v>
      </c>
      <c r="W123"/>
      <c r="X123"/>
      <c r="Y123"/>
      <c r="Z123"/>
      <c r="AA123"/>
      <c r="AB123"/>
      <c r="AC123"/>
      <c r="AD123"/>
      <c r="AE123"/>
      <c r="AF123"/>
      <c r="AG123"/>
      <c r="AH123"/>
      <c r="AI123"/>
      <c r="AJ123"/>
      <c r="AK123"/>
      <c r="AL123"/>
      <c r="AM123"/>
      <c r="AN123"/>
      <c r="AO123"/>
      <c r="AP123"/>
      <c r="AQ123"/>
    </row>
    <row r="124" spans="1:43" ht="16.5" thickBot="1" x14ac:dyDescent="0.25">
      <c r="A124" s="700"/>
      <c r="B124" s="894"/>
      <c r="C124" s="695"/>
      <c r="D124" s="695"/>
      <c r="E124" s="74"/>
      <c r="F124" s="74"/>
      <c r="G124" s="827"/>
      <c r="H124" s="785"/>
      <c r="I124" s="785"/>
      <c r="J124" s="827"/>
      <c r="K124" s="785"/>
      <c r="L124" s="55"/>
      <c r="M124" s="55"/>
      <c r="N124" s="55"/>
      <c r="O124" s="1253"/>
      <c r="P124" s="265"/>
      <c r="U124"/>
      <c r="V124" s="86"/>
      <c r="W124"/>
      <c r="X124"/>
      <c r="Y124" s="73"/>
      <c r="Z124"/>
      <c r="AA124"/>
      <c r="AB124"/>
      <c r="AC124"/>
      <c r="AD124"/>
      <c r="AE124"/>
      <c r="AF124"/>
      <c r="AG124"/>
      <c r="AH124"/>
      <c r="AI124"/>
      <c r="AJ124"/>
      <c r="AK124"/>
      <c r="AL124"/>
      <c r="AM124"/>
      <c r="AN124"/>
      <c r="AO124"/>
      <c r="AP124"/>
      <c r="AQ124"/>
    </row>
    <row r="125" spans="1:43" ht="15.75" customHeight="1" thickBot="1" x14ac:dyDescent="0.25">
      <c r="A125" s="700"/>
      <c r="B125" s="894"/>
      <c r="C125" s="1914" t="s">
        <v>4981</v>
      </c>
      <c r="D125" s="1914"/>
      <c r="E125" s="1914"/>
      <c r="F125" s="74"/>
      <c r="G125" s="1321">
        <v>0</v>
      </c>
      <c r="H125" s="785"/>
      <c r="I125" s="74"/>
      <c r="J125" s="1321">
        <v>0</v>
      </c>
      <c r="K125" s="785"/>
      <c r="L125" s="55"/>
      <c r="M125" s="1322">
        <f>+G125+J125</f>
        <v>0</v>
      </c>
      <c r="N125" s="55"/>
      <c r="O125" s="1253"/>
      <c r="P125" s="265"/>
      <c r="Q125" s="48"/>
      <c r="U125"/>
      <c r="V125" s="86">
        <f>IF(+J122+J125-J129=0,0,1)</f>
        <v>0</v>
      </c>
      <c r="W125"/>
      <c r="X125"/>
      <c r="Y125" s="73"/>
      <c r="Z125"/>
      <c r="AA125"/>
      <c r="AB125"/>
      <c r="AC125"/>
      <c r="AD125"/>
      <c r="AE125"/>
      <c r="AF125"/>
      <c r="AG125"/>
      <c r="AH125"/>
      <c r="AI125"/>
      <c r="AJ125"/>
      <c r="AK125"/>
      <c r="AL125"/>
      <c r="AM125"/>
      <c r="AN125"/>
      <c r="AO125"/>
      <c r="AP125"/>
      <c r="AQ125"/>
    </row>
    <row r="126" spans="1:43" ht="15.75" customHeight="1" x14ac:dyDescent="0.2">
      <c r="A126" s="700"/>
      <c r="B126" s="894"/>
      <c r="C126" s="1914"/>
      <c r="D126" s="1914"/>
      <c r="E126" s="1914"/>
      <c r="F126" s="74"/>
      <c r="G126" s="827"/>
      <c r="H126" s="785"/>
      <c r="I126" s="74"/>
      <c r="J126" s="827"/>
      <c r="K126" s="785"/>
      <c r="L126" s="55"/>
      <c r="M126" s="56"/>
      <c r="N126" s="56"/>
      <c r="O126" s="1252"/>
      <c r="P126" s="265"/>
      <c r="U126"/>
      <c r="V126" s="87"/>
      <c r="W126"/>
      <c r="X126"/>
      <c r="Y126"/>
      <c r="Z126"/>
      <c r="AA126"/>
      <c r="AB126"/>
      <c r="AC126"/>
      <c r="AD126"/>
      <c r="AE126"/>
      <c r="AF126"/>
      <c r="AG126"/>
      <c r="AH126"/>
      <c r="AI126"/>
      <c r="AJ126"/>
      <c r="AK126"/>
      <c r="AL126"/>
      <c r="AM126"/>
      <c r="AN126"/>
      <c r="AO126"/>
      <c r="AP126"/>
      <c r="AQ126"/>
    </row>
    <row r="127" spans="1:43" ht="15.75" customHeight="1" x14ac:dyDescent="0.2">
      <c r="A127" s="781"/>
      <c r="B127" s="894"/>
      <c r="C127" s="262"/>
      <c r="D127" s="262"/>
      <c r="E127" s="74"/>
      <c r="F127" s="74"/>
      <c r="G127" s="827"/>
      <c r="H127" s="785"/>
      <c r="I127" s="74"/>
      <c r="J127" s="827"/>
      <c r="K127" s="785"/>
      <c r="L127" s="55"/>
      <c r="M127" s="56"/>
      <c r="N127" s="56"/>
      <c r="O127" s="1252"/>
      <c r="P127" s="627"/>
      <c r="U127"/>
      <c r="V127" s="87"/>
      <c r="W127"/>
      <c r="X127"/>
      <c r="Y127"/>
      <c r="Z127"/>
      <c r="AA127"/>
      <c r="AB127"/>
      <c r="AC127"/>
      <c r="AD127"/>
      <c r="AE127"/>
      <c r="AF127"/>
      <c r="AG127"/>
      <c r="AH127"/>
      <c r="AI127"/>
      <c r="AJ127"/>
      <c r="AK127"/>
      <c r="AL127"/>
      <c r="AM127"/>
      <c r="AN127"/>
      <c r="AO127"/>
      <c r="AP127"/>
      <c r="AQ127"/>
    </row>
    <row r="128" spans="1:43" ht="16.5" thickBot="1" x14ac:dyDescent="0.25">
      <c r="A128" s="700"/>
      <c r="B128" s="894"/>
      <c r="C128" s="695"/>
      <c r="D128" s="695"/>
      <c r="E128" s="74"/>
      <c r="F128" s="74"/>
      <c r="G128" s="827"/>
      <c r="H128" s="785"/>
      <c r="I128" s="74"/>
      <c r="J128" s="827"/>
      <c r="K128" s="785"/>
      <c r="L128" s="55"/>
      <c r="M128" s="56"/>
      <c r="N128" s="56"/>
      <c r="O128" s="1252"/>
      <c r="P128" s="265"/>
      <c r="U128"/>
      <c r="V128" s="87"/>
      <c r="W128"/>
      <c r="X128"/>
      <c r="Y128"/>
      <c r="Z128"/>
      <c r="AA128"/>
      <c r="AB128"/>
      <c r="AC128"/>
      <c r="AD128"/>
      <c r="AE128"/>
      <c r="AF128"/>
      <c r="AG128"/>
      <c r="AH128"/>
      <c r="AI128"/>
      <c r="AJ128"/>
      <c r="AK128"/>
      <c r="AL128"/>
      <c r="AM128"/>
      <c r="AN128"/>
      <c r="AO128"/>
      <c r="AP128"/>
      <c r="AQ128"/>
    </row>
    <row r="129" spans="1:43" ht="16.5" customHeight="1" thickBot="1" x14ac:dyDescent="0.25">
      <c r="A129" s="700"/>
      <c r="B129" s="894"/>
      <c r="C129" s="1938" t="str">
        <f>"25. Total forecast unoccupied property 'relief' to be provided in " &amp; FC_year</f>
        <v>25. Total forecast unoccupied property 'relief' to be provided in 2026-27</v>
      </c>
      <c r="D129" s="1938"/>
      <c r="E129" s="74"/>
      <c r="F129" s="74"/>
      <c r="G129" s="1323">
        <f>+G122+G125</f>
        <v>0</v>
      </c>
      <c r="H129" s="785"/>
      <c r="I129" s="74"/>
      <c r="J129" s="1323">
        <f>+J122+J125</f>
        <v>0</v>
      </c>
      <c r="K129" s="785"/>
      <c r="L129" s="55"/>
      <c r="M129" s="1322">
        <f>+G129+J129</f>
        <v>0</v>
      </c>
      <c r="N129" s="469"/>
      <c r="O129" s="1254"/>
      <c r="P129" s="265"/>
      <c r="Q129" s="48"/>
      <c r="R129" s="1815"/>
      <c r="S129" s="1815"/>
      <c r="T129" s="1815"/>
      <c r="U129"/>
      <c r="V129" s="86">
        <f>IF(+G129+J129-M129=0,0,1)</f>
        <v>0</v>
      </c>
      <c r="W129"/>
      <c r="X129" s="48"/>
      <c r="Y129" s="73"/>
      <c r="Z129"/>
      <c r="AA129"/>
      <c r="AB129"/>
      <c r="AC129"/>
      <c r="AD129"/>
      <c r="AE129"/>
      <c r="AF129"/>
      <c r="AG129"/>
      <c r="AH129"/>
      <c r="AI129"/>
      <c r="AJ129"/>
      <c r="AK129"/>
      <c r="AL129"/>
      <c r="AM129"/>
      <c r="AN129"/>
      <c r="AO129"/>
      <c r="AP129"/>
      <c r="AQ129"/>
    </row>
    <row r="130" spans="1:43" x14ac:dyDescent="0.2">
      <c r="A130" s="700"/>
      <c r="B130" s="894"/>
      <c r="C130" s="1938"/>
      <c r="D130" s="1938"/>
      <c r="E130" s="74"/>
      <c r="F130" s="74"/>
      <c r="G130" s="74"/>
      <c r="H130" s="74"/>
      <c r="I130" s="74"/>
      <c r="J130" s="74"/>
      <c r="K130" s="785"/>
      <c r="L130" s="67"/>
      <c r="M130" s="67"/>
      <c r="N130" s="67"/>
      <c r="O130" s="1257"/>
      <c r="P130" s="265"/>
      <c r="U130"/>
      <c r="V130" s="88"/>
      <c r="W130"/>
      <c r="X130"/>
      <c r="Y130"/>
      <c r="Z130"/>
      <c r="AA130"/>
      <c r="AB130"/>
      <c r="AC130"/>
      <c r="AD130"/>
      <c r="AE130"/>
      <c r="AF130"/>
      <c r="AG130"/>
      <c r="AH130"/>
      <c r="AI130"/>
      <c r="AJ130"/>
      <c r="AK130"/>
      <c r="AL130"/>
      <c r="AM130"/>
      <c r="AN130"/>
      <c r="AO130"/>
      <c r="AP130"/>
      <c r="AQ130"/>
    </row>
    <row r="131" spans="1:43" ht="16.5" thickBot="1" x14ac:dyDescent="0.25">
      <c r="A131" s="700"/>
      <c r="B131" s="895"/>
      <c r="C131" s="871"/>
      <c r="D131" s="871"/>
      <c r="E131" s="871"/>
      <c r="F131" s="871"/>
      <c r="G131" s="872"/>
      <c r="H131" s="873"/>
      <c r="I131" s="873"/>
      <c r="J131" s="873"/>
      <c r="K131" s="873"/>
      <c r="L131" s="64"/>
      <c r="M131" s="63"/>
      <c r="N131" s="1255"/>
      <c r="O131" s="1256"/>
      <c r="P131" s="265"/>
      <c r="U131"/>
      <c r="V131" s="87"/>
      <c r="W131"/>
      <c r="X131"/>
      <c r="Y131"/>
      <c r="Z131"/>
      <c r="AA131"/>
      <c r="AB131"/>
      <c r="AC131"/>
      <c r="AD131"/>
      <c r="AE131"/>
      <c r="AF131"/>
      <c r="AG131"/>
      <c r="AH131"/>
      <c r="AI131"/>
      <c r="AJ131"/>
      <c r="AK131"/>
      <c r="AL131"/>
      <c r="AM131"/>
      <c r="AN131"/>
      <c r="AO131"/>
      <c r="AP131"/>
      <c r="AQ131"/>
    </row>
    <row r="132" spans="1:43" ht="15.75" thickBot="1" x14ac:dyDescent="0.25">
      <c r="A132" s="700"/>
      <c r="C132" s="74"/>
      <c r="D132" s="74"/>
      <c r="E132" s="74"/>
      <c r="F132" s="74"/>
      <c r="G132" s="785"/>
      <c r="H132" s="785"/>
      <c r="I132" s="785"/>
      <c r="J132" s="785"/>
      <c r="K132" s="785"/>
      <c r="L132" s="55"/>
      <c r="M132" s="55"/>
      <c r="N132" s="55"/>
      <c r="O132" s="55"/>
      <c r="P132" s="265"/>
      <c r="U132"/>
      <c r="V132" s="87"/>
      <c r="W132"/>
      <c r="X132"/>
      <c r="Y132"/>
      <c r="Z132"/>
      <c r="AA132"/>
      <c r="AB132"/>
      <c r="AC132"/>
      <c r="AD132"/>
      <c r="AE132"/>
      <c r="AF132"/>
      <c r="AG132"/>
      <c r="AH132"/>
      <c r="AI132"/>
      <c r="AJ132"/>
      <c r="AK132"/>
      <c r="AL132"/>
      <c r="AM132"/>
      <c r="AN132"/>
      <c r="AO132"/>
      <c r="AP132"/>
      <c r="AQ132"/>
    </row>
    <row r="133" spans="1:43" ht="63.75" customHeight="1" x14ac:dyDescent="0.25">
      <c r="A133" s="775"/>
      <c r="B133" s="776"/>
      <c r="C133" s="1954" t="s">
        <v>5286</v>
      </c>
      <c r="D133" s="1954"/>
      <c r="E133" s="1954"/>
      <c r="F133" s="897"/>
      <c r="G133" s="897"/>
      <c r="H133" s="897"/>
      <c r="I133" s="897"/>
      <c r="J133" s="897"/>
      <c r="K133" s="897"/>
      <c r="L133" s="152"/>
      <c r="M133" s="152"/>
      <c r="N133" s="152"/>
      <c r="O133" s="1249"/>
      <c r="P133" s="777"/>
      <c r="U133"/>
      <c r="V133" s="87"/>
      <c r="W133"/>
      <c r="X133"/>
      <c r="Y133"/>
      <c r="Z133"/>
      <c r="AA133"/>
      <c r="AB133"/>
      <c r="AC133"/>
      <c r="AD133"/>
      <c r="AE133"/>
      <c r="AF133"/>
      <c r="AG133"/>
      <c r="AH133"/>
      <c r="AI133"/>
      <c r="AJ133"/>
      <c r="AK133"/>
      <c r="AL133"/>
      <c r="AM133"/>
      <c r="AN133"/>
      <c r="AO133"/>
      <c r="AP133"/>
      <c r="AQ133"/>
    </row>
    <row r="134" spans="1:43" ht="15.75" customHeight="1" x14ac:dyDescent="0.25">
      <c r="A134" s="700"/>
      <c r="C134" s="783"/>
      <c r="D134" s="783"/>
      <c r="E134" s="783"/>
      <c r="F134" s="783"/>
      <c r="G134" s="783"/>
      <c r="H134" s="783"/>
      <c r="I134" s="783"/>
      <c r="J134" s="783"/>
      <c r="K134" s="783"/>
      <c r="L134" s="153"/>
      <c r="M134" s="153"/>
      <c r="N134" s="153"/>
      <c r="O134" s="153"/>
      <c r="P134" s="265"/>
      <c r="U134"/>
      <c r="V134" s="87"/>
      <c r="W134"/>
      <c r="X134"/>
      <c r="Y134"/>
      <c r="Z134"/>
      <c r="AA134"/>
      <c r="AB134"/>
      <c r="AC134"/>
      <c r="AD134"/>
      <c r="AE134"/>
      <c r="AF134"/>
      <c r="AG134"/>
      <c r="AH134"/>
      <c r="AI134"/>
      <c r="AJ134"/>
      <c r="AK134"/>
      <c r="AL134"/>
      <c r="AM134"/>
      <c r="AN134"/>
      <c r="AO134"/>
      <c r="AP134"/>
      <c r="AQ134"/>
    </row>
    <row r="135" spans="1:43" ht="16.5" thickBot="1" x14ac:dyDescent="0.3">
      <c r="A135" s="700"/>
      <c r="C135" s="150" t="s">
        <v>1971</v>
      </c>
      <c r="D135" s="183"/>
      <c r="E135" s="74"/>
      <c r="F135" s="74"/>
      <c r="G135" s="183"/>
      <c r="H135" s="74"/>
      <c r="I135" s="74"/>
      <c r="J135" s="74"/>
      <c r="K135" s="74"/>
      <c r="L135" s="55"/>
      <c r="M135" s="55"/>
      <c r="N135" s="55"/>
      <c r="O135" s="55"/>
      <c r="P135" s="265"/>
      <c r="U135"/>
      <c r="V135" s="273"/>
    </row>
    <row r="136" spans="1:43" ht="16.5" customHeight="1" thickBot="1" x14ac:dyDescent="0.25">
      <c r="A136" s="700"/>
      <c r="C136" s="262" t="str">
        <f>"26. Forecast of relief to be provided in " &amp; FC_year</f>
        <v>26. Forecast of relief to be provided in 2026-27</v>
      </c>
      <c r="D136" s="845"/>
      <c r="E136" s="389"/>
      <c r="F136" s="74"/>
      <c r="G136" s="1324">
        <v>0</v>
      </c>
      <c r="H136" s="785"/>
      <c r="I136" s="74"/>
      <c r="J136" s="1321">
        <v>0</v>
      </c>
      <c r="K136" s="183"/>
      <c r="L136" s="55"/>
      <c r="M136" s="1322">
        <f>+G136+J136</f>
        <v>0</v>
      </c>
      <c r="N136" s="469"/>
      <c r="O136" s="469"/>
      <c r="P136" s="265"/>
      <c r="Q136" s="48"/>
      <c r="U136"/>
      <c r="V136" s="274">
        <f>IF(+G136+J136-M136=0,0,1)</f>
        <v>0</v>
      </c>
      <c r="X136" s="246"/>
      <c r="Y136" s="242"/>
    </row>
    <row r="137" spans="1:43" ht="16.5" customHeight="1" x14ac:dyDescent="0.2">
      <c r="A137" s="700"/>
      <c r="C137" s="389"/>
      <c r="D137" s="389"/>
      <c r="E137" s="389"/>
      <c r="F137" s="389"/>
      <c r="G137" s="389"/>
      <c r="H137" s="785"/>
      <c r="I137" s="74"/>
      <c r="J137" s="827"/>
      <c r="K137" s="183"/>
      <c r="L137" s="55"/>
      <c r="M137" s="56"/>
      <c r="N137" s="56"/>
      <c r="O137" s="56"/>
      <c r="P137" s="265"/>
      <c r="U137" s="316"/>
      <c r="V137" s="274"/>
      <c r="X137" s="246"/>
      <c r="Y137" s="242"/>
    </row>
    <row r="138" spans="1:43" ht="16.5" customHeight="1" thickBot="1" x14ac:dyDescent="0.3">
      <c r="A138" s="781"/>
      <c r="C138" s="150" t="s">
        <v>2440</v>
      </c>
      <c r="D138" s="844"/>
      <c r="E138" s="389"/>
      <c r="F138" s="74"/>
      <c r="G138" s="844"/>
      <c r="H138" s="785"/>
      <c r="I138" s="74"/>
      <c r="J138" s="827"/>
      <c r="K138" s="183"/>
      <c r="L138" s="55"/>
      <c r="M138" s="56"/>
      <c r="N138" s="56"/>
      <c r="O138" s="56"/>
      <c r="P138" s="758"/>
      <c r="U138"/>
      <c r="V138" s="274"/>
      <c r="X138" s="246"/>
      <c r="Y138" s="242"/>
    </row>
    <row r="139" spans="1:43" ht="16.5" customHeight="1" thickBot="1" x14ac:dyDescent="0.25">
      <c r="A139" s="781"/>
      <c r="C139" s="262" t="str">
        <f>"27. Forecast of relief to be provided in " &amp; FC_year</f>
        <v>27. Forecast of relief to be provided in 2026-27</v>
      </c>
      <c r="D139" s="845"/>
      <c r="E139" s="389"/>
      <c r="F139" s="74"/>
      <c r="G139" s="1321">
        <v>0</v>
      </c>
      <c r="H139" s="785"/>
      <c r="I139" s="74"/>
      <c r="J139" s="1321">
        <v>0</v>
      </c>
      <c r="K139" s="183"/>
      <c r="L139" s="55"/>
      <c r="M139" s="1322">
        <f>+G139+J139</f>
        <v>0</v>
      </c>
      <c r="N139" s="469"/>
      <c r="O139" s="469"/>
      <c r="P139" s="758"/>
      <c r="Q139" s="48"/>
      <c r="U139"/>
      <c r="V139" s="86">
        <f>IF(+G139+J139-M139=0,0,1)</f>
        <v>0</v>
      </c>
      <c r="X139" s="246"/>
      <c r="Y139" s="242"/>
    </row>
    <row r="140" spans="1:43" ht="16.5" customHeight="1" x14ac:dyDescent="0.2">
      <c r="A140" s="781"/>
      <c r="C140" s="262"/>
      <c r="D140" s="845"/>
      <c r="E140" s="389"/>
      <c r="F140" s="74"/>
      <c r="G140" s="814"/>
      <c r="H140" s="785"/>
      <c r="I140" s="74"/>
      <c r="J140" s="814"/>
      <c r="K140" s="183"/>
      <c r="L140" s="55"/>
      <c r="M140" s="469"/>
      <c r="N140" s="469"/>
      <c r="O140" s="469"/>
      <c r="P140" s="627"/>
      <c r="U140"/>
      <c r="V140" s="274"/>
      <c r="X140" s="246"/>
      <c r="Y140" s="242"/>
    </row>
    <row r="141" spans="1:43" ht="16.5" customHeight="1" thickBot="1" x14ac:dyDescent="0.25">
      <c r="A141" s="781"/>
      <c r="C141" s="703" t="str">
        <f>IF(W143="Yes","Freeport relief (see Note K)","Freeport relief (see Note K): Not applicable")</f>
        <v>Freeport relief (see Note K)</v>
      </c>
      <c r="D141" s="845"/>
      <c r="E141" s="389"/>
      <c r="F141" s="74"/>
      <c r="G141" s="814"/>
      <c r="H141" s="785"/>
      <c r="I141" s="74"/>
      <c r="J141" s="814"/>
      <c r="K141" s="183"/>
      <c r="L141" s="55"/>
      <c r="M141" s="469"/>
      <c r="N141" s="469"/>
      <c r="O141" s="469"/>
      <c r="P141" s="627"/>
      <c r="U141"/>
      <c r="V141" s="274"/>
      <c r="X141" s="246"/>
      <c r="Y141" s="242"/>
    </row>
    <row r="142" spans="1:43" ht="16.5" thickBot="1" x14ac:dyDescent="0.25">
      <c r="A142" s="700"/>
      <c r="C142" s="183" t="str">
        <f>"28. Forecast of relief to be provided in " &amp; FC_year</f>
        <v>28. Forecast of relief to be provided in 2026-27</v>
      </c>
      <c r="D142" s="74"/>
      <c r="E142" s="74"/>
      <c r="F142" s="74"/>
      <c r="G142" s="785"/>
      <c r="H142" s="785"/>
      <c r="I142" s="785"/>
      <c r="J142" s="1321">
        <v>0</v>
      </c>
      <c r="K142" s="785"/>
      <c r="L142" s="55"/>
      <c r="M142" s="1320">
        <f>+J142</f>
        <v>0</v>
      </c>
      <c r="N142" s="55"/>
      <c r="O142" s="55"/>
      <c r="P142" s="1194"/>
      <c r="Q142" s="48"/>
      <c r="U142"/>
      <c r="V142" s="86">
        <f>IF(+G142+J142-M142=0,0,1)</f>
        <v>0</v>
      </c>
      <c r="W142" s="388" t="s">
        <v>1932</v>
      </c>
      <c r="X142"/>
      <c r="Y142"/>
      <c r="Z142"/>
      <c r="AA142"/>
      <c r="AB142"/>
      <c r="AC142"/>
      <c r="AD142"/>
      <c r="AE142"/>
      <c r="AF142"/>
      <c r="AG142"/>
      <c r="AH142"/>
      <c r="AI142"/>
      <c r="AJ142"/>
      <c r="AK142"/>
      <c r="AL142"/>
      <c r="AM142"/>
      <c r="AN142"/>
      <c r="AO142"/>
      <c r="AP142"/>
      <c r="AQ142"/>
    </row>
    <row r="143" spans="1:43" ht="15.75" x14ac:dyDescent="0.2">
      <c r="A143" s="781"/>
      <c r="C143" s="898"/>
      <c r="D143" s="74"/>
      <c r="E143" s="74"/>
      <c r="F143" s="74"/>
      <c r="G143" s="785"/>
      <c r="H143" s="785"/>
      <c r="I143" s="785"/>
      <c r="J143" s="1616" t="str">
        <f>IF(AND(J142&lt;&gt;0,W143=""),"Figure not expected in Line 28, please check","")</f>
        <v/>
      </c>
      <c r="K143" s="785"/>
      <c r="L143" s="55"/>
      <c r="M143" s="55"/>
      <c r="N143" s="55"/>
      <c r="O143" s="55"/>
      <c r="P143" s="627"/>
      <c r="U143"/>
      <c r="V143" s="86"/>
      <c r="W143" t="str">
        <f>INDEX(TierSplit!$AJ5:$AJ302,MATCH(Import_LA_Code,TierSplit!$A5:$A302,0),1)</f>
        <v>Yes</v>
      </c>
      <c r="X143"/>
      <c r="Y143"/>
      <c r="Z143"/>
      <c r="AA143"/>
      <c r="AB143"/>
      <c r="AC143"/>
      <c r="AD143"/>
      <c r="AE143"/>
      <c r="AF143"/>
      <c r="AG143"/>
      <c r="AH143"/>
      <c r="AI143"/>
      <c r="AJ143"/>
      <c r="AK143"/>
      <c r="AL143"/>
      <c r="AM143"/>
      <c r="AN143"/>
      <c r="AO143"/>
      <c r="AP143"/>
      <c r="AQ143"/>
    </row>
    <row r="144" spans="1:43" ht="16.5" thickBot="1" x14ac:dyDescent="0.25">
      <c r="A144" s="781"/>
      <c r="C144" s="899" t="str">
        <f>IF(W146="Yes","Investment Zone Relief (see Note K)","Investment Zone Relief (see Note K): Not applicable")</f>
        <v>Investment Zone Relief (see Note K): Not applicable</v>
      </c>
      <c r="D144" s="74"/>
      <c r="E144" s="74"/>
      <c r="F144" s="74"/>
      <c r="G144" s="785"/>
      <c r="H144" s="785"/>
      <c r="I144" s="785"/>
      <c r="J144" s="785"/>
      <c r="K144" s="785"/>
      <c r="L144" s="55"/>
      <c r="M144" s="55"/>
      <c r="N144" s="55"/>
      <c r="O144" s="55"/>
      <c r="P144" s="627"/>
      <c r="U144"/>
      <c r="V144" s="86"/>
      <c r="W144" s="387"/>
      <c r="X144"/>
      <c r="Y144"/>
      <c r="Z144"/>
      <c r="AA144"/>
      <c r="AB144"/>
      <c r="AC144"/>
      <c r="AD144"/>
      <c r="AE144"/>
      <c r="AF144"/>
      <c r="AG144"/>
      <c r="AH144"/>
      <c r="AI144"/>
      <c r="AJ144"/>
      <c r="AK144"/>
      <c r="AL144"/>
      <c r="AM144"/>
      <c r="AN144"/>
      <c r="AO144"/>
      <c r="AP144"/>
      <c r="AQ144"/>
    </row>
    <row r="145" spans="1:43" ht="16.5" thickBot="1" x14ac:dyDescent="0.25">
      <c r="A145" s="700"/>
      <c r="C145" s="183" t="str">
        <f>"29. Forecast of relief to be provided in " &amp; FC_year</f>
        <v>29. Forecast of relief to be provided in 2026-27</v>
      </c>
      <c r="D145" s="74"/>
      <c r="E145" s="74"/>
      <c r="F145" s="74"/>
      <c r="G145" s="1321">
        <v>0</v>
      </c>
      <c r="H145" s="785"/>
      <c r="I145" s="785"/>
      <c r="J145" s="1321">
        <v>0</v>
      </c>
      <c r="K145" s="785"/>
      <c r="L145" s="55"/>
      <c r="M145" s="1322">
        <f>+G145+J145</f>
        <v>0</v>
      </c>
      <c r="N145" s="386"/>
      <c r="O145" s="386"/>
      <c r="P145" s="627"/>
      <c r="Q145" s="48"/>
      <c r="U145"/>
      <c r="V145" s="86">
        <f>IF(+G145+J145-M145=0,0,1)</f>
        <v>0</v>
      </c>
      <c r="W145" s="388" t="s">
        <v>2419</v>
      </c>
      <c r="X145"/>
      <c r="Y145"/>
      <c r="Z145"/>
      <c r="AA145"/>
      <c r="AB145"/>
      <c r="AC145"/>
      <c r="AD145"/>
      <c r="AE145"/>
      <c r="AF145"/>
      <c r="AG145"/>
      <c r="AH145"/>
      <c r="AI145"/>
      <c r="AJ145"/>
      <c r="AK145"/>
      <c r="AL145"/>
      <c r="AM145"/>
      <c r="AN145"/>
      <c r="AO145"/>
      <c r="AP145"/>
      <c r="AQ145"/>
    </row>
    <row r="146" spans="1:43" ht="15.75" x14ac:dyDescent="0.2">
      <c r="A146" s="781"/>
      <c r="C146" s="183"/>
      <c r="D146" s="74"/>
      <c r="E146" s="74"/>
      <c r="F146" s="74"/>
      <c r="G146" s="814"/>
      <c r="H146" s="785"/>
      <c r="I146" s="785"/>
      <c r="J146" s="1616" t="str">
        <f>IF(AND(J145&lt;&gt;0,W146=""),"Figure not expected in Line 29, please check","")</f>
        <v/>
      </c>
      <c r="K146" s="785"/>
      <c r="L146" s="55"/>
      <c r="M146" s="469"/>
      <c r="N146" s="386"/>
      <c r="O146" s="386"/>
      <c r="P146" s="627"/>
      <c r="U146"/>
      <c r="V146" s="86"/>
      <c r="W146">
        <f>INDEX(TierSplit!$AK8:$AK305,MATCH(Import_LA_Code,TierSplit!$A8:$A305,0),1)</f>
        <v>0</v>
      </c>
      <c r="X146"/>
      <c r="Y146"/>
      <c r="Z146"/>
      <c r="AA146"/>
      <c r="AB146"/>
      <c r="AC146"/>
      <c r="AD146"/>
      <c r="AE146"/>
      <c r="AF146"/>
      <c r="AG146"/>
      <c r="AH146"/>
      <c r="AI146"/>
      <c r="AJ146"/>
      <c r="AK146"/>
      <c r="AL146"/>
      <c r="AM146"/>
      <c r="AN146"/>
      <c r="AO146"/>
      <c r="AP146"/>
      <c r="AQ146"/>
    </row>
    <row r="147" spans="1:43" ht="16.5" thickBot="1" x14ac:dyDescent="0.3">
      <c r="A147" s="781"/>
      <c r="C147" s="150" t="s">
        <v>4985</v>
      </c>
      <c r="D147" s="74"/>
      <c r="E147" s="74"/>
      <c r="F147" s="74"/>
      <c r="G147" s="814"/>
      <c r="H147" s="785"/>
      <c r="I147" s="785"/>
      <c r="J147" s="814"/>
      <c r="K147" s="785"/>
      <c r="L147" s="55"/>
      <c r="M147" s="469"/>
      <c r="N147" s="386"/>
      <c r="O147" s="386"/>
      <c r="P147" s="627"/>
      <c r="U147"/>
      <c r="V147" s="86"/>
      <c r="W147" s="388"/>
      <c r="X147"/>
      <c r="Y147"/>
      <c r="Z147"/>
      <c r="AA147"/>
      <c r="AB147"/>
      <c r="AC147"/>
      <c r="AD147"/>
      <c r="AE147"/>
      <c r="AF147"/>
      <c r="AG147"/>
      <c r="AH147"/>
      <c r="AI147"/>
      <c r="AJ147"/>
      <c r="AK147"/>
      <c r="AL147"/>
      <c r="AM147"/>
      <c r="AN147"/>
      <c r="AO147"/>
      <c r="AP147"/>
      <c r="AQ147"/>
    </row>
    <row r="148" spans="1:43" ht="16.5" thickBot="1" x14ac:dyDescent="0.25">
      <c r="A148" s="781"/>
      <c r="C148" s="159" t="s">
        <v>4982</v>
      </c>
      <c r="D148" s="74"/>
      <c r="E148" s="74"/>
      <c r="F148" s="74"/>
      <c r="G148" s="785"/>
      <c r="H148" s="785"/>
      <c r="I148" s="74"/>
      <c r="J148" s="1321">
        <v>0</v>
      </c>
      <c r="K148" s="785"/>
      <c r="L148" s="55"/>
      <c r="M148" s="1322">
        <f>+J148</f>
        <v>0</v>
      </c>
      <c r="N148" s="386"/>
      <c r="O148" s="386"/>
      <c r="P148" s="627"/>
      <c r="Q148" s="48"/>
      <c r="R148" s="1815"/>
      <c r="S148" s="1815"/>
      <c r="U148"/>
      <c r="V148" s="86">
        <f>IF(+G148+J148-M148=0,0,1)</f>
        <v>0</v>
      </c>
      <c r="W148" s="388"/>
      <c r="X148"/>
      <c r="Y148"/>
      <c r="Z148"/>
      <c r="AA148"/>
      <c r="AB148"/>
      <c r="AC148"/>
      <c r="AD148"/>
      <c r="AE148"/>
      <c r="AF148"/>
      <c r="AG148"/>
      <c r="AH148"/>
      <c r="AI148"/>
      <c r="AJ148"/>
      <c r="AK148"/>
      <c r="AL148"/>
      <c r="AM148"/>
      <c r="AN148"/>
      <c r="AO148"/>
      <c r="AP148"/>
      <c r="AQ148"/>
    </row>
    <row r="149" spans="1:43" ht="15.75" x14ac:dyDescent="0.2">
      <c r="A149" s="781"/>
      <c r="C149" s="183"/>
      <c r="D149" s="74"/>
      <c r="E149" s="74"/>
      <c r="F149" s="74"/>
      <c r="G149" s="814"/>
      <c r="H149" s="785"/>
      <c r="I149" s="785"/>
      <c r="J149" s="814"/>
      <c r="K149" s="785"/>
      <c r="L149" s="55"/>
      <c r="M149" s="469"/>
      <c r="N149" s="386"/>
      <c r="O149" s="386"/>
      <c r="P149" s="627"/>
      <c r="U149"/>
      <c r="V149" s="86"/>
      <c r="W149" s="388"/>
      <c r="X149"/>
      <c r="Y149"/>
      <c r="Z149"/>
      <c r="AA149"/>
      <c r="AB149"/>
      <c r="AC149"/>
      <c r="AD149"/>
      <c r="AE149"/>
      <c r="AF149"/>
      <c r="AG149"/>
      <c r="AH149"/>
      <c r="AI149"/>
      <c r="AJ149"/>
      <c r="AK149"/>
      <c r="AL149"/>
      <c r="AM149"/>
      <c r="AN149"/>
      <c r="AO149"/>
      <c r="AP149"/>
      <c r="AQ149"/>
    </row>
    <row r="150" spans="1:43" ht="16.5" thickBot="1" x14ac:dyDescent="0.25">
      <c r="A150" s="700"/>
      <c r="C150" s="389"/>
      <c r="D150" s="844"/>
      <c r="E150" s="389"/>
      <c r="F150" s="74"/>
      <c r="G150" s="74"/>
      <c r="H150" s="785"/>
      <c r="I150" s="74"/>
      <c r="J150" s="827"/>
      <c r="K150" s="183"/>
      <c r="L150" s="55"/>
      <c r="M150" s="56"/>
      <c r="N150" s="56"/>
      <c r="O150" s="56"/>
      <c r="P150" s="758"/>
      <c r="U150"/>
      <c r="V150" s="274"/>
      <c r="X150" s="246"/>
      <c r="Y150" s="242"/>
    </row>
    <row r="151" spans="1:43" ht="16.5" thickBot="1" x14ac:dyDescent="0.25">
      <c r="A151" s="700"/>
      <c r="B151" s="893"/>
      <c r="C151" s="868"/>
      <c r="D151" s="868"/>
      <c r="E151" s="868"/>
      <c r="F151" s="868"/>
      <c r="G151" s="869"/>
      <c r="H151" s="870"/>
      <c r="I151" s="870"/>
      <c r="J151" s="870"/>
      <c r="K151" s="870"/>
      <c r="L151" s="62"/>
      <c r="M151" s="1250"/>
      <c r="N151" s="1250"/>
      <c r="O151" s="1251"/>
      <c r="P151" s="265"/>
      <c r="U151"/>
      <c r="V151" s="87"/>
      <c r="W151"/>
      <c r="X151"/>
      <c r="Y151"/>
      <c r="Z151"/>
      <c r="AA151"/>
      <c r="AB151"/>
      <c r="AC151"/>
      <c r="AD151"/>
      <c r="AE151"/>
      <c r="AF151"/>
      <c r="AG151"/>
      <c r="AH151"/>
      <c r="AI151"/>
      <c r="AJ151"/>
      <c r="AK151"/>
      <c r="AL151"/>
      <c r="AM151"/>
      <c r="AN151"/>
      <c r="AO151"/>
      <c r="AP151"/>
      <c r="AQ151"/>
    </row>
    <row r="152" spans="1:43" ht="16.5" customHeight="1" thickBot="1" x14ac:dyDescent="0.25">
      <c r="A152" s="700"/>
      <c r="B152" s="894"/>
      <c r="C152" s="1914" t="str">
        <f>"31.  Forecast of discretionary reliefs funded through S31 grant to be provided in " &amp; FC_year &amp; " (Sum of lines 26 to 30)"</f>
        <v>31.  Forecast of discretionary reliefs funded through S31 grant to be provided in 2026-27 (Sum of lines 26 to 30)</v>
      </c>
      <c r="D152" s="1914"/>
      <c r="E152" s="74"/>
      <c r="F152" s="74"/>
      <c r="G152" s="1323">
        <f>+G136+G139+G145</f>
        <v>0</v>
      </c>
      <c r="H152" s="785"/>
      <c r="I152" s="74"/>
      <c r="J152" s="1323">
        <f>+J136+J139+J145+J148+J142</f>
        <v>0</v>
      </c>
      <c r="K152" s="785"/>
      <c r="L152" s="55"/>
      <c r="M152" s="1322">
        <f>+M136+M139+M145+M148+M142</f>
        <v>0</v>
      </c>
      <c r="N152" s="55"/>
      <c r="O152" s="1253"/>
      <c r="P152" s="265"/>
      <c r="Q152" s="48"/>
      <c r="U152"/>
      <c r="V152" s="86">
        <f>IF(+G152+G156-G160=0,0,1)</f>
        <v>0</v>
      </c>
      <c r="W152"/>
      <c r="X152"/>
      <c r="Y152"/>
      <c r="Z152"/>
      <c r="AA152"/>
      <c r="AB152"/>
      <c r="AC152"/>
      <c r="AD152"/>
      <c r="AE152"/>
      <c r="AF152"/>
      <c r="AG152"/>
      <c r="AH152"/>
      <c r="AI152"/>
      <c r="AJ152"/>
      <c r="AK152"/>
      <c r="AL152"/>
      <c r="AM152"/>
      <c r="AN152"/>
      <c r="AO152"/>
      <c r="AP152"/>
      <c r="AQ152"/>
    </row>
    <row r="153" spans="1:43" ht="15.75" x14ac:dyDescent="0.2">
      <c r="A153" s="700"/>
      <c r="B153" s="894"/>
      <c r="C153" s="1914"/>
      <c r="D153" s="1914"/>
      <c r="E153" s="74"/>
      <c r="F153" s="74"/>
      <c r="G153" s="827"/>
      <c r="H153" s="785"/>
      <c r="I153" s="74"/>
      <c r="J153" s="827"/>
      <c r="K153" s="785"/>
      <c r="L153" s="55"/>
      <c r="M153" s="55"/>
      <c r="N153" s="55"/>
      <c r="O153" s="1253"/>
      <c r="P153" s="265"/>
      <c r="U153"/>
      <c r="V153" s="86">
        <f>IF(+J152+J156-J160=0,0,1)</f>
        <v>0</v>
      </c>
      <c r="W153"/>
      <c r="X153"/>
      <c r="Y153"/>
      <c r="Z153"/>
      <c r="AA153"/>
      <c r="AB153"/>
      <c r="AC153"/>
      <c r="AD153"/>
      <c r="AE153"/>
      <c r="AF153"/>
      <c r="AG153"/>
      <c r="AH153"/>
      <c r="AI153"/>
      <c r="AJ153"/>
      <c r="AK153"/>
      <c r="AL153"/>
      <c r="AM153"/>
      <c r="AN153"/>
      <c r="AO153"/>
      <c r="AP153"/>
      <c r="AQ153"/>
    </row>
    <row r="154" spans="1:43" ht="15.75" x14ac:dyDescent="0.2">
      <c r="A154" s="781"/>
      <c r="B154" s="894"/>
      <c r="C154" s="1914"/>
      <c r="D154" s="1914"/>
      <c r="E154" s="74"/>
      <c r="F154" s="74"/>
      <c r="G154" s="827"/>
      <c r="H154" s="785"/>
      <c r="I154" s="74"/>
      <c r="J154" s="827"/>
      <c r="K154" s="785"/>
      <c r="L154" s="55"/>
      <c r="M154" s="55"/>
      <c r="N154" s="55"/>
      <c r="O154" s="1253"/>
      <c r="P154" s="627"/>
      <c r="U154"/>
      <c r="V154" s="86"/>
      <c r="W154"/>
      <c r="X154"/>
      <c r="Y154"/>
      <c r="Z154"/>
      <c r="AA154"/>
      <c r="AB154"/>
      <c r="AC154"/>
      <c r="AD154"/>
      <c r="AE154"/>
      <c r="AF154"/>
      <c r="AG154"/>
      <c r="AH154"/>
      <c r="AI154"/>
      <c r="AJ154"/>
      <c r="AK154"/>
      <c r="AL154"/>
      <c r="AM154"/>
      <c r="AN154"/>
      <c r="AO154"/>
      <c r="AP154"/>
      <c r="AQ154"/>
    </row>
    <row r="155" spans="1:43" ht="16.5" thickBot="1" x14ac:dyDescent="0.25">
      <c r="A155" s="700"/>
      <c r="B155" s="894"/>
      <c r="C155" s="695"/>
      <c r="D155" s="695"/>
      <c r="E155" s="74"/>
      <c r="F155" s="74"/>
      <c r="G155" s="827"/>
      <c r="H155" s="785"/>
      <c r="I155" s="74"/>
      <c r="J155" s="827"/>
      <c r="K155" s="785"/>
      <c r="L155" s="55"/>
      <c r="M155" s="55"/>
      <c r="N155" s="55"/>
      <c r="O155" s="1253"/>
      <c r="P155" s="265"/>
      <c r="U155"/>
      <c r="V155" s="86"/>
      <c r="W155"/>
      <c r="X155"/>
      <c r="Y155"/>
      <c r="Z155"/>
      <c r="AA155"/>
      <c r="AB155"/>
      <c r="AC155"/>
      <c r="AD155"/>
      <c r="AE155"/>
      <c r="AF155"/>
      <c r="AG155"/>
      <c r="AH155"/>
      <c r="AI155"/>
      <c r="AJ155"/>
      <c r="AK155"/>
      <c r="AL155"/>
      <c r="AM155"/>
      <c r="AN155"/>
      <c r="AO155"/>
      <c r="AP155"/>
      <c r="AQ155"/>
    </row>
    <row r="156" spans="1:43" ht="16.5" customHeight="1" thickBot="1" x14ac:dyDescent="0.25">
      <c r="A156" s="700"/>
      <c r="B156" s="894"/>
      <c r="C156" s="1914" t="s">
        <v>5234</v>
      </c>
      <c r="D156" s="1914"/>
      <c r="E156" s="74"/>
      <c r="F156" s="74"/>
      <c r="G156" s="1321">
        <v>0</v>
      </c>
      <c r="H156" s="785"/>
      <c r="I156" s="74"/>
      <c r="J156" s="1321">
        <v>0</v>
      </c>
      <c r="K156" s="785"/>
      <c r="L156" s="55"/>
      <c r="M156" s="1322">
        <f>+G156+J156</f>
        <v>0</v>
      </c>
      <c r="N156" s="55"/>
      <c r="O156" s="1253"/>
      <c r="P156" s="265"/>
      <c r="Q156" s="48"/>
      <c r="U156"/>
      <c r="V156" s="86">
        <f>IF(+J152+J156-J160=0,0,1)</f>
        <v>0</v>
      </c>
      <c r="W156"/>
      <c r="X156"/>
      <c r="Y156" s="73"/>
      <c r="Z156"/>
      <c r="AA156"/>
      <c r="AB156"/>
      <c r="AC156"/>
      <c r="AD156"/>
      <c r="AE156"/>
      <c r="AF156"/>
      <c r="AG156"/>
      <c r="AH156"/>
      <c r="AI156"/>
      <c r="AJ156"/>
      <c r="AK156"/>
      <c r="AL156"/>
      <c r="AM156"/>
      <c r="AN156"/>
      <c r="AO156"/>
      <c r="AP156"/>
      <c r="AQ156"/>
    </row>
    <row r="157" spans="1:43" ht="15.75" x14ac:dyDescent="0.2">
      <c r="A157" s="700"/>
      <c r="B157" s="894"/>
      <c r="C157" s="1914"/>
      <c r="D157" s="1914"/>
      <c r="E157" s="74"/>
      <c r="F157" s="74"/>
      <c r="G157" s="827"/>
      <c r="H157" s="785"/>
      <c r="I157" s="74"/>
      <c r="J157" s="827"/>
      <c r="K157" s="785"/>
      <c r="L157" s="55"/>
      <c r="M157" s="56"/>
      <c r="N157" s="56"/>
      <c r="O157" s="1252"/>
      <c r="P157" s="265"/>
      <c r="U157"/>
      <c r="V157" s="87"/>
      <c r="W157"/>
      <c r="X157"/>
      <c r="Y157"/>
      <c r="Z157"/>
      <c r="AA157"/>
      <c r="AB157"/>
      <c r="AC157"/>
      <c r="AD157"/>
      <c r="AE157"/>
      <c r="AF157"/>
      <c r="AG157"/>
      <c r="AH157"/>
      <c r="AI157"/>
      <c r="AJ157"/>
      <c r="AK157"/>
      <c r="AL157"/>
      <c r="AM157"/>
      <c r="AN157"/>
      <c r="AO157"/>
      <c r="AP157"/>
      <c r="AQ157"/>
    </row>
    <row r="158" spans="1:43" ht="15.75" x14ac:dyDescent="0.2">
      <c r="A158" s="700"/>
      <c r="B158" s="894"/>
      <c r="C158" s="1914"/>
      <c r="D158" s="1914"/>
      <c r="E158" s="74"/>
      <c r="F158" s="74"/>
      <c r="G158" s="827"/>
      <c r="H158" s="785"/>
      <c r="I158" s="74"/>
      <c r="J158" s="827"/>
      <c r="K158" s="785"/>
      <c r="L158" s="55"/>
      <c r="M158" s="56"/>
      <c r="N158" s="56"/>
      <c r="O158" s="1252"/>
      <c r="P158" s="627"/>
      <c r="U158"/>
      <c r="V158" s="87"/>
      <c r="W158"/>
      <c r="X158"/>
      <c r="Y158"/>
      <c r="Z158"/>
      <c r="AA158"/>
      <c r="AB158"/>
      <c r="AC158"/>
      <c r="AD158"/>
      <c r="AE158"/>
      <c r="AF158"/>
      <c r="AG158"/>
      <c r="AH158"/>
      <c r="AI158"/>
      <c r="AJ158"/>
      <c r="AK158"/>
      <c r="AL158"/>
      <c r="AM158"/>
      <c r="AN158"/>
      <c r="AO158"/>
      <c r="AP158"/>
      <c r="AQ158"/>
    </row>
    <row r="159" spans="1:43" ht="16.5" thickBot="1" x14ac:dyDescent="0.25">
      <c r="A159" s="700"/>
      <c r="B159" s="894"/>
      <c r="C159" s="695"/>
      <c r="D159" s="695"/>
      <c r="E159" s="74"/>
      <c r="F159" s="74"/>
      <c r="G159" s="827"/>
      <c r="H159" s="785"/>
      <c r="I159" s="74"/>
      <c r="J159" s="827"/>
      <c r="K159" s="785"/>
      <c r="L159" s="55"/>
      <c r="M159" s="56"/>
      <c r="N159" s="56"/>
      <c r="O159" s="1252"/>
      <c r="P159" s="265"/>
      <c r="U159"/>
      <c r="V159" s="87"/>
      <c r="W159"/>
      <c r="X159"/>
      <c r="Y159"/>
      <c r="Z159"/>
      <c r="AA159"/>
      <c r="AB159"/>
      <c r="AC159"/>
      <c r="AD159"/>
      <c r="AE159"/>
      <c r="AF159"/>
      <c r="AG159"/>
      <c r="AH159"/>
      <c r="AI159"/>
      <c r="AJ159"/>
      <c r="AK159"/>
      <c r="AL159"/>
      <c r="AM159"/>
      <c r="AN159"/>
      <c r="AO159"/>
      <c r="AP159"/>
      <c r="AQ159"/>
    </row>
    <row r="160" spans="1:43" ht="16.5" customHeight="1" thickBot="1" x14ac:dyDescent="0.25">
      <c r="A160" s="700"/>
      <c r="B160" s="894"/>
      <c r="C160" s="1938" t="str">
        <f>"33.  Total forecast of discretionary reliefs funded through S31 grant to be provided in " &amp; FC_year</f>
        <v>33.  Total forecast of discretionary reliefs funded through S31 grant to be provided in 2026-27</v>
      </c>
      <c r="D160" s="1938"/>
      <c r="E160" s="74"/>
      <c r="F160" s="74"/>
      <c r="G160" s="1323">
        <f>+G152+G156</f>
        <v>0</v>
      </c>
      <c r="H160" s="785"/>
      <c r="I160" s="74"/>
      <c r="J160" s="1323">
        <f>+J152+J156</f>
        <v>0</v>
      </c>
      <c r="K160" s="785"/>
      <c r="L160" s="55"/>
      <c r="M160" s="1322">
        <f>+G160+J160</f>
        <v>0</v>
      </c>
      <c r="N160" s="469"/>
      <c r="O160" s="1254"/>
      <c r="P160" s="265"/>
      <c r="Q160" s="48"/>
      <c r="R160" s="1815"/>
      <c r="S160" s="1815"/>
      <c r="T160" s="1815"/>
      <c r="U160"/>
      <c r="V160" s="86">
        <f>IF(+G160+J160-M160=0,0,1)</f>
        <v>0</v>
      </c>
      <c r="W160"/>
      <c r="X160" s="48"/>
      <c r="Y160"/>
      <c r="Z160"/>
      <c r="AA160"/>
      <c r="AB160"/>
      <c r="AC160"/>
      <c r="AD160"/>
      <c r="AE160"/>
      <c r="AF160"/>
      <c r="AG160"/>
      <c r="AH160"/>
      <c r="AI160"/>
      <c r="AJ160"/>
      <c r="AK160"/>
      <c r="AL160"/>
      <c r="AM160"/>
      <c r="AN160"/>
      <c r="AO160"/>
      <c r="AP160"/>
      <c r="AQ160"/>
    </row>
    <row r="161" spans="1:43" ht="15" customHeight="1" x14ac:dyDescent="0.2">
      <c r="A161" s="700"/>
      <c r="B161" s="894"/>
      <c r="C161" s="1938"/>
      <c r="D161" s="1938"/>
      <c r="E161" s="74"/>
      <c r="F161" s="74"/>
      <c r="G161" s="74"/>
      <c r="H161" s="74"/>
      <c r="I161" s="74"/>
      <c r="J161" s="74"/>
      <c r="K161" s="785"/>
      <c r="L161" s="67"/>
      <c r="M161" s="67"/>
      <c r="N161" s="67"/>
      <c r="O161" s="1257"/>
      <c r="P161" s="265"/>
      <c r="U161"/>
      <c r="V161" s="88"/>
      <c r="W161"/>
      <c r="X161"/>
      <c r="Y161"/>
      <c r="Z161"/>
      <c r="AA161"/>
      <c r="AB161"/>
      <c r="AC161"/>
      <c r="AD161"/>
      <c r="AE161"/>
      <c r="AF161"/>
      <c r="AG161"/>
      <c r="AH161"/>
      <c r="AI161"/>
      <c r="AJ161"/>
      <c r="AK161"/>
      <c r="AL161"/>
      <c r="AM161"/>
      <c r="AN161"/>
      <c r="AO161"/>
      <c r="AP161"/>
      <c r="AQ161"/>
    </row>
    <row r="162" spans="1:43" ht="15.75" customHeight="1" x14ac:dyDescent="0.25">
      <c r="A162" s="781"/>
      <c r="B162" s="894"/>
      <c r="C162" s="1938"/>
      <c r="D162" s="1938"/>
      <c r="E162" s="74"/>
      <c r="F162" s="74"/>
      <c r="G162" s="182"/>
      <c r="H162" s="74"/>
      <c r="I162" s="74"/>
      <c r="J162" s="74"/>
      <c r="K162" s="785"/>
      <c r="L162" s="67"/>
      <c r="M162" s="67"/>
      <c r="N162" s="67"/>
      <c r="O162" s="1257"/>
      <c r="P162" s="627"/>
      <c r="U162"/>
      <c r="V162" s="88"/>
      <c r="W162"/>
      <c r="X162"/>
      <c r="Y162"/>
      <c r="Z162"/>
      <c r="AA162"/>
      <c r="AB162"/>
      <c r="AC162"/>
      <c r="AD162"/>
      <c r="AE162"/>
      <c r="AF162"/>
      <c r="AG162"/>
      <c r="AH162"/>
      <c r="AI162"/>
      <c r="AJ162"/>
      <c r="AK162"/>
      <c r="AL162"/>
      <c r="AM162"/>
      <c r="AN162"/>
      <c r="AO162"/>
      <c r="AP162"/>
      <c r="AQ162"/>
    </row>
    <row r="163" spans="1:43" ht="16.5" thickBot="1" x14ac:dyDescent="0.25">
      <c r="A163" s="700"/>
      <c r="B163" s="895"/>
      <c r="C163" s="871"/>
      <c r="D163" s="871"/>
      <c r="E163" s="871"/>
      <c r="F163" s="871"/>
      <c r="G163" s="872"/>
      <c r="H163" s="873"/>
      <c r="I163" s="873"/>
      <c r="J163" s="872"/>
      <c r="K163" s="872"/>
      <c r="L163" s="64"/>
      <c r="M163" s="1255"/>
      <c r="N163" s="1255"/>
      <c r="O163" s="1256"/>
      <c r="P163" s="265"/>
      <c r="U163"/>
      <c r="V163" s="87"/>
      <c r="W163"/>
      <c r="X163"/>
      <c r="Y163"/>
      <c r="Z163"/>
      <c r="AA163"/>
      <c r="AB163"/>
      <c r="AC163"/>
      <c r="AD163"/>
      <c r="AE163"/>
      <c r="AF163"/>
      <c r="AG163"/>
      <c r="AH163"/>
      <c r="AI163"/>
      <c r="AJ163"/>
      <c r="AK163"/>
      <c r="AL163"/>
      <c r="AM163"/>
      <c r="AN163"/>
      <c r="AO163"/>
      <c r="AP163"/>
      <c r="AQ163"/>
    </row>
    <row r="164" spans="1:43" ht="16.5" thickBot="1" x14ac:dyDescent="0.25">
      <c r="A164" s="781"/>
      <c r="C164" s="74"/>
      <c r="D164" s="74"/>
      <c r="E164" s="74"/>
      <c r="F164" s="74"/>
      <c r="G164" s="827"/>
      <c r="H164" s="785"/>
      <c r="I164" s="785"/>
      <c r="J164" s="827"/>
      <c r="K164" s="827"/>
      <c r="L164" s="55"/>
      <c r="M164" s="56"/>
      <c r="N164" s="56"/>
      <c r="O164" s="56"/>
      <c r="P164" s="627"/>
      <c r="U164"/>
      <c r="V164" s="87"/>
      <c r="W164"/>
      <c r="X164"/>
      <c r="Y164"/>
      <c r="Z164"/>
      <c r="AA164"/>
      <c r="AB164"/>
      <c r="AC164"/>
      <c r="AD164"/>
      <c r="AE164"/>
      <c r="AF164"/>
      <c r="AG164"/>
      <c r="AH164"/>
      <c r="AI164"/>
      <c r="AJ164"/>
      <c r="AK164"/>
      <c r="AL164"/>
      <c r="AM164"/>
      <c r="AN164"/>
      <c r="AO164"/>
      <c r="AP164"/>
      <c r="AQ164"/>
    </row>
    <row r="165" spans="1:43" ht="16.5" thickBot="1" x14ac:dyDescent="0.25">
      <c r="A165" s="781"/>
      <c r="B165" s="900"/>
      <c r="C165" s="901"/>
      <c r="D165" s="901"/>
      <c r="E165" s="901"/>
      <c r="F165" s="901"/>
      <c r="G165" s="902"/>
      <c r="H165" s="903"/>
      <c r="I165" s="903"/>
      <c r="J165" s="902"/>
      <c r="K165" s="902"/>
      <c r="L165" s="904"/>
      <c r="M165" s="905"/>
      <c r="N165" s="1250"/>
      <c r="O165" s="1251"/>
      <c r="P165" s="627"/>
      <c r="U165"/>
      <c r="V165" s="87"/>
      <c r="W165"/>
      <c r="X165"/>
      <c r="Y165"/>
      <c r="Z165"/>
      <c r="AA165"/>
      <c r="AB165"/>
      <c r="AC165"/>
      <c r="AD165"/>
      <c r="AE165"/>
      <c r="AF165"/>
      <c r="AG165"/>
      <c r="AH165"/>
      <c r="AI165"/>
      <c r="AJ165"/>
      <c r="AK165"/>
      <c r="AL165"/>
      <c r="AM165"/>
      <c r="AN165"/>
      <c r="AO165"/>
      <c r="AP165"/>
      <c r="AQ165"/>
    </row>
    <row r="166" spans="1:43" ht="16.5" thickBot="1" x14ac:dyDescent="0.25">
      <c r="A166" s="781"/>
      <c r="B166" s="906"/>
      <c r="C166" s="1938" t="str">
        <f>"34. Total forecast of reliefs funded through S31 grant to be provided in " &amp; FC_year</f>
        <v>34. Total forecast of reliefs funded through S31 grant to be provided in 2026-27</v>
      </c>
      <c r="D166" s="1938"/>
      <c r="E166" s="74"/>
      <c r="F166" s="74"/>
      <c r="G166" s="1323">
        <f>G108+G129+G160</f>
        <v>0</v>
      </c>
      <c r="H166" s="785"/>
      <c r="I166" s="785"/>
      <c r="J166" s="1323">
        <f>J108+J129+J160</f>
        <v>0</v>
      </c>
      <c r="K166" s="827"/>
      <c r="L166" s="55"/>
      <c r="M166" s="1322">
        <f>M108+M129+M160</f>
        <v>0</v>
      </c>
      <c r="N166" s="56"/>
      <c r="O166" s="1252"/>
      <c r="P166" s="627"/>
      <c r="R166" s="1815"/>
      <c r="S166" s="1815"/>
      <c r="T166" s="1815"/>
      <c r="U166"/>
      <c r="V166" s="86">
        <f>IF(+G166+J166-M166=0,0,1)</f>
        <v>0</v>
      </c>
      <c r="W166"/>
      <c r="X166"/>
      <c r="Y166"/>
      <c r="Z166"/>
      <c r="AA166"/>
      <c r="AB166"/>
      <c r="AC166"/>
      <c r="AD166"/>
      <c r="AE166"/>
      <c r="AF166"/>
      <c r="AG166"/>
      <c r="AH166"/>
      <c r="AI166"/>
      <c r="AJ166"/>
      <c r="AK166"/>
      <c r="AL166"/>
      <c r="AM166"/>
      <c r="AN166"/>
      <c r="AO166"/>
      <c r="AP166"/>
      <c r="AQ166"/>
    </row>
    <row r="167" spans="1:43" ht="15.75" x14ac:dyDescent="0.2">
      <c r="A167" s="781"/>
      <c r="B167" s="906"/>
      <c r="C167" s="1938"/>
      <c r="D167" s="1938"/>
      <c r="E167" s="74"/>
      <c r="F167" s="74"/>
      <c r="G167" s="827"/>
      <c r="H167" s="785"/>
      <c r="I167" s="785"/>
      <c r="J167" s="827"/>
      <c r="K167" s="827"/>
      <c r="L167" s="55"/>
      <c r="M167" s="56"/>
      <c r="N167" s="56"/>
      <c r="O167" s="1252"/>
      <c r="P167" s="627"/>
      <c r="U167"/>
      <c r="V167" s="87"/>
      <c r="W167"/>
      <c r="X167"/>
      <c r="Y167"/>
      <c r="Z167"/>
      <c r="AA167"/>
      <c r="AB167"/>
      <c r="AC167"/>
      <c r="AD167"/>
      <c r="AE167"/>
      <c r="AF167"/>
      <c r="AG167"/>
      <c r="AH167"/>
      <c r="AI167"/>
      <c r="AJ167"/>
      <c r="AK167"/>
      <c r="AL167"/>
      <c r="AM167"/>
      <c r="AN167"/>
      <c r="AO167"/>
      <c r="AP167"/>
      <c r="AQ167"/>
    </row>
    <row r="168" spans="1:43" ht="16.5" thickBot="1" x14ac:dyDescent="0.25">
      <c r="A168" s="781"/>
      <c r="B168" s="907"/>
      <c r="C168" s="908"/>
      <c r="D168" s="908"/>
      <c r="E168" s="908"/>
      <c r="F168" s="908"/>
      <c r="G168" s="909"/>
      <c r="H168" s="910"/>
      <c r="I168" s="910"/>
      <c r="J168" s="909"/>
      <c r="K168" s="909"/>
      <c r="L168" s="911"/>
      <c r="M168" s="912"/>
      <c r="N168" s="1255"/>
      <c r="O168" s="1256"/>
      <c r="P168" s="627"/>
      <c r="U168"/>
      <c r="V168" s="87"/>
      <c r="W168"/>
      <c r="X168"/>
      <c r="Y168"/>
      <c r="Z168"/>
      <c r="AA168"/>
      <c r="AB168"/>
      <c r="AC168"/>
      <c r="AD168"/>
      <c r="AE168"/>
      <c r="AF168"/>
      <c r="AG168"/>
      <c r="AH168"/>
      <c r="AI168"/>
      <c r="AJ168"/>
      <c r="AK168"/>
      <c r="AL168"/>
      <c r="AM168"/>
      <c r="AN168"/>
      <c r="AO168"/>
      <c r="AP168"/>
      <c r="AQ168"/>
    </row>
    <row r="169" spans="1:43" ht="15.75" x14ac:dyDescent="0.2">
      <c r="A169" s="781"/>
      <c r="C169" s="74"/>
      <c r="D169" s="74"/>
      <c r="E169" s="74"/>
      <c r="F169" s="74"/>
      <c r="G169" s="827"/>
      <c r="H169" s="785"/>
      <c r="I169" s="785"/>
      <c r="J169" s="827"/>
      <c r="K169" s="827"/>
      <c r="L169" s="55"/>
      <c r="M169" s="56"/>
      <c r="N169" s="56"/>
      <c r="O169" s="56"/>
      <c r="P169" s="627"/>
      <c r="U169"/>
      <c r="V169" s="87"/>
      <c r="W169"/>
      <c r="X169"/>
      <c r="Y169"/>
      <c r="Z169"/>
      <c r="AA169"/>
      <c r="AB169"/>
      <c r="AC169"/>
      <c r="AD169"/>
      <c r="AE169"/>
      <c r="AF169"/>
      <c r="AG169"/>
      <c r="AH169"/>
      <c r="AI169"/>
      <c r="AJ169"/>
      <c r="AK169"/>
      <c r="AL169"/>
      <c r="AM169"/>
      <c r="AN169"/>
      <c r="AO169"/>
      <c r="AP169"/>
      <c r="AQ169"/>
    </row>
    <row r="170" spans="1:43" ht="28.5" customHeight="1" x14ac:dyDescent="0.2">
      <c r="A170" s="700"/>
      <c r="C170" s="1247" t="s">
        <v>4458</v>
      </c>
      <c r="D170" s="74"/>
      <c r="E170" s="74"/>
      <c r="F170" s="74"/>
      <c r="G170" s="785"/>
      <c r="H170" s="785"/>
      <c r="I170" s="74"/>
      <c r="J170" s="785"/>
      <c r="K170" s="785"/>
      <c r="L170" s="55"/>
      <c r="M170" s="55"/>
      <c r="N170" s="55"/>
      <c r="O170" s="55"/>
      <c r="P170" s="265"/>
      <c r="U170"/>
      <c r="V170" s="87"/>
      <c r="W170"/>
      <c r="X170"/>
      <c r="Y170"/>
      <c r="Z170"/>
      <c r="AA170"/>
      <c r="AB170"/>
      <c r="AC170"/>
      <c r="AD170"/>
      <c r="AE170"/>
      <c r="AF170"/>
      <c r="AG170"/>
      <c r="AH170"/>
      <c r="AI170"/>
      <c r="AJ170"/>
      <c r="AK170"/>
      <c r="AL170"/>
      <c r="AM170"/>
      <c r="AN170"/>
      <c r="AO170"/>
      <c r="AP170"/>
      <c r="AQ170"/>
    </row>
    <row r="171" spans="1:43" ht="16.5" thickBot="1" x14ac:dyDescent="0.3">
      <c r="A171" s="700"/>
      <c r="C171" s="150" t="s">
        <v>680</v>
      </c>
      <c r="D171" s="74"/>
      <c r="E171" s="74"/>
      <c r="F171" s="74"/>
      <c r="G171" s="785"/>
      <c r="H171" s="785"/>
      <c r="I171" s="74"/>
      <c r="J171" s="785"/>
      <c r="K171" s="785"/>
      <c r="L171" s="55"/>
      <c r="M171" s="55"/>
      <c r="N171" s="55"/>
      <c r="O171" s="55"/>
      <c r="P171" s="265"/>
      <c r="U171"/>
      <c r="V171" s="87"/>
      <c r="W171"/>
      <c r="X171"/>
      <c r="Y171"/>
      <c r="Z171"/>
      <c r="AA171"/>
      <c r="AB171"/>
      <c r="AC171"/>
      <c r="AD171"/>
      <c r="AE171"/>
      <c r="AF171"/>
      <c r="AG171"/>
      <c r="AH171"/>
      <c r="AI171"/>
      <c r="AJ171"/>
      <c r="AK171"/>
      <c r="AL171"/>
      <c r="AM171"/>
      <c r="AN171"/>
      <c r="AO171"/>
      <c r="AP171"/>
      <c r="AQ171"/>
    </row>
    <row r="172" spans="1:43" ht="16.5" thickBot="1" x14ac:dyDescent="0.25">
      <c r="A172" s="700"/>
      <c r="C172" s="183" t="str">
        <f>"35. Forecast of relief to be provided in " &amp; FC_year</f>
        <v>35. Forecast of relief to be provided in 2026-27</v>
      </c>
      <c r="D172" s="74"/>
      <c r="E172" s="74"/>
      <c r="F172" s="74"/>
      <c r="G172" s="1321">
        <v>0</v>
      </c>
      <c r="H172" s="785"/>
      <c r="I172" s="74"/>
      <c r="J172" s="1321">
        <v>0</v>
      </c>
      <c r="K172" s="785"/>
      <c r="L172" s="55"/>
      <c r="M172" s="1322">
        <f>+G172+J172</f>
        <v>0</v>
      </c>
      <c r="N172" s="469"/>
      <c r="O172" s="469"/>
      <c r="P172" s="265"/>
      <c r="Q172" s="48"/>
      <c r="U172"/>
      <c r="V172" s="86">
        <f>IF(+G172+J172-M172=0,0,1)</f>
        <v>0</v>
      </c>
      <c r="W172"/>
      <c r="X172" s="48"/>
      <c r="Y172" s="73"/>
      <c r="Z172"/>
      <c r="AA172"/>
      <c r="AB172"/>
      <c r="AC172"/>
      <c r="AD172"/>
      <c r="AE172"/>
      <c r="AF172"/>
      <c r="AG172"/>
      <c r="AH172"/>
      <c r="AI172"/>
      <c r="AJ172"/>
      <c r="AK172"/>
      <c r="AL172"/>
      <c r="AM172"/>
      <c r="AN172"/>
      <c r="AO172"/>
      <c r="AP172"/>
      <c r="AQ172"/>
    </row>
    <row r="173" spans="1:43" ht="15.75" x14ac:dyDescent="0.25">
      <c r="A173" s="700"/>
      <c r="C173" s="150"/>
      <c r="D173" s="74"/>
      <c r="E173" s="74"/>
      <c r="F173" s="74"/>
      <c r="G173" s="785"/>
      <c r="H173" s="785"/>
      <c r="I173" s="785"/>
      <c r="J173" s="785"/>
      <c r="K173" s="785"/>
      <c r="L173" s="55"/>
      <c r="M173" s="55"/>
      <c r="N173" s="55"/>
      <c r="O173" s="55"/>
      <c r="P173" s="265"/>
      <c r="U173"/>
      <c r="V173" s="87"/>
      <c r="W173"/>
      <c r="X173"/>
      <c r="Y173"/>
      <c r="Z173"/>
      <c r="AA173"/>
      <c r="AB173"/>
      <c r="AC173"/>
      <c r="AD173"/>
      <c r="AE173"/>
      <c r="AF173"/>
      <c r="AG173"/>
      <c r="AH173"/>
      <c r="AI173"/>
      <c r="AJ173"/>
      <c r="AK173"/>
      <c r="AL173"/>
      <c r="AM173"/>
      <c r="AN173"/>
      <c r="AO173"/>
      <c r="AP173"/>
      <c r="AQ173"/>
    </row>
    <row r="174" spans="1:43" ht="16.5" thickBot="1" x14ac:dyDescent="0.3">
      <c r="A174" s="700"/>
      <c r="C174" s="150" t="s">
        <v>665</v>
      </c>
      <c r="D174" s="74"/>
      <c r="E174" s="74"/>
      <c r="F174" s="74"/>
      <c r="G174" s="785"/>
      <c r="H174" s="785"/>
      <c r="I174" s="785"/>
      <c r="J174" s="785"/>
      <c r="K174" s="785"/>
      <c r="L174" s="55"/>
      <c r="M174" s="55"/>
      <c r="N174" s="55"/>
      <c r="O174" s="55"/>
      <c r="P174" s="265"/>
      <c r="U174"/>
      <c r="V174" s="87"/>
      <c r="W174"/>
      <c r="X174"/>
      <c r="Y174"/>
      <c r="Z174"/>
      <c r="AA174"/>
      <c r="AB174"/>
      <c r="AC174"/>
      <c r="AD174"/>
      <c r="AE174"/>
      <c r="AF174"/>
      <c r="AG174"/>
      <c r="AH174"/>
      <c r="AI174"/>
      <c r="AJ174"/>
      <c r="AK174"/>
      <c r="AL174"/>
      <c r="AM174"/>
      <c r="AN174"/>
      <c r="AO174"/>
      <c r="AP174"/>
      <c r="AQ174"/>
    </row>
    <row r="175" spans="1:43" ht="16.5" thickBot="1" x14ac:dyDescent="0.25">
      <c r="A175" s="700"/>
      <c r="C175" s="183" t="str">
        <f>"36. Forecast of relief to be provided in " &amp; FC_year</f>
        <v>36. Forecast of relief to be provided in 2026-27</v>
      </c>
      <c r="D175" s="74"/>
      <c r="E175" s="74"/>
      <c r="F175" s="74"/>
      <c r="G175" s="1321">
        <v>0</v>
      </c>
      <c r="H175" s="785"/>
      <c r="I175" s="74"/>
      <c r="J175" s="1321">
        <v>0</v>
      </c>
      <c r="K175" s="785"/>
      <c r="L175" s="55"/>
      <c r="M175" s="1322">
        <f>+G175+J175</f>
        <v>0</v>
      </c>
      <c r="N175" s="469"/>
      <c r="O175" s="469"/>
      <c r="P175" s="265"/>
      <c r="Q175" s="48"/>
      <c r="U175"/>
      <c r="V175" s="86">
        <f>IF(+G175+J175-M175=0,0,1)</f>
        <v>0</v>
      </c>
      <c r="W175"/>
      <c r="X175" s="48"/>
      <c r="Y175" s="73"/>
      <c r="Z175"/>
      <c r="AA175"/>
      <c r="AB175"/>
      <c r="AC175"/>
      <c r="AD175"/>
      <c r="AE175"/>
      <c r="AF175"/>
      <c r="AG175"/>
      <c r="AH175"/>
      <c r="AI175"/>
      <c r="AJ175"/>
      <c r="AK175"/>
      <c r="AL175"/>
      <c r="AM175"/>
      <c r="AN175"/>
      <c r="AO175"/>
      <c r="AP175"/>
      <c r="AQ175"/>
    </row>
    <row r="176" spans="1:43" x14ac:dyDescent="0.2">
      <c r="A176" s="700"/>
      <c r="C176" s="183"/>
      <c r="D176" s="74"/>
      <c r="E176" s="74"/>
      <c r="F176" s="74"/>
      <c r="G176" s="785"/>
      <c r="H176" s="785"/>
      <c r="I176" s="74"/>
      <c r="J176" s="785"/>
      <c r="K176" s="785"/>
      <c r="L176" s="55"/>
      <c r="M176" s="55"/>
      <c r="N176" s="55"/>
      <c r="O176" s="55"/>
      <c r="P176" s="265"/>
      <c r="U176"/>
      <c r="V176" s="87"/>
      <c r="W176"/>
      <c r="X176"/>
      <c r="Y176"/>
      <c r="Z176"/>
      <c r="AA176"/>
      <c r="AB176"/>
      <c r="AC176"/>
      <c r="AD176"/>
      <c r="AE176"/>
      <c r="AF176"/>
      <c r="AG176"/>
      <c r="AH176"/>
      <c r="AI176"/>
      <c r="AJ176"/>
      <c r="AK176"/>
      <c r="AL176"/>
      <c r="AM176"/>
      <c r="AN176"/>
      <c r="AO176"/>
      <c r="AP176"/>
      <c r="AQ176"/>
    </row>
    <row r="177" spans="1:43" ht="16.5" thickBot="1" x14ac:dyDescent="0.3">
      <c r="A177" s="700"/>
      <c r="C177" s="150" t="s">
        <v>664</v>
      </c>
      <c r="D177" s="74"/>
      <c r="E177" s="74"/>
      <c r="F177" s="74"/>
      <c r="G177" s="785"/>
      <c r="H177" s="785"/>
      <c r="I177" s="74"/>
      <c r="J177" s="785"/>
      <c r="K177" s="785"/>
      <c r="L177" s="55"/>
      <c r="M177" s="55"/>
      <c r="N177" s="55"/>
      <c r="O177" s="55"/>
      <c r="P177" s="265"/>
      <c r="U177"/>
      <c r="V177" s="87"/>
      <c r="W177"/>
      <c r="X177"/>
      <c r="Y177"/>
      <c r="Z177"/>
      <c r="AA177"/>
      <c r="AB177"/>
      <c r="AC177"/>
      <c r="AD177"/>
      <c r="AE177"/>
      <c r="AF177"/>
      <c r="AG177"/>
      <c r="AH177"/>
      <c r="AI177"/>
      <c r="AJ177"/>
      <c r="AK177"/>
      <c r="AL177"/>
      <c r="AM177"/>
      <c r="AN177"/>
      <c r="AO177"/>
      <c r="AP177"/>
      <c r="AQ177"/>
    </row>
    <row r="178" spans="1:43" ht="16.5" thickBot="1" x14ac:dyDescent="0.25">
      <c r="A178" s="700"/>
      <c r="C178" s="183" t="str">
        <f>"37. Forecast of relief to be provided in " &amp; FC_year</f>
        <v>37. Forecast of relief to be provided in 2026-27</v>
      </c>
      <c r="D178" s="74"/>
      <c r="E178" s="74"/>
      <c r="F178" s="74"/>
      <c r="G178" s="1321">
        <v>0</v>
      </c>
      <c r="H178" s="785"/>
      <c r="I178" s="74"/>
      <c r="J178" s="1321">
        <v>0</v>
      </c>
      <c r="K178" s="785"/>
      <c r="L178" s="55"/>
      <c r="M178" s="1322">
        <f>+G178+J178</f>
        <v>0</v>
      </c>
      <c r="N178" s="469"/>
      <c r="O178" s="469"/>
      <c r="P178" s="265"/>
      <c r="Q178" s="48"/>
      <c r="U178"/>
      <c r="V178" s="86">
        <f>IF(+G178+J178-M178=0,0,1)</f>
        <v>0</v>
      </c>
      <c r="W178"/>
      <c r="X178" s="48"/>
      <c r="Y178" s="73"/>
      <c r="Z178"/>
      <c r="AA178"/>
      <c r="AB178"/>
      <c r="AC178"/>
      <c r="AD178"/>
      <c r="AE178"/>
      <c r="AF178"/>
      <c r="AG178"/>
      <c r="AH178"/>
      <c r="AI178"/>
      <c r="AJ178"/>
      <c r="AK178"/>
      <c r="AL178"/>
      <c r="AM178"/>
      <c r="AN178"/>
      <c r="AO178"/>
      <c r="AP178"/>
      <c r="AQ178"/>
    </row>
    <row r="179" spans="1:43" x14ac:dyDescent="0.2">
      <c r="A179" s="700"/>
      <c r="C179" s="183"/>
      <c r="D179" s="74"/>
      <c r="E179" s="74"/>
      <c r="F179" s="74"/>
      <c r="G179" s="785"/>
      <c r="H179" s="785"/>
      <c r="I179" s="785"/>
      <c r="J179" s="785"/>
      <c r="K179" s="785"/>
      <c r="L179" s="55"/>
      <c r="M179" s="55"/>
      <c r="N179" s="55"/>
      <c r="O179" s="55"/>
      <c r="P179" s="265"/>
      <c r="U179"/>
      <c r="V179" s="87"/>
      <c r="W179"/>
      <c r="X179"/>
      <c r="Y179"/>
      <c r="Z179"/>
      <c r="AA179"/>
      <c r="AB179"/>
      <c r="AC179"/>
      <c r="AD179"/>
      <c r="AE179"/>
      <c r="AF179"/>
      <c r="AG179"/>
      <c r="AH179"/>
      <c r="AI179"/>
      <c r="AJ179"/>
      <c r="AK179"/>
      <c r="AL179"/>
      <c r="AM179"/>
      <c r="AN179"/>
      <c r="AO179"/>
      <c r="AP179"/>
      <c r="AQ179"/>
    </row>
    <row r="180" spans="1:43" ht="16.5" thickBot="1" x14ac:dyDescent="0.3">
      <c r="A180" s="700"/>
      <c r="C180" s="150" t="s">
        <v>666</v>
      </c>
      <c r="D180" s="74"/>
      <c r="E180" s="74"/>
      <c r="F180" s="74"/>
      <c r="G180" s="785"/>
      <c r="H180" s="785"/>
      <c r="I180" s="74"/>
      <c r="J180" s="785"/>
      <c r="K180" s="785"/>
      <c r="L180" s="55"/>
      <c r="M180" s="55"/>
      <c r="N180" s="55"/>
      <c r="O180" s="55"/>
      <c r="P180" s="265"/>
      <c r="U180"/>
      <c r="V180" s="87"/>
      <c r="W180"/>
      <c r="X180"/>
      <c r="Y180"/>
      <c r="Z180"/>
      <c r="AA180"/>
      <c r="AB180"/>
      <c r="AC180"/>
      <c r="AD180"/>
      <c r="AE180"/>
      <c r="AF180"/>
      <c r="AG180"/>
      <c r="AH180"/>
      <c r="AI180"/>
      <c r="AJ180"/>
      <c r="AK180"/>
      <c r="AL180"/>
      <c r="AM180"/>
      <c r="AN180"/>
      <c r="AO180"/>
      <c r="AP180"/>
      <c r="AQ180"/>
    </row>
    <row r="181" spans="1:43" ht="16.5" thickBot="1" x14ac:dyDescent="0.25">
      <c r="A181" s="700"/>
      <c r="C181" s="183" t="str">
        <f>"38. Forecast of relief to be provided in " &amp; FC_year</f>
        <v>38. Forecast of relief to be provided in 2026-27</v>
      </c>
      <c r="D181" s="74"/>
      <c r="E181" s="74"/>
      <c r="F181" s="74"/>
      <c r="G181" s="1321">
        <v>0</v>
      </c>
      <c r="H181" s="785"/>
      <c r="I181" s="74"/>
      <c r="J181" s="1321">
        <v>0</v>
      </c>
      <c r="K181" s="785"/>
      <c r="L181" s="55"/>
      <c r="M181" s="1322">
        <f>+G181+J181</f>
        <v>0</v>
      </c>
      <c r="N181" s="469"/>
      <c r="O181" s="469"/>
      <c r="P181" s="265"/>
      <c r="Q181" s="48"/>
      <c r="U181"/>
      <c r="V181" s="86">
        <f>IF(+G181+J181-M181=0,0,1)</f>
        <v>0</v>
      </c>
      <c r="W181"/>
      <c r="X181" s="48"/>
      <c r="Y181" s="73"/>
      <c r="Z181"/>
      <c r="AA181"/>
      <c r="AB181"/>
      <c r="AC181"/>
      <c r="AD181"/>
      <c r="AE181"/>
      <c r="AF181"/>
      <c r="AG181"/>
      <c r="AH181"/>
      <c r="AI181"/>
      <c r="AJ181"/>
      <c r="AK181"/>
      <c r="AL181"/>
      <c r="AM181"/>
      <c r="AN181"/>
      <c r="AO181"/>
      <c r="AP181"/>
      <c r="AQ181"/>
    </row>
    <row r="182" spans="1:43" x14ac:dyDescent="0.2">
      <c r="A182" s="700"/>
      <c r="C182" s="183"/>
      <c r="D182" s="74"/>
      <c r="E182" s="74"/>
      <c r="F182" s="74"/>
      <c r="G182" s="785"/>
      <c r="H182" s="785"/>
      <c r="I182" s="785"/>
      <c r="J182" s="785"/>
      <c r="K182" s="785"/>
      <c r="L182" s="55"/>
      <c r="M182" s="55"/>
      <c r="N182" s="55"/>
      <c r="O182" s="55"/>
      <c r="P182" s="265"/>
      <c r="U182"/>
      <c r="V182" s="87"/>
      <c r="W182"/>
      <c r="X182"/>
      <c r="Y182"/>
      <c r="Z182"/>
      <c r="AA182"/>
      <c r="AB182"/>
      <c r="AC182"/>
      <c r="AD182"/>
      <c r="AE182"/>
      <c r="AF182"/>
      <c r="AG182"/>
      <c r="AH182"/>
      <c r="AI182"/>
      <c r="AJ182"/>
      <c r="AK182"/>
      <c r="AL182"/>
      <c r="AM182"/>
      <c r="AN182"/>
      <c r="AO182"/>
      <c r="AP182"/>
      <c r="AQ182"/>
    </row>
    <row r="183" spans="1:43" ht="16.5" thickBot="1" x14ac:dyDescent="0.3">
      <c r="A183" s="700"/>
      <c r="C183" s="150" t="s">
        <v>1202</v>
      </c>
      <c r="D183" s="74"/>
      <c r="E183" s="74"/>
      <c r="F183" s="74"/>
      <c r="G183" s="785"/>
      <c r="H183" s="785"/>
      <c r="I183" s="785"/>
      <c r="J183" s="785"/>
      <c r="K183" s="785"/>
      <c r="L183" s="55"/>
      <c r="M183" s="55"/>
      <c r="N183" s="55"/>
      <c r="O183" s="55"/>
      <c r="P183" s="265"/>
      <c r="U183"/>
      <c r="V183" s="87"/>
      <c r="W183"/>
      <c r="X183"/>
      <c r="Y183"/>
      <c r="Z183"/>
      <c r="AA183"/>
      <c r="AB183"/>
      <c r="AC183"/>
      <c r="AD183"/>
      <c r="AE183"/>
      <c r="AF183"/>
      <c r="AG183"/>
      <c r="AH183"/>
      <c r="AI183"/>
      <c r="AJ183"/>
      <c r="AK183"/>
      <c r="AL183"/>
      <c r="AM183"/>
      <c r="AN183"/>
      <c r="AO183"/>
      <c r="AP183"/>
      <c r="AQ183"/>
    </row>
    <row r="184" spans="1:43" ht="16.5" thickBot="1" x14ac:dyDescent="0.25">
      <c r="A184" s="700"/>
      <c r="C184" s="183" t="str">
        <f>"39. Forecast of relief to be provided in " &amp; FC_year</f>
        <v>39. Forecast of relief to be provided in 2026-27</v>
      </c>
      <c r="D184" s="74"/>
      <c r="E184" s="74"/>
      <c r="F184" s="74"/>
      <c r="G184" s="1321">
        <v>0</v>
      </c>
      <c r="H184" s="785"/>
      <c r="I184" s="74"/>
      <c r="J184" s="1321">
        <v>0</v>
      </c>
      <c r="K184" s="785"/>
      <c r="L184" s="55"/>
      <c r="M184" s="1322">
        <f>+G184+J184</f>
        <v>0</v>
      </c>
      <c r="N184" s="469"/>
      <c r="O184" s="469"/>
      <c r="P184" s="265"/>
      <c r="Q184" s="48"/>
      <c r="U184"/>
      <c r="V184" s="86">
        <f>IF(+G184+J184-M184=0,0,1)</f>
        <v>0</v>
      </c>
      <c r="W184"/>
      <c r="X184" s="48"/>
      <c r="Y184" s="73"/>
      <c r="Z184"/>
      <c r="AA184"/>
      <c r="AB184"/>
      <c r="AC184"/>
      <c r="AD184"/>
      <c r="AE184"/>
      <c r="AF184"/>
      <c r="AG184"/>
      <c r="AH184"/>
      <c r="AI184"/>
      <c r="AJ184"/>
      <c r="AK184"/>
      <c r="AL184"/>
      <c r="AM184"/>
      <c r="AN184"/>
      <c r="AO184"/>
      <c r="AP184"/>
      <c r="AQ184"/>
    </row>
    <row r="185" spans="1:43" ht="37.5" customHeight="1" thickBot="1" x14ac:dyDescent="0.3">
      <c r="A185" s="700"/>
      <c r="C185" s="182"/>
      <c r="D185" s="74"/>
      <c r="E185" s="74"/>
      <c r="F185" s="74"/>
      <c r="G185" s="74"/>
      <c r="H185" s="74"/>
      <c r="I185" s="74"/>
      <c r="J185" s="1261"/>
      <c r="K185" s="785"/>
      <c r="L185" s="55"/>
      <c r="M185" s="56"/>
      <c r="N185" s="56"/>
      <c r="O185" s="56"/>
      <c r="P185" s="265"/>
      <c r="U185"/>
      <c r="V185" s="86"/>
      <c r="W185"/>
      <c r="X185"/>
      <c r="Y185" s="73"/>
      <c r="Z185"/>
      <c r="AA185"/>
      <c r="AB185"/>
      <c r="AC185"/>
      <c r="AD185"/>
      <c r="AE185"/>
      <c r="AF185"/>
      <c r="AG185"/>
      <c r="AH185"/>
      <c r="AI185"/>
      <c r="AJ185"/>
      <c r="AK185"/>
      <c r="AL185"/>
      <c r="AM185"/>
      <c r="AN185"/>
      <c r="AO185"/>
      <c r="AP185"/>
      <c r="AQ185"/>
    </row>
    <row r="186" spans="1:43" x14ac:dyDescent="0.2">
      <c r="A186" s="700"/>
      <c r="B186" s="893"/>
      <c r="C186" s="868"/>
      <c r="D186" s="868"/>
      <c r="E186" s="868"/>
      <c r="F186" s="868"/>
      <c r="G186" s="870"/>
      <c r="H186" s="870"/>
      <c r="I186" s="870"/>
      <c r="J186" s="870"/>
      <c r="K186" s="870"/>
      <c r="L186" s="62"/>
      <c r="M186" s="62"/>
      <c r="N186" s="1664"/>
      <c r="O186" s="1665"/>
      <c r="P186" s="265"/>
      <c r="U186"/>
      <c r="V186" s="87"/>
      <c r="W186"/>
      <c r="X186"/>
      <c r="Y186"/>
      <c r="Z186"/>
      <c r="AA186"/>
      <c r="AB186"/>
      <c r="AC186"/>
      <c r="AD186"/>
      <c r="AE186"/>
      <c r="AF186"/>
      <c r="AG186"/>
      <c r="AH186"/>
      <c r="AI186"/>
      <c r="AJ186"/>
      <c r="AK186"/>
      <c r="AL186"/>
      <c r="AM186"/>
      <c r="AN186"/>
      <c r="AO186"/>
      <c r="AP186"/>
      <c r="AQ186"/>
    </row>
    <row r="187" spans="1:43" ht="15.75" thickBot="1" x14ac:dyDescent="0.25">
      <c r="A187" s="700"/>
      <c r="B187" s="894"/>
      <c r="C187" s="74"/>
      <c r="D187" s="74"/>
      <c r="E187" s="74"/>
      <c r="F187" s="74"/>
      <c r="G187" s="785"/>
      <c r="H187" s="785"/>
      <c r="I187" s="74"/>
      <c r="J187" s="785"/>
      <c r="K187" s="828"/>
      <c r="L187" s="55"/>
      <c r="M187" s="55"/>
      <c r="N187" s="55"/>
      <c r="O187" s="1253"/>
      <c r="P187" s="265"/>
      <c r="U187"/>
      <c r="V187" s="87"/>
      <c r="W187"/>
      <c r="X187"/>
      <c r="Y187"/>
      <c r="Z187"/>
      <c r="AA187"/>
      <c r="AB187"/>
      <c r="AC187"/>
      <c r="AD187"/>
      <c r="AE187"/>
      <c r="AF187"/>
      <c r="AG187"/>
      <c r="AH187"/>
      <c r="AI187"/>
      <c r="AJ187"/>
      <c r="AK187"/>
      <c r="AL187"/>
      <c r="AM187"/>
      <c r="AN187"/>
      <c r="AO187"/>
      <c r="AP187"/>
      <c r="AQ187"/>
    </row>
    <row r="188" spans="1:43" ht="16.5" customHeight="1" thickBot="1" x14ac:dyDescent="0.25">
      <c r="A188" s="700"/>
      <c r="B188" s="894"/>
      <c r="C188" s="99" t="str">
        <f>"40. Forecast of discretionary relief to be provided in " &amp; FC_year &amp; " (Sum of lines 35 to 39)"</f>
        <v>40. Forecast of discretionary relief to be provided in 2026-27 (Sum of lines 35 to 39)</v>
      </c>
      <c r="D188" s="159"/>
      <c r="E188" s="74"/>
      <c r="F188" s="74"/>
      <c r="G188" s="1323">
        <f>+G172+G175+G178+G181+G184</f>
        <v>0</v>
      </c>
      <c r="H188" s="785"/>
      <c r="I188" s="74"/>
      <c r="J188" s="1323">
        <f>+J172+J175+J178+J181+J184</f>
        <v>0</v>
      </c>
      <c r="K188" s="828"/>
      <c r="L188" s="55"/>
      <c r="M188" s="1322">
        <f>+M172+M175+M178+M181+M184</f>
        <v>0</v>
      </c>
      <c r="N188" s="55"/>
      <c r="O188" s="1253"/>
      <c r="P188" s="265"/>
      <c r="Q188" s="48"/>
      <c r="U188"/>
      <c r="V188" s="86">
        <f>IF(+G188+G191-G195=0,0,1)</f>
        <v>0</v>
      </c>
      <c r="W188"/>
      <c r="X188"/>
      <c r="Y188"/>
      <c r="Z188"/>
      <c r="AA188"/>
      <c r="AB188"/>
      <c r="AC188"/>
      <c r="AD188"/>
      <c r="AE188"/>
      <c r="AF188"/>
      <c r="AG188"/>
      <c r="AH188"/>
      <c r="AI188"/>
      <c r="AJ188"/>
      <c r="AK188"/>
      <c r="AL188"/>
      <c r="AM188"/>
      <c r="AN188"/>
      <c r="AO188"/>
      <c r="AP188"/>
      <c r="AQ188"/>
    </row>
    <row r="189" spans="1:43" ht="15.75" x14ac:dyDescent="0.2">
      <c r="A189" s="700"/>
      <c r="B189" s="894"/>
      <c r="C189" s="159"/>
      <c r="D189" s="159"/>
      <c r="E189" s="74"/>
      <c r="F189" s="74"/>
      <c r="G189" s="827"/>
      <c r="H189" s="785"/>
      <c r="I189" s="74"/>
      <c r="J189" s="827"/>
      <c r="K189" s="828"/>
      <c r="L189" s="55"/>
      <c r="M189" s="55"/>
      <c r="N189" s="55"/>
      <c r="O189" s="1253"/>
      <c r="P189" s="265"/>
      <c r="U189"/>
      <c r="V189" s="86">
        <f>IF(+J188+J191-J195=0,0,1)</f>
        <v>0</v>
      </c>
      <c r="W189"/>
      <c r="X189"/>
      <c r="Y189"/>
      <c r="Z189"/>
      <c r="AA189"/>
      <c r="AB189"/>
      <c r="AC189"/>
      <c r="AD189"/>
      <c r="AE189"/>
      <c r="AF189"/>
      <c r="AG189"/>
      <c r="AH189"/>
      <c r="AI189"/>
      <c r="AJ189"/>
      <c r="AK189"/>
      <c r="AL189"/>
      <c r="AM189"/>
      <c r="AN189"/>
      <c r="AO189"/>
      <c r="AP189"/>
      <c r="AQ189"/>
    </row>
    <row r="190" spans="1:43" ht="16.5" customHeight="1" thickBot="1" x14ac:dyDescent="0.25">
      <c r="A190" s="700"/>
      <c r="B190" s="894"/>
      <c r="C190" s="695"/>
      <c r="D190" s="695"/>
      <c r="E190" s="74"/>
      <c r="F190" s="74"/>
      <c r="G190" s="827"/>
      <c r="H190" s="785"/>
      <c r="I190" s="74"/>
      <c r="J190" s="827"/>
      <c r="K190" s="828"/>
      <c r="L190" s="55"/>
      <c r="M190" s="55"/>
      <c r="N190" s="55"/>
      <c r="O190" s="1253"/>
      <c r="P190" s="265"/>
      <c r="U190"/>
      <c r="V190" s="86"/>
      <c r="W190"/>
      <c r="X190"/>
      <c r="Y190"/>
      <c r="Z190"/>
      <c r="AA190"/>
      <c r="AB190"/>
      <c r="AC190"/>
      <c r="AD190"/>
      <c r="AE190"/>
      <c r="AF190"/>
      <c r="AG190"/>
      <c r="AH190"/>
      <c r="AI190"/>
      <c r="AJ190"/>
      <c r="AK190"/>
      <c r="AL190"/>
      <c r="AM190"/>
      <c r="AN190"/>
      <c r="AO190"/>
      <c r="AP190"/>
      <c r="AQ190"/>
    </row>
    <row r="191" spans="1:43" ht="16.5" customHeight="1" thickBot="1" x14ac:dyDescent="0.25">
      <c r="A191" s="700"/>
      <c r="B191" s="894"/>
      <c r="C191" s="1914" t="s">
        <v>5235</v>
      </c>
      <c r="D191" s="1914"/>
      <c r="E191" s="74"/>
      <c r="F191" s="74"/>
      <c r="G191" s="1321">
        <v>0</v>
      </c>
      <c r="H191" s="785"/>
      <c r="I191" s="74"/>
      <c r="J191" s="1321">
        <v>0</v>
      </c>
      <c r="K191" s="828"/>
      <c r="L191" s="55"/>
      <c r="M191" s="1322">
        <f>+G191+J191</f>
        <v>0</v>
      </c>
      <c r="N191" s="55"/>
      <c r="O191" s="1253"/>
      <c r="P191" s="265"/>
      <c r="Q191" s="48"/>
      <c r="U191"/>
      <c r="V191" s="86">
        <f>IF(+J188+J191-J195=0,0,1)</f>
        <v>0</v>
      </c>
      <c r="W191"/>
      <c r="X191"/>
      <c r="Y191" s="73"/>
      <c r="Z191"/>
      <c r="AA191"/>
      <c r="AB191"/>
      <c r="AC191"/>
      <c r="AD191"/>
      <c r="AE191"/>
      <c r="AF191"/>
      <c r="AG191"/>
      <c r="AH191"/>
      <c r="AI191"/>
      <c r="AJ191"/>
      <c r="AK191"/>
      <c r="AL191"/>
      <c r="AM191"/>
      <c r="AN191"/>
      <c r="AO191"/>
      <c r="AP191"/>
      <c r="AQ191"/>
    </row>
    <row r="192" spans="1:43" ht="15.75" customHeight="1" x14ac:dyDescent="0.2">
      <c r="A192" s="700"/>
      <c r="B192" s="894"/>
      <c r="C192" s="1914"/>
      <c r="D192" s="1914"/>
      <c r="E192" s="74"/>
      <c r="F192" s="74"/>
      <c r="G192" s="827"/>
      <c r="H192" s="785"/>
      <c r="I192" s="74"/>
      <c r="J192" s="827"/>
      <c r="K192" s="828"/>
      <c r="L192" s="55"/>
      <c r="M192" s="56"/>
      <c r="N192" s="56"/>
      <c r="O192" s="1252"/>
      <c r="P192" s="265"/>
      <c r="U192"/>
      <c r="V192" s="87"/>
      <c r="W192"/>
      <c r="X192"/>
      <c r="Y192"/>
      <c r="Z192"/>
      <c r="AA192"/>
      <c r="AB192"/>
      <c r="AC192"/>
      <c r="AD192"/>
      <c r="AE192"/>
      <c r="AF192"/>
      <c r="AG192"/>
      <c r="AH192"/>
      <c r="AI192"/>
      <c r="AJ192"/>
      <c r="AK192"/>
      <c r="AL192"/>
      <c r="AM192"/>
      <c r="AN192"/>
      <c r="AO192"/>
      <c r="AP192"/>
      <c r="AQ192"/>
    </row>
    <row r="193" spans="1:43" ht="15.75" customHeight="1" x14ac:dyDescent="0.2">
      <c r="A193" s="700"/>
      <c r="B193" s="894"/>
      <c r="C193" s="1914"/>
      <c r="D193" s="1914"/>
      <c r="E193" s="74"/>
      <c r="F193" s="74"/>
      <c r="G193" s="827"/>
      <c r="H193" s="785"/>
      <c r="I193" s="74"/>
      <c r="J193" s="827"/>
      <c r="K193" s="828"/>
      <c r="L193" s="55"/>
      <c r="M193" s="56"/>
      <c r="N193" s="56"/>
      <c r="O193" s="1252"/>
      <c r="P193" s="627"/>
      <c r="U193"/>
      <c r="V193" s="87"/>
      <c r="W193"/>
      <c r="X193"/>
      <c r="Y193"/>
      <c r="Z193"/>
      <c r="AA193"/>
      <c r="AB193"/>
      <c r="AC193"/>
      <c r="AD193"/>
      <c r="AE193"/>
      <c r="AF193"/>
      <c r="AG193"/>
      <c r="AH193"/>
      <c r="AI193"/>
      <c r="AJ193"/>
      <c r="AK193"/>
      <c r="AL193"/>
      <c r="AM193"/>
      <c r="AN193"/>
      <c r="AO193"/>
      <c r="AP193"/>
      <c r="AQ193"/>
    </row>
    <row r="194" spans="1:43" ht="16.5" thickBot="1" x14ac:dyDescent="0.25">
      <c r="A194" s="700"/>
      <c r="B194" s="894"/>
      <c r="C194" s="695"/>
      <c r="D194" s="695"/>
      <c r="E194" s="74"/>
      <c r="F194" s="74"/>
      <c r="G194" s="827"/>
      <c r="H194" s="785"/>
      <c r="I194" s="74"/>
      <c r="J194" s="827"/>
      <c r="K194" s="828"/>
      <c r="L194" s="55"/>
      <c r="M194" s="56"/>
      <c r="N194" s="56"/>
      <c r="O194" s="1252"/>
      <c r="P194" s="265"/>
      <c r="U194"/>
      <c r="V194" s="87"/>
      <c r="W194"/>
      <c r="X194"/>
      <c r="Y194"/>
      <c r="Z194"/>
      <c r="AA194"/>
      <c r="AB194"/>
      <c r="AC194"/>
      <c r="AD194"/>
      <c r="AE194"/>
      <c r="AF194"/>
      <c r="AG194"/>
      <c r="AH194"/>
      <c r="AI194"/>
      <c r="AJ194"/>
      <c r="AK194"/>
      <c r="AL194"/>
      <c r="AM194"/>
      <c r="AN194"/>
      <c r="AO194"/>
      <c r="AP194"/>
      <c r="AQ194"/>
    </row>
    <row r="195" spans="1:43" ht="16.5" customHeight="1" thickBot="1" x14ac:dyDescent="0.25">
      <c r="A195" s="700"/>
      <c r="B195" s="894"/>
      <c r="C195" s="1938" t="str">
        <f>"42. Total forecast unfunded discretionary relief to be provided in " &amp; FC_year</f>
        <v>42. Total forecast unfunded discretionary relief to be provided in 2026-27</v>
      </c>
      <c r="D195" s="1938"/>
      <c r="E195" s="74"/>
      <c r="F195" s="74"/>
      <c r="G195" s="1323">
        <f>+G188+G191</f>
        <v>0</v>
      </c>
      <c r="H195" s="785"/>
      <c r="I195" s="74"/>
      <c r="J195" s="1323">
        <f>+J188+J191</f>
        <v>0</v>
      </c>
      <c r="K195" s="828"/>
      <c r="L195" s="55"/>
      <c r="M195" s="1322">
        <f>+G195+J195</f>
        <v>0</v>
      </c>
      <c r="N195" s="469"/>
      <c r="O195" s="1254"/>
      <c r="P195" s="265"/>
      <c r="Q195" s="48"/>
      <c r="U195"/>
      <c r="V195" s="86">
        <f>IF(+G195+J195-M195=0,0,1)</f>
        <v>0</v>
      </c>
      <c r="W195"/>
      <c r="X195" s="48"/>
      <c r="Y195"/>
      <c r="Z195"/>
      <c r="AA195"/>
      <c r="AB195"/>
      <c r="AC195"/>
      <c r="AD195"/>
      <c r="AE195"/>
      <c r="AF195"/>
      <c r="AG195"/>
      <c r="AH195"/>
      <c r="AI195"/>
      <c r="AJ195"/>
      <c r="AK195"/>
      <c r="AL195"/>
      <c r="AM195"/>
      <c r="AN195"/>
      <c r="AO195"/>
      <c r="AP195"/>
      <c r="AQ195"/>
    </row>
    <row r="196" spans="1:43" ht="15.75" x14ac:dyDescent="0.2">
      <c r="A196" s="700"/>
      <c r="B196" s="894"/>
      <c r="C196" s="1938"/>
      <c r="D196" s="1938"/>
      <c r="E196" s="74"/>
      <c r="F196" s="74"/>
      <c r="G196" s="827"/>
      <c r="H196" s="785"/>
      <c r="I196" s="74"/>
      <c r="J196" s="827"/>
      <c r="K196" s="828"/>
      <c r="L196" s="55"/>
      <c r="M196" s="56"/>
      <c r="N196" s="56"/>
      <c r="O196" s="1252"/>
      <c r="P196" s="265"/>
      <c r="U196"/>
      <c r="V196" s="87"/>
      <c r="W196"/>
      <c r="X196"/>
      <c r="Y196"/>
      <c r="Z196"/>
      <c r="AA196"/>
      <c r="AB196"/>
      <c r="AC196"/>
      <c r="AD196"/>
      <c r="AE196"/>
      <c r="AF196"/>
      <c r="AG196"/>
      <c r="AH196"/>
      <c r="AI196"/>
      <c r="AJ196"/>
      <c r="AK196"/>
      <c r="AL196"/>
      <c r="AM196"/>
      <c r="AN196"/>
      <c r="AO196"/>
      <c r="AP196"/>
      <c r="AQ196"/>
    </row>
    <row r="197" spans="1:43" ht="15.75" thickBot="1" x14ac:dyDescent="0.25">
      <c r="A197" s="700"/>
      <c r="B197" s="895"/>
      <c r="C197" s="871"/>
      <c r="D197" s="871"/>
      <c r="E197" s="871"/>
      <c r="F197" s="871"/>
      <c r="G197" s="873"/>
      <c r="H197" s="873"/>
      <c r="I197" s="873"/>
      <c r="J197" s="873"/>
      <c r="K197" s="873"/>
      <c r="L197" s="64"/>
      <c r="M197" s="64"/>
      <c r="N197" s="1666"/>
      <c r="O197" s="1667"/>
      <c r="P197" s="265"/>
      <c r="U197"/>
      <c r="V197" s="87"/>
      <c r="W197"/>
      <c r="X197"/>
      <c r="Y197"/>
      <c r="Z197"/>
      <c r="AA197"/>
      <c r="AB197"/>
      <c r="AC197"/>
      <c r="AD197"/>
      <c r="AE197"/>
      <c r="AF197"/>
      <c r="AG197"/>
      <c r="AH197"/>
      <c r="AI197"/>
      <c r="AJ197"/>
      <c r="AK197"/>
      <c r="AL197"/>
      <c r="AM197"/>
      <c r="AN197"/>
      <c r="AO197"/>
      <c r="AP197"/>
      <c r="AQ197"/>
    </row>
    <row r="198" spans="1:43" ht="15.75" thickBot="1" x14ac:dyDescent="0.25">
      <c r="A198" s="896"/>
      <c r="B198" s="460"/>
      <c r="C198" s="459"/>
      <c r="D198" s="459"/>
      <c r="E198" s="459"/>
      <c r="F198" s="459"/>
      <c r="G198" s="875"/>
      <c r="H198" s="875"/>
      <c r="I198" s="875"/>
      <c r="J198" s="875"/>
      <c r="K198" s="875"/>
      <c r="L198" s="66"/>
      <c r="M198" s="66"/>
      <c r="N198" s="66"/>
      <c r="O198" s="66"/>
      <c r="P198" s="890"/>
      <c r="U198"/>
      <c r="V198" s="87"/>
      <c r="W198"/>
      <c r="X198"/>
      <c r="Y198"/>
      <c r="Z198"/>
      <c r="AA198"/>
      <c r="AB198"/>
      <c r="AC198"/>
      <c r="AD198"/>
      <c r="AE198"/>
      <c r="AF198"/>
      <c r="AG198"/>
      <c r="AH198"/>
      <c r="AI198"/>
      <c r="AJ198"/>
      <c r="AK198"/>
      <c r="AL198"/>
      <c r="AM198"/>
      <c r="AN198"/>
      <c r="AO198"/>
      <c r="AP198"/>
      <c r="AQ198"/>
    </row>
    <row r="199" spans="1:43" ht="15.75" thickBot="1" x14ac:dyDescent="0.25">
      <c r="A199" s="700"/>
      <c r="C199" s="74"/>
      <c r="D199" s="74"/>
      <c r="E199" s="74"/>
      <c r="F199" s="74"/>
      <c r="G199" s="785"/>
      <c r="H199" s="785"/>
      <c r="I199" s="785"/>
      <c r="J199" s="785"/>
      <c r="K199" s="785"/>
      <c r="L199" s="55"/>
      <c r="M199" s="55"/>
      <c r="N199" s="55"/>
      <c r="O199" s="55"/>
      <c r="P199" s="265"/>
      <c r="U199"/>
      <c r="V199" s="87"/>
      <c r="W199"/>
      <c r="X199"/>
      <c r="Y199"/>
      <c r="Z199"/>
      <c r="AA199"/>
      <c r="AB199"/>
      <c r="AC199"/>
      <c r="AD199"/>
      <c r="AE199"/>
      <c r="AF199"/>
      <c r="AG199"/>
      <c r="AH199"/>
      <c r="AI199"/>
      <c r="AJ199"/>
      <c r="AK199"/>
      <c r="AL199"/>
      <c r="AM199"/>
      <c r="AN199"/>
      <c r="AO199"/>
      <c r="AP199"/>
      <c r="AQ199"/>
    </row>
    <row r="200" spans="1:43" x14ac:dyDescent="0.2">
      <c r="A200" s="700"/>
      <c r="B200" s="833"/>
      <c r="C200" s="834"/>
      <c r="D200" s="834"/>
      <c r="E200" s="834"/>
      <c r="F200" s="834"/>
      <c r="G200" s="836"/>
      <c r="H200" s="836"/>
      <c r="I200" s="836"/>
      <c r="J200" s="836"/>
      <c r="K200" s="836"/>
      <c r="L200" s="58"/>
      <c r="M200" s="58"/>
      <c r="N200" s="1411"/>
      <c r="O200" s="1412"/>
      <c r="P200" s="265"/>
      <c r="U200"/>
      <c r="V200" s="87"/>
      <c r="W200"/>
      <c r="X200"/>
      <c r="Y200"/>
      <c r="Z200"/>
      <c r="AA200"/>
      <c r="AB200"/>
      <c r="AC200"/>
      <c r="AD200"/>
      <c r="AE200"/>
      <c r="AF200"/>
      <c r="AG200"/>
      <c r="AH200"/>
      <c r="AI200"/>
      <c r="AJ200"/>
      <c r="AK200"/>
      <c r="AL200"/>
      <c r="AM200"/>
      <c r="AN200"/>
      <c r="AO200"/>
      <c r="AP200"/>
      <c r="AQ200"/>
    </row>
    <row r="201" spans="1:43" ht="15.75" x14ac:dyDescent="0.25">
      <c r="A201" s="700"/>
      <c r="B201" s="837"/>
      <c r="C201" s="457" t="s">
        <v>674</v>
      </c>
      <c r="D201" s="74"/>
      <c r="E201" s="74"/>
      <c r="F201" s="74"/>
      <c r="G201" s="708"/>
      <c r="H201" s="785"/>
      <c r="I201" s="785"/>
      <c r="J201" s="785"/>
      <c r="K201" s="785"/>
      <c r="L201" s="55"/>
      <c r="M201" s="55"/>
      <c r="N201" s="55"/>
      <c r="O201" s="1413"/>
      <c r="P201" s="265"/>
      <c r="U201"/>
      <c r="V201" s="87"/>
      <c r="W201"/>
      <c r="X201"/>
      <c r="Y201"/>
      <c r="Z201"/>
      <c r="AA201"/>
      <c r="AB201"/>
      <c r="AC201"/>
      <c r="AD201"/>
      <c r="AE201"/>
      <c r="AF201"/>
      <c r="AG201"/>
      <c r="AH201"/>
      <c r="AI201"/>
      <c r="AJ201"/>
      <c r="AK201"/>
      <c r="AL201"/>
      <c r="AM201"/>
      <c r="AN201"/>
      <c r="AO201"/>
      <c r="AP201"/>
      <c r="AQ201"/>
    </row>
    <row r="202" spans="1:43" ht="16.5" thickBot="1" x14ac:dyDescent="0.25">
      <c r="A202" s="700"/>
      <c r="B202" s="837"/>
      <c r="C202" s="74"/>
      <c r="D202" s="74"/>
      <c r="E202" s="74"/>
      <c r="F202" s="74"/>
      <c r="G202" s="827" t="s">
        <v>654</v>
      </c>
      <c r="H202" s="785"/>
      <c r="I202" s="785"/>
      <c r="J202" s="827" t="s">
        <v>654</v>
      </c>
      <c r="K202" s="785"/>
      <c r="L202" s="55"/>
      <c r="M202" s="56" t="s">
        <v>654</v>
      </c>
      <c r="N202" s="56"/>
      <c r="O202" s="1308"/>
      <c r="P202" s="265"/>
      <c r="U202"/>
      <c r="V202" s="87"/>
      <c r="W202"/>
      <c r="X202"/>
      <c r="Y202"/>
      <c r="Z202"/>
      <c r="AA202"/>
      <c r="AB202"/>
      <c r="AC202"/>
      <c r="AD202"/>
      <c r="AE202"/>
      <c r="AF202"/>
      <c r="AG202"/>
      <c r="AH202"/>
      <c r="AI202"/>
      <c r="AJ202"/>
      <c r="AK202"/>
      <c r="AL202"/>
      <c r="AM202"/>
      <c r="AN202"/>
      <c r="AO202"/>
      <c r="AP202"/>
      <c r="AQ202"/>
    </row>
    <row r="203" spans="1:43" ht="16.5" customHeight="1" thickBot="1" x14ac:dyDescent="0.25">
      <c r="A203" s="700"/>
      <c r="B203" s="837"/>
      <c r="C203" s="1914" t="s">
        <v>5248</v>
      </c>
      <c r="D203" s="1914"/>
      <c r="E203" s="1914"/>
      <c r="F203" s="74"/>
      <c r="G203" s="1323">
        <f>+G42-G70+G166+G195</f>
        <v>0</v>
      </c>
      <c r="H203" s="785"/>
      <c r="I203" s="785"/>
      <c r="J203" s="1323">
        <f>+J42-J70+J166+J195</f>
        <v>0</v>
      </c>
      <c r="K203" s="785"/>
      <c r="L203" s="55"/>
      <c r="M203" s="1322">
        <f>+M42-M70+M166+M195</f>
        <v>0</v>
      </c>
      <c r="N203" s="469"/>
      <c r="O203" s="1309"/>
      <c r="P203" s="265"/>
      <c r="Q203" s="48"/>
      <c r="U203"/>
      <c r="V203" s="86">
        <f>IF(+G203+J203-M203=0,0,1)</f>
        <v>0</v>
      </c>
      <c r="W203"/>
      <c r="X203" s="48"/>
      <c r="Y203"/>
      <c r="Z203"/>
      <c r="AA203"/>
      <c r="AB203"/>
      <c r="AC203"/>
      <c r="AD203"/>
      <c r="AE203"/>
      <c r="AF203"/>
      <c r="AG203"/>
      <c r="AH203"/>
      <c r="AI203"/>
      <c r="AJ203"/>
      <c r="AK203"/>
      <c r="AL203"/>
      <c r="AM203"/>
      <c r="AN203"/>
      <c r="AO203"/>
      <c r="AP203"/>
      <c r="AQ203"/>
    </row>
    <row r="204" spans="1:43" ht="15.75" customHeight="1" x14ac:dyDescent="0.2">
      <c r="A204" s="700"/>
      <c r="B204" s="837"/>
      <c r="C204" s="1914"/>
      <c r="D204" s="1914"/>
      <c r="E204" s="1914"/>
      <c r="F204" s="74"/>
      <c r="G204" s="708"/>
      <c r="H204" s="785"/>
      <c r="I204" s="785"/>
      <c r="J204" s="785"/>
      <c r="K204" s="785"/>
      <c r="L204" s="55"/>
      <c r="M204" s="56"/>
      <c r="N204" s="56"/>
      <c r="O204" s="1308"/>
      <c r="P204" s="265"/>
      <c r="U204"/>
      <c r="V204" s="87"/>
      <c r="W204"/>
      <c r="X204"/>
      <c r="Y204"/>
      <c r="Z204"/>
      <c r="AA204"/>
      <c r="AB204"/>
      <c r="AC204"/>
      <c r="AD204"/>
      <c r="AE204"/>
      <c r="AF204"/>
      <c r="AG204"/>
      <c r="AH204"/>
      <c r="AI204"/>
      <c r="AJ204"/>
      <c r="AK204"/>
      <c r="AL204"/>
      <c r="AM204"/>
      <c r="AN204"/>
      <c r="AO204"/>
      <c r="AP204"/>
      <c r="AQ204"/>
    </row>
    <row r="205" spans="1:43" ht="99.75" customHeight="1" x14ac:dyDescent="0.25">
      <c r="A205" s="700"/>
      <c r="B205" s="837"/>
      <c r="C205" s="691"/>
      <c r="D205" s="691"/>
      <c r="E205" s="1065"/>
      <c r="F205" s="74"/>
      <c r="J205" s="1409" t="str">
        <f>IF(J203='Part 3 DA summary'!E6,"",_xlfn.CONCAT("Column 2 in Line 43 does not equal cell E6 in Part 3 DA Summary (which has a value of ",'Part 3 DA summary'!E6, "). Please correct this."))</f>
        <v/>
      </c>
      <c r="K205" s="1408"/>
      <c r="L205" s="1410"/>
      <c r="M205" s="1410"/>
      <c r="N205" s="151"/>
      <c r="O205" s="1414"/>
      <c r="P205" s="627"/>
      <c r="U205"/>
      <c r="V205" s="356">
        <f>IF(J203='Part 3 DA summary'!E6,0,1)</f>
        <v>0</v>
      </c>
      <c r="W205"/>
      <c r="X205"/>
      <c r="Y205"/>
      <c r="Z205"/>
      <c r="AA205"/>
      <c r="AB205"/>
      <c r="AC205"/>
      <c r="AD205"/>
      <c r="AE205"/>
      <c r="AF205"/>
      <c r="AG205"/>
      <c r="AH205"/>
      <c r="AI205"/>
      <c r="AJ205"/>
      <c r="AK205"/>
      <c r="AL205"/>
      <c r="AM205"/>
      <c r="AN205"/>
      <c r="AO205"/>
      <c r="AP205"/>
      <c r="AQ205"/>
    </row>
    <row r="206" spans="1:43" ht="15.75" thickBot="1" x14ac:dyDescent="0.25">
      <c r="A206" s="700"/>
      <c r="B206" s="839"/>
      <c r="C206" s="1481"/>
      <c r="D206" s="1481"/>
      <c r="E206" s="1066"/>
      <c r="F206" s="841"/>
      <c r="G206" s="841"/>
      <c r="H206" s="841"/>
      <c r="I206" s="841"/>
      <c r="J206" s="841"/>
      <c r="K206" s="841"/>
      <c r="L206" s="69"/>
      <c r="M206" s="69"/>
      <c r="N206" s="1415"/>
      <c r="O206" s="1416"/>
      <c r="P206" s="265"/>
      <c r="U206"/>
      <c r="V206" s="1"/>
      <c r="W206"/>
      <c r="X206"/>
      <c r="Y206"/>
      <c r="Z206"/>
      <c r="AA206"/>
      <c r="AB206"/>
      <c r="AC206"/>
      <c r="AD206"/>
      <c r="AE206"/>
      <c r="AF206"/>
      <c r="AG206"/>
      <c r="AH206"/>
      <c r="AI206"/>
      <c r="AJ206"/>
      <c r="AK206"/>
      <c r="AL206"/>
      <c r="AM206"/>
      <c r="AN206"/>
      <c r="AO206"/>
      <c r="AP206"/>
      <c r="AQ206"/>
    </row>
    <row r="207" spans="1:43" ht="33.75" customHeight="1" thickBot="1" x14ac:dyDescent="0.25">
      <c r="A207" s="700"/>
      <c r="P207" s="265"/>
      <c r="U207"/>
      <c r="V207" s="84" t="s">
        <v>25</v>
      </c>
      <c r="W207"/>
      <c r="X207"/>
      <c r="Y207"/>
      <c r="Z207"/>
      <c r="AA207"/>
      <c r="AB207"/>
      <c r="AC207"/>
      <c r="AD207"/>
      <c r="AE207"/>
      <c r="AF207"/>
      <c r="AG207"/>
      <c r="AH207"/>
      <c r="AI207"/>
      <c r="AJ207"/>
      <c r="AK207"/>
      <c r="AL207"/>
      <c r="AM207"/>
      <c r="AN207"/>
      <c r="AO207"/>
      <c r="AP207"/>
      <c r="AQ207"/>
    </row>
    <row r="208" spans="1:43" x14ac:dyDescent="0.2">
      <c r="A208" s="1067"/>
      <c r="B208" s="1729"/>
      <c r="C208" s="1729" t="s">
        <v>4141</v>
      </c>
      <c r="D208" s="1729"/>
      <c r="E208" s="1729"/>
      <c r="F208" s="1729"/>
      <c r="G208" s="1729"/>
      <c r="H208" s="1729"/>
      <c r="I208" s="1729"/>
      <c r="J208" s="1729"/>
      <c r="K208" s="1729"/>
      <c r="L208" s="1729"/>
      <c r="M208" s="1729"/>
      <c r="N208" s="1729"/>
      <c r="O208" s="1730"/>
      <c r="P208" s="1731"/>
      <c r="U208"/>
      <c r="V208" s="84"/>
      <c r="W208"/>
      <c r="X208"/>
      <c r="Y208"/>
      <c r="Z208"/>
      <c r="AA208"/>
      <c r="AB208"/>
      <c r="AC208"/>
      <c r="AD208"/>
      <c r="AE208"/>
      <c r="AF208"/>
      <c r="AG208"/>
      <c r="AH208"/>
      <c r="AI208"/>
      <c r="AJ208"/>
      <c r="AK208"/>
      <c r="AL208"/>
      <c r="AM208"/>
      <c r="AN208"/>
      <c r="AO208"/>
      <c r="AP208"/>
      <c r="AQ208"/>
    </row>
    <row r="209" spans="1:43" ht="15.75" x14ac:dyDescent="0.25">
      <c r="A209" s="1068"/>
      <c r="B209" s="1732"/>
      <c r="C209" s="1733" t="str">
        <f>+IF(V209&gt;0,"There are errors in the calculations in this form.  Have you over written some of the pre-filled calculations? Please check. Have you got a mismatch to another part of the form? Please check","No total formula error checks found")</f>
        <v>No total formula error checks found</v>
      </c>
      <c r="D209" s="847"/>
      <c r="E209" s="847"/>
      <c r="F209" s="847"/>
      <c r="G209" s="847"/>
      <c r="H209" s="847"/>
      <c r="I209" s="847"/>
      <c r="J209" s="847"/>
      <c r="K209" s="847"/>
      <c r="L209" s="847"/>
      <c r="M209" s="847"/>
      <c r="N209" s="847"/>
      <c r="O209" s="847"/>
      <c r="P209" s="1734"/>
      <c r="U209"/>
      <c r="V209" s="89">
        <f>SUM(V9:V205)</f>
        <v>0</v>
      </c>
      <c r="W209"/>
      <c r="X209"/>
      <c r="Y209"/>
      <c r="Z209"/>
      <c r="AA209"/>
      <c r="AB209"/>
      <c r="AC209"/>
      <c r="AD209"/>
      <c r="AE209"/>
      <c r="AF209"/>
      <c r="AG209"/>
      <c r="AH209"/>
      <c r="AI209"/>
      <c r="AJ209"/>
      <c r="AK209"/>
      <c r="AL209"/>
      <c r="AM209"/>
      <c r="AN209"/>
      <c r="AO209"/>
      <c r="AP209"/>
      <c r="AQ209"/>
    </row>
    <row r="210" spans="1:43" ht="15.75" thickBot="1" x14ac:dyDescent="0.25">
      <c r="A210" s="1069"/>
      <c r="B210" s="1735"/>
      <c r="C210" s="1735"/>
      <c r="D210" s="1735"/>
      <c r="E210" s="1735"/>
      <c r="F210" s="1735"/>
      <c r="G210" s="1735"/>
      <c r="H210" s="1735"/>
      <c r="I210" s="1735"/>
      <c r="J210" s="1735"/>
      <c r="K210" s="1735"/>
      <c r="L210" s="1735"/>
      <c r="M210" s="1735"/>
      <c r="N210" s="1735"/>
      <c r="O210" s="1735"/>
      <c r="P210" s="1736"/>
      <c r="U210"/>
      <c r="V210" s="1"/>
      <c r="W210"/>
      <c r="X210"/>
      <c r="Y210"/>
      <c r="Z210"/>
      <c r="AA210"/>
      <c r="AB210"/>
      <c r="AC210"/>
      <c r="AD210"/>
      <c r="AE210"/>
      <c r="AF210"/>
      <c r="AG210"/>
      <c r="AH210"/>
      <c r="AI210"/>
      <c r="AJ210"/>
      <c r="AK210"/>
      <c r="AL210"/>
      <c r="AM210"/>
      <c r="AN210"/>
      <c r="AO210"/>
      <c r="AP210"/>
      <c r="AQ210"/>
    </row>
    <row r="212" spans="1:43" x14ac:dyDescent="0.2">
      <c r="A212" s="96"/>
      <c r="B212" s="96"/>
      <c r="C212" s="96" t="s">
        <v>869</v>
      </c>
      <c r="D212" s="212"/>
      <c r="E212" s="212"/>
      <c r="F212" s="212"/>
      <c r="G212" s="212"/>
      <c r="H212" s="212"/>
      <c r="I212" s="212"/>
      <c r="J212" s="212"/>
      <c r="K212" s="212"/>
      <c r="L212" s="212"/>
      <c r="M212" s="212"/>
      <c r="N212" s="212"/>
      <c r="O212" s="212"/>
      <c r="P212" s="212"/>
      <c r="Q212" s="1005"/>
      <c r="R212" s="1005"/>
      <c r="S212" s="1005"/>
      <c r="T212" s="1005"/>
    </row>
    <row r="213" spans="1:43" x14ac:dyDescent="0.2">
      <c r="A213" s="96"/>
      <c r="B213" s="96"/>
      <c r="C213" s="96" t="str">
        <f>+'Part 1'!O286</f>
        <v>No</v>
      </c>
      <c r="D213" s="212"/>
      <c r="E213" s="212"/>
      <c r="F213" s="212"/>
      <c r="G213" s="212"/>
      <c r="H213" s="212"/>
      <c r="I213" s="212"/>
      <c r="J213" s="212"/>
      <c r="K213" s="212"/>
      <c r="L213" s="212"/>
      <c r="M213" s="212"/>
      <c r="N213" s="212"/>
      <c r="O213" s="212"/>
      <c r="P213" s="212"/>
      <c r="Q213" s="1005"/>
      <c r="R213" s="1005"/>
      <c r="S213" s="1005"/>
      <c r="T213" s="1005"/>
      <c r="V213" s="86">
        <f>IF(+G213+J213-M213=0,0,1)</f>
        <v>0</v>
      </c>
    </row>
    <row r="214" spans="1:43" x14ac:dyDescent="0.2">
      <c r="A214" s="96"/>
      <c r="B214" s="96"/>
      <c r="C214" s="96"/>
      <c r="D214" s="212"/>
      <c r="E214" s="212"/>
      <c r="F214" s="212"/>
      <c r="G214" s="212"/>
      <c r="H214" s="212"/>
      <c r="I214" s="212"/>
      <c r="J214" s="212"/>
      <c r="K214" s="212"/>
      <c r="L214" s="212"/>
      <c r="M214" s="212"/>
      <c r="N214" s="212"/>
      <c r="O214" s="212"/>
      <c r="P214" s="212"/>
      <c r="Q214" s="1005"/>
      <c r="R214" s="1005"/>
      <c r="S214" s="1005"/>
      <c r="T214" s="1005"/>
    </row>
    <row r="215" spans="1:43" x14ac:dyDescent="0.2">
      <c r="B215" s="212"/>
      <c r="C215" s="212"/>
      <c r="D215" s="212"/>
      <c r="E215" s="212"/>
      <c r="F215" s="212"/>
      <c r="G215" s="212"/>
      <c r="H215" s="212"/>
      <c r="I215" s="212"/>
      <c r="J215" s="212"/>
      <c r="K215" s="212"/>
      <c r="L215" s="212"/>
      <c r="M215" s="212"/>
      <c r="N215" s="212"/>
      <c r="O215" s="212"/>
      <c r="P215" s="212"/>
      <c r="Q215" s="1005"/>
      <c r="R215" s="1005"/>
      <c r="S215" s="1005"/>
      <c r="T215" s="1005"/>
    </row>
    <row r="216" spans="1:43" x14ac:dyDescent="0.2">
      <c r="B216" s="212"/>
      <c r="C216" s="212"/>
      <c r="D216" s="212"/>
      <c r="E216" s="212"/>
      <c r="F216" s="212"/>
      <c r="G216" s="212"/>
      <c r="H216" s="212"/>
      <c r="I216" s="212"/>
      <c r="J216" s="212"/>
      <c r="K216" s="212"/>
      <c r="L216" s="212"/>
      <c r="M216" s="212"/>
      <c r="N216" s="212"/>
      <c r="O216" s="212"/>
      <c r="P216" s="212"/>
      <c r="Q216" s="1005"/>
      <c r="R216" s="1005"/>
      <c r="S216" s="1005"/>
      <c r="T216" s="1005"/>
    </row>
    <row r="217" spans="1:43" x14ac:dyDescent="0.2">
      <c r="B217" s="212"/>
      <c r="C217" s="212"/>
      <c r="D217" s="212"/>
      <c r="E217" s="212"/>
      <c r="F217" s="212"/>
      <c r="G217" s="212"/>
      <c r="H217" s="212"/>
      <c r="I217" s="212"/>
      <c r="J217" s="212"/>
      <c r="K217" s="212"/>
      <c r="L217" s="212"/>
      <c r="M217" s="212"/>
      <c r="N217" s="212"/>
      <c r="O217" s="212"/>
      <c r="P217" s="212"/>
      <c r="Q217" s="1005"/>
      <c r="R217" s="1005"/>
      <c r="S217" s="1005"/>
      <c r="T217" s="1005"/>
    </row>
  </sheetData>
  <dataConsolidate/>
  <mergeCells count="22">
    <mergeCell ref="C203:E204"/>
    <mergeCell ref="C129:D130"/>
    <mergeCell ref="C78:D78"/>
    <mergeCell ref="C83:D83"/>
    <mergeCell ref="C105:D106"/>
    <mergeCell ref="C108:D109"/>
    <mergeCell ref="C125:E126"/>
    <mergeCell ref="C191:D193"/>
    <mergeCell ref="C195:D196"/>
    <mergeCell ref="C152:D154"/>
    <mergeCell ref="C156:D158"/>
    <mergeCell ref="C160:D162"/>
    <mergeCell ref="C166:D167"/>
    <mergeCell ref="C133:E133"/>
    <mergeCell ref="Z57:AF61"/>
    <mergeCell ref="C62:D63"/>
    <mergeCell ref="C122:D123"/>
    <mergeCell ref="C1:E1"/>
    <mergeCell ref="V3:V4"/>
    <mergeCell ref="C5:M5"/>
    <mergeCell ref="Y9:AA9"/>
    <mergeCell ref="V10:V11"/>
  </mergeCells>
  <conditionalFormatting sqref="C209">
    <cfRule type="expression" dxfId="197" priority="2">
      <formula>V209&gt;0</formula>
    </cfRule>
  </conditionalFormatting>
  <conditionalFormatting sqref="D12">
    <cfRule type="cellIs" dxfId="195" priority="101" operator="notBetween">
      <formula>45260</formula>
      <formula>45322</formula>
    </cfRule>
  </conditionalFormatting>
  <conditionalFormatting sqref="G55 G150">
    <cfRule type="cellIs" dxfId="194" priority="129" stopIfTrue="1" operator="greaterThan">
      <formula>0</formula>
    </cfRule>
  </conditionalFormatting>
  <conditionalFormatting sqref="G57:G58">
    <cfRule type="cellIs" dxfId="193" priority="22" stopIfTrue="1" operator="lessThan">
      <formula>0</formula>
    </cfRule>
  </conditionalFormatting>
  <conditionalFormatting sqref="G78">
    <cfRule type="cellIs" dxfId="192" priority="128" stopIfTrue="1" operator="greaterThan">
      <formula>0</formula>
    </cfRule>
  </conditionalFormatting>
  <conditionalFormatting sqref="G80">
    <cfRule type="cellIs" dxfId="191" priority="112" stopIfTrue="1" operator="greaterThan">
      <formula>0</formula>
    </cfRule>
  </conditionalFormatting>
  <conditionalFormatting sqref="G83">
    <cfRule type="cellIs" dxfId="190" priority="111" stopIfTrue="1" operator="greaterThan">
      <formula>0</formula>
    </cfRule>
  </conditionalFormatting>
  <conditionalFormatting sqref="G86">
    <cfRule type="cellIs" dxfId="189" priority="110" stopIfTrue="1" operator="greaterThan">
      <formula>0</formula>
    </cfRule>
  </conditionalFormatting>
  <conditionalFormatting sqref="G89:G92">
    <cfRule type="cellIs" dxfId="188" priority="100" stopIfTrue="1" operator="greaterThan">
      <formula>0</formula>
    </cfRule>
  </conditionalFormatting>
  <conditionalFormatting sqref="G94:G98 H96">
    <cfRule type="cellIs" dxfId="187" priority="82" stopIfTrue="1" operator="greaterThan">
      <formula>0</formula>
    </cfRule>
  </conditionalFormatting>
  <conditionalFormatting sqref="G116">
    <cfRule type="cellIs" dxfId="186" priority="109" stopIfTrue="1" operator="greaterThan">
      <formula>0</formula>
    </cfRule>
  </conditionalFormatting>
  <conditionalFormatting sqref="G119">
    <cfRule type="cellIs" dxfId="185" priority="108" stopIfTrue="1" operator="greaterThan">
      <formula>0</formula>
    </cfRule>
  </conditionalFormatting>
  <conditionalFormatting sqref="G136">
    <cfRule type="cellIs" dxfId="184" priority="102" stopIfTrue="1" operator="greaterThan">
      <formula>0</formula>
    </cfRule>
  </conditionalFormatting>
  <conditionalFormatting sqref="G145">
    <cfRule type="expression" dxfId="183" priority="11">
      <formula>$W$146=""</formula>
    </cfRule>
  </conditionalFormatting>
  <conditionalFormatting sqref="G172">
    <cfRule type="cellIs" dxfId="182" priority="107" stopIfTrue="1" operator="greaterThan">
      <formula>0</formula>
    </cfRule>
  </conditionalFormatting>
  <conditionalFormatting sqref="G175">
    <cfRule type="cellIs" dxfId="181" priority="106" stopIfTrue="1" operator="greaterThan">
      <formula>0</formula>
    </cfRule>
  </conditionalFormatting>
  <conditionalFormatting sqref="G178">
    <cfRule type="cellIs" dxfId="180" priority="105" stopIfTrue="1" operator="greaterThan">
      <formula>0</formula>
    </cfRule>
  </conditionalFormatting>
  <conditionalFormatting sqref="G181">
    <cfRule type="cellIs" dxfId="179" priority="104" stopIfTrue="1" operator="greaterThan">
      <formula>0</formula>
    </cfRule>
  </conditionalFormatting>
  <conditionalFormatting sqref="G184">
    <cfRule type="cellIs" dxfId="178" priority="103" stopIfTrue="1" operator="greaterThan">
      <formula>0</formula>
    </cfRule>
  </conditionalFormatting>
  <conditionalFormatting sqref="J142">
    <cfRule type="expression" dxfId="170" priority="664">
      <formula>$W$143=""</formula>
    </cfRule>
    <cfRule type="cellIs" dxfId="169" priority="665" stopIfTrue="1" operator="greaterThan">
      <formula>0</formula>
    </cfRule>
  </conditionalFormatting>
  <conditionalFormatting sqref="J185">
    <cfRule type="cellIs" dxfId="168" priority="30" operator="equal">
      <formula>"Please ensure that EZ relief (Case A) is reported in Line x above"</formula>
    </cfRule>
  </conditionalFormatting>
  <conditionalFormatting sqref="M142">
    <cfRule type="cellIs" dxfId="165" priority="8" stopIfTrue="1" operator="greaterThan">
      <formula>0</formula>
    </cfRule>
    <cfRule type="expression" dxfId="164" priority="7">
      <formula>$W$143=""</formula>
    </cfRule>
  </conditionalFormatting>
  <conditionalFormatting sqref="P48:P49">
    <cfRule type="expression" dxfId="163" priority="670">
      <formula>AND($V31+V34+V48=0)=FALSE</formula>
    </cfRule>
  </conditionalFormatting>
  <conditionalFormatting sqref="P50">
    <cfRule type="expression" dxfId="162" priority="673">
      <formula>AND($V32+V35+V50=0)=FALSE</formula>
    </cfRule>
  </conditionalFormatting>
  <conditionalFormatting sqref="P51 R51:T51">
    <cfRule type="expression" dxfId="161" priority="668">
      <formula>AND($V31+V34+V51=0)=FALSE</formula>
    </cfRule>
  </conditionalFormatting>
  <conditionalFormatting sqref="P108 R108:T108">
    <cfRule type="expression" dxfId="160" priority="130">
      <formula>AND($V102+V105+V108=0)=FALSE</formula>
    </cfRule>
  </conditionalFormatting>
  <conditionalFormatting sqref="P116 R116:T116 R119:T119 P136 R136:T136 P137:T138 P139 R139:T139 P140:T141 P150:T150 R172:T172 R175:T175 R178:T178 R181:T181 R184:T184 R203:T203">
    <cfRule type="expression" dxfId="159" priority="120">
      <formula>AND($V116=0)=FALSE</formula>
    </cfRule>
  </conditionalFormatting>
  <conditionalFormatting sqref="P119">
    <cfRule type="expression" dxfId="158" priority="119">
      <formula>AND($V119=0)=FALSE</formula>
    </cfRule>
  </conditionalFormatting>
  <conditionalFormatting sqref="P129 R129:T129 P195 R195:T195">
    <cfRule type="expression" dxfId="157" priority="131">
      <formula>AND($V122+V125+V129=0)=FALSE</formula>
    </cfRule>
  </conditionalFormatting>
  <conditionalFormatting sqref="P142">
    <cfRule type="expression" dxfId="156" priority="31">
      <formula>AND($V142=0)=FALSE</formula>
    </cfRule>
  </conditionalFormatting>
  <conditionalFormatting sqref="P160 R160:T160">
    <cfRule type="expression" dxfId="155" priority="132">
      <formula>AND($V152+V156+V160=0)=FALSE</formula>
    </cfRule>
  </conditionalFormatting>
  <conditionalFormatting sqref="P172">
    <cfRule type="expression" dxfId="154" priority="118">
      <formula>AND($V172=0)=FALSE</formula>
    </cfRule>
  </conditionalFormatting>
  <conditionalFormatting sqref="P175">
    <cfRule type="expression" dxfId="153" priority="117">
      <formula>AND($V175=0)=FALSE</formula>
    </cfRule>
  </conditionalFormatting>
  <conditionalFormatting sqref="P178">
    <cfRule type="expression" dxfId="152" priority="116">
      <formula>AND($V178=0)=FALSE</formula>
    </cfRule>
  </conditionalFormatting>
  <conditionalFormatting sqref="P181">
    <cfRule type="expression" dxfId="151" priority="115">
      <formula>AND($V181=0)=FALSE</formula>
    </cfRule>
  </conditionalFormatting>
  <conditionalFormatting sqref="P184">
    <cfRule type="expression" dxfId="150" priority="114">
      <formula>AND($V184=0)=FALSE</formula>
    </cfRule>
  </conditionalFormatting>
  <conditionalFormatting sqref="P203">
    <cfRule type="expression" dxfId="149" priority="113">
      <formula>AND($V203=0)=FALSE</formula>
    </cfRule>
  </conditionalFormatting>
  <conditionalFormatting sqref="P12:T12">
    <cfRule type="expression" dxfId="148" priority="127">
      <formula>AND($V12=0)=FALSE</formula>
    </cfRule>
  </conditionalFormatting>
  <conditionalFormatting sqref="P55:T55">
    <cfRule type="expression" dxfId="147" priority="126">
      <formula>AND($V55=0)=FALSE</formula>
    </cfRule>
  </conditionalFormatting>
  <conditionalFormatting sqref="P70:T70">
    <cfRule type="expression" dxfId="146" priority="69">
      <formula>AND($V70=0)=FALSE</formula>
    </cfRule>
  </conditionalFormatting>
  <conditionalFormatting sqref="P78:T78">
    <cfRule type="expression" dxfId="145" priority="68">
      <formula>AND($V78=0)=FALSE</formula>
    </cfRule>
  </conditionalFormatting>
  <conditionalFormatting sqref="P80:T80">
    <cfRule type="expression" dxfId="144" priority="67">
      <formula>AND($V80=0)=FALSE</formula>
    </cfRule>
  </conditionalFormatting>
  <conditionalFormatting sqref="P83:T83">
    <cfRule type="expression" dxfId="143" priority="66">
      <formula>AND($V83=0)=FALSE</formula>
    </cfRule>
  </conditionalFormatting>
  <conditionalFormatting sqref="P86:T86">
    <cfRule type="expression" dxfId="142" priority="65">
      <formula>AND($V86=0)=FALSE</formula>
    </cfRule>
  </conditionalFormatting>
  <conditionalFormatting sqref="P89:T92">
    <cfRule type="expression" dxfId="141" priority="63">
      <formula>AND($V89=0)=FALSE</formula>
    </cfRule>
  </conditionalFormatting>
  <conditionalFormatting sqref="P97:T98">
    <cfRule type="expression" dxfId="140" priority="61">
      <formula>AND($V97=0)=FALSE</formula>
    </cfRule>
  </conditionalFormatting>
  <conditionalFormatting sqref="Q62">
    <cfRule type="expression" dxfId="139" priority="70">
      <formula>AND($V62=0)=FALSE</formula>
    </cfRule>
  </conditionalFormatting>
  <conditionalFormatting sqref="Q94:Q95">
    <cfRule type="expression" dxfId="138" priority="27">
      <formula>AND($V94=0)=FALSE</formula>
    </cfRule>
  </conditionalFormatting>
  <conditionalFormatting sqref="Q102">
    <cfRule type="expression" dxfId="137" priority="60">
      <formula>AND($V102=0)=FALSE</formula>
    </cfRule>
  </conditionalFormatting>
  <conditionalFormatting sqref="Q105">
    <cfRule type="expression" dxfId="136" priority="59">
      <formula>AND($V104=0)=FALSE</formula>
    </cfRule>
  </conditionalFormatting>
  <conditionalFormatting sqref="Q108">
    <cfRule type="expression" dxfId="135" priority="58">
      <formula>AND($V107=0)=FALSE</formula>
    </cfRule>
  </conditionalFormatting>
  <conditionalFormatting sqref="Q116">
    <cfRule type="expression" dxfId="134" priority="57">
      <formula>AND($V115=0)=FALSE</formula>
    </cfRule>
  </conditionalFormatting>
  <conditionalFormatting sqref="Q119">
    <cfRule type="expression" dxfId="133" priority="56">
      <formula>AND($V118=0)=FALSE</formula>
    </cfRule>
  </conditionalFormatting>
  <conditionalFormatting sqref="Q122">
    <cfRule type="expression" dxfId="132" priority="55">
      <formula>AND($V121=0)=FALSE</formula>
    </cfRule>
  </conditionalFormatting>
  <conditionalFormatting sqref="Q125">
    <cfRule type="expression" dxfId="131" priority="54">
      <formula>AND($V124=0)=FALSE</formula>
    </cfRule>
  </conditionalFormatting>
  <conditionalFormatting sqref="Q129">
    <cfRule type="expression" dxfId="130" priority="53">
      <formula>AND($V128=0)=FALSE</formula>
    </cfRule>
  </conditionalFormatting>
  <conditionalFormatting sqref="Q136">
    <cfRule type="expression" dxfId="129" priority="52">
      <formula>AND($V135=0)=FALSE</formula>
    </cfRule>
  </conditionalFormatting>
  <conditionalFormatting sqref="Q139">
    <cfRule type="expression" dxfId="128" priority="51">
      <formula>AND($V138=0)=FALSE</formula>
    </cfRule>
  </conditionalFormatting>
  <conditionalFormatting sqref="Q142">
    <cfRule type="expression" dxfId="127" priority="50">
      <formula>AND($V141=0)=FALSE</formula>
    </cfRule>
  </conditionalFormatting>
  <conditionalFormatting sqref="Q145">
    <cfRule type="expression" dxfId="126" priority="49">
      <formula>AND($V144=0)=FALSE</formula>
    </cfRule>
  </conditionalFormatting>
  <conditionalFormatting sqref="Q152">
    <cfRule type="expression" dxfId="125" priority="46">
      <formula>AND($V151=0)=FALSE</formula>
    </cfRule>
  </conditionalFormatting>
  <conditionalFormatting sqref="Q156">
    <cfRule type="expression" dxfId="124" priority="45">
      <formula>AND($V155=0)=FALSE</formula>
    </cfRule>
  </conditionalFormatting>
  <conditionalFormatting sqref="Q160">
    <cfRule type="expression" dxfId="123" priority="44">
      <formula>AND($V159=0)=FALSE</formula>
    </cfRule>
  </conditionalFormatting>
  <conditionalFormatting sqref="Q172">
    <cfRule type="expression" dxfId="122" priority="43">
      <formula>AND($V171=0)=FALSE</formula>
    </cfRule>
  </conditionalFormatting>
  <conditionalFormatting sqref="Q175">
    <cfRule type="expression" dxfId="121" priority="42">
      <formula>AND($V174=0)=FALSE</formula>
    </cfRule>
  </conditionalFormatting>
  <conditionalFormatting sqref="Q178">
    <cfRule type="expression" dxfId="120" priority="41">
      <formula>AND($V177=0)=FALSE</formula>
    </cfRule>
  </conditionalFormatting>
  <conditionalFormatting sqref="Q181">
    <cfRule type="expression" dxfId="119" priority="40">
      <formula>AND($V180=0)=FALSE</formula>
    </cfRule>
  </conditionalFormatting>
  <conditionalFormatting sqref="Q184">
    <cfRule type="expression" dxfId="118" priority="39">
      <formula>AND($V183=0)=FALSE</formula>
    </cfRule>
  </conditionalFormatting>
  <conditionalFormatting sqref="Q188">
    <cfRule type="expression" dxfId="117" priority="36">
      <formula>AND($V187=0)=FALSE</formula>
    </cfRule>
  </conditionalFormatting>
  <conditionalFormatting sqref="Q191">
    <cfRule type="expression" dxfId="116" priority="35">
      <formula>AND($V190=0)=FALSE</formula>
    </cfRule>
  </conditionalFormatting>
  <conditionalFormatting sqref="Q195">
    <cfRule type="expression" dxfId="115" priority="34">
      <formula>AND($V194=0)=FALSE</formula>
    </cfRule>
  </conditionalFormatting>
  <conditionalFormatting sqref="Q203">
    <cfRule type="expression" dxfId="114" priority="33">
      <formula>AND($V202=0)=FALSE</formula>
    </cfRule>
  </conditionalFormatting>
  <conditionalFormatting sqref="R42 P42:P47 S43:T43 R45:T45 R47:T47">
    <cfRule type="expression" dxfId="113" priority="660">
      <formula>AND($V26+V29+V42=0)=FALSE</formula>
    </cfRule>
  </conditionalFormatting>
  <conditionalFormatting sqref="R48:T50">
    <cfRule type="expression" dxfId="112" priority="32">
      <formula>AND($V31+X34+X48=0)=FALSE</formula>
    </cfRule>
  </conditionalFormatting>
  <conditionalFormatting sqref="R95:T95">
    <cfRule type="expression" dxfId="111" priority="28">
      <formula>AND($V95=0)=FALSE</formula>
    </cfRule>
  </conditionalFormatting>
  <conditionalFormatting sqref="S42">
    <cfRule type="expression" dxfId="110" priority="675">
      <formula>AND($V27+X30+X43=0)=FALSE</formula>
    </cfRule>
  </conditionalFormatting>
  <conditionalFormatting sqref="T42">
    <cfRule type="expression" dxfId="109" priority="677">
      <formula>AND($V28+X31+X44=0)=FALSE</formula>
    </cfRule>
  </conditionalFormatting>
  <dataValidations count="79">
    <dataValidation allowBlank="1" showInputMessage="1" showErrorMessage="1" prompt="This was line 42 in the 2024-25 form. _x000a_This data is used in 'Part 3 - Line 1'." sqref="C203 C206:D206" xr:uid="{07FCC0D6-F60D-4074-A833-69502C074F87}"/>
    <dataValidation allowBlank="1" showInputMessage="1" showErrorMessage="1" prompt="This was line 39 in the 2025-26 form. _x000a__x000a_This data is being used in Part 2 Line 31 and Part 1 Line 33" sqref="C139" xr:uid="{C53981BE-42DD-429D-B731-DF40CE96FC7E}"/>
    <dataValidation allowBlank="1" showInputMessage="1" showErrorMessage="1" prompt="This was Line 16 on the 2025-26 NNDR1 form._x000a__x000a_This data is being used in Part 2 Line 18 and Part 1 Line 29" sqref="C98" xr:uid="{4E2235C2-4FE8-484B-A764-5A9F067D062E}"/>
    <dataValidation allowBlank="1" showInputMessage="1" showErrorMessage="1" prompt="This was line 15 in the 2025-26 form._x000a__x000a_This data is being used in Part 2 Line 18 and Part 1 Line 28." sqref="C95" xr:uid="{9C0DC70C-0888-4C5B-89E0-9291D18153F6}"/>
    <dataValidation allowBlank="1" showInputMessage="1" showErrorMessage="1" prompt="This was line 33 in the 2025-26 form. _x000a__x000a_This data is being used in Part 2 Line 31 and Part 1 Line 35" sqref="C145" xr:uid="{2F6BC04E-3F4B-403A-A841-52FB788B08AB}"/>
    <dataValidation allowBlank="1" showInputMessage="1" showErrorMessage="1" prompt="This was line 11 in the 2025-26 form._x000a__x000a_This data is being used in Part 2 Line 18 and Part 1 Line 24 " sqref="C83:D83" xr:uid="{9C910172-6186-418B-BE54-F13058124041}"/>
    <dataValidation allowBlank="1" showInputMessage="1" showErrorMessage="1" prompt="This was Line 9 in the 2025-26 form._x000a__x000a_This data is being used in 'Part 1 - line 23, 'Part 2 - line 18' and  'Supplementary Information - Part 3 - b'" sqref="C78:D78" xr:uid="{0B670421-1C63-4E37-AD3E-226901FFFD0F}"/>
    <dataValidation allowBlank="1" showInputMessage="1" showErrorMessage="1" prompt="This data is being used in 'Part 2 - line 7'" sqref="D64:D66" xr:uid="{271672A3-D3AA-48B4-8375-1924779522D2}"/>
    <dataValidation allowBlank="1" showInputMessage="1" showErrorMessage="1" prompt="This data is being used in 'Part 2 - Line 7'" sqref="D55:D56" xr:uid="{B5BD4216-961D-4527-9E4A-0B4260E75145}"/>
    <dataValidation allowBlank="1" showInputMessage="1" showErrorMessage="1" prompt="This data is being used in 'Part 2 - Line 43'" sqref="G43:K43" xr:uid="{313459A0-AF9E-427A-AFD1-ABFFEF5BD2B5}"/>
    <dataValidation allowBlank="1" showInputMessage="1" showErrorMessage="1" prompt="This data is calculated as the sum of 1a to 1e" sqref="C12" xr:uid="{B05BE6D5-2826-4BF9-8C40-C41365F05346}"/>
    <dataValidation allowBlank="1" showInputMessage="1" showErrorMessage="1" prompt="This was line 42 in the 2025-26 form._x000a__x000a_This data is being used in 'Part 2 - line 34'." sqref="C160:D162" xr:uid="{06B23899-0BE5-4179-9A75-39369B2504C7}"/>
    <dataValidation allowBlank="1" showInputMessage="1" showErrorMessage="1" prompt="This was line 41 in the 2025-26 form._x000a_This data is being used in 'Part 2 - line 33'." sqref="C156:D158" xr:uid="{5958A7F9-1944-464E-AD5A-7A102B5EE4F9}"/>
    <dataValidation allowBlank="1" showInputMessage="1" showErrorMessage="1" prompt="This was line 40 in the 2025-26 form._x000a_This data is being used in 'Part 2 - line 33'." sqref="C152:D154" xr:uid="{FF912C57-9B65-4694-B6D4-870016FAC1CC}"/>
    <dataValidation allowBlank="1" showInputMessage="1" showErrorMessage="1" prompt="This was line 37 in the 2025-26 form._x000a__x000a_This data is being used in Part 2 Line 31 and Part 1 Line 32" sqref="C136" xr:uid="{455EDAEA-93DB-49CA-9F24-886CEA76CF57}"/>
    <dataValidation allowBlank="1" showInputMessage="1" showErrorMessage="1" prompt="This was line 36 in the 2025-26 form._x000a__x000a_This data is being used in 'Part 2 - line 43'." sqref="C195:D196" xr:uid="{05D72BD2-0611-4C58-A9B8-F0A6AAF686D5}"/>
    <dataValidation allowBlank="1" showInputMessage="1" showErrorMessage="1" prompt="This was line 35 in the 2025-26 form._x000a__x000a_This data is being used in 'Part 2 - line 42'." sqref="C191:D193" xr:uid="{D90E33B7-680F-4830-B110-859E15EB6BD5}"/>
    <dataValidation allowBlank="1" showInputMessage="1" showErrorMessage="1" prompt="This was line 34 in the 2025-26 form._x000a_This data is being used in 'Part 2 - line 36'." sqref="D188" xr:uid="{900AC148-CFDB-444A-B7AB-5F5686BA8A7E}"/>
    <dataValidation allowBlank="1" showInputMessage="1" showErrorMessage="1" prompt="This was line 24 in the 2025-26 form._x000a_This data is being used in 'Part 2 - Line 43'." sqref="C129:D130" xr:uid="{9CF78915-524F-483A-B705-11BFA5E3E3B3}"/>
    <dataValidation allowBlank="1" showInputMessage="1" showErrorMessage="1" prompt="This was line 22 in the 2025-26 form._x000a_This data is being used in 'Part 2 - line 25" sqref="C122:D123" xr:uid="{97B683CB-A8CF-4B8B-87FB-802B6225A44E}"/>
    <dataValidation allowBlank="1" showInputMessage="1" showErrorMessage="1" prompt="This was line 19 in the 2025-26 form._x000a__x000a_This data is being used in Part 2 Line 43" sqref="C108:D109" xr:uid="{2A9247A3-59EC-4A19-9EFF-F29FFC12ED9B}"/>
    <dataValidation allowBlank="1" showInputMessage="1" showErrorMessage="1" prompt="This was line 18 in the 2025-26 form._x000a__x000a_This data is being used in 'Part 2 - line 20'." sqref="C105:D106" xr:uid="{77079682-02D5-4C3E-9C22-F29B955EAEF9}"/>
    <dataValidation allowBlank="1" showInputMessage="1" showErrorMessage="1" prompt="This was line 17 in the 2025-26 form._x000a_This data is being used in 'Part 2 - line 20'." sqref="C102" xr:uid="{C4C29372-02B3-4561-B8D3-37C9EDDF2104}"/>
    <dataValidation allowBlank="1" showInputMessage="1" showErrorMessage="1" prompt="This was line 14 in the 2025-26 form._x000a__x000a_This data is being used in Part 2 Line 18 and Part 1 Line 27'" sqref="C92" xr:uid="{975FBDC2-FE0A-443F-A272-E628D72A2620}"/>
    <dataValidation allowBlank="1" showInputMessage="1" showErrorMessage="1" prompt="This was Line 10 in the 2025-26 NNDR1 form._x000a__x000a_This data is being used in 'Part 1 - line 28' and 'Part 1 - line 29'." sqref="D80" xr:uid="{581CB80A-DA41-4C0C-A697-A331DF2BAE9D}"/>
    <dataValidation allowBlank="1" showInputMessage="1" showErrorMessage="1" prompt="This was line 19 in the 2022-23 form" sqref="D92 D95:D98" xr:uid="{29A0D864-77D3-4ACD-B455-38A652D0C651}"/>
    <dataValidation allowBlank="1" showInputMessage="1" showErrorMessage="1" error="Data entry is not allowed in this cell" sqref="G81 G70 N203:O203 J70 M146:M147 M149" xr:uid="{28F7B817-15E7-4BFF-A13D-C2133B904BE9}"/>
    <dataValidation allowBlank="1" showInputMessage="1" showErrorMessage="1" prompt="This was Part 2 line 32 in the 2025-26 form. _x000a__x000a_This data is being used in Part 2 Line 31 and Part 1 Line 34" sqref="C142" xr:uid="{317D979B-4FCE-4323-A8D3-618DE1D4D5FB}"/>
    <dataValidation allowBlank="1" showInputMessage="1" showErrorMessage="1" prompt="This was line 30 in the 2025-26 form._x000a__x000a_This data is being used in Part 2 Line 31 and Part 1 Line 36" sqref="C148" xr:uid="{27E511FF-190D-4D2E-A998-FBF10FB778F0}"/>
    <dataValidation allowBlank="1" showInputMessage="1" showErrorMessage="1" prompt="_x000a_This data is being used in 'Part 2 - line 40'." sqref="C184" xr:uid="{D80CC45F-BB62-4897-97EC-C02684B1EAA5}"/>
    <dataValidation allowBlank="1" showInputMessage="1" showErrorMessage="1" prompt="This was line 28 in the 2025-26 form._x000a__x000a_This data is being used in 'Part 2 - line 40'.." sqref="C181" xr:uid="{30D6ED39-A7CD-4FC9-8B50-A0BBD9A4F618}"/>
    <dataValidation allowBlank="1" showInputMessage="1" showErrorMessage="1" prompt="This was line 27 in the 2025-26 form._x000a__x000a_This data is being used in 'Part 2 - line 40'." sqref="C178" xr:uid="{4F72AFCC-4469-4C50-8E0A-CE3911EA5A41}"/>
    <dataValidation allowBlank="1" showInputMessage="1" showErrorMessage="1" prompt="This was line 26 in the 2025-26 form._x000a__x000a_This data is being used in 'Part 2 - line 40'." sqref="C175" xr:uid="{92501C69-9B68-4A80-B7C2-C4B95A87DB5C}"/>
    <dataValidation allowBlank="1" showInputMessage="1" showErrorMessage="1" prompt="This was line 23 in the 2025-26 form._x000a__x000a_This data is being used in 'Part 2 - line 40'." sqref="C172" xr:uid="{52528C23-B65B-428F-9841-3C02C0846DF0}"/>
    <dataValidation allowBlank="1" showInputMessage="1" showErrorMessage="1" prompt="This was line 21 in the 2025-26 form._x000a__x000a_This data is being used in Part 2 Line 23 and Part 1 Line 31" sqref="C119" xr:uid="{1872E2A2-15C7-4BAB-9E73-E9796D0EEEDE}"/>
    <dataValidation allowBlank="1" showInputMessage="1" showErrorMessage="1" prompt="This was line 20 in the 2025-26 form._x000a__x000a_This data is being used in Part 2 Line 23 and Part 1 Line 30" sqref="C116" xr:uid="{0184F09C-5898-4059-BDFB-FAD8D59508C0}"/>
    <dataValidation allowBlank="1" showInputMessage="1" showErrorMessage="1" prompt="This was line 13 in the 2025-26 form._x000a__x000a_This data is being used in Part 2 Line 18 and Part 1 Line 26" sqref="C89" xr:uid="{E5DCB9E0-F046-44E9-8348-D53299D5B81D}"/>
    <dataValidation allowBlank="1" showInputMessage="1" showErrorMessage="1" prompt="This was line 12 in the 2025-26 form._x000a__x000a_This data is being used in Part 2 Line 18 and Part 1 Line 25" sqref="C86" xr:uid="{4C3CC0F3-7F39-48A7-9AF6-2243275C415B}"/>
    <dataValidation allowBlank="1" showInputMessage="1" showErrorMessage="1" prompt="This data is being used in 'Part 2 - line 43' and Part 1 Lines 2 and 3" sqref="C70" xr:uid="{9F2D5D66-F425-47EB-9788-5277ACFD6E2D}"/>
    <dataValidation type="custom" allowBlank="1" showInputMessage="1" showErrorMessage="1" errorTitle="Pre-filled cell" error="Data entry is not allowed in this cell" sqref="D23 D15 D17 D19 D21" xr:uid="{FFAD50F3-363A-4405-97C9-FA61E2EB9AA2}">
      <formula1>"AZ1=""n/a"""</formula1>
    </dataValidation>
    <dataValidation type="whole" operator="lessThanOrEqual" allowBlank="1" showErrorMessage="1" error="This must be a negative whole number" sqref="G55 J55 J58 G58" xr:uid="{465BF9BA-6392-49E0-A459-4F40F33D25EB}">
      <formula1>0</formula1>
    </dataValidation>
    <dataValidation type="custom" allowBlank="1" showInputMessage="1" showErrorMessage="1" error="Data entry is not allowed in this cell" sqref="N19:O19 N21:O21 M43 N37:O37 M58 M70:O70 M78:O78 M83:O83 M86:O86 M89:O89 M92:O92 M66 J108 M108:O108 M116:O116 M119:O119 G122 J122 G129 J129 M129:O129 N175:O175 N178:O178 N181:O181 N184:O184 N136:O136 G195 J195 M195:O195 M140:M141 G108 G160 N15:O15 G102 M191 G188 J188 J102 M80:O80 J160 N55:O55 M95:O98 N139:O149 M188 M125 N160:O160 M156 N12:O12 N17:O17 N23:O23 N31:O31 N33:O33 N35:O35 N39:O51 M150:O150 M160 M143:M144 M49 N172:O172 M105 M102 M122 M40:M41 M47" xr:uid="{DE017C2B-569C-4B65-A3B6-D5CE4775CED8}">
      <formula1>"az1=""NA"""</formula1>
    </dataValidation>
    <dataValidation type="date" allowBlank="1" showInputMessage="1" showErrorMessage="1" errorTitle="Invalid date." error="Input a valid date between 01 December 2024 and 31 January 2025" prompt="Add date between 1 December 2025 and 31 January 2026 in this cell" sqref="D12" xr:uid="{89176B31-F740-497D-9DC2-39707FBD4AA8}">
      <formula1>45992</formula1>
      <formula2>46053</formula2>
    </dataValidation>
    <dataValidation allowBlank="1" showInputMessage="1" showErrorMessage="1" error="Data entry not allowed" sqref="V209" xr:uid="{4E9FEF52-712A-4171-BEB3-9CFC8F41FA59}"/>
    <dataValidation type="whole" allowBlank="1" showInputMessage="1" showErrorMessage="1" errorTitle="Whole numbers allowed" error="Please enter a whole number - no pence allowed" sqref="J191 G191 J156 J125 G105 J105 G125 G156" xr:uid="{94F284AE-5A28-4865-8378-A4FAA559E583}">
      <formula1>-100000000000000</formula1>
      <formula2>100000000000000</formula2>
    </dataValidation>
    <dataValidation type="whole" operator="lessThanOrEqual" allowBlank="1" showInputMessage="1" showErrorMessage="1" errorTitle="Negative whole number required" error="This  MUST be negative whole number" sqref="G78 G80 G83 J86 J78 J80 J83 G116 G119 J116 J119 G172 J172 G175 J175 G178 J178 G181 J181 G184 J184 G136 G86 J89:J92 G89:G92 H96:I96 G94:G98 J94:J98 G139:G147 G149:G150 J149:J150 J136:J142 J144:J145 J147" xr:uid="{D718F995-7993-4601-B79A-2FE43408C3D3}">
      <formula1>0</formula1>
    </dataValidation>
    <dataValidation type="whole" operator="lessThanOrEqual" allowBlank="1" showInputMessage="1" showErrorMessage="1" errorTitle="Negative number required here" error="This number MUST be negative" sqref="J142 J149 G149 G145:G147 J145 J147" xr:uid="{C6AC1448-6FDC-4A25-AF8A-93B4C2BD2B8D}">
      <formula1>0</formula1>
    </dataValidation>
    <dataValidation type="whole" operator="greaterThanOrEqual" allowBlank="1" showInputMessage="1" showErrorMessage="1" errorTitle="Positive whole number required" error="This MUST be a whole positive number" sqref="J40 G47 G15 J15 J17 J19 J21 J23 G23 G21 G19 G17 G40" xr:uid="{64B203D6-78CB-41F7-9706-73CFDF931DA4}">
      <formula1>0</formula1>
    </dataValidation>
    <dataValidation allowBlank="1" showInputMessage="1" showErrorMessage="1" prompt="This data is calculated as the sum of RV * multiplier for each row 1a - 1e" sqref="C26" xr:uid="{564106B1-B197-4874-BE48-44EB49559731}"/>
    <dataValidation allowBlank="1" showInputMessage="1" showErrorMessage="1" prompt="This data is calculated as the sum of  RV * multiplier for each row 3a - 3e" sqref="C29" xr:uid="{80655C9D-B1ED-4117-9B88-AA61F786651B}"/>
    <dataValidation type="custom" allowBlank="1" showInputMessage="1" showErrorMessage="1" errorTitle="Formula cell" error="Data entry is not allowed in this cell" sqref="J29 G26 J26 M26 M29" xr:uid="{9E677993-1A0E-44F0-A94D-4BE9B89D9370}">
      <formula1>"az1=""n/a"""</formula1>
    </dataValidation>
    <dataValidation allowBlank="1" showInputMessage="1" showErrorMessage="1" prompt="This was line 32 in the 2025-26 form. _x000a_This data is being used in 'Part 1 - line 35' and 'Part 2 - line 40'." sqref="C142" xr:uid="{C4ABD326-465A-4F8B-AE27-83A288E3D09F}"/>
    <dataValidation allowBlank="1" showInputMessage="1" showErrorMessage="1" prompt="This was line 33 in the 2025-26 form. _x000a_This data is being used in 'Part 1 - line 35' and 'Part 2 - line 40'." sqref="C147 C145" xr:uid="{673871AA-BA75-40BB-BECB-0FC7FFC66072}"/>
    <dataValidation operator="greaterThanOrEqual" allowBlank="1" showInputMessage="1" showErrorMessage="1" errorTitle="Positive whole number required" error="This MUST be a whole positive number" sqref="J49 J47 G49" xr:uid="{D4EF9F80-42CB-4A3A-837E-7284498F11B7}"/>
    <dataValidation type="whole" operator="greaterThanOrEqual" allowBlank="1" showErrorMessage="1" error="This must be a positive whole number" sqref="G57 J57" xr:uid="{D4B7411C-A304-4BCF-ABA6-8139366C7F4D}">
      <formula1>0</formula1>
    </dataValidation>
    <dataValidation type="whole" allowBlank="1" showInputMessage="1" showErrorMessage="1" errorTitle="Whole number required" error="This MUST be a whole number" sqref="G31 G33 G35 G37 G39 J31 J33 J35 J37 J39" xr:uid="{49F788EF-D16B-4379-9807-B88CDBDFCCF1}">
      <formula1>-9999999999999990</formula1>
      <formula2>9999999999999990</formula2>
    </dataValidation>
    <dataValidation type="custom" operator="greaterThanOrEqual" allowBlank="1" showInputMessage="1" showErrorMessage="1" errorTitle="Formula cell" error="Data entry is not allowed in this cell" sqref="G12 J12" xr:uid="{FE284AFA-9BEE-4AAF-9D54-731AD4656819}">
      <formula1>"if(az1=""n/a"")"</formula1>
    </dataValidation>
    <dataValidation type="custom" allowBlank="1" showInputMessage="1" showErrorMessage="1" errorTitle="Formula cell" error="Data entry is not allowed in this cell" sqref="M12 M15 M17 M19 M21 M23 M31 M33 M35 M37 M39 M136 M139 M172 M175 M178 M181 M184 M55 M57 J42 G42 M42" xr:uid="{4051A88C-420D-4664-90AA-D58231977EDD}">
      <formula1>"az1=""NA"""</formula1>
    </dataValidation>
    <dataValidation type="custom" allowBlank="1" showInputMessage="1" showErrorMessage="1" errorTitle="Formulacell" error="Data entry is not allowed in this cell" sqref="G29" xr:uid="{B5D4D9D4-CBFF-40A1-A662-D537D0C015CC}">
      <formula1>"az1=""n/a"""</formula1>
    </dataValidation>
    <dataValidation type="whole" operator="lessThanOrEqual" allowBlank="1" showInputMessage="1" showErrorMessage="1" errorTitle="Data entry cell" error="This  MUST be negative whole number" sqref="J148" xr:uid="{15C076F0-5C29-4361-ABC1-21B69A559630}">
      <formula1>0</formula1>
    </dataValidation>
    <dataValidation type="custom" allowBlank="1" showInputMessage="1" showErrorMessage="1" error="DO NOT OVERWRITE" sqref="W143" xr:uid="{D5DEBC2B-503B-41CC-B7CF-B7F3441BC000}">
      <formula1>"az1=""n/a"""</formula1>
    </dataValidation>
    <dataValidation type="custom" allowBlank="1" showInputMessage="1" showErrorMessage="1" error="DO NOT OVERWRITE" sqref="W146" xr:uid="{06DE49CF-28F1-4B78-8958-914F7B3C21E5}">
      <formula1>"az1=n/a"</formula1>
    </dataValidation>
    <dataValidation operator="lessThanOrEqual" allowBlank="1" showInputMessage="1" showErrorMessage="1" errorTitle="Negative whole number required" error="This  MUST be negative whole number" sqref="J143 J146" xr:uid="{C10D8B49-B51C-4BFE-8A0F-EDE5CC57A6CC}"/>
    <dataValidation type="custom" allowBlank="1" showInputMessage="1" showErrorMessage="1" errorTitle="Formula cell" error="Data entry is not allowed in this cell" sqref="M142 M166 G166 J166" xr:uid="{1D0A4F84-6874-4BFE-9506-13BF0A1DA2E0}">
      <formula1>"if(az1=""n/a"""</formula1>
    </dataValidation>
    <dataValidation type="custom" allowBlank="1" showInputMessage="1" showErrorMessage="1" errorTitle="Formula cell" error="Data entry is not allowed in this cell" sqref="G152 J152 M152 G203 J203 M203 G44 J44 M44 M46 J46 G46 M145" xr:uid="{74670385-FE5A-482F-8EAC-D2E0D944E919}">
      <formula1>"if(az1=""n/a"")"</formula1>
    </dataValidation>
    <dataValidation type="whole" allowBlank="1" showErrorMessage="1" errorTitle="Data entry" error="Data must be a whole number" sqref="G62 J62" xr:uid="{BE4D70E8-FBDF-49BA-9ABF-085CDC520BFF}">
      <formula1>-9.99999999999999E+21</formula1>
      <formula2>9.99999999999999E+21</formula2>
    </dataValidation>
    <dataValidation type="custom" allowBlank="1" showInputMessage="1" showErrorMessage="1" errorTitle="Formula cells" error="These cells should not be overwritten" sqref="K60:L60 H60:I60" xr:uid="{3EB60D85-D95D-47C6-B122-4A725C533684}">
      <formula1>"if(az1=""n/a"")"</formula1>
    </dataValidation>
    <dataValidation type="custom" allowBlank="1" showInputMessage="1" showErrorMessage="1" errorTitle="Formula cells" error="Data entry is not allowed in this cell" sqref="G60 J60 M60 M62 G65 J65 M65" xr:uid="{071A9774-3AF5-46BB-9DE7-F042C1CD433C}">
      <formula1>"if(az1=""n/a"")"</formula1>
    </dataValidation>
    <dataValidation type="custom" allowBlank="1" showInputMessage="1" showErrorMessage="1" sqref="J205" xr:uid="{727166D3-025C-4289-AD53-195FA242EDD6}">
      <formula1>"az1=n/a"</formula1>
    </dataValidation>
    <dataValidation allowBlank="1" showInputMessage="1" showErrorMessage="1" prompt="This is calculated from Part 2 Line 2 plus Line 3._x000a__x000a_This data is being used in 'Part 2 - Line 43'" sqref="C42" xr:uid="{8F9A7577-8AD0-4A51-A39C-F328A835AF34}"/>
    <dataValidation allowBlank="1" showInputMessage="1" showErrorMessage="1" prompt="This line is not applicable in 2026-27. _x000a__x000a_It has been included for use in future years if needed." sqref="C48 C50" xr:uid="{C5AFCC0A-D772-4DAD-A3C9-92CEF0E7812A}"/>
    <dataValidation allowBlank="1" showInputMessage="1" showErrorMessage="1" prompt="This is calculated from Part 2 Line 5 minus Part 2 Line 6" sqref="C60" xr:uid="{A79B502E-2D0F-4BCD-9AB5-4F1089FFB6E2}"/>
    <dataValidation allowBlank="1" showInputMessage="1" showErrorMessage="1" prompt="This was Line 10 in the 2025-26 NNDR1 form._x000a__x000a_" sqref="C80" xr:uid="{7BF8ED31-757D-46D9-8B27-652113439A94}"/>
    <dataValidation allowBlank="1" showInputMessage="1" showErrorMessage="1" prompt="This was line 23 in the 2025-26 form._x000a_This data is being used in 'Part 2 - line 25'." sqref="C125:E126" xr:uid="{4AC59A3D-C23C-4FC9-8137-B850ADFBE479}"/>
    <dataValidation allowBlank="1" showInputMessage="1" showErrorMessage="1" prompt="This is a new line for 2026-27. _x000a__x000a_This data is being used in Part 2 Line 43" sqref="C166:D167" xr:uid="{998E9D72-0ED3-47B9-A479-7E3953DE9F63}"/>
    <dataValidation allowBlank="1" showInputMessage="1" showErrorMessage="1" prompt="This was line 34 in the 2025-26 form._x000a__x000a_This data is being used in 'Part 2 - line 42'." sqref="C188" xr:uid="{8FEEDF5D-5500-4421-BA5A-8155A65D7161}"/>
    <dataValidation type="custom" allowBlank="1" showInputMessage="1" showErrorMessage="1" error="Data entry is not allowed in this cell" sqref="M148" xr:uid="{0A465DAE-7895-4FF6-9DF9-5D47499FA20C}">
      <formula1>"if(az1=""n/a"""</formula1>
    </dataValidation>
    <dataValidation type="custom" allowBlank="1" showInputMessage="1" showErrorMessage="1" sqref="C209" xr:uid="{49DBE7EA-D642-4539-82F7-5B1D6566104B}">
      <formula1>"az1=""n/a"""</formula1>
    </dataValidation>
    <dataValidation type="custom" allowBlank="1" showInputMessage="1" showErrorMessage="1" error="Data entry is not permitted in this cell" sqref="G48 J48 J50 G50 M48 M50" xr:uid="{28287F17-0A50-432A-B1F4-C49C21760E60}">
      <formula1>"if(az1=""n/a"""</formula1>
    </dataValidation>
  </dataValidations>
  <printOptions horizontalCentered="1"/>
  <pageMargins left="0.39370078740157483" right="0.39370078740157483" top="0.39370078740157483" bottom="0.39370078740157483" header="0.31496062992125984" footer="0.31496062992125984"/>
  <pageSetup paperSize="9" scale="66" fitToHeight="0" orientation="portrait" r:id="rId1"/>
  <headerFooter alignWithMargins="0">
    <oddHeader>&amp;C&amp;"Calibri"&amp;10&amp;K000000 OFFICIAL&amp;1#_x000D_</oddHeader>
    <oddFooter>&amp;C_x000D_&amp;1#&amp;"Calibri"&amp;10&amp;K000000 OFFICIAL</oddFooter>
  </headerFooter>
  <rowBreaks count="3" manualBreakCount="3">
    <brk id="74" max="20" man="1"/>
    <brk id="169" max="16383" man="1"/>
    <brk id="132" max="20" man="1"/>
  </rowBreaks>
  <extLst>
    <ext xmlns:x14="http://schemas.microsoft.com/office/spreadsheetml/2009/9/main" uri="{78C0D931-6437-407d-A8EE-F0AAD7539E65}">
      <x14:conditionalFormattings>
        <x14:conditionalFormatting xmlns:xm="http://schemas.microsoft.com/office/excel/2006/main">
          <x14:cfRule type="expression" priority="13" id="{49B25F33-1B27-447F-B941-5C4A96E2D352}">
            <xm:f>Reference!$B$2="2026-27"</xm:f>
            <x14:dxf>
              <fill>
                <patternFill>
                  <bgColor theme="0" tint="-0.24994659260841701"/>
                </patternFill>
              </fill>
            </x14:dxf>
          </x14:cfRule>
          <xm:sqref>C48:M50</xm:sqref>
        </x14:conditionalFormatting>
        <x14:conditionalFormatting xmlns:xm="http://schemas.microsoft.com/office/excel/2006/main">
          <x14:cfRule type="expression" priority="76" id="{3CF98DF4-3DE7-48F8-A7CF-FC324E97BAD7}">
            <xm:f>AND('Part 1'!$O$286&lt;&gt;"Yes")=TRUE</xm:f>
            <x14:dxf>
              <fill>
                <patternFill>
                  <bgColor theme="0" tint="-0.14996795556505021"/>
                </patternFill>
              </fill>
            </x14:dxf>
          </x14:cfRule>
          <xm:sqref>I46:I50 K46:K50 I11:K11 I12 K12 I13:K14 I15 K15 I16:K16 I17 K17 I18:K18 I19 K19 I20:K20 I21 K21 I22:K22 I23 K23 I24:K25 I26 K26 I27:K28 I29 K29 I30:K30 I31 K31 I32:K32 I33 K33 I34:K34 I35 K35 I36:K36 I37 K37 I38:K38 I39:I40 K39:K41 I42:K42 I44 K44 I45:K45 I51:K59 I60 K60 I61:K64 I65 K65 I66:K69 I70 K70 I71:K151 I152 K152 I153:K165 I166 K166 I203 K203 I204:K204 I206:K206</xm:sqref>
        </x14:conditionalFormatting>
        <x14:conditionalFormatting xmlns:xm="http://schemas.microsoft.com/office/excel/2006/main">
          <x14:cfRule type="expression" priority="1" id="{9938F125-CCF0-4938-A0E6-04A6A5201CDD}">
            <xm:f>AND('Part 1'!$O$286&lt;&gt;"Yes")=TRUE</xm:f>
            <x14:dxf>
              <fill>
                <patternFill>
                  <bgColor theme="0" tint="-0.14996795556505021"/>
                </patternFill>
              </fill>
            </x14:dxf>
          </x14:cfRule>
          <xm:sqref>I167:K202</xm:sqref>
        </x14:conditionalFormatting>
        <x14:conditionalFormatting xmlns:xm="http://schemas.microsoft.com/office/excel/2006/main">
          <x14:cfRule type="expression" priority="99" id="{9D3E04A4-7701-4C9A-9CBE-C1F90855515D}">
            <xm:f>AND('Part 1'!$O$286&lt;&gt;"Yes")=TRUE</xm:f>
            <x14:dxf>
              <font>
                <color theme="0" tint="-0.14996795556505021"/>
              </font>
              <fill>
                <patternFill>
                  <bgColor theme="0" tint="-0.14996795556505021"/>
                </patternFill>
              </fill>
            </x14:dxf>
          </x14:cfRule>
          <xm:sqref>J11 J79 J96:J97 J138 J202</xm:sqref>
        </x14:conditionalFormatting>
        <x14:conditionalFormatting xmlns:xm="http://schemas.microsoft.com/office/excel/2006/main">
          <x14:cfRule type="expression" priority="4" id="{EC605C4A-304C-49C6-A0C9-29AA3EA08C0A}">
            <xm:f>'Part 1'!$O$286&lt;&gt;"Yes"</xm:f>
            <x14:dxf>
              <font>
                <color theme="0" tint="-0.14996795556505021"/>
              </font>
              <fill>
                <patternFill>
                  <bgColor theme="0" tint="-0.14996795556505021"/>
                </patternFill>
              </fill>
              <border>
                <left/>
                <right/>
                <top/>
                <bottom/>
                <vertical/>
                <horizontal/>
              </border>
            </x14:dxf>
          </x14:cfRule>
          <xm:sqref>J12</xm:sqref>
        </x14:conditionalFormatting>
        <x14:conditionalFormatting xmlns:xm="http://schemas.microsoft.com/office/excel/2006/main">
          <x14:cfRule type="expression" priority="3" id="{9091D613-603D-4F77-A963-3F77CF641F81}">
            <xm:f>'Part 1'!$O$286&lt;&gt;"Yes"</xm:f>
            <x14:dxf>
              <font>
                <color theme="0" tint="-0.14996795556505021"/>
              </font>
              <fill>
                <patternFill>
                  <bgColor theme="0" tint="-0.14996795556505021"/>
                </patternFill>
              </fill>
              <border>
                <left/>
                <right/>
                <top/>
                <bottom/>
                <vertical/>
                <horizontal/>
              </border>
            </x14:dxf>
          </x14:cfRule>
          <xm:sqref>J15 J17 J19 J21 J23 J26 J29 J31 J33 J35 J37 J39:J40 I41:J41 I43:K43 J44 J46:J47 J60 J65 J70 J152 J166 J203</xm:sqref>
        </x14:conditionalFormatting>
        <x14:conditionalFormatting xmlns:xm="http://schemas.microsoft.com/office/excel/2006/main">
          <x14:cfRule type="expression" priority="73" id="{28101CEE-704C-42E4-8DB7-12BA51B1B0D1}">
            <xm:f>AND('Part 1'!$O$286&lt;&gt;"Yes")=TRUE</xm:f>
            <x14:dxf>
              <font>
                <color theme="0" tint="-0.14996795556505021"/>
              </font>
              <fill>
                <patternFill>
                  <bgColor theme="0" tint="-0.14996795556505021"/>
                </patternFill>
              </fill>
              <border>
                <left/>
                <right/>
                <top/>
                <bottom/>
              </border>
            </x14:dxf>
          </x14:cfRule>
          <xm:sqref>J42 J55 J62 J78 J80 J83 J86 J89 J92 J95:J98 J102 J105 J108 J116 J119 J122 J125 J129 J136 J139:J149 J156 J160 J172 J175 J178 J181 J184 J188 J191 J195</xm:sqref>
        </x14:conditionalFormatting>
        <x14:conditionalFormatting xmlns:xm="http://schemas.microsoft.com/office/excel/2006/main">
          <x14:cfRule type="expression" priority="21" id="{8438205E-7A49-4715-9A45-DF3E196168A0}">
            <xm:f>AND('Part 1'!$O$286&lt;&gt;"Yes")=TRUE</xm:f>
            <x14:dxf>
              <font>
                <color theme="0" tint="-0.14996795556505021"/>
              </font>
              <fill>
                <patternFill>
                  <bgColor theme="0" tint="-0.14996795556505021"/>
                </patternFill>
              </fill>
              <border>
                <left/>
                <right/>
                <top/>
                <bottom/>
              </border>
            </x14:dxf>
          </x14:cfRule>
          <xm:sqref>J57:J58</xm:sqref>
        </x14:conditionalFormatting>
        <x14:conditionalFormatting xmlns:xm="http://schemas.microsoft.com/office/excel/2006/main">
          <x14:cfRule type="expression" priority="5" id="{97AFC38D-1423-4387-A590-AC9C641D2B5F}">
            <xm:f>AND('Part 1'!$O$286&lt;&gt;"Yes")=TRUE</xm:f>
            <x14:dxf>
              <font>
                <color theme="0" tint="-0.14996795556505021"/>
              </font>
              <fill>
                <patternFill>
                  <bgColor theme="0" tint="-0.14996795556505021"/>
                </patternFill>
              </fill>
              <border>
                <left/>
                <right/>
                <top/>
                <bottom/>
              </border>
            </x14:dxf>
          </x14:cfRule>
          <x14:cfRule type="expression" priority="6" id="{5904A0B5-0612-4D0D-915C-47D1D4CB72F9}">
            <xm:f>AND('Part 1'!$O$286&lt;&gt;"Yes")=TRUE</xm:f>
            <x14:dxf>
              <fill>
                <patternFill>
                  <bgColor theme="0" tint="-0.14996795556505021"/>
                </patternFill>
              </fill>
            </x14:dxf>
          </x14:cfRule>
          <xm:sqref>M142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138D-AE67-4764-BEE3-47F836BF9A35}">
  <sheetPr codeName="Sheet28">
    <tabColor theme="8" tint="0.59999389629810485"/>
    <pageSetUpPr autoPageBreaks="0" fitToPage="1"/>
  </sheetPr>
  <dimension ref="A1:BB79"/>
  <sheetViews>
    <sheetView workbookViewId="0">
      <selection activeCell="G16" sqref="G16"/>
    </sheetView>
  </sheetViews>
  <sheetFormatPr defaultColWidth="9.140625" defaultRowHeight="15" x14ac:dyDescent="0.2"/>
  <cols>
    <col min="1" max="2" width="1.7109375" style="5" customWidth="1"/>
    <col min="3" max="3" width="45.140625" style="5" customWidth="1"/>
    <col min="4" max="4" width="15.85546875" style="5" customWidth="1"/>
    <col min="5" max="5" width="22.85546875" style="5" customWidth="1"/>
    <col min="6" max="6" width="5.7109375" style="5" customWidth="1"/>
    <col min="7" max="7" width="17.140625" style="5" customWidth="1"/>
    <col min="8" max="8" width="2.7109375" style="5" customWidth="1"/>
    <col min="9" max="9" width="3.7109375" style="5" customWidth="1"/>
    <col min="10" max="10" width="17.140625" style="5" customWidth="1"/>
    <col min="11" max="12" width="2.7109375" style="5" customWidth="1"/>
    <col min="13" max="13" width="17.140625" style="5" customWidth="1"/>
    <col min="14" max="14" width="1.7109375" style="5" customWidth="1"/>
    <col min="15" max="15" width="2.85546875" style="5" customWidth="1"/>
    <col min="16" max="17" width="9.140625" style="5" hidden="1" customWidth="1"/>
    <col min="18" max="18" width="10.85546875" style="5" hidden="1" customWidth="1"/>
    <col min="19" max="19" width="15.7109375" style="83" hidden="1" customWidth="1"/>
    <col min="20" max="20" width="17.28515625" style="85" hidden="1" customWidth="1"/>
    <col min="21" max="21" width="11.140625" style="5" hidden="1" customWidth="1"/>
    <col min="22" max="22" width="10.28515625" style="5" hidden="1" customWidth="1"/>
    <col min="23" max="23" width="8" style="5" hidden="1" customWidth="1"/>
    <col min="24" max="54" width="9.140625" style="5" hidden="1" customWidth="1"/>
    <col min="55" max="74" width="9.140625" style="5" customWidth="1"/>
    <col min="75" max="16384" width="9.140625" style="5"/>
  </cols>
  <sheetData>
    <row r="1" spans="1:54" s="74" customFormat="1" x14ac:dyDescent="0.2">
      <c r="A1" s="974"/>
      <c r="B1" s="795"/>
      <c r="C1" s="1967"/>
      <c r="D1" s="1967"/>
      <c r="E1" s="1967"/>
      <c r="F1" s="1967"/>
      <c r="G1" s="1967"/>
      <c r="H1" s="795"/>
      <c r="I1" s="795"/>
      <c r="J1" s="795"/>
      <c r="K1" s="795"/>
      <c r="L1" s="795"/>
      <c r="M1" s="795"/>
      <c r="N1" s="795"/>
      <c r="O1" s="975"/>
      <c r="P1" s="5"/>
      <c r="Q1" s="5"/>
      <c r="R1" s="5"/>
      <c r="S1" s="83"/>
      <c r="T1" s="8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83" t="s">
        <v>4136</v>
      </c>
      <c r="BB1" s="5"/>
    </row>
    <row r="2" spans="1:54" s="831" customFormat="1" ht="47.25" customHeight="1" thickBot="1" x14ac:dyDescent="0.25">
      <c r="A2" s="1078"/>
      <c r="B2" s="1079"/>
      <c r="C2" s="1080" t="str">
        <f>+CONCATENATE("Local Authority : ",+'Part 1'!K15)</f>
        <v>Local Authority : ZZZZ</v>
      </c>
      <c r="D2" s="1080"/>
      <c r="E2" s="1081"/>
      <c r="F2" s="1081"/>
      <c r="G2" s="1081"/>
      <c r="H2" s="1079"/>
      <c r="I2" s="1079"/>
      <c r="J2" s="1079"/>
      <c r="K2" s="1079"/>
      <c r="L2" s="1079"/>
      <c r="M2" s="1079"/>
      <c r="N2" s="1079"/>
      <c r="O2" s="1082"/>
      <c r="P2" s="1072"/>
      <c r="Q2" s="1072"/>
      <c r="R2" s="1072"/>
      <c r="S2" s="1083"/>
      <c r="T2" s="1084"/>
      <c r="U2" s="1072"/>
      <c r="V2" s="1072"/>
      <c r="W2" s="1072"/>
      <c r="X2" s="1072"/>
      <c r="Y2" s="1072"/>
      <c r="Z2" s="1072"/>
      <c r="AA2" s="1072"/>
      <c r="AB2" s="1072"/>
      <c r="AC2" s="1072"/>
      <c r="AD2" s="1072"/>
      <c r="AE2" s="1072"/>
      <c r="AF2" s="1072"/>
      <c r="AG2" s="1072"/>
      <c r="AH2" s="1072"/>
      <c r="AI2" s="1072"/>
      <c r="AJ2" s="1072"/>
      <c r="AK2" s="1072"/>
      <c r="AL2" s="1072"/>
      <c r="AM2" s="1072"/>
      <c r="AN2" s="1072"/>
      <c r="AO2" s="1072"/>
      <c r="AP2" s="1072"/>
      <c r="AQ2" s="1072"/>
      <c r="AR2" s="1072"/>
      <c r="AS2" s="1072"/>
      <c r="AT2" s="1072"/>
      <c r="AU2" s="1072"/>
      <c r="AV2" s="1072"/>
      <c r="AW2" s="1072"/>
      <c r="AX2" s="1072"/>
      <c r="AY2" s="1072"/>
      <c r="AZ2" s="1072"/>
      <c r="BA2" s="1072"/>
      <c r="BB2" s="1072"/>
    </row>
    <row r="3" spans="1:54" s="74" customFormat="1" ht="15.75" x14ac:dyDescent="0.25">
      <c r="A3" s="931"/>
      <c r="B3" s="779"/>
      <c r="C3" s="779"/>
      <c r="D3" s="779"/>
      <c r="F3" s="457"/>
      <c r="G3" s="457"/>
      <c r="H3" s="457"/>
      <c r="O3" s="780"/>
      <c r="P3" s="5"/>
      <c r="Q3" s="5"/>
      <c r="R3" s="5"/>
      <c r="S3" s="83"/>
      <c r="T3" s="8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s="74" customFormat="1" ht="18" x14ac:dyDescent="0.25">
      <c r="A4" s="931"/>
      <c r="B4" s="779"/>
      <c r="C4" s="778" t="s">
        <v>864</v>
      </c>
      <c r="D4" s="779"/>
      <c r="F4" s="457"/>
      <c r="G4" s="457"/>
      <c r="H4" s="457"/>
      <c r="J4" s="1968"/>
      <c r="K4" s="1968"/>
      <c r="O4" s="780"/>
      <c r="P4" s="5"/>
      <c r="Q4" s="5"/>
      <c r="R4" s="5"/>
      <c r="S4" s="83"/>
      <c r="T4" s="8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s="74" customFormat="1" ht="29.25" customHeight="1" x14ac:dyDescent="0.25">
      <c r="A5" s="931"/>
      <c r="B5" s="779"/>
      <c r="C5" s="262" t="s">
        <v>3810</v>
      </c>
      <c r="D5" s="183"/>
      <c r="E5" s="183"/>
      <c r="F5" s="183"/>
      <c r="G5" s="183"/>
      <c r="H5" s="183"/>
      <c r="I5" s="183"/>
      <c r="J5" s="183"/>
      <c r="K5" s="183"/>
      <c r="L5" s="183"/>
      <c r="M5" s="183"/>
      <c r="O5" s="946"/>
      <c r="P5" s="5"/>
      <c r="Q5" s="5"/>
      <c r="R5" s="5"/>
      <c r="S5" s="83"/>
      <c r="T5" s="8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s="74" customFormat="1" ht="15.75" customHeight="1" x14ac:dyDescent="0.25">
      <c r="A6" s="77"/>
      <c r="C6" s="1969" t="str">
        <f>+IF('Part 1'!O286="No","You should complete column 1 only","You should complete columns 1 and 2")</f>
        <v>You should complete column 1 only</v>
      </c>
      <c r="D6" s="1969"/>
      <c r="E6" s="1969"/>
      <c r="F6" s="925"/>
      <c r="G6" s="75" t="s">
        <v>659</v>
      </c>
      <c r="H6" s="457"/>
      <c r="I6" s="75"/>
      <c r="J6" s="75" t="s">
        <v>660</v>
      </c>
      <c r="K6" s="75"/>
      <c r="L6" s="68"/>
      <c r="M6" s="976" t="s">
        <v>661</v>
      </c>
      <c r="N6" s="68"/>
      <c r="O6" s="780"/>
      <c r="P6" s="5"/>
      <c r="Q6" s="5"/>
      <c r="R6" s="5"/>
      <c r="S6" s="1955" t="s">
        <v>871</v>
      </c>
      <c r="T6" s="8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s="74" customFormat="1" ht="15.75" customHeight="1" x14ac:dyDescent="0.25">
      <c r="A7" s="77"/>
      <c r="C7" s="925"/>
      <c r="D7" s="925"/>
      <c r="E7" s="925"/>
      <c r="F7" s="703"/>
      <c r="G7" s="962"/>
      <c r="H7" s="963"/>
      <c r="I7" s="964"/>
      <c r="J7" s="964"/>
      <c r="K7" s="964"/>
      <c r="L7" s="977"/>
      <c r="M7" s="978"/>
      <c r="N7" s="68"/>
      <c r="O7" s="946"/>
      <c r="P7" s="5"/>
      <c r="Q7" s="5"/>
      <c r="R7" s="5"/>
      <c r="S7" s="1956"/>
      <c r="T7" s="8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row>
    <row r="8" spans="1:54" s="74" customFormat="1" ht="15.75" customHeight="1" x14ac:dyDescent="0.25">
      <c r="A8" s="77"/>
      <c r="G8" s="1958" t="s">
        <v>795</v>
      </c>
      <c r="H8" s="965"/>
      <c r="I8" s="966"/>
      <c r="J8" s="1960" t="s">
        <v>895</v>
      </c>
      <c r="K8" s="967"/>
      <c r="L8" s="347"/>
      <c r="M8" s="1962" t="s">
        <v>26</v>
      </c>
      <c r="N8" s="151"/>
      <c r="O8" s="780"/>
      <c r="P8" s="5"/>
      <c r="Q8" s="5"/>
      <c r="R8" s="5"/>
      <c r="S8" s="1957"/>
      <c r="T8" s="8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4" s="74" customFormat="1" ht="34.5" customHeight="1" x14ac:dyDescent="0.2">
      <c r="A9" s="77"/>
      <c r="G9" s="1959"/>
      <c r="H9" s="965"/>
      <c r="I9" s="966"/>
      <c r="J9" s="1961"/>
      <c r="K9" s="967"/>
      <c r="L9" s="347"/>
      <c r="M9" s="1963"/>
      <c r="N9" s="67"/>
      <c r="O9" s="780"/>
      <c r="P9" s="5"/>
      <c r="Q9" s="5"/>
      <c r="R9" s="5"/>
      <c r="S9" s="83"/>
      <c r="T9" s="8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4" s="74" customFormat="1" ht="63" customHeight="1" x14ac:dyDescent="0.2">
      <c r="A10" s="77"/>
      <c r="G10" s="1489" t="s">
        <v>801</v>
      </c>
      <c r="H10" s="1490"/>
      <c r="I10" s="1491"/>
      <c r="J10" s="1489" t="str">
        <f>+IF('Part 1'!O286="Yes", "Complete Parts 2 and '3 DA summary' to fill this column","Do not complete this column")</f>
        <v>Do not complete this column</v>
      </c>
      <c r="K10" s="1492"/>
      <c r="L10" s="1493"/>
      <c r="M10" s="1494" t="s">
        <v>802</v>
      </c>
      <c r="N10" s="979"/>
      <c r="O10" s="780"/>
      <c r="P10" s="5"/>
      <c r="Q10" s="5"/>
      <c r="R10" s="5"/>
      <c r="S10" s="158" t="s">
        <v>796</v>
      </c>
      <c r="T10" s="8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4" s="74" customFormat="1" ht="16.5" thickBot="1" x14ac:dyDescent="0.3">
      <c r="A11" s="77"/>
      <c r="B11" s="779"/>
      <c r="C11" s="779" t="s">
        <v>674</v>
      </c>
      <c r="D11" s="779"/>
      <c r="G11" s="788" t="s">
        <v>654</v>
      </c>
      <c r="H11" s="457"/>
      <c r="J11" s="968" t="s">
        <v>654</v>
      </c>
      <c r="K11" s="969"/>
      <c r="L11" s="67"/>
      <c r="M11" s="151" t="s">
        <v>654</v>
      </c>
      <c r="N11" s="67"/>
      <c r="O11" s="780"/>
      <c r="P11" s="5"/>
      <c r="Q11" s="5"/>
      <c r="R11" s="5"/>
      <c r="S11" s="180"/>
      <c r="T11" s="8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row>
    <row r="12" spans="1:54" s="74" customFormat="1" ht="16.5" customHeight="1" thickBot="1" x14ac:dyDescent="0.3">
      <c r="A12" s="77"/>
      <c r="C12" s="1914" t="s">
        <v>2347</v>
      </c>
      <c r="D12" s="1914"/>
      <c r="E12" s="1914"/>
      <c r="G12" s="1495">
        <f>'Part 2'!G203</f>
        <v>0</v>
      </c>
      <c r="H12" s="1496"/>
      <c r="I12" s="785"/>
      <c r="J12" s="1323">
        <f>'Part 2'!J203</f>
        <v>0</v>
      </c>
      <c r="K12" s="1497"/>
      <c r="L12" s="55"/>
      <c r="M12" s="1320">
        <f>'Part 2'!M203</f>
        <v>0</v>
      </c>
      <c r="N12" s="68"/>
      <c r="O12" s="265"/>
      <c r="P12" s="5"/>
      <c r="Q12" s="1"/>
      <c r="R12" s="5"/>
      <c r="S12" s="86">
        <f>IF(+G12+J12-M12=0,0,1)</f>
        <v>0</v>
      </c>
      <c r="T12" s="85"/>
      <c r="U12" s="30"/>
      <c r="V12" s="5"/>
      <c r="W12" s="5"/>
      <c r="X12" s="5"/>
      <c r="Y12" s="1"/>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54" s="74" customFormat="1" ht="15.75" x14ac:dyDescent="0.25">
      <c r="A13" s="77"/>
      <c r="C13" s="1914"/>
      <c r="D13" s="1914"/>
      <c r="E13" s="1914"/>
      <c r="G13" s="708"/>
      <c r="H13" s="1496"/>
      <c r="I13" s="1498"/>
      <c r="J13" s="867"/>
      <c r="K13" s="1498"/>
      <c r="L13" s="55"/>
      <c r="M13" s="55"/>
      <c r="N13" s="67"/>
      <c r="O13" s="780"/>
      <c r="P13" s="5"/>
      <c r="Q13" s="5"/>
      <c r="R13" s="5"/>
      <c r="S13" s="86">
        <f>IF(+G12+J12-'Part 2'!M203=0,0,1)</f>
        <v>0</v>
      </c>
      <c r="T13" s="8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4" s="74" customFormat="1" ht="15.75" x14ac:dyDescent="0.25">
      <c r="A14" s="77"/>
      <c r="C14" s="182"/>
      <c r="G14" s="1497"/>
      <c r="H14" s="1496"/>
      <c r="I14" s="1498"/>
      <c r="J14" s="1498"/>
      <c r="K14" s="1498"/>
      <c r="L14" s="55"/>
      <c r="M14" s="55"/>
      <c r="N14" s="67"/>
      <c r="O14" s="780"/>
      <c r="P14" s="5"/>
      <c r="Q14" s="5"/>
      <c r="R14" s="5"/>
      <c r="S14" s="86"/>
      <c r="T14" s="8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s="74" customFormat="1" ht="16.5" thickBot="1" x14ac:dyDescent="0.3">
      <c r="A15" s="77"/>
      <c r="B15" s="457"/>
      <c r="C15" s="150" t="s">
        <v>2331</v>
      </c>
      <c r="G15" s="785"/>
      <c r="H15" s="1496"/>
      <c r="I15" s="785"/>
      <c r="J15" s="785"/>
      <c r="K15" s="1497"/>
      <c r="L15" s="55"/>
      <c r="M15" s="55"/>
      <c r="N15" s="67"/>
      <c r="O15" s="780"/>
      <c r="P15" s="5"/>
      <c r="Q15" s="5"/>
      <c r="R15" s="5"/>
      <c r="S15" s="86"/>
      <c r="T15" s="5"/>
      <c r="U15" s="1"/>
      <c r="V15" s="5"/>
      <c r="W15" s="1"/>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4" s="74" customFormat="1" ht="16.5" customHeight="1" thickBot="1" x14ac:dyDescent="0.3">
      <c r="A16" s="77"/>
      <c r="C16" s="262" t="str">
        <f>"2. Estimated bad debts in respect of " &amp; FC_year &amp; " rates payable"</f>
        <v>2. Estimated bad debts in respect of 2026-27 rates payable</v>
      </c>
      <c r="D16" s="691"/>
      <c r="E16" s="691"/>
      <c r="G16" s="1321">
        <v>0</v>
      </c>
      <c r="H16" s="1496"/>
      <c r="I16" s="785"/>
      <c r="J16" s="1323">
        <f>'Part 3 DA summary'!G6</f>
        <v>0</v>
      </c>
      <c r="K16" s="1497"/>
      <c r="L16" s="55"/>
      <c r="M16" s="1320">
        <f>+G16+J16</f>
        <v>0</v>
      </c>
      <c r="N16" s="68"/>
      <c r="O16" s="265"/>
      <c r="P16" s="5"/>
      <c r="Q16" s="1"/>
      <c r="R16" s="5"/>
      <c r="S16" s="86">
        <f>IF(+G16+J16-M16=0,0,1)</f>
        <v>0</v>
      </c>
      <c r="T16" s="1"/>
      <c r="U16" s="1822"/>
      <c r="V16" s="1822"/>
      <c r="W16" s="73"/>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s="74" customFormat="1" ht="16.5" thickBot="1" x14ac:dyDescent="0.3">
      <c r="A17" s="77"/>
      <c r="C17" s="463"/>
      <c r="D17" s="695"/>
      <c r="E17" s="695"/>
      <c r="G17" s="785"/>
      <c r="H17" s="1496"/>
      <c r="I17" s="785"/>
      <c r="J17" s="785"/>
      <c r="K17" s="1497"/>
      <c r="L17" s="55"/>
      <c r="M17" s="55"/>
      <c r="N17" s="67"/>
      <c r="O17" s="780"/>
      <c r="P17" s="5"/>
      <c r="Q17" s="5"/>
      <c r="R17" s="5"/>
      <c r="S17" s="86"/>
      <c r="T17" s="1"/>
      <c r="U17" s="1822"/>
      <c r="V17" s="1822"/>
      <c r="W17" s="73"/>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s="74" customFormat="1" ht="16.5" customHeight="1" thickBot="1" x14ac:dyDescent="0.3">
      <c r="A18" s="77"/>
      <c r="C18" s="262" t="str">
        <f>"3. Estimated repayments in respect of " &amp; FC_year &amp; " rates payable"</f>
        <v>3. Estimated repayments in respect of 2026-27 rates payable</v>
      </c>
      <c r="D18" s="262"/>
      <c r="E18" s="262"/>
      <c r="G18" s="1321">
        <v>0</v>
      </c>
      <c r="H18" s="1496"/>
      <c r="I18" s="785"/>
      <c r="J18" s="1323">
        <f>'Part 3 DA summary'!I6</f>
        <v>0</v>
      </c>
      <c r="K18" s="1497"/>
      <c r="L18" s="55"/>
      <c r="M18" s="1320">
        <f>G18+J18</f>
        <v>0</v>
      </c>
      <c r="N18" s="68"/>
      <c r="O18" s="265"/>
      <c r="P18" s="5"/>
      <c r="Q18" s="1"/>
      <c r="R18" s="5"/>
      <c r="S18" s="86">
        <f>IF(+G18+J18-M18=0,0,1)</f>
        <v>0</v>
      </c>
      <c r="T18" s="376"/>
      <c r="U18" s="1"/>
      <c r="V18" s="73"/>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s="74" customFormat="1" ht="15.75" x14ac:dyDescent="0.25">
      <c r="A19" s="77"/>
      <c r="C19" s="262"/>
      <c r="D19" s="262"/>
      <c r="E19" s="262"/>
      <c r="G19" s="827"/>
      <c r="H19" s="1496"/>
      <c r="I19" s="785"/>
      <c r="J19" s="827"/>
      <c r="K19" s="1497"/>
      <c r="L19" s="55"/>
      <c r="M19" s="56"/>
      <c r="N19" s="68"/>
      <c r="O19" s="780"/>
      <c r="P19" s="5"/>
      <c r="Q19" s="5"/>
      <c r="R19" s="5"/>
      <c r="S19" s="86"/>
      <c r="T19" s="241"/>
      <c r="U19" s="183"/>
      <c r="V19" s="183"/>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row>
    <row r="20" spans="1:54" s="74" customFormat="1" ht="16.5" thickBot="1" x14ac:dyDescent="0.25">
      <c r="A20" s="77"/>
      <c r="C20" s="970"/>
      <c r="D20" s="970"/>
      <c r="E20" s="970"/>
      <c r="G20" s="827"/>
      <c r="H20" s="827"/>
      <c r="I20" s="827"/>
      <c r="J20" s="827"/>
      <c r="K20" s="827"/>
      <c r="L20" s="55"/>
      <c r="M20" s="56"/>
      <c r="N20" s="68"/>
      <c r="O20" s="780"/>
      <c r="P20" s="5"/>
      <c r="Q20" s="5"/>
      <c r="R20" s="5"/>
      <c r="S20" s="86"/>
      <c r="T20" s="183"/>
      <c r="U20" s="377"/>
      <c r="V20" s="377"/>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row>
    <row r="21" spans="1:54" s="74" customFormat="1" ht="15.75" x14ac:dyDescent="0.2">
      <c r="A21" s="77"/>
      <c r="B21" s="103"/>
      <c r="C21" s="981"/>
      <c r="D21" s="981"/>
      <c r="E21" s="981"/>
      <c r="F21" s="981"/>
      <c r="G21" s="982"/>
      <c r="H21" s="983"/>
      <c r="I21" s="983"/>
      <c r="J21" s="983"/>
      <c r="K21" s="983"/>
      <c r="L21" s="993"/>
      <c r="M21" s="984"/>
      <c r="N21" s="985"/>
      <c r="O21" s="780"/>
      <c r="P21" s="5"/>
      <c r="Q21" s="5"/>
      <c r="R21" s="5"/>
      <c r="S21" s="86"/>
      <c r="T21" s="183"/>
      <c r="U21" s="377"/>
      <c r="V21" s="377"/>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row>
    <row r="22" spans="1:54" s="74" customFormat="1" ht="16.5" thickBot="1" x14ac:dyDescent="0.3">
      <c r="A22" s="77"/>
      <c r="B22" s="351"/>
      <c r="C22" s="457" t="s">
        <v>540</v>
      </c>
      <c r="G22" s="785"/>
      <c r="H22" s="1496"/>
      <c r="I22" s="785"/>
      <c r="J22" s="785"/>
      <c r="K22" s="1497"/>
      <c r="L22" s="1499"/>
      <c r="M22" s="55"/>
      <c r="N22" s="986"/>
      <c r="O22" s="780"/>
      <c r="P22" s="5"/>
      <c r="Q22" s="5"/>
      <c r="R22" s="5"/>
      <c r="S22" s="86"/>
      <c r="T22" s="183"/>
      <c r="U22" s="377"/>
      <c r="V22" s="377"/>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row>
    <row r="23" spans="1:54" s="74" customFormat="1" ht="16.5" thickBot="1" x14ac:dyDescent="0.3">
      <c r="A23" s="77"/>
      <c r="B23" s="987"/>
      <c r="C23" s="183" t="s">
        <v>2346</v>
      </c>
      <c r="D23" s="183"/>
      <c r="E23" s="183"/>
      <c r="G23" s="1323">
        <f>+G12+G16+G18</f>
        <v>0</v>
      </c>
      <c r="H23" s="1496"/>
      <c r="I23" s="785"/>
      <c r="J23" s="1323">
        <f>+J12+J16+J18</f>
        <v>0</v>
      </c>
      <c r="K23" s="1497"/>
      <c r="L23" s="1499"/>
      <c r="M23" s="1320">
        <f>+G23+J23</f>
        <v>0</v>
      </c>
      <c r="N23" s="986"/>
      <c r="O23" s="265"/>
      <c r="P23" s="5"/>
      <c r="Q23" s="1"/>
      <c r="R23" s="5"/>
      <c r="S23" s="86">
        <f>IF(+G23+J23-M23=0,0,1)</f>
        <v>0</v>
      </c>
      <c r="T23" s="1"/>
      <c r="U23" s="1"/>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row>
    <row r="24" spans="1:54" s="74" customFormat="1" ht="16.5" thickBot="1" x14ac:dyDescent="0.3">
      <c r="A24" s="77"/>
      <c r="B24" s="988"/>
      <c r="C24" s="973"/>
      <c r="D24" s="973"/>
      <c r="E24" s="973"/>
      <c r="F24" s="973"/>
      <c r="G24" s="989"/>
      <c r="H24" s="990"/>
      <c r="I24" s="990"/>
      <c r="J24" s="991"/>
      <c r="K24" s="991"/>
      <c r="L24" s="823"/>
      <c r="M24" s="823"/>
      <c r="N24" s="992"/>
      <c r="O24" s="780"/>
      <c r="P24" s="5"/>
      <c r="Q24" s="5"/>
      <c r="R24" s="5"/>
      <c r="S24" s="86"/>
      <c r="T24" s="8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s="74" customFormat="1" ht="15.75" x14ac:dyDescent="0.25">
      <c r="A25" s="77"/>
      <c r="G25" s="785"/>
      <c r="H25" s="827"/>
      <c r="I25" s="827"/>
      <c r="J25" s="785"/>
      <c r="K25" s="969"/>
      <c r="L25" s="67"/>
      <c r="M25" s="67"/>
      <c r="N25" s="67"/>
      <c r="O25" s="780"/>
      <c r="P25" s="5"/>
      <c r="Q25" s="5"/>
      <c r="R25" s="5"/>
      <c r="S25" s="86">
        <f>+IF(G$12+G$16+G$18-G$23=0,0,1)</f>
        <v>0</v>
      </c>
      <c r="T25" s="8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54" s="74" customFormat="1" ht="15" customHeight="1" x14ac:dyDescent="0.25">
      <c r="A26" s="77"/>
      <c r="C26" s="457"/>
      <c r="E26" s="971"/>
      <c r="G26" s="75" t="s">
        <v>659</v>
      </c>
      <c r="H26" s="457"/>
      <c r="I26" s="75"/>
      <c r="J26" s="75" t="s">
        <v>660</v>
      </c>
      <c r="K26" s="75"/>
      <c r="L26" s="68"/>
      <c r="M26" s="976" t="s">
        <v>661</v>
      </c>
      <c r="N26" s="67"/>
      <c r="O26" s="780"/>
      <c r="P26" s="5"/>
      <c r="Q26" s="5"/>
      <c r="R26" s="5"/>
      <c r="S26" s="86">
        <f>+IF(J$12+J$16+J$18-J$23=0,0,1)</f>
        <v>0</v>
      </c>
      <c r="T26" s="8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row>
    <row r="27" spans="1:54" s="74" customFormat="1" ht="21.75" customHeight="1" x14ac:dyDescent="0.25">
      <c r="A27" s="77"/>
      <c r="C27" s="457"/>
      <c r="E27" s="971"/>
      <c r="G27" s="1958" t="s">
        <v>795</v>
      </c>
      <c r="H27" s="965"/>
      <c r="I27" s="966"/>
      <c r="J27" s="1960" t="s">
        <v>895</v>
      </c>
      <c r="K27" s="967"/>
      <c r="L27" s="347"/>
      <c r="M27" s="1962" t="s">
        <v>26</v>
      </c>
      <c r="N27" s="67"/>
      <c r="O27" s="946"/>
      <c r="P27" s="5"/>
      <c r="Q27" s="5"/>
      <c r="R27" s="5"/>
      <c r="S27" s="86"/>
      <c r="T27" s="8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row>
    <row r="28" spans="1:54" s="74" customFormat="1" ht="29.25" customHeight="1" x14ac:dyDescent="0.25">
      <c r="A28" s="77"/>
      <c r="C28" s="457"/>
      <c r="E28" s="971"/>
      <c r="G28" s="1959"/>
      <c r="H28" s="965"/>
      <c r="I28" s="966"/>
      <c r="J28" s="1961"/>
      <c r="K28" s="967"/>
      <c r="L28" s="347"/>
      <c r="M28" s="1963"/>
      <c r="N28" s="67"/>
      <c r="O28" s="946"/>
      <c r="P28" s="5"/>
      <c r="Q28" s="5"/>
      <c r="R28" s="5"/>
      <c r="S28" s="86"/>
      <c r="T28" s="8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row>
    <row r="29" spans="1:54" s="74" customFormat="1" ht="62.25" customHeight="1" x14ac:dyDescent="0.25">
      <c r="A29" s="77"/>
      <c r="C29" s="457"/>
      <c r="E29" s="971"/>
      <c r="G29" s="1483" t="s">
        <v>801</v>
      </c>
      <c r="H29" s="1482"/>
      <c r="I29" s="1484"/>
      <c r="J29" s="1485" t="str">
        <f>+IF('Part 1'!O286="Yes", "Complete 'Part 3 DA summary' to fill this column","Do not complete this column")</f>
        <v>Do not complete this column</v>
      </c>
      <c r="K29" s="1486"/>
      <c r="L29" s="1487"/>
      <c r="M29" s="1488" t="s">
        <v>802</v>
      </c>
      <c r="N29" s="67"/>
      <c r="O29" s="946"/>
      <c r="P29" s="5"/>
      <c r="Q29" s="5"/>
      <c r="R29" s="5"/>
      <c r="S29" s="86"/>
      <c r="T29" s="8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row>
    <row r="30" spans="1:54" s="74" customFormat="1" ht="15" customHeight="1" thickBot="1" x14ac:dyDescent="0.3">
      <c r="A30" s="77"/>
      <c r="C30" s="336" t="s">
        <v>2332</v>
      </c>
      <c r="E30" s="971"/>
      <c r="G30" s="785"/>
      <c r="H30" s="457"/>
      <c r="I30" s="785"/>
      <c r="J30" s="705"/>
      <c r="K30" s="969"/>
      <c r="L30" s="55"/>
      <c r="M30" s="347"/>
      <c r="N30" s="67"/>
      <c r="O30" s="780"/>
      <c r="P30" s="5"/>
      <c r="Q30" s="5"/>
      <c r="R30" s="5"/>
      <c r="S30" s="86">
        <f>+IF(M$12+M$16+M$18-M$23=0,0,1)</f>
        <v>0</v>
      </c>
      <c r="T30" s="8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row>
    <row r="31" spans="1:54" s="74" customFormat="1" ht="16.5" thickBot="1" x14ac:dyDescent="0.3">
      <c r="A31" s="77"/>
      <c r="C31" s="183" t="s">
        <v>5287</v>
      </c>
      <c r="D31" s="183"/>
      <c r="E31" s="183"/>
      <c r="G31" s="1321">
        <v>0</v>
      </c>
      <c r="H31" s="1496"/>
      <c r="I31" s="785"/>
      <c r="J31" s="1495">
        <f>'Part 3 DA summary'!M6</f>
        <v>0</v>
      </c>
      <c r="K31" s="1497"/>
      <c r="L31" s="55"/>
      <c r="M31" s="1320">
        <f>+G31+J31</f>
        <v>0</v>
      </c>
      <c r="N31" s="68"/>
      <c r="O31" s="265"/>
      <c r="P31" s="5"/>
      <c r="Q31" s="1"/>
      <c r="R31" s="5"/>
      <c r="S31" s="86">
        <f>IF(+G31+J31-M31=0,0,1)</f>
        <v>0</v>
      </c>
      <c r="T31" s="85"/>
      <c r="U31" s="1"/>
      <c r="V31" s="73"/>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row>
    <row r="32" spans="1:54" s="74" customFormat="1" ht="16.5" thickBot="1" x14ac:dyDescent="0.3">
      <c r="A32" s="77"/>
      <c r="C32" s="183"/>
      <c r="E32" s="971"/>
      <c r="G32" s="1500"/>
      <c r="H32" s="1496"/>
      <c r="I32" s="785"/>
      <c r="J32" s="785"/>
      <c r="K32" s="1497"/>
      <c r="L32" s="55"/>
      <c r="M32" s="55"/>
      <c r="N32" s="67"/>
      <c r="O32" s="780"/>
      <c r="P32" s="5"/>
      <c r="Q32" s="5"/>
      <c r="R32" s="5"/>
      <c r="S32" s="1857"/>
      <c r="T32" s="1"/>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row>
    <row r="33" spans="1:54" s="74" customFormat="1" ht="16.5" thickBot="1" x14ac:dyDescent="0.3">
      <c r="A33" s="77"/>
      <c r="C33" s="183" t="s">
        <v>4476</v>
      </c>
      <c r="D33" s="183"/>
      <c r="E33" s="183"/>
      <c r="G33" s="1500"/>
      <c r="H33" s="1496"/>
      <c r="I33" s="785"/>
      <c r="J33" s="1495">
        <f>'Part 3 DA summary'!O6</f>
        <v>0</v>
      </c>
      <c r="K33" s="1497"/>
      <c r="L33" s="55"/>
      <c r="M33" s="1501"/>
      <c r="N33" s="67"/>
      <c r="O33" s="780"/>
      <c r="P33" s="5"/>
      <c r="Q33" s="1"/>
      <c r="R33" s="5"/>
      <c r="S33" s="86"/>
      <c r="T33" s="8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row>
    <row r="34" spans="1:54" s="74" customFormat="1" ht="15.75" customHeight="1" thickBot="1" x14ac:dyDescent="0.3">
      <c r="A34" s="77"/>
      <c r="C34" s="182"/>
      <c r="D34" s="182"/>
      <c r="E34" s="789"/>
      <c r="F34" s="182"/>
      <c r="G34" s="1500"/>
      <c r="H34" s="1496"/>
      <c r="I34" s="1502"/>
      <c r="J34" s="1676" t="str">
        <f>IF(J33='Part 2'!J70,"","This should be the same as Part 2 Line 10, column 2")</f>
        <v/>
      </c>
      <c r="K34" s="1497"/>
      <c r="L34" s="55"/>
      <c r="M34" s="55"/>
      <c r="N34" s="67"/>
      <c r="O34" s="780"/>
      <c r="P34" s="5"/>
      <c r="Q34" s="5"/>
      <c r="R34" s="5"/>
      <c r="S34" s="86"/>
      <c r="T34" s="83"/>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row>
    <row r="35" spans="1:54" s="74" customFormat="1" ht="16.5" thickBot="1" x14ac:dyDescent="0.3">
      <c r="A35" s="77"/>
      <c r="C35" s="183" t="s">
        <v>4477</v>
      </c>
      <c r="D35" s="183"/>
      <c r="E35" s="183"/>
      <c r="G35" s="1500"/>
      <c r="H35" s="1500"/>
      <c r="I35" s="785"/>
      <c r="J35" s="1495">
        <f>'Part 3 DA summary'!Q6</f>
        <v>0</v>
      </c>
      <c r="K35" s="1497"/>
      <c r="L35" s="55"/>
      <c r="M35" s="55"/>
      <c r="N35" s="67"/>
      <c r="O35" s="780"/>
      <c r="P35" s="5"/>
      <c r="Q35" s="1"/>
      <c r="R35" s="85"/>
      <c r="S35" s="86"/>
      <c r="T35" s="83"/>
      <c r="U35" s="85"/>
      <c r="V35" s="8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row>
    <row r="36" spans="1:54" s="74" customFormat="1" ht="15.75" thickBot="1" x14ac:dyDescent="0.25">
      <c r="A36" s="77"/>
      <c r="G36" s="785"/>
      <c r="H36" s="785"/>
      <c r="I36" s="785"/>
      <c r="J36" s="1503"/>
      <c r="K36" s="785"/>
      <c r="L36" s="55"/>
      <c r="M36" s="55"/>
      <c r="N36" s="67"/>
      <c r="O36" s="780"/>
      <c r="P36" s="5"/>
      <c r="Q36" s="5"/>
      <c r="R36" s="5"/>
      <c r="S36" s="86"/>
      <c r="T36" s="8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s="74" customFormat="1" x14ac:dyDescent="0.2">
      <c r="A37" s="77"/>
      <c r="B37" s="994"/>
      <c r="C37" s="995"/>
      <c r="D37" s="995"/>
      <c r="E37" s="995"/>
      <c r="F37" s="995"/>
      <c r="G37" s="996"/>
      <c r="H37" s="996"/>
      <c r="I37" s="996"/>
      <c r="J37" s="996"/>
      <c r="K37" s="996"/>
      <c r="L37" s="997"/>
      <c r="M37" s="1965"/>
      <c r="N37" s="998"/>
      <c r="O37" s="780"/>
      <c r="P37" s="5"/>
      <c r="Q37" s="5"/>
      <c r="R37" s="5"/>
      <c r="S37" s="86"/>
      <c r="T37" s="8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row>
    <row r="38" spans="1:54" s="74" customFormat="1" ht="16.5" thickBot="1" x14ac:dyDescent="0.3">
      <c r="A38" s="77"/>
      <c r="B38" s="999"/>
      <c r="C38" s="457" t="s">
        <v>686</v>
      </c>
      <c r="G38" s="827"/>
      <c r="H38" s="827"/>
      <c r="I38" s="785"/>
      <c r="J38" s="827"/>
      <c r="K38" s="827"/>
      <c r="L38" s="55"/>
      <c r="M38" s="1966"/>
      <c r="N38" s="1000"/>
      <c r="O38" s="780"/>
      <c r="P38" s="5"/>
      <c r="Q38" s="5"/>
      <c r="R38" s="5"/>
      <c r="S38" s="86"/>
      <c r="T38" s="8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row>
    <row r="39" spans="1:54" s="74" customFormat="1" ht="16.5" thickBot="1" x14ac:dyDescent="0.25">
      <c r="A39" s="77"/>
      <c r="B39" s="999"/>
      <c r="C39" s="262" t="s">
        <v>4478</v>
      </c>
      <c r="D39" s="262"/>
      <c r="E39" s="262"/>
      <c r="F39" s="262"/>
      <c r="G39" s="1504"/>
      <c r="H39" s="1500"/>
      <c r="I39" s="1500"/>
      <c r="J39" s="1323">
        <f>'Part 3 DA summary'!S6</f>
        <v>0</v>
      </c>
      <c r="K39" s="785"/>
      <c r="L39" s="55"/>
      <c r="M39" s="1505">
        <f>+J39</f>
        <v>0</v>
      </c>
      <c r="N39" s="1000"/>
      <c r="O39" s="265"/>
      <c r="P39" s="5"/>
      <c r="Q39" s="1"/>
      <c r="R39" s="5"/>
      <c r="S39" s="86">
        <f>IF(+J39-M39=0,0,1)</f>
        <v>0</v>
      </c>
      <c r="T39" s="85"/>
      <c r="U39" s="1"/>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row>
    <row r="40" spans="1:54" s="74" customFormat="1" ht="15.75" thickBot="1" x14ac:dyDescent="0.25">
      <c r="A40" s="77"/>
      <c r="B40" s="1001"/>
      <c r="C40" s="1002"/>
      <c r="D40" s="1002"/>
      <c r="E40" s="1002"/>
      <c r="F40" s="1002"/>
      <c r="G40" s="1506"/>
      <c r="H40" s="1506"/>
      <c r="I40" s="1506"/>
      <c r="J40" s="1506"/>
      <c r="K40" s="1506"/>
      <c r="L40" s="1507"/>
      <c r="M40" s="1507"/>
      <c r="N40" s="1003"/>
      <c r="O40" s="780"/>
      <c r="P40" s="5"/>
      <c r="Q40" s="5"/>
      <c r="R40" s="5"/>
      <c r="S40" s="86"/>
      <c r="T40" s="8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row>
    <row r="41" spans="1:54" s="74" customFormat="1" x14ac:dyDescent="0.2">
      <c r="A41" s="77"/>
      <c r="G41" s="1500"/>
      <c r="H41" s="1500"/>
      <c r="I41" s="1500"/>
      <c r="J41" s="1500"/>
      <c r="K41" s="1500"/>
      <c r="L41" s="1508"/>
      <c r="M41" s="1508"/>
      <c r="N41" s="67"/>
      <c r="O41" s="780"/>
      <c r="P41" s="5"/>
      <c r="Q41" s="5"/>
      <c r="R41" s="5"/>
      <c r="S41" s="86"/>
      <c r="T41" s="8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row r="42" spans="1:54" s="74" customFormat="1" ht="16.5" thickBot="1" x14ac:dyDescent="0.3">
      <c r="A42" s="77"/>
      <c r="C42" s="150" t="s">
        <v>888</v>
      </c>
      <c r="G42" s="1500"/>
      <c r="H42" s="1500"/>
      <c r="I42" s="1500"/>
      <c r="J42" s="1500"/>
      <c r="K42" s="1500"/>
      <c r="L42" s="1508"/>
      <c r="M42" s="1508"/>
      <c r="N42" s="67"/>
      <c r="O42" s="780"/>
      <c r="P42" s="1"/>
      <c r="Q42" s="1"/>
      <c r="R42" s="5"/>
      <c r="S42" s="86"/>
      <c r="T42" s="8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1:54" s="74" customFormat="1" ht="16.5" thickBot="1" x14ac:dyDescent="0.25">
      <c r="A43" s="77"/>
      <c r="C43" s="1964" t="str">
        <f>IF('Part 1'!K16="E0104","9. In respect of Port of Bristol","9. In respect of Port of Bristol: Not applicable")</f>
        <v>9. In respect of Port of Bristol: Not applicable</v>
      </c>
      <c r="D43" s="1964"/>
      <c r="E43" s="1964"/>
      <c r="G43" s="1321">
        <v>0</v>
      </c>
      <c r="H43" s="1500"/>
      <c r="I43" s="1500"/>
      <c r="J43" s="1500"/>
      <c r="K43" s="1500"/>
      <c r="L43" s="1508"/>
      <c r="M43" s="1320">
        <f>+ROUND(G43*0.51,0)</f>
        <v>0</v>
      </c>
      <c r="N43" s="67"/>
      <c r="O43" s="780"/>
      <c r="P43" s="5"/>
      <c r="Q43" s="1"/>
      <c r="R43" s="5"/>
      <c r="S43" s="274">
        <f>IF('Part 1'!K16="E0104",IF(M43=G43*0.51,0,1),IF(G43=0,0,1))</f>
        <v>0</v>
      </c>
      <c r="T43" s="85">
        <f>IF('Part 1'!$K15="North Somerset UA",1,0)</f>
        <v>0</v>
      </c>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row>
    <row r="44" spans="1:54" s="74" customFormat="1" ht="15.75" x14ac:dyDescent="0.25">
      <c r="A44" s="77"/>
      <c r="C44" s="463"/>
      <c r="G44" s="1617" t="str">
        <f>IF(AND(G43&lt;&gt;0,'Part 1'!K16&lt;&gt;"E0104"),"Not applicable for your authority, please remove figure in Line 9","")</f>
        <v/>
      </c>
      <c r="L44" s="67"/>
      <c r="M44" s="67"/>
      <c r="N44" s="67"/>
      <c r="O44" s="780"/>
      <c r="P44" s="5"/>
      <c r="Q44" s="5"/>
      <c r="R44" s="5"/>
      <c r="S44" s="274"/>
      <c r="T44" s="8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4" s="74" customFormat="1" ht="15.75" thickBot="1" x14ac:dyDescent="0.25">
      <c r="A45" s="972"/>
      <c r="B45" s="459"/>
      <c r="C45" s="459"/>
      <c r="D45" s="459"/>
      <c r="E45" s="459"/>
      <c r="F45" s="459"/>
      <c r="G45" s="459"/>
      <c r="H45" s="459"/>
      <c r="I45" s="459"/>
      <c r="J45" s="459"/>
      <c r="K45" s="459"/>
      <c r="L45" s="980"/>
      <c r="M45" s="980"/>
      <c r="N45" s="980"/>
      <c r="O45" s="949"/>
      <c r="P45" s="5"/>
      <c r="Q45" s="5"/>
      <c r="R45" s="5"/>
      <c r="S45" s="84"/>
      <c r="T45" s="8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row>
    <row r="46" spans="1:54" s="74" customFormat="1" x14ac:dyDescent="0.2">
      <c r="A46" s="1262"/>
      <c r="B46" s="1263"/>
      <c r="C46" s="1263"/>
      <c r="D46" s="1263"/>
      <c r="E46" s="1263"/>
      <c r="F46" s="1263"/>
      <c r="G46" s="1263"/>
      <c r="H46" s="1263"/>
      <c r="I46" s="1263"/>
      <c r="J46" s="1263"/>
      <c r="K46" s="1263"/>
      <c r="L46" s="1263"/>
      <c r="M46" s="1263"/>
      <c r="N46" s="1263"/>
      <c r="O46" s="1265"/>
      <c r="P46" s="5"/>
      <c r="Q46" s="5"/>
      <c r="R46" s="5"/>
      <c r="S46" s="84"/>
      <c r="T46" s="8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row>
    <row r="47" spans="1:54" s="74" customFormat="1" ht="15.75" x14ac:dyDescent="0.25">
      <c r="A47" s="1262"/>
      <c r="B47" s="1263"/>
      <c r="C47" s="847" t="str">
        <f>IF('Part 1'!$O$286="Yes", "FOR INFORMATION FOR PART 1C CALCULATIONS (See Note M)","THIS SECTION RELATES TO DESIGNATED AREAS SO IS NOT APPLICABLE FOR YOUR AUTHORITY")</f>
        <v>THIS SECTION RELATES TO DESIGNATED AREAS SO IS NOT APPLICABLE FOR YOUR AUTHORITY</v>
      </c>
      <c r="D47" s="1264"/>
      <c r="E47" s="1263"/>
      <c r="F47" s="1263"/>
      <c r="G47" s="1263"/>
      <c r="H47" s="1263"/>
      <c r="I47" s="1263"/>
      <c r="J47" s="1263"/>
      <c r="K47" s="1263"/>
      <c r="L47" s="1263"/>
      <c r="M47" s="1263"/>
      <c r="N47" s="1263"/>
      <c r="O47" s="1265"/>
      <c r="P47" s="5"/>
      <c r="Q47" s="5"/>
      <c r="R47" s="5"/>
      <c r="S47" s="84"/>
      <c r="T47" s="8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4" s="74" customFormat="1" ht="47.25" x14ac:dyDescent="0.25">
      <c r="A48" s="1262"/>
      <c r="B48" s="1263"/>
      <c r="C48" s="1263"/>
      <c r="D48" s="1263"/>
      <c r="E48" s="1263"/>
      <c r="F48" s="1263"/>
      <c r="G48" s="1407" t="s">
        <v>4962</v>
      </c>
      <c r="H48" s="1263"/>
      <c r="I48" s="1263"/>
      <c r="J48" s="1407" t="s">
        <v>4963</v>
      </c>
      <c r="K48" s="1263"/>
      <c r="L48" s="1263"/>
      <c r="M48" s="1407" t="s">
        <v>4964</v>
      </c>
      <c r="N48" s="1263"/>
      <c r="O48" s="1265"/>
      <c r="P48" s="5"/>
      <c r="Q48" s="5"/>
      <c r="R48" s="5"/>
      <c r="S48" s="84"/>
      <c r="T48" s="8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row>
    <row r="49" spans="1:54" s="74" customFormat="1" ht="16.5" thickBot="1" x14ac:dyDescent="0.3">
      <c r="A49" s="1262"/>
      <c r="B49" s="1263"/>
      <c r="C49" s="847" t="s">
        <v>5288</v>
      </c>
      <c r="D49" s="1263"/>
      <c r="E49" s="1263"/>
      <c r="F49" s="1263"/>
      <c r="G49" s="1263"/>
      <c r="H49" s="1263"/>
      <c r="I49" s="1263"/>
      <c r="J49" s="1263"/>
      <c r="K49" s="1263"/>
      <c r="L49" s="1263"/>
      <c r="M49" s="1263"/>
      <c r="N49" s="1263"/>
      <c r="O49" s="1265"/>
      <c r="P49" s="1260"/>
      <c r="Q49" s="5"/>
      <c r="R49" s="5"/>
      <c r="S49" s="84"/>
      <c r="T49" s="8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row>
    <row r="50" spans="1:54" s="74" customFormat="1" ht="16.5" thickBot="1" x14ac:dyDescent="0.25">
      <c r="A50" s="1262"/>
      <c r="B50" s="1263"/>
      <c r="C50" s="846" t="s">
        <v>4479</v>
      </c>
      <c r="D50" s="1263"/>
      <c r="E50" s="1263"/>
      <c r="F50" s="1263"/>
      <c r="G50" s="1509">
        <f>'Part 3 DA summary'!K6</f>
        <v>0</v>
      </c>
      <c r="H50" s="1510"/>
      <c r="I50" s="1510"/>
      <c r="J50" s="1510"/>
      <c r="K50" s="1510"/>
      <c r="L50" s="1510"/>
      <c r="M50" s="1510"/>
      <c r="N50" s="1263"/>
      <c r="O50" s="1265"/>
      <c r="P50" s="1"/>
      <c r="Q50" s="5"/>
      <c r="R50" s="5"/>
      <c r="S50" s="84"/>
      <c r="T50" s="8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row>
    <row r="51" spans="1:54" s="74" customFormat="1" ht="15.75" thickBot="1" x14ac:dyDescent="0.25">
      <c r="A51" s="1262"/>
      <c r="B51" s="1263"/>
      <c r="C51" s="1263"/>
      <c r="D51" s="1263"/>
      <c r="E51" s="1263"/>
      <c r="F51" s="1263"/>
      <c r="G51" s="1510"/>
      <c r="H51" s="1510"/>
      <c r="I51" s="1510"/>
      <c r="J51" s="1510"/>
      <c r="K51" s="1510"/>
      <c r="L51" s="1510"/>
      <c r="M51" s="1510"/>
      <c r="N51" s="1263"/>
      <c r="O51" s="1265"/>
      <c r="P51" s="5"/>
      <c r="Q51" s="5"/>
      <c r="R51" s="5"/>
      <c r="S51" s="84"/>
      <c r="T51" s="8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row>
    <row r="52" spans="1:54" s="74" customFormat="1" ht="16.5" thickBot="1" x14ac:dyDescent="0.25">
      <c r="A52" s="1262"/>
      <c r="B52" s="1263"/>
      <c r="C52" s="846" t="s">
        <v>4480</v>
      </c>
      <c r="D52" s="1263"/>
      <c r="E52" s="1263"/>
      <c r="F52" s="1263"/>
      <c r="G52" s="1509">
        <f>'Part 3 DA summary'!M6</f>
        <v>0</v>
      </c>
      <c r="H52" s="1510"/>
      <c r="I52" s="1510"/>
      <c r="J52" s="1510"/>
      <c r="K52" s="1510"/>
      <c r="L52" s="1510"/>
      <c r="M52" s="1510"/>
      <c r="N52" s="1263"/>
      <c r="O52" s="1265"/>
      <c r="P52" s="1"/>
      <c r="Q52" s="5"/>
      <c r="R52" s="5"/>
      <c r="S52" s="84"/>
      <c r="T52" s="8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row>
    <row r="53" spans="1:54" s="74" customFormat="1" x14ac:dyDescent="0.2">
      <c r="A53" s="1262"/>
      <c r="B53" s="1263"/>
      <c r="C53" s="1263"/>
      <c r="D53" s="1263"/>
      <c r="E53" s="1263"/>
      <c r="F53" s="1263"/>
      <c r="G53" s="1510"/>
      <c r="H53" s="1510"/>
      <c r="I53" s="1510"/>
      <c r="J53" s="1510"/>
      <c r="K53" s="1510"/>
      <c r="L53" s="1510"/>
      <c r="M53" s="1510"/>
      <c r="N53" s="1263"/>
      <c r="O53" s="1265"/>
      <c r="P53" s="5"/>
      <c r="Q53" s="5"/>
      <c r="R53" s="5"/>
      <c r="S53" s="84"/>
      <c r="T53" s="8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1:54" s="74" customFormat="1" ht="4.5" customHeight="1" thickBot="1" x14ac:dyDescent="0.25">
      <c r="A54" s="1262"/>
      <c r="B54" s="1263"/>
      <c r="C54" s="846"/>
      <c r="D54" s="1263"/>
      <c r="E54" s="1263"/>
      <c r="F54" s="1263"/>
      <c r="G54" s="1510"/>
      <c r="H54" s="1510"/>
      <c r="I54" s="1510"/>
      <c r="J54" s="1510"/>
      <c r="K54" s="1510"/>
      <c r="L54" s="1510"/>
      <c r="M54" s="1510"/>
      <c r="N54" s="1263"/>
      <c r="O54" s="1265"/>
      <c r="P54" s="5"/>
      <c r="Q54" s="5"/>
      <c r="R54" s="5"/>
      <c r="S54" s="84"/>
      <c r="T54" s="8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1:54" s="74" customFormat="1" ht="16.5" thickBot="1" x14ac:dyDescent="0.25">
      <c r="A55" s="1262"/>
      <c r="B55" s="1263"/>
      <c r="C55" s="846" t="s">
        <v>4481</v>
      </c>
      <c r="D55" s="1263"/>
      <c r="E55" s="1263"/>
      <c r="F55" s="1263"/>
      <c r="G55" s="1509">
        <f>'Part 3 DA summary'!O6</f>
        <v>0</v>
      </c>
      <c r="H55" s="1510"/>
      <c r="I55" s="1510"/>
      <c r="J55" s="1510"/>
      <c r="K55" s="1510"/>
      <c r="L55" s="1510"/>
      <c r="M55" s="1510"/>
      <c r="N55" s="1263"/>
      <c r="O55" s="1265"/>
      <c r="P55" s="1"/>
      <c r="Q55" s="5"/>
      <c r="R55" s="5"/>
      <c r="S55" s="84"/>
      <c r="T55" s="8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1:54" s="74" customFormat="1" ht="15.75" thickBot="1" x14ac:dyDescent="0.25">
      <c r="A56" s="1262"/>
      <c r="B56" s="1263"/>
      <c r="C56" s="846"/>
      <c r="D56" s="1263"/>
      <c r="E56" s="1263"/>
      <c r="F56" s="1263"/>
      <c r="G56" s="1510"/>
      <c r="H56" s="1510"/>
      <c r="I56" s="1510"/>
      <c r="J56" s="1510"/>
      <c r="K56" s="1510"/>
      <c r="L56" s="1510"/>
      <c r="M56" s="1510"/>
      <c r="N56" s="1263"/>
      <c r="O56" s="1265"/>
      <c r="P56" s="5"/>
      <c r="Q56" s="5"/>
      <c r="R56" s="5"/>
      <c r="S56" s="84"/>
      <c r="T56" s="8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1:54" s="74" customFormat="1" ht="16.5" thickBot="1" x14ac:dyDescent="0.25">
      <c r="A57" s="1262"/>
      <c r="B57" s="1263"/>
      <c r="C57" s="846" t="s">
        <v>4482</v>
      </c>
      <c r="D57" s="1263"/>
      <c r="E57" s="1263"/>
      <c r="F57" s="1263"/>
      <c r="G57" s="1509">
        <f>'Part 3 DA summary'!Q6</f>
        <v>0</v>
      </c>
      <c r="H57" s="1510"/>
      <c r="I57" s="1510"/>
      <c r="J57" s="1510"/>
      <c r="K57" s="1510"/>
      <c r="L57" s="1510"/>
      <c r="M57" s="1510"/>
      <c r="N57" s="1263"/>
      <c r="O57" s="1265"/>
      <c r="P57" s="1"/>
      <c r="Q57" s="5"/>
      <c r="R57" s="5"/>
      <c r="S57" s="84"/>
      <c r="T57" s="8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1:54" s="74" customFormat="1" ht="15.75" thickBot="1" x14ac:dyDescent="0.25">
      <c r="A58" s="1262"/>
      <c r="B58" s="1263"/>
      <c r="C58" s="846"/>
      <c r="D58" s="1263"/>
      <c r="E58" s="1263"/>
      <c r="F58" s="1263"/>
      <c r="G58" s="1510"/>
      <c r="H58" s="1510"/>
      <c r="I58" s="1510"/>
      <c r="J58" s="1510"/>
      <c r="K58" s="1510"/>
      <c r="L58" s="1510"/>
      <c r="M58" s="1510"/>
      <c r="N58" s="1263"/>
      <c r="O58" s="1265"/>
      <c r="P58" s="5"/>
      <c r="Q58" s="5"/>
      <c r="R58" s="5"/>
      <c r="S58" s="84"/>
      <c r="T58" s="8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1:54" s="74" customFormat="1" ht="16.5" thickBot="1" x14ac:dyDescent="0.25">
      <c r="A59" s="1262"/>
      <c r="B59" s="1263"/>
      <c r="C59" s="846" t="s">
        <v>4483</v>
      </c>
      <c r="D59" s="1263"/>
      <c r="E59" s="1263"/>
      <c r="F59" s="1263"/>
      <c r="G59" s="1510"/>
      <c r="H59" s="1510"/>
      <c r="I59" s="1510"/>
      <c r="J59" s="1320">
        <f>IF('Part 3 DA summary'!S6&gt;0,'Part 3 DA summary'!S6,G50-G52+G55-G57)</f>
        <v>0</v>
      </c>
      <c r="K59" s="1510"/>
      <c r="L59" s="1510"/>
      <c r="M59" s="1320">
        <f>IF(J59&lt;0,0,J59)</f>
        <v>0</v>
      </c>
      <c r="N59" s="1263"/>
      <c r="O59" s="1265"/>
      <c r="P59" s="1"/>
      <c r="Q59" s="5"/>
      <c r="R59" s="1"/>
      <c r="S59" s="84"/>
      <c r="T59" s="8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1:54" s="74" customFormat="1" ht="15.75" thickBot="1" x14ac:dyDescent="0.25">
      <c r="A60" s="1262"/>
      <c r="B60" s="1263"/>
      <c r="C60" s="846"/>
      <c r="D60" s="1263"/>
      <c r="E60" s="1263"/>
      <c r="F60" s="1263"/>
      <c r="G60" s="1510"/>
      <c r="H60" s="1510"/>
      <c r="I60" s="1510"/>
      <c r="J60" s="1510"/>
      <c r="K60" s="1510"/>
      <c r="L60" s="1510"/>
      <c r="M60" s="1510"/>
      <c r="N60" s="1263"/>
      <c r="O60" s="1265"/>
      <c r="P60" s="5"/>
      <c r="Q60" s="5"/>
      <c r="R60" s="5"/>
      <c r="S60" s="84"/>
      <c r="T60" s="8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1:54" s="74" customFormat="1" ht="16.5" thickBot="1" x14ac:dyDescent="0.25">
      <c r="A61" s="1262"/>
      <c r="B61" s="1263"/>
      <c r="C61" s="846" t="s">
        <v>4965</v>
      </c>
      <c r="D61" s="1263"/>
      <c r="E61" s="846"/>
      <c r="F61" s="1263"/>
      <c r="G61" s="1509">
        <f>('Part 2'!J44+'Part 2'!J46)*-1</f>
        <v>0</v>
      </c>
      <c r="H61" s="1511"/>
      <c r="I61" s="1511"/>
      <c r="J61" s="1512">
        <f>IF((J59+G61)&lt;0,0,M59+G61)</f>
        <v>0</v>
      </c>
      <c r="K61" s="1511"/>
      <c r="L61" s="1511"/>
      <c r="M61" s="1509">
        <f>IF(G61&lt;0,(IF(J61=0,-J$59,G61)),IF(J61&lt;G61,J61,G61))</f>
        <v>0</v>
      </c>
      <c r="N61" s="1263"/>
      <c r="O61" s="1265"/>
      <c r="P61" s="1"/>
      <c r="Q61" s="1"/>
      <c r="R61" s="1"/>
      <c r="S61" s="84"/>
      <c r="T61" s="8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1:54" s="74" customFormat="1" ht="15.75" thickBot="1" x14ac:dyDescent="0.25">
      <c r="A62" s="1262"/>
      <c r="B62" s="1263"/>
      <c r="C62" s="846"/>
      <c r="D62" s="1263"/>
      <c r="E62" s="1263"/>
      <c r="F62" s="1263"/>
      <c r="G62" s="1511"/>
      <c r="H62" s="1511"/>
      <c r="I62" s="1511"/>
      <c r="J62" s="1511"/>
      <c r="K62" s="1511"/>
      <c r="L62" s="1511"/>
      <c r="M62" s="1511"/>
      <c r="N62" s="1263"/>
      <c r="O62" s="1265"/>
      <c r="P62" s="5"/>
      <c r="Q62" s="5"/>
      <c r="R62" s="84"/>
      <c r="S62" s="84"/>
      <c r="T62" s="8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row r="63" spans="1:54" s="74" customFormat="1" ht="16.5" thickBot="1" x14ac:dyDescent="0.25">
      <c r="A63" s="1262"/>
      <c r="B63" s="1263"/>
      <c r="C63" s="846" t="s">
        <v>4484</v>
      </c>
      <c r="D63" s="1263"/>
      <c r="E63" s="846"/>
      <c r="F63" s="1263"/>
      <c r="G63" s="1509">
        <f>('Part 2'!J48+'Part 2'!J50)*-1</f>
        <v>0</v>
      </c>
      <c r="H63" s="1511"/>
      <c r="I63" s="1511"/>
      <c r="J63" s="1495">
        <f>IF((J59+G61+G63)&lt;0,0,J59+G61+G63)</f>
        <v>0</v>
      </c>
      <c r="K63" s="1511"/>
      <c r="L63" s="1511"/>
      <c r="M63" s="1509">
        <f>IF(G63&lt;0,(IF(J63=0,-J$59,G63)),IF(J63&lt;G63,J63,G63))</f>
        <v>0</v>
      </c>
      <c r="N63" s="1263"/>
      <c r="O63" s="1265"/>
      <c r="P63" s="1"/>
      <c r="Q63" s="1"/>
      <c r="R63" s="1"/>
      <c r="S63" s="84"/>
      <c r="T63" s="8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row>
    <row r="64" spans="1:54" s="74" customFormat="1" ht="15.75" thickBot="1" x14ac:dyDescent="0.25">
      <c r="A64" s="1262"/>
      <c r="B64" s="1263"/>
      <c r="C64" s="846"/>
      <c r="D64" s="1263"/>
      <c r="E64" s="1263"/>
      <c r="F64" s="1263"/>
      <c r="G64" s="1511"/>
      <c r="H64" s="1511"/>
      <c r="I64" s="1511"/>
      <c r="J64" s="1511"/>
      <c r="K64" s="1511"/>
      <c r="L64" s="1511"/>
      <c r="M64" s="1511"/>
      <c r="N64" s="1263"/>
      <c r="O64" s="1265"/>
      <c r="P64" s="5"/>
      <c r="Q64" s="5"/>
      <c r="R64" s="5"/>
      <c r="S64" s="84"/>
      <c r="T64" s="8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1:54" s="74" customFormat="1" ht="16.5" thickBot="1" x14ac:dyDescent="0.25">
      <c r="A65" s="1262"/>
      <c r="B65" s="1263"/>
      <c r="C65" s="846" t="s">
        <v>4485</v>
      </c>
      <c r="D65" s="1263"/>
      <c r="E65" s="846"/>
      <c r="F65" s="1263"/>
      <c r="G65" s="1495">
        <f>(('Part 2'!J89*0.5)+'Part 2'!J92+'Part 2'!J95+'Part 2'!J98+'Part 2'!J136+'Part 2'!J139+INDEX(Data!BN:BN,MATCH(Import_LA_Code,Ref_LA_Codes,0)))*-1</f>
        <v>0</v>
      </c>
      <c r="H65" s="1511"/>
      <c r="I65" s="1511"/>
      <c r="J65" s="1495">
        <f>IF((J59+G61+G63+G65)&lt;0,0,J59+G61+G63+G65)</f>
        <v>0</v>
      </c>
      <c r="K65" s="1511"/>
      <c r="L65" s="1511"/>
      <c r="M65" s="1509">
        <f>IF(G65&lt;0,(IF(J65=0,-J$59,G65)),IF(J65&lt;G65,J65,G65))</f>
        <v>0</v>
      </c>
      <c r="N65" s="1263"/>
      <c r="O65" s="1265"/>
      <c r="P65" s="1"/>
      <c r="Q65" s="1"/>
      <c r="R65" s="1"/>
      <c r="S65" s="84"/>
      <c r="T65" s="8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row>
    <row r="66" spans="1:54" s="74" customFormat="1" ht="15.75" thickBot="1" x14ac:dyDescent="0.25">
      <c r="A66" s="1262"/>
      <c r="B66" s="1263"/>
      <c r="C66" s="846"/>
      <c r="D66" s="1263"/>
      <c r="E66" s="1263"/>
      <c r="F66" s="1263"/>
      <c r="G66" s="1510"/>
      <c r="H66" s="1510"/>
      <c r="I66" s="1510"/>
      <c r="J66" s="1510"/>
      <c r="K66" s="1510"/>
      <c r="L66" s="1510"/>
      <c r="M66" s="1510"/>
      <c r="N66" s="1263"/>
      <c r="O66" s="1265"/>
      <c r="P66" s="5"/>
      <c r="Q66" s="5"/>
      <c r="R66" s="5"/>
      <c r="S66" s="84"/>
      <c r="T66" s="8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row>
    <row r="67" spans="1:54" s="74" customFormat="1" ht="16.5" thickBot="1" x14ac:dyDescent="0.25">
      <c r="A67" s="1262"/>
      <c r="B67" s="1263"/>
      <c r="C67" s="846" t="s">
        <v>4486</v>
      </c>
      <c r="D67" s="1263"/>
      <c r="E67" s="1263"/>
      <c r="F67" s="1263"/>
      <c r="G67" s="1513"/>
      <c r="H67" s="1514"/>
      <c r="I67" s="1514"/>
      <c r="J67" s="1513"/>
      <c r="K67" s="1510"/>
      <c r="L67" s="1510"/>
      <c r="M67" s="1509">
        <f>IF((M61+M63+M65)&gt;0,M61+M63+M65,0)</f>
        <v>0</v>
      </c>
      <c r="N67" s="1263"/>
      <c r="O67" s="1265"/>
      <c r="P67" s="83"/>
      <c r="Q67" s="83"/>
      <c r="R67" s="1"/>
      <c r="S67" s="84"/>
      <c r="T67" s="8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row>
    <row r="68" spans="1:54" s="74" customFormat="1" ht="15.75" thickBot="1" x14ac:dyDescent="0.25">
      <c r="A68" s="1262"/>
      <c r="B68" s="1263"/>
      <c r="C68" s="1263"/>
      <c r="D68" s="1263"/>
      <c r="E68" s="1263"/>
      <c r="F68" s="1263"/>
      <c r="G68" s="1263"/>
      <c r="H68" s="1263"/>
      <c r="I68" s="1263"/>
      <c r="J68" s="1263"/>
      <c r="K68" s="1263"/>
      <c r="L68" s="1263"/>
      <c r="M68" s="1263"/>
      <c r="N68" s="1263"/>
      <c r="O68" s="1265"/>
      <c r="P68" s="5"/>
      <c r="Q68" s="5"/>
      <c r="R68" s="5"/>
      <c r="S68" s="84"/>
      <c r="T68" s="8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row>
    <row r="69" spans="1:54" s="74" customFormat="1" ht="15.75" x14ac:dyDescent="0.25">
      <c r="A69" s="775"/>
      <c r="B69" s="1726" t="s">
        <v>4157</v>
      </c>
      <c r="C69" s="1712"/>
      <c r="D69" s="1712"/>
      <c r="E69" s="1712"/>
      <c r="F69" s="1712"/>
      <c r="G69" s="1712"/>
      <c r="H69" s="1712"/>
      <c r="I69" s="1712"/>
      <c r="J69" s="1712"/>
      <c r="K69" s="1712"/>
      <c r="L69" s="1712"/>
      <c r="M69" s="1712"/>
      <c r="N69" s="1885"/>
      <c r="O69" s="1886"/>
      <c r="P69" s="5"/>
      <c r="Q69" s="5"/>
      <c r="R69" s="5"/>
      <c r="S69" s="180" t="s">
        <v>25</v>
      </c>
      <c r="T69" s="8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row>
    <row r="70" spans="1:54" s="74" customFormat="1" ht="15.75" customHeight="1" x14ac:dyDescent="0.25">
      <c r="A70" s="781"/>
      <c r="B70" s="1727" t="str">
        <f>+IF(S70&gt;0,"There are errors in the calculations in this form.  Have you over written some of the pre-filled calculations? Please check.","No formula errors")</f>
        <v>No formula errors</v>
      </c>
      <c r="C70" s="1624"/>
      <c r="D70" s="1624"/>
      <c r="E70" s="1624"/>
      <c r="F70" s="1624"/>
      <c r="G70" s="1624"/>
      <c r="H70" s="1624"/>
      <c r="I70" s="1624"/>
      <c r="J70" s="1624"/>
      <c r="K70" s="1624"/>
      <c r="L70" s="1624"/>
      <c r="M70" s="1624"/>
      <c r="N70" s="1624"/>
      <c r="O70" s="1887"/>
      <c r="P70" s="5"/>
      <c r="Q70" s="5"/>
      <c r="R70" s="5"/>
      <c r="S70" s="90">
        <f>SUM(S11:S33,S39:S44)</f>
        <v>0</v>
      </c>
      <c r="T70" s="8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row>
    <row r="71" spans="1:54" s="74" customFormat="1" ht="16.5" thickBot="1" x14ac:dyDescent="0.3">
      <c r="A71" s="896"/>
      <c r="B71" s="1728"/>
      <c r="C71" s="1728"/>
      <c r="D71" s="1728"/>
      <c r="E71" s="1728"/>
      <c r="F71" s="1728"/>
      <c r="G71" s="1728"/>
      <c r="H71" s="1728"/>
      <c r="I71" s="1728"/>
      <c r="J71" s="1728"/>
      <c r="K71" s="1728"/>
      <c r="L71" s="1728"/>
      <c r="M71" s="1728"/>
      <c r="N71" s="1728"/>
      <c r="O71" s="1888"/>
      <c r="P71" s="5"/>
      <c r="Q71" s="5"/>
      <c r="R71" s="5"/>
      <c r="S71" s="83"/>
      <c r="T71" s="8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row>
    <row r="72" spans="1:54" x14ac:dyDescent="0.2">
      <c r="C72" s="83"/>
      <c r="D72" s="83"/>
      <c r="E72" s="83"/>
      <c r="F72" s="83"/>
      <c r="G72" s="83"/>
      <c r="H72" s="83"/>
      <c r="I72" s="83"/>
      <c r="J72" s="83"/>
      <c r="K72" s="83"/>
      <c r="L72" s="83"/>
      <c r="M72" s="83"/>
      <c r="N72" s="83"/>
      <c r="O72" s="83"/>
      <c r="P72" s="83"/>
      <c r="Q72" s="83"/>
      <c r="R72" s="83"/>
    </row>
    <row r="73" spans="1:54" s="83" customFormat="1" x14ac:dyDescent="0.2">
      <c r="T73" s="85"/>
    </row>
    <row r="74" spans="1:54" s="83" customFormat="1" x14ac:dyDescent="0.2">
      <c r="J74" s="1858"/>
      <c r="T74" s="85"/>
    </row>
    <row r="75" spans="1:54" s="83" customFormat="1" x14ac:dyDescent="0.2">
      <c r="J75" s="91"/>
      <c r="T75" s="85"/>
    </row>
    <row r="76" spans="1:54" s="83" customFormat="1" x14ac:dyDescent="0.2">
      <c r="T76" s="85"/>
    </row>
    <row r="77" spans="1:54" s="83" customFormat="1" x14ac:dyDescent="0.2">
      <c r="T77" s="85"/>
    </row>
    <row r="78" spans="1:54" s="83" customFormat="1" x14ac:dyDescent="0.2">
      <c r="T78" s="85"/>
    </row>
    <row r="79" spans="1:54" s="83" customFormat="1" x14ac:dyDescent="0.2">
      <c r="T79" s="85"/>
    </row>
  </sheetData>
  <sheetProtection sheet="1" objects="1" scenarios="1"/>
  <mergeCells count="13">
    <mergeCell ref="C43:E43"/>
    <mergeCell ref="M37:M38"/>
    <mergeCell ref="C1:G1"/>
    <mergeCell ref="J4:K4"/>
    <mergeCell ref="C6:E6"/>
    <mergeCell ref="C12:E13"/>
    <mergeCell ref="S6:S8"/>
    <mergeCell ref="G8:G9"/>
    <mergeCell ref="J8:J9"/>
    <mergeCell ref="M8:M9"/>
    <mergeCell ref="G27:G28"/>
    <mergeCell ref="J27:J28"/>
    <mergeCell ref="M27:M28"/>
  </mergeCells>
  <conditionalFormatting sqref="B70">
    <cfRule type="containsText" dxfId="108" priority="5" operator="containsText" text="no">
      <formula>NOT(ISERROR(SEARCH("no",B70)))</formula>
    </cfRule>
  </conditionalFormatting>
  <conditionalFormatting sqref="G43">
    <cfRule type="expression" dxfId="107" priority="89">
      <formula>AND($T$43=1)=FALSE</formula>
    </cfRule>
  </conditionalFormatting>
  <conditionalFormatting sqref="M43">
    <cfRule type="expression" dxfId="62" priority="88">
      <formula>AND($T$43=1)=FALSE</formula>
    </cfRule>
  </conditionalFormatting>
  <conditionalFormatting sqref="O23">
    <cfRule type="expression" dxfId="46" priority="87">
      <formula>AND($S23=0)=FALSE</formula>
    </cfRule>
  </conditionalFormatting>
  <dataValidations count="27">
    <dataValidation allowBlank="1" showInputMessage="1" showErrorMessage="1" prompt="This data is being used in 'Part 1 Line 20 and Part 1 Line 37" sqref="C43:E43" xr:uid="{41CF7357-EA80-4EF0-A82F-3CC2EE40CC4E}"/>
    <dataValidation allowBlank="1" showInputMessage="1" showErrorMessage="1" prompt="This data is pulled from 'Part 3 DA summary - column 7'." sqref="C35" xr:uid="{BB686A46-3DAE-4029-8BC5-9B5DE143523E}"/>
    <dataValidation allowBlank="1" showInputMessage="1" showErrorMessage="1" prompt="This data is pulled from 'Part 3 DA summary - column 6'." sqref="C33" xr:uid="{5FD96C61-F03E-49B4-B1B0-F631E1BD3203}"/>
    <dataValidation allowBlank="1" showInputMessage="1" showErrorMessage="1" prompt="This data is being used in 'Part 1 - line 11' ." sqref="C31" xr:uid="{F1C1261C-BCB5-4F01-BA7C-C586D0C15901}"/>
    <dataValidation allowBlank="1" showInputMessage="1" showErrorMessage="1" prompt="This is the total of 'Part 3 - lines 1, 2 &amp; 3'_x000a__x000a_The total is used in Part 1 Line 1" sqref="C23" xr:uid="{A927E49C-400C-4089-83BF-5A085F56B18D}"/>
    <dataValidation allowBlank="1" showInputMessage="1" showErrorMessage="1" prompt="This data is from 'Part 2 - Line 43' and is being used in 'Part 3 - line 4'." sqref="C12" xr:uid="{FD335F9F-8169-400A-A9FC-2BA57E0FB2D3}"/>
    <dataValidation type="custom" allowBlank="1" showInputMessage="1" showErrorMessage="1" error="Data entry is not allowed in this cell" sqref="M43 M18 M23 M16 G23 M39 J23 M31" xr:uid="{B384D8D8-8AD0-4093-BBAC-C03E72EE7EC8}">
      <formula1>"az1=""na"""</formula1>
    </dataValidation>
    <dataValidation type="custom" allowBlank="1" showInputMessage="1" showErrorMessage="1" error="Do not try to enter data here_x000a_" sqref="J74" xr:uid="{E305D14F-9572-4BD8-BDB5-748B7EB43B58}">
      <formula1>"if(z217=""n/a"")"</formula1>
    </dataValidation>
    <dataValidation type="whole" operator="lessThanOrEqual" allowBlank="1" showInputMessage="1" showErrorMessage="1" errorTitle="Negative whole number required" error="This number MUST be a negative whole number" sqref="G16 G18" xr:uid="{22F02E4E-D34B-4BA1-B48F-1025BCC62295}">
      <formula1>0</formula1>
    </dataValidation>
    <dataValidation type="whole" operator="greaterThanOrEqual" allowBlank="1" showInputMessage="1" showErrorMessage="1" errorTitle="Positive whole number required" error="This number MUST be a positive whole number" sqref="G43 G31" xr:uid="{14B6A899-301B-428C-BCAD-9C1E9FAF020B}">
      <formula1>0</formula1>
    </dataValidation>
    <dataValidation type="custom" allowBlank="1" showInputMessage="1" showErrorMessage="1" error="Data entry is not allowed in this cell" sqref="M12" xr:uid="{7E2FE339-3EBE-44A9-B04B-6FF9310A9A9D}">
      <formula1>BA1="n/a"</formula1>
    </dataValidation>
    <dataValidation type="custom" allowBlank="1" showInputMessage="1" showErrorMessage="1" error="Data entry is not allowed in this cell" sqref="G12 J12" xr:uid="{3B8B4EEE-6495-457D-8651-6F60FCB5FADD}">
      <formula1>"az1=n/a"</formula1>
    </dataValidation>
    <dataValidation allowBlank="1" showInputMessage="1" showErrorMessage="1" error="Data entry is not allowed in this cell" sqref="G62 M58:M59 J67 G66:G67 G64 G60 G56 G53:G54 G51" xr:uid="{443835A2-404E-4C3D-8764-4CDD13B570DD}"/>
    <dataValidation type="custom" allowBlank="1" showInputMessage="1" showErrorMessage="1" error="Data entry is not allowed in this cell" prompt="This data is being taken from the disregarded amount totals in 'Part 3 DA summary'" sqref="J39" xr:uid="{CDA5DD50-28E7-45DC-ADA7-E819614C7334}">
      <formula1>"az=6"</formula1>
    </dataValidation>
    <dataValidation type="custom" allowBlank="1" showInputMessage="1" showErrorMessage="1" sqref="J16:J18" xr:uid="{38ABF506-EAD9-47C0-957E-DC371D0A6829}">
      <formula1>"az1=""n/a"""</formula1>
    </dataValidation>
    <dataValidation type="custom" allowBlank="1" showInputMessage="1" showErrorMessage="1" error="Data entry is not allowed in this cell" prompt="This data is being taken from the disregarded amount totals in 'Part 3 DA summary'" sqref="J31 J33 J35" xr:uid="{5C713FED-A7BF-4C62-AD4D-C6FAC38292C7}">
      <formula1>"az1=""n/a"""</formula1>
    </dataValidation>
    <dataValidation type="custom" allowBlank="1" showInputMessage="1" showErrorMessage="1" sqref="G44" xr:uid="{E2911701-E5DF-47C7-A6D5-52CAAE19E0D1}">
      <formula1>"az=""n/a"""</formula1>
    </dataValidation>
    <dataValidation allowBlank="1" showInputMessage="1" showErrorMessage="1" prompt="This data is being used in Part 3 - line 4'." sqref="C16" xr:uid="{935C0DDA-1F88-4724-88D1-CF885DAC9B78}"/>
    <dataValidation allowBlank="1" showInputMessage="1" showErrorMessage="1" prompt="This data is being used in 'Part 3 - line 4'." sqref="C18" xr:uid="{2F8040E2-7116-4B77-88B9-A7D95DD233DA}"/>
    <dataValidation allowBlank="1" showInputMessage="1" showErrorMessage="1" prompt="This data is being used in 'Part 1 - line 10" sqref="C39" xr:uid="{3C1013F5-5E27-4D56-965D-38DA326EE49B}"/>
    <dataValidation allowBlank="1" showInputMessage="1" showErrorMessage="1" prompt="Data taken from Part 3 DA summary column 4 total" sqref="C50" xr:uid="{29F304DB-01FA-4F8D-B43E-7CF7474B1C4A}"/>
    <dataValidation allowBlank="1" showInputMessage="1" showErrorMessage="1" prompt="Data taken from Part 3 DA summary column 5 total" sqref="C52" xr:uid="{AB8FBE20-7DBC-472D-8E15-A339707C468D}"/>
    <dataValidation allowBlank="1" showInputMessage="1" showErrorMessage="1" prompt="Data taken from Part 3 DA summary column 6 total" sqref="C55" xr:uid="{4A258FCB-95B4-4081-BF7F-078D1D0D836B}"/>
    <dataValidation allowBlank="1" showInputMessage="1" showErrorMessage="1" prompt="Data taken from Part 3 DA summary column 8 total" sqref="C57" xr:uid="{415D8925-48D2-427B-898B-AD312E4B0349}"/>
    <dataValidation type="custom" allowBlank="1" showInputMessage="1" showErrorMessage="1" error="Data entry is not allowed in this cell" sqref="J34" xr:uid="{D7B45641-63FA-4149-B699-365778297A3B}">
      <formula1>"az1=""n/a"""</formula1>
    </dataValidation>
    <dataValidation type="custom" allowBlank="1" showInputMessage="1" showErrorMessage="1" errorTitle="Formula cell" error="Data entry is not allowed in this cell" sqref="G50 G52 G55 G57 G61 G63 G65 J59 J61 J63 J65 M61 M63 M65 M67" xr:uid="{79C951F9-48C4-4AEA-A2A3-00FE4623F5BC}">
      <formula1>"if(az1=""n/a"")"</formula1>
    </dataValidation>
    <dataValidation type="custom" allowBlank="1" showInputMessage="1" showErrorMessage="1" sqref="B70" xr:uid="{208965F7-A472-4F3E-8F09-BA490A60644E}">
      <formula1>"if(az1=""n/a"")"</formula1>
    </dataValidation>
  </dataValidations>
  <printOptions horizontalCentered="1" verticalCentered="1"/>
  <pageMargins left="0.39370078740157483" right="0.39370078740157483" top="0.59055118110236227" bottom="0.59055118110236227" header="0.51181102362204722" footer="0.51181102362204722"/>
  <pageSetup paperSize="9" scale="66" orientation="portrait" r:id="rId1"/>
  <headerFooter alignWithMargins="0">
    <oddHeader>&amp;C&amp;"Calibri"&amp;10&amp;K000000 OFFICIAL&amp;1#_x000D_</oddHeader>
    <oddFooter>&amp;C_x000D_&amp;1#&amp;"Calibri"&amp;10&amp;K000000 OFFICIAL</oddFooter>
  </headerFooter>
  <extLst>
    <ext xmlns:x14="http://schemas.microsoft.com/office/spreadsheetml/2009/9/main" uri="{78C0D931-6437-407d-A8EE-F0AAD7539E65}">
      <x14:conditionalFormattings>
        <x14:conditionalFormatting xmlns:xm="http://schemas.microsoft.com/office/excel/2006/main">
          <x14:cfRule type="expression" priority="654" id="{BBE37F35-5E05-4ABB-89EE-5174CA03D830}">
            <xm:f>AND(VLOOKUP('Part 1'!$K23,TierSplit!$A$6:$AL$302,10,FALSE)&lt;1)=FALSE</xm:f>
            <x14:dxf>
              <fill>
                <patternFill>
                  <bgColor theme="0" tint="-0.24994659260841701"/>
                </patternFill>
              </fill>
            </x14:dxf>
          </x14:cfRule>
          <xm:sqref>G50 G52</xm:sqref>
        </x14:conditionalFormatting>
        <x14:conditionalFormatting xmlns:xm="http://schemas.microsoft.com/office/excel/2006/main">
          <x14:cfRule type="expression" priority="80" id="{762ECD74-CB87-4ED5-A462-38C93FF6F31A}">
            <xm:f>'Part 1'!$O$286=0</xm:f>
            <x14:dxf>
              <font>
                <color theme="0" tint="-0.14996795556505021"/>
              </font>
              <fill>
                <patternFill>
                  <bgColor theme="0" tint="-0.14996795556505021"/>
                </patternFill>
              </fill>
            </x14:dxf>
          </x14:cfRule>
          <x14:cfRule type="expression" priority="79" id="{A58C2B7C-E70B-408A-A827-1A2DB40A0AAE}">
            <xm:f>AND('Part 1'!$O$286&lt;&gt;"Yes")=TRUE</xm:f>
            <x14:dxf>
              <fill>
                <patternFill>
                  <bgColor theme="0" tint="-0.14996795556505021"/>
                </patternFill>
              </fill>
            </x14:dxf>
          </x14:cfRule>
          <x14:cfRule type="expression" priority="78" id="{0B415589-9840-4417-9695-A9471F7143ED}">
            <xm:f>AND('Part 1'!$O$286&lt;&gt;"Yes")=TRUE</xm:f>
            <x14:dxf>
              <font>
                <strike val="0"/>
                <color theme="0" tint="-0.14996795556505021"/>
              </font>
              <fill>
                <patternFill>
                  <bgColor theme="0" tint="-0.14996795556505021"/>
                </patternFill>
              </fill>
              <border>
                <left/>
                <right/>
                <top/>
                <bottom/>
              </border>
            </x14:dxf>
          </x14:cfRule>
          <xm:sqref>G50</xm:sqref>
        </x14:conditionalFormatting>
        <x14:conditionalFormatting xmlns:xm="http://schemas.microsoft.com/office/excel/2006/main">
          <x14:cfRule type="expression" priority="76" id="{F00905D8-A360-49DB-A921-FF48E2DB3F62}">
            <xm:f>'Part 1'!$O$286=0</xm:f>
            <x14:dxf>
              <font>
                <color theme="0" tint="-0.14996795556505021"/>
              </font>
              <fill>
                <patternFill>
                  <bgColor theme="0" tint="-0.14996795556505021"/>
                </patternFill>
              </fill>
            </x14:dxf>
          </x14:cfRule>
          <x14:cfRule type="expression" priority="75" id="{76DA9C49-BB84-4F22-9650-D4EDD8CCB74D}">
            <xm:f>AND('Part 1'!$O$286&lt;&gt;"Yes")=TRUE</xm:f>
            <x14:dxf>
              <fill>
                <patternFill>
                  <bgColor theme="0" tint="-0.14996795556505021"/>
                </patternFill>
              </fill>
            </x14:dxf>
          </x14:cfRule>
          <x14:cfRule type="expression" priority="74" id="{2A147A55-5566-46E7-A885-8D9FAF8F45C2}">
            <xm:f>AND('Part 1'!$O$286&lt;&gt;"Yes")=TRUE</xm:f>
            <x14:dxf>
              <font>
                <strike val="0"/>
                <color theme="0" tint="-0.14996795556505021"/>
              </font>
              <fill>
                <patternFill>
                  <bgColor theme="0" tint="-0.14996795556505021"/>
                </patternFill>
              </fill>
              <border>
                <left/>
                <right/>
                <top/>
                <bottom/>
              </border>
            </x14:dxf>
          </x14:cfRule>
          <xm:sqref>G52</xm:sqref>
        </x14:conditionalFormatting>
        <x14:conditionalFormatting xmlns:xm="http://schemas.microsoft.com/office/excel/2006/main">
          <x14:cfRule type="expression" priority="92" id="{BBE37F35-5E05-4ABB-89EE-5174CA03D830}">
            <xm:f>AND(VLOOKUP('Part 1'!$K29,TierSplit!$A$6:$AL$302,10,FALSE)&lt;1)=FALSE</xm:f>
            <x14:dxf>
              <fill>
                <patternFill>
                  <bgColor theme="0" tint="-0.24994659260841701"/>
                </patternFill>
              </fill>
            </x14:dxf>
          </x14:cfRule>
          <xm:sqref>G55 G57 M59 G61 G63 G65 G67 J61 M61 J63 M63 J65 M65 J67 M67 J59</xm:sqref>
        </x14:conditionalFormatting>
        <x14:conditionalFormatting xmlns:xm="http://schemas.microsoft.com/office/excel/2006/main">
          <x14:cfRule type="expression" priority="68" id="{A02DAC80-1086-4A74-85BF-A3F526E20E3B}">
            <xm:f>'Part 1'!$O$286=0</xm:f>
            <x14:dxf>
              <font>
                <color theme="0" tint="-0.14996795556505021"/>
              </font>
              <fill>
                <patternFill>
                  <bgColor theme="0" tint="-0.14996795556505021"/>
                </patternFill>
              </fill>
            </x14:dxf>
          </x14:cfRule>
          <x14:cfRule type="expression" priority="67" id="{DF98940A-5EBF-4E11-8756-E860F851CFBD}">
            <xm:f>AND('Part 1'!$O$286&lt;&gt;"Yes")=TRUE</xm:f>
            <x14:dxf>
              <fill>
                <patternFill>
                  <bgColor theme="0" tint="-0.14996795556505021"/>
                </patternFill>
              </fill>
            </x14:dxf>
          </x14:cfRule>
          <x14:cfRule type="expression" priority="66" id="{B015891C-BAF7-4162-8A9A-91980F0C42F9}">
            <xm:f>AND('Part 1'!$O$286&lt;&gt;"Yes")=TRUE</xm:f>
            <x14:dxf>
              <font>
                <strike val="0"/>
                <color theme="0" tint="-0.14996795556505021"/>
              </font>
              <fill>
                <patternFill>
                  <bgColor theme="0" tint="-0.14996795556505021"/>
                </patternFill>
              </fill>
              <border>
                <left/>
                <right/>
                <top/>
                <bottom/>
              </border>
            </x14:dxf>
          </x14:cfRule>
          <xm:sqref>G55</xm:sqref>
        </x14:conditionalFormatting>
        <x14:conditionalFormatting xmlns:xm="http://schemas.microsoft.com/office/excel/2006/main">
          <x14:cfRule type="expression" priority="64" id="{6F4AAC9D-A921-473A-B9F5-49E1840EBA27}">
            <xm:f>'Part 1'!$O$286=0</xm:f>
            <x14:dxf>
              <font>
                <color theme="0" tint="-0.14996795556505021"/>
              </font>
              <fill>
                <patternFill>
                  <bgColor theme="0" tint="-0.14996795556505021"/>
                </patternFill>
              </fill>
            </x14:dxf>
          </x14:cfRule>
          <x14:cfRule type="expression" priority="63" id="{C26F17FC-686C-402B-947C-CAAF1E13044A}">
            <xm:f>AND('Part 1'!$O$286&lt;&gt;"Yes")=TRUE</xm:f>
            <x14:dxf>
              <fill>
                <patternFill>
                  <bgColor theme="0" tint="-0.14996795556505021"/>
                </patternFill>
              </fill>
            </x14:dxf>
          </x14:cfRule>
          <x14:cfRule type="expression" priority="62" id="{594E7C4C-0971-4E8B-98AC-0C45CB075B50}">
            <xm:f>AND('Part 1'!$O$286&lt;&gt;"Yes")=TRUE</xm:f>
            <x14:dxf>
              <font>
                <strike val="0"/>
                <color theme="0" tint="-0.14996795556505021"/>
              </font>
              <fill>
                <patternFill>
                  <bgColor theme="0" tint="-0.14996795556505021"/>
                </patternFill>
              </fill>
              <border>
                <left/>
                <right/>
                <top/>
                <bottom/>
              </border>
            </x14:dxf>
          </x14:cfRule>
          <xm:sqref>G57</xm:sqref>
        </x14:conditionalFormatting>
        <x14:conditionalFormatting xmlns:xm="http://schemas.microsoft.com/office/excel/2006/main">
          <x14:cfRule type="expression" priority="55" id="{0ED4789C-543D-4CDB-9A26-380AFC6F0BC8}">
            <xm:f>AND('Part 1'!$O$286&lt;&gt;"Yes")=TRUE</xm:f>
            <x14:dxf>
              <fill>
                <patternFill>
                  <bgColor theme="0" tint="-0.14996795556505021"/>
                </patternFill>
              </fill>
            </x14:dxf>
          </x14:cfRule>
          <x14:cfRule type="expression" priority="56" id="{76EA8200-3DDF-431B-9B1E-77D7BAC3913F}">
            <xm:f>'Part 1'!$O$286=0</xm:f>
            <x14:dxf>
              <font>
                <color theme="0" tint="-0.14996795556505021"/>
              </font>
              <fill>
                <patternFill>
                  <bgColor theme="0" tint="-0.14996795556505021"/>
                </patternFill>
              </fill>
            </x14:dxf>
          </x14:cfRule>
          <x14:cfRule type="expression" priority="54" id="{8608D88F-42E9-4ED8-BBF1-A2A7F2881B41}">
            <xm:f>AND('Part 1'!$O$286&lt;&gt;"Yes")=TRUE</xm:f>
            <x14:dxf>
              <font>
                <strike val="0"/>
                <color theme="0" tint="-0.14996795556505021"/>
              </font>
              <fill>
                <patternFill>
                  <bgColor theme="0" tint="-0.14996795556505021"/>
                </patternFill>
              </fill>
              <border>
                <left/>
                <right/>
                <top/>
                <bottom/>
              </border>
            </x14:dxf>
          </x14:cfRule>
          <xm:sqref>G61</xm:sqref>
        </x14:conditionalFormatting>
        <x14:conditionalFormatting xmlns:xm="http://schemas.microsoft.com/office/excel/2006/main">
          <x14:cfRule type="expression" priority="52" id="{600827FC-54FF-48F4-BD47-1FB18EFCB08E}">
            <xm:f>'Part 1'!$O$286=0</xm:f>
            <x14:dxf>
              <font>
                <color theme="0" tint="-0.14996795556505021"/>
              </font>
              <fill>
                <patternFill>
                  <bgColor theme="0" tint="-0.14996795556505021"/>
                </patternFill>
              </fill>
            </x14:dxf>
          </x14:cfRule>
          <x14:cfRule type="expression" priority="51" id="{FE9BACE0-CB38-462E-809B-9AEC5ED1BD10}">
            <xm:f>AND('Part 1'!$O$286&lt;&gt;"Yes")=TRUE</xm:f>
            <x14:dxf>
              <fill>
                <patternFill>
                  <bgColor theme="0" tint="-0.14996795556505021"/>
                </patternFill>
              </fill>
            </x14:dxf>
          </x14:cfRule>
          <x14:cfRule type="expression" priority="50" id="{275725BD-4D4C-4BBB-AD53-8347358E6A6F}">
            <xm:f>AND('Part 1'!$O$286&lt;&gt;"Yes")=TRUE</xm:f>
            <x14:dxf>
              <font>
                <strike val="0"/>
                <color theme="0" tint="-0.14996795556505021"/>
              </font>
              <fill>
                <patternFill>
                  <bgColor theme="0" tint="-0.14996795556505021"/>
                </patternFill>
              </fill>
              <border>
                <left/>
                <right/>
                <top/>
                <bottom/>
              </border>
            </x14:dxf>
          </x14:cfRule>
          <xm:sqref>G63</xm:sqref>
        </x14:conditionalFormatting>
        <x14:conditionalFormatting xmlns:xm="http://schemas.microsoft.com/office/excel/2006/main">
          <x14:cfRule type="expression" priority="46" id="{D6571D52-56CB-4C17-A214-406CA105F336}">
            <xm:f>AND('Part 1'!$O$286&lt;&gt;"Yes")=TRUE</xm:f>
            <x14:dxf>
              <font>
                <strike val="0"/>
                <color theme="0" tint="-0.14996795556505021"/>
              </font>
              <fill>
                <patternFill>
                  <bgColor theme="0" tint="-0.14996795556505021"/>
                </patternFill>
              </fill>
              <border>
                <left/>
                <right/>
                <top/>
                <bottom/>
              </border>
            </x14:dxf>
          </x14:cfRule>
          <x14:cfRule type="expression" priority="47" id="{1B36E730-7C9D-4EE2-87B2-B90447388341}">
            <xm:f>AND('Part 1'!$O$286&lt;&gt;"Yes")=TRUE</xm:f>
            <x14:dxf>
              <fill>
                <patternFill>
                  <bgColor theme="0" tint="-0.14996795556505021"/>
                </patternFill>
              </fill>
            </x14:dxf>
          </x14:cfRule>
          <x14:cfRule type="expression" priority="48" id="{E67A72F0-942A-4C5D-8898-72101B0C3921}">
            <xm:f>'Part 1'!$O$286=0</xm:f>
            <x14:dxf>
              <font>
                <color theme="0" tint="-0.14996795556505021"/>
              </font>
              <fill>
                <patternFill>
                  <bgColor theme="0" tint="-0.14996795556505021"/>
                </patternFill>
              </fill>
            </x14:dxf>
          </x14:cfRule>
          <xm:sqref>G65</xm:sqref>
        </x14:conditionalFormatting>
        <x14:conditionalFormatting xmlns:xm="http://schemas.microsoft.com/office/excel/2006/main">
          <x14:cfRule type="expression" priority="42" id="{DC846C79-0B66-4310-AA6E-3CBC073520DE}">
            <xm:f>AND('Part 1'!$O$286&lt;&gt;"Yes")=TRUE</xm:f>
            <x14:dxf>
              <font>
                <strike val="0"/>
                <color theme="0" tint="-0.14996795556505021"/>
              </font>
              <fill>
                <patternFill>
                  <bgColor theme="0" tint="-0.14996795556505021"/>
                </patternFill>
              </fill>
              <border>
                <left/>
                <right/>
                <top/>
                <bottom/>
              </border>
            </x14:dxf>
          </x14:cfRule>
          <x14:cfRule type="expression" priority="44" id="{EA1E3E65-1380-4BCE-8B34-6459CD9757E7}">
            <xm:f>'Part 1'!$O$286=0</xm:f>
            <x14:dxf>
              <font>
                <color theme="0" tint="-0.14996795556505021"/>
              </font>
              <fill>
                <patternFill>
                  <bgColor theme="0" tint="-0.14996795556505021"/>
                </patternFill>
              </fill>
            </x14:dxf>
          </x14:cfRule>
          <x14:cfRule type="expression" priority="43" id="{E4F978C3-6C78-4176-853F-37655DEC48DA}">
            <xm:f>AND('Part 1'!$O$286&lt;&gt;"Yes")=TRUE</xm:f>
            <x14:dxf>
              <fill>
                <patternFill>
                  <bgColor theme="0" tint="-0.14996795556505021"/>
                </patternFill>
              </fill>
            </x14:dxf>
          </x14:cfRule>
          <xm:sqref>G67</xm:sqref>
        </x14:conditionalFormatting>
        <x14:conditionalFormatting xmlns:xm="http://schemas.microsoft.com/office/excel/2006/main">
          <x14:cfRule type="expression" priority="83" id="{003F4945-C1EA-4E2B-A9B4-4633F56AD58F}">
            <xm:f>AND('Part 1'!$O$286&lt;&gt;"Yes")=TRUE</xm:f>
            <x14:dxf>
              <fill>
                <patternFill>
                  <bgColor theme="0" tint="-0.14996795556505021"/>
                </patternFill>
              </fill>
            </x14:dxf>
          </x14:cfRule>
          <xm:sqref>I11:K44</xm:sqref>
        </x14:conditionalFormatting>
        <x14:conditionalFormatting xmlns:xm="http://schemas.microsoft.com/office/excel/2006/main">
          <x14:cfRule type="expression" priority="84" id="{FE0F2ACA-C6D1-44C9-B7EA-038CCB39DD1D}">
            <xm:f>'Part 1'!$O$286=0</xm:f>
            <x14:dxf>
              <font>
                <color theme="0" tint="-0.14996795556505021"/>
              </font>
              <fill>
                <patternFill>
                  <bgColor theme="0" tint="-0.14996795556505021"/>
                </patternFill>
              </fill>
            </x14:dxf>
          </x14:cfRule>
          <xm:sqref>I30:K44</xm:sqref>
        </x14:conditionalFormatting>
        <x14:conditionalFormatting xmlns:xm="http://schemas.microsoft.com/office/excel/2006/main">
          <x14:cfRule type="expression" priority="82" id="{0BDF4EAE-3746-49B7-A1A9-B0CE47260AA0}">
            <xm:f>AND('Part 1'!$O$286&lt;&gt;"Yes")=TRUE</xm:f>
            <x14:dxf>
              <font>
                <strike val="0"/>
                <color theme="0" tint="-0.14996795556505021"/>
              </font>
              <fill>
                <patternFill>
                  <bgColor theme="0" tint="-0.14996795556505021"/>
                </patternFill>
              </fill>
              <border>
                <left/>
                <right/>
                <top/>
                <bottom/>
              </border>
            </x14:dxf>
          </x14:cfRule>
          <xm:sqref>J11:J18 J23 J31:J35 J39</xm:sqref>
        </x14:conditionalFormatting>
        <x14:conditionalFormatting xmlns:xm="http://schemas.microsoft.com/office/excel/2006/main">
          <x14:cfRule type="expression" priority="2" id="{5A483ED2-A522-4C68-BC01-93D886A5457A}">
            <xm:f>AND('Part 1'!$O$286&lt;&gt;"Yes")=TRUE</xm:f>
            <x14:dxf>
              <fill>
                <patternFill>
                  <bgColor theme="0" tint="-0.14996795556505021"/>
                </patternFill>
              </fill>
            </x14:dxf>
          </x14:cfRule>
          <x14:cfRule type="expression" priority="3" id="{8C0EDC5F-AEB0-43E8-A3E0-37FBD7ECF61C}">
            <xm:f>'Part 1'!$O$286=0</xm:f>
            <x14:dxf>
              <font>
                <color theme="0" tint="-0.14996795556505021"/>
              </font>
              <fill>
                <patternFill>
                  <bgColor theme="0" tint="-0.14996795556505021"/>
                </patternFill>
              </fill>
            </x14:dxf>
          </x14:cfRule>
          <x14:cfRule type="expression" priority="1" id="{22DBD135-5466-4C55-8692-452AA4C01C4F}">
            <xm:f>AND('Part 1'!$O$286&lt;&gt;"Yes")=TRUE</xm:f>
            <x14:dxf>
              <font>
                <strike val="0"/>
                <color theme="0" tint="-0.14996795556505021"/>
              </font>
              <fill>
                <patternFill>
                  <bgColor theme="0" tint="-0.14996795556505021"/>
                </patternFill>
              </fill>
              <border>
                <left/>
                <right/>
                <top/>
                <bottom/>
              </border>
            </x14:dxf>
          </x14:cfRule>
          <xm:sqref>J59</xm:sqref>
        </x14:conditionalFormatting>
        <x14:conditionalFormatting xmlns:xm="http://schemas.microsoft.com/office/excel/2006/main">
          <x14:cfRule type="expression" priority="40" id="{90B58CF8-3F60-4C75-BB86-76EB1572B988}">
            <xm:f>'Part 1'!$O$286=0</xm:f>
            <x14:dxf>
              <font>
                <color theme="0" tint="-0.14996795556505021"/>
              </font>
              <fill>
                <patternFill>
                  <bgColor theme="0" tint="-0.14996795556505021"/>
                </patternFill>
              </fill>
            </x14:dxf>
          </x14:cfRule>
          <x14:cfRule type="expression" priority="39" id="{99497C93-A86E-4DBB-B154-5D7F55EA8DE8}">
            <xm:f>AND('Part 1'!$O$286&lt;&gt;"Yes")=TRUE</xm:f>
            <x14:dxf>
              <fill>
                <patternFill>
                  <bgColor theme="0" tint="-0.14996795556505021"/>
                </patternFill>
              </fill>
            </x14:dxf>
          </x14:cfRule>
          <x14:cfRule type="expression" priority="38" id="{17F8709F-7F41-4506-9706-78616D287D61}">
            <xm:f>AND('Part 1'!$O$286&lt;&gt;"Yes")=TRUE</xm:f>
            <x14:dxf>
              <font>
                <strike val="0"/>
                <color theme="0" tint="-0.14996795556505021"/>
              </font>
              <fill>
                <patternFill>
                  <bgColor theme="0" tint="-0.14996795556505021"/>
                </patternFill>
              </fill>
              <border>
                <left/>
                <right/>
                <top/>
                <bottom/>
              </border>
            </x14:dxf>
          </x14:cfRule>
          <xm:sqref>J61</xm:sqref>
        </x14:conditionalFormatting>
        <x14:conditionalFormatting xmlns:xm="http://schemas.microsoft.com/office/excel/2006/main">
          <x14:cfRule type="expression" priority="32" id="{FB8630A2-7235-4751-9839-3BF143FFA66C}">
            <xm:f>'Part 1'!$O$286=0</xm:f>
            <x14:dxf>
              <font>
                <color theme="0" tint="-0.14996795556505021"/>
              </font>
              <fill>
                <patternFill>
                  <bgColor theme="0" tint="-0.14996795556505021"/>
                </patternFill>
              </fill>
            </x14:dxf>
          </x14:cfRule>
          <x14:cfRule type="expression" priority="31" id="{2FE4B83C-B5F4-4DE2-A76E-074ED96E2F64}">
            <xm:f>AND('Part 1'!$O$286&lt;&gt;"Yes")=TRUE</xm:f>
            <x14:dxf>
              <fill>
                <patternFill>
                  <bgColor theme="0" tint="-0.14996795556505021"/>
                </patternFill>
              </fill>
            </x14:dxf>
          </x14:cfRule>
          <x14:cfRule type="expression" priority="30" id="{DE6AA1D5-5A25-4233-B438-99F9FA8A1B18}">
            <xm:f>AND('Part 1'!$O$286&lt;&gt;"Yes")=TRUE</xm:f>
            <x14:dxf>
              <font>
                <strike val="0"/>
                <color theme="0" tint="-0.14996795556505021"/>
              </font>
              <fill>
                <patternFill>
                  <bgColor theme="0" tint="-0.14996795556505021"/>
                </patternFill>
              </fill>
              <border>
                <left/>
                <right/>
                <top/>
                <bottom/>
              </border>
            </x14:dxf>
          </x14:cfRule>
          <xm:sqref>J63</xm:sqref>
        </x14:conditionalFormatting>
        <x14:conditionalFormatting xmlns:xm="http://schemas.microsoft.com/office/excel/2006/main">
          <x14:cfRule type="expression" priority="24" id="{630B7EFC-DB62-4D0D-9D4C-60CB6403972B}">
            <xm:f>'Part 1'!$O$286=0</xm:f>
            <x14:dxf>
              <font>
                <color theme="0" tint="-0.14996795556505021"/>
              </font>
              <fill>
                <patternFill>
                  <bgColor theme="0" tint="-0.14996795556505021"/>
                </patternFill>
              </fill>
            </x14:dxf>
          </x14:cfRule>
          <x14:cfRule type="expression" priority="22" id="{3AE359F3-5E66-4CF3-A9F1-B08252F90383}">
            <xm:f>AND('Part 1'!$O$286&lt;&gt;"Yes")=TRUE</xm:f>
            <x14:dxf>
              <font>
                <strike val="0"/>
                <color theme="0" tint="-0.14996795556505021"/>
              </font>
              <fill>
                <patternFill>
                  <bgColor theme="0" tint="-0.14996795556505021"/>
                </patternFill>
              </fill>
              <border>
                <left/>
                <right/>
                <top/>
                <bottom/>
              </border>
            </x14:dxf>
          </x14:cfRule>
          <x14:cfRule type="expression" priority="23" id="{596C3BDA-1799-4D5E-B342-B40C50A07AA0}">
            <xm:f>AND('Part 1'!$O$286&lt;&gt;"Yes")=TRUE</xm:f>
            <x14:dxf>
              <fill>
                <patternFill>
                  <bgColor theme="0" tint="-0.14996795556505021"/>
                </patternFill>
              </fill>
            </x14:dxf>
          </x14:cfRule>
          <xm:sqref>J65</xm:sqref>
        </x14:conditionalFormatting>
        <x14:conditionalFormatting xmlns:xm="http://schemas.microsoft.com/office/excel/2006/main">
          <x14:cfRule type="expression" priority="15" id="{B8033273-126B-46D2-B766-4BD17CFD2D5F}">
            <xm:f>AND('Part 1'!$O$286&lt;&gt;"Yes")=TRUE</xm:f>
            <x14:dxf>
              <fill>
                <patternFill>
                  <bgColor theme="0" tint="-0.14996795556505021"/>
                </patternFill>
              </fill>
            </x14:dxf>
          </x14:cfRule>
          <x14:cfRule type="expression" priority="16" id="{3024C9BC-17C4-47B6-9CD7-BFE7821F113C}">
            <xm:f>'Part 1'!$O$286=0</xm:f>
            <x14:dxf>
              <font>
                <color theme="0" tint="-0.14996795556505021"/>
              </font>
              <fill>
                <patternFill>
                  <bgColor theme="0" tint="-0.14996795556505021"/>
                </patternFill>
              </fill>
            </x14:dxf>
          </x14:cfRule>
          <x14:cfRule type="expression" priority="14" id="{C5D98F59-BF1F-4CD4-876F-208182139E5F}">
            <xm:f>AND('Part 1'!$O$286&lt;&gt;"Yes")=TRUE</xm:f>
            <x14:dxf>
              <font>
                <strike val="0"/>
                <color theme="0" tint="-0.14996795556505021"/>
              </font>
              <fill>
                <patternFill>
                  <bgColor theme="0" tint="-0.14996795556505021"/>
                </patternFill>
              </fill>
              <border>
                <left/>
                <right/>
                <top/>
                <bottom/>
              </border>
            </x14:dxf>
          </x14:cfRule>
          <xm:sqref>J67</xm:sqref>
        </x14:conditionalFormatting>
        <x14:conditionalFormatting xmlns:xm="http://schemas.microsoft.com/office/excel/2006/main">
          <x14:cfRule type="expression" priority="58" id="{93F12EA5-BBE9-4C30-810B-B85EC3B521B8}">
            <xm:f>AND('Part 1'!$O$286&lt;&gt;"Yes")=TRUE</xm:f>
            <x14:dxf>
              <font>
                <strike val="0"/>
                <color theme="0" tint="-0.14996795556505021"/>
              </font>
              <fill>
                <patternFill>
                  <bgColor theme="0" tint="-0.14996795556505021"/>
                </patternFill>
              </fill>
              <border>
                <left/>
                <right/>
                <top/>
                <bottom/>
              </border>
            </x14:dxf>
          </x14:cfRule>
          <x14:cfRule type="expression" priority="59" id="{027D0762-3565-4BCB-9659-1A92707DDEC3}">
            <xm:f>AND('Part 1'!$O$286&lt;&gt;"Yes")=TRUE</xm:f>
            <x14:dxf>
              <fill>
                <patternFill>
                  <bgColor theme="0" tint="-0.14996795556505021"/>
                </patternFill>
              </fill>
            </x14:dxf>
          </x14:cfRule>
          <x14:cfRule type="expression" priority="60" id="{1372E20B-B296-4A9A-B7A4-DEBCA5711BB4}">
            <xm:f>'Part 1'!$O$286=0</xm:f>
            <x14:dxf>
              <font>
                <color theme="0" tint="-0.14996795556505021"/>
              </font>
              <fill>
                <patternFill>
                  <bgColor theme="0" tint="-0.14996795556505021"/>
                </patternFill>
              </fill>
            </x14:dxf>
          </x14:cfRule>
          <xm:sqref>M59</xm:sqref>
        </x14:conditionalFormatting>
        <x14:conditionalFormatting xmlns:xm="http://schemas.microsoft.com/office/excel/2006/main">
          <x14:cfRule type="expression" priority="36" id="{EA447C77-2E8B-4EC3-90E5-B0B45F05A61B}">
            <xm:f>'Part 1'!$O$286=0</xm:f>
            <x14:dxf>
              <font>
                <color theme="0" tint="-0.14996795556505021"/>
              </font>
              <fill>
                <patternFill>
                  <bgColor theme="0" tint="-0.14996795556505021"/>
                </patternFill>
              </fill>
            </x14:dxf>
          </x14:cfRule>
          <x14:cfRule type="expression" priority="34" id="{E30A8295-5EE3-4120-B378-054052F7CBE2}">
            <xm:f>AND('Part 1'!$O$286&lt;&gt;"Yes")=TRUE</xm:f>
            <x14:dxf>
              <font>
                <strike val="0"/>
                <color theme="0" tint="-0.14996795556505021"/>
              </font>
              <fill>
                <patternFill>
                  <bgColor theme="0" tint="-0.14996795556505021"/>
                </patternFill>
              </fill>
              <border>
                <left/>
                <right/>
                <top/>
                <bottom/>
              </border>
            </x14:dxf>
          </x14:cfRule>
          <x14:cfRule type="expression" priority="35" id="{2C9137C7-7DE4-46E0-8160-86FCEBE14E34}">
            <xm:f>AND('Part 1'!$O$286&lt;&gt;"Yes")=TRUE</xm:f>
            <x14:dxf>
              <fill>
                <patternFill>
                  <bgColor theme="0" tint="-0.14996795556505021"/>
                </patternFill>
              </fill>
            </x14:dxf>
          </x14:cfRule>
          <xm:sqref>M61</xm:sqref>
        </x14:conditionalFormatting>
        <x14:conditionalFormatting xmlns:xm="http://schemas.microsoft.com/office/excel/2006/main">
          <x14:cfRule type="expression" priority="28" id="{891753A4-D57F-4435-9CC5-39C82A386FCD}">
            <xm:f>'Part 1'!$O$286=0</xm:f>
            <x14:dxf>
              <font>
                <color theme="0" tint="-0.14996795556505021"/>
              </font>
              <fill>
                <patternFill>
                  <bgColor theme="0" tint="-0.14996795556505021"/>
                </patternFill>
              </fill>
            </x14:dxf>
          </x14:cfRule>
          <x14:cfRule type="expression" priority="27" id="{0C7F13BD-067B-4B3F-8DF9-3EB92768739F}">
            <xm:f>AND('Part 1'!$O$286&lt;&gt;"Yes")=TRUE</xm:f>
            <x14:dxf>
              <fill>
                <patternFill>
                  <bgColor theme="0" tint="-0.14996795556505021"/>
                </patternFill>
              </fill>
            </x14:dxf>
          </x14:cfRule>
          <x14:cfRule type="expression" priority="26" id="{A9D4B085-9397-403F-B185-9A1AC3B0AAF8}">
            <xm:f>AND('Part 1'!$O$286&lt;&gt;"Yes")=TRUE</xm:f>
            <x14:dxf>
              <font>
                <strike val="0"/>
                <color theme="0" tint="-0.14996795556505021"/>
              </font>
              <fill>
                <patternFill>
                  <bgColor theme="0" tint="-0.14996795556505021"/>
                </patternFill>
              </fill>
              <border>
                <left/>
                <right/>
                <top/>
                <bottom/>
              </border>
            </x14:dxf>
          </x14:cfRule>
          <xm:sqref>M63</xm:sqref>
        </x14:conditionalFormatting>
        <x14:conditionalFormatting xmlns:xm="http://schemas.microsoft.com/office/excel/2006/main">
          <x14:cfRule type="expression" priority="18" id="{5684CCE5-4012-46C7-9BD7-DD6BCB1DC050}">
            <xm:f>AND('Part 1'!$O$286&lt;&gt;"Yes")=TRUE</xm:f>
            <x14:dxf>
              <font>
                <strike val="0"/>
                <color theme="0" tint="-0.14996795556505021"/>
              </font>
              <fill>
                <patternFill>
                  <bgColor theme="0" tint="-0.14996795556505021"/>
                </patternFill>
              </fill>
              <border>
                <left/>
                <right/>
                <top/>
                <bottom/>
              </border>
            </x14:dxf>
          </x14:cfRule>
          <x14:cfRule type="expression" priority="20" id="{3D37BCC6-7EC6-44F9-A6A8-58AFF67B68BD}">
            <xm:f>'Part 1'!$O$286=0</xm:f>
            <x14:dxf>
              <font>
                <color theme="0" tint="-0.14996795556505021"/>
              </font>
              <fill>
                <patternFill>
                  <bgColor theme="0" tint="-0.14996795556505021"/>
                </patternFill>
              </fill>
            </x14:dxf>
          </x14:cfRule>
          <x14:cfRule type="expression" priority="19" id="{0067FE3E-B8AF-4855-8997-2733DB7A2F27}">
            <xm:f>AND('Part 1'!$O$286&lt;&gt;"Yes")=TRUE</xm:f>
            <x14:dxf>
              <fill>
                <patternFill>
                  <bgColor theme="0" tint="-0.14996795556505021"/>
                </patternFill>
              </fill>
            </x14:dxf>
          </x14:cfRule>
          <xm:sqref>M65</xm:sqref>
        </x14:conditionalFormatting>
        <x14:conditionalFormatting xmlns:xm="http://schemas.microsoft.com/office/excel/2006/main">
          <x14:cfRule type="expression" priority="6" id="{4621BA24-E1E1-4424-B547-702B9AEF800C}">
            <xm:f>AND('Part 1'!$O$286&lt;&gt;"Yes")=TRUE</xm:f>
            <x14:dxf>
              <font>
                <strike val="0"/>
                <color theme="0" tint="-0.14996795556505021"/>
              </font>
              <fill>
                <patternFill>
                  <bgColor theme="0" tint="-0.14996795556505021"/>
                </patternFill>
              </fill>
              <border>
                <left/>
                <right/>
                <top/>
                <bottom/>
              </border>
            </x14:dxf>
          </x14:cfRule>
          <x14:cfRule type="expression" priority="7" id="{2D73568F-3F00-4726-A933-A1F119C6DBC2}">
            <xm:f>AND('Part 1'!$O$286&lt;&gt;"Yes")=TRUE</xm:f>
            <x14:dxf>
              <fill>
                <patternFill>
                  <bgColor theme="0" tint="-0.14996795556505021"/>
                </patternFill>
              </fill>
            </x14:dxf>
          </x14:cfRule>
          <x14:cfRule type="expression" priority="8" id="{287AD7F5-61AC-44FA-A84E-03D30B4C2A67}">
            <xm:f>'Part 1'!$O$286=0</xm:f>
            <x14:dxf>
              <font>
                <color theme="0" tint="-0.14996795556505021"/>
              </font>
              <fill>
                <patternFill>
                  <bgColor theme="0" tint="-0.14996795556505021"/>
                </patternFill>
              </fill>
            </x14:dxf>
          </x14:cfRule>
          <xm:sqref>M67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A99D-BD5D-495B-8C4B-8CB34B52936D}">
  <sheetPr codeName="Sheet29">
    <tabColor theme="8" tint="0.79998168889431442"/>
    <pageSetUpPr autoPageBreaks="0" fitToPage="1"/>
  </sheetPr>
  <dimension ref="A1:BB60"/>
  <sheetViews>
    <sheetView topLeftCell="C3" zoomScale="70" zoomScaleNormal="70" workbookViewId="0">
      <selection activeCell="E13" sqref="E13"/>
    </sheetView>
  </sheetViews>
  <sheetFormatPr defaultColWidth="9.140625" defaultRowHeight="15" x14ac:dyDescent="0.2"/>
  <cols>
    <col min="1" max="1" width="6.85546875" style="667" hidden="1" customWidth="1"/>
    <col min="2" max="2" width="11" style="667" hidden="1" customWidth="1"/>
    <col min="3" max="3" width="107.140625" style="667" customWidth="1"/>
    <col min="4" max="4" width="3.7109375" style="667" customWidth="1"/>
    <col min="5" max="5" width="32.7109375" style="667" customWidth="1"/>
    <col min="6" max="6" width="3.5703125" style="667" customWidth="1"/>
    <col min="7" max="7" width="20.7109375" style="667" customWidth="1"/>
    <col min="8" max="8" width="3.7109375" style="667" customWidth="1"/>
    <col min="9" max="9" width="20.7109375" style="667" customWidth="1"/>
    <col min="10" max="10" width="3.7109375" style="667" customWidth="1"/>
    <col min="11" max="11" width="25.5703125" style="667" customWidth="1"/>
    <col min="12" max="12" width="3.7109375" style="667" customWidth="1"/>
    <col min="13" max="13" width="26.42578125" style="667" customWidth="1"/>
    <col min="14" max="14" width="3.5703125" style="667" customWidth="1"/>
    <col min="15" max="15" width="29.7109375" style="667" customWidth="1"/>
    <col min="16" max="16" width="3.7109375" style="667" customWidth="1"/>
    <col min="17" max="17" width="24.85546875" style="667" customWidth="1"/>
    <col min="18" max="18" width="3.5703125" style="667" customWidth="1"/>
    <col min="19" max="19" width="20.7109375" style="667" customWidth="1"/>
    <col min="20" max="20" width="3.5703125" style="667" customWidth="1"/>
    <col min="21" max="21" width="3" style="667" customWidth="1"/>
    <col min="22" max="22" width="22.42578125" style="672" customWidth="1"/>
    <col min="23" max="23" width="29" style="673" customWidth="1"/>
    <col min="24" max="24" width="55.140625" style="673" customWidth="1"/>
    <col min="25" max="25" width="12.28515625" style="673" customWidth="1"/>
    <col min="26" max="26" width="12.28515625" style="236" hidden="1" customWidth="1"/>
    <col min="27" max="27" width="13.28515625" style="1859" hidden="1" customWidth="1"/>
    <col min="28" max="28" width="14.42578125" style="1860" hidden="1" customWidth="1"/>
    <col min="29" max="29" width="32.5703125" style="235" hidden="1" customWidth="1"/>
    <col min="30" max="30" width="38.7109375" style="235" hidden="1" customWidth="1"/>
    <col min="31" max="54" width="9.140625" style="235" hidden="1" customWidth="1"/>
    <col min="55" max="90" width="9.140625" style="235" customWidth="1"/>
    <col min="91" max="16384" width="9.140625" style="235"/>
  </cols>
  <sheetData>
    <row r="1" spans="1:33" ht="23.25" x14ac:dyDescent="0.35">
      <c r="A1" s="1970" t="s">
        <v>4167</v>
      </c>
      <c r="B1" s="1971"/>
      <c r="C1" s="1971"/>
      <c r="D1" s="1971"/>
      <c r="E1" s="1971"/>
      <c r="F1" s="1971"/>
      <c r="G1" s="1971"/>
      <c r="H1" s="1971"/>
      <c r="I1" s="1971"/>
      <c r="J1" s="1971"/>
      <c r="K1" s="1971"/>
      <c r="L1" s="1971"/>
      <c r="M1" s="1971"/>
      <c r="N1" s="1971"/>
      <c r="O1" s="1971"/>
      <c r="P1" s="1971"/>
      <c r="Q1" s="1971"/>
      <c r="R1" s="1971"/>
      <c r="S1" s="1971"/>
      <c r="T1" s="1971"/>
      <c r="U1" s="1972"/>
      <c r="V1" s="1970"/>
      <c r="W1" s="1971"/>
      <c r="X1" s="1971"/>
      <c r="Y1" s="1971"/>
    </row>
    <row r="2" spans="1:33" ht="21" customHeight="1" x14ac:dyDescent="0.2">
      <c r="A2" s="1085"/>
      <c r="B2" s="1086"/>
      <c r="C2" s="1087"/>
      <c r="D2" s="1087"/>
      <c r="E2" s="1087"/>
      <c r="F2" s="1087"/>
      <c r="G2" s="1088"/>
      <c r="H2" s="1089"/>
      <c r="I2" s="1090"/>
      <c r="J2" s="1091"/>
      <c r="K2" s="1092"/>
      <c r="L2" s="1093"/>
      <c r="M2" s="1087"/>
      <c r="N2" s="1087"/>
      <c r="O2" s="1088"/>
      <c r="P2" s="1089"/>
      <c r="Q2" s="1090"/>
      <c r="R2" s="1092"/>
      <c r="S2" s="1092"/>
      <c r="T2" s="1092"/>
      <c r="U2" s="1094"/>
      <c r="V2" s="1163"/>
      <c r="W2" s="1095"/>
      <c r="X2" s="1095"/>
      <c r="Y2" s="1164"/>
    </row>
    <row r="3" spans="1:33" ht="45.75" customHeight="1" thickBot="1" x14ac:dyDescent="0.25">
      <c r="A3" s="1085"/>
      <c r="B3" s="1086"/>
      <c r="C3" s="1096" t="str">
        <f>IF(ISERROR(INDEX('LA List'!C:C,MATCH(E3,'LA List'!B:B,0))),'Part 1'!K$15,INDEX('LA List'!C:C,MATCH(E3,'LA List'!B:B,0)))</f>
        <v>ZZZZ</v>
      </c>
      <c r="D3" s="1097"/>
      <c r="E3" s="1098" t="str">
        <f>'Part 1'!K16</f>
        <v>EZZZZ</v>
      </c>
      <c r="F3" s="1089"/>
      <c r="G3" s="1090"/>
      <c r="H3" s="1091"/>
      <c r="I3" s="1092"/>
      <c r="J3" s="1093"/>
      <c r="K3" s="1097"/>
      <c r="L3" s="1097"/>
      <c r="M3" s="1090"/>
      <c r="N3" s="1089"/>
      <c r="O3" s="1090"/>
      <c r="P3" s="1091"/>
      <c r="Q3" s="1092"/>
      <c r="R3" s="1097"/>
      <c r="S3" s="1097"/>
      <c r="T3" s="1097"/>
      <c r="U3" s="1094"/>
      <c r="V3" s="1165"/>
      <c r="W3" s="1099"/>
      <c r="X3" s="1099"/>
      <c r="Y3" s="1166"/>
      <c r="Z3" s="1861"/>
      <c r="AA3" s="1862"/>
      <c r="AB3" s="1862"/>
    </row>
    <row r="4" spans="1:33" ht="23.25" x14ac:dyDescent="0.25">
      <c r="A4" s="1100"/>
      <c r="B4" s="240"/>
      <c r="C4" s="1129"/>
      <c r="D4" s="1130"/>
      <c r="E4" s="1973" t="s">
        <v>2421</v>
      </c>
      <c r="F4" s="1974"/>
      <c r="G4" s="1974"/>
      <c r="H4" s="1974"/>
      <c r="I4" s="1974"/>
      <c r="J4" s="1974"/>
      <c r="K4" s="1975"/>
      <c r="L4" s="1131"/>
      <c r="M4" s="1973" t="s">
        <v>886</v>
      </c>
      <c r="N4" s="1974"/>
      <c r="O4" s="1974"/>
      <c r="P4" s="1974"/>
      <c r="Q4" s="1974"/>
      <c r="R4" s="1974"/>
      <c r="S4" s="1975"/>
      <c r="T4" s="1460"/>
      <c r="U4" s="1109"/>
      <c r="V4" s="1180"/>
      <c r="Y4" s="1173"/>
      <c r="AB4" s="1863"/>
    </row>
    <row r="5" spans="1:33" s="1867" customFormat="1" ht="53.25" customHeight="1" thickBot="1" x14ac:dyDescent="0.3">
      <c r="A5" s="1448"/>
      <c r="B5" s="1449"/>
      <c r="C5" s="1450"/>
      <c r="D5" s="1451"/>
      <c r="E5" s="1452" t="s">
        <v>4168</v>
      </c>
      <c r="F5" s="1451"/>
      <c r="G5" s="1451" t="s">
        <v>4169</v>
      </c>
      <c r="H5" s="1451"/>
      <c r="I5" s="1451" t="s">
        <v>4170</v>
      </c>
      <c r="J5" s="1451"/>
      <c r="K5" s="1453" t="s">
        <v>4171</v>
      </c>
      <c r="L5" s="1454"/>
      <c r="M5" s="1452" t="s">
        <v>4172</v>
      </c>
      <c r="N5" s="1451"/>
      <c r="O5" s="1451" t="s">
        <v>4173</v>
      </c>
      <c r="P5" s="1451"/>
      <c r="Q5" s="1451" t="s">
        <v>889</v>
      </c>
      <c r="R5" s="1454"/>
      <c r="S5" s="1455" t="s">
        <v>4174</v>
      </c>
      <c r="T5" s="1461"/>
      <c r="U5" s="1456"/>
      <c r="V5" s="1457"/>
      <c r="W5" s="1458"/>
      <c r="X5" s="1458"/>
      <c r="Y5" s="1459"/>
      <c r="Z5" s="1864"/>
      <c r="AA5" s="1865"/>
      <c r="AB5" s="1866"/>
    </row>
    <row r="6" spans="1:33" ht="21" thickBot="1" x14ac:dyDescent="0.25">
      <c r="A6" s="1100"/>
      <c r="B6" s="238"/>
      <c r="C6" s="1133" t="s">
        <v>904</v>
      </c>
      <c r="D6" s="1132"/>
      <c r="E6" s="1151">
        <f>SUM(E13:E53)</f>
        <v>0</v>
      </c>
      <c r="F6" s="1134"/>
      <c r="G6" s="1152">
        <f>SUM(G13:G53)</f>
        <v>0</v>
      </c>
      <c r="H6" s="1135"/>
      <c r="I6" s="1152">
        <f>SUM(I13:I53)</f>
        <v>0</v>
      </c>
      <c r="J6" s="1135"/>
      <c r="K6" s="1153">
        <f>SUM(K13:K53)</f>
        <v>0</v>
      </c>
      <c r="L6" s="1136"/>
      <c r="M6" s="1151">
        <f>SUM(M13:M53)</f>
        <v>0</v>
      </c>
      <c r="N6" s="1134"/>
      <c r="O6" s="1152">
        <f>SUM(O13:O53)</f>
        <v>0</v>
      </c>
      <c r="P6" s="1135"/>
      <c r="Q6" s="1152">
        <f>SUM(Q13:Q53)</f>
        <v>0</v>
      </c>
      <c r="R6" s="1135"/>
      <c r="S6" s="1153">
        <f>SUM(S13:S53)</f>
        <v>0</v>
      </c>
      <c r="T6" s="1462"/>
      <c r="U6" s="1109"/>
      <c r="V6" s="1162"/>
      <c r="Y6" s="1173"/>
      <c r="AB6" s="1863"/>
    </row>
    <row r="7" spans="1:33" s="1870" customFormat="1" ht="64.5" customHeight="1" x14ac:dyDescent="0.2">
      <c r="A7" s="1127"/>
      <c r="B7" s="286"/>
      <c r="C7" s="1137"/>
      <c r="D7" s="1138"/>
      <c r="E7" s="1674" t="str">
        <f>IF(E6='Part 2'!J203,"",_xlfn.CONCAT("Cell E6 is not equal to Part 2 Line 41 column 2 (which has a value of ",'Part 2'!J203,"). Please correct this."))</f>
        <v/>
      </c>
      <c r="F7" s="1138"/>
      <c r="G7" s="1139" t="str">
        <f>IF(G6='Part 3'!J16,"","Not equal to Part 3 Line 2 column 2")</f>
        <v/>
      </c>
      <c r="H7" s="1140"/>
      <c r="I7" s="1139" t="str">
        <f>IF(I6='Part 3'!J18,"","Not equal to Part 3 Line 3 column 2")</f>
        <v/>
      </c>
      <c r="J7" s="1140"/>
      <c r="K7" s="1141" t="str">
        <f>IF(K6=SUM(K13:K53),"","Total does not equal to sum of rows")</f>
        <v/>
      </c>
      <c r="L7" s="1142"/>
      <c r="M7" s="1143" t="str">
        <f>IF(M6=SUM(M13:M53),"","Total does not equal to sum of rows")</f>
        <v/>
      </c>
      <c r="N7" s="1138"/>
      <c r="O7" s="1675" t="str">
        <f>IF(O6='Part 2'!J70,"","Not equal to Part 2 Line 10 column 2")</f>
        <v/>
      </c>
      <c r="P7" s="1140"/>
      <c r="Q7" s="1139" t="str">
        <f>IF(Q6=SUM(Q13:Q53),"","Total does not equal to sum of rows")</f>
        <v/>
      </c>
      <c r="R7" s="1144"/>
      <c r="S7" s="1141" t="str">
        <f>IF(S6=SUM(S13:S53),"","Total does not equal to sum of rows")</f>
        <v/>
      </c>
      <c r="T7" s="1463"/>
      <c r="U7" s="1154"/>
      <c r="V7" s="1167"/>
      <c r="W7" s="1168"/>
      <c r="X7" s="1168"/>
      <c r="Y7" s="1169"/>
      <c r="Z7" s="1868"/>
      <c r="AA7" s="1869"/>
      <c r="AB7" s="284"/>
    </row>
    <row r="8" spans="1:33" s="1873" customFormat="1" ht="18.75" customHeight="1" thickBot="1" x14ac:dyDescent="0.25">
      <c r="A8" s="1128"/>
      <c r="B8" s="238"/>
      <c r="C8" s="1145"/>
      <c r="D8" s="1146"/>
      <c r="E8" s="1147"/>
      <c r="F8" s="1146"/>
      <c r="G8" s="1148"/>
      <c r="H8" s="1148"/>
      <c r="I8" s="1148"/>
      <c r="J8" s="1148"/>
      <c r="K8" s="1149"/>
      <c r="L8" s="1148"/>
      <c r="M8" s="1150"/>
      <c r="N8" s="1146"/>
      <c r="O8" s="1148"/>
      <c r="P8" s="1148"/>
      <c r="Q8" s="1148"/>
      <c r="R8" s="1148"/>
      <c r="S8" s="1149"/>
      <c r="T8" s="1464"/>
      <c r="U8" s="1155"/>
      <c r="V8" s="1170"/>
      <c r="W8" s="1171"/>
      <c r="X8" s="1171"/>
      <c r="Y8" s="1172"/>
      <c r="Z8" s="1871"/>
      <c r="AA8" s="1872"/>
      <c r="AB8" s="1863"/>
    </row>
    <row r="9" spans="1:33" ht="43.5" customHeight="1" x14ac:dyDescent="0.2">
      <c r="A9" s="1100"/>
      <c r="B9" s="1101"/>
      <c r="C9" s="1102" t="s">
        <v>865</v>
      </c>
      <c r="D9" s="1103"/>
      <c r="E9" s="1104" t="s">
        <v>897</v>
      </c>
      <c r="F9" s="1105"/>
      <c r="G9" s="1978" t="s">
        <v>898</v>
      </c>
      <c r="H9" s="1979"/>
      <c r="I9" s="1980"/>
      <c r="J9" s="1107"/>
      <c r="K9" s="1108"/>
      <c r="L9" s="1107"/>
      <c r="M9" s="1981" t="s">
        <v>886</v>
      </c>
      <c r="N9" s="1982"/>
      <c r="O9" s="1982"/>
      <c r="P9" s="1982"/>
      <c r="Q9" s="1982"/>
      <c r="R9" s="1983"/>
      <c r="S9" s="1984"/>
      <c r="T9" s="1107"/>
      <c r="U9" s="1109"/>
      <c r="V9" s="1720" t="s">
        <v>4511</v>
      </c>
      <c r="W9" s="1721"/>
      <c r="X9" s="1721"/>
      <c r="Y9" s="1722"/>
      <c r="AB9" s="1863"/>
    </row>
    <row r="10" spans="1:33" ht="21" customHeight="1" x14ac:dyDescent="0.2">
      <c r="A10" s="1100"/>
      <c r="B10" s="1101"/>
      <c r="C10" s="1101"/>
      <c r="D10" s="1103"/>
      <c r="E10" s="1104">
        <v>1</v>
      </c>
      <c r="F10" s="1110"/>
      <c r="G10" s="1106">
        <v>2</v>
      </c>
      <c r="H10" s="1111"/>
      <c r="I10" s="1108">
        <v>3</v>
      </c>
      <c r="J10" s="1111"/>
      <c r="K10" s="1108">
        <v>4</v>
      </c>
      <c r="L10" s="1111"/>
      <c r="M10" s="1104">
        <v>5</v>
      </c>
      <c r="N10" s="1110"/>
      <c r="O10" s="1111">
        <v>6</v>
      </c>
      <c r="P10" s="1111"/>
      <c r="Q10" s="1111">
        <v>7</v>
      </c>
      <c r="R10" s="1111"/>
      <c r="S10" s="1108">
        <v>8</v>
      </c>
      <c r="T10" s="1111"/>
      <c r="U10" s="1109"/>
      <c r="V10" s="1723"/>
      <c r="W10" s="1721"/>
      <c r="X10" s="1721"/>
      <c r="Y10" s="1722"/>
      <c r="AB10" s="1863"/>
    </row>
    <row r="11" spans="1:33" ht="151.5" customHeight="1" x14ac:dyDescent="0.2">
      <c r="A11" s="1100"/>
      <c r="B11" s="1103"/>
      <c r="C11" s="1112" t="s">
        <v>903</v>
      </c>
      <c r="D11" s="1103"/>
      <c r="E11" s="1113" t="s">
        <v>896</v>
      </c>
      <c r="F11" s="1114"/>
      <c r="G11" s="1113" t="str">
        <f>"Estimated bad debts in respect of " &amp; FC_year &amp; " rates payable"</f>
        <v>Estimated bad debts in respect of 2026-27 rates payable</v>
      </c>
      <c r="H11" s="1114"/>
      <c r="I11" s="1115" t="str">
        <f>"Estimated repayments in respect of " &amp; FC_year &amp; " rates payable"</f>
        <v>Estimated repayments in respect of 2026-27 rates payable</v>
      </c>
      <c r="J11" s="1116"/>
      <c r="K11" s="1115" t="s">
        <v>899</v>
      </c>
      <c r="M11" s="1113" t="s">
        <v>900</v>
      </c>
      <c r="N11" s="1117"/>
      <c r="O11" s="1117" t="s">
        <v>1092</v>
      </c>
      <c r="P11" s="1117"/>
      <c r="Q11" s="1117" t="s">
        <v>889</v>
      </c>
      <c r="R11" s="1116"/>
      <c r="S11" s="1115" t="s">
        <v>901</v>
      </c>
      <c r="T11" s="1118"/>
      <c r="U11" s="1109"/>
      <c r="V11" s="1724" t="s">
        <v>4175</v>
      </c>
      <c r="W11" s="1725" t="s">
        <v>4983</v>
      </c>
      <c r="X11" s="1725" t="s">
        <v>4459</v>
      </c>
      <c r="Y11" s="1722"/>
      <c r="AA11" s="1859" t="s">
        <v>5348</v>
      </c>
      <c r="AB11" s="1863"/>
    </row>
    <row r="12" spans="1:33" ht="69.75" customHeight="1" thickBot="1" x14ac:dyDescent="0.3">
      <c r="A12" s="1100"/>
      <c r="B12" s="1985"/>
      <c r="C12" s="1986"/>
      <c r="D12" s="1103"/>
      <c r="E12" s="1156" t="s">
        <v>1087</v>
      </c>
      <c r="F12" s="1157"/>
      <c r="G12" s="1987" t="s">
        <v>1088</v>
      </c>
      <c r="H12" s="1988"/>
      <c r="I12" s="1988"/>
      <c r="J12" s="1159"/>
      <c r="K12" s="1160" t="s">
        <v>1089</v>
      </c>
      <c r="L12" s="1120"/>
      <c r="M12" s="1156" t="s">
        <v>1087</v>
      </c>
      <c r="N12" s="1157"/>
      <c r="O12" s="1158" t="s">
        <v>5011</v>
      </c>
      <c r="P12" s="1161"/>
      <c r="Q12" s="1158" t="s">
        <v>4986</v>
      </c>
      <c r="R12" s="1158"/>
      <c r="S12" s="1160" t="s">
        <v>1089</v>
      </c>
      <c r="T12" s="1119"/>
      <c r="U12" s="1109"/>
      <c r="V12" s="1181"/>
      <c r="W12" s="1182"/>
      <c r="X12" s="1258"/>
      <c r="Y12" s="1174"/>
      <c r="AA12" s="1859" t="s">
        <v>1121</v>
      </c>
      <c r="AB12" s="1863" t="s">
        <v>1907</v>
      </c>
      <c r="AC12" s="1873"/>
      <c r="AD12" s="1873"/>
      <c r="AE12" s="1873"/>
      <c r="AG12" s="1873"/>
    </row>
    <row r="13" spans="1:33" s="1876" customFormat="1" ht="21" customHeight="1" thickBot="1" x14ac:dyDescent="0.25">
      <c r="A13" s="1515">
        <v>1</v>
      </c>
      <c r="B13" s="1516" t="str">
        <f>CONCATENATE($E$3,"EZ",A13)</f>
        <v>EZZZZEZ1</v>
      </c>
      <c r="C13" s="1639" t="str">
        <f>IFERROR(INDEX('EZ list'!E:E,MATCH(B13,'EZ list'!C:C,0)),"")</f>
        <v/>
      </c>
      <c r="D13" s="1517"/>
      <c r="E13" s="1518"/>
      <c r="F13" s="1519"/>
      <c r="G13" s="1518"/>
      <c r="H13" s="1121"/>
      <c r="I13" s="1518"/>
      <c r="J13" s="1121"/>
      <c r="K13" s="1152" t="str">
        <f>IF(OR(C13="",C13=0),"",+E13+G13+I13)</f>
        <v/>
      </c>
      <c r="L13" s="1122"/>
      <c r="M13" s="1518"/>
      <c r="N13" s="1519"/>
      <c r="O13" s="1518"/>
      <c r="P13" s="1121"/>
      <c r="Q13" s="1520"/>
      <c r="R13" s="1121"/>
      <c r="S13" s="1152" t="str">
        <f>IF(OR(C13=0,C13=""),"",IF(K13-M13+O13-Q13&lt;0,0,+K13-M13+O13-Q13))</f>
        <v/>
      </c>
      <c r="T13" s="1121"/>
      <c r="U13" s="1123"/>
      <c r="V13" s="1465" t="str">
        <f>IFERROR(INDEX('EZ list'!$R:$R,MATCH($B13,'EZ list'!$C:$C,0)),"")</f>
        <v/>
      </c>
      <c r="W13" s="1466" t="str">
        <f>IFERROR(IF(ABS(((Q13-V13)/V13)*100)&gt;10,"Greater than +/- 10%","ok"),"")</f>
        <v/>
      </c>
      <c r="X13" s="1467" t="str">
        <f>IF(OR(W13="ok",W13=""),"","Please provide comment here")</f>
        <v/>
      </c>
      <c r="Y13" s="1175"/>
      <c r="Z13" s="1874"/>
      <c r="AA13" s="1875">
        <f>IF(IFERROR(INDEX('EZ list'!E:E,MATCH(B13,'EZ list'!C:C,0)),"")=C13,0,1)</f>
        <v>0</v>
      </c>
      <c r="AB13" s="1863">
        <f>IF(OR(C13="",C13=0),0,1)</f>
        <v>0</v>
      </c>
    </row>
    <row r="14" spans="1:33" s="1876" customFormat="1" ht="21" customHeight="1" thickBot="1" x14ac:dyDescent="0.25">
      <c r="A14" s="1515">
        <v>2</v>
      </c>
      <c r="B14" s="1516" t="str">
        <f t="shared" ref="B14:B53" si="0">CONCATENATE($E$3,"EZ",A14)</f>
        <v>EZZZZEZ2</v>
      </c>
      <c r="C14" s="1639" t="str">
        <f>IFERROR(INDEX('EZ list'!E:E,MATCH(B14,'EZ list'!C:C,0)),"")</f>
        <v/>
      </c>
      <c r="D14" s="1517"/>
      <c r="E14" s="1518"/>
      <c r="F14" s="1519"/>
      <c r="G14" s="1518"/>
      <c r="H14" s="1121"/>
      <c r="I14" s="1518"/>
      <c r="J14" s="1121"/>
      <c r="K14" s="1152" t="str">
        <f t="shared" ref="K14:K53" si="1">IF(C14="","",+E14+G14+I14)</f>
        <v/>
      </c>
      <c r="L14" s="1122"/>
      <c r="M14" s="1518"/>
      <c r="N14" s="1519"/>
      <c r="O14" s="1518"/>
      <c r="P14" s="1121"/>
      <c r="Q14" s="1520"/>
      <c r="R14" s="1121"/>
      <c r="S14" s="1152" t="str">
        <f t="shared" ref="S14:S53" si="2">IF(OR(C14=0,C14=""),"",IF(K14-M14+O14-Q14&lt;0,0,+K14-M14+O14-Q14))</f>
        <v/>
      </c>
      <c r="T14" s="1121"/>
      <c r="U14" s="1123"/>
      <c r="V14" s="1468" t="str">
        <f>IFERROR(INDEX('EZ list'!$R:$R,MATCH($B14,'EZ list'!$C:$C,0)),"")</f>
        <v/>
      </c>
      <c r="W14" s="1466" t="str">
        <f t="shared" ref="W14:W53" si="3">IFERROR(IF(ABS(((Q14-V14)/V14)*100)&gt;10,"Greater than +/- 10%","ok"),"")</f>
        <v/>
      </c>
      <c r="X14" s="1467" t="str">
        <f>IF(OR(W14="ok",W14=""),"","Please provide comment here")</f>
        <v/>
      </c>
      <c r="Y14" s="1176"/>
      <c r="Z14" s="1874"/>
      <c r="AA14" s="1875">
        <f>IF(IFERROR(INDEX('EZ list'!E:E,MATCH(B14,'EZ list'!C:C,0)),"")=C14,0,1)</f>
        <v>0</v>
      </c>
      <c r="AB14" s="1863">
        <f t="shared" ref="AB14:AB53" si="4">IF(C14="",0,1)</f>
        <v>0</v>
      </c>
    </row>
    <row r="15" spans="1:33" s="1876" customFormat="1" ht="21" customHeight="1" thickBot="1" x14ac:dyDescent="0.25">
      <c r="A15" s="1515">
        <v>3</v>
      </c>
      <c r="B15" s="1516" t="str">
        <f t="shared" si="0"/>
        <v>EZZZZEZ3</v>
      </c>
      <c r="C15" s="1639" t="str">
        <f>IFERROR(INDEX('EZ list'!E:E,MATCH(B15,'EZ list'!C:C,0)),"")</f>
        <v/>
      </c>
      <c r="D15" s="1517"/>
      <c r="E15" s="1518"/>
      <c r="F15" s="1519"/>
      <c r="G15" s="1518"/>
      <c r="H15" s="1121"/>
      <c r="I15" s="1518"/>
      <c r="J15" s="1121"/>
      <c r="K15" s="1152" t="str">
        <f t="shared" si="1"/>
        <v/>
      </c>
      <c r="L15" s="1122"/>
      <c r="M15" s="1518"/>
      <c r="N15" s="1519"/>
      <c r="O15" s="1518"/>
      <c r="P15" s="1121"/>
      <c r="Q15" s="1520"/>
      <c r="R15" s="1121"/>
      <c r="S15" s="1152" t="str">
        <f t="shared" si="2"/>
        <v/>
      </c>
      <c r="T15" s="1121"/>
      <c r="U15" s="1123"/>
      <c r="V15" s="1468" t="str">
        <f>IFERROR(INDEX('EZ list'!$R:$R,MATCH($B15,'EZ list'!$C:$C,0)),"")</f>
        <v/>
      </c>
      <c r="W15" s="1466" t="str">
        <f t="shared" si="3"/>
        <v/>
      </c>
      <c r="X15" s="1467" t="str">
        <f t="shared" ref="X15:X53" si="5">IF(OR(W15="ok",W15=""),"","Please provide comment here")</f>
        <v/>
      </c>
      <c r="Y15" s="1176"/>
      <c r="Z15" s="1874"/>
      <c r="AA15" s="1875">
        <f>IF(IFERROR(INDEX('EZ list'!E:E,MATCH(B15,'EZ list'!C:C,0)),"")=C15,0,1)</f>
        <v>0</v>
      </c>
      <c r="AB15" s="1863">
        <f t="shared" si="4"/>
        <v>0</v>
      </c>
    </row>
    <row r="16" spans="1:33" s="1876" customFormat="1" ht="21" customHeight="1" thickBot="1" x14ac:dyDescent="0.25">
      <c r="A16" s="1515">
        <v>4</v>
      </c>
      <c r="B16" s="1516" t="str">
        <f t="shared" si="0"/>
        <v>EZZZZEZ4</v>
      </c>
      <c r="C16" s="1639" t="str">
        <f>IFERROR(INDEX('EZ list'!E:E,MATCH(B16,'EZ list'!C:C,0)),"")</f>
        <v/>
      </c>
      <c r="D16" s="1517"/>
      <c r="E16" s="1518"/>
      <c r="F16" s="1519"/>
      <c r="G16" s="1518"/>
      <c r="H16" s="1121"/>
      <c r="I16" s="1518"/>
      <c r="J16" s="1121"/>
      <c r="K16" s="1152" t="str">
        <f t="shared" si="1"/>
        <v/>
      </c>
      <c r="L16" s="1122"/>
      <c r="M16" s="1518"/>
      <c r="N16" s="1519"/>
      <c r="O16" s="1518"/>
      <c r="P16" s="1121"/>
      <c r="Q16" s="1520"/>
      <c r="R16" s="1121"/>
      <c r="S16" s="1152" t="str">
        <f t="shared" si="2"/>
        <v/>
      </c>
      <c r="T16" s="1121"/>
      <c r="U16" s="1123"/>
      <c r="V16" s="1468" t="str">
        <f>IFERROR(INDEX('EZ list'!$R:$R,MATCH($B16,'EZ list'!$C:$C,0)),"")</f>
        <v/>
      </c>
      <c r="W16" s="1466" t="str">
        <f t="shared" si="3"/>
        <v/>
      </c>
      <c r="X16" s="1467" t="str">
        <f t="shared" si="5"/>
        <v/>
      </c>
      <c r="Y16" s="1176"/>
      <c r="Z16" s="1874"/>
      <c r="AA16" s="1875">
        <f>IF(IFERROR(INDEX('EZ list'!E:E,MATCH(B16,'EZ list'!C:C,0)),"")=C16,0,1)</f>
        <v>0</v>
      </c>
      <c r="AB16" s="1863">
        <f t="shared" si="4"/>
        <v>0</v>
      </c>
    </row>
    <row r="17" spans="1:28" s="1876" customFormat="1" ht="21" customHeight="1" thickBot="1" x14ac:dyDescent="0.25">
      <c r="A17" s="1515">
        <v>5</v>
      </c>
      <c r="B17" s="1516" t="str">
        <f t="shared" si="0"/>
        <v>EZZZZEZ5</v>
      </c>
      <c r="C17" s="1639" t="str">
        <f>IFERROR(INDEX('EZ list'!E:E,MATCH(B17,'EZ list'!C:C,0)),"")</f>
        <v/>
      </c>
      <c r="D17" s="1517"/>
      <c r="E17" s="1518"/>
      <c r="F17" s="1519"/>
      <c r="G17" s="1518"/>
      <c r="H17" s="1121"/>
      <c r="I17" s="1518"/>
      <c r="J17" s="1121"/>
      <c r="K17" s="1152" t="str">
        <f t="shared" si="1"/>
        <v/>
      </c>
      <c r="L17" s="1122"/>
      <c r="M17" s="1518"/>
      <c r="N17" s="1519"/>
      <c r="O17" s="1518"/>
      <c r="P17" s="1121"/>
      <c r="Q17" s="1520"/>
      <c r="R17" s="1121"/>
      <c r="S17" s="1152" t="str">
        <f t="shared" si="2"/>
        <v/>
      </c>
      <c r="T17" s="1121"/>
      <c r="U17" s="1123"/>
      <c r="V17" s="1468" t="str">
        <f>IFERROR(INDEX('EZ list'!$R:$R,MATCH($B17,'EZ list'!$C:$C,0)),"")</f>
        <v/>
      </c>
      <c r="W17" s="1466" t="str">
        <f t="shared" si="3"/>
        <v/>
      </c>
      <c r="X17" s="1467" t="str">
        <f t="shared" si="5"/>
        <v/>
      </c>
      <c r="Y17" s="1176"/>
      <c r="Z17" s="1874"/>
      <c r="AA17" s="1875">
        <f>IF(IFERROR(INDEX('EZ list'!E:E,MATCH(B17,'EZ list'!C:C,0)),"")=C17,0,1)</f>
        <v>0</v>
      </c>
      <c r="AB17" s="1863">
        <f t="shared" si="4"/>
        <v>0</v>
      </c>
    </row>
    <row r="18" spans="1:28" s="1876" customFormat="1" ht="21" customHeight="1" thickBot="1" x14ac:dyDescent="0.25">
      <c r="A18" s="1515">
        <v>6</v>
      </c>
      <c r="B18" s="1516" t="str">
        <f t="shared" si="0"/>
        <v>EZZZZEZ6</v>
      </c>
      <c r="C18" s="1639" t="str">
        <f>IFERROR(INDEX('EZ list'!E:E,MATCH(B18,'EZ list'!C:C,0)),"")</f>
        <v/>
      </c>
      <c r="D18" s="1517"/>
      <c r="E18" s="1518"/>
      <c r="F18" s="1519"/>
      <c r="G18" s="1518"/>
      <c r="H18" s="1121"/>
      <c r="I18" s="1518"/>
      <c r="J18" s="1121"/>
      <c r="K18" s="1152" t="str">
        <f t="shared" si="1"/>
        <v/>
      </c>
      <c r="L18" s="1122"/>
      <c r="M18" s="1518"/>
      <c r="N18" s="1519"/>
      <c r="O18" s="1518"/>
      <c r="P18" s="1121"/>
      <c r="Q18" s="1520"/>
      <c r="R18" s="1121"/>
      <c r="S18" s="1152" t="str">
        <f t="shared" si="2"/>
        <v/>
      </c>
      <c r="T18" s="1121"/>
      <c r="U18" s="1123"/>
      <c r="V18" s="1468" t="str">
        <f>IFERROR(INDEX('EZ list'!$R:$R,MATCH($B18,'EZ list'!$C:$C,0)),"")</f>
        <v/>
      </c>
      <c r="W18" s="1466" t="str">
        <f t="shared" si="3"/>
        <v/>
      </c>
      <c r="X18" s="1467" t="str">
        <f t="shared" si="5"/>
        <v/>
      </c>
      <c r="Y18" s="1176"/>
      <c r="Z18" s="1874"/>
      <c r="AA18" s="1875">
        <f>IF(IFERROR(INDEX('EZ list'!E:E,MATCH(B18,'EZ list'!C:C,0)),"")=C18,0,1)</f>
        <v>0</v>
      </c>
      <c r="AB18" s="1863">
        <f t="shared" si="4"/>
        <v>0</v>
      </c>
    </row>
    <row r="19" spans="1:28" s="1876" customFormat="1" ht="21" customHeight="1" thickBot="1" x14ac:dyDescent="0.25">
      <c r="A19" s="1515">
        <v>7</v>
      </c>
      <c r="B19" s="1516" t="str">
        <f t="shared" si="0"/>
        <v>EZZZZEZ7</v>
      </c>
      <c r="C19" s="1639" t="str">
        <f>IFERROR(INDEX('EZ list'!E:E,MATCH(B19,'EZ list'!C:C,0)),"")</f>
        <v/>
      </c>
      <c r="D19" s="1517"/>
      <c r="E19" s="1518"/>
      <c r="F19" s="1519"/>
      <c r="G19" s="1518"/>
      <c r="H19" s="1121"/>
      <c r="I19" s="1518"/>
      <c r="J19" s="1121"/>
      <c r="K19" s="1152" t="str">
        <f t="shared" si="1"/>
        <v/>
      </c>
      <c r="L19" s="1122"/>
      <c r="M19" s="1518"/>
      <c r="N19" s="1519"/>
      <c r="O19" s="1518"/>
      <c r="P19" s="1121"/>
      <c r="Q19" s="1520"/>
      <c r="R19" s="1121"/>
      <c r="S19" s="1152" t="str">
        <f t="shared" si="2"/>
        <v/>
      </c>
      <c r="T19" s="1121"/>
      <c r="U19" s="1123"/>
      <c r="V19" s="1468" t="str">
        <f>IFERROR(INDEX('EZ list'!$R:$R,MATCH($B19,'EZ list'!$C:$C,0)),"")</f>
        <v/>
      </c>
      <c r="W19" s="1466" t="str">
        <f t="shared" si="3"/>
        <v/>
      </c>
      <c r="X19" s="1467" t="str">
        <f t="shared" si="5"/>
        <v/>
      </c>
      <c r="Y19" s="1176"/>
      <c r="Z19" s="1874"/>
      <c r="AA19" s="1875">
        <f>IF(IFERROR(INDEX('EZ list'!E:E,MATCH(B19,'EZ list'!C:C,0)),"")=C19,0,1)</f>
        <v>0</v>
      </c>
      <c r="AB19" s="1863">
        <f t="shared" si="4"/>
        <v>0</v>
      </c>
    </row>
    <row r="20" spans="1:28" s="1876" customFormat="1" ht="21" customHeight="1" thickBot="1" x14ac:dyDescent="0.25">
      <c r="A20" s="1515">
        <v>8</v>
      </c>
      <c r="B20" s="1516" t="str">
        <f t="shared" si="0"/>
        <v>EZZZZEZ8</v>
      </c>
      <c r="C20" s="1639" t="str">
        <f>IFERROR(INDEX('EZ list'!E:E,MATCH(B20,'EZ list'!C:C,0)),"")</f>
        <v/>
      </c>
      <c r="D20" s="1517"/>
      <c r="E20" s="1518"/>
      <c r="F20" s="1519"/>
      <c r="G20" s="1518"/>
      <c r="H20" s="1121"/>
      <c r="I20" s="1518"/>
      <c r="J20" s="1121"/>
      <c r="K20" s="1152" t="str">
        <f t="shared" si="1"/>
        <v/>
      </c>
      <c r="L20" s="1122"/>
      <c r="M20" s="1518"/>
      <c r="N20" s="1519"/>
      <c r="O20" s="1518"/>
      <c r="P20" s="1121"/>
      <c r="Q20" s="1520"/>
      <c r="R20" s="1121"/>
      <c r="S20" s="1152" t="str">
        <f t="shared" si="2"/>
        <v/>
      </c>
      <c r="T20" s="1121"/>
      <c r="U20" s="1123"/>
      <c r="V20" s="1468" t="str">
        <f>IFERROR(INDEX('EZ list'!$R:$R,MATCH($B20,'EZ list'!$C:$C,0)),"")</f>
        <v/>
      </c>
      <c r="W20" s="1466" t="str">
        <f t="shared" si="3"/>
        <v/>
      </c>
      <c r="X20" s="1467" t="str">
        <f t="shared" si="5"/>
        <v/>
      </c>
      <c r="Y20" s="1176"/>
      <c r="Z20" s="1874"/>
      <c r="AA20" s="1875">
        <f>IF(IFERROR(INDEX('EZ list'!E:E,MATCH(B20,'EZ list'!C:C,0)),"")=C20,0,1)</f>
        <v>0</v>
      </c>
      <c r="AB20" s="1863">
        <f t="shared" si="4"/>
        <v>0</v>
      </c>
    </row>
    <row r="21" spans="1:28" s="1876" customFormat="1" ht="21" customHeight="1" thickBot="1" x14ac:dyDescent="0.25">
      <c r="A21" s="1515">
        <v>9</v>
      </c>
      <c r="B21" s="1516" t="str">
        <f t="shared" si="0"/>
        <v>EZZZZEZ9</v>
      </c>
      <c r="C21" s="1639" t="str">
        <f>IFERROR(INDEX('EZ list'!E:E,MATCH(B21,'EZ list'!C:C,0)),"")</f>
        <v/>
      </c>
      <c r="D21" s="1517"/>
      <c r="E21" s="1518"/>
      <c r="F21" s="1519"/>
      <c r="G21" s="1518"/>
      <c r="H21" s="1121"/>
      <c r="I21" s="1518"/>
      <c r="J21" s="1121"/>
      <c r="K21" s="1152" t="str">
        <f t="shared" si="1"/>
        <v/>
      </c>
      <c r="L21" s="1122"/>
      <c r="M21" s="1518"/>
      <c r="N21" s="1519"/>
      <c r="O21" s="1518"/>
      <c r="P21" s="1121"/>
      <c r="Q21" s="1520"/>
      <c r="R21" s="1121"/>
      <c r="S21" s="1152" t="str">
        <f t="shared" si="2"/>
        <v/>
      </c>
      <c r="T21" s="1121"/>
      <c r="U21" s="1123"/>
      <c r="V21" s="1468" t="str">
        <f>IFERROR(INDEX('EZ list'!$R:$R,MATCH($B21,'EZ list'!$C:$C,0)),"")</f>
        <v/>
      </c>
      <c r="W21" s="1466" t="str">
        <f t="shared" si="3"/>
        <v/>
      </c>
      <c r="X21" s="1467" t="str">
        <f t="shared" si="5"/>
        <v/>
      </c>
      <c r="Y21" s="1176"/>
      <c r="Z21" s="1874"/>
      <c r="AA21" s="1875">
        <f>IF(IFERROR(INDEX('EZ list'!E:E,MATCH(B21,'EZ list'!C:C,0)),"")=C21,0,1)</f>
        <v>0</v>
      </c>
      <c r="AB21" s="1863">
        <f t="shared" si="4"/>
        <v>0</v>
      </c>
    </row>
    <row r="22" spans="1:28" s="1876" customFormat="1" ht="21" customHeight="1" thickBot="1" x14ac:dyDescent="0.25">
      <c r="A22" s="1515">
        <v>10</v>
      </c>
      <c r="B22" s="1516" t="str">
        <f t="shared" si="0"/>
        <v>EZZZZEZ10</v>
      </c>
      <c r="C22" s="1639" t="str">
        <f>IFERROR(INDEX('EZ list'!E:E,MATCH(B22,'EZ list'!C:C,0)),"")</f>
        <v/>
      </c>
      <c r="D22" s="1517"/>
      <c r="E22" s="1518"/>
      <c r="F22" s="1519"/>
      <c r="G22" s="1518"/>
      <c r="H22" s="1121"/>
      <c r="I22" s="1518"/>
      <c r="J22" s="1121"/>
      <c r="K22" s="1152" t="str">
        <f t="shared" si="1"/>
        <v/>
      </c>
      <c r="L22" s="1122"/>
      <c r="M22" s="1518"/>
      <c r="N22" s="1519"/>
      <c r="O22" s="1518"/>
      <c r="P22" s="1121"/>
      <c r="Q22" s="1520"/>
      <c r="R22" s="1121"/>
      <c r="S22" s="1152" t="str">
        <f t="shared" si="2"/>
        <v/>
      </c>
      <c r="T22" s="1121"/>
      <c r="U22" s="1123"/>
      <c r="V22" s="1468" t="str">
        <f>IFERROR(INDEX('EZ list'!$R:$R,MATCH($B22,'EZ list'!$C:$C,0)),"")</f>
        <v/>
      </c>
      <c r="W22" s="1466" t="str">
        <f t="shared" si="3"/>
        <v/>
      </c>
      <c r="X22" s="1467" t="str">
        <f t="shared" si="5"/>
        <v/>
      </c>
      <c r="Y22" s="1176"/>
      <c r="Z22" s="1874"/>
      <c r="AA22" s="1875">
        <f>IF(IFERROR(INDEX('EZ list'!E:E,MATCH(B22,'EZ list'!C:C,0)),"")=C22,0,1)</f>
        <v>0</v>
      </c>
      <c r="AB22" s="1863">
        <f t="shared" si="4"/>
        <v>0</v>
      </c>
    </row>
    <row r="23" spans="1:28" s="1876" customFormat="1" ht="21" customHeight="1" thickBot="1" x14ac:dyDescent="0.25">
      <c r="A23" s="1515">
        <v>11</v>
      </c>
      <c r="B23" s="1516" t="str">
        <f t="shared" si="0"/>
        <v>EZZZZEZ11</v>
      </c>
      <c r="C23" s="1639" t="str">
        <f>IFERROR(INDEX('EZ list'!E:E,MATCH(B23,'EZ list'!C:C,0)),"")</f>
        <v/>
      </c>
      <c r="D23" s="1517"/>
      <c r="E23" s="1518"/>
      <c r="F23" s="1519"/>
      <c r="G23" s="1518"/>
      <c r="H23" s="1121"/>
      <c r="I23" s="1518"/>
      <c r="J23" s="1121"/>
      <c r="K23" s="1152" t="str">
        <f t="shared" si="1"/>
        <v/>
      </c>
      <c r="L23" s="1122"/>
      <c r="M23" s="1518"/>
      <c r="N23" s="1519"/>
      <c r="O23" s="1518"/>
      <c r="P23" s="1121"/>
      <c r="Q23" s="1520"/>
      <c r="R23" s="1121"/>
      <c r="S23" s="1152" t="str">
        <f t="shared" si="2"/>
        <v/>
      </c>
      <c r="T23" s="1121"/>
      <c r="U23" s="1123"/>
      <c r="V23" s="1468" t="str">
        <f>IFERROR(INDEX('EZ list'!$R:$R,MATCH($B23,'EZ list'!$C:$C,0)),"")</f>
        <v/>
      </c>
      <c r="W23" s="1466" t="str">
        <f t="shared" si="3"/>
        <v/>
      </c>
      <c r="X23" s="1467" t="str">
        <f t="shared" si="5"/>
        <v/>
      </c>
      <c r="Y23" s="1176"/>
      <c r="Z23" s="1874"/>
      <c r="AA23" s="1875">
        <f>IF(IFERROR(INDEX('EZ list'!E:E,MATCH(B23,'EZ list'!C:C,0)),"")=C23,0,1)</f>
        <v>0</v>
      </c>
      <c r="AB23" s="1863">
        <f t="shared" si="4"/>
        <v>0</v>
      </c>
    </row>
    <row r="24" spans="1:28" s="1876" customFormat="1" ht="21" customHeight="1" thickBot="1" x14ac:dyDescent="0.25">
      <c r="A24" s="1515">
        <v>12</v>
      </c>
      <c r="B24" s="1516" t="str">
        <f t="shared" si="0"/>
        <v>EZZZZEZ12</v>
      </c>
      <c r="C24" s="1639" t="str">
        <f>IFERROR(INDEX('EZ list'!E:E,MATCH(B24,'EZ list'!C:C,0)),"")</f>
        <v/>
      </c>
      <c r="D24" s="1517"/>
      <c r="E24" s="1518"/>
      <c r="F24" s="1519"/>
      <c r="G24" s="1518"/>
      <c r="H24" s="1121"/>
      <c r="I24" s="1518"/>
      <c r="J24" s="1121"/>
      <c r="K24" s="1152" t="str">
        <f t="shared" si="1"/>
        <v/>
      </c>
      <c r="L24" s="1122"/>
      <c r="M24" s="1518"/>
      <c r="N24" s="1519"/>
      <c r="O24" s="1518"/>
      <c r="P24" s="1121"/>
      <c r="Q24" s="1520"/>
      <c r="R24" s="1121"/>
      <c r="S24" s="1152" t="str">
        <f t="shared" si="2"/>
        <v/>
      </c>
      <c r="T24" s="1121"/>
      <c r="U24" s="1123"/>
      <c r="V24" s="1468" t="str">
        <f>IFERROR(INDEX('EZ list'!$R:$R,MATCH($B24,'EZ list'!$C:$C,0)),"")</f>
        <v/>
      </c>
      <c r="W24" s="1466" t="str">
        <f t="shared" si="3"/>
        <v/>
      </c>
      <c r="X24" s="1467" t="str">
        <f t="shared" si="5"/>
        <v/>
      </c>
      <c r="Y24" s="1176"/>
      <c r="Z24" s="1874"/>
      <c r="AA24" s="1875">
        <f>IF(IFERROR(INDEX('EZ list'!E:E,MATCH(B24,'EZ list'!C:C,0)),"")=C24,0,1)</f>
        <v>0</v>
      </c>
      <c r="AB24" s="1863">
        <f t="shared" si="4"/>
        <v>0</v>
      </c>
    </row>
    <row r="25" spans="1:28" s="1876" customFormat="1" ht="21" customHeight="1" thickBot="1" x14ac:dyDescent="0.25">
      <c r="A25" s="1515">
        <v>13</v>
      </c>
      <c r="B25" s="1516" t="str">
        <f t="shared" si="0"/>
        <v>EZZZZEZ13</v>
      </c>
      <c r="C25" s="1639" t="str">
        <f>IFERROR(INDEX('EZ list'!E:E,MATCH(B25,'EZ list'!C:C,0)),"")</f>
        <v/>
      </c>
      <c r="D25" s="1517"/>
      <c r="E25" s="1518"/>
      <c r="F25" s="1519"/>
      <c r="G25" s="1518"/>
      <c r="H25" s="1121"/>
      <c r="I25" s="1518"/>
      <c r="J25" s="1121"/>
      <c r="K25" s="1152" t="str">
        <f t="shared" si="1"/>
        <v/>
      </c>
      <c r="L25" s="1122"/>
      <c r="M25" s="1518"/>
      <c r="N25" s="1519"/>
      <c r="O25" s="1518"/>
      <c r="P25" s="1121"/>
      <c r="Q25" s="1520"/>
      <c r="R25" s="1121"/>
      <c r="S25" s="1152" t="str">
        <f t="shared" si="2"/>
        <v/>
      </c>
      <c r="T25" s="1121"/>
      <c r="U25" s="1123"/>
      <c r="V25" s="1468" t="str">
        <f>IFERROR(INDEX('EZ list'!$R:$R,MATCH($B25,'EZ list'!$C:$C,0)),"")</f>
        <v/>
      </c>
      <c r="W25" s="1466" t="str">
        <f t="shared" si="3"/>
        <v/>
      </c>
      <c r="X25" s="1467" t="str">
        <f t="shared" si="5"/>
        <v/>
      </c>
      <c r="Y25" s="1176"/>
      <c r="Z25" s="1874"/>
      <c r="AA25" s="1875">
        <f>IF(IFERROR(INDEX('EZ list'!E:E,MATCH(B25,'EZ list'!C:C,0)),"")=C25,0,1)</f>
        <v>0</v>
      </c>
      <c r="AB25" s="1863">
        <f t="shared" si="4"/>
        <v>0</v>
      </c>
    </row>
    <row r="26" spans="1:28" s="1876" customFormat="1" ht="21" customHeight="1" thickBot="1" x14ac:dyDescent="0.25">
      <c r="A26" s="1515">
        <v>14</v>
      </c>
      <c r="B26" s="1516" t="str">
        <f t="shared" si="0"/>
        <v>EZZZZEZ14</v>
      </c>
      <c r="C26" s="1639" t="str">
        <f>IFERROR(INDEX('EZ list'!E:E,MATCH(B26,'EZ list'!C:C,0)),"")</f>
        <v/>
      </c>
      <c r="D26" s="1517"/>
      <c r="E26" s="1518"/>
      <c r="F26" s="1519"/>
      <c r="G26" s="1518"/>
      <c r="H26" s="1121"/>
      <c r="I26" s="1518"/>
      <c r="J26" s="1121"/>
      <c r="K26" s="1152" t="str">
        <f t="shared" si="1"/>
        <v/>
      </c>
      <c r="L26" s="1122"/>
      <c r="M26" s="1518"/>
      <c r="N26" s="1519"/>
      <c r="O26" s="1518"/>
      <c r="P26" s="1121"/>
      <c r="Q26" s="1520"/>
      <c r="R26" s="1121"/>
      <c r="S26" s="1152" t="str">
        <f t="shared" si="2"/>
        <v/>
      </c>
      <c r="T26" s="1121"/>
      <c r="U26" s="1123"/>
      <c r="V26" s="1468" t="str">
        <f>IFERROR(INDEX('EZ list'!$R:$R,MATCH($B26,'EZ list'!$C:$C,0)),"")</f>
        <v/>
      </c>
      <c r="W26" s="1466" t="str">
        <f t="shared" si="3"/>
        <v/>
      </c>
      <c r="X26" s="1467" t="str">
        <f t="shared" si="5"/>
        <v/>
      </c>
      <c r="Y26" s="1176"/>
      <c r="Z26" s="1874"/>
      <c r="AA26" s="1875">
        <f>IF(IFERROR(INDEX('EZ list'!E:E,MATCH(B26,'EZ list'!C:C,0)),"")=C26,0,1)</f>
        <v>0</v>
      </c>
      <c r="AB26" s="1863">
        <f t="shared" si="4"/>
        <v>0</v>
      </c>
    </row>
    <row r="27" spans="1:28" s="1876" customFormat="1" ht="21" customHeight="1" thickBot="1" x14ac:dyDescent="0.25">
      <c r="A27" s="1515">
        <v>15</v>
      </c>
      <c r="B27" s="1516" t="str">
        <f t="shared" si="0"/>
        <v>EZZZZEZ15</v>
      </c>
      <c r="C27" s="1639" t="str">
        <f>IFERROR(INDEX('EZ list'!E:E,MATCH(B27,'EZ list'!C:C,0)),"")</f>
        <v/>
      </c>
      <c r="D27" s="1517"/>
      <c r="E27" s="1518"/>
      <c r="F27" s="1519"/>
      <c r="G27" s="1518"/>
      <c r="H27" s="1121"/>
      <c r="I27" s="1518"/>
      <c r="J27" s="1121"/>
      <c r="K27" s="1152" t="str">
        <f t="shared" si="1"/>
        <v/>
      </c>
      <c r="L27" s="1122"/>
      <c r="M27" s="1518"/>
      <c r="N27" s="1519"/>
      <c r="O27" s="1518"/>
      <c r="P27" s="1121"/>
      <c r="Q27" s="1520"/>
      <c r="R27" s="1121"/>
      <c r="S27" s="1152" t="str">
        <f t="shared" si="2"/>
        <v/>
      </c>
      <c r="T27" s="1121"/>
      <c r="U27" s="1123"/>
      <c r="V27" s="1468" t="str">
        <f>IFERROR(INDEX('EZ list'!$R:$R,MATCH($B27,'EZ list'!$C:$C,0)),"")</f>
        <v/>
      </c>
      <c r="W27" s="1466" t="str">
        <f t="shared" si="3"/>
        <v/>
      </c>
      <c r="X27" s="1467" t="str">
        <f t="shared" si="5"/>
        <v/>
      </c>
      <c r="Y27" s="1176"/>
      <c r="Z27" s="1874"/>
      <c r="AA27" s="1875">
        <f>IF(IFERROR(INDEX('EZ list'!E:E,MATCH(B27,'EZ list'!C:C,0)),"")=C27,0,1)</f>
        <v>0</v>
      </c>
      <c r="AB27" s="1863">
        <f t="shared" si="4"/>
        <v>0</v>
      </c>
    </row>
    <row r="28" spans="1:28" s="1876" customFormat="1" ht="21" customHeight="1" thickBot="1" x14ac:dyDescent="0.25">
      <c r="A28" s="1515">
        <v>16</v>
      </c>
      <c r="B28" s="1516" t="str">
        <f t="shared" si="0"/>
        <v>EZZZZEZ16</v>
      </c>
      <c r="C28" s="1639" t="str">
        <f>IFERROR(INDEX('EZ list'!E:E,MATCH(B28,'EZ list'!C:C,0)),"")</f>
        <v/>
      </c>
      <c r="D28" s="1517"/>
      <c r="E28" s="1518"/>
      <c r="F28" s="1519"/>
      <c r="G28" s="1518"/>
      <c r="H28" s="1121"/>
      <c r="I28" s="1518"/>
      <c r="J28" s="1121"/>
      <c r="K28" s="1152" t="str">
        <f t="shared" si="1"/>
        <v/>
      </c>
      <c r="L28" s="1122"/>
      <c r="M28" s="1518"/>
      <c r="N28" s="1519"/>
      <c r="O28" s="1518"/>
      <c r="P28" s="1121"/>
      <c r="Q28" s="1520"/>
      <c r="R28" s="1121"/>
      <c r="S28" s="1152" t="str">
        <f t="shared" si="2"/>
        <v/>
      </c>
      <c r="T28" s="1121"/>
      <c r="U28" s="1123"/>
      <c r="V28" s="1468" t="str">
        <f>IFERROR(INDEX('EZ list'!$R:$R,MATCH($B28,'EZ list'!$C:$C,0)),"")</f>
        <v/>
      </c>
      <c r="W28" s="1466" t="str">
        <f t="shared" si="3"/>
        <v/>
      </c>
      <c r="X28" s="1467" t="str">
        <f t="shared" si="5"/>
        <v/>
      </c>
      <c r="Y28" s="1176"/>
      <c r="Z28" s="1874"/>
      <c r="AA28" s="1875">
        <f>IF(IFERROR(INDEX('EZ list'!E:E,MATCH(B28,'EZ list'!C:C,0)),"")=C28,0,1)</f>
        <v>0</v>
      </c>
      <c r="AB28" s="1863">
        <f t="shared" si="4"/>
        <v>0</v>
      </c>
    </row>
    <row r="29" spans="1:28" s="1876" customFormat="1" ht="21" customHeight="1" thickBot="1" x14ac:dyDescent="0.25">
      <c r="A29" s="1515">
        <v>17</v>
      </c>
      <c r="B29" s="1516" t="str">
        <f t="shared" si="0"/>
        <v>EZZZZEZ17</v>
      </c>
      <c r="C29" s="1639" t="str">
        <f>IFERROR(INDEX('EZ list'!E:E,MATCH(B29,'EZ list'!C:C,0)),"")</f>
        <v/>
      </c>
      <c r="D29" s="1517"/>
      <c r="E29" s="1518"/>
      <c r="F29" s="1519"/>
      <c r="G29" s="1518"/>
      <c r="H29" s="1121"/>
      <c r="I29" s="1518"/>
      <c r="J29" s="1121"/>
      <c r="K29" s="1152" t="str">
        <f t="shared" si="1"/>
        <v/>
      </c>
      <c r="L29" s="1122"/>
      <c r="M29" s="1518"/>
      <c r="N29" s="1519"/>
      <c r="O29" s="1518"/>
      <c r="P29" s="1121"/>
      <c r="Q29" s="1520"/>
      <c r="R29" s="1121"/>
      <c r="S29" s="1152" t="str">
        <f t="shared" si="2"/>
        <v/>
      </c>
      <c r="T29" s="1121"/>
      <c r="U29" s="1123"/>
      <c r="V29" s="1468" t="str">
        <f>IFERROR(INDEX('EZ list'!$R:$R,MATCH($B29,'EZ list'!$C:$C,0)),"")</f>
        <v/>
      </c>
      <c r="W29" s="1466" t="str">
        <f t="shared" si="3"/>
        <v/>
      </c>
      <c r="X29" s="1467" t="str">
        <f t="shared" si="5"/>
        <v/>
      </c>
      <c r="Y29" s="1176"/>
      <c r="Z29" s="1874"/>
      <c r="AA29" s="1875">
        <f>IF(IFERROR(INDEX('EZ list'!E:E,MATCH(B29,'EZ list'!C:C,0)),"")=C29,0,1)</f>
        <v>0</v>
      </c>
      <c r="AB29" s="1863">
        <f t="shared" si="4"/>
        <v>0</v>
      </c>
    </row>
    <row r="30" spans="1:28" s="1876" customFormat="1" ht="21" customHeight="1" thickBot="1" x14ac:dyDescent="0.25">
      <c r="A30" s="1515">
        <v>18</v>
      </c>
      <c r="B30" s="1516" t="str">
        <f t="shared" si="0"/>
        <v>EZZZZEZ18</v>
      </c>
      <c r="C30" s="1639" t="str">
        <f>IFERROR(INDEX('EZ list'!E:E,MATCH(B30,'EZ list'!C:C,0)),"")</f>
        <v/>
      </c>
      <c r="D30" s="1517"/>
      <c r="E30" s="1518"/>
      <c r="F30" s="1519"/>
      <c r="G30" s="1518"/>
      <c r="H30" s="1121"/>
      <c r="I30" s="1518"/>
      <c r="J30" s="1121"/>
      <c r="K30" s="1152" t="str">
        <f t="shared" si="1"/>
        <v/>
      </c>
      <c r="L30" s="1122"/>
      <c r="M30" s="1518"/>
      <c r="N30" s="1519"/>
      <c r="O30" s="1518"/>
      <c r="P30" s="1121"/>
      <c r="Q30" s="1520"/>
      <c r="R30" s="1121"/>
      <c r="S30" s="1152" t="str">
        <f t="shared" si="2"/>
        <v/>
      </c>
      <c r="T30" s="1121"/>
      <c r="U30" s="1123"/>
      <c r="V30" s="1468" t="str">
        <f>IFERROR(INDEX('EZ list'!$R:$R,MATCH($B30,'EZ list'!$C:$C,0)),"")</f>
        <v/>
      </c>
      <c r="W30" s="1466" t="str">
        <f t="shared" si="3"/>
        <v/>
      </c>
      <c r="X30" s="1467" t="str">
        <f t="shared" si="5"/>
        <v/>
      </c>
      <c r="Y30" s="1176"/>
      <c r="Z30" s="1874"/>
      <c r="AA30" s="1875">
        <f>IF(IFERROR(INDEX('EZ list'!E:E,MATCH(B30,'EZ list'!C:C,0)),"")=C30,0,1)</f>
        <v>0</v>
      </c>
      <c r="AB30" s="1863">
        <f t="shared" si="4"/>
        <v>0</v>
      </c>
    </row>
    <row r="31" spans="1:28" s="1876" customFormat="1" ht="21" customHeight="1" thickBot="1" x14ac:dyDescent="0.25">
      <c r="A31" s="1515">
        <v>19</v>
      </c>
      <c r="B31" s="1516" t="str">
        <f t="shared" si="0"/>
        <v>EZZZZEZ19</v>
      </c>
      <c r="C31" s="1639" t="str">
        <f>IFERROR(INDEX('EZ list'!E:E,MATCH(B31,'EZ list'!C:C,0)),"")</f>
        <v/>
      </c>
      <c r="D31" s="1517"/>
      <c r="E31" s="1518"/>
      <c r="F31" s="1519"/>
      <c r="G31" s="1518"/>
      <c r="H31" s="1121"/>
      <c r="I31" s="1518"/>
      <c r="J31" s="1121"/>
      <c r="K31" s="1152" t="str">
        <f t="shared" si="1"/>
        <v/>
      </c>
      <c r="L31" s="1122"/>
      <c r="M31" s="1518"/>
      <c r="N31" s="1519"/>
      <c r="O31" s="1518"/>
      <c r="P31" s="1121"/>
      <c r="Q31" s="1520"/>
      <c r="R31" s="1121"/>
      <c r="S31" s="1152" t="str">
        <f t="shared" si="2"/>
        <v/>
      </c>
      <c r="T31" s="1121"/>
      <c r="U31" s="1123"/>
      <c r="V31" s="1468" t="str">
        <f>IFERROR(INDEX('EZ list'!$R:$R,MATCH($B31,'EZ list'!$C:$C,0)),"")</f>
        <v/>
      </c>
      <c r="W31" s="1466" t="str">
        <f t="shared" si="3"/>
        <v/>
      </c>
      <c r="X31" s="1467" t="str">
        <f t="shared" si="5"/>
        <v/>
      </c>
      <c r="Y31" s="1176"/>
      <c r="Z31" s="1874"/>
      <c r="AA31" s="1875">
        <f>IF(IFERROR(INDEX('EZ list'!E:E,MATCH(B31,'EZ list'!C:C,0)),"")=C31,0,1)</f>
        <v>0</v>
      </c>
      <c r="AB31" s="1863">
        <f t="shared" si="4"/>
        <v>0</v>
      </c>
    </row>
    <row r="32" spans="1:28" s="1876" customFormat="1" ht="21" customHeight="1" thickBot="1" x14ac:dyDescent="0.25">
      <c r="A32" s="1515">
        <v>20</v>
      </c>
      <c r="B32" s="1516" t="str">
        <f t="shared" si="0"/>
        <v>EZZZZEZ20</v>
      </c>
      <c r="C32" s="1639" t="str">
        <f>IFERROR(INDEX('EZ list'!E:E,MATCH(B32,'EZ list'!C:C,0)),"")</f>
        <v/>
      </c>
      <c r="D32" s="1517"/>
      <c r="E32" s="1518"/>
      <c r="F32" s="1519"/>
      <c r="G32" s="1518"/>
      <c r="H32" s="1121"/>
      <c r="I32" s="1518"/>
      <c r="J32" s="1121"/>
      <c r="K32" s="1152" t="str">
        <f t="shared" si="1"/>
        <v/>
      </c>
      <c r="L32" s="1122"/>
      <c r="M32" s="1518"/>
      <c r="N32" s="1519"/>
      <c r="O32" s="1518"/>
      <c r="P32" s="1121"/>
      <c r="Q32" s="1520"/>
      <c r="R32" s="1121"/>
      <c r="S32" s="1152" t="str">
        <f t="shared" si="2"/>
        <v/>
      </c>
      <c r="T32" s="1121"/>
      <c r="U32" s="1123"/>
      <c r="V32" s="1468" t="str">
        <f>IFERROR(INDEX('EZ list'!$R:$R,MATCH($B32,'EZ list'!$C:$C,0)),"")</f>
        <v/>
      </c>
      <c r="W32" s="1466" t="str">
        <f t="shared" si="3"/>
        <v/>
      </c>
      <c r="X32" s="1467" t="str">
        <f t="shared" si="5"/>
        <v/>
      </c>
      <c r="Y32" s="1176"/>
      <c r="Z32" s="1874"/>
      <c r="AA32" s="1875">
        <f>IF(IFERROR(INDEX('EZ list'!E:E,MATCH(B32,'EZ list'!C:C,0)),"")=C32,0,1)</f>
        <v>0</v>
      </c>
      <c r="AB32" s="1863">
        <f t="shared" si="4"/>
        <v>0</v>
      </c>
    </row>
    <row r="33" spans="1:28" s="1876" customFormat="1" ht="21" customHeight="1" thickBot="1" x14ac:dyDescent="0.25">
      <c r="A33" s="1515">
        <v>21</v>
      </c>
      <c r="B33" s="1516" t="str">
        <f t="shared" si="0"/>
        <v>EZZZZEZ21</v>
      </c>
      <c r="C33" s="1639" t="str">
        <f>IFERROR(INDEX('EZ list'!E:E,MATCH(B33,'EZ list'!C:C,0)),"")</f>
        <v/>
      </c>
      <c r="D33" s="1517"/>
      <c r="E33" s="1518"/>
      <c r="F33" s="1519"/>
      <c r="G33" s="1518"/>
      <c r="H33" s="1121"/>
      <c r="I33" s="1518"/>
      <c r="J33" s="1121"/>
      <c r="K33" s="1152" t="str">
        <f t="shared" si="1"/>
        <v/>
      </c>
      <c r="L33" s="1122"/>
      <c r="M33" s="1518"/>
      <c r="N33" s="1519"/>
      <c r="O33" s="1518"/>
      <c r="P33" s="1121"/>
      <c r="Q33" s="1520"/>
      <c r="R33" s="1121"/>
      <c r="S33" s="1152" t="str">
        <f t="shared" si="2"/>
        <v/>
      </c>
      <c r="T33" s="1121"/>
      <c r="U33" s="1123"/>
      <c r="V33" s="1468" t="str">
        <f>IFERROR(INDEX('EZ list'!$R:$R,MATCH($B33,'EZ list'!$C:$C,0)),"")</f>
        <v/>
      </c>
      <c r="W33" s="1466" t="str">
        <f t="shared" si="3"/>
        <v/>
      </c>
      <c r="X33" s="1467" t="str">
        <f t="shared" si="5"/>
        <v/>
      </c>
      <c r="Y33" s="1176"/>
      <c r="Z33" s="1874"/>
      <c r="AA33" s="1875">
        <f>IF(IFERROR(INDEX('EZ list'!E:E,MATCH(B33,'EZ list'!C:C,0)),"")=C33,0,1)</f>
        <v>0</v>
      </c>
      <c r="AB33" s="1863">
        <f t="shared" si="4"/>
        <v>0</v>
      </c>
    </row>
    <row r="34" spans="1:28" s="1876" customFormat="1" ht="21" customHeight="1" thickBot="1" x14ac:dyDescent="0.25">
      <c r="A34" s="1515">
        <v>22</v>
      </c>
      <c r="B34" s="1516" t="str">
        <f t="shared" si="0"/>
        <v>EZZZZEZ22</v>
      </c>
      <c r="C34" s="1639" t="str">
        <f>IFERROR(INDEX('EZ list'!E:E,MATCH(B34,'EZ list'!C:C,0)),"")</f>
        <v/>
      </c>
      <c r="D34" s="1517"/>
      <c r="E34" s="1518"/>
      <c r="F34" s="1519"/>
      <c r="G34" s="1518"/>
      <c r="H34" s="1121"/>
      <c r="I34" s="1518"/>
      <c r="J34" s="1121"/>
      <c r="K34" s="1152" t="str">
        <f t="shared" si="1"/>
        <v/>
      </c>
      <c r="L34" s="1122"/>
      <c r="M34" s="1518"/>
      <c r="N34" s="1519"/>
      <c r="O34" s="1518"/>
      <c r="P34" s="1121"/>
      <c r="Q34" s="1520"/>
      <c r="R34" s="1121"/>
      <c r="S34" s="1152" t="str">
        <f t="shared" si="2"/>
        <v/>
      </c>
      <c r="T34" s="1121"/>
      <c r="U34" s="1123"/>
      <c r="V34" s="1468" t="str">
        <f>IFERROR(INDEX('EZ list'!$R:$R,MATCH($B34,'EZ list'!$C:$C,0)),"")</f>
        <v/>
      </c>
      <c r="W34" s="1466" t="str">
        <f t="shared" si="3"/>
        <v/>
      </c>
      <c r="X34" s="1467" t="str">
        <f t="shared" si="5"/>
        <v/>
      </c>
      <c r="Y34" s="1176"/>
      <c r="Z34" s="1874"/>
      <c r="AA34" s="1875">
        <f>IF(IFERROR(INDEX('EZ list'!E:E,MATCH(B34,'EZ list'!C:C,0)),"")=C34,0,1)</f>
        <v>0</v>
      </c>
      <c r="AB34" s="1863">
        <f t="shared" si="4"/>
        <v>0</v>
      </c>
    </row>
    <row r="35" spans="1:28" s="1876" customFormat="1" ht="21" customHeight="1" thickBot="1" x14ac:dyDescent="0.25">
      <c r="A35" s="1515">
        <v>23</v>
      </c>
      <c r="B35" s="1516" t="str">
        <f t="shared" si="0"/>
        <v>EZZZZEZ23</v>
      </c>
      <c r="C35" s="1639" t="str">
        <f>IFERROR(INDEX('EZ list'!E:E,MATCH(B35,'EZ list'!C:C,0)),"")</f>
        <v/>
      </c>
      <c r="D35" s="1517"/>
      <c r="E35" s="1518"/>
      <c r="F35" s="1519"/>
      <c r="G35" s="1518"/>
      <c r="H35" s="1121"/>
      <c r="I35" s="1518"/>
      <c r="J35" s="1121"/>
      <c r="K35" s="1152" t="str">
        <f t="shared" si="1"/>
        <v/>
      </c>
      <c r="L35" s="1122"/>
      <c r="M35" s="1518"/>
      <c r="N35" s="1519"/>
      <c r="O35" s="1518"/>
      <c r="P35" s="1121"/>
      <c r="Q35" s="1520"/>
      <c r="R35" s="1121"/>
      <c r="S35" s="1152" t="str">
        <f t="shared" si="2"/>
        <v/>
      </c>
      <c r="T35" s="1121"/>
      <c r="U35" s="1123"/>
      <c r="V35" s="1468" t="str">
        <f>IFERROR(INDEX('EZ list'!$R:$R,MATCH($B35,'EZ list'!$C:$C,0)),"")</f>
        <v/>
      </c>
      <c r="W35" s="1466" t="str">
        <f t="shared" si="3"/>
        <v/>
      </c>
      <c r="X35" s="1467" t="str">
        <f t="shared" si="5"/>
        <v/>
      </c>
      <c r="Y35" s="1176"/>
      <c r="Z35" s="1874"/>
      <c r="AA35" s="1875">
        <f>IF(IFERROR(INDEX('EZ list'!E:E,MATCH(B35,'EZ list'!C:C,0)),"")=C35,0,1)</f>
        <v>0</v>
      </c>
      <c r="AB35" s="1863">
        <f t="shared" si="4"/>
        <v>0</v>
      </c>
    </row>
    <row r="36" spans="1:28" s="1876" customFormat="1" ht="21" customHeight="1" thickBot="1" x14ac:dyDescent="0.25">
      <c r="A36" s="1515">
        <v>24</v>
      </c>
      <c r="B36" s="1516" t="str">
        <f t="shared" si="0"/>
        <v>EZZZZEZ24</v>
      </c>
      <c r="C36" s="1639" t="str">
        <f>IFERROR(INDEX('EZ list'!E:E,MATCH(B36,'EZ list'!C:C,0)),"")</f>
        <v/>
      </c>
      <c r="D36" s="1517"/>
      <c r="E36" s="1518"/>
      <c r="F36" s="1519"/>
      <c r="G36" s="1518"/>
      <c r="H36" s="1121"/>
      <c r="I36" s="1518"/>
      <c r="J36" s="1121"/>
      <c r="K36" s="1152" t="str">
        <f t="shared" si="1"/>
        <v/>
      </c>
      <c r="L36" s="1122"/>
      <c r="M36" s="1518"/>
      <c r="N36" s="1519"/>
      <c r="O36" s="1518"/>
      <c r="P36" s="1121"/>
      <c r="Q36" s="1520"/>
      <c r="R36" s="1121"/>
      <c r="S36" s="1152" t="str">
        <f t="shared" si="2"/>
        <v/>
      </c>
      <c r="T36" s="1121"/>
      <c r="U36" s="1123"/>
      <c r="V36" s="1468" t="str">
        <f>IFERROR(INDEX('EZ list'!$R:$R,MATCH($B36,'EZ list'!$C:$C,0)),"")</f>
        <v/>
      </c>
      <c r="W36" s="1466" t="str">
        <f t="shared" si="3"/>
        <v/>
      </c>
      <c r="X36" s="1467" t="str">
        <f t="shared" si="5"/>
        <v/>
      </c>
      <c r="Y36" s="1176"/>
      <c r="Z36" s="1874"/>
      <c r="AA36" s="1875">
        <f>IF(IFERROR(INDEX('EZ list'!E:E,MATCH(B36,'EZ list'!C:C,0)),"")=C36,0,1)</f>
        <v>0</v>
      </c>
      <c r="AB36" s="1863">
        <f t="shared" si="4"/>
        <v>0</v>
      </c>
    </row>
    <row r="37" spans="1:28" s="1876" customFormat="1" ht="21" customHeight="1" thickBot="1" x14ac:dyDescent="0.25">
      <c r="A37" s="1515">
        <v>25</v>
      </c>
      <c r="B37" s="1516" t="str">
        <f t="shared" si="0"/>
        <v>EZZZZEZ25</v>
      </c>
      <c r="C37" s="1639" t="str">
        <f>IFERROR(INDEX('EZ list'!E:E,MATCH(B37,'EZ list'!C:C,0)),"")</f>
        <v/>
      </c>
      <c r="D37" s="1517"/>
      <c r="E37" s="1518"/>
      <c r="F37" s="1519"/>
      <c r="G37" s="1518"/>
      <c r="H37" s="1121"/>
      <c r="I37" s="1518"/>
      <c r="J37" s="1121"/>
      <c r="K37" s="1152" t="str">
        <f t="shared" si="1"/>
        <v/>
      </c>
      <c r="L37" s="1122"/>
      <c r="M37" s="1518"/>
      <c r="N37" s="1519"/>
      <c r="O37" s="1518"/>
      <c r="P37" s="1121"/>
      <c r="Q37" s="1520"/>
      <c r="R37" s="1121"/>
      <c r="S37" s="1152" t="str">
        <f t="shared" si="2"/>
        <v/>
      </c>
      <c r="T37" s="1121"/>
      <c r="U37" s="1123"/>
      <c r="V37" s="1468" t="str">
        <f>IFERROR(INDEX('EZ list'!$R:$R,MATCH($B37,'EZ list'!$C:$C,0)),"")</f>
        <v/>
      </c>
      <c r="W37" s="1466" t="str">
        <f t="shared" si="3"/>
        <v/>
      </c>
      <c r="X37" s="1467" t="str">
        <f t="shared" si="5"/>
        <v/>
      </c>
      <c r="Y37" s="1176"/>
      <c r="Z37" s="1874"/>
      <c r="AA37" s="1875">
        <f>IF(IFERROR(INDEX('EZ list'!E:E,MATCH(B37,'EZ list'!C:C,0)),"")=C37,0,1)</f>
        <v>0</v>
      </c>
      <c r="AB37" s="1863">
        <f t="shared" si="4"/>
        <v>0</v>
      </c>
    </row>
    <row r="38" spans="1:28" s="1876" customFormat="1" ht="21" customHeight="1" thickBot="1" x14ac:dyDescent="0.25">
      <c r="A38" s="1515">
        <v>26</v>
      </c>
      <c r="B38" s="1516" t="str">
        <f t="shared" si="0"/>
        <v>EZZZZEZ26</v>
      </c>
      <c r="C38" s="1639" t="str">
        <f>IFERROR(INDEX('EZ list'!E:E,MATCH(B38,'EZ list'!C:C,0)),"")</f>
        <v/>
      </c>
      <c r="D38" s="1517"/>
      <c r="E38" s="1518"/>
      <c r="F38" s="1519"/>
      <c r="G38" s="1518"/>
      <c r="H38" s="1121"/>
      <c r="I38" s="1518"/>
      <c r="J38" s="1121"/>
      <c r="K38" s="1152" t="str">
        <f t="shared" si="1"/>
        <v/>
      </c>
      <c r="L38" s="1122"/>
      <c r="M38" s="1518"/>
      <c r="N38" s="1519"/>
      <c r="O38" s="1518"/>
      <c r="P38" s="1121"/>
      <c r="Q38" s="1520"/>
      <c r="R38" s="1121"/>
      <c r="S38" s="1152" t="str">
        <f t="shared" si="2"/>
        <v/>
      </c>
      <c r="T38" s="1121"/>
      <c r="U38" s="1123"/>
      <c r="V38" s="1468" t="str">
        <f>IFERROR(INDEX('EZ list'!$R:$R,MATCH($B38,'EZ list'!$C:$C,0)),"")</f>
        <v/>
      </c>
      <c r="W38" s="1466" t="str">
        <f t="shared" si="3"/>
        <v/>
      </c>
      <c r="X38" s="1467" t="str">
        <f t="shared" si="5"/>
        <v/>
      </c>
      <c r="Y38" s="1176"/>
      <c r="Z38" s="1874"/>
      <c r="AA38" s="1875">
        <f>IF(IFERROR(INDEX('EZ list'!E:E,MATCH(B38,'EZ list'!C:C,0)),"")=C38,0,1)</f>
        <v>0</v>
      </c>
      <c r="AB38" s="1863">
        <f t="shared" si="4"/>
        <v>0</v>
      </c>
    </row>
    <row r="39" spans="1:28" s="1876" customFormat="1" ht="21" customHeight="1" thickBot="1" x14ac:dyDescent="0.25">
      <c r="A39" s="1515">
        <v>27</v>
      </c>
      <c r="B39" s="1516" t="str">
        <f t="shared" si="0"/>
        <v>EZZZZEZ27</v>
      </c>
      <c r="C39" s="1639" t="str">
        <f>IFERROR(INDEX('EZ list'!E:E,MATCH(B39,'EZ list'!C:C,0)),"")</f>
        <v/>
      </c>
      <c r="D39" s="1517"/>
      <c r="E39" s="1518"/>
      <c r="F39" s="1519"/>
      <c r="G39" s="1518"/>
      <c r="H39" s="1121"/>
      <c r="I39" s="1518"/>
      <c r="J39" s="1121"/>
      <c r="K39" s="1152" t="str">
        <f t="shared" si="1"/>
        <v/>
      </c>
      <c r="L39" s="1122"/>
      <c r="M39" s="1518"/>
      <c r="N39" s="1519"/>
      <c r="O39" s="1518"/>
      <c r="P39" s="1121"/>
      <c r="Q39" s="1520"/>
      <c r="R39" s="1121"/>
      <c r="S39" s="1152" t="str">
        <f t="shared" si="2"/>
        <v/>
      </c>
      <c r="T39" s="1121"/>
      <c r="U39" s="1123"/>
      <c r="V39" s="1468" t="str">
        <f>IFERROR(INDEX('EZ list'!$R:$R,MATCH($B39,'EZ list'!$C:$C,0)),"")</f>
        <v/>
      </c>
      <c r="W39" s="1466" t="str">
        <f t="shared" si="3"/>
        <v/>
      </c>
      <c r="X39" s="1467" t="str">
        <f t="shared" si="5"/>
        <v/>
      </c>
      <c r="Y39" s="1176"/>
      <c r="Z39" s="1874"/>
      <c r="AA39" s="1875">
        <f>IF(IFERROR(INDEX('EZ list'!E:E,MATCH(B39,'EZ list'!C:C,0)),"")=C39,0,1)</f>
        <v>0</v>
      </c>
      <c r="AB39" s="1863">
        <f t="shared" si="4"/>
        <v>0</v>
      </c>
    </row>
    <row r="40" spans="1:28" s="1876" customFormat="1" ht="21" customHeight="1" thickBot="1" x14ac:dyDescent="0.25">
      <c r="A40" s="1515">
        <v>28</v>
      </c>
      <c r="B40" s="1516" t="str">
        <f t="shared" si="0"/>
        <v>EZZZZEZ28</v>
      </c>
      <c r="C40" s="1639" t="str">
        <f>IFERROR(INDEX('EZ list'!E:E,MATCH(B40,'EZ list'!C:C,0)),"")</f>
        <v/>
      </c>
      <c r="D40" s="1517"/>
      <c r="E40" s="1518"/>
      <c r="F40" s="1519"/>
      <c r="G40" s="1518"/>
      <c r="H40" s="1121"/>
      <c r="I40" s="1518"/>
      <c r="J40" s="1121"/>
      <c r="K40" s="1152" t="str">
        <f t="shared" si="1"/>
        <v/>
      </c>
      <c r="L40" s="1122"/>
      <c r="M40" s="1518"/>
      <c r="N40" s="1519"/>
      <c r="O40" s="1518"/>
      <c r="P40" s="1121"/>
      <c r="Q40" s="1520"/>
      <c r="R40" s="1121"/>
      <c r="S40" s="1152" t="str">
        <f t="shared" si="2"/>
        <v/>
      </c>
      <c r="T40" s="1121"/>
      <c r="U40" s="1123"/>
      <c r="V40" s="1468" t="str">
        <f>IFERROR(INDEX('EZ list'!$R:$R,MATCH($B40,'EZ list'!$C:$C,0)),"")</f>
        <v/>
      </c>
      <c r="W40" s="1466" t="str">
        <f t="shared" si="3"/>
        <v/>
      </c>
      <c r="X40" s="1467" t="str">
        <f t="shared" si="5"/>
        <v/>
      </c>
      <c r="Y40" s="1176"/>
      <c r="Z40" s="1874"/>
      <c r="AA40" s="1875">
        <f>IF(IFERROR(INDEX('EZ list'!E:E,MATCH(B40,'EZ list'!C:C,0)),"")=C40,0,1)</f>
        <v>0</v>
      </c>
      <c r="AB40" s="1863">
        <f t="shared" si="4"/>
        <v>0</v>
      </c>
    </row>
    <row r="41" spans="1:28" s="1876" customFormat="1" ht="21" customHeight="1" thickBot="1" x14ac:dyDescent="0.25">
      <c r="A41" s="1515">
        <v>29</v>
      </c>
      <c r="B41" s="1516" t="str">
        <f t="shared" si="0"/>
        <v>EZZZZEZ29</v>
      </c>
      <c r="C41" s="1639" t="str">
        <f>IFERROR(INDEX('EZ list'!E:E,MATCH(B41,'EZ list'!C:C,0)),"")</f>
        <v/>
      </c>
      <c r="D41" s="1517"/>
      <c r="E41" s="1518"/>
      <c r="F41" s="1519"/>
      <c r="G41" s="1518"/>
      <c r="H41" s="1121"/>
      <c r="I41" s="1518"/>
      <c r="J41" s="1121"/>
      <c r="K41" s="1152" t="str">
        <f t="shared" si="1"/>
        <v/>
      </c>
      <c r="L41" s="1122"/>
      <c r="M41" s="1518"/>
      <c r="N41" s="1519"/>
      <c r="O41" s="1518"/>
      <c r="P41" s="1121"/>
      <c r="Q41" s="1520"/>
      <c r="R41" s="1121"/>
      <c r="S41" s="1152" t="str">
        <f t="shared" si="2"/>
        <v/>
      </c>
      <c r="T41" s="1121"/>
      <c r="U41" s="1123"/>
      <c r="V41" s="1468" t="str">
        <f>IFERROR(INDEX('EZ list'!$R:$R,MATCH($B41,'EZ list'!$C:$C,0)),"")</f>
        <v/>
      </c>
      <c r="W41" s="1466" t="str">
        <f t="shared" si="3"/>
        <v/>
      </c>
      <c r="X41" s="1467" t="str">
        <f t="shared" si="5"/>
        <v/>
      </c>
      <c r="Y41" s="1176"/>
      <c r="Z41" s="1874"/>
      <c r="AA41" s="1875">
        <f>IF(IFERROR(INDEX('EZ list'!E:E,MATCH(B41,'EZ list'!C:C,0)),"")=C41,0,1)</f>
        <v>0</v>
      </c>
      <c r="AB41" s="1863">
        <f t="shared" si="4"/>
        <v>0</v>
      </c>
    </row>
    <row r="42" spans="1:28" s="1876" customFormat="1" ht="21" customHeight="1" thickBot="1" x14ac:dyDescent="0.25">
      <c r="A42" s="1515">
        <v>30</v>
      </c>
      <c r="B42" s="1516" t="str">
        <f t="shared" si="0"/>
        <v>EZZZZEZ30</v>
      </c>
      <c r="C42" s="1639" t="str">
        <f>IFERROR(INDEX('EZ list'!E:E,MATCH(B42,'EZ list'!C:C,0)),"")</f>
        <v/>
      </c>
      <c r="D42" s="1517"/>
      <c r="E42" s="1518"/>
      <c r="F42" s="1519"/>
      <c r="G42" s="1518"/>
      <c r="H42" s="1121"/>
      <c r="I42" s="1518"/>
      <c r="J42" s="1121"/>
      <c r="K42" s="1152" t="str">
        <f t="shared" si="1"/>
        <v/>
      </c>
      <c r="L42" s="1122"/>
      <c r="M42" s="1518"/>
      <c r="N42" s="1519"/>
      <c r="O42" s="1518"/>
      <c r="P42" s="1121"/>
      <c r="Q42" s="1520"/>
      <c r="R42" s="1121"/>
      <c r="S42" s="1152" t="str">
        <f t="shared" si="2"/>
        <v/>
      </c>
      <c r="T42" s="1121"/>
      <c r="U42" s="1123"/>
      <c r="V42" s="1468" t="str">
        <f>IFERROR(INDEX('EZ list'!$R:$R,MATCH($B42,'EZ list'!$C:$C,0)),"")</f>
        <v/>
      </c>
      <c r="W42" s="1466" t="str">
        <f t="shared" si="3"/>
        <v/>
      </c>
      <c r="X42" s="1467" t="str">
        <f t="shared" si="5"/>
        <v/>
      </c>
      <c r="Y42" s="1176"/>
      <c r="Z42" s="1874"/>
      <c r="AA42" s="1875">
        <f>IF(IFERROR(INDEX('EZ list'!E:E,MATCH(B42,'EZ list'!C:C,0)),"")=C42,0,1)</f>
        <v>0</v>
      </c>
      <c r="AB42" s="1863">
        <f t="shared" si="4"/>
        <v>0</v>
      </c>
    </row>
    <row r="43" spans="1:28" s="1876" customFormat="1" ht="21" customHeight="1" thickBot="1" x14ac:dyDescent="0.25">
      <c r="A43" s="1515">
        <v>31</v>
      </c>
      <c r="B43" s="1516" t="str">
        <f t="shared" si="0"/>
        <v>EZZZZEZ31</v>
      </c>
      <c r="C43" s="1639" t="str">
        <f>IFERROR(INDEX('EZ list'!E:E,MATCH(B43,'EZ list'!C:C,0)),"")</f>
        <v/>
      </c>
      <c r="D43" s="1517"/>
      <c r="E43" s="1518"/>
      <c r="F43" s="1519"/>
      <c r="G43" s="1518"/>
      <c r="H43" s="1121"/>
      <c r="I43" s="1518"/>
      <c r="J43" s="1121"/>
      <c r="K43" s="1152" t="str">
        <f t="shared" si="1"/>
        <v/>
      </c>
      <c r="L43" s="1122"/>
      <c r="M43" s="1518"/>
      <c r="N43" s="1519"/>
      <c r="O43" s="1518"/>
      <c r="P43" s="1121"/>
      <c r="Q43" s="1520"/>
      <c r="R43" s="1121"/>
      <c r="S43" s="1152" t="str">
        <f t="shared" si="2"/>
        <v/>
      </c>
      <c r="T43" s="1121"/>
      <c r="U43" s="1123"/>
      <c r="V43" s="1468" t="str">
        <f>IFERROR(INDEX('EZ list'!$R:$R,MATCH($B43,'EZ list'!$C:$C,0)),"")</f>
        <v/>
      </c>
      <c r="W43" s="1466" t="str">
        <f t="shared" si="3"/>
        <v/>
      </c>
      <c r="X43" s="1467" t="str">
        <f t="shared" si="5"/>
        <v/>
      </c>
      <c r="Y43" s="1176"/>
      <c r="Z43" s="1874"/>
      <c r="AA43" s="1875">
        <f>IF(IFERROR(INDEX('EZ list'!E:E,MATCH(B43,'EZ list'!C:C,0)),"")=C43,0,1)</f>
        <v>0</v>
      </c>
      <c r="AB43" s="1863">
        <f t="shared" si="4"/>
        <v>0</v>
      </c>
    </row>
    <row r="44" spans="1:28" s="1876" customFormat="1" ht="21" customHeight="1" thickBot="1" x14ac:dyDescent="0.25">
      <c r="A44" s="1515">
        <v>32</v>
      </c>
      <c r="B44" s="1516" t="str">
        <f t="shared" si="0"/>
        <v>EZZZZEZ32</v>
      </c>
      <c r="C44" s="1639" t="str">
        <f>IFERROR(INDEX('EZ list'!E:E,MATCH(B44,'EZ list'!C:C,0)),"")</f>
        <v/>
      </c>
      <c r="D44" s="1517"/>
      <c r="E44" s="1518"/>
      <c r="F44" s="1519"/>
      <c r="G44" s="1518"/>
      <c r="H44" s="1121"/>
      <c r="I44" s="1518"/>
      <c r="J44" s="1121"/>
      <c r="K44" s="1152" t="str">
        <f t="shared" si="1"/>
        <v/>
      </c>
      <c r="L44" s="1122"/>
      <c r="M44" s="1518"/>
      <c r="N44" s="1519"/>
      <c r="O44" s="1518"/>
      <c r="P44" s="1121"/>
      <c r="Q44" s="1520"/>
      <c r="R44" s="1121"/>
      <c r="S44" s="1152" t="str">
        <f t="shared" si="2"/>
        <v/>
      </c>
      <c r="T44" s="1121"/>
      <c r="U44" s="1123"/>
      <c r="V44" s="1468" t="str">
        <f>IFERROR(INDEX('EZ list'!$R:$R,MATCH($B44,'EZ list'!$C:$C,0)),"")</f>
        <v/>
      </c>
      <c r="W44" s="1466" t="str">
        <f t="shared" si="3"/>
        <v/>
      </c>
      <c r="X44" s="1467" t="str">
        <f t="shared" si="5"/>
        <v/>
      </c>
      <c r="Y44" s="1176"/>
      <c r="Z44" s="1874"/>
      <c r="AA44" s="1875">
        <f>IF(IFERROR(INDEX('EZ list'!E:E,MATCH(B44,'EZ list'!C:C,0)),"")=C44,0,1)</f>
        <v>0</v>
      </c>
      <c r="AB44" s="1863">
        <f t="shared" si="4"/>
        <v>0</v>
      </c>
    </row>
    <row r="45" spans="1:28" s="1876" customFormat="1" ht="21" customHeight="1" thickBot="1" x14ac:dyDescent="0.25">
      <c r="A45" s="1515">
        <v>33</v>
      </c>
      <c r="B45" s="1516" t="str">
        <f t="shared" si="0"/>
        <v>EZZZZEZ33</v>
      </c>
      <c r="C45" s="1639" t="str">
        <f>IFERROR(INDEX('EZ list'!E:E,MATCH(B45,'EZ list'!C:C,0)),"")</f>
        <v/>
      </c>
      <c r="D45" s="1517"/>
      <c r="E45" s="1518"/>
      <c r="F45" s="1519"/>
      <c r="G45" s="1518"/>
      <c r="H45" s="1121"/>
      <c r="I45" s="1518"/>
      <c r="J45" s="1121"/>
      <c r="K45" s="1152" t="str">
        <f t="shared" si="1"/>
        <v/>
      </c>
      <c r="L45" s="1122"/>
      <c r="M45" s="1518"/>
      <c r="N45" s="1519"/>
      <c r="O45" s="1518"/>
      <c r="P45" s="1121"/>
      <c r="Q45" s="1520"/>
      <c r="R45" s="1121"/>
      <c r="S45" s="1152" t="str">
        <f t="shared" si="2"/>
        <v/>
      </c>
      <c r="T45" s="1121"/>
      <c r="U45" s="1123"/>
      <c r="V45" s="1468" t="str">
        <f>IFERROR(INDEX('EZ list'!$R:$R,MATCH($B45,'EZ list'!$C:$C,0)),"")</f>
        <v/>
      </c>
      <c r="W45" s="1466" t="str">
        <f t="shared" si="3"/>
        <v/>
      </c>
      <c r="X45" s="1467" t="str">
        <f t="shared" si="5"/>
        <v/>
      </c>
      <c r="Y45" s="1176"/>
      <c r="Z45" s="1874"/>
      <c r="AA45" s="1875">
        <f>IF(IFERROR(INDEX('EZ list'!E:E,MATCH(B45,'EZ list'!C:C,0)),"")=C45,0,1)</f>
        <v>0</v>
      </c>
      <c r="AB45" s="1863">
        <f t="shared" si="4"/>
        <v>0</v>
      </c>
    </row>
    <row r="46" spans="1:28" s="1876" customFormat="1" ht="21" customHeight="1" thickBot="1" x14ac:dyDescent="0.25">
      <c r="A46" s="1515">
        <v>34</v>
      </c>
      <c r="B46" s="1516" t="str">
        <f t="shared" si="0"/>
        <v>EZZZZEZ34</v>
      </c>
      <c r="C46" s="1639" t="str">
        <f>IFERROR(INDEX('EZ list'!E:E,MATCH(B46,'EZ list'!C:C,0)),"")</f>
        <v/>
      </c>
      <c r="D46" s="1517"/>
      <c r="E46" s="1518"/>
      <c r="F46" s="1519"/>
      <c r="G46" s="1518"/>
      <c r="H46" s="1121"/>
      <c r="I46" s="1518"/>
      <c r="J46" s="1121"/>
      <c r="K46" s="1152" t="str">
        <f t="shared" si="1"/>
        <v/>
      </c>
      <c r="L46" s="1122"/>
      <c r="M46" s="1518"/>
      <c r="N46" s="1519"/>
      <c r="O46" s="1518"/>
      <c r="P46" s="1121"/>
      <c r="Q46" s="1520"/>
      <c r="R46" s="1121"/>
      <c r="S46" s="1152" t="str">
        <f t="shared" si="2"/>
        <v/>
      </c>
      <c r="T46" s="1121"/>
      <c r="U46" s="1123"/>
      <c r="V46" s="1468" t="str">
        <f>IFERROR(INDEX('EZ list'!$R:$R,MATCH($B46,'EZ list'!$C:$C,0)),"")</f>
        <v/>
      </c>
      <c r="W46" s="1466" t="str">
        <f t="shared" si="3"/>
        <v/>
      </c>
      <c r="X46" s="1467" t="str">
        <f t="shared" si="5"/>
        <v/>
      </c>
      <c r="Y46" s="1176"/>
      <c r="Z46" s="1874"/>
      <c r="AA46" s="1875">
        <f>IF(IFERROR(INDEX('EZ list'!E:E,MATCH(B46,'EZ list'!C:C,0)),"")=C46,0,1)</f>
        <v>0</v>
      </c>
      <c r="AB46" s="1863">
        <f t="shared" si="4"/>
        <v>0</v>
      </c>
    </row>
    <row r="47" spans="1:28" s="1876" customFormat="1" ht="21" customHeight="1" thickBot="1" x14ac:dyDescent="0.25">
      <c r="A47" s="1515">
        <v>35</v>
      </c>
      <c r="B47" s="1516" t="str">
        <f t="shared" si="0"/>
        <v>EZZZZEZ35</v>
      </c>
      <c r="C47" s="1639" t="str">
        <f>IFERROR(INDEX('EZ list'!E:E,MATCH(B47,'EZ list'!C:C,0)),"")</f>
        <v/>
      </c>
      <c r="D47" s="1517"/>
      <c r="E47" s="1518"/>
      <c r="F47" s="1519"/>
      <c r="G47" s="1518"/>
      <c r="H47" s="1121"/>
      <c r="I47" s="1518"/>
      <c r="J47" s="1121"/>
      <c r="K47" s="1152" t="str">
        <f t="shared" si="1"/>
        <v/>
      </c>
      <c r="L47" s="1122"/>
      <c r="M47" s="1518"/>
      <c r="N47" s="1519"/>
      <c r="O47" s="1518"/>
      <c r="P47" s="1121"/>
      <c r="Q47" s="1520"/>
      <c r="R47" s="1121"/>
      <c r="S47" s="1152" t="str">
        <f t="shared" si="2"/>
        <v/>
      </c>
      <c r="T47" s="1121"/>
      <c r="U47" s="1123"/>
      <c r="V47" s="1468" t="str">
        <f>IFERROR(INDEX('EZ list'!$R:$R,MATCH($B47,'EZ list'!$C:$C,0)),"")</f>
        <v/>
      </c>
      <c r="W47" s="1466" t="str">
        <f t="shared" si="3"/>
        <v/>
      </c>
      <c r="X47" s="1467" t="str">
        <f t="shared" si="5"/>
        <v/>
      </c>
      <c r="Y47" s="1176"/>
      <c r="Z47" s="1874"/>
      <c r="AA47" s="1875">
        <f>IF(IFERROR(INDEX('EZ list'!E:E,MATCH(B47,'EZ list'!C:C,0)),"")=C47,0,1)</f>
        <v>0</v>
      </c>
      <c r="AB47" s="1863">
        <f t="shared" si="4"/>
        <v>0</v>
      </c>
    </row>
    <row r="48" spans="1:28" s="1876" customFormat="1" ht="21" customHeight="1" thickBot="1" x14ac:dyDescent="0.25">
      <c r="A48" s="1515">
        <v>36</v>
      </c>
      <c r="B48" s="1516" t="str">
        <f t="shared" si="0"/>
        <v>EZZZZEZ36</v>
      </c>
      <c r="C48" s="1639" t="str">
        <f>IFERROR(INDEX('EZ list'!E:E,MATCH(B48,'EZ list'!C:C,0)),"")</f>
        <v/>
      </c>
      <c r="D48" s="1517"/>
      <c r="E48" s="1518"/>
      <c r="F48" s="1519"/>
      <c r="G48" s="1518"/>
      <c r="H48" s="1121"/>
      <c r="I48" s="1518"/>
      <c r="J48" s="1121"/>
      <c r="K48" s="1152" t="str">
        <f t="shared" si="1"/>
        <v/>
      </c>
      <c r="L48" s="1122"/>
      <c r="M48" s="1518"/>
      <c r="N48" s="1519"/>
      <c r="O48" s="1518"/>
      <c r="P48" s="1121"/>
      <c r="Q48" s="1520"/>
      <c r="R48" s="1121"/>
      <c r="S48" s="1152" t="str">
        <f t="shared" si="2"/>
        <v/>
      </c>
      <c r="T48" s="1121"/>
      <c r="U48" s="1123"/>
      <c r="V48" s="1468" t="str">
        <f>IFERROR(INDEX('EZ list'!$R:$R,MATCH($B48,'EZ list'!$C:$C,0)),"")</f>
        <v/>
      </c>
      <c r="W48" s="1466" t="str">
        <f t="shared" si="3"/>
        <v/>
      </c>
      <c r="X48" s="1467" t="str">
        <f t="shared" si="5"/>
        <v/>
      </c>
      <c r="Y48" s="1176"/>
      <c r="Z48" s="1874"/>
      <c r="AA48" s="1875">
        <f>IF(IFERROR(INDEX('EZ list'!E:E,MATCH(B48,'EZ list'!C:C,0)),"")=C48,0,1)</f>
        <v>0</v>
      </c>
      <c r="AB48" s="1863">
        <f t="shared" si="4"/>
        <v>0</v>
      </c>
    </row>
    <row r="49" spans="1:28" s="1876" customFormat="1" ht="21" customHeight="1" thickBot="1" x14ac:dyDescent="0.25">
      <c r="A49" s="1515">
        <v>37</v>
      </c>
      <c r="B49" s="1516" t="str">
        <f t="shared" si="0"/>
        <v>EZZZZEZ37</v>
      </c>
      <c r="C49" s="1639" t="str">
        <f>IFERROR(INDEX('EZ list'!E:E,MATCH(B49,'EZ list'!C:C,0)),"")</f>
        <v/>
      </c>
      <c r="D49" s="1517"/>
      <c r="E49" s="1518"/>
      <c r="F49" s="1519"/>
      <c r="G49" s="1518"/>
      <c r="H49" s="1121"/>
      <c r="I49" s="1518"/>
      <c r="J49" s="1121"/>
      <c r="K49" s="1152" t="str">
        <f t="shared" si="1"/>
        <v/>
      </c>
      <c r="L49" s="1122"/>
      <c r="M49" s="1518"/>
      <c r="N49" s="1519"/>
      <c r="O49" s="1518"/>
      <c r="P49" s="1121"/>
      <c r="Q49" s="1520"/>
      <c r="R49" s="1121"/>
      <c r="S49" s="1152" t="str">
        <f t="shared" si="2"/>
        <v/>
      </c>
      <c r="T49" s="1121"/>
      <c r="U49" s="1123"/>
      <c r="V49" s="1468" t="str">
        <f>IFERROR(INDEX('EZ list'!$R:$R,MATCH($B49,'EZ list'!$C:$C,0)),"")</f>
        <v/>
      </c>
      <c r="W49" s="1466" t="str">
        <f t="shared" si="3"/>
        <v/>
      </c>
      <c r="X49" s="1467" t="str">
        <f t="shared" si="5"/>
        <v/>
      </c>
      <c r="Y49" s="1176"/>
      <c r="Z49" s="1874"/>
      <c r="AA49" s="1875">
        <f>IF(IFERROR(INDEX('EZ list'!E:E,MATCH(B49,'EZ list'!C:C,0)),"")=C49,0,1)</f>
        <v>0</v>
      </c>
      <c r="AB49" s="1863">
        <f t="shared" si="4"/>
        <v>0</v>
      </c>
    </row>
    <row r="50" spans="1:28" s="1876" customFormat="1" ht="21" customHeight="1" thickBot="1" x14ac:dyDescent="0.25">
      <c r="A50" s="1515">
        <v>38</v>
      </c>
      <c r="B50" s="1516" t="str">
        <f t="shared" si="0"/>
        <v>EZZZZEZ38</v>
      </c>
      <c r="C50" s="1639" t="str">
        <f>IFERROR(INDEX('EZ list'!E:E,MATCH(B50,'EZ list'!C:C,0)),"")</f>
        <v/>
      </c>
      <c r="D50" s="1517"/>
      <c r="E50" s="1518"/>
      <c r="F50" s="1519"/>
      <c r="G50" s="1518"/>
      <c r="H50" s="1121"/>
      <c r="I50" s="1518"/>
      <c r="J50" s="1121"/>
      <c r="K50" s="1152" t="str">
        <f t="shared" si="1"/>
        <v/>
      </c>
      <c r="L50" s="1122"/>
      <c r="M50" s="1518"/>
      <c r="N50" s="1519"/>
      <c r="O50" s="1518"/>
      <c r="P50" s="1121"/>
      <c r="Q50" s="1520"/>
      <c r="R50" s="1121"/>
      <c r="S50" s="1152" t="str">
        <f t="shared" si="2"/>
        <v/>
      </c>
      <c r="T50" s="1121"/>
      <c r="U50" s="1123"/>
      <c r="V50" s="1468" t="str">
        <f>IFERROR(INDEX('EZ list'!$R:$R,MATCH($B50,'EZ list'!$C:$C,0)),"")</f>
        <v/>
      </c>
      <c r="W50" s="1466" t="str">
        <f t="shared" si="3"/>
        <v/>
      </c>
      <c r="X50" s="1467" t="str">
        <f t="shared" si="5"/>
        <v/>
      </c>
      <c r="Y50" s="1176"/>
      <c r="Z50" s="1874"/>
      <c r="AA50" s="1875">
        <f>IF(IFERROR(INDEX('EZ list'!E:E,MATCH(B50,'EZ list'!C:C,0)),"")=C50,0,1)</f>
        <v>0</v>
      </c>
      <c r="AB50" s="1863">
        <f t="shared" si="4"/>
        <v>0</v>
      </c>
    </row>
    <row r="51" spans="1:28" s="1876" customFormat="1" ht="21" customHeight="1" thickBot="1" x14ac:dyDescent="0.25">
      <c r="A51" s="1515">
        <v>39</v>
      </c>
      <c r="B51" s="1516" t="str">
        <f t="shared" si="0"/>
        <v>EZZZZEZ39</v>
      </c>
      <c r="C51" s="1639" t="str">
        <f>IFERROR(INDEX('EZ list'!E:E,MATCH(B51,'EZ list'!C:C,0)),"")</f>
        <v/>
      </c>
      <c r="D51" s="1517"/>
      <c r="E51" s="1518"/>
      <c r="F51" s="1519"/>
      <c r="G51" s="1518"/>
      <c r="H51" s="1121"/>
      <c r="I51" s="1518"/>
      <c r="J51" s="1121"/>
      <c r="K51" s="1152" t="str">
        <f t="shared" si="1"/>
        <v/>
      </c>
      <c r="L51" s="1122"/>
      <c r="M51" s="1518"/>
      <c r="N51" s="1519"/>
      <c r="O51" s="1518"/>
      <c r="P51" s="1121"/>
      <c r="Q51" s="1520"/>
      <c r="R51" s="1121"/>
      <c r="S51" s="1152" t="str">
        <f t="shared" si="2"/>
        <v/>
      </c>
      <c r="T51" s="1121"/>
      <c r="U51" s="1123"/>
      <c r="V51" s="1468" t="str">
        <f>IFERROR(INDEX('EZ list'!$R:$R,MATCH($B51,'EZ list'!$C:$C,0)),"")</f>
        <v/>
      </c>
      <c r="W51" s="1466" t="str">
        <f t="shared" si="3"/>
        <v/>
      </c>
      <c r="X51" s="1467" t="str">
        <f t="shared" si="5"/>
        <v/>
      </c>
      <c r="Y51" s="1176"/>
      <c r="Z51" s="1874"/>
      <c r="AA51" s="1875">
        <f>IF(IFERROR(INDEX('EZ list'!E:E,MATCH(B51,'EZ list'!C:C,0)),"")=C51,0,1)</f>
        <v>0</v>
      </c>
      <c r="AB51" s="1863">
        <f t="shared" si="4"/>
        <v>0</v>
      </c>
    </row>
    <row r="52" spans="1:28" s="1876" customFormat="1" ht="21" customHeight="1" thickBot="1" x14ac:dyDescent="0.25">
      <c r="A52" s="1515">
        <v>40</v>
      </c>
      <c r="B52" s="1516" t="str">
        <f t="shared" si="0"/>
        <v>EZZZZEZ40</v>
      </c>
      <c r="C52" s="1639" t="str">
        <f>IFERROR(INDEX('EZ list'!E:E,MATCH(B52,'EZ list'!C:C,0)),"")</f>
        <v/>
      </c>
      <c r="D52" s="1517"/>
      <c r="E52" s="1518"/>
      <c r="F52" s="1519"/>
      <c r="G52" s="1518"/>
      <c r="H52" s="1121"/>
      <c r="I52" s="1518"/>
      <c r="J52" s="1121"/>
      <c r="K52" s="1152" t="str">
        <f t="shared" si="1"/>
        <v/>
      </c>
      <c r="L52" s="1122"/>
      <c r="M52" s="1518"/>
      <c r="N52" s="1519"/>
      <c r="O52" s="1518"/>
      <c r="P52" s="1121"/>
      <c r="Q52" s="1520"/>
      <c r="R52" s="1121"/>
      <c r="S52" s="1152" t="str">
        <f t="shared" si="2"/>
        <v/>
      </c>
      <c r="T52" s="1121"/>
      <c r="U52" s="1123"/>
      <c r="V52" s="1468" t="str">
        <f>IFERROR(INDEX('EZ list'!$R:$R,MATCH($B52,'EZ list'!$C:$C,0)),"")</f>
        <v/>
      </c>
      <c r="W52" s="1466" t="str">
        <f t="shared" si="3"/>
        <v/>
      </c>
      <c r="X52" s="1467" t="str">
        <f t="shared" si="5"/>
        <v/>
      </c>
      <c r="Y52" s="1176"/>
      <c r="Z52" s="1874"/>
      <c r="AA52" s="1875">
        <f>IF(IFERROR(INDEX('EZ list'!E:E,MATCH(B52,'EZ list'!C:C,0)),"")=C52,0,1)</f>
        <v>0</v>
      </c>
      <c r="AB52" s="1863">
        <f t="shared" si="4"/>
        <v>0</v>
      </c>
    </row>
    <row r="53" spans="1:28" s="1876" customFormat="1" ht="21" customHeight="1" thickBot="1" x14ac:dyDescent="0.25">
      <c r="A53" s="1515">
        <v>41</v>
      </c>
      <c r="B53" s="1516" t="str">
        <f t="shared" si="0"/>
        <v>EZZZZEZ41</v>
      </c>
      <c r="C53" s="1639" t="str">
        <f>IFERROR(INDEX('EZ list'!E:E,MATCH(B53,'EZ list'!C:C,0)),"")</f>
        <v/>
      </c>
      <c r="D53" s="1517"/>
      <c r="E53" s="1518"/>
      <c r="F53" s="1519"/>
      <c r="G53" s="1518"/>
      <c r="H53" s="1121"/>
      <c r="I53" s="1518"/>
      <c r="J53" s="1121"/>
      <c r="K53" s="1152" t="str">
        <f t="shared" si="1"/>
        <v/>
      </c>
      <c r="L53" s="1122"/>
      <c r="M53" s="1518"/>
      <c r="N53" s="1519"/>
      <c r="O53" s="1518"/>
      <c r="P53" s="1121"/>
      <c r="Q53" s="1520"/>
      <c r="R53" s="1121"/>
      <c r="S53" s="1152" t="str">
        <f t="shared" si="2"/>
        <v/>
      </c>
      <c r="T53" s="1121"/>
      <c r="U53" s="1123"/>
      <c r="V53" s="1468" t="str">
        <f>IFERROR(INDEX('EZ list'!$R:$R,MATCH($B53,'EZ list'!$C:$C,0)),"")</f>
        <v/>
      </c>
      <c r="W53" s="1466" t="str">
        <f t="shared" si="3"/>
        <v/>
      </c>
      <c r="X53" s="1467" t="str">
        <f t="shared" si="5"/>
        <v/>
      </c>
      <c r="Y53" s="1176"/>
      <c r="Z53" s="1874"/>
      <c r="AA53" s="1875">
        <f>IF(IFERROR(INDEX('EZ list'!E:E,MATCH(B53,'EZ list'!C:C,0)),"")=C53,0,1)</f>
        <v>0</v>
      </c>
      <c r="AB53" s="1863">
        <f t="shared" si="4"/>
        <v>0</v>
      </c>
    </row>
    <row r="54" spans="1:28" ht="18.75" thickBot="1" x14ac:dyDescent="0.25">
      <c r="A54" s="1124"/>
      <c r="B54" s="1125"/>
      <c r="C54" s="1125"/>
      <c r="D54" s="1125"/>
      <c r="E54" s="1125"/>
      <c r="F54" s="1125"/>
      <c r="G54" s="1125"/>
      <c r="H54" s="1125"/>
      <c r="I54" s="1125"/>
      <c r="J54" s="1125"/>
      <c r="K54" s="1125"/>
      <c r="L54" s="1125"/>
      <c r="M54" s="1125"/>
      <c r="N54" s="1125"/>
      <c r="O54" s="1125"/>
      <c r="P54" s="1125"/>
      <c r="Q54" s="1125"/>
      <c r="R54" s="1125"/>
      <c r="S54" s="1125"/>
      <c r="T54" s="1125"/>
      <c r="U54" s="1126"/>
      <c r="V54" s="1170"/>
      <c r="Y54" s="1173"/>
      <c r="AA54" s="1877">
        <f>SUM(AA13:AA53)</f>
        <v>0</v>
      </c>
      <c r="AB54" s="1877">
        <f>SUM(AB13:AB53)</f>
        <v>0</v>
      </c>
    </row>
    <row r="55" spans="1:28" ht="18" x14ac:dyDescent="0.2">
      <c r="A55" s="668"/>
      <c r="B55" s="669"/>
      <c r="C55" s="669"/>
      <c r="D55" s="669"/>
      <c r="E55" s="669"/>
      <c r="F55" s="669"/>
      <c r="G55" s="669"/>
      <c r="H55" s="669"/>
      <c r="I55" s="669"/>
      <c r="J55" s="669"/>
      <c r="K55" s="669"/>
      <c r="L55" s="669"/>
      <c r="M55" s="669"/>
      <c r="N55" s="669"/>
      <c r="O55" s="669"/>
      <c r="P55" s="669"/>
      <c r="Q55" s="669"/>
      <c r="R55" s="669"/>
      <c r="S55" s="669"/>
      <c r="T55" s="669"/>
      <c r="U55" s="670"/>
      <c r="V55" s="1170"/>
      <c r="Y55" s="1173"/>
    </row>
    <row r="56" spans="1:28" ht="16.5" thickBot="1" x14ac:dyDescent="0.3">
      <c r="A56" s="256"/>
      <c r="B56" s="255"/>
      <c r="C56" s="255"/>
      <c r="D56" s="255"/>
      <c r="E56" s="255"/>
      <c r="F56" s="255"/>
      <c r="G56" s="255"/>
      <c r="H56" s="255"/>
      <c r="I56" s="1989" t="str">
        <f>+IF(V58&gt;0,"There are errors in the calculations in this form. Please check warnings on the total row.","")</f>
        <v/>
      </c>
      <c r="J56" s="1990"/>
      <c r="K56" s="1990"/>
      <c r="L56" s="1990"/>
      <c r="M56" s="1990"/>
      <c r="N56" s="1990"/>
      <c r="O56" s="1990"/>
      <c r="P56" s="1990"/>
      <c r="Q56" s="1990"/>
      <c r="R56" s="1990"/>
      <c r="S56" s="1990"/>
      <c r="T56" s="1990"/>
      <c r="U56" s="671"/>
      <c r="V56" s="1177"/>
      <c r="W56" s="1178"/>
      <c r="X56" s="1178"/>
      <c r="Y56" s="1179"/>
    </row>
    <row r="57" spans="1:28" hidden="1" x14ac:dyDescent="0.2">
      <c r="A57" s="235"/>
      <c r="B57" s="252"/>
      <c r="C57" s="253"/>
      <c r="D57" s="253"/>
      <c r="E57" s="253"/>
      <c r="F57" s="253"/>
      <c r="G57" s="253"/>
      <c r="H57" s="253"/>
      <c r="I57" s="254"/>
      <c r="J57" s="235"/>
      <c r="K57" s="235"/>
      <c r="L57" s="235"/>
      <c r="M57" s="253"/>
      <c r="N57" s="253"/>
      <c r="O57" s="253"/>
      <c r="P57" s="253"/>
      <c r="Q57" s="254"/>
      <c r="R57" s="235"/>
      <c r="S57" s="235"/>
      <c r="T57" s="235"/>
      <c r="U57" s="235"/>
      <c r="V57" s="237"/>
      <c r="W57" s="236"/>
      <c r="X57" s="236"/>
      <c r="Y57" s="236"/>
    </row>
    <row r="58" spans="1:28" hidden="1" x14ac:dyDescent="0.2">
      <c r="A58" s="235"/>
      <c r="B58" s="239"/>
      <c r="C58" s="275" t="s">
        <v>25</v>
      </c>
      <c r="D58" s="275"/>
      <c r="E58" s="275">
        <f>IF(E7="",0,1)</f>
        <v>0</v>
      </c>
      <c r="F58" s="275"/>
      <c r="G58" s="275">
        <f>IF(G7="",0,1)</f>
        <v>0</v>
      </c>
      <c r="H58" s="275"/>
      <c r="I58" s="275">
        <f>IF(I7="",0,1)</f>
        <v>0</v>
      </c>
      <c r="J58" s="275"/>
      <c r="K58" s="275">
        <f>IF(K7="",0,1)</f>
        <v>0</v>
      </c>
      <c r="L58" s="275"/>
      <c r="M58" s="275">
        <f>IF(M7="",0,1)</f>
        <v>0</v>
      </c>
      <c r="N58" s="275"/>
      <c r="O58" s="275">
        <f>IF(O7="",0,1)</f>
        <v>0</v>
      </c>
      <c r="P58" s="275"/>
      <c r="Q58" s="275">
        <f>IF(Q7="",0,1)</f>
        <v>0</v>
      </c>
      <c r="R58" s="275"/>
      <c r="S58" s="275">
        <f>IF(S7="",0,1)</f>
        <v>0</v>
      </c>
      <c r="T58" s="275"/>
      <c r="U58" s="275"/>
      <c r="V58" s="275">
        <f>SUM(E58:T58)</f>
        <v>0</v>
      </c>
      <c r="W58" s="236"/>
      <c r="X58" s="236"/>
      <c r="Y58" s="236"/>
    </row>
    <row r="59" spans="1:28" hidden="1" x14ac:dyDescent="0.2">
      <c r="A59" s="235"/>
      <c r="B59" s="1976"/>
      <c r="C59" s="1977"/>
      <c r="D59" s="1977"/>
      <c r="E59" s="1977"/>
      <c r="F59" s="1977"/>
      <c r="G59" s="1977"/>
      <c r="H59" s="1977"/>
      <c r="I59" s="1977"/>
      <c r="J59" s="235"/>
      <c r="K59" s="235"/>
      <c r="L59" s="235"/>
      <c r="M59" s="235"/>
      <c r="N59" s="235"/>
      <c r="O59" s="235"/>
      <c r="P59" s="235"/>
      <c r="Q59" s="235"/>
      <c r="R59" s="235"/>
      <c r="S59" s="235"/>
      <c r="T59" s="235"/>
      <c r="U59" s="235"/>
      <c r="V59" s="237"/>
      <c r="W59" s="236"/>
      <c r="X59" s="236"/>
      <c r="Y59" s="236"/>
    </row>
    <row r="60" spans="1:28" hidden="1" x14ac:dyDescent="0.2">
      <c r="A60" s="235"/>
      <c r="B60" s="235"/>
      <c r="C60" s="235"/>
      <c r="D60" s="235"/>
      <c r="E60" s="235"/>
      <c r="F60" s="235"/>
      <c r="G60" s="235"/>
      <c r="H60" s="235"/>
      <c r="I60" s="235"/>
      <c r="J60" s="235"/>
      <c r="K60" s="235"/>
      <c r="L60" s="235"/>
      <c r="M60" s="235"/>
      <c r="N60" s="235"/>
      <c r="O60" s="235"/>
      <c r="P60" s="235"/>
      <c r="Q60" s="235"/>
      <c r="R60" s="235"/>
      <c r="S60" s="235"/>
      <c r="T60" s="235"/>
      <c r="U60" s="235"/>
      <c r="V60" s="237"/>
      <c r="W60" s="236"/>
      <c r="X60" s="236"/>
      <c r="Y60" s="236"/>
    </row>
  </sheetData>
  <mergeCells count="10">
    <mergeCell ref="V1:Y1"/>
    <mergeCell ref="A1:U1"/>
    <mergeCell ref="E4:K4"/>
    <mergeCell ref="M4:S4"/>
    <mergeCell ref="B59:I59"/>
    <mergeCell ref="G9:I9"/>
    <mergeCell ref="M9:S9"/>
    <mergeCell ref="B12:C12"/>
    <mergeCell ref="G12:I12"/>
    <mergeCell ref="I56:T56"/>
  </mergeCells>
  <conditionalFormatting sqref="C13:C53 E13:E53 G13:G53 I13:I53 K13:K53 M13:M53 O13:O53 Q13:Q53 S13:S53">
    <cfRule type="expression" dxfId="45" priority="5">
      <formula>$AB$54=0</formula>
    </cfRule>
  </conditionalFormatting>
  <conditionalFormatting sqref="V13:V53">
    <cfRule type="expression" dxfId="44" priority="2">
      <formula>$AB$54=0</formula>
    </cfRule>
  </conditionalFormatting>
  <conditionalFormatting sqref="X13:X53">
    <cfRule type="cellIs" dxfId="43" priority="1" operator="equal">
      <formula>"please provide comment here"</formula>
    </cfRule>
  </conditionalFormatting>
  <dataValidations count="15">
    <dataValidation type="custom" allowBlank="1" showInputMessage="1" showErrorMessage="1" errorTitle="Formula cell" error="Data entry is not allowed in this cell" prompt="This data is being used in 'Part 3 - line 9'" sqref="S6" xr:uid="{FC8F8750-1ACD-4FE7-80A9-77C1F171D1AC}">
      <formula1>"az1=""n/a"""</formula1>
    </dataValidation>
    <dataValidation type="custom" allowBlank="1" showInputMessage="1" showErrorMessage="1" errorTitle="Formula cell" error="Data entry is not allowed in this cell" prompt="This data is being used in 'Part 3 - line 8'" sqref="Q6" xr:uid="{D4DA2547-E248-4B0F-BE6F-2E8DB9CE0DC9}">
      <formula1>"az1=""n/a"""</formula1>
    </dataValidation>
    <dataValidation type="custom" allowBlank="1" showInputMessage="1" showErrorMessage="1" errorTitle="Formula cell" error="Data entry is not allowed in this cell" prompt="This data is being used in 'Part 3 - line 7'" sqref="O6" xr:uid="{B0E8BCB9-EB77-4EF6-8A2A-63F5CA92284D}">
      <formula1>"az1=""n/a"""</formula1>
    </dataValidation>
    <dataValidation type="custom" allowBlank="1" showInputMessage="1" showErrorMessage="1" errorTitle="Formula cell" error="Data entry is not allowed in this cell" prompt="This data is being used in 'Part 3 - line 5'" sqref="M6" xr:uid="{066B3DA0-CD46-4DD0-8DCD-8E6907EFA6C9}">
      <formula1>"az1=""n/a"""</formula1>
    </dataValidation>
    <dataValidation type="whole" operator="greaterThanOrEqual" allowBlank="1" showInputMessage="1" showErrorMessage="1" error="This must be a positive whole number" sqref="M13:M53" xr:uid="{49459702-2D03-45B1-8096-088ABBFA958D}">
      <formula1>0</formula1>
    </dataValidation>
    <dataValidation type="custom" allowBlank="1" showInputMessage="1" showErrorMessage="1" error="Data entry is not allowed in this cell" sqref="C13:C53" xr:uid="{94211374-5B22-4D27-BC64-DCD748832179}">
      <formula1>"if(p50=""n/a"")"</formula1>
    </dataValidation>
    <dataValidation type="custom" allowBlank="1" showInputMessage="1" showErrorMessage="1" errorTitle="Formula cell" error="Data entry is not allowed in this cell" sqref="K13:K53 E6 G6 I6 K6" xr:uid="{A15157BD-DB76-48D6-BE0E-FA1BC85B5453}">
      <formula1>"az1=""n/a"""</formula1>
    </dataValidation>
    <dataValidation type="whole" allowBlank="1" showErrorMessage="1" errorTitle="Data entry" error="Data should be reported as a whole number" sqref="O13:O53" xr:uid="{CD21DABB-4CBD-4D8F-AA7A-2E83E9D7ACCB}">
      <formula1>-100000000000</formula1>
      <formula2>100000000000</formula2>
    </dataValidation>
    <dataValidation type="whole" operator="lessThanOrEqual" allowBlank="1" showInputMessage="1" showErrorMessage="1" error="This must be a negative whole number" sqref="G13:G53 I13:I53" xr:uid="{758313BC-39A3-4A47-BAED-7D6CEA788326}">
      <formula1>0</formula1>
    </dataValidation>
    <dataValidation type="whole" operator="greaterThanOrEqual" allowBlank="1" showInputMessage="1" showErrorMessage="1" error="These values must be a positive whole number" sqref="E13:E53" xr:uid="{8761C520-45D9-4999-B2A8-54E6D7DE89BC}">
      <formula1>0</formula1>
    </dataValidation>
    <dataValidation type="custom" operator="equal" allowBlank="1" showInputMessage="1" showErrorMessage="1" error="The number setting their own council tax precept exceeds the sum of parishes and Charter Trustees" sqref="U13:U55" xr:uid="{E264AE81-3BFA-4ECD-9991-150811AFA5CD}">
      <formula1>#REF!=0</formula1>
    </dataValidation>
    <dataValidation type="custom" allowBlank="1" showInputMessage="1" showErrorMessage="1" errorTitle="Formula cell" error="Data entry is not allowed in this cell" sqref="S13:S53" xr:uid="{6AC5C990-B034-4400-9071-2DD84FC9EC64}">
      <formula1>"if(az1=""n/a"""</formula1>
    </dataValidation>
    <dataValidation type="whole" operator="greaterThanOrEqual" allowBlank="1" showInputMessage="1" showErrorMessage="1" errorTitle="Positive whole number" error="Figure must be a positive whole number" sqref="Q13" xr:uid="{C158DEE8-DA48-4BE9-9E39-BD9DF561F7B7}">
      <formula1>0</formula1>
    </dataValidation>
    <dataValidation type="whole" operator="greaterThanOrEqual" allowBlank="1" showInputMessage="1" showErrorMessage="1" errorTitle="Whole positive number" error="Figure must be a whole positive number" sqref="Q14:Q53" xr:uid="{64D1488A-78F1-4B6A-882C-7E3DEF44B2CD}">
      <formula1>0</formula1>
    </dataValidation>
    <dataValidation type="custom" allowBlank="1" showInputMessage="1" showErrorMessage="1" errorTitle="Formula cell" error="Data entry is not allowed in this cell" sqref="V13:W53" xr:uid="{5864D63E-97D8-46FB-A290-D4AC0FE02D9C}">
      <formula1>"if(az1=""n/a"")"</formula1>
    </dataValidation>
  </dataValidations>
  <printOptions horizontalCentered="1"/>
  <pageMargins left="0.39370078740157483" right="0.39370078740157483" top="0.59055118110236227" bottom="0.59055118110236227" header="0.31496062992125984" footer="0.31496062992125984"/>
  <pageSetup paperSize="9" scale="31" fitToHeight="5" orientation="landscape" r:id="rId1"/>
  <headerFooter alignWithMargins="0">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59999389629810485"/>
    <pageSetUpPr autoPageBreaks="0" fitToPage="1"/>
  </sheetPr>
  <dimension ref="A1:BB90"/>
  <sheetViews>
    <sheetView zoomScale="85" zoomScaleNormal="85" workbookViewId="0">
      <selection activeCell="J9" sqref="J9"/>
    </sheetView>
  </sheetViews>
  <sheetFormatPr defaultRowHeight="15" x14ac:dyDescent="0.2"/>
  <cols>
    <col min="1" max="2" width="1.7109375" customWidth="1"/>
    <col min="3" max="4" width="14.28515625" customWidth="1"/>
    <col min="5" max="5" width="62.7109375" customWidth="1"/>
    <col min="6" max="6" width="30.7109375" customWidth="1"/>
    <col min="7" max="7" width="3.7109375" customWidth="1"/>
    <col min="8" max="8" width="23" customWidth="1"/>
    <col min="9" max="9" width="5.28515625" customWidth="1"/>
    <col min="10" max="10" width="23" customWidth="1"/>
    <col min="11" max="11" width="4" customWidth="1"/>
    <col min="12" max="12" width="23" customWidth="1"/>
    <col min="13" max="13" width="5.42578125" style="91" customWidth="1"/>
    <col min="14" max="14" width="23" customWidth="1"/>
    <col min="15" max="15" width="9.140625" customWidth="1"/>
    <col min="16" max="16" width="9.140625" hidden="1" customWidth="1"/>
    <col min="17" max="17" width="12.7109375" hidden="1" customWidth="1"/>
    <col min="18" max="18" width="10.28515625" hidden="1" customWidth="1"/>
    <col min="19" max="54" width="9.140625" hidden="1" customWidth="1"/>
    <col min="55" max="55" width="9.140625" customWidth="1"/>
  </cols>
  <sheetData>
    <row r="1" spans="1:53" s="102" customFormat="1" x14ac:dyDescent="0.2">
      <c r="A1" s="974"/>
      <c r="B1" s="795"/>
      <c r="C1" s="1967"/>
      <c r="D1" s="1967"/>
      <c r="E1" s="1016"/>
      <c r="F1" s="1016"/>
      <c r="G1" s="795"/>
      <c r="H1" s="1183"/>
      <c r="I1" s="795"/>
      <c r="J1" s="795"/>
      <c r="K1" s="795"/>
      <c r="L1" s="951"/>
      <c r="M1" s="952"/>
      <c r="N1" s="951"/>
      <c r="O1" s="953"/>
      <c r="P1"/>
      <c r="Q1"/>
      <c r="R1"/>
      <c r="S1"/>
      <c r="T1"/>
      <c r="U1"/>
      <c r="V1"/>
      <c r="W1"/>
      <c r="X1"/>
      <c r="Y1"/>
      <c r="Z1"/>
      <c r="AA1"/>
      <c r="AB1"/>
      <c r="AC1"/>
      <c r="AD1"/>
      <c r="AE1"/>
      <c r="AF1"/>
      <c r="AG1"/>
      <c r="AH1"/>
      <c r="AI1"/>
      <c r="AJ1"/>
      <c r="AK1"/>
      <c r="AL1"/>
      <c r="AM1"/>
      <c r="AN1"/>
      <c r="AO1"/>
      <c r="AP1"/>
      <c r="AQ1"/>
      <c r="AR1"/>
      <c r="AS1"/>
      <c r="AT1"/>
      <c r="AU1"/>
      <c r="AV1"/>
      <c r="AW1"/>
      <c r="AX1"/>
      <c r="AY1"/>
      <c r="AZ1"/>
      <c r="BA1"/>
    </row>
    <row r="2" spans="1:53" s="102" customFormat="1" ht="43.5" customHeight="1" thickBot="1" x14ac:dyDescent="0.3">
      <c r="A2" s="1052"/>
      <c r="B2" s="1053"/>
      <c r="C2" s="1184" t="str">
        <f>+CONCATENATE("Local Authority : ",+'Part 1'!K15)</f>
        <v>Local Authority : ZZZZ</v>
      </c>
      <c r="D2" s="1185"/>
      <c r="E2" s="1185"/>
      <c r="F2" s="1185"/>
      <c r="G2" s="1053"/>
      <c r="H2" s="1053"/>
      <c r="I2" s="1053"/>
      <c r="J2" s="1053"/>
      <c r="K2" s="1053"/>
      <c r="L2" s="1070"/>
      <c r="M2" s="1186"/>
      <c r="N2" s="1070"/>
      <c r="O2" s="1071"/>
      <c r="P2"/>
      <c r="Q2"/>
      <c r="R2"/>
      <c r="S2"/>
      <c r="T2"/>
      <c r="U2"/>
      <c r="V2"/>
      <c r="W2"/>
      <c r="X2"/>
      <c r="Y2"/>
      <c r="Z2"/>
      <c r="AA2"/>
      <c r="AB2"/>
      <c r="AC2"/>
      <c r="AD2"/>
      <c r="AE2"/>
      <c r="AF2"/>
      <c r="AG2"/>
      <c r="AH2"/>
      <c r="AI2"/>
      <c r="AJ2"/>
      <c r="AK2"/>
      <c r="AL2"/>
      <c r="AM2"/>
      <c r="AN2"/>
      <c r="AO2"/>
      <c r="AP2"/>
      <c r="AQ2"/>
      <c r="AR2"/>
      <c r="AS2"/>
      <c r="AT2"/>
      <c r="AU2"/>
      <c r="AV2"/>
      <c r="AW2"/>
      <c r="AX2"/>
      <c r="AY2"/>
      <c r="AZ2"/>
      <c r="BA2"/>
    </row>
    <row r="3" spans="1:53" s="102" customFormat="1" ht="42" customHeight="1" x14ac:dyDescent="0.25">
      <c r="A3" s="931"/>
      <c r="B3" s="779"/>
      <c r="C3" s="779" t="str">
        <f>"PART 4: ESTIMATED COLLECTION FUND BALANCE IN " &amp; Prev_Yr</f>
        <v>PART 4: ESTIMATED COLLECTION FUND BALANCE IN 2025-26</v>
      </c>
      <c r="D3" s="779"/>
      <c r="E3" s="779"/>
      <c r="F3" s="779"/>
      <c r="G3" s="74"/>
      <c r="H3" s="74"/>
      <c r="I3" s="74"/>
      <c r="J3" s="74"/>
      <c r="K3" s="74"/>
      <c r="M3" s="346"/>
      <c r="O3" s="627"/>
      <c r="P3"/>
      <c r="Q3"/>
      <c r="R3"/>
      <c r="S3"/>
      <c r="T3"/>
      <c r="U3"/>
      <c r="V3"/>
      <c r="W3"/>
      <c r="X3"/>
      <c r="Y3"/>
      <c r="Z3"/>
      <c r="AA3"/>
      <c r="AB3"/>
      <c r="AC3"/>
      <c r="AD3"/>
      <c r="AE3"/>
      <c r="AF3"/>
      <c r="AG3"/>
      <c r="AH3"/>
      <c r="AI3"/>
      <c r="AJ3"/>
      <c r="AK3"/>
      <c r="AL3"/>
      <c r="AM3"/>
      <c r="AN3"/>
      <c r="AO3"/>
      <c r="AP3"/>
      <c r="AQ3"/>
      <c r="AR3"/>
      <c r="AS3"/>
      <c r="AT3"/>
      <c r="AU3"/>
      <c r="AV3"/>
      <c r="AW3"/>
      <c r="AX3"/>
      <c r="AY3"/>
      <c r="AZ3"/>
      <c r="BA3"/>
    </row>
    <row r="4" spans="1:53" s="102" customFormat="1" ht="64.5" customHeight="1" x14ac:dyDescent="0.2">
      <c r="A4" s="700"/>
      <c r="C4" s="1938" t="s">
        <v>4972</v>
      </c>
      <c r="D4" s="1938"/>
      <c r="E4" s="1938"/>
      <c r="F4" s="1938"/>
      <c r="G4" s="1938"/>
      <c r="H4" s="1938"/>
      <c r="I4" s="1938"/>
      <c r="J4" s="1938"/>
      <c r="K4" s="74"/>
      <c r="M4" s="346"/>
      <c r="O4" s="627"/>
      <c r="P4"/>
      <c r="Q4"/>
      <c r="R4"/>
      <c r="S4"/>
      <c r="T4"/>
      <c r="U4"/>
      <c r="V4"/>
      <c r="W4"/>
      <c r="X4"/>
      <c r="Y4"/>
      <c r="Z4"/>
      <c r="AA4"/>
      <c r="AB4"/>
      <c r="AC4"/>
      <c r="AD4"/>
      <c r="AE4"/>
      <c r="AF4"/>
      <c r="AG4"/>
      <c r="AH4"/>
      <c r="AI4"/>
      <c r="AJ4"/>
      <c r="AK4"/>
      <c r="AL4"/>
      <c r="AM4"/>
      <c r="AN4"/>
      <c r="AO4"/>
      <c r="AP4"/>
      <c r="AQ4"/>
      <c r="AR4"/>
      <c r="AS4"/>
      <c r="AT4"/>
      <c r="AU4"/>
      <c r="AV4"/>
      <c r="AW4"/>
      <c r="AX4"/>
      <c r="AY4"/>
      <c r="AZ4"/>
      <c r="BA4"/>
    </row>
    <row r="5" spans="1:53" s="102" customFormat="1" ht="15.75" x14ac:dyDescent="0.25">
      <c r="A5" s="700"/>
      <c r="C5" s="457"/>
      <c r="D5" s="74"/>
      <c r="E5" s="74"/>
      <c r="F5" s="74"/>
      <c r="G5" s="74"/>
      <c r="H5" s="74"/>
      <c r="I5" s="74"/>
      <c r="J5" s="74"/>
      <c r="K5" s="74"/>
      <c r="M5" s="346"/>
      <c r="O5" s="627"/>
      <c r="P5"/>
      <c r="Q5"/>
      <c r="R5"/>
      <c r="S5"/>
      <c r="T5"/>
      <c r="U5"/>
      <c r="V5"/>
      <c r="W5"/>
      <c r="X5"/>
      <c r="Y5"/>
      <c r="Z5"/>
      <c r="AA5"/>
      <c r="AB5"/>
      <c r="AC5"/>
      <c r="AD5"/>
      <c r="AE5"/>
      <c r="AF5"/>
      <c r="AG5"/>
      <c r="AH5"/>
      <c r="AI5"/>
      <c r="AJ5"/>
      <c r="AK5"/>
      <c r="AL5"/>
      <c r="AM5"/>
      <c r="AN5"/>
      <c r="AO5"/>
      <c r="AP5"/>
      <c r="AQ5"/>
      <c r="AR5"/>
      <c r="AS5"/>
      <c r="AT5"/>
      <c r="AU5"/>
      <c r="AV5"/>
      <c r="AW5"/>
      <c r="AX5"/>
      <c r="AY5"/>
      <c r="AZ5"/>
      <c r="BA5"/>
    </row>
    <row r="6" spans="1:53" s="102" customFormat="1" ht="16.5" thickBot="1" x14ac:dyDescent="0.3">
      <c r="A6" s="700"/>
      <c r="C6" s="457" t="s">
        <v>236</v>
      </c>
      <c r="D6" s="74"/>
      <c r="E6" s="74"/>
      <c r="F6" s="74"/>
      <c r="G6" s="74"/>
      <c r="H6" s="788" t="s">
        <v>654</v>
      </c>
      <c r="I6" s="74"/>
      <c r="J6" s="788" t="s">
        <v>654</v>
      </c>
      <c r="K6" s="74"/>
      <c r="M6" s="346"/>
      <c r="O6" s="627"/>
      <c r="P6"/>
      <c r="Q6"/>
      <c r="R6"/>
      <c r="S6"/>
      <c r="T6"/>
      <c r="U6"/>
      <c r="V6"/>
      <c r="W6"/>
      <c r="X6"/>
      <c r="Y6"/>
      <c r="Z6"/>
      <c r="AA6"/>
      <c r="AB6"/>
      <c r="AC6"/>
      <c r="AD6"/>
      <c r="AE6"/>
      <c r="AF6"/>
      <c r="AG6"/>
      <c r="AH6"/>
      <c r="AI6"/>
      <c r="AJ6"/>
      <c r="AK6"/>
      <c r="AL6"/>
      <c r="AM6"/>
      <c r="AN6"/>
      <c r="AO6"/>
      <c r="AP6"/>
      <c r="AQ6"/>
      <c r="AR6"/>
      <c r="AS6"/>
      <c r="AT6"/>
      <c r="AU6"/>
      <c r="AV6"/>
      <c r="AW6"/>
      <c r="AX6"/>
      <c r="AY6"/>
      <c r="AZ6"/>
      <c r="BA6"/>
    </row>
    <row r="7" spans="1:53" s="102" customFormat="1" ht="16.5" thickBot="1" x14ac:dyDescent="0.25">
      <c r="A7" s="700"/>
      <c r="C7" s="1944" t="s">
        <v>4002</v>
      </c>
      <c r="D7" s="1944"/>
      <c r="E7" s="1944"/>
      <c r="F7" s="74"/>
      <c r="G7" s="74"/>
      <c r="H7" s="785"/>
      <c r="I7" s="785"/>
      <c r="J7" s="1521" t="e" vm="1">
        <f>INDEX(Data!BK:BK,MATCH(Import_LA_Code,Ref_LA_Codes,0))</f>
        <v>#VALUE!</v>
      </c>
      <c r="K7" s="74"/>
      <c r="M7" s="346"/>
      <c r="O7" s="627"/>
      <c r="P7"/>
      <c r="Q7"/>
      <c r="R7"/>
      <c r="S7"/>
      <c r="T7"/>
      <c r="U7"/>
      <c r="V7"/>
      <c r="W7"/>
      <c r="X7"/>
      <c r="Y7"/>
      <c r="Z7"/>
      <c r="AA7"/>
      <c r="AB7"/>
      <c r="AC7"/>
      <c r="AD7"/>
      <c r="AE7"/>
      <c r="AF7"/>
      <c r="AG7"/>
      <c r="AH7"/>
      <c r="AI7"/>
      <c r="AJ7"/>
      <c r="AK7"/>
      <c r="AL7"/>
      <c r="AM7"/>
      <c r="AN7"/>
      <c r="AO7"/>
      <c r="AP7"/>
      <c r="AQ7"/>
      <c r="AR7"/>
      <c r="AS7"/>
      <c r="AT7"/>
      <c r="AU7"/>
      <c r="AV7"/>
      <c r="AW7"/>
      <c r="AX7"/>
      <c r="AY7"/>
      <c r="AZ7"/>
      <c r="BA7"/>
    </row>
    <row r="8" spans="1:53" s="102" customFormat="1" ht="16.5" thickBot="1" x14ac:dyDescent="0.25">
      <c r="A8" s="700"/>
      <c r="C8" s="159"/>
      <c r="D8" s="159"/>
      <c r="E8" s="159"/>
      <c r="F8" s="74"/>
      <c r="G8" s="74"/>
      <c r="H8" s="785"/>
      <c r="I8" s="785"/>
      <c r="J8" s="708"/>
      <c r="K8" s="74"/>
      <c r="M8" s="346"/>
      <c r="O8" s="627"/>
      <c r="P8"/>
      <c r="Q8"/>
      <c r="R8"/>
      <c r="S8"/>
      <c r="T8"/>
      <c r="U8"/>
      <c r="V8"/>
      <c r="W8"/>
      <c r="X8"/>
      <c r="Y8"/>
      <c r="Z8"/>
      <c r="AA8"/>
      <c r="AB8"/>
      <c r="AC8"/>
      <c r="AD8"/>
      <c r="AE8"/>
      <c r="AF8"/>
      <c r="AG8"/>
      <c r="AH8"/>
      <c r="AI8"/>
      <c r="AJ8"/>
      <c r="AK8"/>
      <c r="AL8"/>
      <c r="AM8"/>
      <c r="AN8"/>
      <c r="AO8"/>
      <c r="AP8"/>
      <c r="AQ8"/>
      <c r="AR8"/>
      <c r="AS8"/>
      <c r="AT8"/>
      <c r="AU8"/>
      <c r="AV8"/>
      <c r="AW8"/>
      <c r="AX8"/>
      <c r="AY8"/>
      <c r="AZ8"/>
      <c r="BA8"/>
    </row>
    <row r="9" spans="1:53" s="102" customFormat="1" ht="16.5" thickBot="1" x14ac:dyDescent="0.25">
      <c r="A9" s="700"/>
      <c r="C9" s="159" t="s">
        <v>4004</v>
      </c>
      <c r="D9" s="159"/>
      <c r="E9" s="159"/>
      <c r="F9" s="74"/>
      <c r="G9" s="74"/>
      <c r="H9" s="785"/>
      <c r="I9" s="785"/>
      <c r="J9" s="1321">
        <v>0</v>
      </c>
      <c r="K9" s="74"/>
      <c r="M9" s="346"/>
      <c r="O9" s="627"/>
      <c r="P9"/>
      <c r="Q9"/>
      <c r="R9"/>
      <c r="S9"/>
      <c r="T9"/>
      <c r="U9"/>
      <c r="V9"/>
      <c r="W9"/>
      <c r="X9"/>
      <c r="Y9"/>
      <c r="Z9"/>
      <c r="AA9"/>
      <c r="AB9"/>
      <c r="AC9"/>
      <c r="AD9"/>
      <c r="AE9"/>
      <c r="AF9"/>
      <c r="AG9"/>
      <c r="AH9"/>
      <c r="AI9"/>
      <c r="AJ9"/>
      <c r="AK9"/>
      <c r="AL9"/>
      <c r="AM9"/>
      <c r="AN9"/>
      <c r="AO9"/>
      <c r="AP9"/>
      <c r="AQ9"/>
      <c r="AR9"/>
      <c r="AS9"/>
      <c r="AT9"/>
      <c r="AU9"/>
      <c r="AV9"/>
      <c r="AW9"/>
      <c r="AX9"/>
      <c r="AY9"/>
      <c r="AZ9"/>
      <c r="BA9"/>
    </row>
    <row r="10" spans="1:53" s="102" customFormat="1" ht="16.5" thickBot="1" x14ac:dyDescent="0.25">
      <c r="A10" s="700"/>
      <c r="C10" s="159"/>
      <c r="D10" s="159"/>
      <c r="E10" s="159"/>
      <c r="F10" s="74"/>
      <c r="G10" s="74"/>
      <c r="H10" s="785"/>
      <c r="I10" s="785"/>
      <c r="J10" s="708"/>
      <c r="K10" s="74"/>
      <c r="M10" s="346"/>
      <c r="O10" s="627"/>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102" customFormat="1" ht="16.5" thickBot="1" x14ac:dyDescent="0.25">
      <c r="A11" s="700"/>
      <c r="C11" s="159" t="s">
        <v>4003</v>
      </c>
      <c r="D11" s="159"/>
      <c r="E11" s="159"/>
      <c r="F11" s="74"/>
      <c r="G11" s="74"/>
      <c r="H11" s="785"/>
      <c r="I11" s="785"/>
      <c r="J11" s="1323" t="e" vm="1">
        <f>+J7+J9</f>
        <v>#VALUE!</v>
      </c>
      <c r="K11" s="74"/>
      <c r="M11" s="346"/>
      <c r="O11" s="627"/>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s="102" customFormat="1" ht="15.75" x14ac:dyDescent="0.25">
      <c r="A12" s="700"/>
      <c r="C12" s="457"/>
      <c r="D12" s="74"/>
      <c r="E12" s="74"/>
      <c r="F12" s="74"/>
      <c r="G12" s="74"/>
      <c r="H12" s="1500"/>
      <c r="I12" s="1500"/>
      <c r="J12" s="1500"/>
      <c r="K12" s="74"/>
      <c r="M12" s="346"/>
      <c r="O12" s="627"/>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s="102" customFormat="1" ht="16.5" thickBot="1" x14ac:dyDescent="0.3">
      <c r="A13" s="700"/>
      <c r="C13" s="150" t="s">
        <v>868</v>
      </c>
      <c r="D13" s="74"/>
      <c r="E13" s="74"/>
      <c r="F13" s="74"/>
      <c r="G13" s="74"/>
      <c r="H13" s="1500"/>
      <c r="I13" s="1500"/>
      <c r="J13" s="1500"/>
      <c r="K13" s="74"/>
      <c r="M13" s="346"/>
      <c r="O13" s="627"/>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1:53" s="102" customFormat="1" ht="16.5" thickBot="1" x14ac:dyDescent="0.25">
      <c r="A14" s="700"/>
      <c r="C14" s="1944" t="str">
        <f>"2. Business rates credited and charged to the Collection Fund in " &amp; Prev_Yr &amp; " (enter as +ve)"</f>
        <v>2. Business rates credited and charged to the Collection Fund in 2025-26 (enter as +ve)</v>
      </c>
      <c r="D14" s="1944"/>
      <c r="E14" s="1944"/>
      <c r="F14" s="74"/>
      <c r="G14" s="74"/>
      <c r="H14" s="1321">
        <v>0</v>
      </c>
      <c r="I14" s="1500"/>
      <c r="J14" s="1500"/>
      <c r="K14" s="74"/>
      <c r="M14" s="346"/>
      <c r="O14" s="627"/>
      <c r="P14"/>
      <c r="Q14" s="1995" t="s">
        <v>871</v>
      </c>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s="102" customFormat="1" ht="15.75" customHeight="1" thickBot="1" x14ac:dyDescent="0.3">
      <c r="A15" s="700"/>
      <c r="C15" s="150"/>
      <c r="D15" s="74"/>
      <c r="E15" s="74"/>
      <c r="F15" s="74"/>
      <c r="G15" s="74"/>
      <c r="H15" s="1500"/>
      <c r="I15" s="1500"/>
      <c r="J15" s="1500"/>
      <c r="K15" s="74"/>
      <c r="M15" s="346"/>
      <c r="O15" s="627"/>
      <c r="P15"/>
      <c r="Q15" s="199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s="102" customFormat="1" ht="16.5" thickBot="1" x14ac:dyDescent="0.25">
      <c r="A16" s="700"/>
      <c r="C16" s="1944" t="s">
        <v>2340</v>
      </c>
      <c r="D16" s="1944"/>
      <c r="E16" s="1944"/>
      <c r="F16" s="74"/>
      <c r="G16" s="74"/>
      <c r="H16" s="1324">
        <v>0</v>
      </c>
      <c r="I16" s="1500"/>
      <c r="J16" s="1500"/>
      <c r="K16" s="74"/>
      <c r="M16" s="346"/>
      <c r="O16" s="627"/>
      <c r="P16"/>
      <c r="Q16" s="91"/>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s="102" customFormat="1" ht="16.5" thickBot="1" x14ac:dyDescent="0.3">
      <c r="A17" s="700"/>
      <c r="C17" s="150"/>
      <c r="D17" s="74"/>
      <c r="E17" s="74"/>
      <c r="F17" s="74"/>
      <c r="G17" s="74"/>
      <c r="H17" s="1500"/>
      <c r="I17" s="1500"/>
      <c r="J17" s="1500"/>
      <c r="K17" s="74"/>
      <c r="M17" s="346"/>
      <c r="O17" s="627"/>
      <c r="P17"/>
      <c r="Q17" s="91"/>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s="102" customFormat="1" ht="16.5" thickBot="1" x14ac:dyDescent="0.25">
      <c r="A18" s="700"/>
      <c r="C18" s="1944" t="s">
        <v>877</v>
      </c>
      <c r="D18" s="1944"/>
      <c r="E18" s="1944"/>
      <c r="F18" s="74"/>
      <c r="G18" s="74"/>
      <c r="H18" s="1321">
        <v>0</v>
      </c>
      <c r="I18" s="1500"/>
      <c r="J18" s="1500"/>
      <c r="K18" s="74"/>
      <c r="M18" s="346"/>
      <c r="O18" s="627"/>
      <c r="P18"/>
      <c r="Q18" s="91"/>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s="102" customFormat="1" ht="16.5" thickBot="1" x14ac:dyDescent="0.3">
      <c r="A19" s="700"/>
      <c r="C19" s="150"/>
      <c r="D19" s="74"/>
      <c r="E19" s="74"/>
      <c r="F19" s="74"/>
      <c r="G19" s="74"/>
      <c r="H19" s="1500"/>
      <c r="I19" s="1500"/>
      <c r="J19" s="1500"/>
      <c r="K19" s="74"/>
      <c r="M19" s="346"/>
      <c r="O19" s="627"/>
      <c r="P19"/>
      <c r="Q19" s="91"/>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s="102" customFormat="1" ht="16.5" thickBot="1" x14ac:dyDescent="0.25">
      <c r="A20" s="700"/>
      <c r="C20" s="1944" t="s">
        <v>2341</v>
      </c>
      <c r="D20" s="1944"/>
      <c r="E20" s="1944"/>
      <c r="F20" s="1944"/>
      <c r="G20" s="74"/>
      <c r="H20" s="1321">
        <v>0</v>
      </c>
      <c r="I20" s="1500"/>
      <c r="J20" s="1500"/>
      <c r="K20" s="74"/>
      <c r="M20" s="346"/>
      <c r="O20" s="627"/>
      <c r="P20"/>
      <c r="Q20" s="91"/>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1:53" s="102" customFormat="1" ht="16.5" thickBot="1" x14ac:dyDescent="0.3">
      <c r="A21" s="700"/>
      <c r="C21" s="150"/>
      <c r="D21" s="74"/>
      <c r="E21" s="74"/>
      <c r="F21" s="74"/>
      <c r="G21" s="74"/>
      <c r="H21" s="1500"/>
      <c r="I21" s="1500"/>
      <c r="J21" s="1500"/>
      <c r="K21" s="74"/>
      <c r="M21" s="346"/>
      <c r="O21" s="627"/>
      <c r="P21"/>
      <c r="Q21" s="92" t="s">
        <v>53</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s="102" customFormat="1" ht="16.5" thickBot="1" x14ac:dyDescent="0.25">
      <c r="A22" s="700"/>
      <c r="C22" s="1944" t="s">
        <v>1135</v>
      </c>
      <c r="D22" s="1944"/>
      <c r="E22" s="1944"/>
      <c r="F22" s="74"/>
      <c r="G22" s="74"/>
      <c r="H22" s="1321">
        <v>0</v>
      </c>
      <c r="I22" s="1500"/>
      <c r="J22" s="1500"/>
      <c r="K22" s="74"/>
      <c r="M22" s="346"/>
      <c r="O22" s="627"/>
      <c r="P22"/>
      <c r="Q22" s="93" t="s">
        <v>52</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s="102" customFormat="1" ht="15.75" thickBot="1" x14ac:dyDescent="0.25">
      <c r="A23" s="700"/>
      <c r="C23" s="183"/>
      <c r="D23" s="74"/>
      <c r="E23" s="74"/>
      <c r="F23" s="74"/>
      <c r="G23" s="74"/>
      <c r="H23" s="1500"/>
      <c r="I23" s="1500"/>
      <c r="J23" s="1500"/>
      <c r="K23" s="74"/>
      <c r="M23" s="346"/>
      <c r="O23" s="627"/>
      <c r="P23"/>
      <c r="Q23" s="9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s="102" customFormat="1" ht="16.5" thickBot="1" x14ac:dyDescent="0.3">
      <c r="A24" s="700"/>
      <c r="C24" s="1991" t="s">
        <v>878</v>
      </c>
      <c r="D24" s="1991"/>
      <c r="E24" s="1991"/>
      <c r="F24" s="74"/>
      <c r="G24" s="74"/>
      <c r="H24" s="1522"/>
      <c r="I24" s="1500"/>
      <c r="J24" s="1323">
        <f>$H$14+$H$16+$H$18+$H$20+$H$22</f>
        <v>0</v>
      </c>
      <c r="M24" s="346"/>
      <c r="O24" s="627"/>
      <c r="P24"/>
      <c r="Q24" s="93">
        <f>IF(+H14+H16+H18+H20+H22-J24=0,0,1)</f>
        <v>0</v>
      </c>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1:53" s="102" customFormat="1" ht="15.75" x14ac:dyDescent="0.25">
      <c r="A25" s="700"/>
      <c r="C25" s="150"/>
      <c r="D25" s="74"/>
      <c r="E25" s="74"/>
      <c r="F25" s="74"/>
      <c r="G25" s="74"/>
      <c r="H25" s="1500"/>
      <c r="I25" s="1500"/>
      <c r="J25" s="1523"/>
      <c r="K25" s="74"/>
      <c r="M25" s="346"/>
      <c r="O25" s="627"/>
      <c r="P25"/>
      <c r="Q25" s="93"/>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s="102" customFormat="1" ht="16.5" thickBot="1" x14ac:dyDescent="0.3">
      <c r="A26" s="700"/>
      <c r="C26" s="150" t="s">
        <v>1213</v>
      </c>
      <c r="D26" s="74"/>
      <c r="E26" s="74"/>
      <c r="F26" s="74"/>
      <c r="G26" s="74"/>
      <c r="H26" s="785"/>
      <c r="I26" s="785"/>
      <c r="J26" s="785"/>
      <c r="K26" s="74"/>
      <c r="M26" s="346"/>
      <c r="O26" s="627"/>
      <c r="P26"/>
      <c r="Q26" s="93"/>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s="102" customFormat="1" ht="16.5" thickBot="1" x14ac:dyDescent="0.25">
      <c r="A27" s="700"/>
      <c r="C27" s="1944" t="str">
        <f>"8. Transitional protection payments received, or to be received in " &amp; Prev_Yr</f>
        <v>8. Transitional protection payments received, or to be received in 2025-26</v>
      </c>
      <c r="D27" s="1944"/>
      <c r="E27" s="1944"/>
      <c r="F27" s="74"/>
      <c r="G27" s="74"/>
      <c r="H27" s="1321">
        <v>0</v>
      </c>
      <c r="I27" s="785"/>
      <c r="J27" s="785"/>
      <c r="K27" s="74"/>
      <c r="M27" s="346"/>
      <c r="O27" s="627"/>
      <c r="P27"/>
      <c r="Q27" s="9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1:53" s="102" customFormat="1" ht="15.75" thickBot="1" x14ac:dyDescent="0.25">
      <c r="A28" s="700"/>
      <c r="C28" s="183"/>
      <c r="D28" s="74"/>
      <c r="E28" s="74"/>
      <c r="F28" s="74"/>
      <c r="G28" s="74"/>
      <c r="H28" s="785"/>
      <c r="I28" s="785"/>
      <c r="J28" s="785"/>
      <c r="K28" s="74"/>
      <c r="M28" s="346"/>
      <c r="O28" s="627"/>
      <c r="P28"/>
      <c r="Q28" s="9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1:53" s="102" customFormat="1" ht="16.5" thickBot="1" x14ac:dyDescent="0.25">
      <c r="A29" s="700"/>
      <c r="C29" s="1944" t="s">
        <v>2391</v>
      </c>
      <c r="D29" s="1944"/>
      <c r="E29" s="1944"/>
      <c r="F29" s="74"/>
      <c r="G29" s="74"/>
      <c r="H29" s="1321">
        <v>0</v>
      </c>
      <c r="I29" s="785"/>
      <c r="J29" s="785"/>
      <c r="K29" s="74"/>
      <c r="M29" s="346"/>
      <c r="O29" s="627"/>
      <c r="P29"/>
      <c r="Q29" s="9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1:53" s="102" customFormat="1" ht="16.5" thickBot="1" x14ac:dyDescent="0.25">
      <c r="A30" s="700"/>
      <c r="C30" s="183"/>
      <c r="D30" s="74"/>
      <c r="E30" s="74"/>
      <c r="F30" s="74"/>
      <c r="G30" s="74"/>
      <c r="H30" s="827"/>
      <c r="I30" s="785"/>
      <c r="J30" s="785"/>
      <c r="K30" s="74"/>
      <c r="M30" s="346"/>
      <c r="O30" s="627"/>
      <c r="P30"/>
      <c r="Q30" s="93"/>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1:53" s="102" customFormat="1" ht="16.5" thickBot="1" x14ac:dyDescent="0.25">
      <c r="A31" s="700"/>
      <c r="C31" s="1944" t="str">
        <f>"10. Transfers/payments into the Collection Fund in " &amp; Prev_Yr &amp; " in respect of a previous year's deficit"</f>
        <v>10. Transfers/payments into the Collection Fund in 2025-26 in respect of a previous year's deficit</v>
      </c>
      <c r="D31" s="1944"/>
      <c r="E31" s="1944"/>
      <c r="F31" s="1944"/>
      <c r="G31" s="74"/>
      <c r="H31" s="1524" t="e" vm="1">
        <f>IF(INDEX(Data!$AK:$AK,MATCH(Import_LA_Code,Ref_LA_Codes,0))&lt;0,INDEX(Data!$AK:$AK,MATCH(Import_LA_Code,Ref_LA_Codes,0))*-1,0)</f>
        <v>#VALUE!</v>
      </c>
      <c r="I31" s="785"/>
      <c r="J31" s="785"/>
      <c r="K31" s="74"/>
      <c r="M31" s="267"/>
      <c r="N31" s="246"/>
      <c r="O31" s="932"/>
      <c r="P31"/>
      <c r="Q31" s="93" t="e" vm="1">
        <f>IF(ROUND(R31,0)-H31=0,0,1)</f>
        <v>#VALUE!</v>
      </c>
      <c r="R31" s="277" t="e" vm="1">
        <f>-IF(INDEX(Data!AK:AK,MATCH(Import_LA_Code,Ref_LA_Codes,0))&lt;0,INDEX(Data!AK:AK,MATCH(Import_LA_Code,Ref_LA_Codes,0)),0)</f>
        <v>#VALUE!</v>
      </c>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s="102" customFormat="1" ht="16.5" thickBot="1" x14ac:dyDescent="0.25">
      <c r="A32" s="700"/>
      <c r="C32" s="183"/>
      <c r="D32" s="74"/>
      <c r="E32" s="74"/>
      <c r="F32" s="74"/>
      <c r="G32" s="74"/>
      <c r="H32" s="1616" t="e" vm="1">
        <f>IF(H31=ROUND(R31,0),"","There is a difference between the value in Line 10 and figures previously reported")</f>
        <v>#VALUE!</v>
      </c>
      <c r="I32" s="867"/>
      <c r="J32" s="867"/>
      <c r="K32" s="710"/>
      <c r="M32" s="440"/>
      <c r="N32" s="246"/>
      <c r="O32" s="932"/>
      <c r="P32"/>
      <c r="Q32" s="93"/>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s="102" customFormat="1" ht="16.5" thickBot="1" x14ac:dyDescent="0.3">
      <c r="A33" s="700"/>
      <c r="C33" s="1991" t="s">
        <v>2392</v>
      </c>
      <c r="D33" s="1991"/>
      <c r="E33" s="1991"/>
      <c r="F33" s="74"/>
      <c r="G33" s="74"/>
      <c r="H33" s="785"/>
      <c r="I33" s="785"/>
      <c r="J33" s="1323" t="e" vm="1">
        <f>+H27+H29+H31</f>
        <v>#VALUE!</v>
      </c>
      <c r="M33" s="440"/>
      <c r="N33" s="733"/>
      <c r="O33" s="932"/>
      <c r="P33"/>
      <c r="Q33" s="93" t="e" vm="1">
        <f>IF(+H27+H29+H31-J33=0,0,1)</f>
        <v>#VALUE!</v>
      </c>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s="102" customFormat="1" x14ac:dyDescent="0.2">
      <c r="A34" s="700"/>
      <c r="C34" s="74"/>
      <c r="D34" s="74"/>
      <c r="E34" s="74"/>
      <c r="F34" s="74"/>
      <c r="G34" s="74"/>
      <c r="H34" s="785"/>
      <c r="I34" s="785"/>
      <c r="J34" s="785"/>
      <c r="K34" s="74"/>
      <c r="M34" s="440"/>
      <c r="N34" s="441"/>
      <c r="O34" s="932"/>
      <c r="P34"/>
      <c r="Q34" s="93"/>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s="102" customFormat="1" ht="16.5" thickBot="1" x14ac:dyDescent="0.3">
      <c r="A35" s="700"/>
      <c r="C35" s="150" t="s">
        <v>1212</v>
      </c>
      <c r="D35" s="74"/>
      <c r="E35" s="74"/>
      <c r="F35" s="74"/>
      <c r="G35" s="74"/>
      <c r="H35" s="785"/>
      <c r="I35" s="785"/>
      <c r="J35" s="785"/>
      <c r="K35" s="74"/>
      <c r="M35" s="440"/>
      <c r="N35" s="441"/>
      <c r="O35" s="932"/>
      <c r="P35"/>
      <c r="Q35" s="93"/>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s="102" customFormat="1" ht="16.5" thickBot="1" x14ac:dyDescent="0.25">
      <c r="A36" s="700"/>
      <c r="C36" s="1944" t="str">
        <f>"12. Transitional protection payments made, or to be made, in " &amp; Prev_Yr</f>
        <v>12. Transitional protection payments made, or to be made, in 2025-26</v>
      </c>
      <c r="D36" s="1944"/>
      <c r="E36" s="1944"/>
      <c r="F36" s="183"/>
      <c r="G36" s="74"/>
      <c r="H36" s="1321">
        <v>0</v>
      </c>
      <c r="I36" s="785"/>
      <c r="J36" s="785"/>
      <c r="K36" s="74"/>
      <c r="M36" s="440"/>
      <c r="N36" s="441"/>
      <c r="O36" s="932"/>
      <c r="P36"/>
      <c r="Q36" s="93"/>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s="102" customFormat="1" ht="15.75" thickBot="1" x14ac:dyDescent="0.25">
      <c r="A37" s="700"/>
      <c r="C37" s="183"/>
      <c r="D37" s="183"/>
      <c r="E37" s="183"/>
      <c r="F37" s="183"/>
      <c r="G37" s="74"/>
      <c r="H37" s="785"/>
      <c r="I37" s="785"/>
      <c r="J37" s="785"/>
      <c r="K37" s="74"/>
      <c r="M37" s="440"/>
      <c r="N37" s="441"/>
      <c r="O37" s="932"/>
      <c r="P37"/>
      <c r="Q37" s="93"/>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s="102" customFormat="1" ht="16.5" customHeight="1" thickBot="1" x14ac:dyDescent="0.25">
      <c r="A38" s="700"/>
      <c r="C38" s="183" t="str">
        <f>"13. Payments made, or to be made, to the Secretary of State in respect of the central share in " &amp; Prev_Yr</f>
        <v>13. Payments made, or to be made, to the Secretary of State in respect of the central share in 2025-26</v>
      </c>
      <c r="D38" s="183"/>
      <c r="E38" s="183"/>
      <c r="F38" s="183"/>
      <c r="G38" s="74"/>
      <c r="H38" s="1521">
        <f>-1*INDEX(Data!$Z:$Z,MATCH(Import_LA_Code,Ref_LA_Codes,0))</f>
        <v>0</v>
      </c>
      <c r="I38" s="785"/>
      <c r="J38" s="785"/>
      <c r="K38" s="74"/>
      <c r="M38" s="346"/>
      <c r="O38" s="627"/>
      <c r="P38"/>
      <c r="Q38" s="93">
        <f>IF(ROUND(R38,0)-H38=0,0,1)</f>
        <v>0</v>
      </c>
      <c r="R38" s="277">
        <f>-1*INDEX(Data!$Z:$Z,MATCH(Import_LA_Code,Ref_LA_Codes,0))</f>
        <v>0</v>
      </c>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s="102" customFormat="1" ht="15.75" x14ac:dyDescent="0.2">
      <c r="A39" s="700"/>
      <c r="C39" s="183"/>
      <c r="D39" s="183"/>
      <c r="E39" s="183"/>
      <c r="F39" s="183"/>
      <c r="G39" s="74"/>
      <c r="H39" s="867" t="str">
        <f>IF(H38=ROUND(R38,0),"","There is a difference between the value in Line 13 and figures previously reported")</f>
        <v/>
      </c>
      <c r="I39" s="785"/>
      <c r="J39" s="785"/>
      <c r="K39" s="74"/>
      <c r="M39" s="346"/>
      <c r="O39" s="627"/>
      <c r="P39"/>
      <c r="Q39" s="93"/>
      <c r="R39" s="277"/>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s="102" customFormat="1" ht="15.75" thickBot="1" x14ac:dyDescent="0.25">
      <c r="A40" s="700"/>
      <c r="C40" s="183"/>
      <c r="D40" s="183"/>
      <c r="E40" s="183"/>
      <c r="F40" s="183"/>
      <c r="G40" s="74"/>
      <c r="H40" s="785"/>
      <c r="I40" s="785"/>
      <c r="J40" s="785"/>
      <c r="K40" s="74"/>
      <c r="M40" s="346"/>
      <c r="O40" s="627"/>
      <c r="P40"/>
      <c r="Q40" s="93"/>
      <c r="R40" s="277"/>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1:53" s="102" customFormat="1" ht="16.5" thickBot="1" x14ac:dyDescent="0.25">
      <c r="A41" s="700"/>
      <c r="C41" s="1914" t="str">
        <f>"14. Payments made, or to be made to, major precepting authorities in respect of business rates income, "&amp; Prev_Yr</f>
        <v>14. Payments made, or to be made to, major precepting authorities in respect of business rates income, 2025-26</v>
      </c>
      <c r="D41" s="1914"/>
      <c r="E41" s="1914"/>
      <c r="F41" s="1914"/>
      <c r="G41" s="74"/>
      <c r="H41" s="1521">
        <f>-1*(INDEX(Data!$AB:$AB,MATCH(Import_LA_Code,Ref_LA_Codes,0))+INDEX(Data!$AC:$AC,MATCH(Import_LA_Code,Ref_LA_Codes,0)))</f>
        <v>0</v>
      </c>
      <c r="I41" s="785"/>
      <c r="J41" s="785"/>
      <c r="K41" s="74"/>
      <c r="M41" s="346"/>
      <c r="O41" s="627"/>
      <c r="P41"/>
      <c r="Q41" s="93">
        <f>IF(ROUND(R41,0)-H41=0,0,1)</f>
        <v>0</v>
      </c>
      <c r="R41" s="277">
        <f>-1*(INDEX(Data!$AB:$AB,MATCH(Import_LA_Code,Ref_LA_Codes,0))+INDEX(Data!$AC:$AC,MATCH(Import_LA_Code,Ref_LA_Codes,0)))</f>
        <v>0</v>
      </c>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1:53" s="102" customFormat="1" ht="15.75" x14ac:dyDescent="0.2">
      <c r="A42" s="700"/>
      <c r="C42" s="1914"/>
      <c r="D42" s="1914"/>
      <c r="E42" s="1914"/>
      <c r="F42" s="1914"/>
      <c r="G42" s="74"/>
      <c r="H42" s="867" t="str">
        <f>IF(H41=ROUND(R41,0),"","There is a difference between the value in Line 14 and figures previously reported")</f>
        <v/>
      </c>
      <c r="I42" s="1500"/>
      <c r="J42" s="785"/>
      <c r="K42" s="74"/>
      <c r="M42" s="346"/>
      <c r="O42" s="627"/>
      <c r="P42"/>
      <c r="Q42" s="93"/>
      <c r="R42" s="277"/>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1:53" s="102" customFormat="1" ht="15.75" thickBot="1" x14ac:dyDescent="0.25">
      <c r="A43" s="700"/>
      <c r="C43" s="183"/>
      <c r="D43" s="183"/>
      <c r="E43" s="183"/>
      <c r="F43" s="183"/>
      <c r="G43" s="74"/>
      <c r="H43" s="785"/>
      <c r="I43" s="785"/>
      <c r="J43" s="785"/>
      <c r="K43" s="74"/>
      <c r="M43" s="346"/>
      <c r="O43" s="627"/>
      <c r="P43"/>
      <c r="Q43" s="93"/>
      <c r="R43" s="277"/>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1:53" s="102" customFormat="1" ht="16.5" customHeight="1" thickBot="1" x14ac:dyDescent="0.25">
      <c r="A44" s="700"/>
      <c r="C44" s="183" t="str">
        <f>"15. Transfers made, or to be made, to the billing authority's General Fund in respect of business rates income in " &amp; Prev_Yr</f>
        <v>15. Transfers made, or to be made, to the billing authority's General Fund in respect of business rates income in 2025-26</v>
      </c>
      <c r="D44" s="183"/>
      <c r="E44" s="183"/>
      <c r="F44" s="183"/>
      <c r="G44" s="74"/>
      <c r="H44" s="1521">
        <f>-1*INDEX(Data!$AA:$AA,MATCH(Import_LA_Code,Ref_LA_Codes,0))</f>
        <v>0</v>
      </c>
      <c r="I44" s="785"/>
      <c r="J44" s="785"/>
      <c r="K44" s="74"/>
      <c r="M44" s="346"/>
      <c r="O44" s="627"/>
      <c r="P44"/>
      <c r="Q44" s="93">
        <f>IF(ROUND(R44,0)-H44=0,0,1)</f>
        <v>0</v>
      </c>
      <c r="R44" s="277">
        <f>-1*INDEX(Data!$AA:$AA,MATCH(Import_LA_Code,Ref_LA_Codes,0))</f>
        <v>0</v>
      </c>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1:53" s="102" customFormat="1" ht="16.5" thickBot="1" x14ac:dyDescent="0.25">
      <c r="A45" s="700"/>
      <c r="C45" s="183"/>
      <c r="D45" s="183"/>
      <c r="E45" s="183"/>
      <c r="F45" s="183"/>
      <c r="G45" s="74"/>
      <c r="H45" s="867" t="str">
        <f>IF(H44=ROUND(R44,0),"","There is a difference between the value in Line 15 and figures previously reported")</f>
        <v/>
      </c>
      <c r="I45" s="785"/>
      <c r="J45" s="785"/>
      <c r="K45" s="74"/>
      <c r="M45" s="346"/>
      <c r="O45" s="627"/>
      <c r="P45"/>
      <c r="Q45" s="93"/>
      <c r="R45" s="277"/>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1:53" s="102" customFormat="1" ht="16.5" thickBot="1" x14ac:dyDescent="0.25">
      <c r="A46" s="700"/>
      <c r="C46" s="1948" t="str">
        <f>"16. Transfers made, or to be made, to the billing authority's General Fund; and payments made, or to be made, to a precepting authority in respect of disregarded amounts in " &amp; Prev_Yr</f>
        <v>16. Transfers made, or to be made, to the billing authority's General Fund; and payments made, or to be made, to a precepting authority in respect of disregarded amounts in 2025-26</v>
      </c>
      <c r="D46" s="1948"/>
      <c r="E46" s="1948"/>
      <c r="F46" s="1948"/>
      <c r="G46" s="74"/>
      <c r="H46" s="1521">
        <f>-1*(INDEX(Data!$AD:$AD,MATCH(Import_LA_Code,Ref_LA_Codes,0))+INDEX(Data!$AE:$AE,MATCH(Import_LA_Code,Ref_LA_Codes,0))+INDEX(Data!$AF:$AF,MATCH(Import_LA_Code,Ref_LA_Codes,0))+INDEX(Data!$AG:$AG,MATCH(Import_LA_Code,Ref_LA_Codes,0))+INDEX(Data!$AH:$AH,MATCH(Import_LA_Code,Ref_LA_Codes,0))+INDEX(Data!$AI:$AI,MATCH(Import_LA_Code,Ref_LA_Codes,0))+INDEX(Data!$AJ:$AJ,MATCH(Import_LA_Code,Ref_LA_Codes,0)))</f>
        <v>0</v>
      </c>
      <c r="I46" s="785"/>
      <c r="J46" s="785"/>
      <c r="K46" s="74"/>
      <c r="M46" s="346"/>
      <c r="O46" s="627"/>
      <c r="P46"/>
      <c r="Q46" s="93">
        <f>IF(ROUND(R46,0)-H46=0,0,1)</f>
        <v>0</v>
      </c>
      <c r="R46" s="277">
        <f>-1*(INDEX(Data!$AD:$AD,MATCH(Import_LA_Code,Ref_LA_Codes,0))+INDEX(Data!$AE:$AE,MATCH(Import_LA_Code,Ref_LA_Codes,0))+INDEX(Data!$AF:$AF,MATCH(Import_LA_Code,Ref_LA_Codes,0))+INDEX(Data!$AG:$AG,MATCH(Import_LA_Code,Ref_LA_Codes,0))+INDEX(Data!$AH:$AH,MATCH(Import_LA_Code,Ref_LA_Codes,0))+INDEX(Data!$AI:$AI,MATCH(Import_LA_Code,Ref_LA_Codes,0))+INDEX(Data!$AJ:$AJ,MATCH(Import_LA_Code,Ref_LA_Codes,0)))</f>
        <v>0</v>
      </c>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1:53" s="102" customFormat="1" ht="15.75" x14ac:dyDescent="0.2">
      <c r="A47" s="700"/>
      <c r="C47" s="1948"/>
      <c r="D47" s="1948"/>
      <c r="E47" s="1948"/>
      <c r="F47" s="1948"/>
      <c r="G47" s="74"/>
      <c r="H47" s="867" t="str">
        <f>IF(H46=ROUND(R46,0),"","There is a difference between the value in Line 16 and figures previously reported")</f>
        <v/>
      </c>
      <c r="I47" s="785"/>
      <c r="J47" s="785"/>
      <c r="K47" s="74"/>
      <c r="M47" s="346"/>
      <c r="O47" s="627"/>
      <c r="P47"/>
      <c r="Q47" s="93"/>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1:53" s="102" customFormat="1" ht="15.75" thickBot="1" x14ac:dyDescent="0.25">
      <c r="A48" s="700"/>
      <c r="C48" s="183"/>
      <c r="D48" s="695"/>
      <c r="E48" s="695"/>
      <c r="F48" s="695"/>
      <c r="G48" s="74"/>
      <c r="H48" s="785"/>
      <c r="I48" s="785"/>
      <c r="J48" s="785"/>
      <c r="K48" s="74"/>
      <c r="M48" s="346"/>
      <c r="O48" s="627"/>
      <c r="P48"/>
      <c r="Q48" s="93"/>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s="102" customFormat="1" ht="16.5" thickBot="1" x14ac:dyDescent="0.25">
      <c r="A49" s="700"/>
      <c r="C49" s="1944" t="s">
        <v>879</v>
      </c>
      <c r="D49" s="1944"/>
      <c r="E49" s="1944"/>
      <c r="F49" s="183"/>
      <c r="G49" s="74"/>
      <c r="H49" s="1321">
        <v>0</v>
      </c>
      <c r="I49" s="1522"/>
      <c r="J49" s="785"/>
      <c r="K49" s="74"/>
      <c r="M49" s="346"/>
      <c r="O49" s="627"/>
      <c r="P49"/>
      <c r="Q49" s="93"/>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53" s="102" customFormat="1" ht="16.5" thickBot="1" x14ac:dyDescent="0.25">
      <c r="A50" s="700"/>
      <c r="C50" s="183"/>
      <c r="D50" s="183"/>
      <c r="E50" s="183"/>
      <c r="F50" s="183"/>
      <c r="G50" s="74"/>
      <c r="H50" s="827"/>
      <c r="I50" s="785"/>
      <c r="J50" s="785"/>
      <c r="K50" s="74"/>
      <c r="M50" s="346"/>
      <c r="O50" s="627"/>
      <c r="P50"/>
      <c r="Q50" s="93"/>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s="102" customFormat="1" ht="16.5" thickBot="1" x14ac:dyDescent="0.25">
      <c r="A51" s="700"/>
      <c r="C51" s="1944" t="str">
        <f>"18. Transfers/payments made from the Collection Fund in " &amp; Prev_Yr &amp; " in respect of a previous year's surplus"</f>
        <v>18. Transfers/payments made from the Collection Fund in 2025-26 in respect of a previous year's surplus</v>
      </c>
      <c r="D51" s="1944"/>
      <c r="E51" s="1944"/>
      <c r="F51" s="1944"/>
      <c r="G51" s="74"/>
      <c r="H51" s="1521" t="e" vm="1">
        <f>IF(INDEX(Data!$AK:$AK,MATCH(Import_LA_Code,Ref_LA_Codes,0))&gt;0,INDEX(Data!$AK:$AK,MATCH(Import_LA_Code,Ref_LA_Codes,0))*-1,0)</f>
        <v>#VALUE!</v>
      </c>
      <c r="I51" s="785"/>
      <c r="J51" s="785"/>
      <c r="K51" s="74"/>
      <c r="M51" s="346"/>
      <c r="O51" s="627"/>
      <c r="P51"/>
      <c r="Q51" s="276" t="e" vm="1">
        <f>IF(H51=ROUND(R51,0),0,1)</f>
        <v>#VALUE!</v>
      </c>
      <c r="R51" s="277" t="e" vm="1">
        <f>-IF(INDEX(Data!AK:AK,MATCH(Import_LA_Code,Ref_LA_Codes,0))&gt;0,INDEX(Data!AK:AK,MATCH(Import_LA_Code,Ref_LA_Codes,0)),0)</f>
        <v>#VALUE!</v>
      </c>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s="102" customFormat="1" ht="16.5" thickBot="1" x14ac:dyDescent="0.25">
      <c r="A52" s="700"/>
      <c r="C52" s="183"/>
      <c r="D52" s="183"/>
      <c r="E52" s="183"/>
      <c r="F52" s="183"/>
      <c r="G52" s="74"/>
      <c r="H52" s="867" t="e" vm="1">
        <f>CONCATENATE(IF(H51=ROUND(R51,0),"","There is a difference between the value in Line 18 and previously reported figures."),IF(OR((H31+H51=H31),(H31+H51=H51)),""," Lines 10 and 18 are mutually exclusive, please double check your data entry. "))</f>
        <v>#VALUE!</v>
      </c>
      <c r="I52" s="785"/>
      <c r="J52" s="785"/>
      <c r="K52" s="74"/>
      <c r="M52" s="346"/>
      <c r="O52" s="627"/>
      <c r="P52"/>
      <c r="Q52" s="93"/>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s="102" customFormat="1" ht="16.5" thickBot="1" x14ac:dyDescent="0.3">
      <c r="A53" s="700"/>
      <c r="C53" s="1991" t="s">
        <v>2393</v>
      </c>
      <c r="D53" s="1991"/>
      <c r="E53" s="1991"/>
      <c r="F53" s="183"/>
      <c r="G53" s="74"/>
      <c r="H53" s="785"/>
      <c r="I53" s="785"/>
      <c r="J53" s="1323" t="e" vm="1">
        <f>+H36+H38+H41+H44+H46+H49+H51</f>
        <v>#VALUE!</v>
      </c>
      <c r="M53" s="346"/>
      <c r="O53" s="627"/>
      <c r="P53"/>
      <c r="Q53" s="94" t="e" vm="1">
        <f>IF(+H36+H38+H41+H44+H46+H49+H51-J53=0,0,1)</f>
        <v>#VALUE!</v>
      </c>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s="102" customFormat="1" ht="16.5" thickBot="1" x14ac:dyDescent="0.3">
      <c r="A54" s="700"/>
      <c r="C54" s="457"/>
      <c r="D54" s="74"/>
      <c r="E54" s="74"/>
      <c r="F54" s="74"/>
      <c r="G54" s="74"/>
      <c r="H54" s="785"/>
      <c r="I54" s="785"/>
      <c r="J54" s="785"/>
      <c r="K54" s="74"/>
      <c r="M54" s="346"/>
      <c r="O54" s="627"/>
      <c r="P54"/>
      <c r="Q54" s="93"/>
      <c r="R54" s="53"/>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s="102" customFormat="1" ht="15.75" x14ac:dyDescent="0.25">
      <c r="A55" s="700"/>
      <c r="B55" s="933"/>
      <c r="C55" s="934"/>
      <c r="D55" s="935"/>
      <c r="E55" s="935"/>
      <c r="F55" s="935"/>
      <c r="G55" s="935"/>
      <c r="H55" s="936"/>
      <c r="I55" s="936"/>
      <c r="J55" s="937"/>
      <c r="K55" s="74"/>
      <c r="M55" s="346"/>
      <c r="O55" s="627"/>
      <c r="P55"/>
      <c r="Q55" s="93"/>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53" s="102" customFormat="1" ht="15.75" x14ac:dyDescent="0.25">
      <c r="A56" s="700"/>
      <c r="B56" s="938"/>
      <c r="C56" s="150" t="str">
        <f>"ESTIMATED SURPLUS/(DEFICIT) ON COLLECTION FUND IN RESPECT OF FINANCIAL YEAR " &amp; Prev_Yr &amp; " - Surplus (positive), Deficit (Negative) "</f>
        <v xml:space="preserve">ESTIMATED SURPLUS/(DEFICIT) ON COLLECTION FUND IN RESPECT OF FINANCIAL YEAR 2025-26 - Surplus (positive), Deficit (Negative) </v>
      </c>
      <c r="D56" s="74"/>
      <c r="E56" s="74"/>
      <c r="F56" s="74"/>
      <c r="G56" s="74"/>
      <c r="H56" s="785"/>
      <c r="I56" s="785"/>
      <c r="J56" s="939"/>
      <c r="K56" s="74"/>
      <c r="M56" s="346"/>
      <c r="O56" s="627"/>
      <c r="P56"/>
      <c r="Q56" s="93"/>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s="102" customFormat="1" ht="16.5" thickBot="1" x14ac:dyDescent="0.25">
      <c r="A57" s="700"/>
      <c r="B57" s="938"/>
      <c r="C57" s="246"/>
      <c r="D57" s="74"/>
      <c r="E57" s="74"/>
      <c r="F57" s="74"/>
      <c r="G57" s="74"/>
      <c r="H57" s="785"/>
      <c r="I57" s="785"/>
      <c r="J57" s="827" t="s">
        <v>654</v>
      </c>
      <c r="K57" s="940"/>
      <c r="M57" s="346"/>
      <c r="O57" s="627"/>
      <c r="P57"/>
      <c r="Q57" s="93"/>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s="102" customFormat="1" ht="16.5" thickBot="1" x14ac:dyDescent="0.25">
      <c r="A58" s="700"/>
      <c r="B58" s="938"/>
      <c r="C58" s="1944" t="s">
        <v>2394</v>
      </c>
      <c r="D58" s="1944"/>
      <c r="E58" s="1944"/>
      <c r="F58" s="74"/>
      <c r="G58" s="74"/>
      <c r="H58" s="785"/>
      <c r="I58" s="785"/>
      <c r="J58" s="1323" t="e" vm="1">
        <f>+J11+J24+J33+J53</f>
        <v>#VALUE!</v>
      </c>
      <c r="L58" s="260"/>
      <c r="M58" s="346"/>
      <c r="O58" s="627"/>
      <c r="P58"/>
      <c r="Q58" s="94" t="e" vm="1">
        <f>IF(+J11+J24+J33+J53-J58=0,0,1)</f>
        <v>#VALUE!</v>
      </c>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53" s="102" customFormat="1" ht="16.5" thickBot="1" x14ac:dyDescent="0.3">
      <c r="A59" s="700"/>
      <c r="B59" s="941"/>
      <c r="C59" s="942"/>
      <c r="D59" s="943"/>
      <c r="E59" s="943"/>
      <c r="F59" s="944" t="e" vm="1">
        <f>IF(Q74=1,"This is different to Line 26. Please check that you have not overwritten any cells","")</f>
        <v>#VALUE!</v>
      </c>
      <c r="G59" s="943"/>
      <c r="H59" s="943"/>
      <c r="I59" s="943"/>
      <c r="J59" s="945"/>
      <c r="K59" s="940"/>
      <c r="M59" s="346"/>
      <c r="O59" s="627"/>
      <c r="P59"/>
      <c r="Q59" s="93"/>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s="102" customFormat="1" ht="15.75" x14ac:dyDescent="0.25">
      <c r="A60" s="700"/>
      <c r="C60" s="457"/>
      <c r="D60" s="74"/>
      <c r="E60" s="74"/>
      <c r="F60" s="74"/>
      <c r="G60" s="74"/>
      <c r="H60" s="74"/>
      <c r="I60" s="74"/>
      <c r="J60" s="74"/>
      <c r="K60" s="74"/>
      <c r="L60" s="74"/>
      <c r="M60" s="74"/>
      <c r="N60" s="74"/>
      <c r="O60" s="946"/>
      <c r="P60"/>
      <c r="Q60" s="93"/>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s="102" customFormat="1" ht="15.75" customHeight="1" x14ac:dyDescent="0.2">
      <c r="A61" s="700"/>
      <c r="B61" s="703" t="s">
        <v>5333</v>
      </c>
      <c r="C61" s="947"/>
      <c r="D61" s="947"/>
      <c r="E61" s="183"/>
      <c r="F61" s="183"/>
      <c r="G61" s="183"/>
      <c r="H61" s="183"/>
      <c r="I61" s="183"/>
      <c r="J61" s="183"/>
      <c r="K61" s="183"/>
      <c r="L61" s="183"/>
      <c r="M61" s="183"/>
      <c r="N61" s="183"/>
      <c r="O61" s="335"/>
      <c r="P61"/>
      <c r="Q61" s="93"/>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s="102" customFormat="1" ht="15.75" x14ac:dyDescent="0.25">
      <c r="A62" s="700"/>
      <c r="B62" s="761"/>
      <c r="C62" s="150"/>
      <c r="D62" s="183"/>
      <c r="E62" s="183"/>
      <c r="F62" s="183"/>
      <c r="G62" s="183"/>
      <c r="H62" s="183"/>
      <c r="I62" s="183"/>
      <c r="J62" s="183"/>
      <c r="K62" s="183"/>
      <c r="L62" s="183"/>
      <c r="M62" s="183"/>
      <c r="N62" s="183"/>
      <c r="O62" s="335"/>
      <c r="P62"/>
      <c r="Q62" s="93"/>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s="102" customFormat="1" ht="15.75" x14ac:dyDescent="0.25">
      <c r="A63" s="700"/>
      <c r="B63" s="761"/>
      <c r="C63" s="150"/>
      <c r="D63" s="183"/>
      <c r="E63" s="183"/>
      <c r="F63" s="441" t="s">
        <v>659</v>
      </c>
      <c r="G63" s="183"/>
      <c r="H63" s="441" t="s">
        <v>660</v>
      </c>
      <c r="I63" s="183"/>
      <c r="J63" s="441" t="s">
        <v>661</v>
      </c>
      <c r="K63" s="183"/>
      <c r="L63" s="441" t="s">
        <v>662</v>
      </c>
      <c r="M63" s="183"/>
      <c r="N63" s="441" t="s">
        <v>679</v>
      </c>
      <c r="O63" s="335"/>
      <c r="P63"/>
      <c r="Q63" s="9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s="102" customFormat="1" ht="46.5" customHeight="1" thickBot="1" x14ac:dyDescent="0.3">
      <c r="A64" s="700"/>
      <c r="B64" s="761"/>
      <c r="C64" s="150"/>
      <c r="D64" s="183"/>
      <c r="E64" s="183"/>
      <c r="F64" s="948" t="s">
        <v>1943</v>
      </c>
      <c r="G64" s="183"/>
      <c r="H64" s="947" t="str">
        <f>+'Part 1'!$K$15</f>
        <v>ZZZZ</v>
      </c>
      <c r="I64" s="183"/>
      <c r="J64" s="947" t="str">
        <f>+IF('Part 1'!$E$286="UA","",IF('Part 1'!$E$286="MD","",IF('Part 1'!$E$286="Greater London Authority",'Part 1'!$E$286,IF('Part 1'!$E$286="GLA - functions exc police",'Part 1'!$E$286,IF('Part 1'!$E$286="West of England CA",'Part 1'!$E$286,(CONCATENATE('Part 1'!$E$286," County Council")))))))</f>
        <v>0 County Council</v>
      </c>
      <c r="K64" s="183"/>
      <c r="L64" s="947">
        <f>+IF('Part 1'!$K$286="County","",IF('Part 1'!$K$286="NA","",'Part 1'!$K$286))</f>
        <v>0</v>
      </c>
      <c r="M64" s="183"/>
      <c r="N64" s="947" t="s">
        <v>671</v>
      </c>
      <c r="O64" s="335"/>
      <c r="P64"/>
      <c r="Q64" s="93"/>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53" s="102" customFormat="1" ht="16.5" thickBot="1" x14ac:dyDescent="0.25">
      <c r="A65" s="700"/>
      <c r="B65" s="761"/>
      <c r="C65" s="183" t="str">
        <f>"21. % for distribution of prior year surplus/deficit (i.e. " &amp; Prev_Yr &amp; ")"</f>
        <v>21. % for distribution of prior year surplus/deficit (i.e. 2025-26)</v>
      </c>
      <c r="D65" s="183"/>
      <c r="E65" s="183"/>
      <c r="F65" s="1525">
        <f>N65-L65-J65-H65</f>
        <v>1</v>
      </c>
      <c r="G65" s="708"/>
      <c r="H65" s="1525">
        <f>INDEX(TierSplit!K:K,MATCH(Import_LA_Code,Ref_LA_Codes2,0))</f>
        <v>0</v>
      </c>
      <c r="I65" s="708"/>
      <c r="J65" s="1525">
        <f>INDEX(TierSplit!N:N,MATCH(Import_LA_Code,Ref_LA_Codes2,0))</f>
        <v>0</v>
      </c>
      <c r="K65" s="1523"/>
      <c r="L65" s="1525">
        <f>INDEX(TierSplit!Q:Q,MATCH(Import_LA_Code,Ref_LA_Codes2,0))</f>
        <v>0</v>
      </c>
      <c r="M65" s="1523"/>
      <c r="N65" s="1525">
        <f>1</f>
        <v>1</v>
      </c>
      <c r="O65" s="335"/>
      <c r="P65"/>
      <c r="Q65" s="93">
        <f>IF(ROUND(N65,0)-ROUND(F65+H65+J65+L65,0)=0,0,1)</f>
        <v>0</v>
      </c>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s="102" customFormat="1" ht="15.75" thickBot="1" x14ac:dyDescent="0.25">
      <c r="A66" s="700"/>
      <c r="B66" s="761"/>
      <c r="C66" s="183"/>
      <c r="D66" s="183"/>
      <c r="E66" s="183"/>
      <c r="F66" s="1523"/>
      <c r="G66" s="1523"/>
      <c r="H66" s="1523"/>
      <c r="I66" s="1523"/>
      <c r="J66" s="1523"/>
      <c r="K66" s="1523"/>
      <c r="L66" s="1523"/>
      <c r="M66" s="1523"/>
      <c r="N66" s="1523"/>
      <c r="O66" s="335"/>
      <c r="P66"/>
      <c r="Q66" s="93"/>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s="102" customFormat="1" ht="16.5" thickBot="1" x14ac:dyDescent="0.25">
      <c r="A67" s="700"/>
      <c r="B67" s="761"/>
      <c r="C67" s="1944" t="s">
        <v>2321</v>
      </c>
      <c r="D67" s="1944"/>
      <c r="E67" s="1992"/>
      <c r="F67" s="1512" t="e" vm="1">
        <f>$N67*F$65</f>
        <v>#VALUE!</v>
      </c>
      <c r="G67" s="1523"/>
      <c r="H67" s="1512" t="e" vm="1">
        <f>$N67*H$65</f>
        <v>#VALUE!</v>
      </c>
      <c r="I67" s="1523"/>
      <c r="J67" s="1512" t="e" vm="1">
        <f>$N67*J$65</f>
        <v>#VALUE!</v>
      </c>
      <c r="K67" s="1523"/>
      <c r="L67" s="1512" t="e" vm="1">
        <f>$N67*L$65</f>
        <v>#VALUE!</v>
      </c>
      <c r="M67" s="1523"/>
      <c r="N67" s="1512" t="e" vm="1">
        <f>'Part 4'!$J$11+'Part 4'!$H$31+'Part 4'!$H$51</f>
        <v>#VALUE!</v>
      </c>
      <c r="O67" s="335"/>
      <c r="P67"/>
      <c r="Q67" s="93" t="e" vm="1">
        <f>IF(ROUND(N67,0)-ROUND(F67+H67+J67+L67,0)=0,0,1)</f>
        <v>#VALUE!</v>
      </c>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s="102" customFormat="1" ht="15.75" thickBot="1" x14ac:dyDescent="0.25">
      <c r="A68" s="700"/>
      <c r="B68" s="761"/>
      <c r="C68" s="183"/>
      <c r="D68" s="183"/>
      <c r="E68" s="183"/>
      <c r="F68" s="1523"/>
      <c r="G68" s="1523"/>
      <c r="H68" s="1523"/>
      <c r="I68" s="1523"/>
      <c r="J68" s="1523"/>
      <c r="K68" s="1523"/>
      <c r="L68" s="1523"/>
      <c r="M68" s="1523"/>
      <c r="N68" s="1523"/>
      <c r="O68" s="335"/>
      <c r="P68"/>
      <c r="Q68" s="93"/>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s="102" customFormat="1" ht="16.5" thickBot="1" x14ac:dyDescent="0.25">
      <c r="A69" s="700"/>
      <c r="B69" s="761"/>
      <c r="C69" s="183" t="str">
        <f>"23. % for distribution of in-year surplus/deficit (i.e. " &amp; FC_year &amp; ")"</f>
        <v>23. % for distribution of in-year surplus/deficit (i.e. 2026-27)</v>
      </c>
      <c r="D69" s="183"/>
      <c r="E69" s="183"/>
      <c r="F69" s="1525">
        <f>N69-L69-J69-H69</f>
        <v>1</v>
      </c>
      <c r="G69" s="708"/>
      <c r="H69" s="1525">
        <f>INDEX(TierSplit!C:C,MATCH(Import_LA_Code,Ref_LA_Codes2,0))</f>
        <v>0</v>
      </c>
      <c r="I69" s="708"/>
      <c r="J69" s="1525">
        <f>INDEX(TierSplit!F:F,MATCH(Import_LA_Code,Ref_LA_Codes2,0))</f>
        <v>0</v>
      </c>
      <c r="K69" s="708"/>
      <c r="L69" s="1525">
        <f>INDEX(TierSplit!I:I,MATCH(Import_LA_Code,Ref_LA_Codes2,0))</f>
        <v>0</v>
      </c>
      <c r="M69" s="705"/>
      <c r="N69" s="1525">
        <f>1</f>
        <v>1</v>
      </c>
      <c r="O69" s="335"/>
      <c r="P69"/>
      <c r="Q69" s="93">
        <f>IF(ROUND(N69,0)-ROUND(F69+H69+J69+L69,0)=0,0,1)</f>
        <v>0</v>
      </c>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s="102" customFormat="1" ht="15.75" thickBot="1" x14ac:dyDescent="0.25">
      <c r="A70" s="700"/>
      <c r="B70" s="761"/>
      <c r="C70" s="183"/>
      <c r="D70" s="183"/>
      <c r="E70" s="183"/>
      <c r="F70" s="1523"/>
      <c r="G70" s="1523"/>
      <c r="H70" s="1523"/>
      <c r="I70" s="1523"/>
      <c r="J70" s="1523"/>
      <c r="K70" s="1523"/>
      <c r="L70" s="1523"/>
      <c r="M70" s="1523"/>
      <c r="N70" s="1523"/>
      <c r="O70" s="335"/>
      <c r="P70"/>
      <c r="Q70" s="93"/>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s="102" customFormat="1" ht="16.5" thickBot="1" x14ac:dyDescent="0.25">
      <c r="A71" s="700"/>
      <c r="B71" s="761"/>
      <c r="C71" s="1944" t="s">
        <v>2322</v>
      </c>
      <c r="D71" s="1944"/>
      <c r="E71" s="1992"/>
      <c r="F71" s="1512" t="e" vm="1">
        <f>$N71*F$69</f>
        <v>#VALUE!</v>
      </c>
      <c r="G71" s="1523"/>
      <c r="H71" s="1512" t="e" vm="1">
        <f>$N71*H$69</f>
        <v>#VALUE!</v>
      </c>
      <c r="I71" s="1523"/>
      <c r="J71" s="1512" t="e" vm="1">
        <f>$N71*J$69</f>
        <v>#VALUE!</v>
      </c>
      <c r="K71" s="1523"/>
      <c r="L71" s="1512" t="e" vm="1">
        <f>$N71*L$69</f>
        <v>#VALUE!</v>
      </c>
      <c r="M71" s="1523"/>
      <c r="N71" s="1512" t="e" vm="1">
        <f>J58-N67</f>
        <v>#VALUE!</v>
      </c>
      <c r="O71" s="335"/>
      <c r="P71"/>
      <c r="Q71" s="93" t="e" vm="1">
        <f>IF(ROUND(N71,0)-ROUND(F71+H71+J71+L71,0)=0,0,1)</f>
        <v>#VALUE!</v>
      </c>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s="102" customFormat="1" ht="15.75" thickBot="1" x14ac:dyDescent="0.25">
      <c r="A72" s="700"/>
      <c r="B72" s="761"/>
      <c r="C72" s="183"/>
      <c r="D72" s="183"/>
      <c r="E72" s="183"/>
      <c r="F72" s="1523"/>
      <c r="G72" s="1523"/>
      <c r="H72" s="1523"/>
      <c r="I72" s="1523"/>
      <c r="J72" s="1523"/>
      <c r="K72" s="1523"/>
      <c r="L72" s="1523"/>
      <c r="M72" s="1523"/>
      <c r="N72" s="1523"/>
      <c r="O72" s="335"/>
      <c r="P72"/>
      <c r="Q72" s="93"/>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s="102" customFormat="1" ht="16.5" thickBot="1" x14ac:dyDescent="0.3">
      <c r="A73" s="700"/>
      <c r="B73" s="761"/>
      <c r="C73" s="1991" t="s">
        <v>2330</v>
      </c>
      <c r="D73" s="1991"/>
      <c r="E73" s="1994"/>
      <c r="F73" s="1512" t="e" vm="1">
        <f>F67+F71</f>
        <v>#VALUE!</v>
      </c>
      <c r="G73" s="1523"/>
      <c r="H73" s="1512" t="e" vm="1">
        <f>H67+H71</f>
        <v>#VALUE!</v>
      </c>
      <c r="I73" s="1523"/>
      <c r="J73" s="1512" t="e" vm="1">
        <f>J67+J71</f>
        <v>#VALUE!</v>
      </c>
      <c r="K73" s="1523"/>
      <c r="L73" s="1512" t="e" vm="1">
        <f>L67+L71</f>
        <v>#VALUE!</v>
      </c>
      <c r="M73" s="1523"/>
      <c r="N73" s="1512" t="e" vm="1">
        <f>N67+N71</f>
        <v>#VALUE!</v>
      </c>
      <c r="O73" s="780"/>
      <c r="P73"/>
      <c r="Q73" s="93" t="e" vm="1">
        <f>IF(ROUND(N73,0)-ROUND(F73+H73+J73+L73,0)=0,0,1)</f>
        <v>#VALUE!</v>
      </c>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102" customFormat="1" ht="16.5" thickBot="1" x14ac:dyDescent="0.3">
      <c r="A74" s="700"/>
      <c r="C74" s="457"/>
      <c r="D74" s="74"/>
      <c r="E74" s="74"/>
      <c r="F74" s="74"/>
      <c r="G74" s="74"/>
      <c r="H74" s="74"/>
      <c r="I74" s="74"/>
      <c r="J74" s="74"/>
      <c r="K74" s="74"/>
      <c r="L74" s="459"/>
      <c r="M74" s="459"/>
      <c r="N74" s="459"/>
      <c r="O74" s="949"/>
      <c r="P74"/>
      <c r="Q74" s="338" t="e" vm="1">
        <f>IF(N73=J58,0,1)</f>
        <v>#VALUE!</v>
      </c>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102" customFormat="1" ht="15.75" x14ac:dyDescent="0.25">
      <c r="A75" s="775"/>
      <c r="B75" s="776"/>
      <c r="C75" s="1710" t="s">
        <v>796</v>
      </c>
      <c r="D75" s="1711"/>
      <c r="E75" s="1711"/>
      <c r="F75" s="1711"/>
      <c r="G75" s="1711"/>
      <c r="H75" s="1711"/>
      <c r="I75" s="1711"/>
      <c r="J75" s="1711"/>
      <c r="K75" s="1711"/>
      <c r="L75" s="1712"/>
      <c r="M75" s="930"/>
      <c r="N75" s="776"/>
      <c r="O75" s="777"/>
      <c r="P75"/>
      <c r="Q75" s="91"/>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957" customFormat="1" ht="34.5" customHeight="1" x14ac:dyDescent="0.2">
      <c r="A76" s="956"/>
      <c r="C76" s="1713" t="e" vm="1">
        <f>IF(Q31=1,"There is a difference between the value in Line 10 and the estimated deficit on the collection fund in respect of financial year 2024-25, as reported on the 2025-26 NNDR1 form. Please check and provide comments if true.","OK - no difference between Line 10 and estimated CF deficit")</f>
        <v>#VALUE!</v>
      </c>
      <c r="D76" s="1713"/>
      <c r="E76" s="1713"/>
      <c r="F76" s="1713"/>
      <c r="G76" s="1713"/>
      <c r="H76" s="1713"/>
      <c r="I76" s="1713"/>
      <c r="J76" s="1713"/>
      <c r="K76" s="1714"/>
      <c r="L76" s="1715"/>
      <c r="M76" s="958"/>
      <c r="O76" s="959"/>
      <c r="P76" s="960"/>
      <c r="Q76" s="961"/>
      <c r="R76" s="960"/>
      <c r="S76" s="960"/>
      <c r="T76" s="960"/>
      <c r="U76" s="960"/>
      <c r="V76" s="960"/>
      <c r="W76" s="960"/>
      <c r="X76" s="960"/>
      <c r="Y76" s="960"/>
      <c r="Z76" s="960"/>
      <c r="AA76" s="960"/>
      <c r="AB76" s="960"/>
      <c r="AC76" s="960"/>
      <c r="AD76" s="960"/>
      <c r="AE76" s="960"/>
      <c r="AF76" s="960"/>
      <c r="AG76" s="960"/>
      <c r="AH76" s="960"/>
      <c r="AI76" s="960"/>
      <c r="AJ76" s="960"/>
      <c r="AK76" s="960"/>
      <c r="AL76" s="960"/>
      <c r="AM76" s="960"/>
      <c r="AN76" s="960"/>
      <c r="AO76" s="960"/>
      <c r="AP76" s="960"/>
      <c r="AQ76" s="960"/>
      <c r="AR76" s="960"/>
      <c r="AS76" s="960"/>
      <c r="AT76" s="960"/>
      <c r="AU76" s="960"/>
      <c r="AV76" s="960"/>
      <c r="AW76" s="960"/>
      <c r="AX76" s="960"/>
      <c r="AY76" s="960"/>
      <c r="AZ76" s="960"/>
      <c r="BA76" s="960"/>
    </row>
    <row r="77" spans="1:53" s="957" customFormat="1" ht="31.5" customHeight="1" x14ac:dyDescent="0.2">
      <c r="A77" s="956"/>
      <c r="C77" s="1713" t="e" vm="1">
        <f>IF(Q51=1,"There is a difference between the value in Line 18 and the estimated surplus on the collection fund in respect of financial year 2024-25, as reported on the 2025-26 NNDR1 form. Please check and provide comments if true","OK - no difference between Line 18 and estimated CF surplus")</f>
        <v>#VALUE!</v>
      </c>
      <c r="D77" s="1713"/>
      <c r="E77" s="1713"/>
      <c r="F77" s="1713"/>
      <c r="G77" s="1713"/>
      <c r="H77" s="1713"/>
      <c r="I77" s="1713"/>
      <c r="J77" s="1713"/>
      <c r="K77" s="1714"/>
      <c r="L77" s="1715"/>
      <c r="M77" s="958"/>
      <c r="O77" s="959"/>
      <c r="P77" s="960"/>
      <c r="Q77" s="961"/>
      <c r="R77" s="960"/>
      <c r="S77" s="960"/>
      <c r="T77" s="960"/>
      <c r="U77" s="960"/>
      <c r="V77" s="960"/>
      <c r="W77" s="960"/>
      <c r="X77" s="960"/>
      <c r="Y77" s="960"/>
      <c r="Z77" s="960"/>
      <c r="AA77" s="960"/>
      <c r="AB77" s="960"/>
      <c r="AC77" s="960"/>
      <c r="AD77" s="960"/>
      <c r="AE77" s="960"/>
      <c r="AF77" s="960"/>
      <c r="AG77" s="960"/>
      <c r="AH77" s="960"/>
      <c r="AI77" s="960"/>
      <c r="AJ77" s="960"/>
      <c r="AK77" s="960"/>
      <c r="AL77" s="960"/>
      <c r="AM77" s="960"/>
      <c r="AN77" s="960"/>
      <c r="AO77" s="960"/>
      <c r="AP77" s="960"/>
      <c r="AQ77" s="960"/>
      <c r="AR77" s="960"/>
      <c r="AS77" s="960"/>
      <c r="AT77" s="960"/>
      <c r="AU77" s="960"/>
      <c r="AV77" s="960"/>
      <c r="AW77" s="960"/>
      <c r="AX77" s="960"/>
      <c r="AY77" s="960"/>
      <c r="AZ77" s="960"/>
      <c r="BA77" s="960"/>
    </row>
    <row r="78" spans="1:53" s="957" customFormat="1" ht="28.5" customHeight="1" x14ac:dyDescent="0.2">
      <c r="A78" s="956"/>
      <c r="C78" s="1716" t="e" vm="1">
        <f>+IF(Q80&gt;0,"There are errors in the calculations in this form.  Have you overwritten some of the pre-filled calculations? Please check.","No total formula errors")</f>
        <v>#VALUE!</v>
      </c>
      <c r="D78" s="1716"/>
      <c r="E78" s="1716"/>
      <c r="F78" s="1716"/>
      <c r="G78" s="1716"/>
      <c r="H78" s="1716"/>
      <c r="I78" s="1716"/>
      <c r="J78" s="1716"/>
      <c r="K78" s="1717"/>
      <c r="L78" s="1715"/>
      <c r="M78" s="958"/>
      <c r="O78" s="959"/>
      <c r="P78" s="960"/>
      <c r="Q78" s="961" t="s">
        <v>25</v>
      </c>
      <c r="R78" s="960"/>
      <c r="S78" s="960"/>
      <c r="T78" s="960"/>
      <c r="U78" s="960"/>
      <c r="V78" s="960"/>
      <c r="W78" s="960"/>
      <c r="X78" s="960"/>
      <c r="Y78" s="960"/>
      <c r="Z78" s="960"/>
      <c r="AA78" s="960"/>
      <c r="AB78" s="960"/>
      <c r="AC78" s="960"/>
      <c r="AD78" s="960"/>
      <c r="AE78" s="960"/>
      <c r="AF78" s="960"/>
      <c r="AG78" s="960"/>
      <c r="AH78" s="960"/>
      <c r="AI78" s="960"/>
      <c r="AJ78" s="960"/>
      <c r="AK78" s="960"/>
      <c r="AL78" s="960"/>
      <c r="AM78" s="960"/>
      <c r="AN78" s="960"/>
      <c r="AO78" s="960"/>
      <c r="AP78" s="960"/>
      <c r="AQ78" s="960"/>
      <c r="AR78" s="960"/>
      <c r="AS78" s="960"/>
      <c r="AT78" s="960"/>
      <c r="AU78" s="960"/>
      <c r="AV78" s="960"/>
      <c r="AW78" s="960"/>
      <c r="AX78" s="960"/>
      <c r="AY78" s="960"/>
      <c r="AZ78" s="960"/>
      <c r="BA78" s="960"/>
    </row>
    <row r="79" spans="1:53" s="102" customFormat="1" ht="15.75" x14ac:dyDescent="0.25">
      <c r="A79" s="781"/>
      <c r="C79" s="1993" t="s">
        <v>4158</v>
      </c>
      <c r="D79" s="1993"/>
      <c r="E79" s="1993"/>
      <c r="F79" s="1993"/>
      <c r="G79" s="1993"/>
      <c r="H79" s="1993"/>
      <c r="I79" s="1993"/>
      <c r="J79" s="1993"/>
      <c r="K79" s="1718"/>
      <c r="L79" s="1719"/>
      <c r="M79" s="346"/>
      <c r="O79" s="758"/>
      <c r="P79"/>
      <c r="Q79" s="91"/>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53" s="102" customFormat="1" ht="39.75" customHeight="1" x14ac:dyDescent="0.25">
      <c r="A80" s="700"/>
      <c r="C80" s="1996"/>
      <c r="D80" s="1996"/>
      <c r="E80" s="1996"/>
      <c r="F80" s="1996"/>
      <c r="G80" s="1996"/>
      <c r="H80" s="1996"/>
      <c r="I80" s="1996"/>
      <c r="J80" s="1996"/>
      <c r="K80" s="1718"/>
      <c r="L80" s="1719"/>
      <c r="M80" s="346"/>
      <c r="O80" s="627"/>
      <c r="P80"/>
      <c r="Q80" s="95" t="e" vm="1">
        <f>SUM(Q33:Q74)</f>
        <v>#VALUE!</v>
      </c>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53" s="102" customFormat="1" ht="15.75" thickBot="1" x14ac:dyDescent="0.25">
      <c r="A81" s="896"/>
      <c r="B81" s="460"/>
      <c r="C81" s="460"/>
      <c r="D81" s="460"/>
      <c r="E81" s="460"/>
      <c r="F81" s="460"/>
      <c r="G81" s="460"/>
      <c r="H81" s="460"/>
      <c r="I81" s="460"/>
      <c r="J81" s="460"/>
      <c r="K81" s="460"/>
      <c r="L81" s="460"/>
      <c r="M81" s="950"/>
      <c r="N81" s="460"/>
      <c r="O81" s="890"/>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3" spans="1:53" x14ac:dyDescent="0.2">
      <c r="C83" s="1878"/>
      <c r="D83" s="1878"/>
    </row>
    <row r="84" spans="1:53" x14ac:dyDescent="0.2">
      <c r="C84" s="1878"/>
      <c r="D84" s="1878"/>
    </row>
    <row r="85" spans="1:53" x14ac:dyDescent="0.2">
      <c r="C85" s="1878"/>
      <c r="D85" s="1878"/>
    </row>
    <row r="86" spans="1:53" x14ac:dyDescent="0.2">
      <c r="C86" s="1878"/>
      <c r="D86" s="1878"/>
    </row>
    <row r="87" spans="1:53" x14ac:dyDescent="0.2">
      <c r="C87" s="1878"/>
      <c r="D87" s="1878"/>
    </row>
    <row r="88" spans="1:53" x14ac:dyDescent="0.2">
      <c r="C88" s="1878"/>
      <c r="D88" s="1878"/>
    </row>
    <row r="89" spans="1:53" x14ac:dyDescent="0.2">
      <c r="C89" s="1878"/>
      <c r="D89" s="1878"/>
    </row>
    <row r="90" spans="1:53" x14ac:dyDescent="0.2">
      <c r="C90" s="1878"/>
      <c r="D90" s="1878"/>
    </row>
  </sheetData>
  <sheetProtection sheet="1" objects="1" scenarios="1"/>
  <mergeCells count="26">
    <mergeCell ref="C4:J4"/>
    <mergeCell ref="C1:D1"/>
    <mergeCell ref="Q14:Q15"/>
    <mergeCell ref="C80:J80"/>
    <mergeCell ref="C58:E58"/>
    <mergeCell ref="C14:E14"/>
    <mergeCell ref="C16:E16"/>
    <mergeCell ref="C18:E18"/>
    <mergeCell ref="C20:F20"/>
    <mergeCell ref="C22:E22"/>
    <mergeCell ref="C24:E24"/>
    <mergeCell ref="C7:E7"/>
    <mergeCell ref="C27:E27"/>
    <mergeCell ref="C29:E29"/>
    <mergeCell ref="C31:F31"/>
    <mergeCell ref="C33:E33"/>
    <mergeCell ref="C53:E53"/>
    <mergeCell ref="C67:E67"/>
    <mergeCell ref="C79:J79"/>
    <mergeCell ref="C71:E71"/>
    <mergeCell ref="C73:E73"/>
    <mergeCell ref="C36:E36"/>
    <mergeCell ref="C41:F42"/>
    <mergeCell ref="C46:F47"/>
    <mergeCell ref="C49:E49"/>
    <mergeCell ref="C51:F51"/>
  </mergeCells>
  <phoneticPr fontId="7" type="noConversion"/>
  <conditionalFormatting sqref="C76:C78">
    <cfRule type="containsText" dxfId="42" priority="1" operator="containsText" text="no">
      <formula>NOT(ISERROR(SEARCH("no",C76)))</formula>
    </cfRule>
  </conditionalFormatting>
  <conditionalFormatting sqref="C79:C80">
    <cfRule type="expression" dxfId="41" priority="2">
      <formula>OR($Q$31=1,$Q$51=1,$Q$80=1)</formula>
    </cfRule>
  </conditionalFormatting>
  <conditionalFormatting sqref="K24 K33 K53 K58">
    <cfRule type="expression" dxfId="40" priority="306">
      <formula>AND($Q24=0)=FALSE</formula>
    </cfRule>
  </conditionalFormatting>
  <dataValidations count="30">
    <dataValidation type="whole" operator="lessThanOrEqual" allowBlank="1" showInputMessage="1" showErrorMessage="1" errorTitle="Negative whole number required" error="This number MUST be a negative whole number" sqref="H36 H49" xr:uid="{00000000-0002-0000-0500-000002000000}">
      <formula1>0</formula1>
    </dataValidation>
    <dataValidation type="whole" operator="greaterThanOrEqual" allowBlank="1" showInputMessage="1" showErrorMessage="1" errorTitle="Positive whole number required" error="This number MUST be a positive whole number" sqref="H14" xr:uid="{00000000-0002-0000-0500-000003000000}">
      <formula1>0</formula1>
    </dataValidation>
    <dataValidation type="whole" allowBlank="1" showInputMessage="1" showErrorMessage="1" error="Whole numbers only allowed" sqref="H22 H18" xr:uid="{00000000-0002-0000-0500-000004000000}">
      <formula1>-100000000000000000000</formula1>
      <formula2>100000000000000000000</formula2>
    </dataValidation>
    <dataValidation type="whole" operator="greaterThanOrEqual" allowBlank="1" showInputMessage="1" showErrorMessage="1" errorTitle="Positive number required here" error="This MUST be a positive whole number" sqref="H20 H29 H27 H31 N33" xr:uid="{00000000-0002-0000-0500-000005000000}">
      <formula1>0</formula1>
    </dataValidation>
    <dataValidation allowBlank="1" showInputMessage="1" showErrorMessage="1" error="You can not amend this cell" sqref="R51" xr:uid="{00000000-0002-0000-0500-000006000000}"/>
    <dataValidation type="custom" allowBlank="1" showInputMessage="1" showErrorMessage="1" error="Data entry is not allowed in this cell" sqref="J33 J53 J24 J58 N67 J11 J7" xr:uid="{8704C7D6-08AD-4F22-879A-9E7E5D63AFCE}">
      <formula1>"az1=""na"""</formula1>
    </dataValidation>
    <dataValidation type="custom" allowBlank="1" showInputMessage="1" showErrorMessage="1" error="Data entry is not allowed in this cell" sqref="G69 M69 I73 K67 I67 G67 G73 G65 K73" xr:uid="{7069DF00-FF79-4074-9446-C89BDA1F62A3}">
      <formula1>"ac1=""n/a"""</formula1>
    </dataValidation>
    <dataValidation type="custom" allowBlank="1" showInputMessage="1" showErrorMessage="1" sqref="F64 H64 J64 L64 N64" xr:uid="{58B7D7A8-57E6-4FFB-830E-5533F62CDD1A}">
      <formula1>"az1=""na"""</formula1>
    </dataValidation>
    <dataValidation allowBlank="1" showInputMessage="1" showErrorMessage="1" prompt="This was line 21 in the 2024-25 form" sqref="C65" xr:uid="{6505CCEF-743E-4BE0-9CA2-B4ACD265743C}"/>
    <dataValidation allowBlank="1" showInputMessage="1" showErrorMessage="1" prompt="This was line 23 in the 2024-25 form" sqref="C69" xr:uid="{45FE36B5-A96D-482A-A10E-D581C773146B}"/>
    <dataValidation type="custom" allowBlank="1" showInputMessage="1" showErrorMessage="1" error="Data entry is not allowed in this cell" sqref="N65 F67 H67 J73 H73 J67 L67 F73 L71 F65 N69 N71 N73 L73 F69 F71 H71 J71 L69 H69" xr:uid="{F5155116-CA9B-4D54-BD0A-07CC29BE6AA9}">
      <formula1>"az1=""NA"""</formula1>
    </dataValidation>
    <dataValidation allowBlank="1" showInputMessage="1" showErrorMessage="1" prompt="This data is being used in 'Part 1 - Line 23' and 'Part 4 - line 24'." sqref="C58:E58" xr:uid="{04D5999A-6244-4742-A010-5D6F917E1865}"/>
    <dataValidation allowBlank="1" showInputMessage="1" showErrorMessage="1" prompt="This data is being used in 'Part 4 - line 20'." sqref="C53:E53 C24:E24 C33:E33" xr:uid="{61B24B50-D2D1-4254-9ED0-A5299B0EC13D}"/>
    <dataValidation allowBlank="1" showInputMessage="1" showErrorMessage="1" prompt="This data is being used in 'Part 4 - line 7'." sqref="C14:E14 C16:E16 C18:E18 C20:F20 C22:E22" xr:uid="{35E18CB0-E6EB-4F45-B4CF-E6D414AFF24C}"/>
    <dataValidation allowBlank="1" showInputMessage="1" showErrorMessage="1" prompt="This data is being used in 'Part 4 - line 11'." sqref="C27:E27 C29:E29" xr:uid="{58B16164-208F-443D-8F75-EDB0AEEC970B}"/>
    <dataValidation allowBlank="1" showInputMessage="1" showErrorMessage="1" prompt="This data is being used in 'Part 4 - line 19'." sqref="C36:E36 C38:F39 C41:F42 C44:F47 C49:E49" xr:uid="{DFC6C370-46C4-401A-BE77-E29B6C955204}"/>
    <dataValidation allowBlank="1" showInputMessage="1" showErrorMessage="1" prompt="This data is being used in 'Part 4 - line 20' and 'Part 4 - line 22'." sqref="D7:E11 C7 C9 C11" xr:uid="{ED061DE8-CD70-4AF5-8EAA-AF0977136DC6}"/>
    <dataValidation allowBlank="1" showInputMessage="1" showErrorMessage="1" prompt="This data is being used in 'Part 4 - line 11' and 'Part 4 - line 22'." sqref="C31:F31" xr:uid="{B90387C9-3B1F-4B5B-8898-689D6A081598}"/>
    <dataValidation allowBlank="1" showInputMessage="1" showErrorMessage="1" prompt="This data is being used in 'Part 4 - line 19' and 'Part 4 - line 22'." sqref="C51:F51" xr:uid="{95A7DDC1-8BA5-4C88-9478-80DD2210AF6C}"/>
    <dataValidation allowBlank="1" showInputMessage="1" showErrorMessage="1" prompt="This was line 22 in the 2024-25 form._x000a_This data is being used in 'Part 4 - line 24' and 'Part 4 - line 25'." sqref="C67:E67" xr:uid="{DD3DEB1F-7F3A-49EE-BEC4-7BD545589F65}"/>
    <dataValidation allowBlank="1" showInputMessage="1" showErrorMessage="1" prompt="This was line 24 in the 2024-25 form._x000a_This data is being used in 'Part 4 - Line 25'." sqref="C71:E71" xr:uid="{0AF8540C-E9CC-45ED-893E-89CAA5FFC9AE}"/>
    <dataValidation type="whole" allowBlank="1" showInputMessage="1" showErrorMessage="1" errorTitle="Whole number required" error="This MUST be a whole number" sqref="J8:J10" xr:uid="{3516699E-51CE-4426-A794-2FF3EB436CB3}">
      <formula1>-1000000000000</formula1>
      <formula2>1000000000000</formula2>
    </dataValidation>
    <dataValidation type="custom" allowBlank="1" showInputMessage="1" showErrorMessage="1" error="Data entry is not allowed inthis cell" sqref="J69" xr:uid="{C411DB8D-AFDB-4214-A654-EA53FB27B41B}">
      <formula1>"az1=""NA"""</formula1>
    </dataValidation>
    <dataValidation type="custom" allowBlank="1" showInputMessage="1" showErrorMessage="1" error="Data entry is not alowed in this cell" sqref="H65" xr:uid="{A3CEF10B-2918-4FC2-A187-0B96115B94EE}">
      <formula1>"az1= ""NA"""</formula1>
    </dataValidation>
    <dataValidation type="custom" operator="lessThanOrEqual" allowBlank="1" showInputMessage="1" showErrorMessage="1" error="Data entry is not allowed in this cell" sqref="H38 R41 R44 R46 N34:N37 R38" xr:uid="{8B9FFCB5-5BC3-4CD1-B458-13E4C6E2EC50}">
      <formula1>"az1 = ""na"""</formula1>
    </dataValidation>
    <dataValidation allowBlank="1" showInputMessage="1" showErrorMessage="1" prompt="This was line 25 in the 2025-26 form" sqref="C73:E73" xr:uid="{26678E61-0854-4A0B-B3BC-A9EA80171F94}"/>
    <dataValidation type="whole" operator="lessThanOrEqual" allowBlank="1" showInputMessage="1" showErrorMessage="1" errorTitle="Negative number required here" error="This MUST be a negative whole number" sqref="H51" xr:uid="{570753E2-63AF-4A2D-AB54-366361077937}">
      <formula1>0</formula1>
    </dataValidation>
    <dataValidation type="custom" allowBlank="1" showInputMessage="1" showErrorMessage="1" error="Data entry is not allowed in this cell" sqref="J65 L65" xr:uid="{F805853C-4CA0-4FD9-81D2-77E2B8A52AA4}">
      <formula1>"az1 = ""NA"""</formula1>
    </dataValidation>
    <dataValidation type="custom" operator="lessThanOrEqual" allowBlank="1" showInputMessage="1" showErrorMessage="1" error="This should be a whole number" prompt="This is expected to be a negative figure. " sqref="H16" xr:uid="{67BA0BC5-9B81-45AD-BE37-7BACA1624688}">
      <formula1>H16=INT(H16)</formula1>
    </dataValidation>
    <dataValidation type="custom" allowBlank="1" showInputMessage="1" showErrorMessage="1" errorTitle="Formula cell" error="Data entry is not permitted in this cell" sqref="C76:J80" xr:uid="{6D4126B2-7499-451F-AE45-286E9C846C84}">
      <formula1>"if(az1=""n/a"")"</formula1>
    </dataValidation>
  </dataValidations>
  <printOptions horizontalCentered="1" verticalCentered="1"/>
  <pageMargins left="0.39370078740157483" right="0.39370078740157483" top="0.59055118110236227" bottom="0.59055118110236227" header="0.51181102362204722" footer="0.51181102362204722"/>
  <pageSetup paperSize="9" scale="49" orientation="portrait" r:id="rId1"/>
  <headerFooter alignWithMargins="0">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E0A9-038B-4AB0-BE7D-9466A6614F40}">
  <sheetPr codeName="Sheet30">
    <tabColor theme="3" tint="0.79998168889431442"/>
    <pageSetUpPr autoPageBreaks="0"/>
  </sheetPr>
  <dimension ref="A1:BB154"/>
  <sheetViews>
    <sheetView topLeftCell="A8" workbookViewId="0">
      <selection activeCell="H31" sqref="H31"/>
    </sheetView>
  </sheetViews>
  <sheetFormatPr defaultRowHeight="12.75" x14ac:dyDescent="0.2"/>
  <cols>
    <col min="1" max="1" width="4.7109375" customWidth="1"/>
    <col min="2" max="2" width="28.28515625" customWidth="1"/>
    <col min="3" max="3" width="53.7109375" customWidth="1"/>
    <col min="4" max="4" width="4.7109375" customWidth="1"/>
    <col min="5" max="5" width="37.85546875" customWidth="1"/>
    <col min="6" max="6" width="11.5703125" customWidth="1"/>
    <col min="7" max="7" width="21.85546875" customWidth="1"/>
    <col min="8" max="8" width="26.140625" customWidth="1"/>
    <col min="9" max="9" width="6.42578125" customWidth="1"/>
    <col min="10" max="10" width="15" style="48" hidden="1" customWidth="1"/>
    <col min="11" max="11" width="15" style="17" hidden="1" customWidth="1"/>
    <col min="12" max="12" width="9.140625" style="283" hidden="1" customWidth="1"/>
    <col min="13" max="53" width="9.140625" hidden="1" customWidth="1"/>
    <col min="54" max="56" width="9.140625" customWidth="1"/>
  </cols>
  <sheetData>
    <row r="1" spans="1:54" s="628" customFormat="1" ht="18" x14ac:dyDescent="0.25">
      <c r="A1" s="1055"/>
      <c r="B1" s="1056"/>
      <c r="C1" s="1056"/>
      <c r="D1" s="1056"/>
      <c r="E1" s="1056"/>
      <c r="F1" s="1056"/>
      <c r="G1" s="1056"/>
      <c r="H1" s="1056"/>
      <c r="I1" s="1057"/>
      <c r="J1" s="13"/>
      <c r="K1" s="12"/>
      <c r="L1" s="282"/>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row>
    <row r="2" spans="1:54" s="674" customFormat="1" ht="49.5" customHeight="1" thickBot="1" x14ac:dyDescent="0.3">
      <c r="A2" s="1997" t="s">
        <v>4159</v>
      </c>
      <c r="B2" s="1998"/>
      <c r="C2" s="1998"/>
      <c r="D2" s="1998"/>
      <c r="E2" s="1998"/>
      <c r="F2" s="1998"/>
      <c r="G2" s="1998"/>
      <c r="H2" s="1998"/>
      <c r="I2" s="1999"/>
      <c r="J2" s="15"/>
      <c r="K2" s="14"/>
      <c r="L2" s="282"/>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54" s="674" customFormat="1" ht="24" customHeight="1" x14ac:dyDescent="0.25">
      <c r="A3" s="1035"/>
      <c r="B3" s="1054"/>
      <c r="C3" s="1054"/>
      <c r="D3" s="1054"/>
      <c r="E3" s="1036"/>
      <c r="F3" s="1036"/>
      <c r="G3" s="1036"/>
      <c r="H3" s="1036"/>
      <c r="I3" s="1037"/>
      <c r="J3" s="15"/>
      <c r="K3" s="14"/>
      <c r="L3" s="282"/>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54" s="628" customFormat="1" ht="34.5" customHeight="1" x14ac:dyDescent="0.25">
      <c r="A4" s="2000" t="s">
        <v>237</v>
      </c>
      <c r="B4" s="2000"/>
      <c r="C4" s="2000"/>
      <c r="D4" s="2000"/>
      <c r="E4" s="2000"/>
      <c r="F4" s="2000"/>
      <c r="G4" s="2000"/>
      <c r="H4" s="2000"/>
      <c r="I4" s="2001"/>
      <c r="J4" s="13"/>
      <c r="K4" s="12"/>
      <c r="L4" s="282"/>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4" s="628" customFormat="1" ht="18" x14ac:dyDescent="0.25">
      <c r="A5" s="1038"/>
      <c r="B5" s="1036"/>
      <c r="C5" s="1036"/>
      <c r="D5" s="1036"/>
      <c r="E5" s="1036"/>
      <c r="F5" s="1036"/>
      <c r="G5" s="1036"/>
      <c r="H5" s="1036"/>
      <c r="I5" s="1039"/>
      <c r="J5" s="13"/>
      <c r="K5" s="12"/>
      <c r="L5" s="282"/>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s="628" customFormat="1" ht="18" x14ac:dyDescent="0.25">
      <c r="A6" s="1038"/>
      <c r="B6" s="1040"/>
      <c r="C6" s="1040"/>
      <c r="D6" s="1040"/>
      <c r="E6" s="1040"/>
      <c r="F6" s="1040"/>
      <c r="G6" s="1040"/>
      <c r="H6" s="1040"/>
      <c r="I6" s="1039"/>
      <c r="J6" s="13"/>
      <c r="K6" s="12"/>
      <c r="L6" s="28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s="628" customFormat="1" ht="18" x14ac:dyDescent="0.25">
      <c r="A7" s="1038"/>
      <c r="B7" s="2011" t="s">
        <v>485</v>
      </c>
      <c r="C7" s="2011"/>
      <c r="D7" s="2011"/>
      <c r="E7" s="2011"/>
      <c r="F7" s="2011"/>
      <c r="G7" s="2011"/>
      <c r="H7" s="2011"/>
      <c r="I7" s="1041"/>
      <c r="J7" s="13"/>
      <c r="K7" s="12"/>
      <c r="L7" s="282"/>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row>
    <row r="8" spans="1:54" s="628" customFormat="1" ht="18" x14ac:dyDescent="0.25">
      <c r="A8" s="1038"/>
      <c r="B8" s="2012" t="str">
        <f>"us with the subject heading 'NNDR1 query' by email to " &amp; Email</f>
        <v>us with the subject heading 'NNDR1 query' by email to nndr.statistics@communities.gov.uk</v>
      </c>
      <c r="C8" s="2011"/>
      <c r="D8" s="2011"/>
      <c r="E8" s="2011"/>
      <c r="F8" s="2011"/>
      <c r="G8" s="2011"/>
      <c r="H8" s="2011"/>
      <c r="I8" s="1041"/>
      <c r="J8" s="13"/>
      <c r="K8" s="12"/>
      <c r="L8" s="282"/>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row>
    <row r="9" spans="1:54" s="628" customFormat="1" ht="18" x14ac:dyDescent="0.25">
      <c r="A9" s="2015"/>
      <c r="B9" s="2011"/>
      <c r="C9" s="2011"/>
      <c r="D9" s="2011"/>
      <c r="E9" s="2011"/>
      <c r="F9" s="2011"/>
      <c r="G9" s="2011"/>
      <c r="H9" s="2011"/>
      <c r="I9" s="2016"/>
      <c r="J9" s="13"/>
      <c r="K9" s="12"/>
      <c r="L9" s="282"/>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row>
    <row r="10" spans="1:54" s="628" customFormat="1" ht="18" x14ac:dyDescent="0.25">
      <c r="A10" s="1042"/>
      <c r="B10" s="2017" t="str">
        <f>"The completed form must be returned to " &amp; Email &amp; " no later than 31 January " &amp; Deadline</f>
        <v>The completed form must be returned to nndr.statistics@communities.gov.uk no later than 31 January 2026</v>
      </c>
      <c r="C10" s="2018"/>
      <c r="D10" s="2018"/>
      <c r="E10" s="2018"/>
      <c r="F10" s="2018"/>
      <c r="G10" s="2018"/>
      <c r="H10" s="2018"/>
      <c r="I10" s="1039"/>
      <c r="J10" s="1879"/>
      <c r="K10" s="50"/>
      <c r="L10" s="282"/>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row>
    <row r="11" spans="1:54" s="628" customFormat="1" ht="18" x14ac:dyDescent="0.25">
      <c r="A11" s="1042"/>
      <c r="B11" s="2018"/>
      <c r="C11" s="2018"/>
      <c r="D11" s="2018"/>
      <c r="E11" s="2018"/>
      <c r="F11" s="2018"/>
      <c r="G11" s="2018"/>
      <c r="H11" s="2018"/>
      <c r="I11" s="1039"/>
      <c r="J11" s="1879"/>
      <c r="K11" s="50"/>
      <c r="L11" s="282"/>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row>
    <row r="12" spans="1:54" s="74" customFormat="1" ht="15.75" x14ac:dyDescent="0.25">
      <c r="A12" s="954"/>
      <c r="B12" s="1043"/>
      <c r="C12" s="1043"/>
      <c r="D12" s="1043"/>
      <c r="E12" s="1043"/>
      <c r="F12" s="1043"/>
      <c r="G12" s="1043"/>
      <c r="H12" s="1043"/>
      <c r="I12" s="1044"/>
      <c r="J12" s="1"/>
      <c r="K12" s="16"/>
      <c r="L12" s="84"/>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54" s="74" customFormat="1" ht="15.75" x14ac:dyDescent="0.25">
      <c r="A13" s="954"/>
      <c r="B13" s="1045" t="s">
        <v>657</v>
      </c>
      <c r="C13" s="1046" t="str">
        <f>+'Part 1'!K15</f>
        <v>ZZZZ</v>
      </c>
      <c r="D13" s="1047"/>
      <c r="E13" s="1045"/>
      <c r="F13" s="1045"/>
      <c r="G13" s="1045"/>
      <c r="H13" s="955"/>
      <c r="I13" s="1044"/>
      <c r="J13" s="1"/>
      <c r="K13" s="16"/>
      <c r="L13" s="84"/>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4" s="74" customFormat="1" ht="15.75" x14ac:dyDescent="0.25">
      <c r="A14" s="954"/>
      <c r="B14" s="1045" t="s">
        <v>658</v>
      </c>
      <c r="C14" s="1046" t="str">
        <f>+'Part 1'!K16</f>
        <v>EZZZZ</v>
      </c>
      <c r="D14" s="1047"/>
      <c r="E14" s="1045"/>
      <c r="F14" s="1045"/>
      <c r="G14" s="1045"/>
      <c r="H14" s="955"/>
      <c r="I14" s="1044"/>
      <c r="J14" s="1"/>
      <c r="K14" s="16"/>
      <c r="L14" s="84"/>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s="74" customFormat="1" ht="15.75" x14ac:dyDescent="0.25">
      <c r="A15" s="954"/>
      <c r="B15" s="1045" t="s">
        <v>480</v>
      </c>
      <c r="C15" s="1048">
        <f>+'Part 1'!K17</f>
        <v>0</v>
      </c>
      <c r="D15" s="1049"/>
      <c r="E15" s="1045"/>
      <c r="F15" s="1045"/>
      <c r="G15" s="1045"/>
      <c r="H15" s="955"/>
      <c r="I15" s="1044"/>
      <c r="J15" s="1"/>
      <c r="K15" s="16"/>
      <c r="L15" s="8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4" s="74" customFormat="1" ht="15.75" x14ac:dyDescent="0.25">
      <c r="A16" s="954"/>
      <c r="B16" s="1045" t="s">
        <v>481</v>
      </c>
      <c r="C16" s="1048">
        <f>+'Part 1'!K18</f>
        <v>0</v>
      </c>
      <c r="D16" s="1049"/>
      <c r="E16" s="1045"/>
      <c r="F16" s="1045"/>
      <c r="G16" s="1045"/>
      <c r="H16" s="955"/>
      <c r="I16" s="1044"/>
      <c r="J16" s="1"/>
      <c r="K16" s="16"/>
      <c r="L16" s="84"/>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s="74" customFormat="1" ht="15.75" x14ac:dyDescent="0.25">
      <c r="A17" s="954"/>
      <c r="B17" s="1045" t="s">
        <v>482</v>
      </c>
      <c r="C17" s="1050">
        <f>+'Part 1'!K19</f>
        <v>0</v>
      </c>
      <c r="D17" s="1051"/>
      <c r="E17" s="1045"/>
      <c r="F17" s="1045"/>
      <c r="G17" s="1045"/>
      <c r="H17" s="955"/>
      <c r="I17" s="1044"/>
      <c r="J17" s="1"/>
      <c r="K17" s="16"/>
      <c r="L17" s="84"/>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s="74" customFormat="1" ht="15.75" thickBot="1" x14ac:dyDescent="0.25">
      <c r="A18" s="1052"/>
      <c r="B18" s="1053"/>
      <c r="C18" s="1053"/>
      <c r="D18" s="1053"/>
      <c r="E18" s="1053"/>
      <c r="F18" s="1053"/>
      <c r="G18" s="1053"/>
      <c r="H18" s="803" t="s">
        <v>881</v>
      </c>
      <c r="I18" s="1469">
        <f>'Part 1'!S22</f>
        <v>1</v>
      </c>
      <c r="J18" s="1"/>
      <c r="K18" s="16"/>
      <c r="L18" s="84"/>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s="102" customFormat="1" ht="21.95" hidden="1" customHeight="1" x14ac:dyDescent="0.2">
      <c r="A19" s="31"/>
      <c r="B19" s="2008"/>
      <c r="C19" s="2009"/>
      <c r="D19" s="2009"/>
      <c r="E19" s="2009"/>
      <c r="F19" s="2009"/>
      <c r="G19" s="2009"/>
      <c r="H19" s="2009"/>
      <c r="I19" s="32"/>
      <c r="J19" s="48"/>
      <c r="K19" s="17"/>
      <c r="L19" s="283"/>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102" customFormat="1" ht="21.95" hidden="1" customHeight="1" thickBot="1" x14ac:dyDescent="0.25">
      <c r="A20" s="33"/>
      <c r="B20" s="2010"/>
      <c r="C20" s="2010"/>
      <c r="D20" s="2010"/>
      <c r="E20" s="2010"/>
      <c r="F20" s="2010"/>
      <c r="G20" s="2010"/>
      <c r="H20" s="2010"/>
      <c r="I20" s="34"/>
      <c r="J20" s="48"/>
      <c r="K20" s="17"/>
      <c r="L20" s="283"/>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102" customFormat="1" x14ac:dyDescent="0.2">
      <c r="A21" s="35"/>
      <c r="B21" s="18"/>
      <c r="C21" s="18"/>
      <c r="D21" s="18"/>
      <c r="E21" s="18"/>
      <c r="F21" s="18"/>
      <c r="G21" s="18"/>
      <c r="H21" s="18"/>
      <c r="I21" s="8"/>
      <c r="J21" s="48"/>
      <c r="K21" s="17"/>
      <c r="L21" s="283"/>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102" customFormat="1" ht="15.75" x14ac:dyDescent="0.2">
      <c r="A22" s="1026"/>
      <c r="B22" s="1027" t="str">
        <f>"PART 1 : NUMBERS OF HEREDITAMENTS THAT WERE BEING GRANTED RELIEF AS AT 31 DECEMBER " &amp; Hdits_yr &amp; " *"</f>
        <v>PART 1 : NUMBERS OF HEREDITAMENTS THAT WERE BEING GRANTED RELIEF AS AT 31 DECEMBER 2025 *</v>
      </c>
      <c r="C22" s="1028"/>
      <c r="D22" s="1028"/>
      <c r="E22" s="1028"/>
      <c r="F22" s="1028"/>
      <c r="G22" s="1028"/>
      <c r="H22" s="1028"/>
      <c r="I22" s="1029"/>
      <c r="J22" s="48"/>
      <c r="K22" s="17"/>
      <c r="L22" s="283"/>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102" customFormat="1" ht="15.75" x14ac:dyDescent="0.2">
      <c r="A23" s="1026"/>
      <c r="B23" s="1027"/>
      <c r="C23" s="1028"/>
      <c r="D23" s="1028"/>
      <c r="E23" s="1028"/>
      <c r="F23" s="1028"/>
      <c r="G23" s="1028"/>
      <c r="H23" s="1028"/>
      <c r="I23" s="1029"/>
      <c r="J23" s="48"/>
      <c r="K23" s="17"/>
      <c r="L23" s="28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s="74" customFormat="1" ht="60.75" customHeight="1" x14ac:dyDescent="0.2">
      <c r="A24" s="36"/>
      <c r="B24" s="1017" t="str">
        <f>"* Hereditaments being granted relief should be based on a snapshot of data as at 31 December " &amp; Hdits_yr &amp; " or as soon as possible after that date."</f>
        <v>* Hereditaments being granted relief should be based on a snapshot of data as at 31 December 2025 or as soon as possible after that date.</v>
      </c>
      <c r="C24" s="1030"/>
      <c r="D24" s="1030"/>
      <c r="E24" s="1030"/>
      <c r="H24" s="1281" t="str">
        <f>"Number of hereditaments that were being granted relief as at 31 December " &amp; Hdits_yr</f>
        <v>Number of hereditaments that were being granted relief as at 31 December 2025</v>
      </c>
      <c r="I24" s="37"/>
      <c r="J24" s="1"/>
      <c r="K24" s="16"/>
      <c r="L24" s="84"/>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s="1017" customFormat="1" ht="13.5" customHeight="1" x14ac:dyDescent="0.2">
      <c r="B25" s="74"/>
      <c r="I25" s="1439"/>
      <c r="J25" s="1880"/>
    </row>
    <row r="26" spans="1:54" s="102" customFormat="1" ht="18" x14ac:dyDescent="0.25">
      <c r="A26" s="38"/>
      <c r="B26" s="3" t="s">
        <v>486</v>
      </c>
      <c r="C26" s="4"/>
      <c r="D26" s="4"/>
      <c r="E26" s="18"/>
      <c r="F26" s="18"/>
      <c r="G26" s="18"/>
      <c r="H26" s="4"/>
      <c r="I26" s="8"/>
      <c r="J26" s="48"/>
      <c r="K26" s="17"/>
      <c r="L26" s="283"/>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row>
    <row r="27" spans="1:54" s="102" customFormat="1" ht="18.75" thickBot="1" x14ac:dyDescent="0.3">
      <c r="A27" s="261"/>
      <c r="B27" s="457"/>
      <c r="C27" s="74"/>
      <c r="D27" s="74"/>
      <c r="F27" s="18"/>
      <c r="G27" s="18"/>
      <c r="H27" s="4"/>
      <c r="I27" s="333"/>
      <c r="J27" s="48"/>
      <c r="K27" s="17"/>
      <c r="L27" s="283"/>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row>
    <row r="28" spans="1:54" s="102" customFormat="1" ht="18.75" customHeight="1" thickBot="1" x14ac:dyDescent="0.3">
      <c r="A28" s="261"/>
      <c r="B28" s="262" t="str">
        <f>"1a. Number of hereditaments that receive a discount from the small business rate relief scheme as at 31 December " &amp; Hdits_yr &amp; "*"</f>
        <v>1a. Number of hereditaments that receive a discount from the small business rate relief scheme as at 31 December 2025*</v>
      </c>
      <c r="C28" s="831"/>
      <c r="D28" s="313"/>
      <c r="E28" s="313"/>
      <c r="F28" s="1526"/>
      <c r="G28" s="1526"/>
      <c r="H28" s="1527">
        <f>+H31+H33</f>
        <v>0</v>
      </c>
      <c r="I28" s="42"/>
      <c r="J28" s="48"/>
      <c r="K28" s="1290"/>
      <c r="L28" s="283"/>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row>
    <row r="29" spans="1:54" s="102" customFormat="1" ht="18" x14ac:dyDescent="0.25">
      <c r="A29" s="261"/>
      <c r="B29" s="831"/>
      <c r="C29" s="831"/>
      <c r="D29" s="313"/>
      <c r="E29" s="313"/>
      <c r="F29" s="1526"/>
      <c r="G29" s="1526"/>
      <c r="H29" s="2002" t="str">
        <f>IF((AND(H28=0)),"How many hereditaments are receiving a discount?","")</f>
        <v>How many hereditaments are receiving a discount?</v>
      </c>
      <c r="I29" s="43"/>
      <c r="J29" s="48"/>
      <c r="K29" s="17"/>
      <c r="L29" s="283"/>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row>
    <row r="30" spans="1:54" s="102" customFormat="1" ht="18.75" thickBot="1" x14ac:dyDescent="0.3">
      <c r="A30" s="261"/>
      <c r="B30" s="74" t="s">
        <v>682</v>
      </c>
      <c r="C30" s="845"/>
      <c r="D30" s="845"/>
      <c r="E30" s="845"/>
      <c r="F30" s="1526"/>
      <c r="G30" s="1526"/>
      <c r="H30" s="2003"/>
      <c r="I30" s="42"/>
      <c r="J30" s="48"/>
      <c r="K30" s="17"/>
      <c r="L30" s="283"/>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row>
    <row r="31" spans="1:54" s="102" customFormat="1" ht="16.5" customHeight="1" thickBot="1" x14ac:dyDescent="0.25">
      <c r="A31" s="1266"/>
      <c r="B31" s="1768" t="s">
        <v>4160</v>
      </c>
      <c r="C31" s="1267"/>
      <c r="D31" s="313"/>
      <c r="E31" s="313"/>
      <c r="F31" s="1528"/>
      <c r="G31" s="1528"/>
      <c r="H31" s="1529">
        <v>0</v>
      </c>
      <c r="I31" s="42"/>
      <c r="J31" s="48"/>
      <c r="K31" s="17"/>
      <c r="L31" s="283"/>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row>
    <row r="32" spans="1:54" s="102" customFormat="1" ht="15" customHeight="1" thickBot="1" x14ac:dyDescent="0.3">
      <c r="A32" s="261"/>
      <c r="B32" s="1768"/>
      <c r="C32" s="831"/>
      <c r="D32" s="313"/>
      <c r="E32" s="313"/>
      <c r="F32" s="1526"/>
      <c r="G32" s="1526"/>
      <c r="H32" s="1530"/>
      <c r="I32" s="42"/>
      <c r="J32" s="48"/>
      <c r="K32" s="17"/>
      <c r="L32" s="283"/>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row>
    <row r="33" spans="1:54" s="102" customFormat="1" ht="18.75" thickBot="1" x14ac:dyDescent="0.3">
      <c r="A33" s="261"/>
      <c r="B33" s="1768" t="s">
        <v>4161</v>
      </c>
      <c r="C33" s="1267"/>
      <c r="D33" s="313"/>
      <c r="E33" s="313"/>
      <c r="F33" s="1531"/>
      <c r="G33" s="1532"/>
      <c r="H33" s="1529">
        <v>0</v>
      </c>
      <c r="I33" s="42"/>
      <c r="J33" s="48"/>
      <c r="K33" s="17"/>
      <c r="L33" s="28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row>
    <row r="34" spans="1:54" s="102" customFormat="1" ht="18" customHeight="1" thickBot="1" x14ac:dyDescent="0.3">
      <c r="A34" s="261"/>
      <c r="B34" s="1267"/>
      <c r="C34" s="1267"/>
      <c r="D34" s="313"/>
      <c r="E34" s="313"/>
      <c r="F34" s="2004" t="str">
        <f>IF((AND(H28-H31-H33&lt;&gt;0)),"1a-i &amp; 1a-ii do not sum to 1a total","")</f>
        <v/>
      </c>
      <c r="G34" s="2004"/>
      <c r="H34" s="2004"/>
      <c r="I34" s="42"/>
      <c r="J34" s="48"/>
      <c r="K34" s="17"/>
      <c r="L34" s="283"/>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row>
    <row r="35" spans="1:54" s="102" customFormat="1" ht="18.75" customHeight="1" thickBot="1" x14ac:dyDescent="0.3">
      <c r="A35" s="261"/>
      <c r="B35" s="262" t="str">
        <f>"1b. Number of hereditaments that pay only the small business rate multiplier and are not granted a small business rates relief discount as at 31 December " &amp; Hdits_yr</f>
        <v>1b. Number of hereditaments that pay only the small business rate multiplier and are not granted a small business rates relief discount as at 31 December 2025</v>
      </c>
      <c r="C35" s="313"/>
      <c r="D35" s="313"/>
      <c r="E35" s="313"/>
      <c r="F35" s="1533"/>
      <c r="G35" s="1534"/>
      <c r="H35" s="1529">
        <v>0</v>
      </c>
      <c r="I35" s="42"/>
      <c r="J35" s="48"/>
      <c r="K35" s="1290"/>
      <c r="L35" s="283"/>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row>
    <row r="36" spans="1:54" s="102" customFormat="1" ht="57" customHeight="1" thickBot="1" x14ac:dyDescent="0.3">
      <c r="A36" s="261"/>
      <c r="B36" s="313"/>
      <c r="C36" s="313"/>
      <c r="D36" s="313"/>
      <c r="E36" s="313"/>
      <c r="F36" s="1522"/>
      <c r="G36" s="1535"/>
      <c r="H36" s="1536" t="str">
        <f>IF((AND(H35=0)),"Please check Line 1b as we would not expect this to be zero","")</f>
        <v>Please check Line 1b as we would not expect this to be zero</v>
      </c>
      <c r="I36" s="1006"/>
      <c r="J36" s="48"/>
      <c r="K36" s="17"/>
      <c r="L36" s="283"/>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row>
    <row r="37" spans="1:54" s="102" customFormat="1" ht="18.75" thickBot="1" x14ac:dyDescent="0.3">
      <c r="A37" s="261"/>
      <c r="B37" s="442" t="str">
        <f>"1c. Number of hereditaments that were being granted charitable relief as at 31 December " &amp; Hdits_yr &amp; "*"</f>
        <v>1c. Number of hereditaments that were being granted charitable relief as at 31 December 2025*</v>
      </c>
      <c r="C37" s="76"/>
      <c r="D37" s="453"/>
      <c r="E37" s="453"/>
      <c r="F37" s="1537"/>
      <c r="G37" s="1538"/>
      <c r="H37" s="1529">
        <v>0</v>
      </c>
      <c r="I37" s="8"/>
      <c r="J37" s="1881"/>
      <c r="K37" s="51"/>
      <c r="L37" s="283"/>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1:54" s="675" customFormat="1" ht="17.25" customHeight="1" thickBot="1" x14ac:dyDescent="0.3">
      <c r="A38" s="261"/>
      <c r="B38" s="832"/>
      <c r="C38" s="832"/>
      <c r="D38" s="313"/>
      <c r="E38" s="313"/>
      <c r="F38" s="1539"/>
      <c r="G38" s="1540"/>
      <c r="H38" s="1530"/>
      <c r="I38" s="39"/>
      <c r="J38" s="1882"/>
      <c r="K38" s="52"/>
      <c r="L38" s="284"/>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row>
    <row r="39" spans="1:54" s="102" customFormat="1" ht="18.75" customHeight="1" thickBot="1" x14ac:dyDescent="0.3">
      <c r="A39" s="261"/>
      <c r="B39" s="262" t="str">
        <f>"1d. Number of hereditaments that were being granted Community Amateur Sports Clubs relief as at 31 December " &amp; Hdits_yr &amp; "*"</f>
        <v>1d. Number of hereditaments that were being granted Community Amateur Sports Clubs relief as at 31 December 2025*</v>
      </c>
      <c r="C39" s="831"/>
      <c r="D39" s="313"/>
      <c r="E39" s="313"/>
      <c r="F39" s="26"/>
      <c r="G39" s="1538"/>
      <c r="H39" s="1529">
        <v>0</v>
      </c>
      <c r="I39" s="8"/>
      <c r="J39" s="1881"/>
      <c r="K39" s="51"/>
      <c r="L39" s="283"/>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row>
    <row r="40" spans="1:54" s="102" customFormat="1" ht="18.75" thickBot="1" x14ac:dyDescent="0.3">
      <c r="A40" s="261"/>
      <c r="B40" s="831"/>
      <c r="C40" s="831"/>
      <c r="D40" s="313"/>
      <c r="E40" s="313"/>
      <c r="F40" s="1539"/>
      <c r="G40" s="1538"/>
      <c r="H40" s="1530"/>
      <c r="I40" s="8"/>
      <c r="J40" s="1881"/>
      <c r="K40" s="51"/>
      <c r="L40" s="283"/>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row>
    <row r="41" spans="1:54" s="102" customFormat="1" ht="18.75" thickBot="1" x14ac:dyDescent="0.3">
      <c r="A41" s="261"/>
      <c r="B41" s="1904" t="str">
        <f>"1e. Number of hereditaments that were being granted rural general stores, post offices, public houses, petrol filling stations and food shops relief as at 31 December " &amp; Hdits_yr &amp; "*"</f>
        <v>1e. Number of hereditaments that were being granted rural general stores, post offices, public houses, petrol filling stations and food shops relief as at 31 December 2025*</v>
      </c>
      <c r="C41" s="2020"/>
      <c r="D41" s="2021"/>
      <c r="E41" s="2021"/>
      <c r="F41" s="26"/>
      <c r="G41" s="1538"/>
      <c r="H41" s="1529">
        <v>0</v>
      </c>
      <c r="I41" s="8"/>
      <c r="J41" s="1881"/>
      <c r="K41" s="51"/>
      <c r="L41" s="283"/>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row>
    <row r="42" spans="1:54" s="102" customFormat="1" ht="18" x14ac:dyDescent="0.25">
      <c r="A42" s="261"/>
      <c r="B42" s="2020"/>
      <c r="C42" s="2020"/>
      <c r="D42" s="2021"/>
      <c r="E42" s="2021"/>
      <c r="F42" s="1539"/>
      <c r="G42" s="1541"/>
      <c r="H42" s="1530"/>
      <c r="I42" s="8"/>
      <c r="J42" s="48"/>
      <c r="K42" s="17"/>
      <c r="L42" s="283"/>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row>
    <row r="43" spans="1:54" s="102" customFormat="1" ht="12.75" customHeight="1" thickBot="1" x14ac:dyDescent="0.3">
      <c r="A43" s="261"/>
      <c r="B43" s="832"/>
      <c r="C43" s="832"/>
      <c r="D43" s="313"/>
      <c r="E43" s="313"/>
      <c r="F43" s="1539"/>
      <c r="G43" s="1541"/>
      <c r="H43" s="1530"/>
      <c r="I43" s="8"/>
      <c r="J43" s="48"/>
      <c r="K43" s="17"/>
      <c r="L43" s="28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row>
    <row r="44" spans="1:54" s="102" customFormat="1" ht="18.75" thickBot="1" x14ac:dyDescent="0.3">
      <c r="A44" s="261"/>
      <c r="B44" s="262" t="str">
        <f>"1f.  Number of hereditaments that were due public lavatories relief as at 31 December " &amp; Hdits_yr &amp; "*"</f>
        <v>1f.  Number of hereditaments that were due public lavatories relief as at 31 December 2025*</v>
      </c>
      <c r="C44" s="832"/>
      <c r="D44" s="313"/>
      <c r="E44" s="313"/>
      <c r="F44" s="1539"/>
      <c r="G44" s="1541"/>
      <c r="H44" s="1542">
        <v>0</v>
      </c>
      <c r="I44" s="333"/>
      <c r="J44" s="48"/>
      <c r="K44" s="1290"/>
      <c r="L44" s="283"/>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row>
    <row r="45" spans="1:54" s="102" customFormat="1" ht="12.75" customHeight="1" thickBot="1" x14ac:dyDescent="0.3">
      <c r="A45" s="261"/>
      <c r="B45" s="832"/>
      <c r="C45" s="832"/>
      <c r="D45" s="313"/>
      <c r="E45" s="313"/>
      <c r="F45" s="1539"/>
      <c r="G45" s="1541"/>
      <c r="H45" s="1530"/>
      <c r="I45" s="333"/>
      <c r="J45" s="48"/>
      <c r="K45" s="17"/>
      <c r="L45" s="283"/>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row>
    <row r="46" spans="1:54" s="102" customFormat="1" ht="18.75" customHeight="1" thickBot="1" x14ac:dyDescent="0.3">
      <c r="A46" s="261"/>
      <c r="B46" s="262" t="str">
        <f>"1g. Number of hereditaments that were being granted partly occupied premises relief as at 31 December " &amp; Hdits_yr &amp; "*"</f>
        <v>1g. Number of hereditaments that were being granted partly occupied premises relief as at 31 December 2025*</v>
      </c>
      <c r="C46" s="831"/>
      <c r="D46" s="313"/>
      <c r="E46" s="313"/>
      <c r="F46" s="26"/>
      <c r="G46" s="1538"/>
      <c r="H46" s="1529">
        <v>0</v>
      </c>
      <c r="I46" s="8"/>
      <c r="J46" s="1881"/>
      <c r="K46" s="51"/>
      <c r="L46" s="283"/>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row>
    <row r="47" spans="1:54" s="102" customFormat="1" ht="18.75" thickBot="1" x14ac:dyDescent="0.3">
      <c r="A47" s="261"/>
      <c r="B47" s="831"/>
      <c r="C47" s="831"/>
      <c r="D47" s="313"/>
      <c r="E47" s="313"/>
      <c r="F47" s="1539"/>
      <c r="G47" s="1538"/>
      <c r="H47" s="1530"/>
      <c r="I47" s="8"/>
      <c r="J47" s="48"/>
      <c r="K47" s="17"/>
      <c r="L47" s="283"/>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row>
    <row r="48" spans="1:54" s="102" customFormat="1" ht="18.75" thickBot="1" x14ac:dyDescent="0.3">
      <c r="A48" s="261"/>
      <c r="B48" s="262" t="str">
        <f>"1h. Number of hereditaments that were being granted empty property relief as at 31 December " &amp; Hdits_yr &amp; "*"</f>
        <v>1h. Number of hereditaments that were being granted empty property relief as at 31 December 2025*</v>
      </c>
      <c r="C48" s="831"/>
      <c r="D48" s="313"/>
      <c r="E48" s="313"/>
      <c r="F48" s="1539"/>
      <c r="G48" s="1538"/>
      <c r="H48" s="1527">
        <f>+H50+H52+H54+H56+H58+H60</f>
        <v>0</v>
      </c>
      <c r="I48" s="8"/>
      <c r="J48" s="1881"/>
      <c r="K48" s="51"/>
      <c r="L48" s="283"/>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row>
    <row r="49" spans="1:54" s="102" customFormat="1" ht="18.75" thickBot="1" x14ac:dyDescent="0.3">
      <c r="A49" s="261"/>
      <c r="B49" s="831" t="s">
        <v>682</v>
      </c>
      <c r="C49" s="313"/>
      <c r="D49" s="313"/>
      <c r="E49" s="313"/>
      <c r="F49" s="1543"/>
      <c r="G49" s="1544"/>
      <c r="H49" s="1545"/>
      <c r="I49" s="8"/>
      <c r="J49" s="1881"/>
      <c r="K49" s="51"/>
      <c r="L49" s="283"/>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row>
    <row r="50" spans="1:54" s="102" customFormat="1" ht="18.75" thickBot="1" x14ac:dyDescent="0.3">
      <c r="A50" s="261"/>
      <c r="B50" s="1769" t="s">
        <v>4488</v>
      </c>
      <c r="C50" s="1268"/>
      <c r="D50" s="831"/>
      <c r="E50" s="313"/>
      <c r="F50" s="1546"/>
      <c r="G50" s="1532"/>
      <c r="H50" s="1529">
        <v>0</v>
      </c>
      <c r="I50" s="8"/>
      <c r="J50" s="1881"/>
      <c r="K50" s="51"/>
      <c r="L50" s="283"/>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row>
    <row r="51" spans="1:54" s="246" customFormat="1" ht="12" customHeight="1" thickBot="1" x14ac:dyDescent="0.25">
      <c r="A51" s="1269"/>
      <c r="B51" s="1770"/>
      <c r="C51" s="1270"/>
      <c r="D51" s="224"/>
      <c r="E51" s="224"/>
      <c r="F51" s="1546"/>
      <c r="G51" s="1547"/>
      <c r="H51" s="1548"/>
      <c r="I51" s="140"/>
      <c r="J51" s="1881"/>
      <c r="K51" s="51"/>
      <c r="L51" s="283"/>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row>
    <row r="52" spans="1:54" s="102" customFormat="1" ht="18.75" thickBot="1" x14ac:dyDescent="0.3">
      <c r="A52" s="261"/>
      <c r="B52" s="1769" t="s">
        <v>4489</v>
      </c>
      <c r="C52" s="1268"/>
      <c r="D52" s="831"/>
      <c r="E52" s="313"/>
      <c r="F52" s="1546"/>
      <c r="G52" s="1532"/>
      <c r="H52" s="1529">
        <v>0</v>
      </c>
      <c r="I52" s="8"/>
      <c r="J52" s="1881"/>
      <c r="K52" s="51"/>
      <c r="L52" s="283"/>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row>
    <row r="53" spans="1:54" s="102" customFormat="1" ht="12" customHeight="1" thickBot="1" x14ac:dyDescent="0.3">
      <c r="A53" s="261"/>
      <c r="B53" s="1769"/>
      <c r="C53" s="1268"/>
      <c r="D53" s="831"/>
      <c r="E53" s="313"/>
      <c r="F53" s="1546"/>
      <c r="G53" s="1532"/>
      <c r="H53" s="26"/>
      <c r="I53" s="8"/>
      <c r="J53" s="1881"/>
      <c r="K53" s="51"/>
      <c r="L53" s="28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row>
    <row r="54" spans="1:54" s="102" customFormat="1" ht="18.75" thickBot="1" x14ac:dyDescent="0.3">
      <c r="A54" s="261"/>
      <c r="B54" s="1769" t="s">
        <v>4490</v>
      </c>
      <c r="C54" s="1268"/>
      <c r="D54" s="831"/>
      <c r="E54" s="313"/>
      <c r="F54" s="1546"/>
      <c r="G54" s="1532"/>
      <c r="H54" s="1529">
        <v>0</v>
      </c>
      <c r="I54" s="8"/>
      <c r="J54" s="1881"/>
      <c r="K54" s="51"/>
      <c r="L54" s="283"/>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row>
    <row r="55" spans="1:54" s="102" customFormat="1" ht="12" customHeight="1" thickBot="1" x14ac:dyDescent="0.3">
      <c r="A55" s="261"/>
      <c r="B55" s="1769"/>
      <c r="C55" s="1268"/>
      <c r="D55" s="831"/>
      <c r="E55" s="313"/>
      <c r="F55" s="1546"/>
      <c r="G55" s="1532"/>
      <c r="H55" s="26"/>
      <c r="I55" s="8"/>
      <c r="J55" s="1881"/>
      <c r="K55" s="51"/>
      <c r="L55" s="283"/>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1:54" s="102" customFormat="1" ht="18.75" thickBot="1" x14ac:dyDescent="0.3">
      <c r="A56" s="261"/>
      <c r="B56" s="1769" t="s">
        <v>4491</v>
      </c>
      <c r="C56" s="1268"/>
      <c r="D56" s="831"/>
      <c r="E56" s="313"/>
      <c r="F56" s="1546"/>
      <c r="G56" s="1532"/>
      <c r="H56" s="1529">
        <v>0</v>
      </c>
      <c r="I56" s="8"/>
      <c r="J56" s="1881"/>
      <c r="K56" s="51"/>
      <c r="L56" s="283"/>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s="102" customFormat="1" ht="12" customHeight="1" thickBot="1" x14ac:dyDescent="0.3">
      <c r="A57" s="261"/>
      <c r="B57" s="1771"/>
      <c r="C57" s="1268"/>
      <c r="D57" s="831"/>
      <c r="E57" s="313"/>
      <c r="F57" s="1546"/>
      <c r="G57" s="1534"/>
      <c r="H57" s="1539"/>
      <c r="I57" s="8"/>
      <c r="J57" s="1881"/>
      <c r="K57" s="51"/>
      <c r="L57" s="283"/>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s="102" customFormat="1" ht="18.75" thickBot="1" x14ac:dyDescent="0.3">
      <c r="A58" s="261"/>
      <c r="B58" s="1768" t="s">
        <v>4492</v>
      </c>
      <c r="C58" s="1267"/>
      <c r="D58" s="1267"/>
      <c r="E58" s="1267"/>
      <c r="F58" s="1549"/>
      <c r="G58" s="1532"/>
      <c r="H58" s="1529">
        <v>0</v>
      </c>
      <c r="I58" s="8"/>
      <c r="J58" s="1881"/>
      <c r="K58" s="51"/>
      <c r="L58" s="283"/>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s="102" customFormat="1" ht="12" customHeight="1" thickBot="1" x14ac:dyDescent="0.3">
      <c r="A59" s="261"/>
      <c r="B59" s="1772"/>
      <c r="C59" s="1271"/>
      <c r="D59" s="1271"/>
      <c r="E59" s="1271"/>
      <c r="F59" s="1549"/>
      <c r="G59" s="1532"/>
      <c r="H59" s="26"/>
      <c r="I59" s="8"/>
      <c r="J59" s="1881"/>
      <c r="K59" s="51"/>
      <c r="L59" s="283"/>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s="102" customFormat="1" ht="18.75" customHeight="1" thickBot="1" x14ac:dyDescent="0.3">
      <c r="A60" s="1272"/>
      <c r="B60" s="1768" t="s">
        <v>4493</v>
      </c>
      <c r="C60" s="1267"/>
      <c r="D60" s="1267"/>
      <c r="E60" s="1267"/>
      <c r="F60" s="1539"/>
      <c r="G60" s="1550"/>
      <c r="H60" s="1529">
        <v>0</v>
      </c>
      <c r="I60" s="41"/>
      <c r="J60" s="1881"/>
      <c r="K60" s="51"/>
      <c r="L60" s="283"/>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row>
    <row r="61" spans="1:54" s="102" customFormat="1" ht="18" x14ac:dyDescent="0.25">
      <c r="A61" s="1272"/>
      <c r="B61" s="262"/>
      <c r="C61" s="832"/>
      <c r="D61" s="313"/>
      <c r="E61" s="313"/>
      <c r="F61" s="1539"/>
      <c r="G61" s="1541"/>
      <c r="H61" s="785"/>
      <c r="I61" s="41"/>
      <c r="J61" s="1881"/>
      <c r="K61" s="51"/>
      <c r="L61" s="283"/>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row>
    <row r="62" spans="1:54" s="102" customFormat="1" ht="18.75" thickBot="1" x14ac:dyDescent="0.3">
      <c r="A62" s="261"/>
      <c r="B62" s="965" t="s">
        <v>487</v>
      </c>
      <c r="C62" s="76"/>
      <c r="D62" s="74"/>
      <c r="F62" s="26"/>
      <c r="G62" s="1538"/>
      <c r="H62" s="1551"/>
      <c r="I62" s="8"/>
      <c r="J62" s="48"/>
      <c r="K62" s="17"/>
      <c r="L62" s="283"/>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row>
    <row r="63" spans="1:54" s="102" customFormat="1" ht="18.75" customHeight="1" thickBot="1" x14ac:dyDescent="0.3">
      <c r="A63" s="261"/>
      <c r="B63" s="262" t="str">
        <f>"1i. Number of hereditaments that were being granted charitable relief as at 31 December " &amp; Hdits_yr &amp; "*"</f>
        <v>1i. Number of hereditaments that were being granted charitable relief as at 31 December 2025*</v>
      </c>
      <c r="C63" s="313"/>
      <c r="D63" s="313"/>
      <c r="E63" s="313"/>
      <c r="F63" s="1539"/>
      <c r="G63" s="1532"/>
      <c r="H63" s="1529">
        <v>0</v>
      </c>
      <c r="I63" s="8"/>
      <c r="J63" s="1881"/>
      <c r="K63" s="51"/>
      <c r="L63" s="28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row>
    <row r="64" spans="1:54" s="102" customFormat="1" ht="15" customHeight="1" thickBot="1" x14ac:dyDescent="0.3">
      <c r="A64" s="261"/>
      <c r="B64" s="832"/>
      <c r="C64" s="832"/>
      <c r="D64" s="845"/>
      <c r="E64" s="845"/>
      <c r="F64" s="1539"/>
      <c r="G64" s="1532"/>
      <c r="H64" s="1530"/>
      <c r="I64" s="8"/>
      <c r="J64" s="48"/>
      <c r="K64" s="17"/>
      <c r="L64" s="283"/>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1:54" s="102" customFormat="1" ht="18.75" thickBot="1" x14ac:dyDescent="0.3">
      <c r="A65" s="261"/>
      <c r="B65" s="262" t="str">
        <f>"1j. Number of hereditaments that were being granted non-profit making bodies' relief as at 31 December " &amp; Hdits_yr &amp; "*"</f>
        <v>1j. Number of hereditaments that were being granted non-profit making bodies' relief as at 31 December 2025*</v>
      </c>
      <c r="C65" s="831"/>
      <c r="D65" s="313"/>
      <c r="E65" s="313"/>
      <c r="F65" s="1552"/>
      <c r="G65" s="1532"/>
      <c r="H65" s="1529">
        <v>0</v>
      </c>
      <c r="I65" s="8"/>
      <c r="J65" s="1881"/>
      <c r="K65" s="51"/>
      <c r="L65" s="283"/>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row>
    <row r="66" spans="1:54" s="102" customFormat="1" ht="18.75" thickBot="1" x14ac:dyDescent="0.3">
      <c r="A66" s="261"/>
      <c r="B66" s="831"/>
      <c r="C66" s="831"/>
      <c r="D66" s="313"/>
      <c r="E66" s="313"/>
      <c r="F66" s="26"/>
      <c r="G66" s="1538"/>
      <c r="H66" s="1530"/>
      <c r="I66" s="8"/>
      <c r="J66" s="48"/>
      <c r="K66" s="17"/>
      <c r="L66" s="283"/>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row>
    <row r="67" spans="1:54" s="102" customFormat="1" ht="18.75" thickBot="1" x14ac:dyDescent="0.3">
      <c r="A67" s="261"/>
      <c r="B67" s="262" t="str">
        <f>"1k. Number of hereditaments that were being granted Community Amateur Sports Clubs relief as at 31 December " &amp; Hdits_yr</f>
        <v>1k. Number of hereditaments that were being granted Community Amateur Sports Clubs relief as at 31 December 2025</v>
      </c>
      <c r="C67" s="831"/>
      <c r="D67" s="313"/>
      <c r="E67" s="313"/>
      <c r="F67" s="26"/>
      <c r="G67" s="1538"/>
      <c r="H67" s="1529">
        <v>0</v>
      </c>
      <c r="I67" s="8"/>
      <c r="J67" s="1881"/>
      <c r="K67" s="51"/>
      <c r="L67" s="283"/>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row>
    <row r="68" spans="1:54" s="102" customFormat="1" ht="18.75" thickBot="1" x14ac:dyDescent="0.3">
      <c r="A68" s="261"/>
      <c r="B68" s="831"/>
      <c r="C68" s="831"/>
      <c r="D68" s="313"/>
      <c r="E68" s="313"/>
      <c r="F68" s="1549"/>
      <c r="G68" s="1538"/>
      <c r="H68" s="1530"/>
      <c r="I68" s="8"/>
      <c r="J68" s="48"/>
      <c r="K68" s="17"/>
      <c r="L68" s="283"/>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row>
    <row r="69" spans="1:54" s="102" customFormat="1" ht="18.75" thickBot="1" x14ac:dyDescent="0.3">
      <c r="A69" s="261"/>
      <c r="B69" s="262" t="str">
        <f>"1l. Number of hereditaments that were being granted other small rural businesses relief as at 31 December " &amp; Hdits_yr &amp; "*"</f>
        <v>1l. Number of hereditaments that were being granted other small rural businesses relief as at 31 December 2025*</v>
      </c>
      <c r="C69" s="831"/>
      <c r="D69" s="313"/>
      <c r="E69" s="313"/>
      <c r="F69" s="26"/>
      <c r="G69" s="1538"/>
      <c r="H69" s="1529">
        <v>0</v>
      </c>
      <c r="I69" s="8"/>
      <c r="J69" s="1881"/>
      <c r="K69" s="51"/>
      <c r="L69" s="283"/>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row>
    <row r="70" spans="1:54" s="102" customFormat="1" ht="18.75" thickBot="1" x14ac:dyDescent="0.3">
      <c r="A70" s="261"/>
      <c r="B70" s="831"/>
      <c r="C70" s="831"/>
      <c r="D70" s="313"/>
      <c r="E70" s="313"/>
      <c r="F70" s="26"/>
      <c r="G70" s="1538"/>
      <c r="H70" s="1530"/>
      <c r="I70" s="8"/>
      <c r="J70" s="1881"/>
      <c r="K70" s="51"/>
      <c r="L70" s="283"/>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row>
    <row r="71" spans="1:54" s="102" customFormat="1" ht="18.75" thickBot="1" x14ac:dyDescent="0.3">
      <c r="A71" s="261"/>
      <c r="B71" s="262" t="str">
        <f>"1m. Number of hereditaments within Designated Areas being granted discounts as at 31 December " &amp; Hdits_yr</f>
        <v>1m. Number of hereditaments within Designated Areas being granted discounts as at 31 December 2025</v>
      </c>
      <c r="C71" s="831"/>
      <c r="D71" s="313"/>
      <c r="E71" s="313"/>
      <c r="F71" s="1549"/>
      <c r="G71" s="1538"/>
      <c r="H71" s="1529">
        <v>0</v>
      </c>
      <c r="I71" s="8"/>
      <c r="J71" s="1881"/>
      <c r="K71" s="51"/>
      <c r="L71" s="283"/>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row>
    <row r="72" spans="1:54" s="102" customFormat="1" ht="15" customHeight="1" thickBot="1" x14ac:dyDescent="0.3">
      <c r="A72" s="261"/>
      <c r="B72" s="831"/>
      <c r="C72" s="831"/>
      <c r="D72" s="313"/>
      <c r="E72" s="313"/>
      <c r="F72" s="1549"/>
      <c r="G72" s="1538"/>
      <c r="H72" s="26"/>
      <c r="I72" s="8"/>
      <c r="J72" s="1881"/>
      <c r="K72" s="51"/>
      <c r="L72" s="283"/>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row>
    <row r="73" spans="1:54" s="102" customFormat="1" ht="18.75" thickBot="1" x14ac:dyDescent="0.3">
      <c r="A73" s="261"/>
      <c r="B73" s="262" t="str">
        <f>"1n. Number of hereditaments subject to a S47 local discount as at 31 December " &amp; Hdits_yr &amp; "*"</f>
        <v>1n. Number of hereditaments subject to a S47 local discount as at 31 December 2025*</v>
      </c>
      <c r="C73" s="831"/>
      <c r="D73" s="313"/>
      <c r="E73" s="313"/>
      <c r="F73" s="1549"/>
      <c r="G73" s="1538"/>
      <c r="H73" s="1529">
        <v>0</v>
      </c>
      <c r="I73" s="8"/>
      <c r="J73" s="1881"/>
      <c r="K73" s="51"/>
      <c r="L73" s="28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row>
    <row r="74" spans="1:54" s="102" customFormat="1" ht="15" customHeight="1" x14ac:dyDescent="0.25">
      <c r="A74" s="261"/>
      <c r="B74" s="831"/>
      <c r="C74" s="831"/>
      <c r="D74" s="313"/>
      <c r="E74" s="313"/>
      <c r="F74" s="1549"/>
      <c r="G74" s="1538"/>
      <c r="H74" s="26"/>
      <c r="I74" s="8"/>
      <c r="J74" s="1881"/>
      <c r="K74" s="51"/>
      <c r="L74" s="283"/>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row>
    <row r="75" spans="1:54" s="102" customFormat="1" ht="18" x14ac:dyDescent="0.25">
      <c r="A75" s="261"/>
      <c r="B75" s="1030" t="s">
        <v>1131</v>
      </c>
      <c r="C75" s="831"/>
      <c r="D75" s="313"/>
      <c r="E75" s="313"/>
      <c r="F75" s="1549"/>
      <c r="G75" s="1538"/>
      <c r="H75" s="26"/>
      <c r="I75" s="8"/>
      <c r="J75" s="1881"/>
      <c r="K75" s="51"/>
      <c r="L75" s="283"/>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row>
    <row r="76" spans="1:54" s="102" customFormat="1" ht="15" customHeight="1" thickBot="1" x14ac:dyDescent="0.3">
      <c r="A76" s="261"/>
      <c r="B76" s="831"/>
      <c r="C76" s="831"/>
      <c r="D76" s="313"/>
      <c r="E76" s="313"/>
      <c r="F76" s="1549"/>
      <c r="G76" s="1538"/>
      <c r="H76" s="26"/>
      <c r="I76" s="8"/>
      <c r="J76" s="1881"/>
      <c r="K76" s="51"/>
      <c r="L76" s="283"/>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row>
    <row r="77" spans="1:54" s="102" customFormat="1" ht="18" customHeight="1" thickBot="1" x14ac:dyDescent="0.3">
      <c r="A77" s="261"/>
      <c r="B77" s="262" t="str">
        <f>"1o. Number of hereditaments receiving Supporting Small Business Relief as at 31 December " &amp; Hdits_yr &amp; "*"</f>
        <v>1o. Number of hereditaments receiving Supporting Small Business Relief as at 31 December 2025*</v>
      </c>
      <c r="C77" s="263"/>
      <c r="D77" s="264"/>
      <c r="E77" s="264"/>
      <c r="F77" s="1522"/>
      <c r="G77" s="1553"/>
      <c r="H77" s="1542">
        <v>0</v>
      </c>
      <c r="I77" s="265"/>
      <c r="J77" s="1881"/>
      <c r="K77" s="1881"/>
      <c r="L77" s="283"/>
      <c r="M77"/>
    </row>
    <row r="78" spans="1:54" s="102" customFormat="1" ht="15" customHeight="1" thickBot="1" x14ac:dyDescent="0.3">
      <c r="A78" s="261"/>
      <c r="B78" s="831"/>
      <c r="C78" s="831"/>
      <c r="D78" s="313"/>
      <c r="E78" s="313"/>
      <c r="F78" s="26"/>
      <c r="G78" s="1538"/>
      <c r="H78" s="1530"/>
      <c r="I78" s="8"/>
      <c r="J78" s="48"/>
      <c r="K78" s="17"/>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row>
    <row r="79" spans="1:54" s="102" customFormat="1" ht="18.75" thickBot="1" x14ac:dyDescent="0.3">
      <c r="A79" s="1272"/>
      <c r="B79" s="262" t="str">
        <f>"1p. Number of hereditaments that were being granted Retail, Hospitality and Leisure relief as at 31 December " &amp; Hdits_yr &amp; "*"</f>
        <v>1p. Number of hereditaments that were being granted Retail, Hospitality and Leisure relief as at 31 December 2025*</v>
      </c>
      <c r="C79" s="262"/>
      <c r="D79" s="262"/>
      <c r="E79" s="262"/>
      <c r="F79" s="1539"/>
      <c r="G79" s="1541"/>
      <c r="H79" s="1542">
        <v>0</v>
      </c>
      <c r="I79" s="41"/>
      <c r="J79" s="1881"/>
      <c r="K79" s="1881"/>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row>
    <row r="80" spans="1:54" s="102" customFormat="1" ht="18.75" thickBot="1" x14ac:dyDescent="0.3">
      <c r="A80" s="1272"/>
      <c r="B80" s="262"/>
      <c r="C80" s="262"/>
      <c r="D80" s="262"/>
      <c r="E80" s="262"/>
      <c r="F80" s="1539"/>
      <c r="G80" s="1541"/>
      <c r="H80" s="785"/>
      <c r="I80" s="41"/>
      <c r="J80" s="1881"/>
      <c r="K80" s="51"/>
      <c r="L80" s="283"/>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row>
    <row r="81" spans="1:54" s="102" customFormat="1" ht="17.25" customHeight="1" thickBot="1" x14ac:dyDescent="0.3">
      <c r="A81" s="1272"/>
      <c r="B81" s="262" t="str">
        <f>"1q. Number of hereditaments that were being granted Low-carbon heat networks relief as at 31 December " &amp; Hdits_yr &amp; "*"</f>
        <v>1q. Number of hereditaments that were being granted Low-carbon heat networks relief as at 31 December 2025*</v>
      </c>
      <c r="C81" s="1273"/>
      <c r="D81" s="1274"/>
      <c r="E81" s="1274"/>
      <c r="F81" s="1554"/>
      <c r="G81" s="1555"/>
      <c r="H81" s="1556">
        <v>0</v>
      </c>
      <c r="I81" s="41"/>
      <c r="J81" s="1881"/>
      <c r="K81" s="51"/>
      <c r="L81" s="283"/>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row>
    <row r="82" spans="1:54" s="102" customFormat="1" ht="17.25" customHeight="1" thickBot="1" x14ac:dyDescent="0.3">
      <c r="A82" s="1272"/>
      <c r="B82" s="262"/>
      <c r="C82" s="1273"/>
      <c r="D82" s="1274"/>
      <c r="E82" s="1274"/>
      <c r="F82" s="1554"/>
      <c r="G82" s="1555"/>
      <c r="H82" s="1557"/>
      <c r="I82" s="1004"/>
      <c r="J82" s="1881"/>
      <c r="K82" s="51"/>
      <c r="L82" s="283"/>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row>
    <row r="83" spans="1:54" s="102" customFormat="1" ht="17.25" customHeight="1" thickBot="1" x14ac:dyDescent="0.3">
      <c r="A83" s="1272"/>
      <c r="B83" s="262" t="str">
        <f>"1r. Number of hereditaments that were being granted Improvement relief as at 31 December " &amp; Hdits_yr &amp; "*"</f>
        <v>1r. Number of hereditaments that were being granted Improvement relief as at 31 December 2025*</v>
      </c>
      <c r="C83" s="1273"/>
      <c r="D83" s="1274"/>
      <c r="E83" s="1274"/>
      <c r="F83" s="1554"/>
      <c r="G83" s="1555"/>
      <c r="H83" s="1556">
        <v>0</v>
      </c>
      <c r="I83" s="1004"/>
      <c r="J83" s="1881"/>
      <c r="K83" s="51"/>
      <c r="L83" s="2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row>
    <row r="84" spans="1:54" s="102" customFormat="1" ht="17.25" customHeight="1" thickBot="1" x14ac:dyDescent="0.3">
      <c r="A84" s="1272"/>
      <c r="B84" s="262"/>
      <c r="C84" s="1273"/>
      <c r="D84" s="1274"/>
      <c r="E84" s="1274"/>
      <c r="F84" s="1554"/>
      <c r="G84" s="1555"/>
      <c r="H84" s="1557"/>
      <c r="I84" s="1004"/>
      <c r="J84" s="1881"/>
      <c r="K84" s="51"/>
      <c r="L84" s="283" t="s">
        <v>2323</v>
      </c>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row>
    <row r="85" spans="1:54" s="102" customFormat="1" ht="17.25" customHeight="1" thickBot="1" x14ac:dyDescent="0.3">
      <c r="A85" s="1272"/>
      <c r="B85" s="262" t="str">
        <f>"1s. Number of hereditaments that were being granted Film Studio relief as at 31 December " &amp; Hdits_yr &amp; "*"</f>
        <v>1s. Number of hereditaments that were being granted Film Studio relief as at 31 December 2025*</v>
      </c>
      <c r="C85" s="1273"/>
      <c r="D85" s="1274"/>
      <c r="E85" s="1274"/>
      <c r="F85" s="1554"/>
      <c r="G85" s="1555"/>
      <c r="H85" s="1556">
        <v>0</v>
      </c>
      <c r="I85" s="1004"/>
      <c r="J85" s="1881"/>
      <c r="K85" s="51"/>
      <c r="L85" s="285">
        <f>SUM(H79,H77,H73,H71,H69,H67,H65,H63,H48,H46,H44,H41,H39,H37,H81,H83,H85)</f>
        <v>0</v>
      </c>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row>
    <row r="86" spans="1:54" s="102" customFormat="1" ht="14.25" customHeight="1" x14ac:dyDescent="0.25">
      <c r="A86" s="1272"/>
      <c r="B86" s="1271"/>
      <c r="C86" s="1271"/>
      <c r="D86" s="1271"/>
      <c r="E86" s="1271"/>
      <c r="F86" s="22"/>
      <c r="G86" s="317"/>
      <c r="H86" s="47"/>
      <c r="I86" s="41"/>
      <c r="J86" s="1881"/>
      <c r="K86" s="51"/>
      <c r="L86" s="283"/>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row>
    <row r="87" spans="1:54" s="761" customFormat="1" ht="18.75" customHeight="1" thickBot="1" x14ac:dyDescent="0.3">
      <c r="A87" s="1275"/>
      <c r="B87" s="1276"/>
      <c r="C87" s="1277"/>
      <c r="D87" s="1277"/>
      <c r="E87" s="1277"/>
      <c r="F87" s="1013"/>
      <c r="G87" s="1014"/>
      <c r="H87" s="1477"/>
      <c r="I87" s="1015"/>
      <c r="J87" s="1009"/>
      <c r="K87" s="1008"/>
      <c r="L87" s="1007"/>
      <c r="M87" s="1009"/>
      <c r="N87" s="1009"/>
      <c r="O87" s="1009"/>
      <c r="P87" s="1009"/>
      <c r="Q87" s="1009"/>
      <c r="R87" s="1009"/>
      <c r="S87" s="1009"/>
      <c r="T87" s="1009"/>
      <c r="U87" s="1009"/>
      <c r="V87" s="1009"/>
      <c r="W87" s="1009"/>
      <c r="X87" s="1009"/>
      <c r="Y87" s="1009"/>
      <c r="Z87" s="1009"/>
      <c r="AA87" s="1009"/>
      <c r="AB87" s="1009"/>
      <c r="AC87" s="1009"/>
      <c r="AD87" s="1009"/>
      <c r="AE87" s="1009"/>
      <c r="AF87" s="1009"/>
      <c r="AG87" s="1009"/>
      <c r="AH87" s="1009"/>
      <c r="AI87" s="1009"/>
      <c r="AJ87" s="1009"/>
      <c r="AK87" s="1009"/>
      <c r="AL87" s="1009"/>
      <c r="AM87" s="1009"/>
      <c r="AN87" s="1009"/>
      <c r="AO87" s="1009"/>
      <c r="AP87" s="1009"/>
      <c r="AQ87" s="1009"/>
      <c r="AR87" s="1009"/>
      <c r="AS87" s="1009"/>
      <c r="AT87" s="1009"/>
      <c r="AU87" s="1009"/>
      <c r="AV87" s="1009"/>
      <c r="AW87" s="1009"/>
      <c r="AX87" s="1009"/>
      <c r="AY87" s="1009"/>
      <c r="AZ87" s="1009"/>
      <c r="BA87" s="1009"/>
      <c r="BB87" s="1009"/>
    </row>
    <row r="88" spans="1:54" s="761" customFormat="1" ht="18.75" customHeight="1" x14ac:dyDescent="0.25">
      <c r="A88" s="1018"/>
      <c r="B88" s="1019"/>
      <c r="C88" s="1020"/>
      <c r="D88" s="1020"/>
      <c r="E88" s="1020"/>
      <c r="F88" s="1021"/>
      <c r="G88" s="1022"/>
      <c r="H88" s="1478"/>
      <c r="I88" s="1023"/>
      <c r="J88" s="1009"/>
      <c r="K88" s="1008"/>
      <c r="L88" s="1007"/>
      <c r="M88" s="1009"/>
      <c r="N88" s="1009"/>
      <c r="O88" s="1009"/>
      <c r="P88" s="1009"/>
      <c r="Q88" s="1009"/>
      <c r="R88" s="1009"/>
      <c r="S88" s="1009"/>
      <c r="T88" s="1009"/>
      <c r="U88" s="1009"/>
      <c r="V88" s="1009"/>
      <c r="W88" s="1009"/>
      <c r="X88" s="1009"/>
      <c r="Y88" s="1009"/>
      <c r="Z88" s="1009"/>
      <c r="AA88" s="1009"/>
      <c r="AB88" s="1009"/>
      <c r="AC88" s="1009"/>
      <c r="AD88" s="1009"/>
      <c r="AE88" s="1009"/>
      <c r="AF88" s="1009"/>
      <c r="AG88" s="1009"/>
      <c r="AH88" s="1009"/>
      <c r="AI88" s="1009"/>
      <c r="AJ88" s="1009"/>
      <c r="AK88" s="1009"/>
      <c r="AL88" s="1009"/>
      <c r="AM88" s="1009"/>
      <c r="AN88" s="1009"/>
      <c r="AO88" s="1009"/>
      <c r="AP88" s="1009"/>
      <c r="AQ88" s="1009"/>
      <c r="AR88" s="1009"/>
      <c r="AS88" s="1009"/>
      <c r="AT88" s="1009"/>
      <c r="AU88" s="1009"/>
      <c r="AV88" s="1009"/>
      <c r="AW88" s="1009"/>
      <c r="AX88" s="1009"/>
      <c r="AY88" s="1009"/>
      <c r="AZ88" s="1009"/>
      <c r="BA88" s="1009"/>
      <c r="BB88" s="1009"/>
    </row>
    <row r="89" spans="1:54" s="761" customFormat="1" ht="18.75" customHeight="1" x14ac:dyDescent="0.25">
      <c r="A89" s="1024"/>
      <c r="B89" s="1034" t="s">
        <v>4984</v>
      </c>
      <c r="C89" s="1020"/>
      <c r="D89" s="1020"/>
      <c r="E89" s="1020"/>
      <c r="F89" s="1021"/>
      <c r="G89" s="1022"/>
      <c r="H89" s="1478"/>
      <c r="I89" s="1023"/>
      <c r="J89" s="1009"/>
      <c r="K89" s="1008"/>
      <c r="L89" s="1007"/>
      <c r="M89" s="1009"/>
      <c r="N89" s="1009"/>
      <c r="O89" s="1009"/>
      <c r="P89" s="1009"/>
      <c r="Q89" s="1009"/>
      <c r="R89" s="1009"/>
      <c r="S89" s="1009"/>
      <c r="T89" s="1009"/>
      <c r="U89" s="1009"/>
      <c r="V89" s="1009"/>
      <c r="W89" s="1009"/>
      <c r="X89" s="1009"/>
      <c r="Y89" s="1009"/>
      <c r="Z89" s="1009"/>
      <c r="AA89" s="1009"/>
      <c r="AB89" s="1009"/>
      <c r="AC89" s="1009"/>
      <c r="AD89" s="1009"/>
      <c r="AE89" s="1009"/>
      <c r="AF89" s="1009"/>
      <c r="AG89" s="1009"/>
      <c r="AH89" s="1009"/>
      <c r="AI89" s="1009"/>
      <c r="AJ89" s="1009"/>
      <c r="AK89" s="1009"/>
      <c r="AL89" s="1009"/>
      <c r="AM89" s="1009"/>
      <c r="AN89" s="1009"/>
      <c r="AO89" s="1009"/>
      <c r="AP89" s="1009"/>
      <c r="AQ89" s="1009"/>
      <c r="AR89" s="1009"/>
      <c r="AS89" s="1009"/>
      <c r="AT89" s="1009"/>
      <c r="AU89" s="1009"/>
      <c r="AV89" s="1009"/>
      <c r="AW89" s="1009"/>
      <c r="AX89" s="1009"/>
      <c r="AY89" s="1009"/>
      <c r="AZ89" s="1009"/>
      <c r="BA89" s="1009"/>
      <c r="BB89" s="1009"/>
    </row>
    <row r="90" spans="1:54" s="761" customFormat="1" ht="18.75" customHeight="1" x14ac:dyDescent="0.25">
      <c r="A90" s="1010"/>
      <c r="B90" s="1278"/>
      <c r="C90" s="1274"/>
      <c r="D90" s="1274"/>
      <c r="E90" s="1274"/>
      <c r="F90" s="1279"/>
      <c r="G90" s="1280"/>
      <c r="H90" s="1479"/>
      <c r="I90" s="1012"/>
      <c r="J90" s="1009"/>
      <c r="K90" s="1008"/>
      <c r="L90" s="1007"/>
      <c r="M90" s="1009"/>
      <c r="N90" s="1009"/>
      <c r="O90" s="1009"/>
      <c r="P90" s="1009"/>
      <c r="Q90" s="1009"/>
      <c r="R90" s="1009"/>
      <c r="S90" s="1009"/>
      <c r="T90" s="1009"/>
      <c r="U90" s="1009"/>
      <c r="V90" s="1009"/>
      <c r="W90" s="1009"/>
      <c r="X90" s="1009"/>
      <c r="Y90" s="1009"/>
      <c r="Z90" s="1009"/>
      <c r="AA90" s="1009"/>
      <c r="AB90" s="1009"/>
      <c r="AC90" s="1009"/>
      <c r="AD90" s="1009"/>
      <c r="AE90" s="1009"/>
      <c r="AF90" s="1009"/>
      <c r="AG90" s="1009"/>
      <c r="AH90" s="1009"/>
      <c r="AI90" s="1009"/>
      <c r="AJ90" s="1009"/>
      <c r="AK90" s="1009"/>
      <c r="AL90" s="1009"/>
      <c r="AM90" s="1009"/>
      <c r="AN90" s="1009"/>
      <c r="AO90" s="1009"/>
      <c r="AP90" s="1009"/>
      <c r="AQ90" s="1009"/>
      <c r="AR90" s="1009"/>
      <c r="AS90" s="1009"/>
      <c r="AT90" s="1009"/>
      <c r="AU90" s="1009"/>
      <c r="AV90" s="1009"/>
      <c r="AW90" s="1009"/>
      <c r="AX90" s="1009"/>
      <c r="AY90" s="1009"/>
      <c r="AZ90" s="1009"/>
      <c r="BA90" s="1009"/>
      <c r="BB90" s="1009"/>
    </row>
    <row r="91" spans="1:54" s="761" customFormat="1" ht="53.25" customHeight="1" x14ac:dyDescent="0.25">
      <c r="A91" s="1010"/>
      <c r="B91" s="1278"/>
      <c r="C91" s="1274"/>
      <c r="D91" s="1274"/>
      <c r="E91" s="1281" t="str">
        <f>"Number of hereditaments that were being granted relief as at 31 December " &amp; Hdits_yr &amp; " *"</f>
        <v>Number of hereditaments that were being granted relief as at 31 December 2025 *</v>
      </c>
      <c r="F91" s="1279"/>
      <c r="G91" s="1280"/>
      <c r="H91" s="1281" t="str">
        <f>"Number of hereditaments forecast for " &amp; FC_year</f>
        <v>Number of hereditaments forecast for 2026-27</v>
      </c>
      <c r="I91" s="1012"/>
      <c r="J91" s="1009"/>
      <c r="K91" s="1008"/>
      <c r="L91" s="1007"/>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1009"/>
      <c r="AJ91" s="1009"/>
      <c r="AK91" s="1009"/>
      <c r="AL91" s="1009"/>
      <c r="AM91" s="1009"/>
      <c r="AN91" s="1009"/>
      <c r="AO91" s="1009"/>
      <c r="AP91" s="1009"/>
      <c r="AQ91" s="1009"/>
      <c r="AR91" s="1009"/>
      <c r="AS91" s="1009"/>
      <c r="AT91" s="1009"/>
      <c r="AU91" s="1009"/>
      <c r="AV91" s="1009"/>
      <c r="AW91" s="1009"/>
      <c r="AX91" s="1009"/>
      <c r="AY91" s="1009"/>
      <c r="AZ91" s="1009"/>
      <c r="BA91" s="1009"/>
      <c r="BB91" s="1009"/>
    </row>
    <row r="92" spans="1:54" s="761" customFormat="1" ht="18.75" customHeight="1" thickBot="1" x14ac:dyDescent="0.3">
      <c r="A92" s="1010"/>
      <c r="B92" s="1278"/>
      <c r="C92" s="1274"/>
      <c r="D92" s="1274"/>
      <c r="E92" s="1274"/>
      <c r="F92" s="1279"/>
      <c r="G92" s="1280"/>
      <c r="H92" s="1479"/>
      <c r="I92" s="1012"/>
      <c r="J92" s="1009"/>
      <c r="K92" s="1008"/>
      <c r="L92" s="1007"/>
      <c r="M92" s="1009"/>
      <c r="N92" s="1009"/>
      <c r="O92" s="1009"/>
      <c r="P92" s="1009"/>
      <c r="Q92" s="1009"/>
      <c r="R92" s="1009"/>
      <c r="S92" s="1009"/>
      <c r="T92" s="1009"/>
      <c r="U92" s="1009"/>
      <c r="V92" s="1009"/>
      <c r="W92" s="1009"/>
      <c r="X92" s="1009"/>
      <c r="Y92" s="1009"/>
      <c r="Z92" s="1009"/>
      <c r="AA92" s="1009"/>
      <c r="AB92" s="1009"/>
      <c r="AC92" s="1009"/>
      <c r="AD92" s="1009"/>
      <c r="AE92" s="1009"/>
      <c r="AF92" s="1009"/>
      <c r="AG92" s="1009"/>
      <c r="AH92" s="1009"/>
      <c r="AI92" s="1009"/>
      <c r="AJ92" s="1009"/>
      <c r="AK92" s="1009"/>
      <c r="AL92" s="1009"/>
      <c r="AM92" s="1009"/>
      <c r="AN92" s="1009"/>
      <c r="AO92" s="1009"/>
      <c r="AP92" s="1009"/>
      <c r="AQ92" s="1009"/>
      <c r="AR92" s="1009"/>
      <c r="AS92" s="1009"/>
      <c r="AT92" s="1009"/>
      <c r="AU92" s="1009"/>
      <c r="AV92" s="1009"/>
      <c r="AW92" s="1009"/>
      <c r="AX92" s="1009"/>
      <c r="AY92" s="1009"/>
      <c r="AZ92" s="1009"/>
      <c r="BA92" s="1009"/>
      <c r="BB92" s="1009"/>
    </row>
    <row r="93" spans="1:54" s="761" customFormat="1" ht="18.75" customHeight="1" thickBot="1" x14ac:dyDescent="0.3">
      <c r="A93" s="1766"/>
      <c r="B93" s="262" t="s">
        <v>4162</v>
      </c>
      <c r="C93" s="1274"/>
      <c r="D93" s="1274"/>
      <c r="E93" s="1556">
        <v>0</v>
      </c>
      <c r="F93" s="1558"/>
      <c r="G93" s="1559"/>
      <c r="H93" s="1556">
        <v>0</v>
      </c>
      <c r="I93" s="1012"/>
      <c r="J93" s="48"/>
      <c r="K93" s="1008"/>
      <c r="L93" s="1007"/>
      <c r="M93" s="1009"/>
      <c r="N93" s="1009"/>
      <c r="O93" s="1009"/>
      <c r="P93" s="1009"/>
      <c r="Q93" s="1009"/>
      <c r="R93" s="1009"/>
      <c r="S93" s="1009"/>
      <c r="T93" s="1009"/>
      <c r="U93" s="1009"/>
      <c r="V93" s="1009"/>
      <c r="W93" s="1009"/>
      <c r="X93" s="1009"/>
      <c r="Y93" s="1009"/>
      <c r="Z93" s="1009"/>
      <c r="AA93" s="1009"/>
      <c r="AB93" s="1009"/>
      <c r="AC93" s="1009"/>
      <c r="AD93" s="1009"/>
      <c r="AE93" s="1009"/>
      <c r="AF93" s="1009"/>
      <c r="AG93" s="1009"/>
      <c r="AH93" s="1009"/>
      <c r="AI93" s="1009"/>
      <c r="AJ93" s="1009"/>
      <c r="AK93" s="1009"/>
      <c r="AL93" s="1009"/>
      <c r="AM93" s="1009"/>
      <c r="AN93" s="1009"/>
      <c r="AO93" s="1009"/>
      <c r="AP93" s="1009"/>
      <c r="AQ93" s="1009"/>
      <c r="AR93" s="1009"/>
      <c r="AS93" s="1009"/>
      <c r="AT93" s="1009"/>
      <c r="AU93" s="1009"/>
      <c r="AV93" s="1009"/>
      <c r="AW93" s="1009"/>
      <c r="AX93" s="1009"/>
      <c r="AY93" s="1009"/>
      <c r="AZ93" s="1009"/>
      <c r="BA93" s="1009"/>
      <c r="BB93" s="1009"/>
    </row>
    <row r="94" spans="1:54" s="761" customFormat="1" ht="18.75" customHeight="1" thickBot="1" x14ac:dyDescent="0.3">
      <c r="A94" s="1766"/>
      <c r="B94" s="262"/>
      <c r="C94" s="1274"/>
      <c r="D94" s="1274"/>
      <c r="E94" s="1560"/>
      <c r="F94" s="1558"/>
      <c r="G94" s="1559"/>
      <c r="H94" s="1561"/>
      <c r="I94" s="1012"/>
      <c r="J94" s="48"/>
      <c r="K94" s="1008"/>
      <c r="L94" s="1007"/>
      <c r="M94" s="1009"/>
      <c r="N94" s="1009"/>
      <c r="O94" s="1009"/>
      <c r="P94" s="1009"/>
      <c r="Q94" s="1009"/>
      <c r="R94" s="1009"/>
      <c r="S94" s="1009"/>
      <c r="T94" s="1009"/>
      <c r="U94" s="1009"/>
      <c r="V94" s="1009"/>
      <c r="W94" s="1009"/>
      <c r="X94" s="1009"/>
      <c r="Y94" s="1009"/>
      <c r="Z94" s="1009"/>
      <c r="AA94" s="1009"/>
      <c r="AB94" s="1009"/>
      <c r="AC94" s="1009"/>
      <c r="AD94" s="1009"/>
      <c r="AE94" s="1009"/>
      <c r="AF94" s="1009"/>
      <c r="AG94" s="1009"/>
      <c r="AH94" s="1009"/>
      <c r="AI94" s="1009"/>
      <c r="AJ94" s="1009"/>
      <c r="AK94" s="1009"/>
      <c r="AL94" s="1009"/>
      <c r="AM94" s="1009"/>
      <c r="AN94" s="1009"/>
      <c r="AO94" s="1009"/>
      <c r="AP94" s="1009"/>
      <c r="AQ94" s="1009"/>
      <c r="AR94" s="1009"/>
      <c r="AS94" s="1009"/>
      <c r="AT94" s="1009"/>
      <c r="AU94" s="1009"/>
      <c r="AV94" s="1009"/>
      <c r="AW94" s="1009"/>
      <c r="AX94" s="1009"/>
      <c r="AY94" s="1009"/>
      <c r="AZ94" s="1009"/>
      <c r="BA94" s="1009"/>
      <c r="BB94" s="1009"/>
    </row>
    <row r="95" spans="1:54" s="761" customFormat="1" ht="18.75" customHeight="1" thickBot="1" x14ac:dyDescent="0.3">
      <c r="A95" s="1766"/>
      <c r="B95" s="262" t="s">
        <v>4163</v>
      </c>
      <c r="C95" s="1274"/>
      <c r="D95" s="1274"/>
      <c r="E95" s="1556"/>
      <c r="F95" s="1558"/>
      <c r="G95" s="1559"/>
      <c r="H95" s="1556">
        <v>0</v>
      </c>
      <c r="I95" s="1012"/>
      <c r="J95" s="48"/>
      <c r="K95" s="1008"/>
      <c r="L95" s="1007"/>
      <c r="M95" s="1009"/>
      <c r="N95" s="1009"/>
      <c r="O95" s="1009"/>
      <c r="P95" s="1009"/>
      <c r="Q95" s="1009"/>
      <c r="R95" s="1009"/>
      <c r="S95" s="1009"/>
      <c r="T95" s="1009"/>
      <c r="U95" s="1009"/>
      <c r="V95" s="1009"/>
      <c r="W95" s="1009"/>
      <c r="X95" s="1009"/>
      <c r="Y95" s="1009"/>
      <c r="Z95" s="1009"/>
      <c r="AA95" s="1009"/>
      <c r="AB95" s="1009"/>
      <c r="AC95" s="1009"/>
      <c r="AD95" s="1009"/>
      <c r="AE95" s="1009"/>
      <c r="AF95" s="1009"/>
      <c r="AG95" s="1009"/>
      <c r="AH95" s="1009"/>
      <c r="AI95" s="1009"/>
      <c r="AJ95" s="1009"/>
      <c r="AK95" s="1009"/>
      <c r="AL95" s="1009"/>
      <c r="AM95" s="1009"/>
      <c r="AN95" s="1009"/>
      <c r="AO95" s="1009"/>
      <c r="AP95" s="1009"/>
      <c r="AQ95" s="1009"/>
      <c r="AR95" s="1009"/>
      <c r="AS95" s="1009"/>
      <c r="AT95" s="1009"/>
      <c r="AU95" s="1009"/>
      <c r="AV95" s="1009"/>
      <c r="AW95" s="1009"/>
      <c r="AX95" s="1009"/>
      <c r="AY95" s="1009"/>
      <c r="AZ95" s="1009"/>
      <c r="BA95" s="1009"/>
      <c r="BB95" s="1009"/>
    </row>
    <row r="96" spans="1:54" s="761" customFormat="1" ht="18.75" customHeight="1" thickBot="1" x14ac:dyDescent="0.3">
      <c r="A96" s="1766"/>
      <c r="B96" s="1278"/>
      <c r="C96" s="1274"/>
      <c r="D96" s="1274"/>
      <c r="E96" s="1560"/>
      <c r="F96" s="1558"/>
      <c r="G96" s="1559"/>
      <c r="H96" s="1561"/>
      <c r="I96" s="1012"/>
      <c r="J96" s="48"/>
      <c r="K96" s="1008"/>
      <c r="L96" s="1007"/>
      <c r="M96" s="1009"/>
      <c r="N96" s="1009"/>
      <c r="O96" s="1009"/>
      <c r="P96" s="1009"/>
      <c r="Q96" s="1009"/>
      <c r="R96" s="1009"/>
      <c r="S96" s="1009"/>
      <c r="T96" s="1009"/>
      <c r="U96" s="1009"/>
      <c r="V96" s="1009"/>
      <c r="W96" s="1009"/>
      <c r="X96" s="1009"/>
      <c r="Y96" s="1009"/>
      <c r="Z96" s="1009"/>
      <c r="AA96" s="1009"/>
      <c r="AB96" s="1009"/>
      <c r="AC96" s="1009"/>
      <c r="AD96" s="1009"/>
      <c r="AE96" s="1009"/>
      <c r="AF96" s="1009"/>
      <c r="AG96" s="1009"/>
      <c r="AH96" s="1009"/>
      <c r="AI96" s="1009"/>
      <c r="AJ96" s="1009"/>
      <c r="AK96" s="1009"/>
      <c r="AL96" s="1009"/>
      <c r="AM96" s="1009"/>
      <c r="AN96" s="1009"/>
      <c r="AO96" s="1009"/>
      <c r="AP96" s="1009"/>
      <c r="AQ96" s="1009"/>
      <c r="AR96" s="1009"/>
      <c r="AS96" s="1009"/>
      <c r="AT96" s="1009"/>
      <c r="AU96" s="1009"/>
      <c r="AV96" s="1009"/>
      <c r="AW96" s="1009"/>
      <c r="AX96" s="1009"/>
      <c r="AY96" s="1009"/>
      <c r="AZ96" s="1009"/>
      <c r="BA96" s="1009"/>
      <c r="BB96" s="1009"/>
    </row>
    <row r="97" spans="1:54" s="761" customFormat="1" ht="18.75" customHeight="1" thickBot="1" x14ac:dyDescent="0.3">
      <c r="A97" s="1766"/>
      <c r="B97" s="262" t="s">
        <v>4164</v>
      </c>
      <c r="C97" s="1274"/>
      <c r="D97" s="1274"/>
      <c r="E97" s="1560"/>
      <c r="F97" s="1558"/>
      <c r="G97" s="1559"/>
      <c r="H97" s="1556">
        <v>0</v>
      </c>
      <c r="I97" s="1012"/>
      <c r="J97" s="48"/>
      <c r="K97" s="1008"/>
      <c r="L97" s="1007"/>
      <c r="M97" s="1009"/>
      <c r="N97" s="1009"/>
      <c r="O97" s="1009"/>
      <c r="P97" s="1009"/>
      <c r="Q97" s="1009"/>
      <c r="R97" s="1009"/>
      <c r="S97" s="1009"/>
      <c r="T97" s="1009"/>
      <c r="U97" s="1009"/>
      <c r="V97" s="1009"/>
      <c r="W97" s="1009"/>
      <c r="X97" s="1009"/>
      <c r="Y97" s="1009"/>
      <c r="Z97" s="1009"/>
      <c r="AA97" s="1009"/>
      <c r="AB97" s="1009"/>
      <c r="AC97" s="1009"/>
      <c r="AD97" s="1009"/>
      <c r="AE97" s="1009"/>
      <c r="AF97" s="1009"/>
      <c r="AG97" s="1009"/>
      <c r="AH97" s="1009"/>
      <c r="AI97" s="1009"/>
      <c r="AJ97" s="1009"/>
      <c r="AK97" s="1009"/>
      <c r="AL97" s="1009"/>
      <c r="AM97" s="1009"/>
      <c r="AN97" s="1009"/>
      <c r="AO97" s="1009"/>
      <c r="AP97" s="1009"/>
      <c r="AQ97" s="1009"/>
      <c r="AR97" s="1009"/>
      <c r="AS97" s="1009"/>
      <c r="AT97" s="1009"/>
      <c r="AU97" s="1009"/>
      <c r="AV97" s="1009"/>
      <c r="AW97" s="1009"/>
      <c r="AX97" s="1009"/>
      <c r="AY97" s="1009"/>
      <c r="AZ97" s="1009"/>
      <c r="BA97" s="1009"/>
      <c r="BB97" s="1009"/>
    </row>
    <row r="98" spans="1:54" s="761" customFormat="1" ht="18.75" customHeight="1" thickBot="1" x14ac:dyDescent="0.3">
      <c r="A98" s="1766"/>
      <c r="B98" s="262"/>
      <c r="C98" s="1274"/>
      <c r="D98" s="1274"/>
      <c r="E98" s="1560"/>
      <c r="F98" s="1558"/>
      <c r="G98" s="1559"/>
      <c r="H98" s="1561"/>
      <c r="I98" s="1012"/>
      <c r="J98" s="48"/>
      <c r="K98" s="1008"/>
      <c r="L98" s="1007"/>
      <c r="M98" s="1009"/>
      <c r="N98" s="1009"/>
      <c r="O98" s="1009"/>
      <c r="P98" s="1009"/>
      <c r="Q98" s="1009"/>
      <c r="R98" s="1009"/>
      <c r="S98" s="1009"/>
      <c r="T98" s="1009"/>
      <c r="U98" s="1009"/>
      <c r="V98" s="1009"/>
      <c r="W98" s="1009"/>
      <c r="X98" s="1009"/>
      <c r="Y98" s="1009"/>
      <c r="Z98" s="1009"/>
      <c r="AA98" s="1009"/>
      <c r="AB98" s="1009"/>
      <c r="AC98" s="1009"/>
      <c r="AD98" s="1009"/>
      <c r="AE98" s="1009"/>
      <c r="AF98" s="1009"/>
      <c r="AG98" s="1009"/>
      <c r="AH98" s="1009"/>
      <c r="AI98" s="1009"/>
      <c r="AJ98" s="1009"/>
      <c r="AK98" s="1009"/>
      <c r="AL98" s="1009"/>
      <c r="AM98" s="1009"/>
      <c r="AN98" s="1009"/>
      <c r="AO98" s="1009"/>
      <c r="AP98" s="1009"/>
      <c r="AQ98" s="1009"/>
      <c r="AR98" s="1009"/>
      <c r="AS98" s="1009"/>
      <c r="AT98" s="1009"/>
      <c r="AU98" s="1009"/>
      <c r="AV98" s="1009"/>
      <c r="AW98" s="1009"/>
      <c r="AX98" s="1009"/>
      <c r="AY98" s="1009"/>
      <c r="AZ98" s="1009"/>
      <c r="BA98" s="1009"/>
      <c r="BB98" s="1009"/>
    </row>
    <row r="99" spans="1:54" s="761" customFormat="1" ht="18.75" customHeight="1" thickBot="1" x14ac:dyDescent="0.3">
      <c r="A99" s="1766"/>
      <c r="B99" s="262" t="s">
        <v>4165</v>
      </c>
      <c r="C99" s="1274"/>
      <c r="D99" s="1274"/>
      <c r="E99" s="1560"/>
      <c r="F99" s="1558"/>
      <c r="G99" s="1559"/>
      <c r="H99" s="1556">
        <v>0</v>
      </c>
      <c r="I99" s="1012"/>
      <c r="J99" s="48"/>
      <c r="K99" s="1008"/>
      <c r="L99" s="1007"/>
      <c r="M99" s="1009"/>
      <c r="N99" s="1009"/>
      <c r="O99" s="1009"/>
      <c r="P99" s="1009"/>
      <c r="Q99" s="1009"/>
      <c r="R99" s="1009"/>
      <c r="S99" s="1009"/>
      <c r="T99" s="1009"/>
      <c r="U99" s="1009"/>
      <c r="V99" s="1009"/>
      <c r="W99" s="1009"/>
      <c r="X99" s="1009"/>
      <c r="Y99" s="1009"/>
      <c r="Z99" s="1009"/>
      <c r="AA99" s="1009"/>
      <c r="AB99" s="1009"/>
      <c r="AC99" s="1009"/>
      <c r="AD99" s="1009"/>
      <c r="AE99" s="1009"/>
      <c r="AF99" s="1009"/>
      <c r="AG99" s="1009"/>
      <c r="AH99" s="1009"/>
      <c r="AI99" s="1009"/>
      <c r="AJ99" s="1009"/>
      <c r="AK99" s="1009"/>
      <c r="AL99" s="1009"/>
      <c r="AM99" s="1009"/>
      <c r="AN99" s="1009"/>
      <c r="AO99" s="1009"/>
      <c r="AP99" s="1009"/>
      <c r="AQ99" s="1009"/>
      <c r="AR99" s="1009"/>
      <c r="AS99" s="1009"/>
      <c r="AT99" s="1009"/>
      <c r="AU99" s="1009"/>
      <c r="AV99" s="1009"/>
      <c r="AW99" s="1009"/>
      <c r="AX99" s="1009"/>
      <c r="AY99" s="1009"/>
      <c r="AZ99" s="1009"/>
      <c r="BA99" s="1009"/>
      <c r="BB99" s="1009"/>
    </row>
    <row r="100" spans="1:54" s="761" customFormat="1" ht="18.75" customHeight="1" thickBot="1" x14ac:dyDescent="0.3">
      <c r="A100" s="1766"/>
      <c r="B100" s="262"/>
      <c r="C100" s="1274"/>
      <c r="D100" s="1274"/>
      <c r="E100" s="1560"/>
      <c r="F100" s="1558"/>
      <c r="G100" s="1559"/>
      <c r="H100" s="1561"/>
      <c r="I100" s="1012"/>
      <c r="J100" s="48"/>
      <c r="K100" s="1008"/>
      <c r="L100" s="1007"/>
      <c r="M100" s="1009"/>
      <c r="N100" s="1009"/>
      <c r="O100" s="1009"/>
      <c r="P100" s="1009"/>
      <c r="Q100" s="1009"/>
      <c r="R100" s="1009"/>
      <c r="S100" s="1009"/>
      <c r="T100" s="1009"/>
      <c r="U100" s="1009"/>
      <c r="V100" s="1009"/>
      <c r="W100" s="1009"/>
      <c r="X100" s="1009"/>
      <c r="Y100" s="1009"/>
      <c r="Z100" s="1009"/>
      <c r="AA100" s="1009"/>
      <c r="AB100" s="1009"/>
      <c r="AC100" s="1009"/>
      <c r="AD100" s="1009"/>
      <c r="AE100" s="1009"/>
      <c r="AF100" s="1009"/>
      <c r="AG100" s="1009"/>
      <c r="AH100" s="1009"/>
      <c r="AI100" s="1009"/>
      <c r="AJ100" s="1009"/>
      <c r="AK100" s="1009"/>
      <c r="AL100" s="1009"/>
      <c r="AM100" s="1009"/>
      <c r="AN100" s="1009"/>
      <c r="AO100" s="1009"/>
      <c r="AP100" s="1009"/>
      <c r="AQ100" s="1009"/>
      <c r="AR100" s="1009"/>
      <c r="AS100" s="1009"/>
      <c r="AT100" s="1009"/>
      <c r="AU100" s="1009"/>
      <c r="AV100" s="1009"/>
      <c r="AW100" s="1009"/>
      <c r="AX100" s="1009"/>
      <c r="AY100" s="1009"/>
      <c r="AZ100" s="1009"/>
      <c r="BA100" s="1009"/>
      <c r="BB100" s="1009"/>
    </row>
    <row r="101" spans="1:54" s="761" customFormat="1" ht="18" customHeight="1" thickBot="1" x14ac:dyDescent="0.3">
      <c r="A101" s="1766"/>
      <c r="B101" s="262" t="s">
        <v>5329</v>
      </c>
      <c r="C101" s="1274"/>
      <c r="D101" s="1274"/>
      <c r="E101" s="1560"/>
      <c r="F101" s="1562"/>
      <c r="G101" s="1563"/>
      <c r="H101" s="1556">
        <v>0</v>
      </c>
      <c r="I101" s="1011"/>
      <c r="J101" s="48"/>
      <c r="K101" s="1008"/>
      <c r="L101" s="1007"/>
      <c r="M101" s="1009"/>
      <c r="N101" s="1009"/>
      <c r="O101" s="1009"/>
      <c r="P101" s="1009"/>
      <c r="Q101" s="1009"/>
      <c r="R101" s="1009"/>
      <c r="S101" s="1009"/>
      <c r="T101" s="1009"/>
      <c r="U101" s="1009"/>
      <c r="V101" s="1009"/>
      <c r="W101" s="1009"/>
      <c r="X101" s="1009"/>
      <c r="Y101" s="1009"/>
      <c r="Z101" s="1009"/>
      <c r="AA101" s="1009"/>
      <c r="AB101" s="1009"/>
      <c r="AC101" s="1009"/>
      <c r="AD101" s="1009"/>
      <c r="AE101" s="1009"/>
      <c r="AF101" s="1009"/>
      <c r="AG101" s="1009"/>
      <c r="AH101" s="1009"/>
      <c r="AI101" s="1009"/>
      <c r="AJ101" s="1009"/>
      <c r="AK101" s="1009"/>
      <c r="AL101" s="1009"/>
      <c r="AM101" s="1009"/>
      <c r="AN101" s="1009"/>
      <c r="AO101" s="1009"/>
      <c r="AP101" s="1009"/>
      <c r="AQ101" s="1009"/>
      <c r="AR101" s="1009"/>
      <c r="AS101" s="1009"/>
      <c r="AT101" s="1009"/>
      <c r="AU101" s="1009"/>
      <c r="AV101" s="1009"/>
      <c r="AW101" s="1009"/>
      <c r="AX101" s="1009"/>
      <c r="AY101" s="1009"/>
      <c r="AZ101" s="1009"/>
      <c r="BA101" s="1009"/>
      <c r="BB101" s="1009"/>
    </row>
    <row r="102" spans="1:54" s="102" customFormat="1" ht="18.75" thickBot="1" x14ac:dyDescent="0.3">
      <c r="A102" s="381"/>
      <c r="F102" s="1005"/>
      <c r="G102" s="212"/>
      <c r="H102" s="212"/>
      <c r="I102" s="742"/>
      <c r="J102" s="48"/>
      <c r="K102" s="17"/>
      <c r="L102" s="283"/>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row>
    <row r="103" spans="1:54" s="102" customFormat="1" x14ac:dyDescent="0.2">
      <c r="A103" s="1031"/>
      <c r="B103" s="1032"/>
      <c r="C103" s="1032"/>
      <c r="D103" s="1032"/>
      <c r="E103" s="1032"/>
      <c r="F103" s="1032"/>
      <c r="G103" s="1032"/>
      <c r="H103" s="1032"/>
      <c r="I103" s="1033"/>
      <c r="J103" s="48"/>
      <c r="K103" s="17"/>
      <c r="L103" s="28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row>
    <row r="104" spans="1:54" s="102" customFormat="1" ht="15.75" x14ac:dyDescent="0.2">
      <c r="A104" s="1026"/>
      <c r="B104" s="2007" t="str">
        <f>"PART 3 : ESTIMATED VALUE OF RELIEF TO BE GRANTED IN " &amp; FC_year</f>
        <v>PART 3 : ESTIMATED VALUE OF RELIEF TO BE GRANTED IN 2026-27</v>
      </c>
      <c r="C104" s="2007"/>
      <c r="D104" s="2007"/>
      <c r="E104" s="2007"/>
      <c r="F104" s="1028"/>
      <c r="G104" s="1028"/>
      <c r="H104" s="1028"/>
      <c r="I104" s="1029"/>
      <c r="J104" s="48"/>
      <c r="K104" s="17"/>
      <c r="L104" s="283"/>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row>
    <row r="105" spans="1:54" s="102" customFormat="1" x14ac:dyDescent="0.2">
      <c r="A105" s="1025"/>
      <c r="B105" s="18"/>
      <c r="C105" s="18"/>
      <c r="D105" s="18"/>
      <c r="E105" s="18"/>
      <c r="F105" s="18"/>
      <c r="G105" s="18"/>
      <c r="H105" s="18"/>
      <c r="I105" s="333"/>
      <c r="J105" s="48"/>
      <c r="K105" s="17"/>
      <c r="L105" s="283"/>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row>
    <row r="106" spans="1:54" s="102" customFormat="1" ht="53.25" customHeight="1" x14ac:dyDescent="0.2">
      <c r="A106" s="35"/>
      <c r="F106" s="1282"/>
      <c r="G106" s="1282"/>
      <c r="H106" s="1281" t="str">
        <f>"Amount of relief to be granted in " &amp; FC_year &amp; " (£)"</f>
        <v>Amount of relief to be granted in 2026-27 (£)</v>
      </c>
      <c r="I106" s="8"/>
      <c r="J106" s="48"/>
      <c r="K106" s="17"/>
      <c r="L106" s="283"/>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row>
    <row r="107" spans="1:54" s="102" customFormat="1" ht="18.75" thickBot="1" x14ac:dyDescent="0.3">
      <c r="A107" s="38"/>
      <c r="B107" s="3" t="s">
        <v>479</v>
      </c>
      <c r="C107" s="4"/>
      <c r="D107" s="4"/>
      <c r="E107" s="18"/>
      <c r="F107" s="2"/>
      <c r="G107" s="2"/>
      <c r="H107" s="29"/>
      <c r="I107" s="8"/>
      <c r="J107" s="48"/>
      <c r="K107" s="17"/>
      <c r="L107" s="283"/>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row>
    <row r="108" spans="1:54" s="102" customFormat="1" ht="18.75" thickBot="1" x14ac:dyDescent="0.3">
      <c r="A108" s="38"/>
      <c r="B108" s="138" t="str">
        <f>"3a. Estimated value of empty property relief to be granted in " &amp; FC_year</f>
        <v>3a. Estimated value of empty property relief to be granted in 2026-27</v>
      </c>
      <c r="C108" s="313"/>
      <c r="D108" s="313"/>
      <c r="E108" s="313"/>
      <c r="F108" s="1767"/>
      <c r="G108" s="44"/>
      <c r="H108" s="1564">
        <f>+'Part 2'!M119</f>
        <v>0</v>
      </c>
      <c r="I108" s="8"/>
      <c r="J108" s="48"/>
      <c r="K108" s="17"/>
      <c r="L108" s="1883"/>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row>
    <row r="109" spans="1:54" s="102" customFormat="1" ht="18" x14ac:dyDescent="0.25">
      <c r="A109" s="38"/>
      <c r="B109" s="19"/>
      <c r="C109" s="2013" t="str">
        <f>IF((NOT($H$111+$H$113+$H$115+$H$117+$H$119+$H$121=$H$108)),"Rows (i) to (vi) must add up to line (a) above","")</f>
        <v/>
      </c>
      <c r="D109" s="2014"/>
      <c r="E109" s="2014"/>
      <c r="F109" s="2014"/>
      <c r="G109" s="2014"/>
      <c r="H109" s="2014"/>
      <c r="I109" s="8"/>
      <c r="J109" s="48"/>
      <c r="K109" s="17"/>
      <c r="L109" s="283"/>
      <c r="M109" s="280"/>
      <c r="N109" s="280"/>
      <c r="O109" s="280"/>
      <c r="P109" s="280"/>
      <c r="Q109" s="280"/>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row>
    <row r="110" spans="1:54" s="102" customFormat="1" ht="13.5" customHeight="1" thickBot="1" x14ac:dyDescent="0.3">
      <c r="A110" s="38"/>
      <c r="B110" s="23" t="s">
        <v>682</v>
      </c>
      <c r="C110" s="21"/>
      <c r="D110" s="21"/>
      <c r="E110" s="21"/>
      <c r="F110" s="20"/>
      <c r="G110" s="20"/>
      <c r="H110" s="46"/>
      <c r="I110" s="8"/>
      <c r="J110" s="48"/>
      <c r="K110" s="17"/>
      <c r="L110" s="283"/>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row>
    <row r="111" spans="1:54" s="102" customFormat="1" ht="18.75" thickBot="1" x14ac:dyDescent="0.3">
      <c r="A111" s="38"/>
      <c r="B111" s="1773" t="s">
        <v>4496</v>
      </c>
      <c r="C111" s="40"/>
      <c r="D111" s="23"/>
      <c r="E111" s="21"/>
      <c r="F111" s="44"/>
      <c r="G111" s="44"/>
      <c r="H111" s="1529">
        <v>0</v>
      </c>
      <c r="I111" s="8"/>
      <c r="J111" s="48"/>
      <c r="K111" s="17"/>
      <c r="L111" s="283"/>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row>
    <row r="112" spans="1:54" s="102" customFormat="1" ht="18.75" thickBot="1" x14ac:dyDescent="0.3">
      <c r="A112" s="38"/>
      <c r="B112" s="1774"/>
      <c r="C112" s="40"/>
      <c r="D112" s="23"/>
      <c r="E112" s="21"/>
      <c r="F112" s="45"/>
      <c r="G112" s="45"/>
      <c r="H112" s="1549"/>
      <c r="I112" s="8"/>
      <c r="J112" s="48"/>
      <c r="K112" s="17"/>
      <c r="L112" s="283"/>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row>
    <row r="113" spans="1:54" s="102" customFormat="1" ht="18.75" thickBot="1" x14ac:dyDescent="0.3">
      <c r="A113" s="38"/>
      <c r="B113" s="1773" t="s">
        <v>4497</v>
      </c>
      <c r="C113" s="40"/>
      <c r="D113" s="23"/>
      <c r="E113" s="21"/>
      <c r="F113" s="44"/>
      <c r="G113" s="44"/>
      <c r="H113" s="1529">
        <v>0</v>
      </c>
      <c r="I113" s="8"/>
      <c r="J113" s="48"/>
      <c r="K113" s="17"/>
      <c r="L113" s="28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row>
    <row r="114" spans="1:54" s="102" customFormat="1" ht="18.75" thickBot="1" x14ac:dyDescent="0.3">
      <c r="A114" s="38"/>
      <c r="B114" s="1773"/>
      <c r="C114" s="40"/>
      <c r="D114" s="23"/>
      <c r="E114" s="21"/>
      <c r="F114" s="45"/>
      <c r="G114" s="45"/>
      <c r="H114" s="1549"/>
      <c r="I114" s="42"/>
      <c r="J114" s="48"/>
      <c r="K114" s="17"/>
      <c r="L114" s="283"/>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row>
    <row r="115" spans="1:54" s="102" customFormat="1" ht="18.75" thickBot="1" x14ac:dyDescent="0.3">
      <c r="A115" s="38"/>
      <c r="B115" s="1773" t="s">
        <v>4494</v>
      </c>
      <c r="C115" s="40"/>
      <c r="D115" s="23"/>
      <c r="E115" s="21"/>
      <c r="F115" s="44"/>
      <c r="G115" s="44"/>
      <c r="H115" s="1565">
        <v>0</v>
      </c>
      <c r="I115" s="8"/>
      <c r="J115" s="48"/>
      <c r="K115" s="17"/>
      <c r="L115" s="283"/>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row>
    <row r="116" spans="1:54" s="102" customFormat="1" ht="18.75" thickBot="1" x14ac:dyDescent="0.3">
      <c r="A116" s="38"/>
      <c r="B116" s="1773"/>
      <c r="C116" s="40"/>
      <c r="D116" s="23"/>
      <c r="E116" s="21"/>
      <c r="F116" s="45"/>
      <c r="G116" s="45"/>
      <c r="H116" s="1549"/>
      <c r="I116" s="8"/>
      <c r="J116" s="48"/>
      <c r="K116" s="17"/>
      <c r="L116" s="283"/>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row>
    <row r="117" spans="1:54" s="102" customFormat="1" ht="18.75" thickBot="1" x14ac:dyDescent="0.3">
      <c r="A117" s="38"/>
      <c r="B117" s="1773" t="s">
        <v>4495</v>
      </c>
      <c r="C117" s="40"/>
      <c r="D117" s="23"/>
      <c r="E117" s="21"/>
      <c r="F117" s="44"/>
      <c r="G117" s="44"/>
      <c r="H117" s="1565">
        <v>0</v>
      </c>
      <c r="I117" s="8"/>
      <c r="J117" s="48"/>
      <c r="K117" s="17"/>
      <c r="L117" s="283"/>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row>
    <row r="118" spans="1:54" s="102" customFormat="1" ht="18.75" thickBot="1" x14ac:dyDescent="0.3">
      <c r="A118" s="38"/>
      <c r="B118" s="1773"/>
      <c r="C118" s="40"/>
      <c r="D118" s="23"/>
      <c r="E118" s="21"/>
      <c r="F118" s="45"/>
      <c r="G118" s="45"/>
      <c r="H118" s="1549"/>
      <c r="I118" s="8"/>
      <c r="J118" s="48"/>
      <c r="K118" s="17"/>
      <c r="L118" s="283"/>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row>
    <row r="119" spans="1:54" s="102" customFormat="1" ht="18.75" customHeight="1" thickBot="1" x14ac:dyDescent="0.3">
      <c r="A119" s="38"/>
      <c r="B119" s="1775" t="s">
        <v>4498</v>
      </c>
      <c r="C119" s="21"/>
      <c r="D119" s="21"/>
      <c r="E119" s="21"/>
      <c r="F119" s="21"/>
      <c r="G119" s="47"/>
      <c r="H119" s="1565">
        <v>0</v>
      </c>
      <c r="I119" s="8"/>
      <c r="J119" s="48"/>
      <c r="K119" s="17"/>
      <c r="L119" s="283"/>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row>
    <row r="120" spans="1:54" s="102" customFormat="1" ht="18.75" thickBot="1" x14ac:dyDescent="0.3">
      <c r="A120" s="38"/>
      <c r="B120" s="1776"/>
      <c r="C120" s="21"/>
      <c r="D120" s="21"/>
      <c r="E120" s="21"/>
      <c r="F120" s="21"/>
      <c r="G120" s="45"/>
      <c r="H120" s="1566"/>
      <c r="I120" s="8"/>
      <c r="J120" s="48"/>
      <c r="K120" s="17"/>
      <c r="L120" s="283"/>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row>
    <row r="121" spans="1:54" s="102" customFormat="1" ht="18.75" thickBot="1" x14ac:dyDescent="0.3">
      <c r="A121" s="38"/>
      <c r="B121" s="1775" t="s">
        <v>4499</v>
      </c>
      <c r="C121" s="21"/>
      <c r="D121" s="21"/>
      <c r="E121" s="21"/>
      <c r="F121" s="24"/>
      <c r="G121" s="4"/>
      <c r="H121" s="1565">
        <v>0</v>
      </c>
      <c r="I121" s="8"/>
      <c r="J121" s="48"/>
      <c r="K121" s="17"/>
      <c r="L121" s="283"/>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row>
    <row r="122" spans="1:54" s="102" customFormat="1" ht="29.25" customHeight="1" x14ac:dyDescent="0.25">
      <c r="A122" s="38"/>
      <c r="B122" s="21"/>
      <c r="C122" s="21"/>
      <c r="D122" s="21"/>
      <c r="E122" s="21"/>
      <c r="F122" s="2019" t="str">
        <f>IF((AND(H108-H111-H113-H115-H117-H119-H121&lt;&gt;0)),"Lines a(i) to a(vi) do not sum to A total","")</f>
        <v/>
      </c>
      <c r="G122" s="2019"/>
      <c r="H122" s="2019"/>
      <c r="I122" s="8"/>
      <c r="J122" s="48"/>
      <c r="K122" s="17"/>
      <c r="L122" s="283"/>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row>
    <row r="123" spans="1:54" s="102" customFormat="1" ht="18.75" thickBot="1" x14ac:dyDescent="0.3">
      <c r="A123" s="38"/>
      <c r="B123" s="3" t="s">
        <v>488</v>
      </c>
      <c r="C123" s="4"/>
      <c r="D123" s="25"/>
      <c r="E123" s="25"/>
      <c r="F123" s="25"/>
      <c r="G123" s="25"/>
      <c r="H123" s="25"/>
      <c r="I123" s="42"/>
      <c r="J123" s="48"/>
      <c r="K123" s="17"/>
      <c r="L123" s="28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row>
    <row r="124" spans="1:54" s="102" customFormat="1" ht="18.75" thickBot="1" x14ac:dyDescent="0.3">
      <c r="A124" s="38"/>
      <c r="B124" s="2005" t="str">
        <f>"3b. The estimated cost of small business rate relief for properties within the billing authority area in " &amp; FC_year</f>
        <v>3b. The estimated cost of small business rate relief for properties within the billing authority area in 2026-27</v>
      </c>
      <c r="C124" s="2006"/>
      <c r="D124" s="2006"/>
      <c r="E124" s="2006"/>
      <c r="F124" s="1567"/>
      <c r="G124" s="1567"/>
      <c r="H124" s="1564">
        <f>'Part 2'!M78</f>
        <v>0</v>
      </c>
      <c r="I124" s="155"/>
      <c r="J124" s="48"/>
      <c r="K124" s="17"/>
      <c r="L124" s="188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row>
    <row r="125" spans="1:54" s="102" customFormat="1" ht="34.5" customHeight="1" thickBot="1" x14ac:dyDescent="0.3">
      <c r="A125" s="38"/>
      <c r="B125" s="4" t="s">
        <v>682</v>
      </c>
      <c r="C125" s="19"/>
      <c r="D125" s="19"/>
      <c r="E125" s="19"/>
      <c r="F125" s="1568"/>
      <c r="G125" s="1568"/>
      <c r="H125" s="1539" t="str">
        <f>IF(H126+H128=H124,"","Sum of b(i) and b(ii) should be same as the figure above")</f>
        <v/>
      </c>
      <c r="I125" s="154"/>
      <c r="J125" s="48"/>
      <c r="K125" s="17"/>
      <c r="L125" s="283"/>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row>
    <row r="126" spans="1:54" s="102" customFormat="1" ht="18.75" customHeight="1" thickBot="1" x14ac:dyDescent="0.3">
      <c r="A126" s="38"/>
      <c r="B126" s="1775" t="s">
        <v>4500</v>
      </c>
      <c r="C126" s="138"/>
      <c r="D126" s="139"/>
      <c r="E126" s="139"/>
      <c r="F126" s="1569"/>
      <c r="G126" s="1569"/>
      <c r="H126" s="1570">
        <v>0</v>
      </c>
      <c r="I126" s="42"/>
      <c r="J126" s="48"/>
      <c r="K126" s="17"/>
      <c r="L126" s="283"/>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row>
    <row r="127" spans="1:54" s="102" customFormat="1" ht="18.75" thickBot="1" x14ac:dyDescent="0.3">
      <c r="A127" s="38"/>
      <c r="B127" s="1775"/>
      <c r="C127" s="138"/>
      <c r="D127" s="139"/>
      <c r="E127" s="139"/>
      <c r="F127" s="1571"/>
      <c r="G127" s="1571"/>
      <c r="H127" s="1539" t="str">
        <f>IF((AND(H126=0,F127&gt;0)),"How much relief received?","")</f>
        <v/>
      </c>
      <c r="I127" s="42"/>
      <c r="J127" s="48"/>
      <c r="K127" s="17"/>
      <c r="L127" s="283"/>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row>
    <row r="128" spans="1:54" s="102" customFormat="1" ht="18.75" customHeight="1" thickBot="1" x14ac:dyDescent="0.3">
      <c r="A128" s="38"/>
      <c r="B128" s="1775" t="s">
        <v>4501</v>
      </c>
      <c r="C128" s="138"/>
      <c r="D128" s="139"/>
      <c r="E128" s="139"/>
      <c r="F128" s="1545"/>
      <c r="G128" s="1545"/>
      <c r="H128" s="1570">
        <v>0</v>
      </c>
      <c r="I128" s="42"/>
      <c r="J128" s="48"/>
      <c r="K128" s="17"/>
      <c r="L128" s="283"/>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row>
    <row r="129" spans="1:54" s="102" customFormat="1" ht="18" x14ac:dyDescent="0.25">
      <c r="A129" s="38"/>
      <c r="B129" s="138"/>
      <c r="C129" s="138"/>
      <c r="D129" s="139"/>
      <c r="E129" s="139"/>
      <c r="F129" s="2031" t="str">
        <f>IF((AND(H124-H126-H128&lt;&gt;0)),"Line b(i) &amp; b(ii) do not sum to B total","")</f>
        <v/>
      </c>
      <c r="G129" s="2031"/>
      <c r="H129" s="2031"/>
      <c r="I129" s="42"/>
      <c r="J129" s="48"/>
      <c r="K129" s="17"/>
      <c r="L129" s="283"/>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row>
    <row r="130" spans="1:54" s="102" customFormat="1" ht="18" x14ac:dyDescent="0.25">
      <c r="A130" s="381"/>
      <c r="B130" s="380"/>
      <c r="C130" s="380"/>
      <c r="D130" s="21"/>
      <c r="E130" s="21"/>
      <c r="F130" s="1572"/>
      <c r="G130" s="1572"/>
      <c r="H130" s="1572"/>
      <c r="I130" s="382"/>
      <c r="J130" s="48"/>
      <c r="K130" s="17"/>
      <c r="L130" s="283"/>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row>
    <row r="131" spans="1:54" s="102" customFormat="1" ht="18.75" thickBot="1" x14ac:dyDescent="0.3">
      <c r="A131" s="381"/>
      <c r="B131" s="383" t="s">
        <v>2406</v>
      </c>
      <c r="C131" s="380"/>
      <c r="D131" s="21"/>
      <c r="E131" s="21"/>
      <c r="F131" s="1572"/>
      <c r="G131" s="1572"/>
      <c r="H131" s="1572"/>
      <c r="I131" s="382"/>
      <c r="J131" s="48"/>
      <c r="K131" s="17"/>
      <c r="L131" s="283"/>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row>
    <row r="132" spans="1:54" s="102" customFormat="1" ht="18.75" thickBot="1" x14ac:dyDescent="0.3">
      <c r="A132" s="381"/>
      <c r="B132" s="138" t="str">
        <f>"3c. Estimated value of other discretionary relief to be granted in " &amp; FC_year</f>
        <v>3c. Estimated value of other discretionary relief to be granted in 2026-27</v>
      </c>
      <c r="C132" s="380"/>
      <c r="D132" s="21"/>
      <c r="E132" s="21"/>
      <c r="F132" s="1572"/>
      <c r="G132" s="1572"/>
      <c r="H132" s="1564">
        <f>'Part 2'!M184</f>
        <v>0</v>
      </c>
      <c r="I132" s="382"/>
      <c r="J132" s="48"/>
      <c r="K132" s="17"/>
      <c r="L132" s="283"/>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row>
    <row r="133" spans="1:54" s="102" customFormat="1" ht="18" x14ac:dyDescent="0.25">
      <c r="A133" s="381"/>
      <c r="B133" s="380"/>
      <c r="C133" s="380"/>
      <c r="D133" s="21"/>
      <c r="E133" s="21"/>
      <c r="F133" s="1572"/>
      <c r="G133" s="1572"/>
      <c r="H133" s="1572"/>
      <c r="I133" s="382"/>
      <c r="J133" s="48"/>
      <c r="K133" s="17"/>
      <c r="L133" s="28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row>
    <row r="134" spans="1:54" s="102" customFormat="1" ht="18.75" thickBot="1" x14ac:dyDescent="0.3">
      <c r="A134" s="381"/>
      <c r="B134" s="379" t="s">
        <v>682</v>
      </c>
      <c r="C134" s="380"/>
      <c r="D134" s="21"/>
      <c r="E134" s="21"/>
      <c r="F134" s="1572"/>
      <c r="G134" s="1572"/>
      <c r="H134" s="1572"/>
      <c r="I134" s="382"/>
      <c r="J134" s="48"/>
      <c r="K134" s="17"/>
      <c r="L134" s="385" t="s">
        <v>2407</v>
      </c>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row>
    <row r="135" spans="1:54" s="102" customFormat="1" ht="18.75" thickBot="1" x14ac:dyDescent="0.3">
      <c r="A135" s="381"/>
      <c r="B135" s="2032" t="s">
        <v>4502</v>
      </c>
      <c r="C135" s="2032"/>
      <c r="D135" s="2032"/>
      <c r="E135" s="2032"/>
      <c r="F135" s="1572"/>
      <c r="G135" s="1572"/>
      <c r="H135" s="1570">
        <v>0</v>
      </c>
      <c r="I135" s="382"/>
      <c r="J135" s="48"/>
      <c r="K135" s="17"/>
      <c r="L135" s="283">
        <f>IF(OR(Import_LA_Code="E0701",Import_LA_Code="E0702"),1,0)</f>
        <v>0</v>
      </c>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row>
    <row r="136" spans="1:54" s="102" customFormat="1" ht="18" x14ac:dyDescent="0.25">
      <c r="A136" s="381"/>
      <c r="B136" s="2032"/>
      <c r="C136" s="2032"/>
      <c r="D136" s="2032"/>
      <c r="E136" s="2032"/>
      <c r="F136" s="1572"/>
      <c r="G136" s="1572"/>
      <c r="H136" s="1572"/>
      <c r="I136" s="382"/>
      <c r="J136" s="48"/>
      <c r="K136" s="17"/>
      <c r="L136" s="283"/>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row>
    <row r="137" spans="1:54" s="102" customFormat="1" ht="11.25" customHeight="1" thickBot="1" x14ac:dyDescent="0.3">
      <c r="A137" s="381"/>
      <c r="B137" s="1777"/>
      <c r="C137" s="1777"/>
      <c r="D137" s="1776"/>
      <c r="E137" s="1776"/>
      <c r="F137" s="1572"/>
      <c r="G137" s="1572"/>
      <c r="H137" s="1572"/>
      <c r="I137" s="382"/>
      <c r="J137" s="48"/>
      <c r="K137" s="17"/>
      <c r="L137" s="283"/>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row>
    <row r="138" spans="1:54" s="102" customFormat="1" ht="18.75" thickBot="1" x14ac:dyDescent="0.3">
      <c r="A138" s="381"/>
      <c r="B138" s="1775" t="s">
        <v>4503</v>
      </c>
      <c r="C138" s="1777"/>
      <c r="D138" s="1776"/>
      <c r="E138" s="1776"/>
      <c r="F138" s="1572"/>
      <c r="G138" s="1572"/>
      <c r="H138" s="1564">
        <f>H132-H135</f>
        <v>0</v>
      </c>
      <c r="I138" s="382"/>
      <c r="J138" s="48"/>
      <c r="K138" s="17"/>
      <c r="L138" s="283"/>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row>
    <row r="139" spans="1:54" s="102" customFormat="1" ht="12.75" customHeight="1" x14ac:dyDescent="0.25">
      <c r="A139" s="381"/>
      <c r="B139" s="384"/>
      <c r="C139" s="380"/>
      <c r="D139" s="21"/>
      <c r="E139" s="21"/>
      <c r="F139" s="1572"/>
      <c r="G139" s="1572"/>
      <c r="H139" s="1573"/>
      <c r="I139" s="382"/>
      <c r="J139" s="48"/>
      <c r="K139" s="17"/>
      <c r="L139" s="283"/>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row>
    <row r="140" spans="1:54" s="102" customFormat="1" ht="26.25" customHeight="1" thickBot="1" x14ac:dyDescent="0.3">
      <c r="A140" s="38"/>
      <c r="B140" s="2033" t="s">
        <v>483</v>
      </c>
      <c r="C140" s="2034"/>
      <c r="D140" s="21"/>
      <c r="E140" s="21"/>
      <c r="F140" s="1574"/>
      <c r="G140" s="1574"/>
      <c r="H140" s="1571"/>
      <c r="I140" s="42"/>
      <c r="J140" s="48"/>
      <c r="K140" s="17"/>
      <c r="L140" s="285"/>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row>
    <row r="141" spans="1:54" s="102" customFormat="1" ht="21.75" customHeight="1" thickBot="1" x14ac:dyDescent="0.3">
      <c r="A141" s="38"/>
      <c r="B141" s="23" t="s">
        <v>484</v>
      </c>
      <c r="C141" s="23"/>
      <c r="D141" s="54"/>
      <c r="E141" s="54"/>
      <c r="F141" s="1569"/>
      <c r="G141" s="1569"/>
      <c r="H141" s="1575"/>
      <c r="I141" s="42"/>
      <c r="J141" s="48"/>
      <c r="K141" s="17"/>
      <c r="L141" s="283"/>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row>
    <row r="142" spans="1:54" s="102" customFormat="1" ht="21" customHeight="1" thickBot="1" x14ac:dyDescent="0.25">
      <c r="A142" s="9"/>
      <c r="B142" s="23"/>
      <c r="C142" s="23"/>
      <c r="D142" s="54"/>
      <c r="E142" s="54"/>
      <c r="F142" s="44"/>
      <c r="G142" s="44"/>
      <c r="H142" s="278" t="str">
        <f>IF(H141="","Please complete this cell with a date","")</f>
        <v>Please complete this cell with a date</v>
      </c>
      <c r="I142" s="42"/>
      <c r="J142" s="48"/>
      <c r="K142" s="17"/>
      <c r="L142" s="283"/>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row>
    <row r="143" spans="1:54" s="102" customFormat="1" ht="15" x14ac:dyDescent="0.2">
      <c r="A143" s="466" t="s">
        <v>491</v>
      </c>
      <c r="B143" s="6"/>
      <c r="C143" s="6"/>
      <c r="D143" s="6"/>
      <c r="E143" s="6"/>
      <c r="F143" s="6"/>
      <c r="G143" s="6"/>
      <c r="H143" s="6"/>
      <c r="I143" s="7"/>
      <c r="J143" s="48"/>
      <c r="K143" s="17"/>
      <c r="L143" s="28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row>
    <row r="144" spans="1:54" s="102" customFormat="1" ht="15.75" thickBot="1" x14ac:dyDescent="0.25">
      <c r="A144" s="318"/>
      <c r="B144" s="279" t="str">
        <f>IF(L85=0,"Please check Part 1. There are missing values","")</f>
        <v>Please check Part 1. There are missing values</v>
      </c>
      <c r="C144" s="18"/>
      <c r="D144" s="18"/>
      <c r="E144" s="18"/>
      <c r="F144" s="18"/>
      <c r="G144" s="18"/>
      <c r="H144" s="281" t="str">
        <f>IF(L140=1,"Please check Part 2. There may be missing values","")</f>
        <v/>
      </c>
      <c r="I144" s="8"/>
      <c r="J144" s="48"/>
      <c r="K144" s="17"/>
      <c r="L144" s="283"/>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row>
    <row r="145" spans="1:54" s="102" customFormat="1" ht="15" x14ac:dyDescent="0.2">
      <c r="A145" s="318"/>
      <c r="B145" s="2022"/>
      <c r="C145" s="2023"/>
      <c r="D145" s="2023"/>
      <c r="E145" s="2023"/>
      <c r="F145" s="2023"/>
      <c r="G145" s="2023"/>
      <c r="H145" s="2024"/>
      <c r="I145" s="8"/>
      <c r="J145" s="48"/>
      <c r="K145" s="17"/>
      <c r="L145" s="283"/>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row>
    <row r="146" spans="1:54" s="102" customFormat="1" ht="15" x14ac:dyDescent="0.2">
      <c r="A146" s="318"/>
      <c r="B146" s="2025"/>
      <c r="C146" s="2026"/>
      <c r="D146" s="2026"/>
      <c r="E146" s="2026"/>
      <c r="F146" s="2026"/>
      <c r="G146" s="2026"/>
      <c r="H146" s="2027"/>
      <c r="I146" s="8"/>
      <c r="J146" s="48"/>
      <c r="K146" s="17"/>
      <c r="L146" s="283"/>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row>
    <row r="147" spans="1:54" s="102" customFormat="1" ht="15" x14ac:dyDescent="0.2">
      <c r="A147" s="318"/>
      <c r="B147" s="2025"/>
      <c r="C147" s="2026"/>
      <c r="D147" s="2026"/>
      <c r="E147" s="2026"/>
      <c r="F147" s="2026"/>
      <c r="G147" s="2026"/>
      <c r="H147" s="2027"/>
      <c r="I147" s="8"/>
      <c r="J147" s="48"/>
      <c r="K147" s="17"/>
      <c r="L147" s="283"/>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row>
    <row r="148" spans="1:54" s="102" customFormat="1" ht="15" x14ac:dyDescent="0.2">
      <c r="A148" s="318"/>
      <c r="B148" s="2025"/>
      <c r="C148" s="2026"/>
      <c r="D148" s="2026"/>
      <c r="E148" s="2026"/>
      <c r="F148" s="2026"/>
      <c r="G148" s="2026"/>
      <c r="H148" s="2027"/>
      <c r="I148" s="8"/>
      <c r="J148" s="48"/>
      <c r="K148" s="17"/>
      <c r="L148" s="283"/>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row>
    <row r="149" spans="1:54" s="102" customFormat="1" ht="15" x14ac:dyDescent="0.2">
      <c r="A149" s="318"/>
      <c r="B149" s="2025"/>
      <c r="C149" s="2026"/>
      <c r="D149" s="2026"/>
      <c r="E149" s="2026"/>
      <c r="F149" s="2026"/>
      <c r="G149" s="2026"/>
      <c r="H149" s="2027"/>
      <c r="I149" s="8"/>
      <c r="J149" s="48"/>
      <c r="K149" s="17"/>
      <c r="L149" s="283"/>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row>
    <row r="150" spans="1:54" s="102" customFormat="1" ht="15" x14ac:dyDescent="0.2">
      <c r="A150" s="318"/>
      <c r="B150" s="2025"/>
      <c r="C150" s="2026"/>
      <c r="D150" s="2026"/>
      <c r="E150" s="2026"/>
      <c r="F150" s="2026"/>
      <c r="G150" s="2026"/>
      <c r="H150" s="2027"/>
      <c r="I150" s="8"/>
      <c r="J150" s="48"/>
      <c r="K150" s="17"/>
      <c r="L150" s="283"/>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row>
    <row r="151" spans="1:54" s="102" customFormat="1" ht="15" x14ac:dyDescent="0.2">
      <c r="A151" s="318"/>
      <c r="B151" s="2025"/>
      <c r="C151" s="2026"/>
      <c r="D151" s="2026"/>
      <c r="E151" s="2026"/>
      <c r="F151" s="2026"/>
      <c r="G151" s="2026"/>
      <c r="H151" s="2027"/>
      <c r="I151" s="8"/>
      <c r="J151" s="48"/>
      <c r="K151" s="17"/>
      <c r="L151" s="283"/>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row>
    <row r="152" spans="1:54" s="102" customFormat="1" ht="15" x14ac:dyDescent="0.2">
      <c r="A152" s="318"/>
      <c r="B152" s="2025"/>
      <c r="C152" s="2026"/>
      <c r="D152" s="2026"/>
      <c r="E152" s="2026"/>
      <c r="F152" s="2026"/>
      <c r="G152" s="2026"/>
      <c r="H152" s="2027"/>
      <c r="I152" s="8"/>
      <c r="J152" s="48"/>
      <c r="K152" s="17"/>
      <c r="L152" s="283"/>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row>
    <row r="153" spans="1:54" s="102" customFormat="1" ht="15.75" thickBot="1" x14ac:dyDescent="0.25">
      <c r="A153" s="318"/>
      <c r="B153" s="2028"/>
      <c r="C153" s="2029"/>
      <c r="D153" s="2029"/>
      <c r="E153" s="2029"/>
      <c r="F153" s="2029"/>
      <c r="G153" s="2029"/>
      <c r="H153" s="2030"/>
      <c r="I153" s="8"/>
      <c r="J153" s="48"/>
      <c r="K153" s="17"/>
      <c r="L153" s="28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row>
    <row r="154" spans="1:54" s="102" customFormat="1" ht="15.75" thickBot="1" x14ac:dyDescent="0.25">
      <c r="A154" s="319"/>
      <c r="B154" s="9"/>
      <c r="C154" s="9"/>
      <c r="D154" s="9"/>
      <c r="E154" s="9"/>
      <c r="F154" s="9"/>
      <c r="G154" s="9"/>
      <c r="H154" s="9"/>
      <c r="I154" s="10"/>
      <c r="J154" s="48"/>
      <c r="K154" s="17"/>
      <c r="L154" s="283"/>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row>
  </sheetData>
  <sheetProtection sheet="1" objects="1" scenarios="1"/>
  <dataConsolidate/>
  <mergeCells count="18">
    <mergeCell ref="B145:H153"/>
    <mergeCell ref="F129:H129"/>
    <mergeCell ref="B135:E136"/>
    <mergeCell ref="B140:C140"/>
    <mergeCell ref="A2:I2"/>
    <mergeCell ref="A4:I4"/>
    <mergeCell ref="H29:H30"/>
    <mergeCell ref="F34:H34"/>
    <mergeCell ref="B124:E124"/>
    <mergeCell ref="B104:E104"/>
    <mergeCell ref="B19:H20"/>
    <mergeCell ref="B7:H7"/>
    <mergeCell ref="B8:H8"/>
    <mergeCell ref="C109:H109"/>
    <mergeCell ref="A9:I9"/>
    <mergeCell ref="B10:H11"/>
    <mergeCell ref="F122:H122"/>
    <mergeCell ref="B41:E42"/>
  </mergeCells>
  <conditionalFormatting sqref="H135">
    <cfRule type="expression" dxfId="39" priority="1">
      <formula>$L$135=0</formula>
    </cfRule>
  </conditionalFormatting>
  <dataValidations count="67">
    <dataValidation allowBlank="1" showInputMessage="1" showErrorMessage="1" prompt="This was line 1f in the 2024/25 form" sqref="B49" xr:uid="{CB8C74A7-D4B5-4525-9380-F1461ADFD3F6}"/>
    <dataValidation allowBlank="1" showInputMessage="1" showErrorMessage="1" prompt="This was line 2c ii in the 2024/25 form" sqref="C138" xr:uid="{DD57CE13-1CD6-4243-94DA-1C5762C88AC8}"/>
    <dataValidation allowBlank="1" showInputMessage="1" showErrorMessage="1" prompt="This was line 2c in the 2024/25 form" sqref="C132" xr:uid="{01D60FC0-97EB-4F0B-B0E3-DB6F3718B731}"/>
    <dataValidation allowBlank="1" showInputMessage="1" showErrorMessage="1" prompt="This was line 2b ii in the 2025-26 form" sqref="B128:B129 C129:E129" xr:uid="{52FAE257-524A-41AD-B42D-6F057B6D5BC1}"/>
    <dataValidation allowBlank="1" showInputMessage="1" showErrorMessage="1" prompt="This was line 2b i in the 2025-26 form" sqref="B126:B127" xr:uid="{2C96313C-3B1B-482F-84F7-772E83C1BDE9}"/>
    <dataValidation allowBlank="1" showInputMessage="1" showErrorMessage="1" prompt="This was line 2v i in the 2025-26 form" sqref="B121:B122 C122:E122" xr:uid="{5CEE44E0-A22B-4B72-8364-B23079A48A15}"/>
    <dataValidation allowBlank="1" showInputMessage="1" showErrorMessage="1" prompt="This was line 2a v in the 2025-26 form" sqref="B119:B120" xr:uid="{29A67605-DB1F-4A09-82C7-4CD1CBE99534}"/>
    <dataValidation allowBlank="1" showInputMessage="1" showErrorMessage="1" prompt="This was line 1t ii in the 2024/25 form" sqref="B33:B34" xr:uid="{3CCD3823-1E62-49C1-BE0B-59826EFB7762}"/>
    <dataValidation allowBlank="1" showInputMessage="1" showErrorMessage="1" prompt="This was line 1r i in the 2024/25 form" sqref="B31:B32" xr:uid="{78CBC176-A094-475F-B072-12404C2BFA6A}"/>
    <dataValidation allowBlank="1" showInputMessage="1" showErrorMessage="1" prompt="This was line 1q in the 2025-26 form" sqref="B79" xr:uid="{A07AECC6-2BB8-49F2-A23D-604F2110C5B4}"/>
    <dataValidation allowBlank="1" showInputMessage="1" showErrorMessage="1" prompt="This was line 1k in the 2025-26 form" sqref="B69:B70" xr:uid="{104709D2-0BA0-49D4-AD8C-C95E8AE1DB98}"/>
    <dataValidation allowBlank="1" showInputMessage="1" showErrorMessage="1" prompt="This was line 1i in the 2025-26 form" sqref="B67:B68" xr:uid="{6B77BBAD-A803-4193-A3BF-124E327FC77B}"/>
    <dataValidation allowBlank="1" showInputMessage="1" showErrorMessage="1" prompt="This was line 1h in the 2025-26 form" sqref="B65:B66" xr:uid="{A0490A6A-7A03-442B-946D-D30DBDDCE341}"/>
    <dataValidation allowBlank="1" showInputMessage="1" showErrorMessage="1" prompt="This was line 1g in the 2025-26 form" sqref="B63" xr:uid="{2E2347EB-02D0-4B3B-A973-7391DD214490}"/>
    <dataValidation allowBlank="1" showInputMessage="1" showErrorMessage="1" prompt="This was line 1f vi in the 2025-26 form" sqref="B60" xr:uid="{478980C3-FBD5-4CF3-B383-BF46B6601541}"/>
    <dataValidation allowBlank="1" showInputMessage="1" showErrorMessage="1" prompt="This was line 1f v in the 2025-26 form" sqref="B58" xr:uid="{E629B485-0F61-4604-A479-03BEBB249074}"/>
    <dataValidation allowBlank="1" showInputMessage="1" showErrorMessage="1" prompt="This was line 1e in the 2025-26 form" sqref="B46:B47" xr:uid="{B47C14DB-9FBE-4550-BBBF-44B745B00DF2}"/>
    <dataValidation allowBlank="1" showInputMessage="1" showErrorMessage="1" prompt="This was line 1c in the 2025-26 form" sqref="B41:E42" xr:uid="{282FBAE4-D6CA-4329-BC9D-8118572E17BF}"/>
    <dataValidation allowBlank="1" showInputMessage="1" showErrorMessage="1" prompt="This was line 1b in the 2024/25 form" sqref="B40" xr:uid="{B5992AC6-797D-4963-B0CD-A5C592CFEBC1}"/>
    <dataValidation allowBlank="1" showInputMessage="1" showErrorMessage="1" prompt="You only need to enter data in this cell if your authority has a Mayoral Development Corporation. This cell will be greyed out and the other cells in section c. calculated automatically for most authorities." sqref="B135:E136" xr:uid="{C271D3BA-C401-4456-B61B-C1880D72638A}"/>
    <dataValidation type="whole" operator="lessThanOrEqual" allowBlank="1" showInputMessage="1" showErrorMessage="1" errorTitle="Negative whole number required" error="This MUST be a negative whole number." prompt="You only need to enter data in this cell if your authority has a Mayoral Development Corporation. This cell will be greyed out and the other cells in section c. calculated automatically for most authorities." sqref="H135" xr:uid="{6477A2DE-CE8E-4B27-B0A1-A1A3A9F44B39}">
      <formula1>0</formula1>
    </dataValidation>
    <dataValidation type="custom" allowBlank="1" showInputMessage="1" showErrorMessage="1" error="Data entry is not allowed in this cell" sqref="H138:H139" xr:uid="{3175C220-5678-4109-B8DE-6C27358CD788}">
      <formula1>"AB1=""n/a"""</formula1>
    </dataValidation>
    <dataValidation allowBlank="1" showInputMessage="1" showErrorMessage="1" prompt="This was line 1t in the 2024/25 form" sqref="B29" xr:uid="{1DA4308D-CA25-4C63-974C-1D89E99C3768}"/>
    <dataValidation allowBlank="1" showInputMessage="1" showErrorMessage="1" prompt="This was line 1u in the 2024/25 form" sqref="B90:B92 E87:E90 E92 B87:B88 D87:D101 C87:C92" xr:uid="{CC704D74-F796-429A-A711-A64B7EC33D82}"/>
    <dataValidation type="whole" operator="greaterThanOrEqual" allowBlank="1" showInputMessage="1" showErrorMessage="1" error="This value should be positive" sqref="H37 H39 H41 H44 H46 H50 H52 H54 H56 H58 H60 H63 H65 H67 H69 H71 H73 H77 H79 H33 H81:H85 H35 H31 H92:H101 H87:H90" xr:uid="{2BF96497-9F57-49F5-A3F1-9128F1C9D41A}">
      <formula1>0</formula1>
    </dataValidation>
    <dataValidation type="date" allowBlank="1" showInputMessage="1" showErrorMessage="1" errorTitle="Valid date required" error="Date must be as close to 31 December 2024 as possible" sqref="H141" xr:uid="{34E2BB4F-DEA3-4628-A785-94ED015B3D84}">
      <formula1>45992</formula1>
      <formula2>46054</formula2>
    </dataValidation>
    <dataValidation type="whole" operator="lessThanOrEqual" allowBlank="1" showInputMessage="1" showErrorMessage="1" errorTitle="Negative whole number required" error="This MUST  be a negative whole number." sqref="H113" xr:uid="{7AA408FD-58EB-4028-BFF1-5E655CDAC378}">
      <formula1>0</formula1>
    </dataValidation>
    <dataValidation type="whole" operator="lessThanOrEqual" allowBlank="1" showInputMessage="1" showErrorMessage="1" errorTitle="Negative whole number required" error="This MUST be a negative whole number." sqref="H111 H115 H117 H128 H126 H121 H119" xr:uid="{E76D33FB-BA85-4813-91FB-BABA502C557F}">
      <formula1>0</formula1>
    </dataValidation>
    <dataValidation type="whole" operator="greaterThanOrEqual" allowBlank="1" showInputMessage="1" showErrorMessage="1" errorTitle="Positive Entry required" sqref="H61 H86 H80" xr:uid="{83CEFF67-384F-4D6F-B95A-86E13E148C89}">
      <formula1>0</formula1>
    </dataValidation>
    <dataValidation type="custom" allowBlank="1" showInputMessage="1" showErrorMessage="1" error="Do not overwrite" sqref="H29:H30 I101 F87 F102:I102 G101 G36 I36" xr:uid="{750E221F-098E-4949-AB97-31B6577463A6}">
      <formula1>"if(K108=""n/a"")"</formula1>
    </dataValidation>
    <dataValidation type="custom" allowBlank="1" showInputMessage="1" showErrorMessage="1" error="Data entry not allowed" sqref="H28 H48" xr:uid="{BFEF34C7-B0D3-48DE-BDF0-4293EA00684E}">
      <formula1>"if(K108=""n/a"")"</formula1>
    </dataValidation>
    <dataValidation type="custom" allowBlank="1" showInputMessage="1" showErrorMessage="1" error="Data entry not allowed" sqref="I124" xr:uid="{2976EC1A-05AF-4E66-A5C2-80628F285E19}">
      <formula1>#REF!="n/a"</formula1>
    </dataValidation>
    <dataValidation type="textLength" operator="lessThan" allowBlank="1" showInputMessage="1" showErrorMessage="1" error="Please do not amend or delete this line" sqref="J38:K38" xr:uid="{30E0B614-A73C-4B6E-97AF-4648935B7567}">
      <formula1>0</formula1>
    </dataValidation>
    <dataValidation type="decimal" allowBlank="1" showInputMessage="1" showErrorMessage="1" error="Can't be more than row E" sqref="G119" xr:uid="{99977270-7401-4373-8192-CDB8991FFD66}">
      <formula1>0</formula1>
      <formula2>G108</formula2>
    </dataValidation>
    <dataValidation type="decimal" allowBlank="1" showInputMessage="1" showErrorMessage="1" error="Can't be more than row E" sqref="G117" xr:uid="{D912280E-C9FB-4171-8ABD-2F39D1EBF18F}">
      <formula1>0</formula1>
      <formula2>G108</formula2>
    </dataValidation>
    <dataValidation type="decimal" allowBlank="1" showInputMessage="1" showErrorMessage="1" error="Can't be more than row E" sqref="G115" xr:uid="{01DB6072-D135-403D-9E8D-4151D59709C0}">
      <formula1>0</formula1>
      <formula2>G108</formula2>
    </dataValidation>
    <dataValidation type="decimal" allowBlank="1" showInputMessage="1" showErrorMessage="1" error="Can't be more than Row E" sqref="G111" xr:uid="{528ADD46-4A4F-4548-A3E8-077F1C4F1CF3}">
      <formula1>0</formula1>
      <formula2>G108</formula2>
    </dataValidation>
    <dataValidation allowBlank="1" showInputMessage="1" showErrorMessage="1" prompt="This was line 1a in the 2025-26 form" sqref="B37" xr:uid="{1E7AF731-C1F6-41DF-9F5C-A18D62909E68}"/>
    <dataValidation allowBlank="1" showInputMessage="1" showErrorMessage="1" prompt="This is a new line in the 2026-27 NNDR1 form._x000a__x000a_Data is required on hereditaments receiving the relief in December 2025." sqref="B83 B85" xr:uid="{EE348C94-6E1E-4F32-8C98-250AFAD35328}"/>
    <dataValidation allowBlank="1" showInputMessage="1" showErrorMessage="1" prompt="This was line 1r in the 2025-26  form" sqref="B28" xr:uid="{B797F198-BBD0-4D2C-AA56-80CAE6AC8D75}"/>
    <dataValidation allowBlank="1" showInputMessage="1" showErrorMessage="1" prompt="This was line 1s in the 2025-26_x000a_ form" sqref="B35" xr:uid="{462B3CB7-7DB9-46FE-AB58-A630D8B10C89}"/>
    <dataValidation type="custom" allowBlank="1" showInputMessage="1" showErrorMessage="1" error="Data entry not allowed" prompt="This cells is from Part 2 Line 11" sqref="H124" xr:uid="{68EEBB54-7119-47BB-B9B9-1C4EAD2B23E1}">
      <formula1>"if(k1=""n/a"""</formula1>
    </dataValidation>
    <dataValidation type="custom" allowBlank="1" showInputMessage="1" showErrorMessage="1" error="Data entry is not allowed in this cell" prompt="This cell is from Part 2 Line 39" sqref="H132" xr:uid="{D03ACD8B-3103-46D7-BF64-8AE10F807F68}">
      <formula1>"if(k1=""n/a"")"</formula1>
    </dataValidation>
    <dataValidation allowBlank="1" showInputMessage="1" showErrorMessage="1" prompt="This is a new part to the 2026-27 form" sqref="B89" xr:uid="{7115699D-C031-459A-A4AB-28B3D127E38E}"/>
    <dataValidation allowBlank="1" showInputMessage="1" showErrorMessage="1" error="Do not overwrite" sqref="H36" xr:uid="{E2FA07C1-D8DA-4FCD-981F-FA099AFA8EB8}"/>
    <dataValidation type="custom" allowBlank="1" showInputMessage="1" showErrorMessage="1" error="Data entry not allowed" prompt="This cell is based on value in Part 2 Line 22" sqref="H108" xr:uid="{745A2413-E22B-46E2-AAF1-08D7144968BA}">
      <formula1>"if(k1=""n/a"""</formula1>
    </dataValidation>
    <dataValidation type="whole" operator="greaterThanOrEqual" allowBlank="1" showInputMessage="1" showErrorMessage="1" errorTitle="Positive whole number" error="This should be a positive whole number" sqref="E93 E95" xr:uid="{786E8888-128E-4AE2-AD39-1554D9FD6B0E}">
      <formula1>0</formula1>
    </dataValidation>
    <dataValidation allowBlank="1" showInputMessage="1" showErrorMessage="1" prompt="This was line 1b in the 2025/26 form" sqref="B39" xr:uid="{4EF9C6CB-7444-42D8-814D-544876698B56}"/>
    <dataValidation allowBlank="1" showInputMessage="1" showErrorMessage="1" prompt="This was line 1d in the 2025-26 form" sqref="B44" xr:uid="{237AD622-B89E-4D6D-A65D-5CDEC820C2FE}"/>
    <dataValidation allowBlank="1" showInputMessage="1" showErrorMessage="1" prompt="This was line 1f in the 2025-26 form" sqref="B48" xr:uid="{E1917F73-E2A0-4479-9611-E432C6083AEC}"/>
    <dataValidation allowBlank="1" showInputMessage="1" showErrorMessage="1" prompt="This was line 1f i in the 2025-26 form" sqref="B50" xr:uid="{8523E058-951F-48DF-A524-E272064DCE76}"/>
    <dataValidation allowBlank="1" showInputMessage="1" showErrorMessage="1" prompt="This was line 1f ii in the 2025-26 form" sqref="B52" xr:uid="{82F79AF3-B2DA-4BAF-B6CA-8D9915B22F72}"/>
    <dataValidation allowBlank="1" showInputMessage="1" showErrorMessage="1" prompt="This was line 1f iii in the 2025-26 form" sqref="B54" xr:uid="{05020D85-1784-4B17-9696-9A8E85AEE98A}"/>
    <dataValidation allowBlank="1" showInputMessage="1" showErrorMessage="1" prompt="This was line 1f iv in the 2025-26 form" sqref="B56" xr:uid="{B73B69EE-D37F-4346-A718-DB3FF4F5C8D1}"/>
    <dataValidation allowBlank="1" showInputMessage="1" showErrorMessage="1" prompt="This was line 1l in the 2025-26 form" sqref="B71" xr:uid="{B2879606-1B5E-4BCC-BAE3-19722E678E03}"/>
    <dataValidation allowBlank="1" showInputMessage="1" showErrorMessage="1" prompt="This was line 1m in the 2025-26 form" sqref="B73" xr:uid="{D0879C61-3A99-48C3-8D57-AE6C85DAE109}"/>
    <dataValidation allowBlank="1" showInputMessage="1" showErrorMessage="1" prompt="This was line 1p in the 2025-26 form" sqref="B77" xr:uid="{5D31750A-8163-40AC-81EF-DFACE80DA6FC}"/>
    <dataValidation allowBlank="1" showInputMessage="1" showErrorMessage="1" prompt="This was line 1r in the 2025-26 form" sqref="B81" xr:uid="{F7145F7A-FC04-4C83-BDDE-B9FCCF6AF9B6}"/>
    <dataValidation allowBlank="1" showInputMessage="1" showErrorMessage="1" prompt="This is new for the 2026-27 form" sqref="B93:B101" xr:uid="{9D5ADB25-B5DC-434A-BDB3-791B3FC24251}"/>
    <dataValidation allowBlank="1" showInputMessage="1" showErrorMessage="1" prompt="This was Line 2a in the 2025-26 form" sqref="B108" xr:uid="{F569C786-A83F-4332-8615-8C84E8384840}"/>
    <dataValidation allowBlank="1" showInputMessage="1" showErrorMessage="1" prompt="This was line 2a i in the 2025-26 form" sqref="B111" xr:uid="{8436324F-CF37-4394-A7DF-F051086015DF}"/>
    <dataValidation allowBlank="1" showInputMessage="1" showErrorMessage="1" prompt="This was the line 2a ii in the 2025-26 form" sqref="B113" xr:uid="{4916B3A6-4F7C-4FAC-BFF7-0E9AA77E4D76}"/>
    <dataValidation allowBlank="1" showInputMessage="1" showErrorMessage="1" prompt="This was line 2a iii in the 2025-26 form" sqref="B115" xr:uid="{C5E682FF-1327-484A-8C31-7B7FBA6A1BE8}"/>
    <dataValidation allowBlank="1" showInputMessage="1" showErrorMessage="1" prompt="This was line 2a iv in the 2025-26 form" sqref="B117" xr:uid="{9047B1F2-896A-4BC6-86B7-6273E4CA4C3F}"/>
    <dataValidation allowBlank="1" showInputMessage="1" showErrorMessage="1" prompt="This was line 2b in the 2025-26 form" sqref="B124:E124" xr:uid="{46216236-9365-477B-8FBE-61927136C774}"/>
    <dataValidation allowBlank="1" showInputMessage="1" showErrorMessage="1" prompt="This was line 2c in the 2025-26 form" sqref="B132" xr:uid="{9D091012-05A3-4142-8DE4-AF36D41EAAD2}"/>
    <dataValidation allowBlank="1" showInputMessage="1" showErrorMessage="1" prompt="This was line 2c ii in the 2025-26 form" sqref="B138" xr:uid="{62C31758-E9E5-4983-BEC8-A31255D782E4}"/>
  </dataValidations>
  <printOptions horizontalCentered="1" verticalCentered="1"/>
  <pageMargins left="0.39370078740157483" right="0.39370078740157483" top="0.39370078740157483" bottom="0.39370078740157483" header="0" footer="0"/>
  <pageSetup paperSize="9" scale="53" orientation="portrait" r:id="rId1"/>
  <headerFooter alignWithMargins="0">
    <oddHeader>&amp;C&amp;"Calibri"&amp;10&amp;K000000 OFFICIAL&amp;1#_x000D_</oddHead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79998168889431442"/>
    <pageSetUpPr autoPageBreaks="0" fitToPage="1"/>
  </sheetPr>
  <dimension ref="A1:AF61"/>
  <sheetViews>
    <sheetView zoomScaleNormal="100" workbookViewId="0">
      <selection activeCell="O19" sqref="O19"/>
    </sheetView>
  </sheetViews>
  <sheetFormatPr defaultColWidth="9.140625" defaultRowHeight="15" x14ac:dyDescent="0.2"/>
  <cols>
    <col min="1" max="1" width="3.7109375" style="74" customWidth="1"/>
    <col min="2" max="2" width="9.140625" style="74"/>
    <col min="3" max="3" width="60.42578125" style="74" customWidth="1"/>
    <col min="4" max="4" width="18.7109375" style="74" customWidth="1"/>
    <col min="5" max="5" width="15.7109375" style="74" customWidth="1"/>
    <col min="6" max="6" width="3.7109375" style="74" customWidth="1"/>
    <col min="7" max="7" width="16.7109375" style="74" bestFit="1" customWidth="1"/>
    <col min="8" max="8" width="9.28515625" style="74" bestFit="1" customWidth="1"/>
    <col min="9" max="9" width="3.7109375" style="74" customWidth="1"/>
    <col min="10" max="10" width="12.7109375" style="75" bestFit="1" customWidth="1"/>
    <col min="11" max="11" width="9.28515625" style="75" bestFit="1" customWidth="1"/>
    <col min="12" max="12" width="3.7109375" style="75" customWidth="1"/>
    <col min="13" max="13" width="22.28515625" style="75" customWidth="1"/>
    <col min="14" max="14" width="3.7109375" style="75" customWidth="1"/>
    <col min="15" max="15" width="50.7109375" style="74" customWidth="1"/>
    <col min="16" max="16" width="3.7109375" style="74" customWidth="1"/>
    <col min="17" max="18" width="9.140625" style="74" customWidth="1"/>
    <col min="19" max="19" width="3.7109375" style="74" customWidth="1"/>
    <col min="20" max="20" width="9.140625" style="74" hidden="1" customWidth="1"/>
    <col min="21" max="21" width="13.5703125" style="74" hidden="1" customWidth="1"/>
    <col min="22" max="26" width="9.140625" style="74" hidden="1" customWidth="1"/>
    <col min="27" max="27" width="11.140625" style="74" hidden="1" customWidth="1"/>
    <col min="28" max="32" width="9.140625" style="74" hidden="1" customWidth="1"/>
    <col min="33" max="55" width="9.140625" style="74" customWidth="1"/>
    <col min="56" max="16384" width="9.140625" style="74"/>
  </cols>
  <sheetData>
    <row r="1" spans="1:21" x14ac:dyDescent="0.2">
      <c r="A1" s="103"/>
      <c r="C1" s="104"/>
      <c r="D1" s="104"/>
      <c r="E1" s="104"/>
      <c r="F1" s="104"/>
      <c r="G1" s="104"/>
      <c r="H1" s="104"/>
      <c r="I1" s="104"/>
      <c r="J1" s="105"/>
      <c r="K1" s="105"/>
      <c r="L1" s="105"/>
      <c r="M1" s="105"/>
      <c r="N1" s="105"/>
      <c r="O1" s="104"/>
      <c r="P1" s="106"/>
      <c r="S1" s="78"/>
      <c r="T1" s="79"/>
    </row>
    <row r="2" spans="1:21" ht="20.25" x14ac:dyDescent="0.3">
      <c r="A2" s="351"/>
      <c r="B2" s="352" t="s">
        <v>4944</v>
      </c>
      <c r="P2" s="335"/>
      <c r="S2" s="78"/>
      <c r="T2" s="79"/>
    </row>
    <row r="3" spans="1:21" x14ac:dyDescent="0.2">
      <c r="A3" s="351"/>
      <c r="P3" s="335"/>
      <c r="S3" s="78"/>
      <c r="T3" s="79"/>
    </row>
    <row r="4" spans="1:21" ht="15.75" x14ac:dyDescent="0.25">
      <c r="A4" s="400"/>
      <c r="B4" s="336" t="str">
        <f>+CONCATENATE("Local authority : ",+'Part 1'!$K$15,"     ",+'Part 1'!$K$16)</f>
        <v>Local authority : ZZZZ     EZZZZ</v>
      </c>
      <c r="C4" s="183"/>
      <c r="D4" s="183"/>
      <c r="E4" s="183"/>
      <c r="F4" s="336"/>
      <c r="G4" s="183"/>
      <c r="H4" s="183"/>
      <c r="I4" s="183"/>
      <c r="J4" s="181"/>
      <c r="K4" s="181"/>
      <c r="L4" s="181"/>
      <c r="M4" s="181"/>
      <c r="N4" s="181"/>
      <c r="O4" s="183"/>
      <c r="P4" s="249"/>
      <c r="S4" s="80"/>
      <c r="T4" s="81"/>
      <c r="U4" s="182"/>
    </row>
    <row r="5" spans="1:21" ht="15.75" x14ac:dyDescent="0.25">
      <c r="A5" s="400"/>
      <c r="B5" s="336" t="str">
        <f>+CONCATENATE("Local authority contact name : ",+'Part 1'!K17)</f>
        <v xml:space="preserve">Local authority contact name : </v>
      </c>
      <c r="C5" s="183"/>
      <c r="D5" s="183"/>
      <c r="E5" s="183"/>
      <c r="F5" s="183"/>
      <c r="G5" s="183"/>
      <c r="H5" s="183"/>
      <c r="I5" s="183"/>
      <c r="J5" s="181"/>
      <c r="K5" s="181"/>
      <c r="L5" s="181"/>
      <c r="M5" s="181"/>
      <c r="N5" s="181"/>
      <c r="O5" s="183"/>
      <c r="P5" s="249"/>
      <c r="S5" s="82"/>
      <c r="T5" s="81"/>
    </row>
    <row r="6" spans="1:21" ht="15.75" x14ac:dyDescent="0.25">
      <c r="A6" s="400"/>
      <c r="B6" s="336" t="str">
        <f>+CONCATENATE("Local authority contact number : ",+'Part 1'!K18)</f>
        <v xml:space="preserve">Local authority contact number : </v>
      </c>
      <c r="C6" s="183"/>
      <c r="D6" s="183"/>
      <c r="E6" s="183"/>
      <c r="F6" s="183"/>
      <c r="G6" s="183"/>
      <c r="H6" s="183"/>
      <c r="I6" s="183"/>
      <c r="J6" s="181"/>
      <c r="K6" s="181"/>
      <c r="L6" s="181"/>
      <c r="M6" s="181"/>
      <c r="N6" s="181"/>
      <c r="O6" s="183"/>
      <c r="P6" s="249"/>
      <c r="S6" s="82"/>
      <c r="T6" s="81"/>
    </row>
    <row r="7" spans="1:21" ht="15.75" x14ac:dyDescent="0.25">
      <c r="A7" s="400"/>
      <c r="B7" s="336" t="str">
        <f>+CONCATENATE("Local authority contact email address : ",+'Part 1'!K19)</f>
        <v xml:space="preserve">Local authority contact email address : </v>
      </c>
      <c r="C7" s="183"/>
      <c r="D7" s="183"/>
      <c r="E7" s="183"/>
      <c r="F7" s="183"/>
      <c r="G7" s="183"/>
      <c r="H7" s="183"/>
      <c r="I7" s="183"/>
      <c r="J7" s="181"/>
      <c r="K7" s="181"/>
      <c r="L7" s="181"/>
      <c r="M7" s="181"/>
      <c r="N7" s="181"/>
      <c r="O7" s="183"/>
      <c r="P7" s="249"/>
      <c r="S7" s="82"/>
      <c r="T7" s="81"/>
    </row>
    <row r="8" spans="1:21" ht="15.75" x14ac:dyDescent="0.25">
      <c r="A8" s="400"/>
      <c r="B8" s="336"/>
      <c r="C8" s="183"/>
      <c r="D8" s="183"/>
      <c r="E8" s="183"/>
      <c r="F8" s="183"/>
      <c r="G8" s="183"/>
      <c r="H8" s="183"/>
      <c r="I8" s="183"/>
      <c r="J8" s="181"/>
      <c r="K8" s="181"/>
      <c r="L8" s="181"/>
      <c r="M8" s="181"/>
      <c r="N8" s="181"/>
      <c r="O8" s="183"/>
      <c r="P8" s="249"/>
      <c r="S8" s="82"/>
      <c r="T8" s="81"/>
    </row>
    <row r="9" spans="1:21" x14ac:dyDescent="0.2">
      <c r="A9" s="400"/>
      <c r="B9" s="159" t="s">
        <v>239</v>
      </c>
      <c r="C9" s="159"/>
      <c r="D9" s="183"/>
      <c r="E9" s="183"/>
      <c r="F9" s="183"/>
      <c r="G9" s="183"/>
      <c r="H9" s="183"/>
      <c r="I9" s="183"/>
      <c r="J9" s="181"/>
      <c r="K9" s="181"/>
      <c r="L9" s="181"/>
      <c r="M9" s="181"/>
      <c r="N9" s="181"/>
      <c r="O9" s="183"/>
      <c r="P9" s="249"/>
      <c r="S9" s="82"/>
      <c r="T9" s="81"/>
    </row>
    <row r="10" spans="1:21" x14ac:dyDescent="0.2">
      <c r="A10" s="400"/>
      <c r="B10" s="159" t="str">
        <f>"The note 'NNDR1 Validation Checks' "&amp;FC_year&amp;" provides further details on the validations we carry out.   Please consult this when completing this validation sheet"</f>
        <v>The note 'NNDR1 Validation Checks' 2026-27 provides further details on the validations we carry out.   Please consult this when completing this validation sheet</v>
      </c>
      <c r="C10" s="159"/>
      <c r="D10" s="183"/>
      <c r="E10" s="183"/>
      <c r="F10" s="183"/>
      <c r="G10" s="183"/>
      <c r="H10" s="183"/>
      <c r="I10" s="183"/>
      <c r="J10" s="181"/>
      <c r="K10" s="181"/>
      <c r="L10" s="181"/>
      <c r="M10" s="181"/>
      <c r="N10" s="181"/>
      <c r="O10" s="183"/>
      <c r="P10" s="249"/>
      <c r="S10" s="82"/>
      <c r="T10" s="81"/>
    </row>
    <row r="11" spans="1:21" ht="15.75" x14ac:dyDescent="0.25">
      <c r="A11" s="400"/>
      <c r="B11" s="183"/>
      <c r="C11" s="336"/>
      <c r="D11" s="183"/>
      <c r="E11" s="183"/>
      <c r="F11" s="183"/>
      <c r="G11" s="183"/>
      <c r="H11" s="183"/>
      <c r="I11" s="183"/>
      <c r="J11" s="181"/>
      <c r="K11" s="181"/>
      <c r="L11" s="181"/>
      <c r="M11" s="181"/>
      <c r="N11" s="181"/>
      <c r="O11" s="183"/>
      <c r="P11" s="249"/>
      <c r="S11" s="82"/>
      <c r="T11" s="81"/>
    </row>
    <row r="12" spans="1:21" ht="15.75" customHeight="1" x14ac:dyDescent="0.2">
      <c r="A12" s="400"/>
      <c r="B12" s="2035" t="s">
        <v>1927</v>
      </c>
      <c r="C12" s="2035"/>
      <c r="D12" s="2035"/>
      <c r="E12" s="2035"/>
      <c r="F12" s="2035"/>
      <c r="G12" s="2035"/>
      <c r="H12" s="2035"/>
      <c r="I12" s="2035"/>
      <c r="J12" s="2035"/>
      <c r="K12" s="2035"/>
      <c r="L12" s="2035"/>
      <c r="M12" s="2035"/>
      <c r="N12" s="2035"/>
      <c r="O12" s="2035"/>
      <c r="P12" s="401"/>
      <c r="S12" s="82"/>
      <c r="T12" s="81"/>
    </row>
    <row r="13" spans="1:21" ht="15.75" customHeight="1" x14ac:dyDescent="0.2">
      <c r="A13" s="400"/>
      <c r="B13" s="2035"/>
      <c r="C13" s="2035"/>
      <c r="D13" s="2035"/>
      <c r="E13" s="2035"/>
      <c r="F13" s="2035"/>
      <c r="G13" s="2035"/>
      <c r="H13" s="2035"/>
      <c r="I13" s="2035"/>
      <c r="J13" s="2035"/>
      <c r="K13" s="2035"/>
      <c r="L13" s="2035"/>
      <c r="M13" s="2035"/>
      <c r="N13" s="2035"/>
      <c r="O13" s="2035"/>
      <c r="P13" s="401"/>
      <c r="S13" s="82"/>
      <c r="T13" s="81"/>
    </row>
    <row r="14" spans="1:21" ht="15.75" x14ac:dyDescent="0.25">
      <c r="A14" s="400"/>
      <c r="B14" s="1"/>
      <c r="C14" s="336"/>
      <c r="D14" s="183"/>
      <c r="E14" s="183"/>
      <c r="F14" s="183"/>
      <c r="G14" s="183"/>
      <c r="H14" s="183"/>
      <c r="I14" s="183"/>
      <c r="J14" s="181"/>
      <c r="K14" s="181"/>
      <c r="L14" s="181"/>
      <c r="M14" s="181"/>
      <c r="N14" s="181"/>
      <c r="O14" s="183"/>
      <c r="P14" s="401"/>
      <c r="S14" s="82"/>
      <c r="T14" s="81"/>
    </row>
    <row r="15" spans="1:21" ht="15.75" x14ac:dyDescent="0.25">
      <c r="A15" s="400"/>
      <c r="B15" s="183" t="s">
        <v>1928</v>
      </c>
      <c r="C15" s="336"/>
      <c r="D15" s="183"/>
      <c r="E15" s="183"/>
      <c r="F15" s="183"/>
      <c r="G15" s="183"/>
      <c r="H15" s="183"/>
      <c r="I15" s="183"/>
      <c r="J15" s="181"/>
      <c r="K15" s="181"/>
      <c r="L15" s="181"/>
      <c r="M15" s="181"/>
      <c r="N15" s="181"/>
      <c r="O15" s="183"/>
      <c r="P15" s="401"/>
      <c r="S15" s="82"/>
      <c r="T15" s="81"/>
    </row>
    <row r="16" spans="1:21" ht="15.75" x14ac:dyDescent="0.25">
      <c r="A16" s="400"/>
      <c r="B16" s="183"/>
      <c r="C16" s="336"/>
      <c r="D16" s="183"/>
      <c r="E16" s="183"/>
      <c r="F16" s="183"/>
      <c r="G16" s="183"/>
      <c r="H16" s="183"/>
      <c r="I16" s="183"/>
      <c r="J16" s="181"/>
      <c r="K16" s="181"/>
      <c r="L16" s="181"/>
      <c r="M16" s="181"/>
      <c r="N16" s="181"/>
      <c r="O16" s="183"/>
      <c r="P16" s="401"/>
      <c r="S16" s="82"/>
      <c r="T16" s="81"/>
    </row>
    <row r="17" spans="1:29" ht="16.5" thickBot="1" x14ac:dyDescent="0.3">
      <c r="A17" s="400"/>
      <c r="B17" s="183"/>
      <c r="C17" s="183"/>
      <c r="D17" s="2040" t="s">
        <v>798</v>
      </c>
      <c r="E17" s="2041"/>
      <c r="F17" s="402"/>
      <c r="G17" s="2040" t="s">
        <v>800</v>
      </c>
      <c r="H17" s="2041"/>
      <c r="I17" s="402"/>
      <c r="J17" s="2040" t="s">
        <v>799</v>
      </c>
      <c r="K17" s="2041"/>
      <c r="L17" s="402"/>
      <c r="M17" s="181"/>
      <c r="N17" s="181"/>
      <c r="O17" s="183"/>
      <c r="P17" s="249"/>
      <c r="S17" s="82"/>
      <c r="T17" s="81"/>
    </row>
    <row r="18" spans="1:29" ht="16.5" thickBot="1" x14ac:dyDescent="0.3">
      <c r="A18" s="400"/>
      <c r="B18" s="181" t="s">
        <v>835</v>
      </c>
      <c r="C18" s="183"/>
      <c r="D18" s="119" t="s">
        <v>876</v>
      </c>
      <c r="E18" s="119" t="str">
        <f>FC_year</f>
        <v>2026-27</v>
      </c>
      <c r="F18" s="403"/>
      <c r="G18" s="403" t="s">
        <v>4452</v>
      </c>
      <c r="H18" s="403" t="s">
        <v>240</v>
      </c>
      <c r="I18" s="403"/>
      <c r="J18" s="403" t="s">
        <v>4453</v>
      </c>
      <c r="K18" s="403" t="s">
        <v>240</v>
      </c>
      <c r="L18" s="403"/>
      <c r="M18" s="27"/>
      <c r="N18" s="181"/>
      <c r="O18" s="184" t="s">
        <v>867</v>
      </c>
      <c r="P18" s="249"/>
      <c r="S18" s="82"/>
      <c r="T18" s="102"/>
      <c r="U18" s="102"/>
      <c r="V18" s="102"/>
      <c r="W18" s="102"/>
      <c r="X18" s="102"/>
      <c r="Y18" s="102"/>
      <c r="Z18" s="102"/>
      <c r="AA18" s="183" t="s">
        <v>1203</v>
      </c>
    </row>
    <row r="19" spans="1:29" ht="16.5" thickBot="1" x14ac:dyDescent="0.25">
      <c r="A19" s="400"/>
      <c r="B19" s="404">
        <v>1</v>
      </c>
      <c r="C19" s="177" t="s">
        <v>833</v>
      </c>
      <c r="D19" s="405" t="e">
        <f>INDEX(Data!E:E,MATCH(Import_LA_Code,Ref_LA_Codes,0))</f>
        <v>#N/A</v>
      </c>
      <c r="E19" s="405">
        <f>ROUND(+'Part 2'!$M$12,-3)</f>
        <v>0</v>
      </c>
      <c r="F19" s="405"/>
      <c r="G19" s="405" t="e">
        <f>+E19-D19</f>
        <v>#N/A</v>
      </c>
      <c r="H19" s="406" t="e">
        <f>IF(AND(D19=0,E19=0),0,IF(AND(D19=0,E19&lt;&gt;0),1,G19/ABS((D19))))</f>
        <v>#N/A</v>
      </c>
      <c r="I19" s="407"/>
      <c r="J19" s="408">
        <v>0</v>
      </c>
      <c r="K19" s="1576" t="s">
        <v>4487</v>
      </c>
      <c r="L19" s="406"/>
      <c r="M19" s="409" t="e">
        <f>IF(O19&lt;&gt;"","Comment made", IF(AND(ABS(H19)&gt;K19,ABS(G19)&gt;J19),"Please comment","OK"))</f>
        <v>#N/A</v>
      </c>
      <c r="N19" s="410"/>
      <c r="O19" s="225"/>
      <c r="P19" s="97" t="str">
        <f>+IF(R19+S19=2,"!","")</f>
        <v/>
      </c>
      <c r="T19" s="102"/>
      <c r="U19" s="102"/>
      <c r="V19" s="102"/>
      <c r="W19" s="102"/>
      <c r="X19" s="102"/>
      <c r="Y19" s="102" t="e">
        <f>IF(M19="OK",0,1)</f>
        <v>#N/A</v>
      </c>
      <c r="Z19" s="102"/>
      <c r="AA19" s="74">
        <v>0</v>
      </c>
      <c r="AB19" s="74">
        <v>0.02</v>
      </c>
      <c r="AC19" s="74">
        <f>IF(AND(J19=AA19,K19=AB19),0,1)</f>
        <v>1</v>
      </c>
    </row>
    <row r="20" spans="1:29" ht="15.75" x14ac:dyDescent="0.2">
      <c r="A20" s="400"/>
      <c r="B20" s="411"/>
      <c r="C20" s="99"/>
      <c r="D20" s="325"/>
      <c r="E20" s="325"/>
      <c r="F20" s="325"/>
      <c r="G20" s="325"/>
      <c r="H20" s="124"/>
      <c r="I20" s="125"/>
      <c r="J20" s="412"/>
      <c r="K20" s="124"/>
      <c r="L20" s="124"/>
      <c r="M20" s="98"/>
      <c r="N20" s="411"/>
      <c r="O20" s="101"/>
      <c r="P20" s="413"/>
      <c r="S20" s="82"/>
      <c r="T20" s="102"/>
      <c r="U20" s="102"/>
      <c r="V20" s="102"/>
      <c r="W20" s="102"/>
      <c r="X20" s="102"/>
      <c r="Y20" s="102"/>
      <c r="Z20" s="102"/>
    </row>
    <row r="21" spans="1:29" ht="16.5" thickBot="1" x14ac:dyDescent="0.3">
      <c r="A21" s="400"/>
      <c r="B21" s="411"/>
      <c r="C21" s="100" t="s">
        <v>836</v>
      </c>
      <c r="D21" s="119" t="str">
        <f>Prev_Yr</f>
        <v>2025-26</v>
      </c>
      <c r="E21" s="119" t="str">
        <f>FC_year</f>
        <v>2026-27</v>
      </c>
      <c r="F21" s="325"/>
      <c r="G21" s="403" t="s">
        <v>4452</v>
      </c>
      <c r="H21" s="403" t="s">
        <v>240</v>
      </c>
      <c r="I21" s="403"/>
      <c r="J21" s="403" t="s">
        <v>4453</v>
      </c>
      <c r="K21" s="403" t="s">
        <v>240</v>
      </c>
      <c r="L21" s="124"/>
      <c r="M21" s="98"/>
      <c r="N21" s="411"/>
      <c r="O21" s="101"/>
      <c r="P21" s="413"/>
      <c r="S21" s="82"/>
      <c r="T21" s="102"/>
      <c r="U21" s="102"/>
      <c r="V21" s="102"/>
      <c r="W21" s="102"/>
      <c r="X21" s="102"/>
      <c r="Y21" s="102"/>
      <c r="Z21" s="102"/>
    </row>
    <row r="22" spans="1:29" ht="15.75" x14ac:dyDescent="0.2">
      <c r="A22" s="400"/>
      <c r="B22" s="414">
        <v>2</v>
      </c>
      <c r="C22" s="176" t="s">
        <v>5249</v>
      </c>
      <c r="D22" s="415" t="e">
        <f>INDEX(Data!G:G,MATCH(Import_LA_Code,Ref_LA_Codes,0))</f>
        <v>#N/A</v>
      </c>
      <c r="E22" s="415">
        <f>+'Part 2'!$M$78</f>
        <v>0</v>
      </c>
      <c r="F22" s="415"/>
      <c r="G22" s="415" t="e">
        <f t="shared" ref="G22:G28" si="0">ABS(+E22-D22)</f>
        <v>#N/A</v>
      </c>
      <c r="H22" s="416" t="e">
        <f t="shared" ref="H22:H28" si="1">IF(AND(D22=0,E22=0),0,IF(AND(D22=0,E22&lt;&gt;0),1,G22/ABS((D22))))</f>
        <v>#N/A</v>
      </c>
      <c r="I22" s="417"/>
      <c r="J22" s="418">
        <v>700000</v>
      </c>
      <c r="K22" s="416">
        <v>0.05</v>
      </c>
      <c r="L22" s="416"/>
      <c r="M22" s="419" t="e">
        <f t="shared" ref="M22:M28" si="2">IF(O22&lt;&gt;"","Comment made", IF(AND(ABS(H22)&gt;K22,ABS(G22)&gt;J22),"Please comment","OK"))</f>
        <v>#N/A</v>
      </c>
      <c r="N22" s="420"/>
      <c r="O22" s="226"/>
      <c r="P22" s="413"/>
      <c r="S22" s="82"/>
      <c r="T22" s="102"/>
      <c r="U22" s="102"/>
      <c r="V22" s="102"/>
      <c r="W22" s="102"/>
      <c r="X22" s="102"/>
      <c r="Y22" s="102" t="e">
        <f t="shared" ref="Y22:Y39" si="3">IF(M22="OK",0,1)</f>
        <v>#N/A</v>
      </c>
      <c r="Z22" s="102"/>
      <c r="AA22" s="74">
        <v>700000</v>
      </c>
      <c r="AB22" s="74">
        <v>0.05</v>
      </c>
      <c r="AC22" s="74">
        <f t="shared" ref="AC22:AC28" si="4">IF(AND(J22=AA22,K22=AB22),0,1)</f>
        <v>0</v>
      </c>
    </row>
    <row r="23" spans="1:29" ht="15.75" x14ac:dyDescent="0.2">
      <c r="A23" s="400"/>
      <c r="B23" s="421">
        <v>3</v>
      </c>
      <c r="C23" s="99" t="s">
        <v>840</v>
      </c>
      <c r="D23" s="325" t="e">
        <f>INDEX(Data!H:H,MATCH(Import_LA_Code,Ref_LA_Codes,0))</f>
        <v>#N/A</v>
      </c>
      <c r="E23" s="325">
        <f>+'Part 2'!$M$83</f>
        <v>0</v>
      </c>
      <c r="F23" s="325"/>
      <c r="G23" s="325" t="e">
        <f t="shared" si="0"/>
        <v>#N/A</v>
      </c>
      <c r="H23" s="124" t="e">
        <f t="shared" si="1"/>
        <v>#N/A</v>
      </c>
      <c r="I23" s="125"/>
      <c r="J23" s="412">
        <v>0</v>
      </c>
      <c r="K23" s="124">
        <v>0.1</v>
      </c>
      <c r="L23" s="124"/>
      <c r="M23" s="393" t="e">
        <f t="shared" si="2"/>
        <v>#N/A</v>
      </c>
      <c r="N23" s="422"/>
      <c r="O23" s="227"/>
      <c r="P23" s="413"/>
      <c r="T23" s="102"/>
      <c r="U23" s="102"/>
      <c r="V23" s="102"/>
      <c r="W23" s="102"/>
      <c r="X23" s="102"/>
      <c r="Y23" s="102" t="e">
        <f t="shared" si="3"/>
        <v>#N/A</v>
      </c>
      <c r="Z23" s="102"/>
      <c r="AA23" s="74">
        <v>0</v>
      </c>
      <c r="AB23" s="74">
        <v>0.1</v>
      </c>
      <c r="AC23" s="74">
        <f t="shared" si="4"/>
        <v>0</v>
      </c>
    </row>
    <row r="24" spans="1:29" ht="15.75" x14ac:dyDescent="0.2">
      <c r="A24" s="400"/>
      <c r="B24" s="421">
        <v>4</v>
      </c>
      <c r="C24" s="99" t="s">
        <v>841</v>
      </c>
      <c r="D24" s="325" t="e">
        <f>INDEX(Data!I:I,MATCH(Import_LA_Code,Ref_LA_Codes,0))</f>
        <v>#N/A</v>
      </c>
      <c r="E24" s="325">
        <f>'Part 2'!$M$86</f>
        <v>0</v>
      </c>
      <c r="F24" s="325"/>
      <c r="G24" s="325" t="e">
        <f t="shared" si="0"/>
        <v>#N/A</v>
      </c>
      <c r="H24" s="124" t="e">
        <f t="shared" si="1"/>
        <v>#N/A</v>
      </c>
      <c r="I24" s="125"/>
      <c r="J24" s="412">
        <v>15000</v>
      </c>
      <c r="K24" s="124">
        <v>0.15</v>
      </c>
      <c r="L24" s="124"/>
      <c r="M24" s="393" t="e">
        <f t="shared" si="2"/>
        <v>#N/A</v>
      </c>
      <c r="N24" s="422"/>
      <c r="O24" s="227"/>
      <c r="P24" s="413"/>
      <c r="T24" s="102"/>
      <c r="U24" s="102"/>
      <c r="V24" s="102"/>
      <c r="W24" s="102"/>
      <c r="X24" s="102"/>
      <c r="Y24" s="102" t="e">
        <f t="shared" si="3"/>
        <v>#N/A</v>
      </c>
      <c r="Z24" s="102"/>
      <c r="AA24" s="74">
        <v>20000</v>
      </c>
      <c r="AB24" s="74">
        <v>0.2</v>
      </c>
      <c r="AC24" s="74">
        <f t="shared" si="4"/>
        <v>1</v>
      </c>
    </row>
    <row r="25" spans="1:29" ht="15.75" x14ac:dyDescent="0.2">
      <c r="A25" s="400"/>
      <c r="B25" s="421">
        <v>5</v>
      </c>
      <c r="C25" s="99" t="s">
        <v>4105</v>
      </c>
      <c r="D25" s="325" t="e">
        <f>INDEX(Data!J:J,MATCH(Import_LA_Code,Ref_LA_Codes,0))</f>
        <v>#N/A</v>
      </c>
      <c r="E25" s="325">
        <f>'Part 2'!$M$89</f>
        <v>0</v>
      </c>
      <c r="F25" s="325"/>
      <c r="G25" s="325" t="e">
        <f t="shared" si="0"/>
        <v>#N/A</v>
      </c>
      <c r="H25" s="124" t="e">
        <f t="shared" si="1"/>
        <v>#N/A</v>
      </c>
      <c r="I25" s="125"/>
      <c r="J25" s="412">
        <v>10000</v>
      </c>
      <c r="K25" s="124">
        <v>0.1</v>
      </c>
      <c r="L25" s="124"/>
      <c r="M25" s="393" t="e">
        <f t="shared" si="2"/>
        <v>#N/A</v>
      </c>
      <c r="N25" s="422"/>
      <c r="O25" s="227"/>
      <c r="P25" s="413"/>
      <c r="T25" s="102"/>
      <c r="U25" s="102"/>
      <c r="V25" s="102"/>
      <c r="W25" s="102"/>
      <c r="X25" s="102"/>
      <c r="Y25" s="102" t="e">
        <f t="shared" si="3"/>
        <v>#N/A</v>
      </c>
      <c r="Z25" s="102"/>
      <c r="AA25" s="74">
        <v>10000</v>
      </c>
      <c r="AB25" s="74">
        <v>0.1</v>
      </c>
      <c r="AC25" s="74">
        <f t="shared" si="4"/>
        <v>0</v>
      </c>
    </row>
    <row r="26" spans="1:29" ht="15.75" x14ac:dyDescent="0.2">
      <c r="A26" s="400"/>
      <c r="B26" s="421">
        <v>6</v>
      </c>
      <c r="C26" s="99" t="s">
        <v>1992</v>
      </c>
      <c r="D26" s="325" t="e">
        <f>INDEX(Data!K:K,MATCH(Import_LA_Code,Ref_LA_Codes,0))</f>
        <v>#N/A</v>
      </c>
      <c r="E26" s="325">
        <f>'Part 2'!$M$92</f>
        <v>0</v>
      </c>
      <c r="F26" s="325"/>
      <c r="G26" s="325" t="e">
        <f>ABS(+E26-D26)</f>
        <v>#N/A</v>
      </c>
      <c r="H26" s="124" t="e">
        <f>IF(AND(D26=0,E26=0),0,IF(AND(D26=0,E26&lt;&gt;0),1,G26/ABS((D26))))</f>
        <v>#N/A</v>
      </c>
      <c r="I26" s="125"/>
      <c r="J26" s="412">
        <v>2500</v>
      </c>
      <c r="K26" s="124">
        <v>0.1</v>
      </c>
      <c r="L26" s="124"/>
      <c r="M26" s="393" t="e">
        <f t="shared" si="2"/>
        <v>#N/A</v>
      </c>
      <c r="N26" s="422"/>
      <c r="O26" s="227"/>
      <c r="P26" s="423"/>
      <c r="T26" s="102"/>
      <c r="U26" s="102"/>
      <c r="V26" s="102"/>
      <c r="W26" s="102"/>
      <c r="X26" s="102"/>
      <c r="Y26" s="102" t="e">
        <f t="shared" si="3"/>
        <v>#N/A</v>
      </c>
      <c r="Z26" s="102"/>
      <c r="AA26" s="74">
        <v>5000</v>
      </c>
      <c r="AB26" s="74">
        <v>0.15</v>
      </c>
      <c r="AC26" s="74">
        <f t="shared" si="4"/>
        <v>1</v>
      </c>
    </row>
    <row r="27" spans="1:29" ht="15.75" x14ac:dyDescent="0.2">
      <c r="A27" s="400"/>
      <c r="B27" s="421">
        <v>7</v>
      </c>
      <c r="C27" s="99" t="s">
        <v>842</v>
      </c>
      <c r="D27" s="325" t="e">
        <f>INDEX(Data!L:L,MATCH(Import_LA_Code,Ref_LA_Codes,0))</f>
        <v>#N/A</v>
      </c>
      <c r="E27" s="325">
        <f>+'Part 2'!$M$116</f>
        <v>0</v>
      </c>
      <c r="F27" s="325"/>
      <c r="G27" s="325" t="e">
        <f t="shared" si="0"/>
        <v>#N/A</v>
      </c>
      <c r="H27" s="124" t="e">
        <f t="shared" si="1"/>
        <v>#N/A</v>
      </c>
      <c r="I27" s="125"/>
      <c r="J27" s="412">
        <v>100000</v>
      </c>
      <c r="K27" s="124">
        <v>0.25</v>
      </c>
      <c r="L27" s="124"/>
      <c r="M27" s="393" t="e">
        <f t="shared" si="2"/>
        <v>#N/A</v>
      </c>
      <c r="N27" s="422"/>
      <c r="O27" s="227"/>
      <c r="P27" s="413"/>
      <c r="T27" s="102"/>
      <c r="U27" s="102"/>
      <c r="V27" s="102"/>
      <c r="W27" s="102"/>
      <c r="X27" s="102"/>
      <c r="Y27" s="102" t="e">
        <f t="shared" si="3"/>
        <v>#N/A</v>
      </c>
      <c r="Z27" s="102"/>
      <c r="AA27" s="74">
        <v>75000</v>
      </c>
      <c r="AB27" s="74">
        <v>0.2</v>
      </c>
      <c r="AC27" s="74">
        <f t="shared" si="4"/>
        <v>1</v>
      </c>
    </row>
    <row r="28" spans="1:29" ht="16.5" thickBot="1" x14ac:dyDescent="0.25">
      <c r="A28" s="400"/>
      <c r="B28" s="424">
        <v>8</v>
      </c>
      <c r="C28" s="425" t="s">
        <v>843</v>
      </c>
      <c r="D28" s="426" t="e">
        <f>INDEX(Data!M:M,MATCH(Import_LA_Code,Ref_LA_Codes,0))</f>
        <v>#N/A</v>
      </c>
      <c r="E28" s="426">
        <f>+'Part 2'!$M$119</f>
        <v>0</v>
      </c>
      <c r="F28" s="426"/>
      <c r="G28" s="426" t="e">
        <f t="shared" si="0"/>
        <v>#N/A</v>
      </c>
      <c r="H28" s="427" t="e">
        <f t="shared" si="1"/>
        <v>#N/A</v>
      </c>
      <c r="I28" s="428"/>
      <c r="J28" s="429">
        <v>750000</v>
      </c>
      <c r="K28" s="427">
        <v>0.25</v>
      </c>
      <c r="L28" s="427"/>
      <c r="M28" s="395" t="e">
        <f t="shared" si="2"/>
        <v>#N/A</v>
      </c>
      <c r="N28" s="430"/>
      <c r="O28" s="228"/>
      <c r="P28" s="413"/>
      <c r="T28" s="102"/>
      <c r="U28" s="102"/>
      <c r="V28" s="102"/>
      <c r="W28" s="102"/>
      <c r="X28" s="102"/>
      <c r="Y28" s="102" t="e">
        <f t="shared" si="3"/>
        <v>#N/A</v>
      </c>
      <c r="Z28" s="102"/>
      <c r="AA28" s="74">
        <v>750000</v>
      </c>
      <c r="AB28" s="74">
        <v>0.25</v>
      </c>
      <c r="AC28" s="74">
        <f t="shared" si="4"/>
        <v>0</v>
      </c>
    </row>
    <row r="29" spans="1:29" ht="15.75" x14ac:dyDescent="0.2">
      <c r="A29" s="432"/>
      <c r="B29" s="411"/>
      <c r="C29" s="99"/>
      <c r="D29" s="325"/>
      <c r="E29" s="325"/>
      <c r="F29" s="325"/>
      <c r="G29" s="262"/>
      <c r="H29" s="431"/>
      <c r="I29" s="262"/>
      <c r="J29" s="411"/>
      <c r="K29" s="411"/>
      <c r="L29" s="411"/>
      <c r="M29" s="98"/>
      <c r="N29" s="411"/>
      <c r="O29" s="101"/>
      <c r="P29" s="433"/>
      <c r="T29" s="102"/>
      <c r="U29" s="102"/>
      <c r="V29" s="102"/>
      <c r="W29" s="102"/>
      <c r="X29" s="102"/>
      <c r="Y29" s="102"/>
      <c r="Z29" s="102"/>
    </row>
    <row r="30" spans="1:29" ht="16.5" thickBot="1" x14ac:dyDescent="0.3">
      <c r="A30" s="400"/>
      <c r="B30" s="411"/>
      <c r="C30" s="100" t="s">
        <v>837</v>
      </c>
      <c r="D30" s="119" t="str">
        <f>Prev_Yr</f>
        <v>2025-26</v>
      </c>
      <c r="E30" s="119" t="str">
        <f>FC_year</f>
        <v>2026-27</v>
      </c>
      <c r="F30" s="325"/>
      <c r="G30" s="403" t="s">
        <v>4452</v>
      </c>
      <c r="H30" s="403" t="s">
        <v>240</v>
      </c>
      <c r="I30" s="403"/>
      <c r="J30" s="403" t="s">
        <v>4453</v>
      </c>
      <c r="K30" s="403" t="s">
        <v>240</v>
      </c>
      <c r="L30" s="411"/>
      <c r="M30" s="98"/>
      <c r="N30" s="411"/>
      <c r="O30" s="101"/>
      <c r="P30" s="413"/>
      <c r="T30" s="102"/>
      <c r="U30" s="102"/>
      <c r="V30" s="102"/>
      <c r="W30" s="102"/>
      <c r="X30" s="102"/>
      <c r="Y30" s="102"/>
      <c r="Z30" s="102"/>
    </row>
    <row r="31" spans="1:29" ht="15.75" x14ac:dyDescent="0.2">
      <c r="A31" s="400"/>
      <c r="B31" s="414">
        <f>+B28+1</f>
        <v>9</v>
      </c>
      <c r="C31" s="176" t="s">
        <v>840</v>
      </c>
      <c r="D31" s="415" t="e">
        <f>INDEX(Data!N:N,MATCH(Import_LA_Code,Ref_LA_Codes,0))</f>
        <v>#N/A</v>
      </c>
      <c r="E31" s="415">
        <f>+'Part 2'!$M$172</f>
        <v>0</v>
      </c>
      <c r="F31" s="415"/>
      <c r="G31" s="415" t="e">
        <f t="shared" ref="G31:G36" si="5">ABS(+E31-D31)</f>
        <v>#N/A</v>
      </c>
      <c r="H31" s="416" t="e">
        <f t="shared" ref="H31:H36" si="6">IF(AND(D31=0,E31=0),0,IF(AND(D31=0,E31&lt;&gt;0),1,G31/ABS((D31))))</f>
        <v>#N/A</v>
      </c>
      <c r="I31" s="417"/>
      <c r="J31" s="418">
        <v>50000</v>
      </c>
      <c r="K31" s="416">
        <v>0.25</v>
      </c>
      <c r="L31" s="416"/>
      <c r="M31" s="419" t="e">
        <f t="shared" ref="M31:M36" si="7">IF(O31&lt;&gt;"","Comment made", IF(AND(ABS(H31)&gt;K31,ABS(G31)&gt;J31),"Please comment","OK"))</f>
        <v>#N/A</v>
      </c>
      <c r="N31" s="420"/>
      <c r="O31" s="226"/>
      <c r="P31" s="413"/>
      <c r="T31" s="102"/>
      <c r="U31" s="102"/>
      <c r="V31" s="102"/>
      <c r="W31" s="102"/>
      <c r="X31" s="102"/>
      <c r="Y31" s="102" t="e">
        <f t="shared" si="3"/>
        <v>#N/A</v>
      </c>
      <c r="Z31" s="102"/>
      <c r="AA31" s="74">
        <v>50000</v>
      </c>
      <c r="AB31" s="74">
        <v>0.25</v>
      </c>
      <c r="AC31" s="74">
        <f t="shared" ref="AC31:AC36" si="8">IF(AND(J31=AA31,K31=AB31),0,1)</f>
        <v>0</v>
      </c>
    </row>
    <row r="32" spans="1:29" ht="15.75" x14ac:dyDescent="0.2">
      <c r="A32" s="400"/>
      <c r="B32" s="421">
        <f>+B31+1</f>
        <v>10</v>
      </c>
      <c r="C32" s="99" t="s">
        <v>838</v>
      </c>
      <c r="D32" s="325" t="e">
        <f>INDEX(Data!O:O,MATCH(Import_LA_Code,Ref_LA_Codes,0))</f>
        <v>#N/A</v>
      </c>
      <c r="E32" s="325">
        <f>+'Part 2'!$M$175</f>
        <v>0</v>
      </c>
      <c r="F32" s="325"/>
      <c r="G32" s="325" t="e">
        <f t="shared" si="5"/>
        <v>#N/A</v>
      </c>
      <c r="H32" s="124" t="e">
        <f t="shared" si="6"/>
        <v>#N/A</v>
      </c>
      <c r="I32" s="125"/>
      <c r="J32" s="412">
        <v>50000</v>
      </c>
      <c r="K32" s="124">
        <v>0.25</v>
      </c>
      <c r="L32" s="124"/>
      <c r="M32" s="393" t="e">
        <f t="shared" si="7"/>
        <v>#N/A</v>
      </c>
      <c r="N32" s="422"/>
      <c r="O32" s="227"/>
      <c r="P32" s="413"/>
      <c r="T32" s="102"/>
      <c r="U32" s="102"/>
      <c r="V32" s="102"/>
      <c r="W32" s="102"/>
      <c r="X32" s="102"/>
      <c r="Y32" s="102" t="e">
        <f t="shared" si="3"/>
        <v>#N/A</v>
      </c>
      <c r="Z32" s="102"/>
      <c r="AA32" s="74">
        <v>50000</v>
      </c>
      <c r="AB32" s="74">
        <v>0.25</v>
      </c>
      <c r="AC32" s="74">
        <f t="shared" si="8"/>
        <v>0</v>
      </c>
    </row>
    <row r="33" spans="1:29" ht="15.75" x14ac:dyDescent="0.2">
      <c r="A33" s="400"/>
      <c r="B33" s="421">
        <f t="shared" ref="B33:B36" si="9">+B32+1</f>
        <v>11</v>
      </c>
      <c r="C33" s="99" t="s">
        <v>841</v>
      </c>
      <c r="D33" s="325" t="e">
        <f>INDEX(Data!P:P,MATCH(Import_LA_Code,Ref_LA_Codes,0))</f>
        <v>#N/A</v>
      </c>
      <c r="E33" s="325">
        <f>+'Part 2'!$M$178</f>
        <v>0</v>
      </c>
      <c r="F33" s="325"/>
      <c r="G33" s="325" t="e">
        <f t="shared" si="5"/>
        <v>#N/A</v>
      </c>
      <c r="H33" s="124" t="e">
        <f t="shared" si="6"/>
        <v>#N/A</v>
      </c>
      <c r="I33" s="125"/>
      <c r="J33" s="412">
        <v>2500</v>
      </c>
      <c r="K33" s="124">
        <v>0.25</v>
      </c>
      <c r="L33" s="124"/>
      <c r="M33" s="393" t="e">
        <f t="shared" si="7"/>
        <v>#N/A</v>
      </c>
      <c r="N33" s="422"/>
      <c r="O33" s="227"/>
      <c r="P33" s="413"/>
      <c r="T33" s="102"/>
      <c r="U33" s="102"/>
      <c r="V33" s="102"/>
      <c r="W33" s="102"/>
      <c r="X33" s="102"/>
      <c r="Y33" s="102" t="e">
        <f t="shared" si="3"/>
        <v>#N/A</v>
      </c>
      <c r="Z33" s="102"/>
      <c r="AA33" s="74">
        <v>5000</v>
      </c>
      <c r="AB33" s="74">
        <v>0.25</v>
      </c>
      <c r="AC33" s="74">
        <f t="shared" si="8"/>
        <v>1</v>
      </c>
    </row>
    <row r="34" spans="1:29" ht="15.75" x14ac:dyDescent="0.2">
      <c r="A34" s="400"/>
      <c r="B34" s="421">
        <f>+B33+1</f>
        <v>12</v>
      </c>
      <c r="C34" s="99" t="s">
        <v>5247</v>
      </c>
      <c r="D34" s="325" t="e">
        <f>INDEX(Data!Q:Q,MATCH(Import_LA_Code,Ref_LA_Codes,0))</f>
        <v>#N/A</v>
      </c>
      <c r="E34" s="325">
        <f>+'Part 2'!$M$181</f>
        <v>0</v>
      </c>
      <c r="F34" s="325"/>
      <c r="G34" s="325" t="e">
        <f t="shared" si="5"/>
        <v>#N/A</v>
      </c>
      <c r="H34" s="124" t="e">
        <f t="shared" si="6"/>
        <v>#N/A</v>
      </c>
      <c r="I34" s="125"/>
      <c r="J34" s="412">
        <v>10000</v>
      </c>
      <c r="K34" s="124">
        <v>0.25</v>
      </c>
      <c r="L34" s="124"/>
      <c r="M34" s="393" t="e">
        <f t="shared" si="7"/>
        <v>#N/A</v>
      </c>
      <c r="N34" s="422"/>
      <c r="O34" s="227"/>
      <c r="P34" s="413"/>
      <c r="T34" s="102"/>
      <c r="U34" s="102"/>
      <c r="V34" s="102"/>
      <c r="W34" s="102"/>
      <c r="X34" s="102"/>
      <c r="Y34" s="102" t="e">
        <f t="shared" si="3"/>
        <v>#N/A</v>
      </c>
      <c r="Z34" s="102"/>
      <c r="AA34" s="74">
        <v>5000</v>
      </c>
      <c r="AB34" s="74">
        <v>0.25</v>
      </c>
      <c r="AC34" s="74">
        <f t="shared" si="8"/>
        <v>1</v>
      </c>
    </row>
    <row r="35" spans="1:29" ht="15.75" x14ac:dyDescent="0.2">
      <c r="A35" s="400"/>
      <c r="B35" s="421">
        <f t="shared" si="9"/>
        <v>13</v>
      </c>
      <c r="C35" s="99" t="s">
        <v>839</v>
      </c>
      <c r="D35" s="325">
        <f>INDEX(Data!R:R,MATCH(Import_LA_Code,Ref_LA_Codes,0))</f>
        <v>-4357452</v>
      </c>
      <c r="E35" s="325">
        <f>+'Part 2'!$M$184</f>
        <v>0</v>
      </c>
      <c r="F35" s="325"/>
      <c r="G35" s="325">
        <f t="shared" si="5"/>
        <v>4357452</v>
      </c>
      <c r="H35" s="124">
        <f t="shared" si="6"/>
        <v>1</v>
      </c>
      <c r="I35" s="125"/>
      <c r="J35" s="412">
        <v>10000</v>
      </c>
      <c r="K35" s="124">
        <v>0.1</v>
      </c>
      <c r="L35" s="124"/>
      <c r="M35" s="393" t="str">
        <f t="shared" si="7"/>
        <v>Please comment</v>
      </c>
      <c r="N35" s="422"/>
      <c r="O35" s="227"/>
      <c r="P35" s="413"/>
      <c r="T35" s="102"/>
      <c r="U35" s="102"/>
      <c r="V35" s="102"/>
      <c r="W35" s="102"/>
      <c r="X35" s="102"/>
      <c r="Y35" s="102">
        <f t="shared" si="3"/>
        <v>1</v>
      </c>
      <c r="Z35" s="102"/>
      <c r="AA35" s="74">
        <v>100000</v>
      </c>
      <c r="AB35" s="74">
        <v>0.25</v>
      </c>
      <c r="AC35" s="74">
        <f t="shared" si="8"/>
        <v>1</v>
      </c>
    </row>
    <row r="36" spans="1:29" ht="16.5" thickBot="1" x14ac:dyDescent="0.25">
      <c r="A36" s="400"/>
      <c r="B36" s="424">
        <f t="shared" si="9"/>
        <v>14</v>
      </c>
      <c r="C36" s="1363" t="s">
        <v>5012</v>
      </c>
      <c r="D36" s="1364" t="e">
        <f>INDEX(Data!S:S,MATCH(Import_LA_Code,Ref_LA_Codes,0))</f>
        <v>#N/A</v>
      </c>
      <c r="E36" s="1364">
        <f>+'Part 2'!$M$148</f>
        <v>0</v>
      </c>
      <c r="F36" s="1364"/>
      <c r="G36" s="1364" t="e">
        <f t="shared" si="5"/>
        <v>#N/A</v>
      </c>
      <c r="H36" s="1365" t="e">
        <f t="shared" si="6"/>
        <v>#N/A</v>
      </c>
      <c r="I36" s="1366"/>
      <c r="J36" s="1746">
        <v>25000</v>
      </c>
      <c r="K36" s="1365">
        <v>0.25</v>
      </c>
      <c r="L36" s="1365"/>
      <c r="M36" s="1367" t="e">
        <f t="shared" si="7"/>
        <v>#N/A</v>
      </c>
      <c r="N36" s="430"/>
      <c r="O36" s="228"/>
      <c r="P36" s="413"/>
      <c r="T36" s="102"/>
      <c r="U36" s="102"/>
      <c r="V36" s="102"/>
      <c r="W36" s="102"/>
      <c r="X36" s="102"/>
      <c r="Y36" s="102" t="e">
        <f t="shared" si="3"/>
        <v>#N/A</v>
      </c>
      <c r="Z36" s="102"/>
      <c r="AA36" s="74">
        <v>25000</v>
      </c>
      <c r="AB36" s="74">
        <v>0.25</v>
      </c>
      <c r="AC36" s="74">
        <f t="shared" si="8"/>
        <v>0</v>
      </c>
    </row>
    <row r="37" spans="1:29" ht="15.75" x14ac:dyDescent="0.2">
      <c r="A37" s="432"/>
      <c r="B37" s="1351"/>
      <c r="C37" s="1352"/>
      <c r="D37" s="1224"/>
      <c r="E37" s="325"/>
      <c r="F37" s="325"/>
      <c r="G37" s="325"/>
      <c r="H37" s="124"/>
      <c r="I37" s="125"/>
      <c r="J37" s="412"/>
      <c r="K37" s="124"/>
      <c r="L37" s="124"/>
      <c r="M37" s="393"/>
      <c r="N37" s="411"/>
      <c r="O37" s="389"/>
      <c r="P37" s="433"/>
      <c r="T37" s="102"/>
      <c r="U37" s="102"/>
      <c r="V37" s="102"/>
      <c r="W37" s="102"/>
      <c r="X37" s="102"/>
      <c r="Y37" s="102"/>
      <c r="Z37" s="102"/>
    </row>
    <row r="38" spans="1:29" ht="16.5" thickBot="1" x14ac:dyDescent="0.3">
      <c r="A38" s="400"/>
      <c r="B38" s="411"/>
      <c r="C38" s="100" t="s">
        <v>4942</v>
      </c>
      <c r="D38" s="119" t="str">
        <f>Prev_Yr</f>
        <v>2025-26</v>
      </c>
      <c r="E38" s="119" t="str">
        <f>FC_year</f>
        <v>2026-27</v>
      </c>
      <c r="F38" s="325"/>
      <c r="G38" s="403" t="s">
        <v>4452</v>
      </c>
      <c r="H38" s="403" t="s">
        <v>240</v>
      </c>
      <c r="I38" s="403"/>
      <c r="J38" s="403" t="s">
        <v>4453</v>
      </c>
      <c r="K38" s="403" t="s">
        <v>240</v>
      </c>
      <c r="L38" s="124"/>
      <c r="M38" s="393"/>
      <c r="N38" s="393"/>
      <c r="O38" s="393"/>
      <c r="P38" s="401"/>
      <c r="Y38" s="102"/>
    </row>
    <row r="39" spans="1:29" ht="15.75" x14ac:dyDescent="0.2">
      <c r="A39" s="400"/>
      <c r="B39" s="1353">
        <f>+B36+1</f>
        <v>15</v>
      </c>
      <c r="C39" s="1354" t="s">
        <v>849</v>
      </c>
      <c r="D39" s="1355" t="e">
        <f>INDEX(Data!V:V,MATCH(Import_LA_Code,Ref_LA_Codes,0))</f>
        <v>#N/A</v>
      </c>
      <c r="E39" s="1355">
        <f>+'Part 2'!$M$203</f>
        <v>0</v>
      </c>
      <c r="F39" s="1355"/>
      <c r="G39" s="1355" t="e">
        <f>ABS(+E39-D39)</f>
        <v>#N/A</v>
      </c>
      <c r="H39" s="1356" t="e">
        <f>IF(AND(D39=0,E39=0),0,IF(AND(D39=0,E39&lt;&gt;0),1,G39/ABS((D39))))</f>
        <v>#N/A</v>
      </c>
      <c r="I39" s="1357"/>
      <c r="J39" s="1358">
        <v>0</v>
      </c>
      <c r="K39" s="1359">
        <v>0.125</v>
      </c>
      <c r="L39" s="1356"/>
      <c r="M39" s="1360" t="e">
        <f>IF(O39&lt;&gt;"","Comment made", IF(AND(ABS(H39)&gt;K39,ABS(G39)&gt;J39),"Please comment","OK"))</f>
        <v>#N/A</v>
      </c>
      <c r="N39" s="1361"/>
      <c r="O39" s="1362"/>
      <c r="P39" s="249"/>
      <c r="Y39" s="102" t="e">
        <f t="shared" si="3"/>
        <v>#N/A</v>
      </c>
      <c r="AA39" s="74">
        <v>0</v>
      </c>
      <c r="AB39" s="74">
        <v>7.4999999999999997E-2</v>
      </c>
      <c r="AC39" s="74">
        <f>IF(AND(J39=AA39,K39=AB39),0,1)</f>
        <v>1</v>
      </c>
    </row>
    <row r="40" spans="1:29" ht="16.5" thickBot="1" x14ac:dyDescent="0.25">
      <c r="A40" s="400"/>
      <c r="B40" s="424">
        <f>+B39+1</f>
        <v>16</v>
      </c>
      <c r="C40" s="1363" t="s">
        <v>1929</v>
      </c>
      <c r="D40" s="1364" t="e">
        <f>INDEX(Data!W:W,MATCH(Import_LA_Code,Ref_LA_Codes,0))</f>
        <v>#N/A</v>
      </c>
      <c r="E40" s="1364">
        <f>'Part 3'!$M$18</f>
        <v>0</v>
      </c>
      <c r="F40" s="1364"/>
      <c r="G40" s="1364" t="e">
        <f>ABS(+E40-D40)</f>
        <v>#N/A</v>
      </c>
      <c r="H40" s="1365" t="e">
        <f>IF(AND(D40=0,E40=0),0,IF(AND(D40=0,E40&lt;&gt;0),1,G40/ABS((D40))))</f>
        <v>#N/A</v>
      </c>
      <c r="I40" s="1366"/>
      <c r="J40" s="1746">
        <v>2000000</v>
      </c>
      <c r="K40" s="1365">
        <v>0.25</v>
      </c>
      <c r="L40" s="1365"/>
      <c r="M40" s="1367" t="e">
        <f>IF(O40&lt;&gt;"","Comment made", IF(AND(ABS(H40)&gt;K40,ABS(G40)&gt;J40),"Please comment","OK"))</f>
        <v>#N/A</v>
      </c>
      <c r="N40" s="430"/>
      <c r="O40" s="1368"/>
      <c r="P40" s="249"/>
      <c r="T40" s="463" t="s">
        <v>3974</v>
      </c>
      <c r="U40" s="463"/>
      <c r="Y40" s="102"/>
    </row>
    <row r="41" spans="1:29" ht="15.75" x14ac:dyDescent="0.2">
      <c r="A41" s="400"/>
      <c r="B41" s="411"/>
      <c r="C41" s="100" t="s">
        <v>848</v>
      </c>
      <c r="D41" s="325"/>
      <c r="E41" s="325"/>
      <c r="F41" s="325"/>
      <c r="G41" s="325"/>
      <c r="H41" s="124"/>
      <c r="I41" s="262"/>
      <c r="J41" s="412"/>
      <c r="K41" s="124"/>
      <c r="L41" s="411"/>
      <c r="M41" s="393"/>
      <c r="N41" s="411"/>
      <c r="O41" s="389"/>
      <c r="P41" s="249"/>
      <c r="T41" s="463" t="s">
        <v>3975</v>
      </c>
      <c r="U41" s="626" t="e" vm="1">
        <f>IF(INDEX(Data!$AK:$AK,MATCH(Import_LA_Code,Ref_LA_Codes,0))&lt;0,INDEX(Data!$AK:$AK,MATCH(Import_LA_Code,Ref_LA_Codes,0))*-1,0)</f>
        <v>#VALUE!</v>
      </c>
      <c r="Y41" s="102"/>
      <c r="AA41" s="74" t="s">
        <v>834</v>
      </c>
      <c r="AB41" s="74" t="s">
        <v>240</v>
      </c>
    </row>
    <row r="42" spans="1:29" ht="16.5" thickBot="1" x14ac:dyDescent="0.3">
      <c r="A42" s="400"/>
      <c r="B42" s="411"/>
      <c r="D42" s="119"/>
      <c r="E42" s="119" t="str">
        <f>FC_year</f>
        <v>2026-27</v>
      </c>
      <c r="F42" s="325"/>
      <c r="G42" s="403"/>
      <c r="H42" s="403"/>
      <c r="I42" s="403"/>
      <c r="J42" s="403" t="s">
        <v>4945</v>
      </c>
      <c r="K42" s="403"/>
      <c r="L42" s="411"/>
      <c r="M42" s="393"/>
      <c r="N42" s="411"/>
      <c r="O42" s="389"/>
      <c r="P42" s="249"/>
      <c r="T42" s="463" t="s">
        <v>3976</v>
      </c>
      <c r="U42" s="626">
        <f>-1*INDEX(Data!$Z:$Z,MATCH(Import_LA_Code,Ref_LA_Codes,0))</f>
        <v>0</v>
      </c>
      <c r="Y42" s="102" t="e">
        <f>IF(M40="OK",0,1)</f>
        <v>#N/A</v>
      </c>
      <c r="AA42" s="74">
        <v>2000000</v>
      </c>
      <c r="AB42" s="74">
        <v>0.25</v>
      </c>
      <c r="AC42" s="74">
        <f>IF(AND(J40=AA42,K40=AB42),0,1)</f>
        <v>0</v>
      </c>
    </row>
    <row r="43" spans="1:29" s="76" customFormat="1" ht="15.75" x14ac:dyDescent="0.2">
      <c r="A43" s="434"/>
      <c r="B43" s="1375">
        <f>+B40+1</f>
        <v>17</v>
      </c>
      <c r="C43" s="1376" t="s">
        <v>1930</v>
      </c>
      <c r="D43" s="1377"/>
      <c r="E43" s="1378" t="e" vm="1">
        <f>+'Part 4'!$J$58</f>
        <v>#VALUE!</v>
      </c>
      <c r="F43" s="1378"/>
      <c r="G43" s="1379"/>
      <c r="H43" s="1379"/>
      <c r="I43" s="1380"/>
      <c r="J43" s="1379">
        <v>0</v>
      </c>
      <c r="K43" s="1379"/>
      <c r="L43" s="1381"/>
      <c r="M43" s="1360" t="e" vm="1">
        <f>IF(O43&lt;&gt;"","Comment made", IF(E43=0,"Please comment","OK"))</f>
        <v>#VALUE!</v>
      </c>
      <c r="N43" s="1382"/>
      <c r="O43" s="1383"/>
      <c r="P43" s="439"/>
      <c r="T43" s="213" t="s">
        <v>3977</v>
      </c>
      <c r="U43" s="626">
        <f>-1*(INDEX(Data!$AB:$AB,MATCH(Import_LA_Code,Ref_LA_Codes,0))+INDEX(Data!$AC:$AC,MATCH(Import_LA_Code,Ref_LA_Codes,0)))</f>
        <v>0</v>
      </c>
      <c r="Y43" s="102" t="e" vm="1">
        <f>IF(M43="OK",0,1)</f>
        <v>#VALUE!</v>
      </c>
      <c r="AA43" s="76">
        <v>0</v>
      </c>
      <c r="AB43" s="76" t="s">
        <v>847</v>
      </c>
      <c r="AC43" s="74">
        <f>IF(AND(J43=AA43,K43=AB43),0,1)</f>
        <v>1</v>
      </c>
    </row>
    <row r="44" spans="1:29" s="76" customFormat="1" ht="16.5" thickBot="1" x14ac:dyDescent="0.25">
      <c r="A44" s="1349"/>
      <c r="B44" s="435">
        <f>B43+1</f>
        <v>18</v>
      </c>
      <c r="C44" s="1369" t="s">
        <v>4943</v>
      </c>
      <c r="D44" s="1370"/>
      <c r="E44" s="1371">
        <f>'Part 4'!H16</f>
        <v>0</v>
      </c>
      <c r="F44" s="1371"/>
      <c r="G44" s="1372"/>
      <c r="H44" s="1372"/>
      <c r="I44" s="1373"/>
      <c r="J44" s="1372" t="s">
        <v>4946</v>
      </c>
      <c r="K44" s="1372"/>
      <c r="L44" s="1374"/>
      <c r="M44" s="1367" t="str">
        <f>IF(O44&lt;&gt;"","Comment made", IF(E44&gt;0,"Please comment","OK"))</f>
        <v>OK</v>
      </c>
      <c r="N44" s="1374"/>
      <c r="O44" s="1384"/>
      <c r="P44" s="1350"/>
      <c r="Q44" s="213"/>
      <c r="T44" s="213" t="s">
        <v>3978</v>
      </c>
      <c r="U44" s="626">
        <f>-1*INDEX(Data!$AA:$AA,MATCH(Import_LA_Code,Ref_LA_Codes,0))</f>
        <v>0</v>
      </c>
      <c r="Y44" s="102"/>
      <c r="AC44" s="74"/>
    </row>
    <row r="45" spans="1:29" s="76" customFormat="1" ht="15.75" x14ac:dyDescent="0.2">
      <c r="A45" s="434"/>
      <c r="B45" s="440"/>
      <c r="C45" s="267"/>
      <c r="D45" s="441"/>
      <c r="E45" s="441"/>
      <c r="F45" s="441"/>
      <c r="G45" s="268"/>
      <c r="H45" s="268"/>
      <c r="I45" s="442"/>
      <c r="J45" s="268"/>
      <c r="K45" s="268"/>
      <c r="L45" s="440"/>
      <c r="M45" s="393"/>
      <c r="N45" s="440"/>
      <c r="O45" s="464"/>
      <c r="P45" s="443"/>
      <c r="T45" s="213" t="s">
        <v>3979</v>
      </c>
      <c r="U45" s="626">
        <f>-1*(INDEX(Data!$AD:$AD,MATCH(Import_LA_Code,Ref_LA_Codes,0))+INDEX(Data!$AE:$AE,MATCH(Import_LA_Code,Ref_LA_Codes,0))+INDEX(Data!$AF:$AF,MATCH(Import_LA_Code,Ref_LA_Codes,0))+INDEX(Data!$AG:$AG,MATCH(Import_LA_Code,Ref_LA_Codes,0))+INDEX(Data!$AH:$AH,MATCH(Import_LA_Code,Ref_LA_Codes,0))+INDEX(Data!$AI:$AI,MATCH(Import_LA_Code,Ref_LA_Codes,0))+INDEX(Data!$AJ:$AJ,MATCH(Import_LA_Code,Ref_LA_Codes,0)))</f>
        <v>0</v>
      </c>
      <c r="Y45" s="102"/>
      <c r="AA45" s="76" t="s">
        <v>834</v>
      </c>
      <c r="AC45" s="74"/>
    </row>
    <row r="46" spans="1:29" ht="16.5" thickBot="1" x14ac:dyDescent="0.3">
      <c r="A46" s="434"/>
      <c r="B46" s="440"/>
      <c r="C46" s="899" t="s">
        <v>4941</v>
      </c>
      <c r="D46" s="269" t="s">
        <v>1120</v>
      </c>
      <c r="E46" s="119" t="str">
        <f>FC_year &amp; " form"</f>
        <v>2026-27 form</v>
      </c>
      <c r="F46" s="441"/>
      <c r="G46" s="403" t="s">
        <v>4452</v>
      </c>
      <c r="H46" s="268" t="s">
        <v>240</v>
      </c>
      <c r="I46" s="442"/>
      <c r="J46" s="403" t="s">
        <v>4453</v>
      </c>
      <c r="K46" s="268" t="s">
        <v>240</v>
      </c>
      <c r="L46" s="440"/>
      <c r="M46" s="393"/>
      <c r="N46" s="440"/>
      <c r="O46" s="464"/>
      <c r="P46" s="443"/>
      <c r="T46" s="183" t="s">
        <v>5250</v>
      </c>
      <c r="U46" s="74" t="e" vm="1">
        <f>INDEX(Data!$AK:$AK,MATCH(Import_LA_Code,Ref_LA_Codes,0))</f>
        <v>#VALUE!</v>
      </c>
      <c r="Y46" s="102" t="e" vm="1">
        <f>IF(M47="OK",0,1)</f>
        <v>#VALUE!</v>
      </c>
      <c r="AA46" s="74">
        <v>0</v>
      </c>
      <c r="AC46" s="74">
        <f>IF(AND(J47=AA46,K47=AB46),0,1)</f>
        <v>1</v>
      </c>
    </row>
    <row r="47" spans="1:29" ht="15.75" x14ac:dyDescent="0.2">
      <c r="A47" s="400"/>
      <c r="B47" s="632">
        <f>B44+1</f>
        <v>19</v>
      </c>
      <c r="C47" s="658" t="s">
        <v>1931</v>
      </c>
      <c r="D47" s="659" t="e" vm="1">
        <f>INDEX(Data!BK:BK,MATCH(Import_LA_Code,Ref_LA_Codes,0))</f>
        <v>#VALUE!</v>
      </c>
      <c r="E47" s="660" t="e" vm="1">
        <f>'Part 4'!$J$11</f>
        <v>#VALUE!</v>
      </c>
      <c r="F47" s="660"/>
      <c r="G47" s="660" t="e" vm="1">
        <f>ABS(E47-D47)</f>
        <v>#VALUE!</v>
      </c>
      <c r="H47" s="661" t="s">
        <v>847</v>
      </c>
      <c r="I47" s="662"/>
      <c r="J47" s="661">
        <v>0</v>
      </c>
      <c r="K47" s="663" t="s">
        <v>847</v>
      </c>
      <c r="L47" s="664"/>
      <c r="M47" s="391" t="e" vm="1">
        <f>IF(O47&lt;&gt;"","Comment made", IF(G47&gt;J47,"Please comment","OK"))</f>
        <v>#VALUE!</v>
      </c>
      <c r="N47" s="665"/>
      <c r="O47" s="635"/>
      <c r="P47" s="249"/>
      <c r="Y47" s="102">
        <f>IF(M48="OK",0,1)</f>
        <v>0</v>
      </c>
      <c r="AA47" s="74">
        <v>0</v>
      </c>
      <c r="AC47" s="74">
        <f>IF(AND(J48=AA47,K48=AB47),0,1)</f>
        <v>1</v>
      </c>
    </row>
    <row r="48" spans="1:29" ht="30.75" thickBot="1" x14ac:dyDescent="0.25">
      <c r="A48" s="432"/>
      <c r="B48" s="435">
        <f>B47+1</f>
        <v>20</v>
      </c>
      <c r="C48" s="633" t="str">
        <f>"Payments and transfers made in respect of business rates income in " &amp; Prev_Yr &amp; " (sum of Part 4 Lines 13-16)"</f>
        <v>Payments and transfers made in respect of business rates income in 2025-26 (sum of Part 4 Lines 13-16)</v>
      </c>
      <c r="D48" s="436">
        <f>SUM(U42,U43,U44,U45)</f>
        <v>0</v>
      </c>
      <c r="E48" s="436">
        <f>SUM('Part 4'!H38,'Part 4'!H41,'Part 4'!H44,'Part 4'!H46)</f>
        <v>0</v>
      </c>
      <c r="F48" s="436"/>
      <c r="G48" s="436">
        <f>ABS(E48-D48)</f>
        <v>0</v>
      </c>
      <c r="H48" s="634" t="s">
        <v>847</v>
      </c>
      <c r="I48" s="437"/>
      <c r="J48" s="634">
        <v>0</v>
      </c>
      <c r="K48" s="178" t="s">
        <v>847</v>
      </c>
      <c r="L48" s="438"/>
      <c r="M48" s="399" t="str">
        <f>IF(O48&lt;&gt;"","Comment made", IF(G48&gt;J48,"Please comment","OK"))</f>
        <v>OK</v>
      </c>
      <c r="N48" s="446"/>
      <c r="O48" s="229"/>
      <c r="P48" s="401"/>
      <c r="Y48" s="102"/>
    </row>
    <row r="49" spans="1:29" ht="15.75" x14ac:dyDescent="0.2">
      <c r="A49" s="432"/>
      <c r="B49" s="664"/>
      <c r="C49" s="464"/>
      <c r="D49" s="441"/>
      <c r="E49" s="441"/>
      <c r="F49" s="441"/>
      <c r="G49" s="441"/>
      <c r="H49" s="654"/>
      <c r="I49" s="442"/>
      <c r="J49" s="654"/>
      <c r="K49" s="268"/>
      <c r="L49" s="440"/>
      <c r="M49" s="396"/>
      <c r="N49" s="181"/>
      <c r="O49" s="1480"/>
      <c r="P49" s="401"/>
      <c r="Y49" s="102"/>
    </row>
    <row r="50" spans="1:29" ht="63.75" thickBot="1" x14ac:dyDescent="0.3">
      <c r="A50" s="432"/>
      <c r="B50" s="1228"/>
      <c r="C50" s="1760" t="s">
        <v>4454</v>
      </c>
      <c r="D50" s="1230"/>
      <c r="E50" s="1231" t="s">
        <v>4455</v>
      </c>
      <c r="F50" s="1232"/>
      <c r="G50" s="1747" t="s">
        <v>5294</v>
      </c>
      <c r="H50" s="403"/>
      <c r="I50" s="403"/>
      <c r="J50" s="403"/>
      <c r="K50" s="403"/>
      <c r="L50" s="1228"/>
      <c r="M50" s="1233"/>
      <c r="N50" s="1227"/>
      <c r="O50" s="1229" t="s">
        <v>5295</v>
      </c>
      <c r="P50" s="401"/>
      <c r="Q50" s="1200"/>
      <c r="S50" s="1200"/>
      <c r="Y50" s="102"/>
    </row>
    <row r="51" spans="1:29" ht="15.75" x14ac:dyDescent="0.25">
      <c r="A51" s="432"/>
      <c r="B51" s="2042">
        <f>B48+1</f>
        <v>21</v>
      </c>
      <c r="C51" s="1245" t="s">
        <v>5292</v>
      </c>
      <c r="D51" s="1234"/>
      <c r="E51" s="1755">
        <f>'Part 2'!M15</f>
        <v>0</v>
      </c>
      <c r="F51" s="1235"/>
      <c r="G51" s="1757" t="e">
        <f>E51/'Part 2'!$M$12</f>
        <v>#DIV/0!</v>
      </c>
      <c r="H51" s="1748"/>
      <c r="I51" s="1748"/>
      <c r="J51" s="1748"/>
      <c r="K51" s="1748"/>
      <c r="L51" s="1236"/>
      <c r="M51" s="2048" t="str">
        <f>IF(O51&lt;&gt;"","Comment made", "Please comment")</f>
        <v>Please comment</v>
      </c>
      <c r="N51" s="1237"/>
      <c r="O51" s="2045"/>
      <c r="P51" s="401"/>
      <c r="Q51" s="1200"/>
      <c r="S51" s="1200"/>
      <c r="Y51" s="102"/>
    </row>
    <row r="52" spans="1:29" ht="15.75" x14ac:dyDescent="0.25">
      <c r="A52" s="432"/>
      <c r="B52" s="2043"/>
      <c r="C52" s="1749" t="s">
        <v>5293</v>
      </c>
      <c r="D52" s="1230"/>
      <c r="E52" s="1756">
        <f>'Part 2'!M17</f>
        <v>0</v>
      </c>
      <c r="F52" s="1232"/>
      <c r="G52" s="1758" t="e">
        <f>E52/'Part 2'!$M$12</f>
        <v>#DIV/0!</v>
      </c>
      <c r="H52" s="403"/>
      <c r="I52" s="403"/>
      <c r="J52" s="403"/>
      <c r="K52" s="403"/>
      <c r="L52" s="1228"/>
      <c r="M52" s="1968"/>
      <c r="N52" s="1227"/>
      <c r="O52" s="2046"/>
      <c r="P52" s="401"/>
      <c r="Q52" s="1200"/>
      <c r="S52" s="1200"/>
      <c r="Y52" s="102"/>
    </row>
    <row r="53" spans="1:29" x14ac:dyDescent="0.2">
      <c r="A53" s="432"/>
      <c r="B53" s="2043"/>
      <c r="C53" s="1749" t="s">
        <v>4456</v>
      </c>
      <c r="D53" s="1230"/>
      <c r="E53" s="1232">
        <f>'Part 2'!M19</f>
        <v>0</v>
      </c>
      <c r="F53" s="1232"/>
      <c r="G53" s="1758" t="e">
        <f>E53/'Part 2'!$M$12</f>
        <v>#DIV/0!</v>
      </c>
      <c r="H53" s="146"/>
      <c r="I53" s="1751"/>
      <c r="J53" s="1752"/>
      <c r="K53" s="1753"/>
      <c r="L53" s="1228"/>
      <c r="M53" s="1968"/>
      <c r="N53" s="1227"/>
      <c r="O53" s="2046"/>
      <c r="P53" s="401"/>
      <c r="Q53" s="1200"/>
      <c r="S53" s="1200"/>
      <c r="Y53" s="102"/>
    </row>
    <row r="54" spans="1:29" x14ac:dyDescent="0.2">
      <c r="A54" s="432"/>
      <c r="B54" s="2043"/>
      <c r="C54" s="1749" t="s">
        <v>4457</v>
      </c>
      <c r="D54" s="1230"/>
      <c r="E54" s="1232">
        <f>'Part 2'!M21</f>
        <v>0</v>
      </c>
      <c r="F54" s="1232"/>
      <c r="G54" s="1758" t="e">
        <f>E54/'Part 2'!$M$12</f>
        <v>#DIV/0!</v>
      </c>
      <c r="H54" s="1750"/>
      <c r="I54" s="1751"/>
      <c r="J54" s="1752"/>
      <c r="K54" s="1753"/>
      <c r="L54" s="1228"/>
      <c r="M54" s="1968"/>
      <c r="N54" s="1227"/>
      <c r="O54" s="2046"/>
      <c r="P54" s="401"/>
      <c r="Q54" s="1200"/>
      <c r="S54" s="1200"/>
      <c r="Y54" s="102"/>
    </row>
    <row r="55" spans="1:29" ht="15.75" thickBot="1" x14ac:dyDescent="0.25">
      <c r="A55" s="432"/>
      <c r="B55" s="2044"/>
      <c r="C55" s="1246" t="s">
        <v>5277</v>
      </c>
      <c r="D55" s="1238"/>
      <c r="E55" s="1239">
        <f>'Part 2'!M23</f>
        <v>0</v>
      </c>
      <c r="F55" s="1239"/>
      <c r="G55" s="1759" t="e">
        <f>E55/'Part 2'!$M$12</f>
        <v>#DIV/0!</v>
      </c>
      <c r="H55" s="1754"/>
      <c r="I55" s="1241"/>
      <c r="J55" s="1242"/>
      <c r="K55" s="1240"/>
      <c r="L55" s="1243"/>
      <c r="M55" s="2049"/>
      <c r="N55" s="1244"/>
      <c r="O55" s="2047"/>
      <c r="P55" s="401"/>
      <c r="Y55" s="102"/>
    </row>
    <row r="56" spans="1:29" ht="15.75" x14ac:dyDescent="0.2">
      <c r="A56" s="432"/>
      <c r="B56" s="440"/>
      <c r="C56" s="464"/>
      <c r="D56" s="1225"/>
      <c r="E56" s="1225"/>
      <c r="F56" s="441"/>
      <c r="G56" s="268"/>
      <c r="H56" s="1226"/>
      <c r="I56" s="442"/>
      <c r="J56" s="654"/>
      <c r="K56" s="1226"/>
      <c r="L56" s="440"/>
      <c r="M56" s="396"/>
      <c r="N56" s="181"/>
      <c r="O56" s="464"/>
      <c r="P56" s="401"/>
      <c r="AC56" s="247">
        <f>IF(SUM(AC19:AC47)&gt;0,1,0)</f>
        <v>1</v>
      </c>
    </row>
    <row r="57" spans="1:29" x14ac:dyDescent="0.2">
      <c r="A57" s="400"/>
      <c r="B57" s="183"/>
      <c r="C57" s="181"/>
      <c r="D57" s="183"/>
      <c r="E57" s="655"/>
      <c r="F57" s="655"/>
      <c r="G57" s="183"/>
      <c r="H57" s="183"/>
      <c r="I57" s="183"/>
      <c r="J57" s="181"/>
      <c r="K57" s="181"/>
      <c r="L57" s="181"/>
      <c r="M57" s="181"/>
      <c r="N57" s="181"/>
      <c r="O57" s="183"/>
      <c r="P57" s="249"/>
    </row>
    <row r="58" spans="1:29" ht="15.75" x14ac:dyDescent="0.25">
      <c r="A58" s="400"/>
      <c r="B58" s="183"/>
      <c r="C58" s="183"/>
      <c r="D58" s="183"/>
      <c r="E58" s="183"/>
      <c r="F58" s="183"/>
      <c r="G58" s="2039" t="s">
        <v>919</v>
      </c>
      <c r="H58" s="2039"/>
      <c r="I58" s="2039"/>
      <c r="J58" s="2039"/>
      <c r="K58" s="2039"/>
      <c r="L58" s="2039"/>
      <c r="M58" s="656">
        <f>COUNTIF($M$19:$M$51,"Please Comment")</f>
        <v>2</v>
      </c>
      <c r="N58" s="181"/>
      <c r="O58" s="183"/>
      <c r="P58" s="249"/>
    </row>
    <row r="59" spans="1:29" ht="77.25" customHeight="1" thickBot="1" x14ac:dyDescent="0.3">
      <c r="A59" s="400"/>
      <c r="B59" s="150" t="s">
        <v>863</v>
      </c>
      <c r="C59" s="183"/>
      <c r="D59" s="183"/>
      <c r="E59" s="183"/>
      <c r="F59" s="183"/>
      <c r="G59" s="149"/>
      <c r="H59" s="149"/>
      <c r="I59" s="149"/>
      <c r="J59" s="149"/>
      <c r="K59" s="149"/>
      <c r="L59" s="149"/>
      <c r="M59" s="181"/>
      <c r="N59" s="181"/>
      <c r="O59" s="183"/>
      <c r="P59" s="249"/>
    </row>
    <row r="60" spans="1:29" ht="61.5" customHeight="1" thickBot="1" x14ac:dyDescent="0.25">
      <c r="A60" s="444"/>
      <c r="B60" s="2036"/>
      <c r="C60" s="2037"/>
      <c r="D60" s="2037"/>
      <c r="E60" s="2037"/>
      <c r="F60" s="2037"/>
      <c r="G60" s="2037"/>
      <c r="H60" s="2037"/>
      <c r="I60" s="2037"/>
      <c r="J60" s="2037"/>
      <c r="K60" s="2037"/>
      <c r="L60" s="2037"/>
      <c r="M60" s="2037"/>
      <c r="N60" s="2037"/>
      <c r="O60" s="2038"/>
      <c r="P60" s="249"/>
    </row>
    <row r="61" spans="1:29" ht="15.75" thickBot="1" x14ac:dyDescent="0.25">
      <c r="A61" s="445"/>
      <c r="B61" s="250"/>
      <c r="C61" s="250"/>
      <c r="D61" s="250"/>
      <c r="E61" s="250"/>
      <c r="F61" s="250"/>
      <c r="G61" s="250"/>
      <c r="H61" s="250"/>
      <c r="I61" s="250"/>
      <c r="J61" s="446"/>
      <c r="K61" s="446"/>
      <c r="L61" s="446"/>
      <c r="M61" s="446"/>
      <c r="N61" s="446"/>
      <c r="O61" s="250"/>
      <c r="P61" s="251"/>
    </row>
  </sheetData>
  <sheetProtection sheet="1" objects="1" scenarios="1"/>
  <mergeCells count="9">
    <mergeCell ref="B12:O13"/>
    <mergeCell ref="B60:O60"/>
    <mergeCell ref="G58:L58"/>
    <mergeCell ref="D17:E17"/>
    <mergeCell ref="G17:H17"/>
    <mergeCell ref="J17:K17"/>
    <mergeCell ref="B51:B55"/>
    <mergeCell ref="O51:O55"/>
    <mergeCell ref="M51:M55"/>
  </mergeCells>
  <conditionalFormatting sqref="M19 M22:M28 M31:M37 M39:M40 M43:M49">
    <cfRule type="expression" dxfId="38" priority="9">
      <formula>M19="Comment made"</formula>
    </cfRule>
    <cfRule type="expression" dxfId="37" priority="11" stopIfTrue="1">
      <formula>M19="Please comment"</formula>
    </cfRule>
    <cfRule type="expression" dxfId="36" priority="12" stopIfTrue="1">
      <formula>M19="OK"</formula>
    </cfRule>
  </conditionalFormatting>
  <conditionalFormatting sqref="M20:M21 O29:O30">
    <cfRule type="expression" dxfId="35" priority="113" stopIfTrue="1">
      <formula>M20="Please comment"</formula>
    </cfRule>
    <cfRule type="expression" dxfId="34" priority="114" stopIfTrue="1">
      <formula>M20="OK"</formula>
    </cfRule>
  </conditionalFormatting>
  <conditionalFormatting sqref="M51">
    <cfRule type="expression" dxfId="33" priority="1">
      <formula>M51="Comment made"</formula>
    </cfRule>
    <cfRule type="expression" dxfId="32" priority="2" stopIfTrue="1">
      <formula>M51="Please comment"</formula>
    </cfRule>
    <cfRule type="expression" dxfId="31" priority="3" stopIfTrue="1">
      <formula>M51="OK"</formula>
    </cfRule>
  </conditionalFormatting>
  <conditionalFormatting sqref="M56">
    <cfRule type="expression" dxfId="30" priority="6">
      <formula>M56="Comment made"</formula>
    </cfRule>
    <cfRule type="expression" dxfId="29" priority="7" stopIfTrue="1">
      <formula>M56="Please comment"</formula>
    </cfRule>
    <cfRule type="expression" dxfId="28" priority="8" stopIfTrue="1">
      <formula>M56="OK"</formula>
    </cfRule>
  </conditionalFormatting>
  <conditionalFormatting sqref="M59">
    <cfRule type="expression" dxfId="27" priority="102" stopIfTrue="1">
      <formula>AND(M59&lt;&gt;0)=TRUE</formula>
    </cfRule>
  </conditionalFormatting>
  <conditionalFormatting sqref="M38:O38">
    <cfRule type="expression" dxfId="26" priority="74" stopIfTrue="1">
      <formula>M38="Zero in 2014-15"</formula>
    </cfRule>
    <cfRule type="expression" dxfId="25" priority="78" stopIfTrue="1">
      <formula>M38="Please comment"</formula>
    </cfRule>
    <cfRule type="expression" dxfId="24" priority="79" stopIfTrue="1">
      <formula>M38="OK"</formula>
    </cfRule>
  </conditionalFormatting>
  <conditionalFormatting sqref="O19 O22:O28 O31:O37 O39:O40 O43:O49">
    <cfRule type="expression" dxfId="23" priority="101" stopIfTrue="1">
      <formula>AND($M19="Please comment")=TRUE</formula>
    </cfRule>
  </conditionalFormatting>
  <conditionalFormatting sqref="O20:O21">
    <cfRule type="expression" dxfId="22" priority="111" stopIfTrue="1">
      <formula>O20="Please comment"</formula>
    </cfRule>
    <cfRule type="expression" dxfId="21" priority="112" stopIfTrue="1">
      <formula>O20="OK"</formula>
    </cfRule>
  </conditionalFormatting>
  <conditionalFormatting sqref="O56">
    <cfRule type="expression" dxfId="20" priority="4" stopIfTrue="1">
      <formula>AND($M56="Please comment")=TRUE</formula>
    </cfRule>
  </conditionalFormatting>
  <dataValidations count="32">
    <dataValidation type="custom" allowBlank="1" showInputMessage="1" showErrorMessage="1" error="Data entry is not allowed in this cell" sqref="G22:H25 G27:H28 G19:H19 M27:M28 M43 M19 J19 M22:M25 M31:M36 G31:H36 D40:E40 H56:M56 E22:E23 E27:E28 E31:E35 G47:M49 G43:H44 E39:E40 J39:K40 E43 M39:M40 J43 G39:H40 K43:K44 J28:K28 J22:K23 J25:K25 J31:K32 D37:M37 J36:K36 H53:H55" xr:uid="{BACE0E2A-31E4-456B-AD1F-41243E3D3AA7}">
      <formula1>"if(p50=""n/a"")"</formula1>
    </dataValidation>
    <dataValidation allowBlank="1" showInputMessage="1" showErrorMessage="1" error="Data entry is not allowed in this cell" sqref="D19:D25 D38:D46 D27:D36 E36 J33:K34 E44 J44 M44 K19 J24:K24 J26:K27" xr:uid="{0C05931A-B292-4C52-AF97-A359E4431DAC}"/>
    <dataValidation allowBlank="1" showInputMessage="1" showErrorMessage="1" prompt="Part 2 Line 1" sqref="C19 C56" xr:uid="{CF62D336-88D1-480C-A1D0-AD91ABF38376}"/>
    <dataValidation allowBlank="1" showInputMessage="1" showErrorMessage="1" prompt="Part 2 Line 11" sqref="C22" xr:uid="{2788BAD8-F3F8-41E4-A0D0-75F689A10AD6}"/>
    <dataValidation allowBlank="1" showInputMessage="1" showErrorMessage="1" prompt="Part 2 Line 13" sqref="C24" xr:uid="{90741989-AE92-4FD5-BAC4-BE980B47FA04}"/>
    <dataValidation allowBlank="1" showInputMessage="1" showErrorMessage="1" prompt="Part 2 Line 14" sqref="C25" xr:uid="{CA3B2597-9F9F-4F12-846C-F852C0548239}"/>
    <dataValidation allowBlank="1" showInputMessage="1" showErrorMessage="1" prompt="Part 2 Line 12" sqref="C23" xr:uid="{BFD8E5F6-8524-427A-8CF0-C811D7F359F9}"/>
    <dataValidation allowBlank="1" showInputMessage="1" showErrorMessage="1" prompt="Part 2 Line 15" sqref="C26" xr:uid="{237AFC54-B1B9-4C35-8619-E498B1E881C6}"/>
    <dataValidation allowBlank="1" showInputMessage="1" showErrorMessage="1" prompt="Part 2 Line 21" sqref="C27" xr:uid="{2201A324-B5F9-49EE-9700-7B6D904109F9}"/>
    <dataValidation allowBlank="1" showInputMessage="1" showErrorMessage="1" prompt="Part 2 Line 22" sqref="C28" xr:uid="{2AA5BCB6-C49D-4C19-BC22-9B83B32A968B}"/>
    <dataValidation allowBlank="1" showInputMessage="1" showErrorMessage="1" prompt="Part 2 Line 35" sqref="C31" xr:uid="{4DB24756-CA0C-4F20-8F37-2CC20C41193E}"/>
    <dataValidation allowBlank="1" showInputMessage="1" showErrorMessage="1" prompt="Part 2 Line 36" sqref="C32" xr:uid="{246F5D7A-4728-4BED-B15D-A5103BBB40F2}"/>
    <dataValidation allowBlank="1" showInputMessage="1" showErrorMessage="1" prompt="Part 2 Line 37" sqref="C33" xr:uid="{B0CCF7A1-C6E5-4A87-A76A-8B2CFA29749E}"/>
    <dataValidation allowBlank="1" showInputMessage="1" showErrorMessage="1" prompt="Part 2 Line 38" sqref="C34" xr:uid="{36ECC7FA-AE66-4565-BA1A-0C380FA8B934}"/>
    <dataValidation allowBlank="1" showInputMessage="1" showErrorMessage="1" prompt="Part 2 Line 39" sqref="C35" xr:uid="{E964B943-7301-4021-BAA2-E7150719300A}"/>
    <dataValidation allowBlank="1" showInputMessage="1" showErrorMessage="1" prompt="Part 2 Line 30" sqref="C36" xr:uid="{ED96D8E1-F3A2-402D-8824-AC520958D532}"/>
    <dataValidation allowBlank="1" showInputMessage="1" showErrorMessage="1" prompt="Part 2 Line 43" sqref="C39" xr:uid="{EC6C1F7D-47C8-42F4-92B5-0EE25315FCCF}"/>
    <dataValidation allowBlank="1" showInputMessage="1" showErrorMessage="1" prompt="Part 3 Line 3" sqref="C40" xr:uid="{AC2FA88B-66D5-48BF-8B0F-62DFEC39ADEA}"/>
    <dataValidation allowBlank="1" showInputMessage="1" showErrorMessage="1" prompt="Part 4 Line 20" sqref="C43" xr:uid="{37EFF47E-B034-47C5-8646-0B0AF1A2C01D}"/>
    <dataValidation allowBlank="1" showInputMessage="1" showErrorMessage="1" prompt="Part 4 Line 1" sqref="C47" xr:uid="{220327B0-A42A-4FBB-9501-5687B2DE5685}"/>
    <dataValidation type="custom" allowBlank="1" showInputMessage="1" showErrorMessage="1" sqref="E26" xr:uid="{755C7447-A566-4A8F-8664-8B6CF4FF100C}">
      <formula1>"if(p50=""n/a"")"</formula1>
    </dataValidation>
    <dataValidation type="custom" allowBlank="1" showInputMessage="1" showErrorMessage="1" error="Do not amend" sqref="AA56:AB56 AC19:AC55" xr:uid="{81D39755-C671-4FD2-8BAA-E93DF8BCC0C8}">
      <formula1>"if(az1=""n/a"")"</formula1>
    </dataValidation>
    <dataValidation type="whole" operator="greaterThanOrEqual" allowBlank="1" showInputMessage="1" showErrorMessage="1" errorTitle="Positive number required here" error="This MUST be a positive whole number" sqref="U41" xr:uid="{386D1A85-0833-4A2D-8624-0480D77A0B22}">
      <formula1>0</formula1>
    </dataValidation>
    <dataValidation type="custom" operator="lessThanOrEqual" allowBlank="1" showInputMessage="1" showErrorMessage="1" error="Data entry is not allowed in this cell" sqref="U42:U45" xr:uid="{E07B8DAE-394D-4965-843B-BFCA313D2D0A}">
      <formula1>"az1 = ""na"""</formula1>
    </dataValidation>
    <dataValidation type="custom" allowBlank="1" showInputMessage="1" showErrorMessage="1" error="Data is not allowed in this cell" sqref="D47:E49 G56 D56:E56" xr:uid="{85C0C7ED-CE8E-460D-8B82-FBFA75819F39}">
      <formula1>"if(p50=""n/a"")"</formula1>
    </dataValidation>
    <dataValidation allowBlank="1" showInputMessage="1" showErrorMessage="1" prompt="Part 4 Lines 13, 14, 15, 16" sqref="C48:C49" xr:uid="{E2D32905-1063-4771-9D34-E60E7A939FE8}"/>
    <dataValidation type="custom" allowBlank="1" showInputMessage="1" showErrorMessage="1" error="Data entry is not allowed in this cell" sqref="E24:E25" xr:uid="{3B542F0A-478F-45E5-970C-5B57706C9722}">
      <formula1>"if(p50=""n/a"""</formula1>
    </dataValidation>
    <dataValidation allowBlank="1" showInputMessage="1" showErrorMessage="1" prompt="Part 4 Line 3" sqref="C44" xr:uid="{D86D190E-A539-4371-9485-13415C0B3EAE}"/>
    <dataValidation type="custom" allowBlank="1" showInputMessage="1" showErrorMessage="1" error="Data entry is not allowed in this cell" sqref="J35:K35 M58" xr:uid="{5C73CE85-D187-49E6-ABD4-63DBF7EB713D}">
      <formula1>"if(az1=""n/a"""</formula1>
    </dataValidation>
    <dataValidation type="custom" allowBlank="1" showInputMessage="1" showErrorMessage="1" error="Data entry is not permitted in this cell" sqref="E51:G55" xr:uid="{F6ADE18A-BB25-4CF1-973E-AF1F5CF5842A}">
      <formula1>"if(az1=""n/a"""</formula1>
    </dataValidation>
    <dataValidation allowBlank="1" showInputMessage="1" showErrorMessage="1" error="Data entry is not permitted in this cell" sqref="M51:M55" xr:uid="{AA320076-A46A-4C59-AC7B-95E49CA91B78}"/>
    <dataValidation type="custom" allowBlank="1" showInputMessage="1" showErrorMessage="1" error="Data entry is not allowed in this cell" sqref="E19" xr:uid="{F68A2240-78FF-4357-98AF-5E2D5589A261}">
      <formula1>"if(az1=""n/a"")"</formula1>
    </dataValidation>
  </dataValidations>
  <pageMargins left="0.39370078740157483" right="0.39370078740157483" top="0.39370078740157483" bottom="0.39370078740157483" header="0.31496062992125984" footer="0.31496062992125984"/>
  <pageSetup paperSize="9" scale="57" fitToHeight="0" orientation="landscape"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8270c081-d9f3-48ae-83c7-c2320a8ca25c"/>
</file>

<file path=customXml/item3.xml><?xml version="1.0" encoding="utf-8"?>
<p:properties xmlns:p="http://schemas.microsoft.com/office/2006/metadata/properties" xmlns:xsi="http://www.w3.org/2001/XMLSchema-instance" xmlns:pc="http://schemas.microsoft.com/office/infopath/2007/PartnerControls">
  <documentManagement>
    <_activity xmlns="39ebd40c-6560-4b68-b582-5c2afbc3749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8C173D900E7A543BC33189B6049FB5B" ma:contentTypeVersion="14" ma:contentTypeDescription="Create a new document." ma:contentTypeScope="" ma:versionID="187082977a429338be6c7b1ad234ab44">
  <xsd:schema xmlns:xsd="http://www.w3.org/2001/XMLSchema" xmlns:xs="http://www.w3.org/2001/XMLSchema" xmlns:p="http://schemas.microsoft.com/office/2006/metadata/properties" xmlns:ns3="3af078b7-2790-4b6a-bce6-e9eabb4cbe6c" xmlns:ns4="39ebd40c-6560-4b68-b582-5c2afbc37499" targetNamespace="http://schemas.microsoft.com/office/2006/metadata/properties" ma:root="true" ma:fieldsID="6b8040d3935f258667da80ebd82d751e" ns3:_="" ns4:_="">
    <xsd:import namespace="3af078b7-2790-4b6a-bce6-e9eabb4cbe6c"/>
    <xsd:import namespace="39ebd40c-6560-4b68-b582-5c2afbc3749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DateTaken" minOccurs="0"/>
                <xsd:element ref="ns4:MediaServiceGenerationTime" minOccurs="0"/>
                <xsd:element ref="ns4:MediaServiceEventHashCode"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078b7-2790-4b6a-bce6-e9eabb4cbe6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bd40c-6560-4b68-b582-5c2afbc374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B00861-DF6A-4443-9B9A-C2F8931F256E}">
  <ds:schemaRefs>
    <ds:schemaRef ds:uri="http://schemas.microsoft.com/sharepoint/v3/contenttype/forms"/>
  </ds:schemaRefs>
</ds:datastoreItem>
</file>

<file path=customXml/itemProps2.xml><?xml version="1.0" encoding="utf-8"?>
<ds:datastoreItem xmlns:ds="http://schemas.openxmlformats.org/officeDocument/2006/customXml" ds:itemID="{E8076D1E-006C-4973-80CF-C092913DCAA5}">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F9F3929-5FA5-4809-B26B-41D5650BFB7C}">
  <ds:schemaRefs>
    <ds:schemaRef ds:uri="http://purl.org/dc/terms/"/>
    <ds:schemaRef ds:uri="http://schemas.microsoft.com/office/2006/documentManagement/types"/>
    <ds:schemaRef ds:uri="http://schemas.openxmlformats.org/package/2006/metadata/core-properties"/>
    <ds:schemaRef ds:uri="http://purl.org/dc/elements/1.1/"/>
    <ds:schemaRef ds:uri="39ebd40c-6560-4b68-b582-5c2afbc37499"/>
    <ds:schemaRef ds:uri="http://schemas.microsoft.com/office/infopath/2007/PartnerControls"/>
    <ds:schemaRef ds:uri="3af078b7-2790-4b6a-bce6-e9eabb4cbe6c"/>
    <ds:schemaRef ds:uri="http://www.w3.org/XML/1998/namespace"/>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47B10145-491C-4B50-8726-8FED09054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078b7-2790-4b6a-bce6-e9eabb4cbe6c"/>
    <ds:schemaRef ds:uri="39ebd40c-6560-4b68-b582-5c2afbc374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58</vt:i4>
      </vt:variant>
    </vt:vector>
  </HeadingPairs>
  <TitlesOfParts>
    <vt:vector size="67" baseType="lpstr">
      <vt:lpstr>Title</vt:lpstr>
      <vt:lpstr>Part 1</vt:lpstr>
      <vt:lpstr>Part 2</vt:lpstr>
      <vt:lpstr>Part 3</vt:lpstr>
      <vt:lpstr>Part 3 DA summary</vt:lpstr>
      <vt:lpstr>Part 4</vt:lpstr>
      <vt:lpstr>Supplementary Information</vt:lpstr>
      <vt:lpstr>Main Validation</vt:lpstr>
      <vt:lpstr>Supplementary Validation</vt:lpstr>
      <vt:lpstr>adj_factor</vt:lpstr>
      <vt:lpstr>adj_factor_supp</vt:lpstr>
      <vt:lpstr>BA_share</vt:lpstr>
      <vt:lpstr>CG_share</vt:lpstr>
      <vt:lpstr>CONTACT</vt:lpstr>
      <vt:lpstr>CPI_small</vt:lpstr>
      <vt:lpstr>CPI_standard</vt:lpstr>
      <vt:lpstr>'Part 3 DA summary'!CTRprint1</vt:lpstr>
      <vt:lpstr>'Part 3 DA summary'!CTRprint2</vt:lpstr>
      <vt:lpstr>datar</vt:lpstr>
      <vt:lpstr>Deadline</vt:lpstr>
      <vt:lpstr>Email</vt:lpstr>
      <vt:lpstr>FC_year</vt:lpstr>
      <vt:lpstr>FRA_share</vt:lpstr>
      <vt:lpstr>Hdits_yr</vt:lpstr>
      <vt:lpstr>Higherval_multiplier</vt:lpstr>
      <vt:lpstr>Import_LA_Code</vt:lpstr>
      <vt:lpstr>Import_LA_Name</vt:lpstr>
      <vt:lpstr>Local_Share_Total</vt:lpstr>
      <vt:lpstr>MHCLG_CONTROL</vt:lpstr>
      <vt:lpstr>MPA_share</vt:lpstr>
      <vt:lpstr>Prev_Yr</vt:lpstr>
      <vt:lpstr>Data!Print_Area</vt:lpstr>
      <vt:lpstr>'EZ list'!Print_Area</vt:lpstr>
      <vt:lpstr>'Main Validation'!Print_Area</vt:lpstr>
      <vt:lpstr>'Part 1'!Print_Area</vt:lpstr>
      <vt:lpstr>'Part 2'!Print_Area</vt:lpstr>
      <vt:lpstr>'Part 3'!Print_Area</vt:lpstr>
      <vt:lpstr>'Part 3 DA summary'!Print_Area</vt:lpstr>
      <vt:lpstr>'Part 4'!Print_Area</vt:lpstr>
      <vt:lpstr>'Supplementary Information'!Print_Area</vt:lpstr>
      <vt:lpstr>'Supplementary Validation'!Print_Area</vt:lpstr>
      <vt:lpstr>TierSplit!Print_Area</vt:lpstr>
      <vt:lpstr>Title!Print_Area</vt:lpstr>
      <vt:lpstr>Data!Print_Titles</vt:lpstr>
      <vt:lpstr>'EZ list'!Print_Titles</vt:lpstr>
      <vt:lpstr>'Main Validation'!Print_Titles</vt:lpstr>
      <vt:lpstr>'Part 1'!Print_Titles</vt:lpstr>
      <vt:lpstr>'Part 2'!Print_Titles</vt:lpstr>
      <vt:lpstr>'Part 3 DA summary'!Print_Titles</vt:lpstr>
      <vt:lpstr>'Supplementary Validation'!Print_Titles</vt:lpstr>
      <vt:lpstr>Ref_LA_Codes</vt:lpstr>
      <vt:lpstr>Ref_LA_Codes2</vt:lpstr>
      <vt:lpstr>SBRR_supp_historic</vt:lpstr>
      <vt:lpstr>SBRR_Supplement</vt:lpstr>
      <vt:lpstr>Small_Multiplier</vt:lpstr>
      <vt:lpstr>Small_RHL_multiplier</vt:lpstr>
      <vt:lpstr>'Part 3'!small_share_baa</vt:lpstr>
      <vt:lpstr>'Part 3'!small_share_da</vt:lpstr>
      <vt:lpstr>'Part 3'!small_share_total</vt:lpstr>
      <vt:lpstr>Standard_multiplier</vt:lpstr>
      <vt:lpstr>Standard_RHL_multiplier</vt:lpstr>
      <vt:lpstr>'Part 3'!standard_share_baa</vt:lpstr>
      <vt:lpstr>'Part 3'!standard_share_da</vt:lpstr>
      <vt:lpstr>'Part 3'!standard_share_total</vt:lpstr>
      <vt:lpstr>tiersplit</vt:lpstr>
      <vt:lpstr>title_adjfactor</vt:lpstr>
      <vt:lpstr>title_adjfactorsupp</vt:lpstr>
    </vt:vector>
  </TitlesOfParts>
  <Company>DCLG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JFarrar</dc:creator>
  <cp:lastModifiedBy>Jo Coleman</cp:lastModifiedBy>
  <cp:lastPrinted>2019-12-16T17:53:06Z</cp:lastPrinted>
  <dcterms:created xsi:type="dcterms:W3CDTF">2013-07-12T16:47:25Z</dcterms:created>
  <dcterms:modified xsi:type="dcterms:W3CDTF">2025-12-15T17:09:15Z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4fb1df8e-c098-4f4f-8ae7-e9be86402f4a</vt:lpwstr>
  </property>
  <property fmtid="{D5CDD505-2E9C-101B-9397-08002B2CF9AE}" pid="3" name="bjSaver">
    <vt:lpwstr>XePHT1A/4MVOnNF8mnysHX9hPqgb2QQL</vt:lpwstr>
  </property>
  <property fmtid="{D5CDD505-2E9C-101B-9397-08002B2CF9AE}" pid="4" name="bjDocumentSecurityLabel">
    <vt:lpwstr>No Marking</vt:lpwstr>
  </property>
  <property fmtid="{D5CDD505-2E9C-101B-9397-08002B2CF9AE}" pid="5" name="ContentTypeId">
    <vt:lpwstr>0x01010048C173D900E7A543BC33189B6049FB5B</vt:lpwstr>
  </property>
</Properties>
</file>